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D:\Agams\FIFA Club WC\predictor game Women Euro\"/>
    </mc:Choice>
  </mc:AlternateContent>
  <xr:revisionPtr revIDLastSave="0" documentId="13_ncr:1_{E50466DB-2386-45AF-A61A-2E86522AB655}" xr6:coauthVersionLast="47" xr6:coauthVersionMax="47" xr10:uidLastSave="{00000000-0000-0000-0000-000000000000}"/>
  <workbookProtection workbookAlgorithmName="SHA-512" workbookHashValue="lGclHuJt1CKHidpdp4OnLK4eJgd8bJJQEKr3GyT83xU3oWgmT/yv3DXnyGaL/uJLWooXr3rpHUBYwLmiNZ4RdQ==" workbookSaltValue="RSZ7D+sYWXB92t+hnPk08A==" workbookSpinCount="100000" lockStructure="1"/>
  <bookViews>
    <workbookView xWindow="-120" yWindow="-120" windowWidth="20730" windowHeight="11760" firstSheet="4" activeTab="4" xr2:uid="{00000000-000D-0000-FFFF-FFFF00000000}"/>
  </bookViews>
  <sheets>
    <sheet name="Game Setup" sheetId="1" r:id="rId1"/>
    <sheet name="Tournament Setup" sheetId="2" r:id="rId2"/>
    <sheet name="Dummy" sheetId="7" state="hidden" r:id="rId3"/>
    <sheet name="Participant Setup" sheetId="11" r:id="rId4"/>
    <sheet name="Game Board" sheetId="3" r:id="rId5"/>
    <sheet name="Scoreboard" sheetId="4" r:id="rId6"/>
    <sheet name="Prediction Summary" sheetId="12" r:id="rId7"/>
    <sheet name="Leaderboard" sheetId="5" r:id="rId8"/>
    <sheet name="Best Player | Top Scorer Table" sheetId="6" r:id="rId9"/>
    <sheet name="Dummy Rank" sheetId="8" state="hidden" r:id="rId10"/>
    <sheet name="EULA" sheetId="9" r:id="rId11"/>
    <sheet name="About" sheetId="10" r:id="rId12"/>
  </sheets>
  <definedNames>
    <definedName name="about">About!$A$1</definedName>
    <definedName name="BestPlayer">'Best Player | Top Scorer Table'!$C$6:$C$16</definedName>
    <definedName name="Bonu1">'Game Setup'!$E$31</definedName>
    <definedName name="Bonu11">'Game Setup'!$E$47</definedName>
    <definedName name="Bonu12">'Game Setup'!$E$52</definedName>
    <definedName name="Bonu13">'Game Setup'!$E$56</definedName>
    <definedName name="Bonu14">'Game Setup'!$E$59</definedName>
    <definedName name="Bonu15">'Game Setup'!$E$60</definedName>
    <definedName name="Bonu16">'Game Setup'!$E$61</definedName>
    <definedName name="Bonu17">'Game Setup'!$E$62</definedName>
    <definedName name="Bonu2">'Game Setup'!$E$32</definedName>
    <definedName name="Bonu3">'Game Setup'!$E$33</definedName>
    <definedName name="Bonu4">'Game Setup'!$E$34</definedName>
    <definedName name="Bonu5">'Game Setup'!$E$35</definedName>
    <definedName name="Bonu6">'Game Setup'!#REF!</definedName>
    <definedName name="Bonu7">'Game Setup'!#REF!</definedName>
    <definedName name="Bonu8">'Game Setup'!#REF!</definedName>
    <definedName name="Bonu9">'Game Setup'!$E$46</definedName>
    <definedName name="BonuC1">'Game Setup'!$E$48</definedName>
    <definedName name="BonuC2">'Game Setup'!$E$49</definedName>
    <definedName name="BonuC3">'Game Setup'!$E$50</definedName>
    <definedName name="BonuC4">'Game Setup'!$E$51</definedName>
    <definedName name="BonuQF1">'Game Setup'!$E$44</definedName>
    <definedName name="BonuQF2">'Game Setup'!$E$45</definedName>
    <definedName name="BonuQQF1">'Game Setup'!$E$37</definedName>
    <definedName name="BonuQQF2">'Game Setup'!$E$38</definedName>
    <definedName name="BonuQQF3">'Game Setup'!$E$39</definedName>
    <definedName name="BonuQSF1">'Game Setup'!$E$41</definedName>
    <definedName name="BonuQSF2">'Game Setup'!$E$42</definedName>
    <definedName name="BonuRU1">'Game Setup'!$E$53</definedName>
    <definedName name="BonuRU2">'Game Setup'!$E$54</definedName>
    <definedName name="BonuRU3">'Game Setup'!$E$55</definedName>
    <definedName name="BonuSF1">'Game Setup'!$E$57</definedName>
    <definedName name="BonuSF2">'Game Setup'!$E$58</definedName>
    <definedName name="Champ">'Game Board'!$G$52</definedName>
    <definedName name="Fina1">'Game Setup'!$H$20</definedName>
    <definedName name="Fina2">'Game Setup'!$H$21</definedName>
    <definedName name="Fina3">'Game Setup'!$H$22</definedName>
    <definedName name="KOMatchRule">'Game Setup'!$A$15</definedName>
    <definedName name="KOPSO">'Game Setup'!$A$16</definedName>
    <definedName name="KOTeam3">'Game Board'!$F$44:$I$49</definedName>
    <definedName name="KOTeams">'Game Board'!$F$44:$I$50</definedName>
    <definedName name="KOTeamsF">'Game Board'!$D$40:$D$41</definedName>
    <definedName name="KOTeamsQF">'Game Board'!$C$36:$C$43</definedName>
    <definedName name="KOTeamsSF">'Game Board'!$D$36:$D$39</definedName>
    <definedName name="Last5List">Scoreboard!$N$1:$AR$1</definedName>
    <definedName name="last5max">'Game Board'!$A$6</definedName>
    <definedName name="ParticipantList">'Participant Setup'!$C$6:$C$15</definedName>
    <definedName name="Pena1">'Game Setup'!$E$25</definedName>
    <definedName name="Pena2">'Game Setup'!$E$26</definedName>
    <definedName name="Pena3">'Game Setup'!$E$27</definedName>
    <definedName name="Pool1">'Game Setup'!$E$8</definedName>
    <definedName name="Pool2">'Game Setup'!$E$9</definedName>
    <definedName name="Pool3">'Game Setup'!$E$10</definedName>
    <definedName name="_xlnm.Print_Area" localSheetId="8">'Best Player | Top Scorer Table'!$B$3:$F$16</definedName>
    <definedName name="_xlnm.Print_Area" localSheetId="4">'Game Board'!$B$3:$DR$63</definedName>
    <definedName name="_xlnm.Print_Area" localSheetId="0">'Game Setup'!$B$3:$H$70</definedName>
    <definedName name="_xlnm.Print_Area" localSheetId="7">Leaderboard!$B$3:$M$17</definedName>
    <definedName name="_xlnm.Print_Area" localSheetId="3">'Participant Setup'!$B$3:$G$15</definedName>
    <definedName name="_xlnm.Print_Area" localSheetId="6">'Prediction Summary'!$B$3:$AK$20</definedName>
    <definedName name="_xlnm.Print_Area" localSheetId="5">Scoreboard!$B$3:$AR$17</definedName>
    <definedName name="_xlnm.Print_Area" localSheetId="1">'Tournament Setup'!$B$5:$E$21</definedName>
    <definedName name="_xlnm.Print_Titles" localSheetId="8">'Best Player | Top Scorer Table'!$3:$5</definedName>
    <definedName name="_xlnm.Print_Titles" localSheetId="4">'Game Board'!$B:$L</definedName>
    <definedName name="_xlnm.Print_Titles" localSheetId="7">Leaderboard!$3:$7</definedName>
    <definedName name="_xlnm.Print_Titles" localSheetId="3">'Participant Setup'!$3:$5</definedName>
    <definedName name="_xlnm.Print_Titles" localSheetId="6">'Prediction Summary'!$B:$F,'Prediction Summary'!$3:$10</definedName>
    <definedName name="_xlnm.Print_Titles" localSheetId="5">Scoreboard!$B:$C,Scoreboard!$3:$7</definedName>
    <definedName name="Qualified">'Game Board'!$B$44:$B$51</definedName>
    <definedName name="Quar1">'Game Setup'!$F$20</definedName>
    <definedName name="Quar2">'Game Setup'!$F$21</definedName>
    <definedName name="Quar3">'Game Setup'!$F$22</definedName>
    <definedName name="Round1">'Game Setup'!$E$20</definedName>
    <definedName name="Round2">'Game Setup'!$E$21</definedName>
    <definedName name="Round3">'Game Setup'!$E$22</definedName>
    <definedName name="RunnerUp">'Game Board'!$G$53</definedName>
    <definedName name="Semi1">'Game Setup'!$G$20</definedName>
    <definedName name="Semi2">'Game Setup'!$G$21</definedName>
    <definedName name="Semi3">'Game Setup'!$G$22</definedName>
    <definedName name="TopScorer">'Best Player | Top Scorer Table'!$F$6:$F$16</definedName>
    <definedName name="ViewBoard" localSheetId="6">'Prediction Summary'!$B$1</definedName>
    <definedName name="ViewBoard">Scoreboard!$B$1</definedName>
  </definedNames>
  <calcPr calcId="181029"/>
</workbook>
</file>

<file path=xl/calcChain.xml><?xml version="1.0" encoding="utf-8"?>
<calcChain xmlns="http://schemas.openxmlformats.org/spreadsheetml/2006/main">
  <c r="ASV28" i="7" l="1"/>
  <c r="ASU28" i="7"/>
  <c r="AST28" i="7"/>
  <c r="AOP28" i="7"/>
  <c r="AOO28" i="7"/>
  <c r="AON28" i="7"/>
  <c r="AKJ28" i="7"/>
  <c r="AKI28" i="7"/>
  <c r="AKH28" i="7"/>
  <c r="AGD28" i="7"/>
  <c r="AGC28" i="7"/>
  <c r="AGB28" i="7"/>
  <c r="ABX28" i="7"/>
  <c r="ABW28" i="7"/>
  <c r="ABV28" i="7"/>
  <c r="XR28" i="7"/>
  <c r="XQ28" i="7"/>
  <c r="XP28" i="7"/>
  <c r="TL28" i="7"/>
  <c r="TK28" i="7"/>
  <c r="TJ28" i="7"/>
  <c r="PF28" i="7"/>
  <c r="PE28" i="7"/>
  <c r="PD28" i="7"/>
  <c r="KZ28" i="7"/>
  <c r="KY28" i="7"/>
  <c r="KX28" i="7"/>
  <c r="GT28" i="7"/>
  <c r="GS28" i="7"/>
  <c r="GR28" i="7"/>
  <c r="APE26" i="7"/>
  <c r="APD26" i="7"/>
  <c r="APG26" i="7" s="1"/>
  <c r="AKY26" i="7"/>
  <c r="AKX26" i="7"/>
  <c r="ALA26" i="7" s="1"/>
  <c r="AGS26" i="7"/>
  <c r="AGR26" i="7"/>
  <c r="ACM26" i="7"/>
  <c r="ACL26" i="7"/>
  <c r="ACO26" i="7" s="1"/>
  <c r="YG26" i="7"/>
  <c r="YF26" i="7"/>
  <c r="UA26" i="7"/>
  <c r="TZ26" i="7"/>
  <c r="UC26" i="7" s="1"/>
  <c r="PU26" i="7"/>
  <c r="PT26" i="7"/>
  <c r="LO26" i="7"/>
  <c r="LN26" i="7"/>
  <c r="LQ26" i="7" s="1"/>
  <c r="HI26" i="7"/>
  <c r="HH26" i="7"/>
  <c r="APE25" i="7"/>
  <c r="APD25" i="7"/>
  <c r="APG25" i="7" s="1"/>
  <c r="ALA25" i="7"/>
  <c r="AKY25" i="7"/>
  <c r="AKX25" i="7"/>
  <c r="AGS25" i="7"/>
  <c r="AGR25" i="7"/>
  <c r="ACM25" i="7"/>
  <c r="ACL25" i="7"/>
  <c r="ACO25" i="7" s="1"/>
  <c r="YG25" i="7"/>
  <c r="YF25" i="7"/>
  <c r="UA25" i="7"/>
  <c r="TZ25" i="7"/>
  <c r="UC25" i="7" s="1"/>
  <c r="PU25" i="7"/>
  <c r="PT25" i="7"/>
  <c r="LO25" i="7"/>
  <c r="LN25" i="7"/>
  <c r="LQ25" i="7" s="1"/>
  <c r="HI25" i="7"/>
  <c r="HH25" i="7"/>
  <c r="APE24" i="7"/>
  <c r="APD24" i="7"/>
  <c r="APG24" i="7" s="1"/>
  <c r="AKY24" i="7"/>
  <c r="AKX24" i="7"/>
  <c r="AGS24" i="7"/>
  <c r="AGR24" i="7"/>
  <c r="AGU24" i="7" s="1"/>
  <c r="ACM24" i="7"/>
  <c r="ACL24" i="7"/>
  <c r="ACO24" i="7" s="1"/>
  <c r="YG24" i="7"/>
  <c r="YF24" i="7"/>
  <c r="YI24" i="7" s="1"/>
  <c r="UA24" i="7"/>
  <c r="TZ24" i="7"/>
  <c r="UC24" i="7" s="1"/>
  <c r="PU24" i="7"/>
  <c r="PW24" i="7" s="1"/>
  <c r="PT24" i="7"/>
  <c r="LQ24" i="7"/>
  <c r="LO24" i="7"/>
  <c r="LN24" i="7"/>
  <c r="HI24" i="7"/>
  <c r="HH24" i="7"/>
  <c r="HK24" i="7" s="1"/>
  <c r="APE23" i="7"/>
  <c r="APD23" i="7"/>
  <c r="APG23" i="7" s="1"/>
  <c r="AKY23" i="7"/>
  <c r="AKX23" i="7"/>
  <c r="ALA23" i="7" s="1"/>
  <c r="AGS23" i="7"/>
  <c r="AGU23" i="7" s="1"/>
  <c r="AGR23" i="7"/>
  <c r="ACO23" i="7"/>
  <c r="ACM23" i="7"/>
  <c r="ACL23" i="7"/>
  <c r="YG23" i="7"/>
  <c r="YF23" i="7"/>
  <c r="YI23" i="7" s="1"/>
  <c r="UA23" i="7"/>
  <c r="TZ23" i="7"/>
  <c r="UC23" i="7" s="1"/>
  <c r="PU23" i="7"/>
  <c r="PT23" i="7"/>
  <c r="PW23" i="7" s="1"/>
  <c r="LO23" i="7"/>
  <c r="LN23" i="7"/>
  <c r="LQ23" i="7" s="1"/>
  <c r="HI23" i="7"/>
  <c r="HH23" i="7"/>
  <c r="HK23" i="7" s="1"/>
  <c r="APE22" i="7"/>
  <c r="APD22" i="7"/>
  <c r="APG22" i="7" s="1"/>
  <c r="AKY22" i="7"/>
  <c r="AKX22" i="7"/>
  <c r="ALA22" i="7" s="1"/>
  <c r="AGS22" i="7"/>
  <c r="AGR22" i="7"/>
  <c r="AGU22" i="7" s="1"/>
  <c r="ACM22" i="7"/>
  <c r="ACL22" i="7"/>
  <c r="ACO22" i="7" s="1"/>
  <c r="YG22" i="7"/>
  <c r="YF22" i="7"/>
  <c r="YI22" i="7" s="1"/>
  <c r="UA22" i="7"/>
  <c r="TZ22" i="7"/>
  <c r="UC22" i="7" s="1"/>
  <c r="PU22" i="7"/>
  <c r="PW22" i="7" s="1"/>
  <c r="PT22" i="7"/>
  <c r="LQ22" i="7"/>
  <c r="LO22" i="7"/>
  <c r="LN22" i="7"/>
  <c r="HI22" i="7"/>
  <c r="HH22" i="7"/>
  <c r="HK22" i="7" s="1"/>
  <c r="ASV21" i="7"/>
  <c r="ASU21" i="7"/>
  <c r="AST21" i="7"/>
  <c r="APE21" i="7"/>
  <c r="APG21" i="7" s="1"/>
  <c r="APD21" i="7"/>
  <c r="AOP21" i="7"/>
  <c r="AOO21" i="7"/>
  <c r="AON21" i="7"/>
  <c r="AKY21" i="7"/>
  <c r="AKX21" i="7"/>
  <c r="ALA21" i="7" s="1"/>
  <c r="AKJ21" i="7"/>
  <c r="AKI21" i="7"/>
  <c r="AKH21" i="7"/>
  <c r="AGS21" i="7"/>
  <c r="AGR21" i="7"/>
  <c r="AGU21" i="7" s="1"/>
  <c r="AGD21" i="7"/>
  <c r="AGC21" i="7"/>
  <c r="AGB21" i="7"/>
  <c r="ACO21" i="7"/>
  <c r="ACM21" i="7"/>
  <c r="ACL21" i="7"/>
  <c r="ABX21" i="7"/>
  <c r="ABW21" i="7"/>
  <c r="ABV21" i="7"/>
  <c r="YG21" i="7"/>
  <c r="YI21" i="7" s="1"/>
  <c r="YF21" i="7"/>
  <c r="XR21" i="7"/>
  <c r="XQ21" i="7"/>
  <c r="XP21" i="7"/>
  <c r="UA21" i="7"/>
  <c r="TZ21" i="7"/>
  <c r="UC21" i="7" s="1"/>
  <c r="TL21" i="7"/>
  <c r="TK21" i="7"/>
  <c r="TJ21" i="7"/>
  <c r="PW21" i="7"/>
  <c r="PU21" i="7"/>
  <c r="PT21" i="7"/>
  <c r="PF21" i="7"/>
  <c r="PE21" i="7"/>
  <c r="PD21" i="7"/>
  <c r="LO21" i="7"/>
  <c r="LN21" i="7"/>
  <c r="LQ21" i="7" s="1"/>
  <c r="KZ21" i="7"/>
  <c r="KY21" i="7"/>
  <c r="KX21" i="7"/>
  <c r="HI21" i="7"/>
  <c r="HK21" i="7" s="1"/>
  <c r="HH21" i="7"/>
  <c r="GT21" i="7"/>
  <c r="GS21" i="7"/>
  <c r="GR21" i="7"/>
  <c r="APE20" i="7"/>
  <c r="APD20" i="7"/>
  <c r="APG20" i="7" s="1"/>
  <c r="AKY20" i="7"/>
  <c r="AKX20" i="7"/>
  <c r="ALA20" i="7" s="1"/>
  <c r="AGS20" i="7"/>
  <c r="AGU20" i="7" s="1"/>
  <c r="AGR20" i="7"/>
  <c r="ACM20" i="7"/>
  <c r="ACO20" i="7" s="1"/>
  <c r="ACL20" i="7"/>
  <c r="YG20" i="7"/>
  <c r="YF20" i="7"/>
  <c r="UA20" i="7"/>
  <c r="TZ20" i="7"/>
  <c r="PU20" i="7"/>
  <c r="PT20" i="7"/>
  <c r="PW20" i="7" s="1"/>
  <c r="LO20" i="7"/>
  <c r="LN20" i="7"/>
  <c r="HI20" i="7"/>
  <c r="HH20" i="7"/>
  <c r="HK20" i="7" s="1"/>
  <c r="APE19" i="7"/>
  <c r="APD19" i="7"/>
  <c r="APG19" i="7" s="1"/>
  <c r="AKY19" i="7"/>
  <c r="AKX19" i="7"/>
  <c r="ALA19" i="7" s="1"/>
  <c r="AGS19" i="7"/>
  <c r="AGR19" i="7"/>
  <c r="AGU19" i="7" s="1"/>
  <c r="ACM19" i="7"/>
  <c r="ACL19" i="7"/>
  <c r="ACO19" i="7" s="1"/>
  <c r="YG19" i="7"/>
  <c r="YF19" i="7"/>
  <c r="UA19" i="7"/>
  <c r="TZ19" i="7"/>
  <c r="PU19" i="7"/>
  <c r="PT19" i="7"/>
  <c r="LQ19" i="7"/>
  <c r="LO19" i="7"/>
  <c r="LN19" i="7"/>
  <c r="HI19" i="7"/>
  <c r="HH19" i="7"/>
  <c r="HK19" i="7" s="1"/>
  <c r="APE18" i="7"/>
  <c r="APD18" i="7"/>
  <c r="APG18" i="7" s="1"/>
  <c r="AKY18" i="7"/>
  <c r="AKX18" i="7"/>
  <c r="ALA18" i="7" s="1"/>
  <c r="AGS18" i="7"/>
  <c r="AGR18" i="7"/>
  <c r="AGU18" i="7" s="1"/>
  <c r="ACM18" i="7"/>
  <c r="ACL18" i="7"/>
  <c r="ACO18" i="7" s="1"/>
  <c r="YG18" i="7"/>
  <c r="YF18" i="7"/>
  <c r="UA18" i="7"/>
  <c r="TZ18" i="7"/>
  <c r="PU18" i="7"/>
  <c r="PT18" i="7"/>
  <c r="LQ18" i="7"/>
  <c r="LO18" i="7"/>
  <c r="LN18" i="7"/>
  <c r="HI18" i="7"/>
  <c r="HH18" i="7"/>
  <c r="HK18" i="7" s="1"/>
  <c r="APE17" i="7"/>
  <c r="APD17" i="7"/>
  <c r="AKY17" i="7"/>
  <c r="AKX17" i="7"/>
  <c r="ALA17" i="7" s="1"/>
  <c r="AGS17" i="7"/>
  <c r="AGR17" i="7"/>
  <c r="ACM17" i="7"/>
  <c r="ACL17" i="7"/>
  <c r="YG17" i="7"/>
  <c r="YI17" i="7" s="1"/>
  <c r="YF17" i="7"/>
  <c r="UC17" i="7"/>
  <c r="UA17" i="7"/>
  <c r="TZ17" i="7"/>
  <c r="PU17" i="7"/>
  <c r="PT17" i="7"/>
  <c r="PW17" i="7" s="1"/>
  <c r="LO17" i="7"/>
  <c r="LN17" i="7"/>
  <c r="HI17" i="7"/>
  <c r="HH17" i="7"/>
  <c r="APE16" i="7"/>
  <c r="APD16" i="7"/>
  <c r="ALA16" i="7"/>
  <c r="AKY16" i="7"/>
  <c r="AKX16" i="7"/>
  <c r="AGS16" i="7"/>
  <c r="AGR16" i="7"/>
  <c r="AGU16" i="7" s="1"/>
  <c r="ACM16" i="7"/>
  <c r="ACL16" i="7"/>
  <c r="YG16" i="7"/>
  <c r="YF16" i="7"/>
  <c r="UA16" i="7"/>
  <c r="TZ16" i="7"/>
  <c r="UC16" i="7" s="1"/>
  <c r="PU16" i="7"/>
  <c r="PT16" i="7"/>
  <c r="PW16" i="7" s="1"/>
  <c r="LO16" i="7"/>
  <c r="LN16" i="7"/>
  <c r="HI16" i="7"/>
  <c r="HH16" i="7"/>
  <c r="APE15" i="7"/>
  <c r="APD15" i="7"/>
  <c r="AKY15" i="7"/>
  <c r="AKX15" i="7"/>
  <c r="ALA15" i="7" s="1"/>
  <c r="AGS15" i="7"/>
  <c r="AGU15" i="7" s="1"/>
  <c r="AGR15" i="7"/>
  <c r="ACM15" i="7"/>
  <c r="ACL15" i="7"/>
  <c r="YG15" i="7"/>
  <c r="YF15" i="7"/>
  <c r="UC15" i="7"/>
  <c r="UA15" i="7"/>
  <c r="TZ15" i="7"/>
  <c r="PU15" i="7"/>
  <c r="PT15" i="7"/>
  <c r="PW15" i="7" s="1"/>
  <c r="LO15" i="7"/>
  <c r="LN15" i="7"/>
  <c r="HI15" i="7"/>
  <c r="HH15" i="7"/>
  <c r="ASV14" i="7"/>
  <c r="ASU14" i="7"/>
  <c r="AST14" i="7"/>
  <c r="APE14" i="7"/>
  <c r="APD14" i="7"/>
  <c r="APG14" i="7" s="1"/>
  <c r="AOP14" i="7"/>
  <c r="AOO14" i="7"/>
  <c r="AON14" i="7"/>
  <c r="AKY14" i="7"/>
  <c r="AKX14" i="7"/>
  <c r="ALA14" i="7" s="1"/>
  <c r="AKJ14" i="7"/>
  <c r="AKI14" i="7"/>
  <c r="AKH14" i="7"/>
  <c r="AGS14" i="7"/>
  <c r="AGU14" i="7" s="1"/>
  <c r="AGR14" i="7"/>
  <c r="AGD14" i="7"/>
  <c r="AGC14" i="7"/>
  <c r="AGB14" i="7"/>
  <c r="ACM14" i="7"/>
  <c r="ACO14" i="7" s="1"/>
  <c r="ACL14" i="7"/>
  <c r="ABX14" i="7"/>
  <c r="ABW14" i="7"/>
  <c r="ABV14" i="7"/>
  <c r="YG14" i="7"/>
  <c r="YF14" i="7"/>
  <c r="XR14" i="7"/>
  <c r="XQ14" i="7"/>
  <c r="XP14" i="7"/>
  <c r="UA14" i="7"/>
  <c r="TZ14" i="7"/>
  <c r="TL14" i="7"/>
  <c r="TK14" i="7"/>
  <c r="TJ14" i="7"/>
  <c r="PU14" i="7"/>
  <c r="PT14" i="7"/>
  <c r="PW14" i="7" s="1"/>
  <c r="PF14" i="7"/>
  <c r="PE14" i="7"/>
  <c r="PD14" i="7"/>
  <c r="LO14" i="7"/>
  <c r="LN14" i="7"/>
  <c r="LQ14" i="7" s="1"/>
  <c r="KZ14" i="7"/>
  <c r="KY14" i="7"/>
  <c r="KX14" i="7"/>
  <c r="HI14" i="7"/>
  <c r="HK14" i="7" s="1"/>
  <c r="HH14" i="7"/>
  <c r="GT14" i="7"/>
  <c r="GS14" i="7"/>
  <c r="GR14" i="7"/>
  <c r="APE13" i="7"/>
  <c r="APD13" i="7"/>
  <c r="AKY13" i="7"/>
  <c r="AKX13" i="7"/>
  <c r="ALA13" i="7" s="1"/>
  <c r="AGS13" i="7"/>
  <c r="AGR13" i="7"/>
  <c r="AGU13" i="7" s="1"/>
  <c r="ACM13" i="7"/>
  <c r="ACL13" i="7"/>
  <c r="ACO13" i="7" s="1"/>
  <c r="YG13" i="7"/>
  <c r="YI13" i="7" s="1"/>
  <c r="YF13" i="7"/>
  <c r="UA13" i="7"/>
  <c r="TZ13" i="7"/>
  <c r="PU13" i="7"/>
  <c r="PT13" i="7"/>
  <c r="LQ13" i="7"/>
  <c r="LO13" i="7"/>
  <c r="LN13" i="7"/>
  <c r="HI13" i="7"/>
  <c r="HH13" i="7"/>
  <c r="APE12" i="7"/>
  <c r="APD12" i="7"/>
  <c r="AKY12" i="7"/>
  <c r="AKX12" i="7"/>
  <c r="ALA12" i="7" s="1"/>
  <c r="AGS12" i="7"/>
  <c r="AGR12" i="7"/>
  <c r="AGU12" i="7" s="1"/>
  <c r="ACM12" i="7"/>
  <c r="ACL12" i="7"/>
  <c r="ACO12" i="7" s="1"/>
  <c r="YG12" i="7"/>
  <c r="YI12" i="7" s="1"/>
  <c r="YF12" i="7"/>
  <c r="UA12" i="7"/>
  <c r="TZ12" i="7"/>
  <c r="PU12" i="7"/>
  <c r="PT12" i="7"/>
  <c r="LQ12" i="7"/>
  <c r="LO12" i="7"/>
  <c r="LN12" i="7"/>
  <c r="HI12" i="7"/>
  <c r="HH12" i="7"/>
  <c r="APE11" i="7"/>
  <c r="APD11" i="7"/>
  <c r="AKY11" i="7"/>
  <c r="AKX11" i="7"/>
  <c r="ALA11" i="7" s="1"/>
  <c r="AGS11" i="7"/>
  <c r="AGR11" i="7"/>
  <c r="AGU11" i="7" s="1"/>
  <c r="ACM11" i="7"/>
  <c r="ACO11" i="7" s="1"/>
  <c r="ACL11" i="7"/>
  <c r="YG11" i="7"/>
  <c r="YF11" i="7"/>
  <c r="UA11" i="7"/>
  <c r="TZ11" i="7"/>
  <c r="PU11" i="7"/>
  <c r="PT11" i="7"/>
  <c r="PW11" i="7" s="1"/>
  <c r="LQ11" i="7"/>
  <c r="LO11" i="7"/>
  <c r="LN11" i="7"/>
  <c r="HI11" i="7"/>
  <c r="HK11" i="7" s="1"/>
  <c r="HH11" i="7"/>
  <c r="APE10" i="7"/>
  <c r="APD10" i="7"/>
  <c r="APG10" i="7" s="1"/>
  <c r="AKY10" i="7"/>
  <c r="AKX10" i="7"/>
  <c r="AGS10" i="7"/>
  <c r="AGR10" i="7"/>
  <c r="AGU10" i="7" s="1"/>
  <c r="ACM10" i="7"/>
  <c r="ACL10" i="7"/>
  <c r="ACO10" i="7" s="1"/>
  <c r="YG10" i="7"/>
  <c r="YI10" i="7" s="1"/>
  <c r="YF10" i="7"/>
  <c r="UA10" i="7"/>
  <c r="TZ10" i="7"/>
  <c r="UC10" i="7" s="1"/>
  <c r="PU10" i="7"/>
  <c r="PT10" i="7"/>
  <c r="LO10" i="7"/>
  <c r="LN10" i="7"/>
  <c r="LQ10" i="7" s="1"/>
  <c r="HI10" i="7"/>
  <c r="HH10" i="7"/>
  <c r="HK10" i="7" s="1"/>
  <c r="APE9" i="7"/>
  <c r="APG9" i="7" s="1"/>
  <c r="APD9" i="7"/>
  <c r="AKY9" i="7"/>
  <c r="AKX9" i="7"/>
  <c r="AGS9" i="7"/>
  <c r="AGR9" i="7"/>
  <c r="ACM9" i="7"/>
  <c r="ACL9" i="7"/>
  <c r="ACO9" i="7" s="1"/>
  <c r="YG9" i="7"/>
  <c r="YF9" i="7"/>
  <c r="YI9" i="7" s="1"/>
  <c r="UA9" i="7"/>
  <c r="TZ9" i="7"/>
  <c r="PU9" i="7"/>
  <c r="PT9" i="7"/>
  <c r="PW9" i="7" s="1"/>
  <c r="LQ9" i="7"/>
  <c r="LO9" i="7"/>
  <c r="LN9" i="7"/>
  <c r="HI9" i="7"/>
  <c r="HH9" i="7"/>
  <c r="APE8" i="7"/>
  <c r="APG8" i="7" s="1"/>
  <c r="APD8" i="7"/>
  <c r="AKY8" i="7"/>
  <c r="AKX8" i="7"/>
  <c r="ALA8" i="7" s="1"/>
  <c r="AGS8" i="7"/>
  <c r="AGR8" i="7"/>
  <c r="ACM8" i="7"/>
  <c r="ACO8" i="7" s="1"/>
  <c r="ACL8" i="7"/>
  <c r="YG8" i="7"/>
  <c r="YF8" i="7"/>
  <c r="YI8" i="7" s="1"/>
  <c r="UA8" i="7"/>
  <c r="TZ8" i="7"/>
  <c r="PU8" i="7"/>
  <c r="PT8" i="7"/>
  <c r="PW8" i="7" s="1"/>
  <c r="LO8" i="7"/>
  <c r="LN8" i="7"/>
  <c r="LQ8" i="7" s="1"/>
  <c r="HI8" i="7"/>
  <c r="HK8" i="7" s="1"/>
  <c r="HH8" i="7"/>
  <c r="ASV7" i="7"/>
  <c r="ASU7" i="7"/>
  <c r="AST7" i="7"/>
  <c r="APE7" i="7"/>
  <c r="APG7" i="7" s="1"/>
  <c r="APD7" i="7"/>
  <c r="AOP7" i="7"/>
  <c r="AOO7" i="7"/>
  <c r="AON7" i="7"/>
  <c r="AKY7" i="7"/>
  <c r="AKX7" i="7"/>
  <c r="AKJ7" i="7"/>
  <c r="AKI7" i="7"/>
  <c r="AKH7" i="7"/>
  <c r="AGS7" i="7"/>
  <c r="AGR7" i="7"/>
  <c r="AGU7" i="7" s="1"/>
  <c r="AGD7" i="7"/>
  <c r="AGC7" i="7"/>
  <c r="AGB7" i="7"/>
  <c r="ACO7" i="7"/>
  <c r="ACM7" i="7"/>
  <c r="ACL7" i="7"/>
  <c r="ABX7" i="7"/>
  <c r="ABW7" i="7"/>
  <c r="ABV7" i="7"/>
  <c r="YG7" i="7"/>
  <c r="YF7" i="7"/>
  <c r="XR7" i="7"/>
  <c r="XQ7" i="7"/>
  <c r="XP7" i="7"/>
  <c r="UA7" i="7"/>
  <c r="TZ7" i="7"/>
  <c r="TL7" i="7"/>
  <c r="TK7" i="7"/>
  <c r="TJ7" i="7"/>
  <c r="PU7" i="7"/>
  <c r="PT7" i="7"/>
  <c r="PF7" i="7"/>
  <c r="PE7" i="7"/>
  <c r="PD7" i="7"/>
  <c r="LO7" i="7"/>
  <c r="LQ7" i="7" s="1"/>
  <c r="LN7" i="7"/>
  <c r="KZ7" i="7"/>
  <c r="KY7" i="7"/>
  <c r="KX7" i="7"/>
  <c r="HI7" i="7"/>
  <c r="HH7" i="7"/>
  <c r="HK7" i="7" s="1"/>
  <c r="GT7" i="7"/>
  <c r="GS7" i="7"/>
  <c r="GR7" i="7"/>
  <c r="APG6" i="7"/>
  <c r="APE6" i="7"/>
  <c r="APD6" i="7"/>
  <c r="AKY6" i="7"/>
  <c r="AKX6" i="7"/>
  <c r="AGS6" i="7"/>
  <c r="AGR6" i="7"/>
  <c r="ACM6" i="7"/>
  <c r="ACL6" i="7"/>
  <c r="ACO6" i="7" s="1"/>
  <c r="YG6" i="7"/>
  <c r="YF6" i="7"/>
  <c r="YI6" i="7" s="1"/>
  <c r="UA6" i="7"/>
  <c r="UC6" i="7" s="1"/>
  <c r="TZ6" i="7"/>
  <c r="PU6" i="7"/>
  <c r="PT6" i="7"/>
  <c r="PW6" i="7" s="1"/>
  <c r="LO6" i="7"/>
  <c r="LN6" i="7"/>
  <c r="HI6" i="7"/>
  <c r="HH6" i="7"/>
  <c r="HK6" i="7" s="1"/>
  <c r="APE5" i="7"/>
  <c r="APD5" i="7"/>
  <c r="APG5" i="7" s="1"/>
  <c r="AKY5" i="7"/>
  <c r="AKX5" i="7"/>
  <c r="AGS5" i="7"/>
  <c r="AGR5" i="7"/>
  <c r="AGU5" i="7" s="1"/>
  <c r="ACM5" i="7"/>
  <c r="ACL5" i="7"/>
  <c r="YG5" i="7"/>
  <c r="YF5" i="7"/>
  <c r="YI5" i="7" s="1"/>
  <c r="UA5" i="7"/>
  <c r="TZ5" i="7"/>
  <c r="PU5" i="7"/>
  <c r="PT5" i="7"/>
  <c r="PW5" i="7" s="1"/>
  <c r="LO5" i="7"/>
  <c r="LN5" i="7"/>
  <c r="HI5" i="7"/>
  <c r="HK5" i="7" s="1"/>
  <c r="HH5" i="7"/>
  <c r="APE4" i="7"/>
  <c r="APG4" i="7" s="1"/>
  <c r="APD4" i="7"/>
  <c r="AKY4" i="7"/>
  <c r="AKX4" i="7"/>
  <c r="ALA4" i="7" s="1"/>
  <c r="AGS4" i="7"/>
  <c r="AGR4" i="7"/>
  <c r="ACM4" i="7"/>
  <c r="ACL4" i="7"/>
  <c r="ACO4" i="7" s="1"/>
  <c r="YG4" i="7"/>
  <c r="YF4" i="7"/>
  <c r="YI4" i="7" s="1"/>
  <c r="UA4" i="7"/>
  <c r="TZ4" i="7"/>
  <c r="PU4" i="7"/>
  <c r="PT4" i="7"/>
  <c r="PW4" i="7" s="1"/>
  <c r="LQ4" i="7"/>
  <c r="LO4" i="7"/>
  <c r="LN4" i="7"/>
  <c r="HI4" i="7"/>
  <c r="HK4" i="7" s="1"/>
  <c r="HH4" i="7"/>
  <c r="APE3" i="7"/>
  <c r="APG3" i="7" s="1"/>
  <c r="APD3" i="7"/>
  <c r="AKY3" i="7"/>
  <c r="AKX3" i="7"/>
  <c r="ALA3" i="7" s="1"/>
  <c r="AGS3" i="7"/>
  <c r="AGR3" i="7"/>
  <c r="ACM3" i="7"/>
  <c r="ACL3" i="7"/>
  <c r="ACO3" i="7" s="1"/>
  <c r="YG3" i="7"/>
  <c r="YF3" i="7"/>
  <c r="YI3" i="7" s="1"/>
  <c r="UA3" i="7"/>
  <c r="TZ3" i="7"/>
  <c r="PU3" i="7"/>
  <c r="PT3" i="7"/>
  <c r="LQ3" i="7"/>
  <c r="LO3" i="7"/>
  <c r="LN3" i="7"/>
  <c r="HI3" i="7"/>
  <c r="HH3" i="7"/>
  <c r="HK3" i="7" s="1"/>
  <c r="DB3" i="7"/>
  <c r="DA2" i="7"/>
  <c r="DB8" i="7" s="1"/>
  <c r="ATI2" i="7"/>
  <c r="ATJ6" i="7" s="1"/>
  <c r="GO7" i="7" l="1"/>
  <c r="AFY7" i="7"/>
  <c r="ALA6" i="7"/>
  <c r="HK9" i="7"/>
  <c r="HK12" i="7"/>
  <c r="PW12" i="7"/>
  <c r="HK13" i="7"/>
  <c r="PW13" i="7"/>
  <c r="YI14" i="7"/>
  <c r="YI15" i="7"/>
  <c r="HK16" i="7"/>
  <c r="ACO16" i="7"/>
  <c r="APG16" i="7"/>
  <c r="LQ17" i="7"/>
  <c r="AGU17" i="7"/>
  <c r="PW18" i="7"/>
  <c r="YI18" i="7"/>
  <c r="PW19" i="7"/>
  <c r="YI19" i="7"/>
  <c r="YI20" i="7"/>
  <c r="PA7" i="7"/>
  <c r="DB4" i="7"/>
  <c r="DB5" i="7"/>
  <c r="LQ5" i="7"/>
  <c r="UC5" i="7"/>
  <c r="AGU6" i="7"/>
  <c r="YI7" i="7"/>
  <c r="AGU8" i="7"/>
  <c r="YI11" i="7"/>
  <c r="ALA24" i="7"/>
  <c r="HK25" i="7"/>
  <c r="PW25" i="7"/>
  <c r="HK26" i="7"/>
  <c r="PW26" i="7"/>
  <c r="GN7" i="7"/>
  <c r="TF7" i="7"/>
  <c r="UC4" i="7"/>
  <c r="AGU4" i="7"/>
  <c r="ACO5" i="7"/>
  <c r="ALA5" i="7"/>
  <c r="LQ6" i="7"/>
  <c r="PW7" i="7"/>
  <c r="UC9" i="7"/>
  <c r="AGU9" i="7"/>
  <c r="PW10" i="7"/>
  <c r="UC11" i="7"/>
  <c r="APG11" i="7"/>
  <c r="UC12" i="7"/>
  <c r="APG12" i="7"/>
  <c r="UC13" i="7"/>
  <c r="APG13" i="7"/>
  <c r="UC14" i="7"/>
  <c r="HK15" i="7"/>
  <c r="ACO15" i="7"/>
  <c r="APG15" i="7"/>
  <c r="LQ16" i="7"/>
  <c r="YI16" i="7"/>
  <c r="HK17" i="7"/>
  <c r="ACO17" i="7"/>
  <c r="APG17" i="7"/>
  <c r="UC18" i="7"/>
  <c r="UC19" i="7"/>
  <c r="LQ20" i="7"/>
  <c r="UC20" i="7"/>
  <c r="YI25" i="7"/>
  <c r="YI26" i="7"/>
  <c r="AGU26" i="7"/>
  <c r="TG28" i="7"/>
  <c r="TG21" i="7"/>
  <c r="TG14" i="7"/>
  <c r="AFX28" i="7"/>
  <c r="AFX21" i="7"/>
  <c r="AFX14" i="7"/>
  <c r="AKE28" i="7"/>
  <c r="AKE21" i="7"/>
  <c r="AKE14" i="7"/>
  <c r="DB6" i="7"/>
  <c r="DB7" i="7"/>
  <c r="DB10" i="7"/>
  <c r="OZ28" i="7"/>
  <c r="OZ21" i="7"/>
  <c r="OZ14" i="7"/>
  <c r="DC3" i="7"/>
  <c r="KT28" i="7"/>
  <c r="KT21" i="7"/>
  <c r="KT14" i="7"/>
  <c r="PA28" i="7"/>
  <c r="PA21" i="7"/>
  <c r="PA14" i="7"/>
  <c r="UC3" i="7"/>
  <c r="ABR28" i="7"/>
  <c r="ABR21" i="7"/>
  <c r="ABR14" i="7"/>
  <c r="AFY28" i="7"/>
  <c r="AFY21" i="7"/>
  <c r="AFY14" i="7"/>
  <c r="ATJ3" i="7"/>
  <c r="DC4" i="7"/>
  <c r="ATJ4" i="7"/>
  <c r="DC5" i="7"/>
  <c r="ATJ5" i="7"/>
  <c r="DC6" i="7"/>
  <c r="DC7" i="7"/>
  <c r="KT7" i="7"/>
  <c r="ABR7" i="7"/>
  <c r="ATK26" i="7"/>
  <c r="ATK25" i="7"/>
  <c r="ATJ26" i="7"/>
  <c r="ATJ25" i="7"/>
  <c r="ATK24" i="7"/>
  <c r="ATK23" i="7"/>
  <c r="ATK22" i="7"/>
  <c r="ATK21" i="7"/>
  <c r="ATK20" i="7"/>
  <c r="ATK19" i="7"/>
  <c r="ATK18" i="7"/>
  <c r="ATK17" i="7"/>
  <c r="ATJ24" i="7"/>
  <c r="ATM24" i="7" s="1"/>
  <c r="ATJ23" i="7"/>
  <c r="ATM23" i="7" s="1"/>
  <c r="ATJ22" i="7"/>
  <c r="ATM22" i="7" s="1"/>
  <c r="ATJ21" i="7"/>
  <c r="ATM21" i="7" s="1"/>
  <c r="ATJ20" i="7"/>
  <c r="ATM20" i="7" s="1"/>
  <c r="ATJ19" i="7"/>
  <c r="ATM19" i="7" s="1"/>
  <c r="ATJ18" i="7"/>
  <c r="ATM18" i="7" s="1"/>
  <c r="ATJ17" i="7"/>
  <c r="ATM17" i="7" s="1"/>
  <c r="ATJ16" i="7"/>
  <c r="ATJ15" i="7"/>
  <c r="ATJ14" i="7"/>
  <c r="ATK15" i="7"/>
  <c r="ATK13" i="7"/>
  <c r="ATK12" i="7"/>
  <c r="ATK11" i="7"/>
  <c r="ATK10" i="7"/>
  <c r="ATK9" i="7"/>
  <c r="ATK8" i="7"/>
  <c r="ATK7" i="7"/>
  <c r="ATK16" i="7"/>
  <c r="ATJ13" i="7"/>
  <c r="ATM13" i="7" s="1"/>
  <c r="ATJ12" i="7"/>
  <c r="ATM12" i="7" s="1"/>
  <c r="ATJ11" i="7"/>
  <c r="ATM11" i="7" s="1"/>
  <c r="ATJ10" i="7"/>
  <c r="ATM10" i="7" s="1"/>
  <c r="ATJ9" i="7"/>
  <c r="ATM9" i="7" s="1"/>
  <c r="ATJ8" i="7"/>
  <c r="ATM8" i="7" s="1"/>
  <c r="ATJ7" i="7"/>
  <c r="ATM7" i="7" s="1"/>
  <c r="ATK14" i="7"/>
  <c r="GN28" i="7"/>
  <c r="GN21" i="7"/>
  <c r="GN14" i="7"/>
  <c r="KU28" i="7"/>
  <c r="KU21" i="7"/>
  <c r="KU14" i="7"/>
  <c r="KU7" i="7"/>
  <c r="PW3" i="7"/>
  <c r="XL28" i="7"/>
  <c r="XL21" i="7"/>
  <c r="XL14" i="7"/>
  <c r="XL7" i="7"/>
  <c r="ABS28" i="7"/>
  <c r="ABS21" i="7"/>
  <c r="ABS14" i="7"/>
  <c r="ABS7" i="7"/>
  <c r="AGU3" i="7"/>
  <c r="AOJ28" i="7"/>
  <c r="AOJ21" i="7"/>
  <c r="AOJ14" i="7"/>
  <c r="AOJ7" i="7"/>
  <c r="ATK3" i="7"/>
  <c r="ATK4" i="7"/>
  <c r="ATK5" i="7"/>
  <c r="ATK6" i="7"/>
  <c r="ATM6" i="7" s="1"/>
  <c r="AKE7" i="7"/>
  <c r="ALA7" i="7"/>
  <c r="ALA9" i="7"/>
  <c r="DB26" i="7"/>
  <c r="DC26" i="7"/>
  <c r="DC25" i="7"/>
  <c r="DC24" i="7"/>
  <c r="DC23" i="7"/>
  <c r="DC22" i="7"/>
  <c r="DC21" i="7"/>
  <c r="DC20" i="7"/>
  <c r="DC19" i="7"/>
  <c r="DC18" i="7"/>
  <c r="DC17" i="7"/>
  <c r="DC16" i="7"/>
  <c r="DC15" i="7"/>
  <c r="DB25" i="7"/>
  <c r="DB24" i="7"/>
  <c r="DB23" i="7"/>
  <c r="DB22" i="7"/>
  <c r="DB21" i="7"/>
  <c r="DB20" i="7"/>
  <c r="DB19" i="7"/>
  <c r="DB18" i="7"/>
  <c r="DB17" i="7"/>
  <c r="DB16" i="7"/>
  <c r="DB15" i="7"/>
  <c r="DC14" i="7"/>
  <c r="DC13" i="7"/>
  <c r="DC12" i="7"/>
  <c r="DC11" i="7"/>
  <c r="DC10" i="7"/>
  <c r="DC9" i="7"/>
  <c r="DC8" i="7"/>
  <c r="DB14" i="7"/>
  <c r="DB13" i="7"/>
  <c r="DB12" i="7"/>
  <c r="GO28" i="7"/>
  <c r="GO21" i="7"/>
  <c r="GO14" i="7"/>
  <c r="TF28" i="7"/>
  <c r="TF21" i="7"/>
  <c r="TF14" i="7"/>
  <c r="XM28" i="7"/>
  <c r="XM21" i="7"/>
  <c r="XM14" i="7"/>
  <c r="XM7" i="7"/>
  <c r="AKD28" i="7"/>
  <c r="AKD21" i="7"/>
  <c r="AKD7" i="7"/>
  <c r="AKD14" i="7"/>
  <c r="AOK28" i="7"/>
  <c r="AOK21" i="7"/>
  <c r="AOK14" i="7"/>
  <c r="AOK7" i="7"/>
  <c r="OZ7" i="7"/>
  <c r="TG7" i="7"/>
  <c r="UC7" i="7"/>
  <c r="AFX7" i="7"/>
  <c r="UC8" i="7"/>
  <c r="DB9" i="7"/>
  <c r="ALA10" i="7"/>
  <c r="DB11" i="7"/>
  <c r="LQ15" i="7"/>
  <c r="AGU25" i="7"/>
  <c r="XJ28" i="7" l="1"/>
  <c r="ABP14" i="7"/>
  <c r="GL7" i="7"/>
  <c r="ABP21" i="7"/>
  <c r="ABP28" i="7"/>
  <c r="XJ7" i="7"/>
  <c r="ABP7" i="7"/>
  <c r="GL14" i="7"/>
  <c r="AOH28" i="7"/>
  <c r="AOH7" i="7"/>
  <c r="AOH14" i="7"/>
  <c r="AKB28" i="7"/>
  <c r="AOH21" i="7"/>
  <c r="GL28" i="7"/>
  <c r="XJ21" i="7"/>
  <c r="GL21" i="7"/>
  <c r="ATM15" i="7"/>
  <c r="XJ14" i="7"/>
  <c r="ATM16" i="7"/>
  <c r="KR21" i="7"/>
  <c r="ASQ28" i="7"/>
  <c r="ASQ21" i="7"/>
  <c r="ASQ14" i="7"/>
  <c r="ASQ7" i="7"/>
  <c r="ATM5" i="7"/>
  <c r="KR7" i="7"/>
  <c r="AFV28" i="7"/>
  <c r="AFV21" i="7"/>
  <c r="AFV14" i="7"/>
  <c r="AFV7" i="7"/>
  <c r="ATM4" i="7"/>
  <c r="TD28" i="7"/>
  <c r="TD21" i="7"/>
  <c r="TD14" i="7"/>
  <c r="TD7" i="7"/>
  <c r="AKB7" i="7"/>
  <c r="KR14" i="7"/>
  <c r="KR28" i="7"/>
  <c r="OX28" i="7"/>
  <c r="OX21" i="7"/>
  <c r="OX14" i="7"/>
  <c r="OX7" i="7"/>
  <c r="ATM25" i="7"/>
  <c r="ASP28" i="7"/>
  <c r="ASP21" i="7"/>
  <c r="ASP14" i="7"/>
  <c r="ATM3" i="7"/>
  <c r="ASP7" i="7"/>
  <c r="AKB14" i="7"/>
  <c r="ATM14" i="7"/>
  <c r="ATM26" i="7"/>
  <c r="AKB21" i="7"/>
  <c r="ASN28" i="7" l="1"/>
  <c r="ASN21" i="7"/>
  <c r="ASN7" i="7"/>
  <c r="ASN14" i="7"/>
  <c r="DQ61" i="3" l="1"/>
  <c r="DF61" i="3"/>
  <c r="CU61" i="3"/>
  <c r="CJ61" i="3"/>
  <c r="BY61" i="3"/>
  <c r="BN61" i="3"/>
  <c r="BC61" i="3"/>
  <c r="AR61" i="3"/>
  <c r="AG61" i="3"/>
  <c r="DI55" i="3"/>
  <c r="CX55" i="3"/>
  <c r="CM55" i="3"/>
  <c r="CB55" i="3"/>
  <c r="BQ55" i="3"/>
  <c r="BF55" i="3"/>
  <c r="AU55" i="3"/>
  <c r="AJ55" i="3"/>
  <c r="Y55" i="3"/>
  <c r="DI54" i="3"/>
  <c r="CX54" i="3"/>
  <c r="CM54" i="3"/>
  <c r="CB54" i="3"/>
  <c r="BQ54" i="3"/>
  <c r="BF54" i="3"/>
  <c r="AU54" i="3"/>
  <c r="AJ54" i="3"/>
  <c r="Y54" i="3"/>
  <c r="DI53" i="3"/>
  <c r="CX53" i="3"/>
  <c r="CM53" i="3"/>
  <c r="CB53" i="3"/>
  <c r="BQ53" i="3"/>
  <c r="BF53" i="3"/>
  <c r="AU53" i="3"/>
  <c r="AJ53" i="3"/>
  <c r="Y53" i="3"/>
  <c r="DI52" i="3"/>
  <c r="CX52" i="3"/>
  <c r="CM52" i="3"/>
  <c r="CB52" i="3"/>
  <c r="BQ52" i="3"/>
  <c r="BF52" i="3"/>
  <c r="AU52" i="3"/>
  <c r="AJ52" i="3"/>
  <c r="Y52" i="3"/>
  <c r="DP31" i="3" l="1"/>
  <c r="DE31" i="3"/>
  <c r="CT31" i="3"/>
  <c r="CI31" i="3"/>
  <c r="BX31" i="3"/>
  <c r="BM31" i="3"/>
  <c r="BB31" i="3"/>
  <c r="AQ31" i="3"/>
  <c r="AF31" i="3"/>
  <c r="DP30" i="3"/>
  <c r="DE30" i="3"/>
  <c r="CT30" i="3"/>
  <c r="CI30" i="3"/>
  <c r="BX30" i="3"/>
  <c r="BM30" i="3"/>
  <c r="BB30" i="3"/>
  <c r="AQ30" i="3"/>
  <c r="AF30" i="3"/>
  <c r="DP29" i="3"/>
  <c r="DE29" i="3"/>
  <c r="CT29" i="3"/>
  <c r="CI29" i="3"/>
  <c r="BX29" i="3"/>
  <c r="BM29" i="3"/>
  <c r="BB29" i="3"/>
  <c r="AQ29" i="3"/>
  <c r="AF29" i="3"/>
  <c r="DP28" i="3"/>
  <c r="DE28" i="3"/>
  <c r="CT28" i="3"/>
  <c r="CI28" i="3"/>
  <c r="BX28" i="3"/>
  <c r="BM28" i="3"/>
  <c r="BB28" i="3"/>
  <c r="AQ28" i="3"/>
  <c r="AF28" i="3"/>
  <c r="DP27" i="3"/>
  <c r="DE27" i="3"/>
  <c r="CT27" i="3"/>
  <c r="CI27" i="3"/>
  <c r="BX27" i="3"/>
  <c r="BM27" i="3"/>
  <c r="BB27" i="3"/>
  <c r="AQ27" i="3"/>
  <c r="AF27" i="3"/>
  <c r="DP26" i="3"/>
  <c r="DE26" i="3"/>
  <c r="CT26" i="3"/>
  <c r="CI26" i="3"/>
  <c r="BX26" i="3"/>
  <c r="BM26" i="3"/>
  <c r="BB26" i="3"/>
  <c r="AQ26" i="3"/>
  <c r="AF26" i="3"/>
  <c r="DP25" i="3"/>
  <c r="DE25" i="3"/>
  <c r="CT25" i="3"/>
  <c r="CI25" i="3"/>
  <c r="BX25" i="3"/>
  <c r="BM25" i="3"/>
  <c r="BB25" i="3"/>
  <c r="AQ25" i="3"/>
  <c r="AF25" i="3"/>
  <c r="DP24" i="3"/>
  <c r="DE24" i="3"/>
  <c r="CT24" i="3"/>
  <c r="CI24" i="3"/>
  <c r="BX24" i="3"/>
  <c r="BM24" i="3"/>
  <c r="BB24" i="3"/>
  <c r="AQ24" i="3"/>
  <c r="AF24" i="3"/>
  <c r="DP23" i="3"/>
  <c r="DE23" i="3"/>
  <c r="CT23" i="3"/>
  <c r="CI23" i="3"/>
  <c r="BX23" i="3"/>
  <c r="BM23" i="3"/>
  <c r="BB23" i="3"/>
  <c r="AQ23" i="3"/>
  <c r="AF23" i="3"/>
  <c r="DP22" i="3"/>
  <c r="DE22" i="3"/>
  <c r="CT22" i="3"/>
  <c r="CI22" i="3"/>
  <c r="BX22" i="3"/>
  <c r="BM22" i="3"/>
  <c r="BB22" i="3"/>
  <c r="AQ22" i="3"/>
  <c r="AF22" i="3"/>
  <c r="DP21" i="3"/>
  <c r="DE21" i="3"/>
  <c r="CT21" i="3"/>
  <c r="CI21" i="3"/>
  <c r="BX21" i="3"/>
  <c r="BM21" i="3"/>
  <c r="BB21" i="3"/>
  <c r="AQ21" i="3"/>
  <c r="AF21" i="3"/>
  <c r="DP20" i="3"/>
  <c r="DE20" i="3"/>
  <c r="CT20" i="3"/>
  <c r="CI20" i="3"/>
  <c r="BX20" i="3"/>
  <c r="BM20" i="3"/>
  <c r="BB20" i="3"/>
  <c r="AQ20" i="3"/>
  <c r="AF20" i="3"/>
  <c r="DP19" i="3"/>
  <c r="DE19" i="3"/>
  <c r="CT19" i="3"/>
  <c r="CI19" i="3"/>
  <c r="BX19" i="3"/>
  <c r="BM19" i="3"/>
  <c r="BB19" i="3"/>
  <c r="AQ19" i="3"/>
  <c r="AF19" i="3"/>
  <c r="DP18" i="3"/>
  <c r="DE18" i="3"/>
  <c r="CT18" i="3"/>
  <c r="CI18" i="3"/>
  <c r="BX18" i="3"/>
  <c r="BM18" i="3"/>
  <c r="BB18" i="3"/>
  <c r="AQ18" i="3"/>
  <c r="AF18" i="3"/>
  <c r="DP17" i="3"/>
  <c r="DE17" i="3"/>
  <c r="CT17" i="3"/>
  <c r="CI17" i="3"/>
  <c r="BX17" i="3"/>
  <c r="BM17" i="3"/>
  <c r="BB17" i="3"/>
  <c r="AQ17" i="3"/>
  <c r="AF17" i="3"/>
  <c r="DP16" i="3"/>
  <c r="DE16" i="3"/>
  <c r="CT16" i="3"/>
  <c r="CI16" i="3"/>
  <c r="BX16" i="3"/>
  <c r="BM16" i="3"/>
  <c r="BB16" i="3"/>
  <c r="AQ16" i="3"/>
  <c r="AF16" i="3"/>
  <c r="DP15" i="3"/>
  <c r="DE15" i="3"/>
  <c r="CT15" i="3"/>
  <c r="CI15" i="3"/>
  <c r="BX15" i="3"/>
  <c r="BM15" i="3"/>
  <c r="BB15" i="3"/>
  <c r="AQ15" i="3"/>
  <c r="AF15" i="3"/>
  <c r="DP14" i="3"/>
  <c r="DE14" i="3"/>
  <c r="CT14" i="3"/>
  <c r="CI14" i="3"/>
  <c r="BX14" i="3"/>
  <c r="BM14" i="3"/>
  <c r="BB14" i="3"/>
  <c r="AQ14" i="3"/>
  <c r="AF14" i="3"/>
  <c r="DP13" i="3"/>
  <c r="DE13" i="3"/>
  <c r="CT13" i="3"/>
  <c r="CI13" i="3"/>
  <c r="BX13" i="3"/>
  <c r="BM13" i="3"/>
  <c r="BB13" i="3"/>
  <c r="AQ13" i="3"/>
  <c r="AF13" i="3"/>
  <c r="DP12" i="3"/>
  <c r="DE12" i="3"/>
  <c r="CT12" i="3"/>
  <c r="CI12" i="3"/>
  <c r="BX12" i="3"/>
  <c r="BM12" i="3"/>
  <c r="BB12" i="3"/>
  <c r="AQ12" i="3"/>
  <c r="AF12" i="3"/>
  <c r="DP11" i="3"/>
  <c r="DE11" i="3"/>
  <c r="CT11" i="3"/>
  <c r="CI11" i="3"/>
  <c r="BX11" i="3"/>
  <c r="BM11" i="3"/>
  <c r="BB11" i="3"/>
  <c r="AQ11" i="3"/>
  <c r="AF11" i="3"/>
  <c r="DP10" i="3"/>
  <c r="DE10" i="3"/>
  <c r="CT10" i="3"/>
  <c r="CI10" i="3"/>
  <c r="BX10" i="3"/>
  <c r="BM10" i="3"/>
  <c r="BB10" i="3"/>
  <c r="AQ10" i="3"/>
  <c r="AF10" i="3"/>
  <c r="DP9" i="3"/>
  <c r="DE9" i="3"/>
  <c r="CT9" i="3"/>
  <c r="CI9" i="3"/>
  <c r="BX9" i="3"/>
  <c r="BM9" i="3"/>
  <c r="BB9" i="3"/>
  <c r="AQ9" i="3"/>
  <c r="AF9" i="3"/>
  <c r="DP8" i="3"/>
  <c r="DE8" i="3"/>
  <c r="CT8" i="3"/>
  <c r="CI8" i="3"/>
  <c r="BX8" i="3"/>
  <c r="BM8" i="3"/>
  <c r="BB8" i="3"/>
  <c r="AQ8" i="3"/>
  <c r="AF8" i="3"/>
  <c r="DK42" i="3"/>
  <c r="CZ42" i="3"/>
  <c r="CO42" i="3"/>
  <c r="CD42" i="3"/>
  <c r="BS42" i="3"/>
  <c r="BH42" i="3"/>
  <c r="AW42" i="3"/>
  <c r="AL42" i="3"/>
  <c r="DK41" i="3"/>
  <c r="CZ41" i="3"/>
  <c r="CO41" i="3"/>
  <c r="CD41" i="3"/>
  <c r="BS41" i="3"/>
  <c r="BH41" i="3"/>
  <c r="AW41" i="3"/>
  <c r="AL41" i="3"/>
  <c r="DH33" i="3"/>
  <c r="CW33" i="3"/>
  <c r="CL33" i="3"/>
  <c r="CA33" i="3"/>
  <c r="BP33" i="3"/>
  <c r="BE33" i="3"/>
  <c r="AT33" i="3"/>
  <c r="AI33" i="3"/>
  <c r="AA42" i="3"/>
  <c r="AA41" i="3"/>
  <c r="X33" i="3"/>
  <c r="M33" i="3"/>
  <c r="ASL30" i="7"/>
  <c r="AOF30" i="7"/>
  <c r="AJZ30" i="7"/>
  <c r="AFT30" i="7"/>
  <c r="ABN30" i="7"/>
  <c r="XH30" i="7"/>
  <c r="TB30" i="7"/>
  <c r="OV30" i="7"/>
  <c r="MC30" i="7"/>
  <c r="QI30" i="7" s="1"/>
  <c r="UO30" i="7" s="1"/>
  <c r="YU30" i="7" s="1"/>
  <c r="ADA30" i="7" s="1"/>
  <c r="AHG30" i="7" s="1"/>
  <c r="ALM30" i="7" s="1"/>
  <c r="APS30" i="7" s="1"/>
  <c r="KP30" i="7"/>
  <c r="HW30" i="7"/>
  <c r="MC29" i="7"/>
  <c r="QI29" i="7" s="1"/>
  <c r="UO29" i="7" s="1"/>
  <c r="YU29" i="7" s="1"/>
  <c r="ADA29" i="7" s="1"/>
  <c r="AHG29" i="7" s="1"/>
  <c r="ALM29" i="7" s="1"/>
  <c r="APS29" i="7" s="1"/>
  <c r="HW29" i="7"/>
  <c r="MC28" i="7"/>
  <c r="QI28" i="7" s="1"/>
  <c r="UO28" i="7" s="1"/>
  <c r="YU28" i="7" s="1"/>
  <c r="ADA28" i="7" s="1"/>
  <c r="AHG28" i="7" s="1"/>
  <c r="ALM28" i="7" s="1"/>
  <c r="APS28" i="7" s="1"/>
  <c r="LU28" i="7"/>
  <c r="HW28" i="7"/>
  <c r="HO28" i="7"/>
  <c r="HW27" i="7"/>
  <c r="MC27" i="7" s="1"/>
  <c r="QI27" i="7" s="1"/>
  <c r="UO27" i="7" s="1"/>
  <c r="YU27" i="7" s="1"/>
  <c r="ADA27" i="7" s="1"/>
  <c r="AHG27" i="7" s="1"/>
  <c r="ALM27" i="7" s="1"/>
  <c r="APS27" i="7" s="1"/>
  <c r="HO27" i="7"/>
  <c r="HW26" i="7"/>
  <c r="MC26" i="7" s="1"/>
  <c r="QI26" i="7" s="1"/>
  <c r="UO26" i="7" s="1"/>
  <c r="YU26" i="7" s="1"/>
  <c r="ADA26" i="7" s="1"/>
  <c r="AHG26" i="7" s="1"/>
  <c r="ALM26" i="7" s="1"/>
  <c r="APS26" i="7" s="1"/>
  <c r="HO26" i="7"/>
  <c r="LU26" i="7" s="1"/>
  <c r="AQB25" i="7"/>
  <c r="ASL28" i="7" s="1"/>
  <c r="ALV25" i="7"/>
  <c r="AOF28" i="7" s="1"/>
  <c r="AHP25" i="7"/>
  <c r="AJZ28" i="7" s="1"/>
  <c r="ADJ25" i="7"/>
  <c r="AFT28" i="7" s="1"/>
  <c r="ZD25" i="7"/>
  <c r="ABN28" i="7" s="1"/>
  <c r="UX25" i="7"/>
  <c r="XH28" i="7" s="1"/>
  <c r="QR25" i="7"/>
  <c r="TB28" i="7" s="1"/>
  <c r="ML25" i="7"/>
  <c r="OV28" i="7" s="1"/>
  <c r="IF25" i="7"/>
  <c r="KP28" i="7" s="1"/>
  <c r="HW25" i="7"/>
  <c r="MC25" i="7" s="1"/>
  <c r="QI25" i="7" s="1"/>
  <c r="UO25" i="7" s="1"/>
  <c r="YU25" i="7" s="1"/>
  <c r="ADA25" i="7" s="1"/>
  <c r="AHG25" i="7" s="1"/>
  <c r="ALM25" i="7" s="1"/>
  <c r="APS25" i="7" s="1"/>
  <c r="HO25" i="7"/>
  <c r="LU25" i="7" s="1"/>
  <c r="HW24" i="7"/>
  <c r="MC24" i="7" s="1"/>
  <c r="QI24" i="7" s="1"/>
  <c r="UO24" i="7" s="1"/>
  <c r="YU24" i="7" s="1"/>
  <c r="ADA24" i="7" s="1"/>
  <c r="AHG24" i="7" s="1"/>
  <c r="ALM24" i="7" s="1"/>
  <c r="APS24" i="7" s="1"/>
  <c r="HW23" i="7"/>
  <c r="MC23" i="7" s="1"/>
  <c r="QI23" i="7" s="1"/>
  <c r="UO23" i="7" s="1"/>
  <c r="YU23" i="7" s="1"/>
  <c r="ADA23" i="7" s="1"/>
  <c r="AHG23" i="7" s="1"/>
  <c r="ALM23" i="7" s="1"/>
  <c r="APS23" i="7" s="1"/>
  <c r="HW22" i="7"/>
  <c r="MC22" i="7" s="1"/>
  <c r="QI22" i="7" s="1"/>
  <c r="UO22" i="7" s="1"/>
  <c r="YU22" i="7" s="1"/>
  <c r="ADA22" i="7" s="1"/>
  <c r="AHG22" i="7" s="1"/>
  <c r="ALM22" i="7" s="1"/>
  <c r="APS22" i="7" s="1"/>
  <c r="HW21" i="7"/>
  <c r="MC21" i="7" s="1"/>
  <c r="QI21" i="7" s="1"/>
  <c r="UO21" i="7" s="1"/>
  <c r="YU21" i="7" s="1"/>
  <c r="ADA21" i="7" s="1"/>
  <c r="AHG21" i="7" s="1"/>
  <c r="ALM21" i="7" s="1"/>
  <c r="APS21" i="7" s="1"/>
  <c r="HO21" i="7"/>
  <c r="HW20" i="7"/>
  <c r="MC20" i="7" s="1"/>
  <c r="QI20" i="7" s="1"/>
  <c r="UO20" i="7" s="1"/>
  <c r="YU20" i="7" s="1"/>
  <c r="ADA20" i="7" s="1"/>
  <c r="AHG20" i="7" s="1"/>
  <c r="ALM20" i="7" s="1"/>
  <c r="APS20" i="7" s="1"/>
  <c r="HO20" i="7"/>
  <c r="LU20" i="7" s="1"/>
  <c r="MC19" i="7"/>
  <c r="QI19" i="7" s="1"/>
  <c r="UO19" i="7" s="1"/>
  <c r="YU19" i="7" s="1"/>
  <c r="ADA19" i="7" s="1"/>
  <c r="AHG19" i="7" s="1"/>
  <c r="ALM19" i="7" s="1"/>
  <c r="APS19" i="7" s="1"/>
  <c r="LU19" i="7"/>
  <c r="HW19" i="7"/>
  <c r="HO19" i="7"/>
  <c r="AQB18" i="7"/>
  <c r="ASL21" i="7" s="1"/>
  <c r="ALV18" i="7"/>
  <c r="AOF21" i="7" s="1"/>
  <c r="AHP18" i="7"/>
  <c r="AJZ21" i="7" s="1"/>
  <c r="ADJ18" i="7"/>
  <c r="AFT21" i="7" s="1"/>
  <c r="ZD18" i="7"/>
  <c r="ABN21" i="7" s="1"/>
  <c r="UX18" i="7"/>
  <c r="XH21" i="7" s="1"/>
  <c r="QR18" i="7"/>
  <c r="TB21" i="7" s="1"/>
  <c r="ML18" i="7"/>
  <c r="OV21" i="7" s="1"/>
  <c r="MC18" i="7"/>
  <c r="QI18" i="7" s="1"/>
  <c r="UO18" i="7" s="1"/>
  <c r="YU18" i="7" s="1"/>
  <c r="ADA18" i="7" s="1"/>
  <c r="AHG18" i="7" s="1"/>
  <c r="ALM18" i="7" s="1"/>
  <c r="APS18" i="7" s="1"/>
  <c r="LU18" i="7"/>
  <c r="IF18" i="7"/>
  <c r="KP21" i="7" s="1"/>
  <c r="HW18" i="7"/>
  <c r="HO18" i="7"/>
  <c r="QI17" i="7"/>
  <c r="UO17" i="7" s="1"/>
  <c r="YU17" i="7" s="1"/>
  <c r="ADA17" i="7" s="1"/>
  <c r="AHG17" i="7" s="1"/>
  <c r="ALM17" i="7" s="1"/>
  <c r="APS17" i="7" s="1"/>
  <c r="MC17" i="7"/>
  <c r="HW17" i="7"/>
  <c r="QI16" i="7"/>
  <c r="UO16" i="7" s="1"/>
  <c r="YU16" i="7" s="1"/>
  <c r="ADA16" i="7" s="1"/>
  <c r="AHG16" i="7" s="1"/>
  <c r="ALM16" i="7" s="1"/>
  <c r="APS16" i="7" s="1"/>
  <c r="MC16" i="7"/>
  <c r="HW16" i="7"/>
  <c r="QI15" i="7"/>
  <c r="UO15" i="7" s="1"/>
  <c r="YU15" i="7" s="1"/>
  <c r="ADA15" i="7" s="1"/>
  <c r="AHG15" i="7" s="1"/>
  <c r="ALM15" i="7" s="1"/>
  <c r="APS15" i="7" s="1"/>
  <c r="MC15" i="7"/>
  <c r="HW15" i="7"/>
  <c r="HW14" i="7"/>
  <c r="MC14" i="7" s="1"/>
  <c r="QI14" i="7" s="1"/>
  <c r="UO14" i="7" s="1"/>
  <c r="YU14" i="7" s="1"/>
  <c r="ADA14" i="7" s="1"/>
  <c r="AHG14" i="7" s="1"/>
  <c r="ALM14" i="7" s="1"/>
  <c r="APS14" i="7" s="1"/>
  <c r="HO14" i="7"/>
  <c r="HW13" i="7"/>
  <c r="MC13" i="7" s="1"/>
  <c r="QI13" i="7" s="1"/>
  <c r="UO13" i="7" s="1"/>
  <c r="YU13" i="7" s="1"/>
  <c r="ADA13" i="7" s="1"/>
  <c r="AHG13" i="7" s="1"/>
  <c r="ALM13" i="7" s="1"/>
  <c r="APS13" i="7" s="1"/>
  <c r="HO13" i="7"/>
  <c r="LU13" i="7" s="1"/>
  <c r="HW12" i="7"/>
  <c r="MC12" i="7" s="1"/>
  <c r="QI12" i="7" s="1"/>
  <c r="UO12" i="7" s="1"/>
  <c r="YU12" i="7" s="1"/>
  <c r="ADA12" i="7" s="1"/>
  <c r="AHG12" i="7" s="1"/>
  <c r="ALM12" i="7" s="1"/>
  <c r="APS12" i="7" s="1"/>
  <c r="HO12" i="7"/>
  <c r="AQB11" i="7"/>
  <c r="ALV11" i="7"/>
  <c r="AHP11" i="7"/>
  <c r="AJZ14" i="7" s="1"/>
  <c r="ADJ11" i="7"/>
  <c r="AFT14" i="7" s="1"/>
  <c r="ZD11" i="7"/>
  <c r="UX11" i="7"/>
  <c r="XH14" i="7" s="1"/>
  <c r="QR11" i="7"/>
  <c r="TB14" i="7" s="1"/>
  <c r="ML11" i="7"/>
  <c r="OV14" i="7" s="1"/>
  <c r="IF11" i="7"/>
  <c r="KP14" i="7" s="1"/>
  <c r="HW11" i="7"/>
  <c r="MC11" i="7" s="1"/>
  <c r="QI11" i="7" s="1"/>
  <c r="UO11" i="7" s="1"/>
  <c r="YU11" i="7" s="1"/>
  <c r="ADA11" i="7" s="1"/>
  <c r="AHG11" i="7" s="1"/>
  <c r="ALM11" i="7" s="1"/>
  <c r="APS11" i="7" s="1"/>
  <c r="HO11" i="7"/>
  <c r="MC10" i="7"/>
  <c r="QI10" i="7" s="1"/>
  <c r="UO10" i="7" s="1"/>
  <c r="YU10" i="7" s="1"/>
  <c r="ADA10" i="7" s="1"/>
  <c r="AHG10" i="7" s="1"/>
  <c r="ALM10" i="7" s="1"/>
  <c r="APS10" i="7" s="1"/>
  <c r="HW10" i="7"/>
  <c r="MC9" i="7"/>
  <c r="QI9" i="7" s="1"/>
  <c r="UO9" i="7" s="1"/>
  <c r="YU9" i="7" s="1"/>
  <c r="ADA9" i="7" s="1"/>
  <c r="AHG9" i="7" s="1"/>
  <c r="ALM9" i="7" s="1"/>
  <c r="APS9" i="7" s="1"/>
  <c r="HW9" i="7"/>
  <c r="MC8" i="7"/>
  <c r="QI8" i="7" s="1"/>
  <c r="UO8" i="7" s="1"/>
  <c r="YU8" i="7" s="1"/>
  <c r="ADA8" i="7" s="1"/>
  <c r="AHG8" i="7" s="1"/>
  <c r="ALM8" i="7" s="1"/>
  <c r="APS8" i="7" s="1"/>
  <c r="HW8" i="7"/>
  <c r="HW7" i="7"/>
  <c r="MC7" i="7" s="1"/>
  <c r="QI7" i="7" s="1"/>
  <c r="UO7" i="7" s="1"/>
  <c r="YU7" i="7" s="1"/>
  <c r="ADA7" i="7" s="1"/>
  <c r="AHG7" i="7" s="1"/>
  <c r="ALM7" i="7" s="1"/>
  <c r="APS7" i="7" s="1"/>
  <c r="HO7" i="7"/>
  <c r="HW6" i="7"/>
  <c r="MC6" i="7" s="1"/>
  <c r="QI6" i="7" s="1"/>
  <c r="UO6" i="7" s="1"/>
  <c r="YU6" i="7" s="1"/>
  <c r="ADA6" i="7" s="1"/>
  <c r="AHG6" i="7" s="1"/>
  <c r="ALM6" i="7" s="1"/>
  <c r="APS6" i="7" s="1"/>
  <c r="HO6" i="7"/>
  <c r="LU6" i="7" s="1"/>
  <c r="MC5" i="7"/>
  <c r="QI5" i="7" s="1"/>
  <c r="UO5" i="7" s="1"/>
  <c r="YU5" i="7" s="1"/>
  <c r="ADA5" i="7" s="1"/>
  <c r="AHG5" i="7" s="1"/>
  <c r="ALM5" i="7" s="1"/>
  <c r="APS5" i="7" s="1"/>
  <c r="LU5" i="7"/>
  <c r="HW5" i="7"/>
  <c r="HO5" i="7"/>
  <c r="AQB4" i="7"/>
  <c r="ASL7" i="7" s="1"/>
  <c r="ALV4" i="7"/>
  <c r="AOF7" i="7" s="1"/>
  <c r="AHP4" i="7"/>
  <c r="AJZ7" i="7" s="1"/>
  <c r="ADJ4" i="7"/>
  <c r="AFT7" i="7" s="1"/>
  <c r="ZD4" i="7"/>
  <c r="ABN7" i="7" s="1"/>
  <c r="UX4" i="7"/>
  <c r="XH7" i="7" s="1"/>
  <c r="QR4" i="7"/>
  <c r="TB7" i="7" s="1"/>
  <c r="ML4" i="7"/>
  <c r="OV7" i="7" s="1"/>
  <c r="IF4" i="7"/>
  <c r="KP7" i="7" s="1"/>
  <c r="HW4" i="7"/>
  <c r="MC4" i="7" s="1"/>
  <c r="QI4" i="7" s="1"/>
  <c r="UO4" i="7" s="1"/>
  <c r="YU4" i="7" s="1"/>
  <c r="ADA4" i="7" s="1"/>
  <c r="AHG4" i="7" s="1"/>
  <c r="ALM4" i="7" s="1"/>
  <c r="APS4" i="7" s="1"/>
  <c r="HO4" i="7"/>
  <c r="HN1" i="7"/>
  <c r="LT1" i="7" s="1"/>
  <c r="PZ1" i="7" s="1"/>
  <c r="UF1" i="7" s="1"/>
  <c r="YL1" i="7" s="1"/>
  <c r="ACR1" i="7" s="1"/>
  <c r="AGX1" i="7" s="1"/>
  <c r="ALD1" i="7" s="1"/>
  <c r="APJ1" i="7" s="1"/>
  <c r="AR7" i="4"/>
  <c r="AQ7" i="4"/>
  <c r="AP7" i="4"/>
  <c r="AO7" i="4"/>
  <c r="AN7" i="4"/>
  <c r="AM7" i="4"/>
  <c r="AL7" i="4"/>
  <c r="ACP18" i="7" l="1"/>
  <c r="PX14" i="7"/>
  <c r="AGV14" i="7"/>
  <c r="YJ16" i="7"/>
  <c r="ACP17" i="7"/>
  <c r="ALB17" i="7"/>
  <c r="PX6" i="7"/>
  <c r="YJ6" i="7"/>
  <c r="APH6" i="7"/>
  <c r="ALB8" i="7"/>
  <c r="AGV10" i="7"/>
  <c r="UD13" i="7"/>
  <c r="UD6" i="7"/>
  <c r="YJ7" i="7"/>
  <c r="AGV7" i="7"/>
  <c r="APH7" i="7"/>
  <c r="YJ9" i="7"/>
  <c r="AGV9" i="7"/>
  <c r="YJ15" i="7"/>
  <c r="UD17" i="7"/>
  <c r="YJ17" i="7"/>
  <c r="LR18" i="7"/>
  <c r="UD10" i="7"/>
  <c r="UD20" i="7"/>
  <c r="YJ18" i="7"/>
  <c r="APH18" i="7"/>
  <c r="LR19" i="7"/>
  <c r="UD26" i="7"/>
  <c r="ALB4" i="7"/>
  <c r="YJ13" i="7"/>
  <c r="AGV13" i="7"/>
  <c r="PX19" i="7"/>
  <c r="YJ19" i="7"/>
  <c r="PX24" i="7"/>
  <c r="AGV24" i="7"/>
  <c r="APH25" i="7"/>
  <c r="UD9" i="7"/>
  <c r="ACP3" i="7"/>
  <c r="LR3" i="7"/>
  <c r="ACP6" i="7"/>
  <c r="ALB6" i="7"/>
  <c r="ATN12" i="7"/>
  <c r="LR21" i="7"/>
  <c r="AGV25" i="7"/>
  <c r="ACP26" i="7"/>
  <c r="ALB26" i="7"/>
  <c r="ATN26" i="7"/>
  <c r="PX12" i="7"/>
  <c r="APH12" i="7"/>
  <c r="UD15" i="7"/>
  <c r="UD24" i="7"/>
  <c r="UD25" i="7"/>
  <c r="UD3" i="7"/>
  <c r="ACP12" i="7"/>
  <c r="UD14" i="7"/>
  <c r="ACP14" i="7"/>
  <c r="ALB14" i="7"/>
  <c r="ATN14" i="7"/>
  <c r="AGV17" i="7"/>
  <c r="PX3" i="7"/>
  <c r="PX5" i="7"/>
  <c r="YJ5" i="7"/>
  <c r="LR8" i="7"/>
  <c r="AGV15" i="7"/>
  <c r="ALB9" i="7"/>
  <c r="PX10" i="7"/>
  <c r="ALB10" i="7"/>
  <c r="ACP11" i="7"/>
  <c r="ATN11" i="7"/>
  <c r="ALB13" i="7"/>
  <c r="ATN13" i="7"/>
  <c r="LR14" i="7"/>
  <c r="ACP15" i="7"/>
  <c r="ALB15" i="7"/>
  <c r="UD16" i="7"/>
  <c r="ALB20" i="7"/>
  <c r="YJ22" i="7"/>
  <c r="AGV22" i="7"/>
  <c r="APH22" i="7"/>
  <c r="ACP23" i="7"/>
  <c r="ATN23" i="7"/>
  <c r="APH19" i="7"/>
  <c r="AGV20" i="7"/>
  <c r="APH3" i="7"/>
  <c r="ALB3" i="7"/>
  <c r="ATN3" i="7"/>
  <c r="AGV8" i="7"/>
  <c r="ATN8" i="7"/>
  <c r="PX4" i="7"/>
  <c r="UD4" i="7"/>
  <c r="AGV4" i="7"/>
  <c r="ALB5" i="7"/>
  <c r="ATN5" i="7"/>
  <c r="APH8" i="7"/>
  <c r="ACP9" i="7"/>
  <c r="ACP4" i="7"/>
  <c r="LR5" i="7"/>
  <c r="AGV6" i="7"/>
  <c r="ATN6" i="7"/>
  <c r="UD7" i="7"/>
  <c r="ACP7" i="7"/>
  <c r="ALB7" i="7"/>
  <c r="ATN7" i="7"/>
  <c r="PX8" i="7"/>
  <c r="UD8" i="7"/>
  <c r="ACP10" i="7"/>
  <c r="LR13" i="7"/>
  <c r="AGV16" i="7"/>
  <c r="LR9" i="7"/>
  <c r="PX9" i="7"/>
  <c r="YJ10" i="7"/>
  <c r="YJ11" i="7"/>
  <c r="APH11" i="7"/>
  <c r="ACP13" i="7"/>
  <c r="APH13" i="7"/>
  <c r="ACP16" i="7"/>
  <c r="ALB16" i="7"/>
  <c r="AGV18" i="7"/>
  <c r="ACP19" i="7"/>
  <c r="PX13" i="7"/>
  <c r="UD19" i="7"/>
  <c r="LR20" i="7"/>
  <c r="PX20" i="7"/>
  <c r="YJ20" i="7"/>
  <c r="LR22" i="7"/>
  <c r="PX22" i="7"/>
  <c r="ALB18" i="7"/>
  <c r="ATN19" i="7"/>
  <c r="ACP20" i="7"/>
  <c r="APH20" i="7"/>
  <c r="ACP21" i="7"/>
  <c r="ATN21" i="7"/>
  <c r="AGV21" i="7"/>
  <c r="ACP22" i="7"/>
  <c r="ATN22" i="7"/>
  <c r="LR25" i="7"/>
  <c r="PX25" i="7"/>
  <c r="ALB25" i="7"/>
  <c r="LR26" i="7"/>
  <c r="PX23" i="7"/>
  <c r="YJ23" i="7"/>
  <c r="AGV23" i="7"/>
  <c r="ALB24" i="7"/>
  <c r="UD5" i="7"/>
  <c r="ACP5" i="7"/>
  <c r="LR6" i="7"/>
  <c r="APH4" i="7"/>
  <c r="ATN9" i="7"/>
  <c r="LR10" i="7"/>
  <c r="YJ12" i="7"/>
  <c r="PX15" i="7"/>
  <c r="PX16" i="7"/>
  <c r="PX17" i="7"/>
  <c r="PX18" i="7"/>
  <c r="YJ3" i="7"/>
  <c r="AGV3" i="7"/>
  <c r="LR4" i="7"/>
  <c r="YJ4" i="7"/>
  <c r="ATN4" i="7"/>
  <c r="AGV5" i="7"/>
  <c r="APH5" i="7"/>
  <c r="LR7" i="7"/>
  <c r="PX7" i="7"/>
  <c r="ACP8" i="7"/>
  <c r="APH9" i="7"/>
  <c r="ATN10" i="7"/>
  <c r="UD11" i="7"/>
  <c r="ALB11" i="7"/>
  <c r="UD12" i="7"/>
  <c r="YJ14" i="7"/>
  <c r="APH14" i="7"/>
  <c r="YJ8" i="7"/>
  <c r="APH10" i="7"/>
  <c r="LR11" i="7"/>
  <c r="PX11" i="7"/>
  <c r="AGV11" i="7"/>
  <c r="LR12" i="7"/>
  <c r="APH15" i="7"/>
  <c r="APH16" i="7"/>
  <c r="APH17" i="7"/>
  <c r="ATN18" i="7"/>
  <c r="AGV19" i="7"/>
  <c r="ATN20" i="7"/>
  <c r="LR15" i="7"/>
  <c r="ATN15" i="7"/>
  <c r="LR16" i="7"/>
  <c r="ATN16" i="7"/>
  <c r="LR17" i="7"/>
  <c r="ATN17" i="7"/>
  <c r="UD18" i="7"/>
  <c r="UD21" i="7"/>
  <c r="ALB21" i="7"/>
  <c r="ALB23" i="7"/>
  <c r="ALB19" i="7"/>
  <c r="LR23" i="7"/>
  <c r="PX21" i="7"/>
  <c r="YJ21" i="7"/>
  <c r="APH21" i="7"/>
  <c r="UD22" i="7"/>
  <c r="APH23" i="7"/>
  <c r="APH24" i="7"/>
  <c r="ALB22" i="7"/>
  <c r="UD23" i="7"/>
  <c r="ACP24" i="7"/>
  <c r="LR24" i="7"/>
  <c r="YJ24" i="7"/>
  <c r="ATN24" i="7"/>
  <c r="ACP25" i="7"/>
  <c r="YJ25" i="7"/>
  <c r="ATN25" i="7"/>
  <c r="PX26" i="7"/>
  <c r="YJ26" i="7"/>
  <c r="AGV26" i="7"/>
  <c r="APH26" i="7"/>
  <c r="QA6" i="7"/>
  <c r="LU4" i="7"/>
  <c r="PN7" i="7"/>
  <c r="PJ7" i="7"/>
  <c r="PM7" i="7"/>
  <c r="PI7" i="7"/>
  <c r="PL7" i="7"/>
  <c r="PH7" i="7"/>
  <c r="PO7" i="7"/>
  <c r="PK7" i="7"/>
  <c r="PC7" i="7"/>
  <c r="PG7" i="7" s="1"/>
  <c r="AGL7" i="7"/>
  <c r="AGH7" i="7"/>
  <c r="AGK7" i="7"/>
  <c r="AGG7" i="7"/>
  <c r="AGJ7" i="7"/>
  <c r="AGF7" i="7"/>
  <c r="AGM7" i="7"/>
  <c r="AGI7" i="7"/>
  <c r="AGA7" i="7"/>
  <c r="AGE7" i="7" s="1"/>
  <c r="ML5" i="7"/>
  <c r="ADJ5" i="7"/>
  <c r="TU7" i="7"/>
  <c r="TQ7" i="7"/>
  <c r="TI7" i="7"/>
  <c r="TM7" i="7" s="1"/>
  <c r="TT7" i="7"/>
  <c r="TP7" i="7"/>
  <c r="TS7" i="7"/>
  <c r="TO7" i="7"/>
  <c r="TR7" i="7"/>
  <c r="TN7" i="7"/>
  <c r="AKS7" i="7"/>
  <c r="AKO7" i="7"/>
  <c r="AKG7" i="7"/>
  <c r="AKK7" i="7" s="1"/>
  <c r="AKR7" i="7"/>
  <c r="AKN7" i="7"/>
  <c r="AKQ7" i="7"/>
  <c r="AKM7" i="7"/>
  <c r="AKP7" i="7"/>
  <c r="AKL7" i="7"/>
  <c r="QA5" i="7"/>
  <c r="QR5" i="7"/>
  <c r="AHP5" i="7"/>
  <c r="XX7" i="7"/>
  <c r="XT7" i="7"/>
  <c r="YA7" i="7"/>
  <c r="XW7" i="7"/>
  <c r="XO7" i="7"/>
  <c r="XS7" i="7" s="1"/>
  <c r="XZ7" i="7"/>
  <c r="XV7" i="7"/>
  <c r="XY7" i="7"/>
  <c r="XU7" i="7"/>
  <c r="AOV7" i="7"/>
  <c r="AOR7" i="7"/>
  <c r="AOY7" i="7"/>
  <c r="AOU7" i="7"/>
  <c r="AOM7" i="7"/>
  <c r="AOQ7" i="7" s="1"/>
  <c r="AOX7" i="7"/>
  <c r="AOT7" i="7"/>
  <c r="AOW7" i="7"/>
  <c r="AOS7" i="7"/>
  <c r="UX5" i="7"/>
  <c r="ALV5" i="7"/>
  <c r="LG7" i="7"/>
  <c r="LC7" i="7"/>
  <c r="LF7" i="7"/>
  <c r="LB7" i="7"/>
  <c r="LI7" i="7"/>
  <c r="LE7" i="7"/>
  <c r="KW7" i="7"/>
  <c r="LA7" i="7" s="1"/>
  <c r="LH7" i="7"/>
  <c r="LD7" i="7"/>
  <c r="ACE7" i="7"/>
  <c r="ACA7" i="7"/>
  <c r="ACD7" i="7"/>
  <c r="ABZ7" i="7"/>
  <c r="ACG7" i="7"/>
  <c r="ACC7" i="7"/>
  <c r="ABU7" i="7"/>
  <c r="ABY7" i="7" s="1"/>
  <c r="ACF7" i="7"/>
  <c r="ACB7" i="7"/>
  <c r="ATC7" i="7"/>
  <c r="ASY7" i="7"/>
  <c r="ATB7" i="7"/>
  <c r="ASX7" i="7"/>
  <c r="ATE7" i="7"/>
  <c r="ATA7" i="7"/>
  <c r="ASS7" i="7"/>
  <c r="ASW7" i="7" s="1"/>
  <c r="ATD7" i="7"/>
  <c r="ASZ7" i="7"/>
  <c r="IF5" i="7"/>
  <c r="ZD5" i="7"/>
  <c r="AQB5" i="7"/>
  <c r="LU11" i="7"/>
  <c r="PL14" i="7"/>
  <c r="PH14" i="7"/>
  <c r="PO14" i="7"/>
  <c r="PK14" i="7"/>
  <c r="PC14" i="7"/>
  <c r="PG14" i="7" s="1"/>
  <c r="PN14" i="7"/>
  <c r="PJ14" i="7"/>
  <c r="PM14" i="7"/>
  <c r="PI14" i="7"/>
  <c r="AGJ14" i="7"/>
  <c r="AGF14" i="7"/>
  <c r="AGM14" i="7"/>
  <c r="AGI14" i="7"/>
  <c r="AGA14" i="7"/>
  <c r="AGE14" i="7" s="1"/>
  <c r="AGL14" i="7"/>
  <c r="AGH14" i="7"/>
  <c r="AGK14" i="7"/>
  <c r="AGG14" i="7"/>
  <c r="LU12" i="7"/>
  <c r="ML12" i="7"/>
  <c r="ALB12" i="7"/>
  <c r="TS14" i="7"/>
  <c r="TO14" i="7"/>
  <c r="TR14" i="7"/>
  <c r="TN14" i="7"/>
  <c r="TU14" i="7"/>
  <c r="TQ14" i="7"/>
  <c r="TI14" i="7"/>
  <c r="TM14" i="7" s="1"/>
  <c r="TT14" i="7"/>
  <c r="TP14" i="7"/>
  <c r="AKQ14" i="7"/>
  <c r="AKM14" i="7"/>
  <c r="AKP14" i="7"/>
  <c r="AKL14" i="7"/>
  <c r="AKS14" i="7"/>
  <c r="AKO14" i="7"/>
  <c r="AKG14" i="7"/>
  <c r="AKK14" i="7" s="1"/>
  <c r="AKR14" i="7"/>
  <c r="AKN14" i="7"/>
  <c r="QR12" i="7"/>
  <c r="ADJ12" i="7"/>
  <c r="QA13" i="7"/>
  <c r="LU7" i="7"/>
  <c r="XZ14" i="7"/>
  <c r="XV14" i="7"/>
  <c r="XY14" i="7"/>
  <c r="XU14" i="7"/>
  <c r="XX14" i="7"/>
  <c r="XT14" i="7"/>
  <c r="YA14" i="7"/>
  <c r="XW14" i="7"/>
  <c r="XO14" i="7"/>
  <c r="XS14" i="7" s="1"/>
  <c r="AOF14" i="7"/>
  <c r="ALV12" i="7"/>
  <c r="UX12" i="7"/>
  <c r="LI14" i="7"/>
  <c r="LE14" i="7"/>
  <c r="KW14" i="7"/>
  <c r="LA14" i="7" s="1"/>
  <c r="LH14" i="7"/>
  <c r="LD14" i="7"/>
  <c r="LG14" i="7"/>
  <c r="LC14" i="7"/>
  <c r="LF14" i="7"/>
  <c r="LB14" i="7"/>
  <c r="ZD12" i="7"/>
  <c r="ABN14" i="7"/>
  <c r="AQB12" i="7"/>
  <c r="ASL14" i="7"/>
  <c r="IF12" i="7"/>
  <c r="AGV12" i="7"/>
  <c r="AHP12" i="7"/>
  <c r="LU14" i="7"/>
  <c r="QA20" i="7"/>
  <c r="LH21" i="7"/>
  <c r="LD21" i="7"/>
  <c r="LG21" i="7"/>
  <c r="LC21" i="7"/>
  <c r="LF21" i="7"/>
  <c r="LB21" i="7"/>
  <c r="LI21" i="7"/>
  <c r="LE21" i="7"/>
  <c r="KW21" i="7"/>
  <c r="LA21" i="7" s="1"/>
  <c r="ACF21" i="7"/>
  <c r="ACB21" i="7"/>
  <c r="ACE21" i="7"/>
  <c r="ACA21" i="7"/>
  <c r="ACD21" i="7"/>
  <c r="ABZ21" i="7"/>
  <c r="ACG21" i="7"/>
  <c r="ACC21" i="7"/>
  <c r="ABU21" i="7"/>
  <c r="ABY21" i="7" s="1"/>
  <c r="ATD21" i="7"/>
  <c r="ASZ21" i="7"/>
  <c r="ATC21" i="7"/>
  <c r="ASY21" i="7"/>
  <c r="ATB21" i="7"/>
  <c r="ASX21" i="7"/>
  <c r="ATE21" i="7"/>
  <c r="ATA21" i="7"/>
  <c r="ASS21" i="7"/>
  <c r="ASW21" i="7" s="1"/>
  <c r="IF19" i="7"/>
  <c r="ZD19" i="7"/>
  <c r="AQB19" i="7"/>
  <c r="QA25" i="7"/>
  <c r="PO21" i="7"/>
  <c r="PK21" i="7"/>
  <c r="PC21" i="7"/>
  <c r="PG21" i="7" s="1"/>
  <c r="PN21" i="7"/>
  <c r="PJ21" i="7"/>
  <c r="PM21" i="7"/>
  <c r="PI21" i="7"/>
  <c r="PL21" i="7"/>
  <c r="PH21" i="7"/>
  <c r="AGM21" i="7"/>
  <c r="AGI21" i="7"/>
  <c r="AGA21" i="7"/>
  <c r="AGE21" i="7" s="1"/>
  <c r="AGL21" i="7"/>
  <c r="AGH21" i="7"/>
  <c r="AGK21" i="7"/>
  <c r="AGG21" i="7"/>
  <c r="AGJ21" i="7"/>
  <c r="AGF21" i="7"/>
  <c r="ML19" i="7"/>
  <c r="ADJ19" i="7"/>
  <c r="QA26" i="7"/>
  <c r="QA18" i="7"/>
  <c r="TR21" i="7"/>
  <c r="TN21" i="7"/>
  <c r="TU21" i="7"/>
  <c r="TQ21" i="7"/>
  <c r="TI21" i="7"/>
  <c r="TM21" i="7" s="1"/>
  <c r="TT21" i="7"/>
  <c r="TP21" i="7"/>
  <c r="TS21" i="7"/>
  <c r="TO21" i="7"/>
  <c r="AKP21" i="7"/>
  <c r="AKL21" i="7"/>
  <c r="AKS21" i="7"/>
  <c r="AKO21" i="7"/>
  <c r="AKG21" i="7"/>
  <c r="AKK21" i="7" s="1"/>
  <c r="AKR21" i="7"/>
  <c r="AKN21" i="7"/>
  <c r="AKQ21" i="7"/>
  <c r="AKM21" i="7"/>
  <c r="QA19" i="7"/>
  <c r="QR19" i="7"/>
  <c r="AHP19" i="7"/>
  <c r="XY21" i="7"/>
  <c r="XU21" i="7"/>
  <c r="XX21" i="7"/>
  <c r="XT21" i="7"/>
  <c r="YA21" i="7"/>
  <c r="XW21" i="7"/>
  <c r="XO21" i="7"/>
  <c r="XS21" i="7" s="1"/>
  <c r="XZ21" i="7"/>
  <c r="XV21" i="7"/>
  <c r="AOW21" i="7"/>
  <c r="AOS21" i="7"/>
  <c r="AOV21" i="7"/>
  <c r="AOR21" i="7"/>
  <c r="AOY21" i="7"/>
  <c r="AOU21" i="7"/>
  <c r="AOM21" i="7"/>
  <c r="AOQ21" i="7" s="1"/>
  <c r="AOX21" i="7"/>
  <c r="AOT21" i="7"/>
  <c r="UX19" i="7"/>
  <c r="ALV19" i="7"/>
  <c r="TS28" i="7"/>
  <c r="TO28" i="7"/>
  <c r="TR28" i="7"/>
  <c r="TN28" i="7"/>
  <c r="TU29" i="7"/>
  <c r="TU28" i="7"/>
  <c r="TQ28" i="7"/>
  <c r="TI28" i="7"/>
  <c r="TM28" i="7" s="1"/>
  <c r="TT28" i="7"/>
  <c r="TP28" i="7"/>
  <c r="AKQ28" i="7"/>
  <c r="AKM28" i="7"/>
  <c r="AKP28" i="7"/>
  <c r="AKL28" i="7"/>
  <c r="AKS29" i="7"/>
  <c r="AKS28" i="7"/>
  <c r="AKO28" i="7"/>
  <c r="AKG28" i="7"/>
  <c r="AKK28" i="7" s="1"/>
  <c r="AKR28" i="7"/>
  <c r="AKN28" i="7"/>
  <c r="QR26" i="7"/>
  <c r="AHP26" i="7"/>
  <c r="LU21" i="7"/>
  <c r="YA29" i="7"/>
  <c r="XX28" i="7"/>
  <c r="XT28" i="7"/>
  <c r="YA28" i="7"/>
  <c r="XW28" i="7"/>
  <c r="XO28" i="7"/>
  <c r="XS28" i="7" s="1"/>
  <c r="XZ28" i="7"/>
  <c r="XV28" i="7"/>
  <c r="XY28" i="7"/>
  <c r="XU28" i="7"/>
  <c r="AOY29" i="7"/>
  <c r="AOV28" i="7"/>
  <c r="AOR28" i="7"/>
  <c r="AOY28" i="7"/>
  <c r="AOU28" i="7"/>
  <c r="AOM28" i="7"/>
  <c r="AOQ28" i="7" s="1"/>
  <c r="AOX28" i="7"/>
  <c r="AOT28" i="7"/>
  <c r="AOW28" i="7"/>
  <c r="AOS28" i="7"/>
  <c r="UX26" i="7"/>
  <c r="ALV26" i="7"/>
  <c r="LI29" i="7"/>
  <c r="LG28" i="7"/>
  <c r="LC28" i="7"/>
  <c r="LF28" i="7"/>
  <c r="LB28" i="7"/>
  <c r="LD28" i="7"/>
  <c r="LI28" i="7"/>
  <c r="LH28" i="7"/>
  <c r="LE28" i="7"/>
  <c r="KW28" i="7"/>
  <c r="LA28" i="7" s="1"/>
  <c r="ACG28" i="7"/>
  <c r="ACC28" i="7"/>
  <c r="ABU28" i="7"/>
  <c r="ABY28" i="7" s="1"/>
  <c r="ACF28" i="7"/>
  <c r="ACB28" i="7"/>
  <c r="ACG29" i="7"/>
  <c r="ACE28" i="7"/>
  <c r="ACA28" i="7"/>
  <c r="ACD28" i="7"/>
  <c r="ABZ28" i="7"/>
  <c r="ATE28" i="7"/>
  <c r="ATA28" i="7"/>
  <c r="ASS28" i="7"/>
  <c r="ASW28" i="7" s="1"/>
  <c r="ATD28" i="7"/>
  <c r="ASZ28" i="7"/>
  <c r="ATE29" i="7"/>
  <c r="ATC28" i="7"/>
  <c r="ASY28" i="7"/>
  <c r="ATB28" i="7"/>
  <c r="ASX28" i="7"/>
  <c r="IF26" i="7"/>
  <c r="ZD26" i="7"/>
  <c r="AQB26" i="7"/>
  <c r="PO29" i="7"/>
  <c r="PN28" i="7"/>
  <c r="PJ28" i="7"/>
  <c r="PM28" i="7"/>
  <c r="PI28" i="7"/>
  <c r="PL28" i="7"/>
  <c r="PH28" i="7"/>
  <c r="PO28" i="7"/>
  <c r="PK28" i="7"/>
  <c r="PC28" i="7"/>
  <c r="PG28" i="7" s="1"/>
  <c r="AGM29" i="7"/>
  <c r="AGL28" i="7"/>
  <c r="AGH28" i="7"/>
  <c r="AGK28" i="7"/>
  <c r="AGG28" i="7"/>
  <c r="AGJ28" i="7"/>
  <c r="AGF28" i="7"/>
  <c r="AGM28" i="7"/>
  <c r="AGI28" i="7"/>
  <c r="AGA28" i="7"/>
  <c r="AGE28" i="7" s="1"/>
  <c r="ML26" i="7"/>
  <c r="ADJ26" i="7"/>
  <c r="LU27" i="7"/>
  <c r="QA28" i="7"/>
  <c r="AHB6" i="7" l="1"/>
  <c r="AHB14" i="7"/>
  <c r="AHB20" i="7"/>
  <c r="AHA28" i="7"/>
  <c r="AGZ13" i="7"/>
  <c r="AGZ20" i="7"/>
  <c r="AGZ27" i="7"/>
  <c r="AHA4" i="7"/>
  <c r="AHA13" i="7"/>
  <c r="AHA19" i="7"/>
  <c r="AGZ25" i="7"/>
  <c r="AHA5" i="7"/>
  <c r="AHA14" i="7"/>
  <c r="AHA20" i="7"/>
  <c r="AGZ26" i="7"/>
  <c r="AHB4" i="7"/>
  <c r="AHB12" i="7"/>
  <c r="AHB18" i="7"/>
  <c r="AHB13" i="7"/>
  <c r="AKA14" i="7"/>
  <c r="AGZ18" i="7"/>
  <c r="AGZ12" i="7"/>
  <c r="AGZ19" i="7"/>
  <c r="AHA26" i="7"/>
  <c r="AKA7" i="7"/>
  <c r="AHA12" i="7"/>
  <c r="AHA18" i="7"/>
  <c r="AHB27" i="7"/>
  <c r="AHB5" i="7"/>
  <c r="AHB19" i="7"/>
  <c r="AGZ6" i="7"/>
  <c r="AHA11" i="7"/>
  <c r="AHA25" i="7"/>
  <c r="AHA27" i="7"/>
  <c r="AHB11" i="7"/>
  <c r="AKC21" i="7"/>
  <c r="AKA28" i="7"/>
  <c r="AKC14" i="7"/>
  <c r="AKA21" i="7"/>
  <c r="AHA6" i="7"/>
  <c r="AHB7" i="7"/>
  <c r="AHA21" i="7"/>
  <c r="AHB28" i="7"/>
  <c r="AGZ7" i="7"/>
  <c r="AGZ14" i="7"/>
  <c r="AHB21" i="7"/>
  <c r="AKC28" i="7"/>
  <c r="AGZ4" i="7"/>
  <c r="AHA7" i="7"/>
  <c r="AGZ21" i="7"/>
  <c r="AHB25" i="7"/>
  <c r="AGZ5" i="7"/>
  <c r="AKC7" i="7"/>
  <c r="AHB26" i="7"/>
  <c r="AGZ28" i="7"/>
  <c r="AGZ11" i="7"/>
  <c r="TE28" i="7"/>
  <c r="TC28" i="7"/>
  <c r="QD27" i="7"/>
  <c r="QB27" i="7"/>
  <c r="QD21" i="7"/>
  <c r="TE21" i="7"/>
  <c r="QC18" i="7"/>
  <c r="QB19" i="7"/>
  <c r="QD12" i="7"/>
  <c r="QC13" i="7"/>
  <c r="QC7" i="7"/>
  <c r="QB12" i="7"/>
  <c r="QD5" i="7"/>
  <c r="QC6" i="7"/>
  <c r="QB7" i="7"/>
  <c r="QC28" i="7"/>
  <c r="QD28" i="7"/>
  <c r="QC27" i="7"/>
  <c r="QC26" i="7"/>
  <c r="QD20" i="7"/>
  <c r="QC21" i="7"/>
  <c r="QB18" i="7"/>
  <c r="QD11" i="7"/>
  <c r="QC12" i="7"/>
  <c r="TC14" i="7"/>
  <c r="QD4" i="7"/>
  <c r="QC5" i="7"/>
  <c r="QB6" i="7"/>
  <c r="QB26" i="7"/>
  <c r="QD26" i="7"/>
  <c r="QC25" i="7"/>
  <c r="QD19" i="7"/>
  <c r="QC20" i="7"/>
  <c r="QB21" i="7"/>
  <c r="QD14" i="7"/>
  <c r="TE14" i="7"/>
  <c r="QC11" i="7"/>
  <c r="QB14" i="7"/>
  <c r="QB11" i="7"/>
  <c r="QC4" i="7"/>
  <c r="QB5" i="7"/>
  <c r="QB28" i="7"/>
  <c r="QB25" i="7"/>
  <c r="QD25" i="7"/>
  <c r="TC21" i="7"/>
  <c r="QD18" i="7"/>
  <c r="QC19" i="7"/>
  <c r="QB20" i="7"/>
  <c r="QD13" i="7"/>
  <c r="QC14" i="7"/>
  <c r="TE7" i="7"/>
  <c r="QB13" i="7"/>
  <c r="QD6" i="7"/>
  <c r="QD7" i="7"/>
  <c r="TC7" i="7"/>
  <c r="QB4" i="7"/>
  <c r="ACV27" i="7"/>
  <c r="ACU26" i="7"/>
  <c r="ACT25" i="7"/>
  <c r="ACV18" i="7"/>
  <c r="ACU19" i="7"/>
  <c r="ACT20" i="7"/>
  <c r="AFU14" i="7"/>
  <c r="ACU12" i="7"/>
  <c r="ACT11" i="7"/>
  <c r="ACV13" i="7"/>
  <c r="ACV4" i="7"/>
  <c r="ACU4" i="7"/>
  <c r="ACT5" i="7"/>
  <c r="ACT28" i="7"/>
  <c r="ACV26" i="7"/>
  <c r="ACU25" i="7"/>
  <c r="ACV21" i="7"/>
  <c r="AFW21" i="7"/>
  <c r="ACU18" i="7"/>
  <c r="ACT19" i="7"/>
  <c r="AFW14" i="7"/>
  <c r="ACU11" i="7"/>
  <c r="ACT14" i="7"/>
  <c r="ACV12" i="7"/>
  <c r="AFU7" i="7"/>
  <c r="ACV11" i="7"/>
  <c r="ACT4" i="7"/>
  <c r="AFW28" i="7"/>
  <c r="AFU28" i="7"/>
  <c r="ACV25" i="7"/>
  <c r="ACT27" i="7"/>
  <c r="ACV20" i="7"/>
  <c r="ACU21" i="7"/>
  <c r="ACT18" i="7"/>
  <c r="ACU14" i="7"/>
  <c r="AFW7" i="7"/>
  <c r="ACT13" i="7"/>
  <c r="ACT7" i="7"/>
  <c r="ACV6" i="7"/>
  <c r="ACU6" i="7"/>
  <c r="ACV7" i="7"/>
  <c r="ACU28" i="7"/>
  <c r="ACV28" i="7"/>
  <c r="ACU27" i="7"/>
  <c r="ACT26" i="7"/>
  <c r="ACV19" i="7"/>
  <c r="ACU20" i="7"/>
  <c r="ACT21" i="7"/>
  <c r="AFU21" i="7"/>
  <c r="ACU13" i="7"/>
  <c r="ACU7" i="7"/>
  <c r="ACT12" i="7"/>
  <c r="ACV14" i="7"/>
  <c r="ACV5" i="7"/>
  <c r="ACU5" i="7"/>
  <c r="ACT6" i="7"/>
  <c r="ALG6" i="7"/>
  <c r="ALF28" i="7"/>
  <c r="ALG25" i="7"/>
  <c r="ALG27" i="7"/>
  <c r="ALF21" i="7"/>
  <c r="ALH21" i="7"/>
  <c r="AOI21" i="7"/>
  <c r="ALG18" i="7"/>
  <c r="AOG14" i="7"/>
  <c r="ALH7" i="7"/>
  <c r="ALG11" i="7"/>
  <c r="ALG7" i="7"/>
  <c r="AOI28" i="7"/>
  <c r="AOG28" i="7"/>
  <c r="ALH27" i="7"/>
  <c r="ALF27" i="7"/>
  <c r="ALF20" i="7"/>
  <c r="ALF14" i="7"/>
  <c r="ALH20" i="7"/>
  <c r="ALG21" i="7"/>
  <c r="AOI14" i="7"/>
  <c r="ALH13" i="7"/>
  <c r="ALH14" i="7"/>
  <c r="ALF13" i="7"/>
  <c r="ALH4" i="7"/>
  <c r="ALG4" i="7"/>
  <c r="ALF4" i="7"/>
  <c r="ALF7" i="7"/>
  <c r="ALG28" i="7"/>
  <c r="ALH28" i="7"/>
  <c r="ALF26" i="7"/>
  <c r="ALH26" i="7"/>
  <c r="ALF19" i="7"/>
  <c r="ALH25" i="7"/>
  <c r="ALH19" i="7"/>
  <c r="ALG20" i="7"/>
  <c r="ALG14" i="7"/>
  <c r="ALH12" i="7"/>
  <c r="ALG13" i="7"/>
  <c r="ALF12" i="7"/>
  <c r="ALH5" i="7"/>
  <c r="ALF5" i="7"/>
  <c r="ALF11" i="7"/>
  <c r="ALF6" i="7"/>
  <c r="ALG5" i="7"/>
  <c r="ALG26" i="7"/>
  <c r="ALF25" i="7"/>
  <c r="ALF18" i="7"/>
  <c r="AOG21" i="7"/>
  <c r="ALH18" i="7"/>
  <c r="ALG19" i="7"/>
  <c r="AOG7" i="7"/>
  <c r="ALH11" i="7"/>
  <c r="ALG12" i="7"/>
  <c r="ALH6" i="7"/>
  <c r="AOI7" i="7"/>
  <c r="LW28" i="7"/>
  <c r="OW28" i="7"/>
  <c r="LW26" i="7"/>
  <c r="LX25" i="7"/>
  <c r="LX18" i="7"/>
  <c r="LW20" i="7"/>
  <c r="LV21" i="7"/>
  <c r="OW21" i="7"/>
  <c r="LW12" i="7"/>
  <c r="LV13" i="7"/>
  <c r="LV7" i="7"/>
  <c r="LX12" i="7"/>
  <c r="LX4" i="7"/>
  <c r="LW5" i="7"/>
  <c r="LV6" i="7"/>
  <c r="LX27" i="7"/>
  <c r="LW25" i="7"/>
  <c r="LX21" i="7"/>
  <c r="LV25" i="7"/>
  <c r="LW19" i="7"/>
  <c r="LV20" i="7"/>
  <c r="OY14" i="7"/>
  <c r="LW11" i="7"/>
  <c r="LV12" i="7"/>
  <c r="OW14" i="7"/>
  <c r="LX11" i="7"/>
  <c r="OY7" i="7"/>
  <c r="LW4" i="7"/>
  <c r="LV5" i="7"/>
  <c r="LV28" i="7"/>
  <c r="LX26" i="7"/>
  <c r="LV27" i="7"/>
  <c r="LX20" i="7"/>
  <c r="OY21" i="7"/>
  <c r="LW18" i="7"/>
  <c r="LV19" i="7"/>
  <c r="LW14" i="7"/>
  <c r="LV11" i="7"/>
  <c r="LX14" i="7"/>
  <c r="LX6" i="7"/>
  <c r="LX7" i="7"/>
  <c r="OW7" i="7"/>
  <c r="LV4" i="7"/>
  <c r="OY28" i="7"/>
  <c r="LX28" i="7"/>
  <c r="LW27" i="7"/>
  <c r="LV26" i="7"/>
  <c r="LX19" i="7"/>
  <c r="LW21" i="7"/>
  <c r="LV18" i="7"/>
  <c r="LW13" i="7"/>
  <c r="LV14" i="7"/>
  <c r="LX13" i="7"/>
  <c r="LX5" i="7"/>
  <c r="LW6" i="7"/>
  <c r="LW7" i="7"/>
  <c r="XK28" i="7"/>
  <c r="XI28" i="7"/>
  <c r="UJ27" i="7"/>
  <c r="UH27" i="7"/>
  <c r="UH20" i="7"/>
  <c r="UJ25" i="7"/>
  <c r="UJ18" i="7"/>
  <c r="UI19" i="7"/>
  <c r="UJ14" i="7"/>
  <c r="UJ7" i="7"/>
  <c r="UI12" i="7"/>
  <c r="UH12" i="7"/>
  <c r="UJ4" i="7"/>
  <c r="UI4" i="7"/>
  <c r="UH5" i="7"/>
  <c r="XK7" i="7"/>
  <c r="UI11" i="7"/>
  <c r="UI5" i="7"/>
  <c r="UI28" i="7"/>
  <c r="UJ28" i="7"/>
  <c r="UH26" i="7"/>
  <c r="UJ26" i="7"/>
  <c r="UH19" i="7"/>
  <c r="UJ21" i="7"/>
  <c r="XK21" i="7"/>
  <c r="UI18" i="7"/>
  <c r="UJ13" i="7"/>
  <c r="XK14" i="7"/>
  <c r="UJ5" i="7"/>
  <c r="UH11" i="7"/>
  <c r="UH6" i="7"/>
  <c r="UI6" i="7"/>
  <c r="UI26" i="7"/>
  <c r="UH25" i="7"/>
  <c r="UH18" i="7"/>
  <c r="UJ20" i="7"/>
  <c r="UI21" i="7"/>
  <c r="XI14" i="7"/>
  <c r="UJ12" i="7"/>
  <c r="UI14" i="7"/>
  <c r="UH14" i="7"/>
  <c r="UJ6" i="7"/>
  <c r="UH4" i="7"/>
  <c r="UI7" i="7"/>
  <c r="UH28" i="7"/>
  <c r="UI25" i="7"/>
  <c r="UI27" i="7"/>
  <c r="UH21" i="7"/>
  <c r="XI21" i="7"/>
  <c r="UJ19" i="7"/>
  <c r="UI20" i="7"/>
  <c r="XI7" i="7"/>
  <c r="UJ11" i="7"/>
  <c r="UI13" i="7"/>
  <c r="UH13" i="7"/>
  <c r="UH7" i="7"/>
  <c r="HR4" i="7"/>
  <c r="HR19" i="7"/>
  <c r="HP25" i="7"/>
  <c r="HP5" i="7"/>
  <c r="HQ4" i="7"/>
  <c r="HP14" i="7"/>
  <c r="HQ21" i="7"/>
  <c r="HP7" i="7"/>
  <c r="HR6" i="7"/>
  <c r="HQ13" i="7"/>
  <c r="HR21" i="7"/>
  <c r="HQ27" i="7"/>
  <c r="HQ14" i="7"/>
  <c r="KQ21" i="7"/>
  <c r="HQ26" i="7"/>
  <c r="HP21" i="7"/>
  <c r="HR5" i="7"/>
  <c r="HR7" i="7"/>
  <c r="KS14" i="7"/>
  <c r="HP18" i="7"/>
  <c r="HR27" i="7"/>
  <c r="HQ12" i="7"/>
  <c r="HR20" i="7"/>
  <c r="HP26" i="7"/>
  <c r="HP6" i="7"/>
  <c r="HR13" i="7"/>
  <c r="HP20" i="7"/>
  <c r="HR26" i="7"/>
  <c r="KS7" i="7"/>
  <c r="HR14" i="7"/>
  <c r="KQ7" i="7"/>
  <c r="HR28" i="7"/>
  <c r="HQ5" i="7"/>
  <c r="HR12" i="7"/>
  <c r="HP19" i="7"/>
  <c r="HR25" i="7"/>
  <c r="HQ11" i="7"/>
  <c r="HP11" i="7"/>
  <c r="HQ18" i="7"/>
  <c r="HQ28" i="7"/>
  <c r="HP13" i="7"/>
  <c r="HQ20" i="7"/>
  <c r="KS28" i="7"/>
  <c r="HQ7" i="7"/>
  <c r="KQ14" i="7"/>
  <c r="HQ25" i="7"/>
  <c r="HP28" i="7"/>
  <c r="KS21" i="7"/>
  <c r="HQ6" i="7"/>
  <c r="HR18" i="7"/>
  <c r="HP27" i="7"/>
  <c r="HP4" i="7"/>
  <c r="KQ28" i="7"/>
  <c r="HR11" i="7"/>
  <c r="HP12" i="7"/>
  <c r="HQ19" i="7"/>
  <c r="ASO28" i="7"/>
  <c r="ASM28" i="7"/>
  <c r="APN27" i="7"/>
  <c r="APL26" i="7"/>
  <c r="APM21" i="7"/>
  <c r="ASO14" i="7"/>
  <c r="APL20" i="7"/>
  <c r="ASM14" i="7"/>
  <c r="APN18" i="7"/>
  <c r="APL11" i="7"/>
  <c r="APL14" i="7"/>
  <c r="APM28" i="7"/>
  <c r="APN28" i="7"/>
  <c r="APM26" i="7"/>
  <c r="APL25" i="7"/>
  <c r="APM20" i="7"/>
  <c r="APM14" i="7"/>
  <c r="APL19" i="7"/>
  <c r="APN21" i="7"/>
  <c r="APN14" i="7"/>
  <c r="APN13" i="7"/>
  <c r="APM13" i="7"/>
  <c r="APM6" i="7"/>
  <c r="APL6" i="7"/>
  <c r="APN6" i="7"/>
  <c r="APM5" i="7"/>
  <c r="APN5" i="7"/>
  <c r="APM7" i="7"/>
  <c r="APN26" i="7"/>
  <c r="APM25" i="7"/>
  <c r="APL27" i="7"/>
  <c r="APM19" i="7"/>
  <c r="APL18" i="7"/>
  <c r="APN20" i="7"/>
  <c r="APL13" i="7"/>
  <c r="APL7" i="7"/>
  <c r="APN12" i="7"/>
  <c r="APM12" i="7"/>
  <c r="APL5" i="7"/>
  <c r="APN7" i="7"/>
  <c r="APL28" i="7"/>
  <c r="APN25" i="7"/>
  <c r="APM27" i="7"/>
  <c r="ASO21" i="7"/>
  <c r="APM18" i="7"/>
  <c r="APL21" i="7"/>
  <c r="ASM21" i="7"/>
  <c r="APN19" i="7"/>
  <c r="APL12" i="7"/>
  <c r="ASM7" i="7"/>
  <c r="APN11" i="7"/>
  <c r="APM11" i="7"/>
  <c r="APM4" i="7"/>
  <c r="APL4" i="7"/>
  <c r="APN4" i="7"/>
  <c r="ASO7" i="7"/>
  <c r="YN5" i="7"/>
  <c r="YP26" i="7"/>
  <c r="YO25" i="7"/>
  <c r="YN27" i="7"/>
  <c r="YO19" i="7"/>
  <c r="YN20" i="7"/>
  <c r="YP21" i="7"/>
  <c r="YN11" i="7"/>
  <c r="ABO7" i="7"/>
  <c r="YP11" i="7"/>
  <c r="YO12" i="7"/>
  <c r="YO4" i="7"/>
  <c r="YP7" i="7"/>
  <c r="YN4" i="7"/>
  <c r="YN28" i="7"/>
  <c r="YP25" i="7"/>
  <c r="YO27" i="7"/>
  <c r="ABQ21" i="7"/>
  <c r="YO18" i="7"/>
  <c r="YN19" i="7"/>
  <c r="YP20" i="7"/>
  <c r="YN14" i="7"/>
  <c r="YP14" i="7"/>
  <c r="ABQ14" i="7"/>
  <c r="YO5" i="7"/>
  <c r="YP5" i="7"/>
  <c r="ABQ7" i="7"/>
  <c r="ABQ28" i="7"/>
  <c r="ABO28" i="7"/>
  <c r="YP27" i="7"/>
  <c r="YN26" i="7"/>
  <c r="YO21" i="7"/>
  <c r="YN18" i="7"/>
  <c r="YP19" i="7"/>
  <c r="YN13" i="7"/>
  <c r="YN7" i="7"/>
  <c r="YP13" i="7"/>
  <c r="YO14" i="7"/>
  <c r="YO6" i="7"/>
  <c r="YO11" i="7"/>
  <c r="YO7" i="7"/>
  <c r="YP4" i="7"/>
  <c r="YP6" i="7"/>
  <c r="YN6" i="7"/>
  <c r="YO28" i="7"/>
  <c r="YP28" i="7"/>
  <c r="YO26" i="7"/>
  <c r="YN25" i="7"/>
  <c r="YO20" i="7"/>
  <c r="YN21" i="7"/>
  <c r="ABO21" i="7"/>
  <c r="YP18" i="7"/>
  <c r="YN12" i="7"/>
  <c r="ABO14" i="7"/>
  <c r="YP12" i="7"/>
  <c r="YO13" i="7"/>
  <c r="QA27" i="7"/>
  <c r="ATE14" i="7"/>
  <c r="ATA14" i="7"/>
  <c r="ASS14" i="7"/>
  <c r="ASW14" i="7" s="1"/>
  <c r="ATD14" i="7"/>
  <c r="ASZ14" i="7"/>
  <c r="ATC14" i="7"/>
  <c r="ASY14" i="7"/>
  <c r="ATB14" i="7"/>
  <c r="ASX14" i="7"/>
  <c r="UG5" i="7"/>
  <c r="UG19" i="7"/>
  <c r="UG18" i="7"/>
  <c r="UG25" i="7"/>
  <c r="QA14" i="7"/>
  <c r="QA7" i="7"/>
  <c r="UG28" i="7"/>
  <c r="QA21" i="7"/>
  <c r="UG26" i="7"/>
  <c r="UG20" i="7"/>
  <c r="ACG14" i="7"/>
  <c r="ACC14" i="7"/>
  <c r="ABU14" i="7"/>
  <c r="ABY14" i="7" s="1"/>
  <c r="ACF14" i="7"/>
  <c r="ACB14" i="7"/>
  <c r="ACE14" i="7"/>
  <c r="ACA14" i="7"/>
  <c r="ACD14" i="7"/>
  <c r="ABZ14" i="7"/>
  <c r="AOX14" i="7"/>
  <c r="AOT14" i="7"/>
  <c r="AOW14" i="7"/>
  <c r="AOS14" i="7"/>
  <c r="AOV14" i="7"/>
  <c r="AOR14" i="7"/>
  <c r="AOY14" i="7"/>
  <c r="AOU14" i="7"/>
  <c r="AOM14" i="7"/>
  <c r="AOQ14" i="7" s="1"/>
  <c r="QA12" i="7"/>
  <c r="UG6" i="7"/>
  <c r="UG13" i="7"/>
  <c r="QA11" i="7"/>
  <c r="QA4" i="7"/>
  <c r="UG4" i="7" l="1"/>
  <c r="UG11" i="7"/>
  <c r="YM20" i="7"/>
  <c r="YM28" i="7"/>
  <c r="UG14" i="7"/>
  <c r="YM19" i="7"/>
  <c r="YM5" i="7"/>
  <c r="UG21" i="7"/>
  <c r="UG7" i="7"/>
  <c r="UG27" i="7"/>
  <c r="YM6" i="7"/>
  <c r="UG12" i="7"/>
  <c r="YM25" i="7"/>
  <c r="YM13" i="7"/>
  <c r="YM26" i="7"/>
  <c r="YM18" i="7"/>
  <c r="ACS26" i="7" l="1"/>
  <c r="ACS13" i="7"/>
  <c r="ACS28" i="7"/>
  <c r="ACS18" i="7"/>
  <c r="YM12" i="7"/>
  <c r="ACS6" i="7"/>
  <c r="YM7" i="7"/>
  <c r="ACS19" i="7"/>
  <c r="YM4" i="7"/>
  <c r="YM21" i="7"/>
  <c r="ACS5" i="7"/>
  <c r="YM14" i="7"/>
  <c r="ACS20" i="7"/>
  <c r="YM11" i="7"/>
  <c r="ACS25" i="7"/>
  <c r="YM27" i="7"/>
  <c r="ACS21" i="7" l="1"/>
  <c r="ACS12" i="7"/>
  <c r="AGY13" i="7"/>
  <c r="AGY20" i="7"/>
  <c r="AGY5" i="7"/>
  <c r="AGY19" i="7"/>
  <c r="AGY6" i="7"/>
  <c r="ACS27" i="7"/>
  <c r="ACS14" i="7"/>
  <c r="ACS7" i="7"/>
  <c r="AGY26" i="7"/>
  <c r="AGY25" i="7"/>
  <c r="ACS11" i="7"/>
  <c r="ACS4" i="7"/>
  <c r="AGY18" i="7"/>
  <c r="AGY28" i="7"/>
  <c r="ALE18" i="7" l="1"/>
  <c r="ALE26" i="7"/>
  <c r="AGY14" i="7"/>
  <c r="ALE6" i="7"/>
  <c r="ALE5" i="7"/>
  <c r="ALE13" i="7"/>
  <c r="AGY12" i="7"/>
  <c r="AGY21" i="7"/>
  <c r="AGY27" i="7"/>
  <c r="ALE20" i="7"/>
  <c r="ALE25" i="7"/>
  <c r="ALE28" i="7"/>
  <c r="AGY4" i="7"/>
  <c r="AGY11" i="7"/>
  <c r="AGY7" i="7"/>
  <c r="ALE19" i="7"/>
  <c r="APK19" i="7" l="1"/>
  <c r="ALE4" i="7"/>
  <c r="ALE12" i="7"/>
  <c r="APK13" i="7"/>
  <c r="APK5" i="7"/>
  <c r="APK6" i="7"/>
  <c r="APK26" i="7"/>
  <c r="ALE7" i="7"/>
  <c r="ALE11" i="7"/>
  <c r="APK28" i="7"/>
  <c r="ALE21" i="7"/>
  <c r="ALE14" i="7"/>
  <c r="APK25" i="7"/>
  <c r="APK20" i="7"/>
  <c r="ALE27" i="7"/>
  <c r="APK18" i="7"/>
  <c r="APK14" i="7" l="1"/>
  <c r="APK21" i="7"/>
  <c r="APK27" i="7"/>
  <c r="APK11" i="7"/>
  <c r="APK7" i="7"/>
  <c r="APK12" i="7"/>
  <c r="APK4" i="7"/>
  <c r="I15" i="3" l="1"/>
  <c r="F15" i="3"/>
  <c r="I14" i="3"/>
  <c r="F14" i="3"/>
  <c r="I13" i="3"/>
  <c r="F13" i="3"/>
  <c r="I12" i="3"/>
  <c r="F12" i="3"/>
  <c r="I11" i="3"/>
  <c r="F11" i="3"/>
  <c r="I9" i="3"/>
  <c r="F9" i="3"/>
  <c r="I8" i="3"/>
  <c r="F8" i="3"/>
  <c r="I24" i="3" l="1"/>
  <c r="CB8" i="3"/>
  <c r="AJ8" i="3"/>
  <c r="CM8" i="3"/>
  <c r="AU8" i="3"/>
  <c r="CX8" i="3"/>
  <c r="BF8" i="3"/>
  <c r="DI8" i="3"/>
  <c r="BQ8" i="3"/>
  <c r="Y8" i="3"/>
  <c r="I27" i="3"/>
  <c r="CB11" i="3"/>
  <c r="CX11" i="3"/>
  <c r="AU11" i="3"/>
  <c r="DI11" i="3"/>
  <c r="CM11" i="3"/>
  <c r="BF11" i="3"/>
  <c r="Y11" i="3"/>
  <c r="BQ11" i="3"/>
  <c r="AJ11" i="3"/>
  <c r="I20" i="3"/>
  <c r="CX13" i="3"/>
  <c r="BF13" i="3"/>
  <c r="CB13" i="3"/>
  <c r="AJ13" i="3"/>
  <c r="DI13" i="3"/>
  <c r="CM13" i="3"/>
  <c r="BQ13" i="3"/>
  <c r="AU13" i="3"/>
  <c r="Y13" i="3"/>
  <c r="I31" i="3"/>
  <c r="CB15" i="3"/>
  <c r="AJ15" i="3"/>
  <c r="CX15" i="3"/>
  <c r="AU15" i="3"/>
  <c r="CM15" i="3"/>
  <c r="BF15" i="3"/>
  <c r="BQ15" i="3"/>
  <c r="DI15" i="3"/>
  <c r="Y15" i="3"/>
  <c r="F24" i="3"/>
  <c r="DA9" i="3"/>
  <c r="BI9" i="3"/>
  <c r="DL9" i="3"/>
  <c r="AB9" i="3"/>
  <c r="CP9" i="3"/>
  <c r="AM9" i="3"/>
  <c r="BT9" i="3"/>
  <c r="CE9" i="3"/>
  <c r="AX9" i="3"/>
  <c r="F17" i="3"/>
  <c r="DL8" i="3"/>
  <c r="CP8" i="3"/>
  <c r="AX8" i="3"/>
  <c r="DA8" i="3"/>
  <c r="BI8" i="3"/>
  <c r="BT8" i="3"/>
  <c r="AB8" i="3"/>
  <c r="CE8" i="3"/>
  <c r="AM8" i="3"/>
  <c r="F26" i="3"/>
  <c r="CP11" i="3"/>
  <c r="AX11" i="3"/>
  <c r="DL11" i="3"/>
  <c r="CE11" i="3"/>
  <c r="BI11" i="3"/>
  <c r="AB11" i="3"/>
  <c r="BT11" i="3"/>
  <c r="AM11" i="3"/>
  <c r="DA11" i="3"/>
  <c r="I21" i="3"/>
  <c r="DL13" i="3"/>
  <c r="BT13" i="3"/>
  <c r="AB13" i="3"/>
  <c r="CP13" i="3"/>
  <c r="AX13" i="3"/>
  <c r="DA13" i="3"/>
  <c r="CE13" i="3"/>
  <c r="BI13" i="3"/>
  <c r="AM13" i="3"/>
  <c r="F30" i="3"/>
  <c r="CP15" i="3"/>
  <c r="AX15" i="3"/>
  <c r="DL15" i="3"/>
  <c r="CE15" i="3"/>
  <c r="AB15" i="3"/>
  <c r="BT15" i="3"/>
  <c r="AM15" i="3"/>
  <c r="DA15" i="3"/>
  <c r="BI15" i="3"/>
  <c r="I25" i="3"/>
  <c r="CM9" i="3"/>
  <c r="AU9" i="3"/>
  <c r="CB9" i="3"/>
  <c r="DI9" i="3"/>
  <c r="BF9" i="3"/>
  <c r="Y9" i="3"/>
  <c r="AJ9" i="3"/>
  <c r="CX9" i="3"/>
  <c r="BQ9" i="3"/>
  <c r="F20" i="3"/>
  <c r="DI12" i="3"/>
  <c r="BQ12" i="3"/>
  <c r="Y12" i="3"/>
  <c r="CM12" i="3"/>
  <c r="AU12" i="3"/>
  <c r="CX12" i="3"/>
  <c r="CB12" i="3"/>
  <c r="BF12" i="3"/>
  <c r="AJ12" i="3"/>
  <c r="F23" i="3"/>
  <c r="CM14" i="3"/>
  <c r="AU14" i="3"/>
  <c r="DI14" i="3"/>
  <c r="BQ14" i="3"/>
  <c r="Y14" i="3"/>
  <c r="CX14" i="3"/>
  <c r="CB14" i="3"/>
  <c r="BF14" i="3"/>
  <c r="AJ14" i="3"/>
  <c r="F21" i="3"/>
  <c r="CE12" i="3"/>
  <c r="AM12" i="3"/>
  <c r="DA12" i="3"/>
  <c r="BI12" i="3"/>
  <c r="DL12" i="3"/>
  <c r="CP12" i="3"/>
  <c r="BT12" i="3"/>
  <c r="AX12" i="3"/>
  <c r="AB12" i="3"/>
  <c r="F31" i="3"/>
  <c r="DA14" i="3"/>
  <c r="BI14" i="3"/>
  <c r="CE14" i="3"/>
  <c r="AM14" i="3"/>
  <c r="DL14" i="3"/>
  <c r="CP14" i="3"/>
  <c r="BT14" i="3"/>
  <c r="AX14" i="3"/>
  <c r="AB14" i="3"/>
  <c r="F28" i="3"/>
  <c r="I17" i="3"/>
  <c r="I30" i="3"/>
  <c r="I18" i="3"/>
  <c r="F22" i="3"/>
  <c r="F25" i="3"/>
  <c r="I28" i="3"/>
  <c r="I16" i="3"/>
  <c r="I22" i="3"/>
  <c r="F29" i="3"/>
  <c r="I19" i="3"/>
  <c r="I23" i="3"/>
  <c r="I29" i="3"/>
  <c r="F16" i="3"/>
  <c r="I10" i="3"/>
  <c r="F10" i="3"/>
  <c r="DI25" i="3" l="1"/>
  <c r="BQ25" i="3"/>
  <c r="Y25" i="3"/>
  <c r="CB25" i="3"/>
  <c r="AJ25" i="3"/>
  <c r="CM25" i="3"/>
  <c r="AU25" i="3"/>
  <c r="CX25" i="3"/>
  <c r="BF25" i="3"/>
  <c r="CX10" i="3"/>
  <c r="DI10" i="3"/>
  <c r="BQ10" i="3"/>
  <c r="Y10" i="3"/>
  <c r="CB10" i="3"/>
  <c r="AJ10" i="3"/>
  <c r="CM10" i="3"/>
  <c r="BF10" i="3"/>
  <c r="AU10" i="3"/>
  <c r="DA23" i="3"/>
  <c r="BI23" i="3"/>
  <c r="DL23" i="3"/>
  <c r="BT23" i="3"/>
  <c r="AB23" i="3"/>
  <c r="CE23" i="3"/>
  <c r="AM23" i="3"/>
  <c r="CP23" i="3"/>
  <c r="AX23" i="3"/>
  <c r="CE16" i="3"/>
  <c r="AM16" i="3"/>
  <c r="DA16" i="3"/>
  <c r="BT16" i="3"/>
  <c r="AX16" i="3"/>
  <c r="DL16" i="3"/>
  <c r="BI16" i="3"/>
  <c r="AB16" i="3"/>
  <c r="CP16" i="3"/>
  <c r="DL18" i="3"/>
  <c r="CE18" i="3"/>
  <c r="AM18" i="3"/>
  <c r="CP18" i="3"/>
  <c r="AX18" i="3"/>
  <c r="DA18" i="3"/>
  <c r="BI18" i="3"/>
  <c r="AB18" i="3"/>
  <c r="BT18" i="3"/>
  <c r="DL10" i="3"/>
  <c r="BT10" i="3"/>
  <c r="CE10" i="3"/>
  <c r="AM10" i="3"/>
  <c r="CP10" i="3"/>
  <c r="AX10" i="3"/>
  <c r="BI10" i="3"/>
  <c r="DA10" i="3"/>
  <c r="AB10" i="3"/>
  <c r="DA19" i="3"/>
  <c r="BI19" i="3"/>
  <c r="CE19" i="3"/>
  <c r="AM19" i="3"/>
  <c r="DL19" i="3"/>
  <c r="CP19" i="3"/>
  <c r="BT19" i="3"/>
  <c r="AX19" i="3"/>
  <c r="AB19" i="3"/>
  <c r="CP28" i="3"/>
  <c r="AX28" i="3"/>
  <c r="DA28" i="3"/>
  <c r="BI28" i="3"/>
  <c r="DL28" i="3"/>
  <c r="BT28" i="3"/>
  <c r="CE28" i="3"/>
  <c r="AM28" i="3"/>
  <c r="AB28" i="3"/>
  <c r="DL30" i="3"/>
  <c r="BT30" i="3"/>
  <c r="CE30" i="3"/>
  <c r="AM30" i="3"/>
  <c r="CP30" i="3"/>
  <c r="AX30" i="3"/>
  <c r="DA30" i="3"/>
  <c r="BI30" i="3"/>
  <c r="AB30" i="3"/>
  <c r="CB29" i="3"/>
  <c r="AJ29" i="3"/>
  <c r="CM29" i="3"/>
  <c r="AU29" i="3"/>
  <c r="CX29" i="3"/>
  <c r="BF29" i="3"/>
  <c r="DI29" i="3"/>
  <c r="BQ29" i="3"/>
  <c r="Y29" i="3"/>
  <c r="CM31" i="3"/>
  <c r="AU31" i="3"/>
  <c r="CX31" i="3"/>
  <c r="BF31" i="3"/>
  <c r="DI31" i="3"/>
  <c r="BQ31" i="3"/>
  <c r="Y31" i="3"/>
  <c r="AJ31" i="3"/>
  <c r="CB31" i="3"/>
  <c r="CM23" i="3"/>
  <c r="AU23" i="3"/>
  <c r="CX23" i="3"/>
  <c r="BF23" i="3"/>
  <c r="DI23" i="3"/>
  <c r="BQ23" i="3"/>
  <c r="Y23" i="3"/>
  <c r="CB23" i="3"/>
  <c r="AJ23" i="3"/>
  <c r="CE25" i="3"/>
  <c r="AM25" i="3"/>
  <c r="CP25" i="3"/>
  <c r="AX25" i="3"/>
  <c r="DA25" i="3"/>
  <c r="BI25" i="3"/>
  <c r="BT25" i="3"/>
  <c r="DL25" i="3"/>
  <c r="AB25" i="3"/>
  <c r="CE21" i="3"/>
  <c r="AM21" i="3"/>
  <c r="DA21" i="3"/>
  <c r="BI21" i="3"/>
  <c r="DL21" i="3"/>
  <c r="CP21" i="3"/>
  <c r="BT21" i="3"/>
  <c r="AX21" i="3"/>
  <c r="AB21" i="3"/>
  <c r="CB17" i="3"/>
  <c r="AJ17" i="3"/>
  <c r="CX17" i="3"/>
  <c r="BF17" i="3"/>
  <c r="DI17" i="3"/>
  <c r="CM17" i="3"/>
  <c r="BQ17" i="3"/>
  <c r="AU17" i="3"/>
  <c r="Y17" i="3"/>
  <c r="DA31" i="3"/>
  <c r="BI31" i="3"/>
  <c r="DL31" i="3"/>
  <c r="BT31" i="3"/>
  <c r="AB31" i="3"/>
  <c r="CE31" i="3"/>
  <c r="AM31" i="3"/>
  <c r="CP31" i="3"/>
  <c r="AX31" i="3"/>
  <c r="DA27" i="3"/>
  <c r="BI27" i="3"/>
  <c r="DL27" i="3"/>
  <c r="BT27" i="3"/>
  <c r="AB27" i="3"/>
  <c r="CP27" i="3"/>
  <c r="AX27" i="3"/>
  <c r="CE27" i="3"/>
  <c r="AM27" i="3"/>
  <c r="DI16" i="3"/>
  <c r="BQ16" i="3"/>
  <c r="Y16" i="3"/>
  <c r="CM16" i="3"/>
  <c r="AJ16" i="3"/>
  <c r="CX16" i="3"/>
  <c r="CB16" i="3"/>
  <c r="AU16" i="3"/>
  <c r="BF16" i="3"/>
  <c r="CP17" i="3"/>
  <c r="AX17" i="3"/>
  <c r="DL17" i="3"/>
  <c r="BT17" i="3"/>
  <c r="AB17" i="3"/>
  <c r="DA17" i="3"/>
  <c r="CE17" i="3"/>
  <c r="BI17" i="3"/>
  <c r="AM17" i="3"/>
  <c r="CP29" i="3"/>
  <c r="AX29" i="3"/>
  <c r="DA29" i="3"/>
  <c r="BI29" i="3"/>
  <c r="DL29" i="3"/>
  <c r="BT29" i="3"/>
  <c r="AB29" i="3"/>
  <c r="CE29" i="3"/>
  <c r="AM29" i="3"/>
  <c r="DL22" i="3"/>
  <c r="BT22" i="3"/>
  <c r="AB22" i="3"/>
  <c r="CE22" i="3"/>
  <c r="AM22" i="3"/>
  <c r="CP22" i="3"/>
  <c r="AX22" i="3"/>
  <c r="DA22" i="3"/>
  <c r="BI22" i="3"/>
  <c r="CX22" i="3"/>
  <c r="BF22" i="3"/>
  <c r="DI22" i="3"/>
  <c r="BQ22" i="3"/>
  <c r="Y22" i="3"/>
  <c r="CB22" i="3"/>
  <c r="AJ22" i="3"/>
  <c r="CM22" i="3"/>
  <c r="AU22" i="3"/>
  <c r="CB28" i="3"/>
  <c r="AJ28" i="3"/>
  <c r="CM28" i="3"/>
  <c r="AU28" i="3"/>
  <c r="CX28" i="3"/>
  <c r="BF28" i="3"/>
  <c r="DI28" i="3"/>
  <c r="BQ28" i="3"/>
  <c r="Y28" i="3"/>
  <c r="DI21" i="3"/>
  <c r="BQ21" i="3"/>
  <c r="Y21" i="3"/>
  <c r="CM21" i="3"/>
  <c r="AU21" i="3"/>
  <c r="CX21" i="3"/>
  <c r="CB21" i="3"/>
  <c r="BF21" i="3"/>
  <c r="AJ21" i="3"/>
  <c r="CB20" i="3"/>
  <c r="AJ20" i="3"/>
  <c r="CX20" i="3"/>
  <c r="BF20" i="3"/>
  <c r="DI20" i="3"/>
  <c r="CM20" i="3"/>
  <c r="BQ20" i="3"/>
  <c r="AU20" i="3"/>
  <c r="Y20" i="3"/>
  <c r="CX30" i="3"/>
  <c r="BF30" i="3"/>
  <c r="DI30" i="3"/>
  <c r="BQ30" i="3"/>
  <c r="Y30" i="3"/>
  <c r="CB30" i="3"/>
  <c r="AJ30" i="3"/>
  <c r="AU30" i="3"/>
  <c r="CM30" i="3"/>
  <c r="CM26" i="3"/>
  <c r="BF26" i="3"/>
  <c r="CX26" i="3"/>
  <c r="BQ26" i="3"/>
  <c r="Y26" i="3"/>
  <c r="CB26" i="3"/>
  <c r="AJ26" i="3"/>
  <c r="DI26" i="3"/>
  <c r="AU26" i="3"/>
  <c r="CB24" i="3"/>
  <c r="AJ24" i="3"/>
  <c r="CM24" i="3"/>
  <c r="AU24" i="3"/>
  <c r="CX24" i="3"/>
  <c r="BF24" i="3"/>
  <c r="DI24" i="3"/>
  <c r="Y24" i="3"/>
  <c r="BQ24" i="3"/>
  <c r="CP20" i="3"/>
  <c r="AX20" i="3"/>
  <c r="DL20" i="3"/>
  <c r="BT20" i="3"/>
  <c r="AB20" i="3"/>
  <c r="DA20" i="3"/>
  <c r="CE20" i="3"/>
  <c r="BI20" i="3"/>
  <c r="AM20" i="3"/>
  <c r="CP24" i="3"/>
  <c r="AX24" i="3"/>
  <c r="DA24" i="3"/>
  <c r="BI24" i="3"/>
  <c r="DL24" i="3"/>
  <c r="BT24" i="3"/>
  <c r="AB24" i="3"/>
  <c r="CE24" i="3"/>
  <c r="AM24" i="3"/>
  <c r="F18" i="3"/>
  <c r="F27" i="3"/>
  <c r="I26" i="3"/>
  <c r="F19" i="3"/>
  <c r="DH7" i="3"/>
  <c r="CW7" i="3"/>
  <c r="CL7" i="3"/>
  <c r="CA7" i="3"/>
  <c r="BP7" i="3"/>
  <c r="BE7" i="3"/>
  <c r="AT7" i="3"/>
  <c r="CM27" i="3" l="1"/>
  <c r="AU27" i="3"/>
  <c r="CX27" i="3"/>
  <c r="BF27" i="3"/>
  <c r="CB27" i="3"/>
  <c r="AJ27" i="3"/>
  <c r="DI27" i="3"/>
  <c r="Y27" i="3"/>
  <c r="BQ27" i="3"/>
  <c r="CX18" i="3"/>
  <c r="DI18" i="3"/>
  <c r="BQ18" i="3"/>
  <c r="Y18" i="3"/>
  <c r="CB18" i="3"/>
  <c r="AJ18" i="3"/>
  <c r="CM18" i="3"/>
  <c r="AU18" i="3"/>
  <c r="BF18" i="3"/>
  <c r="CM19" i="3"/>
  <c r="AU19" i="3"/>
  <c r="DI19" i="3"/>
  <c r="BQ19" i="3"/>
  <c r="Y19" i="3"/>
  <c r="CX19" i="3"/>
  <c r="CB19" i="3"/>
  <c r="BF19" i="3"/>
  <c r="AJ19" i="3"/>
  <c r="DA26" i="3"/>
  <c r="BT26" i="3"/>
  <c r="AB26" i="3"/>
  <c r="CE26" i="3"/>
  <c r="AM26" i="3"/>
  <c r="DL26" i="3"/>
  <c r="AX26" i="3"/>
  <c r="CP26" i="3"/>
  <c r="BI26" i="3"/>
  <c r="N55" i="3"/>
  <c r="N54" i="3"/>
  <c r="N53" i="3"/>
  <c r="N52" i="3"/>
  <c r="AI7" i="3"/>
  <c r="E56" i="1" l="1"/>
  <c r="X43" i="3" l="1"/>
  <c r="AI43" i="3" s="1"/>
  <c r="AT43" i="3" s="1"/>
  <c r="BE43" i="3" s="1"/>
  <c r="BP43" i="3" s="1"/>
  <c r="CA43" i="3" s="1"/>
  <c r="CL43" i="3" s="1"/>
  <c r="CW43" i="3" s="1"/>
  <c r="DH43" i="3" s="1"/>
  <c r="DQ30" i="7" l="1"/>
  <c r="DQ29" i="7"/>
  <c r="DQ28" i="7"/>
  <c r="DQ27" i="7"/>
  <c r="DQ26" i="7"/>
  <c r="DQ25" i="7"/>
  <c r="DQ24" i="7"/>
  <c r="DQ23" i="7"/>
  <c r="DQ22" i="7"/>
  <c r="DQ21" i="7"/>
  <c r="DQ20" i="7"/>
  <c r="DQ19" i="7"/>
  <c r="DQ18" i="7"/>
  <c r="DQ17" i="7"/>
  <c r="DQ16" i="7"/>
  <c r="DQ15" i="7"/>
  <c r="DQ14" i="7"/>
  <c r="DQ13" i="7"/>
  <c r="DQ12" i="7"/>
  <c r="DQ11" i="7"/>
  <c r="DQ10" i="7"/>
  <c r="DQ9" i="7"/>
  <c r="DQ8" i="7"/>
  <c r="DQ7" i="7"/>
  <c r="DQ6" i="7"/>
  <c r="DQ5" i="7"/>
  <c r="DQ4" i="7"/>
  <c r="DH1" i="7"/>
  <c r="GJ30" i="7"/>
  <c r="DZ25" i="7"/>
  <c r="GJ28" i="7" s="1"/>
  <c r="DZ18" i="7"/>
  <c r="GJ21" i="7" s="1"/>
  <c r="DZ11" i="7"/>
  <c r="DZ12" i="7" s="1"/>
  <c r="DZ4" i="7"/>
  <c r="GJ7" i="7" s="1"/>
  <c r="HB7" i="7" s="1"/>
  <c r="DD26" i="7"/>
  <c r="HJ26" i="7" s="1"/>
  <c r="LP26" i="7" s="1"/>
  <c r="PV26" i="7" s="1"/>
  <c r="UB26" i="7" s="1"/>
  <c r="YH26" i="7" s="1"/>
  <c r="ACN26" i="7" s="1"/>
  <c r="AGT26" i="7" s="1"/>
  <c r="AKZ26" i="7" s="1"/>
  <c r="APF26" i="7" s="1"/>
  <c r="ATL26" i="7" s="1"/>
  <c r="DD25" i="7"/>
  <c r="HJ25" i="7" s="1"/>
  <c r="LP25" i="7" s="1"/>
  <c r="PV25" i="7" s="1"/>
  <c r="UB25" i="7" s="1"/>
  <c r="YH25" i="7" s="1"/>
  <c r="ACN25" i="7" s="1"/>
  <c r="AGT25" i="7" s="1"/>
  <c r="AKZ25" i="7" s="1"/>
  <c r="APF25" i="7" s="1"/>
  <c r="ATL25" i="7" s="1"/>
  <c r="DD24" i="7"/>
  <c r="HJ24" i="7" s="1"/>
  <c r="LP24" i="7" s="1"/>
  <c r="PV24" i="7" s="1"/>
  <c r="UB24" i="7" s="1"/>
  <c r="YH24" i="7" s="1"/>
  <c r="ACN24" i="7" s="1"/>
  <c r="AGT24" i="7" s="1"/>
  <c r="AKZ24" i="7" s="1"/>
  <c r="APF24" i="7" s="1"/>
  <c r="ATL24" i="7" s="1"/>
  <c r="DD23" i="7"/>
  <c r="HJ23" i="7" s="1"/>
  <c r="LP23" i="7" s="1"/>
  <c r="PV23" i="7" s="1"/>
  <c r="UB23" i="7" s="1"/>
  <c r="YH23" i="7" s="1"/>
  <c r="ACN23" i="7" s="1"/>
  <c r="AGT23" i="7" s="1"/>
  <c r="AKZ23" i="7" s="1"/>
  <c r="APF23" i="7" s="1"/>
  <c r="ATL23" i="7" s="1"/>
  <c r="DD22" i="7"/>
  <c r="HJ22" i="7" s="1"/>
  <c r="LP22" i="7" s="1"/>
  <c r="PV22" i="7" s="1"/>
  <c r="UB22" i="7" s="1"/>
  <c r="YH22" i="7" s="1"/>
  <c r="ACN22" i="7" s="1"/>
  <c r="AGT22" i="7" s="1"/>
  <c r="AKZ22" i="7" s="1"/>
  <c r="APF22" i="7" s="1"/>
  <c r="ATL22" i="7" s="1"/>
  <c r="DD21" i="7"/>
  <c r="HJ21" i="7" s="1"/>
  <c r="LP21" i="7" s="1"/>
  <c r="PV21" i="7" s="1"/>
  <c r="UB21" i="7" s="1"/>
  <c r="YH21" i="7" s="1"/>
  <c r="ACN21" i="7" s="1"/>
  <c r="AGT21" i="7" s="1"/>
  <c r="AKZ21" i="7" s="1"/>
  <c r="APF21" i="7" s="1"/>
  <c r="ATL21" i="7" s="1"/>
  <c r="DD20" i="7"/>
  <c r="HJ20" i="7" s="1"/>
  <c r="LP20" i="7" s="1"/>
  <c r="PV20" i="7" s="1"/>
  <c r="UB20" i="7" s="1"/>
  <c r="YH20" i="7" s="1"/>
  <c r="ACN20" i="7" s="1"/>
  <c r="AGT20" i="7" s="1"/>
  <c r="AKZ20" i="7" s="1"/>
  <c r="APF20" i="7" s="1"/>
  <c r="ATL20" i="7" s="1"/>
  <c r="DD19" i="7"/>
  <c r="HJ19" i="7" s="1"/>
  <c r="LP19" i="7" s="1"/>
  <c r="PV19" i="7" s="1"/>
  <c r="UB19" i="7" s="1"/>
  <c r="YH19" i="7" s="1"/>
  <c r="ACN19" i="7" s="1"/>
  <c r="AGT19" i="7" s="1"/>
  <c r="AKZ19" i="7" s="1"/>
  <c r="APF19" i="7" s="1"/>
  <c r="ATL19" i="7" s="1"/>
  <c r="DD18" i="7"/>
  <c r="HJ18" i="7" s="1"/>
  <c r="LP18" i="7" s="1"/>
  <c r="PV18" i="7" s="1"/>
  <c r="UB18" i="7" s="1"/>
  <c r="YH18" i="7" s="1"/>
  <c r="ACN18" i="7" s="1"/>
  <c r="AGT18" i="7" s="1"/>
  <c r="AKZ18" i="7" s="1"/>
  <c r="APF18" i="7" s="1"/>
  <c r="ATL18" i="7" s="1"/>
  <c r="DD17" i="7"/>
  <c r="HJ17" i="7" s="1"/>
  <c r="LP17" i="7" s="1"/>
  <c r="PV17" i="7" s="1"/>
  <c r="UB17" i="7" s="1"/>
  <c r="YH17" i="7" s="1"/>
  <c r="ACN17" i="7" s="1"/>
  <c r="AGT17" i="7" s="1"/>
  <c r="AKZ17" i="7" s="1"/>
  <c r="APF17" i="7" s="1"/>
  <c r="ATL17" i="7" s="1"/>
  <c r="DD16" i="7"/>
  <c r="HJ16" i="7" s="1"/>
  <c r="LP16" i="7" s="1"/>
  <c r="PV16" i="7" s="1"/>
  <c r="UB16" i="7" s="1"/>
  <c r="YH16" i="7" s="1"/>
  <c r="ACN16" i="7" s="1"/>
  <c r="AGT16" i="7" s="1"/>
  <c r="AKZ16" i="7" s="1"/>
  <c r="APF16" i="7" s="1"/>
  <c r="ATL16" i="7" s="1"/>
  <c r="DD15" i="7"/>
  <c r="HJ15" i="7" s="1"/>
  <c r="LP15" i="7" s="1"/>
  <c r="PV15" i="7" s="1"/>
  <c r="UB15" i="7" s="1"/>
  <c r="YH15" i="7" s="1"/>
  <c r="ACN15" i="7" s="1"/>
  <c r="AGT15" i="7" s="1"/>
  <c r="AKZ15" i="7" s="1"/>
  <c r="APF15" i="7" s="1"/>
  <c r="ATL15" i="7" s="1"/>
  <c r="DD14" i="7"/>
  <c r="HJ14" i="7" s="1"/>
  <c r="LP14" i="7" s="1"/>
  <c r="PV14" i="7" s="1"/>
  <c r="UB14" i="7" s="1"/>
  <c r="YH14" i="7" s="1"/>
  <c r="ACN14" i="7" s="1"/>
  <c r="AGT14" i="7" s="1"/>
  <c r="AKZ14" i="7" s="1"/>
  <c r="APF14" i="7" s="1"/>
  <c r="ATL14" i="7" s="1"/>
  <c r="DD13" i="7"/>
  <c r="HJ13" i="7" s="1"/>
  <c r="LP13" i="7" s="1"/>
  <c r="PV13" i="7" s="1"/>
  <c r="UB13" i="7" s="1"/>
  <c r="YH13" i="7" s="1"/>
  <c r="ACN13" i="7" s="1"/>
  <c r="AGT13" i="7" s="1"/>
  <c r="AKZ13" i="7" s="1"/>
  <c r="APF13" i="7" s="1"/>
  <c r="ATL13" i="7" s="1"/>
  <c r="DD12" i="7"/>
  <c r="HJ12" i="7" s="1"/>
  <c r="LP12" i="7" s="1"/>
  <c r="PV12" i="7" s="1"/>
  <c r="UB12" i="7" s="1"/>
  <c r="YH12" i="7" s="1"/>
  <c r="ACN12" i="7" s="1"/>
  <c r="AGT12" i="7" s="1"/>
  <c r="AKZ12" i="7" s="1"/>
  <c r="APF12" i="7" s="1"/>
  <c r="ATL12" i="7" s="1"/>
  <c r="DD11" i="7"/>
  <c r="HJ11" i="7" s="1"/>
  <c r="LP11" i="7" s="1"/>
  <c r="PV11" i="7" s="1"/>
  <c r="UB11" i="7" s="1"/>
  <c r="YH11" i="7" s="1"/>
  <c r="ACN11" i="7" s="1"/>
  <c r="AGT11" i="7" s="1"/>
  <c r="AKZ11" i="7" s="1"/>
  <c r="APF11" i="7" s="1"/>
  <c r="ATL11" i="7" s="1"/>
  <c r="DD10" i="7"/>
  <c r="HJ10" i="7" s="1"/>
  <c r="LP10" i="7" s="1"/>
  <c r="PV10" i="7" s="1"/>
  <c r="UB10" i="7" s="1"/>
  <c r="YH10" i="7" s="1"/>
  <c r="ACN10" i="7" s="1"/>
  <c r="AGT10" i="7" s="1"/>
  <c r="AKZ10" i="7" s="1"/>
  <c r="APF10" i="7" s="1"/>
  <c r="ATL10" i="7" s="1"/>
  <c r="DD9" i="7"/>
  <c r="HJ9" i="7" s="1"/>
  <c r="LP9" i="7" s="1"/>
  <c r="PV9" i="7" s="1"/>
  <c r="UB9" i="7" s="1"/>
  <c r="YH9" i="7" s="1"/>
  <c r="ACN9" i="7" s="1"/>
  <c r="AGT9" i="7" s="1"/>
  <c r="AKZ9" i="7" s="1"/>
  <c r="APF9" i="7" s="1"/>
  <c r="ATL9" i="7" s="1"/>
  <c r="DD8" i="7"/>
  <c r="HJ8" i="7" s="1"/>
  <c r="LP8" i="7" s="1"/>
  <c r="PV8" i="7" s="1"/>
  <c r="UB8" i="7" s="1"/>
  <c r="YH8" i="7" s="1"/>
  <c r="ACN8" i="7" s="1"/>
  <c r="AGT8" i="7" s="1"/>
  <c r="AKZ8" i="7" s="1"/>
  <c r="APF8" i="7" s="1"/>
  <c r="ATL8" i="7" s="1"/>
  <c r="DD7" i="7"/>
  <c r="HJ7" i="7" s="1"/>
  <c r="LP7" i="7" s="1"/>
  <c r="PV7" i="7" s="1"/>
  <c r="UB7" i="7" s="1"/>
  <c r="YH7" i="7" s="1"/>
  <c r="ACN7" i="7" s="1"/>
  <c r="AGT7" i="7" s="1"/>
  <c r="AKZ7" i="7" s="1"/>
  <c r="APF7" i="7" s="1"/>
  <c r="ATL7" i="7" s="1"/>
  <c r="DD6" i="7"/>
  <c r="HJ6" i="7" s="1"/>
  <c r="LP6" i="7" s="1"/>
  <c r="PV6" i="7" s="1"/>
  <c r="UB6" i="7" s="1"/>
  <c r="YH6" i="7" s="1"/>
  <c r="ACN6" i="7" s="1"/>
  <c r="AGT6" i="7" s="1"/>
  <c r="AKZ6" i="7" s="1"/>
  <c r="APF6" i="7" s="1"/>
  <c r="ATL6" i="7" s="1"/>
  <c r="DD5" i="7"/>
  <c r="HJ5" i="7" s="1"/>
  <c r="LP5" i="7" s="1"/>
  <c r="PV5" i="7" s="1"/>
  <c r="UB5" i="7" s="1"/>
  <c r="YH5" i="7" s="1"/>
  <c r="ACN5" i="7" s="1"/>
  <c r="AGT5" i="7" s="1"/>
  <c r="AKZ5" i="7" s="1"/>
  <c r="APF5" i="7" s="1"/>
  <c r="ATL5" i="7" s="1"/>
  <c r="DD4" i="7"/>
  <c r="HJ4" i="7" s="1"/>
  <c r="LP4" i="7" s="1"/>
  <c r="PV4" i="7" s="1"/>
  <c r="UB4" i="7" s="1"/>
  <c r="YH4" i="7" s="1"/>
  <c r="ACN4" i="7" s="1"/>
  <c r="AGT4" i="7" s="1"/>
  <c r="AKZ4" i="7" s="1"/>
  <c r="APF4" i="7" s="1"/>
  <c r="ATL4" i="7" s="1"/>
  <c r="DD3" i="7"/>
  <c r="HJ3" i="7" s="1"/>
  <c r="LP3" i="7" s="1"/>
  <c r="DA26" i="7"/>
  <c r="HG26" i="7" s="1"/>
  <c r="LM26" i="7" s="1"/>
  <c r="PS26" i="7" s="1"/>
  <c r="TY26" i="7" s="1"/>
  <c r="YE26" i="7" s="1"/>
  <c r="ACK26" i="7" s="1"/>
  <c r="AGQ26" i="7" s="1"/>
  <c r="AKW26" i="7" s="1"/>
  <c r="APC26" i="7" s="1"/>
  <c r="ATI26" i="7" s="1"/>
  <c r="DA25" i="7"/>
  <c r="HG25" i="7" s="1"/>
  <c r="LM25" i="7" s="1"/>
  <c r="PS25" i="7" s="1"/>
  <c r="TY25" i="7" s="1"/>
  <c r="YE25" i="7" s="1"/>
  <c r="ACK25" i="7" s="1"/>
  <c r="AGQ25" i="7" s="1"/>
  <c r="AKW25" i="7" s="1"/>
  <c r="APC25" i="7" s="1"/>
  <c r="ATI25" i="7" s="1"/>
  <c r="DA24" i="7"/>
  <c r="HG24" i="7" s="1"/>
  <c r="LM24" i="7" s="1"/>
  <c r="PS24" i="7" s="1"/>
  <c r="TY24" i="7" s="1"/>
  <c r="YE24" i="7" s="1"/>
  <c r="ACK24" i="7" s="1"/>
  <c r="AGQ24" i="7" s="1"/>
  <c r="AKW24" i="7" s="1"/>
  <c r="APC24" i="7" s="1"/>
  <c r="ATI24" i="7" s="1"/>
  <c r="DA23" i="7"/>
  <c r="HG23" i="7" s="1"/>
  <c r="LM23" i="7" s="1"/>
  <c r="PS23" i="7" s="1"/>
  <c r="TY23" i="7" s="1"/>
  <c r="YE23" i="7" s="1"/>
  <c r="ACK23" i="7" s="1"/>
  <c r="AGQ23" i="7" s="1"/>
  <c r="AKW23" i="7" s="1"/>
  <c r="APC23" i="7" s="1"/>
  <c r="ATI23" i="7" s="1"/>
  <c r="DA22" i="7"/>
  <c r="HG22" i="7" s="1"/>
  <c r="LM22" i="7" s="1"/>
  <c r="PS22" i="7" s="1"/>
  <c r="TY22" i="7" s="1"/>
  <c r="YE22" i="7" s="1"/>
  <c r="ACK22" i="7" s="1"/>
  <c r="AGQ22" i="7" s="1"/>
  <c r="AKW22" i="7" s="1"/>
  <c r="APC22" i="7" s="1"/>
  <c r="ATI22" i="7" s="1"/>
  <c r="DA21" i="7"/>
  <c r="HG21" i="7" s="1"/>
  <c r="LM21" i="7" s="1"/>
  <c r="PS21" i="7" s="1"/>
  <c r="TY21" i="7" s="1"/>
  <c r="YE21" i="7" s="1"/>
  <c r="ACK21" i="7" s="1"/>
  <c r="AGQ21" i="7" s="1"/>
  <c r="AKW21" i="7" s="1"/>
  <c r="APC21" i="7" s="1"/>
  <c r="ATI21" i="7" s="1"/>
  <c r="DA20" i="7"/>
  <c r="HG20" i="7" s="1"/>
  <c r="LM20" i="7" s="1"/>
  <c r="PS20" i="7" s="1"/>
  <c r="TY20" i="7" s="1"/>
  <c r="YE20" i="7" s="1"/>
  <c r="ACK20" i="7" s="1"/>
  <c r="AGQ20" i="7" s="1"/>
  <c r="AKW20" i="7" s="1"/>
  <c r="APC20" i="7" s="1"/>
  <c r="ATI20" i="7" s="1"/>
  <c r="DA19" i="7"/>
  <c r="HG19" i="7" s="1"/>
  <c r="LM19" i="7" s="1"/>
  <c r="PS19" i="7" s="1"/>
  <c r="TY19" i="7" s="1"/>
  <c r="YE19" i="7" s="1"/>
  <c r="ACK19" i="7" s="1"/>
  <c r="AGQ19" i="7" s="1"/>
  <c r="AKW19" i="7" s="1"/>
  <c r="APC19" i="7" s="1"/>
  <c r="ATI19" i="7" s="1"/>
  <c r="DA18" i="7"/>
  <c r="HG18" i="7" s="1"/>
  <c r="LM18" i="7" s="1"/>
  <c r="PS18" i="7" s="1"/>
  <c r="TY18" i="7" s="1"/>
  <c r="YE18" i="7" s="1"/>
  <c r="ACK18" i="7" s="1"/>
  <c r="AGQ18" i="7" s="1"/>
  <c r="AKW18" i="7" s="1"/>
  <c r="APC18" i="7" s="1"/>
  <c r="ATI18" i="7" s="1"/>
  <c r="DA17" i="7"/>
  <c r="HG17" i="7" s="1"/>
  <c r="LM17" i="7" s="1"/>
  <c r="PS17" i="7" s="1"/>
  <c r="TY17" i="7" s="1"/>
  <c r="YE17" i="7" s="1"/>
  <c r="ACK17" i="7" s="1"/>
  <c r="AGQ17" i="7" s="1"/>
  <c r="AKW17" i="7" s="1"/>
  <c r="APC17" i="7" s="1"/>
  <c r="ATI17" i="7" s="1"/>
  <c r="DA16" i="7"/>
  <c r="HG16" i="7" s="1"/>
  <c r="LM16" i="7" s="1"/>
  <c r="PS16" i="7" s="1"/>
  <c r="TY16" i="7" s="1"/>
  <c r="YE16" i="7" s="1"/>
  <c r="ACK16" i="7" s="1"/>
  <c r="AGQ16" i="7" s="1"/>
  <c r="AKW16" i="7" s="1"/>
  <c r="APC16" i="7" s="1"/>
  <c r="ATI16" i="7" s="1"/>
  <c r="DA15" i="7"/>
  <c r="HG15" i="7" s="1"/>
  <c r="LM15" i="7" s="1"/>
  <c r="PS15" i="7" s="1"/>
  <c r="TY15" i="7" s="1"/>
  <c r="YE15" i="7" s="1"/>
  <c r="ACK15" i="7" s="1"/>
  <c r="AGQ15" i="7" s="1"/>
  <c r="AKW15" i="7" s="1"/>
  <c r="APC15" i="7" s="1"/>
  <c r="ATI15" i="7" s="1"/>
  <c r="DA14" i="7"/>
  <c r="HG14" i="7" s="1"/>
  <c r="LM14" i="7" s="1"/>
  <c r="PS14" i="7" s="1"/>
  <c r="TY14" i="7" s="1"/>
  <c r="YE14" i="7" s="1"/>
  <c r="ACK14" i="7" s="1"/>
  <c r="AGQ14" i="7" s="1"/>
  <c r="AKW14" i="7" s="1"/>
  <c r="APC14" i="7" s="1"/>
  <c r="ATI14" i="7" s="1"/>
  <c r="DA13" i="7"/>
  <c r="HG13" i="7" s="1"/>
  <c r="LM13" i="7" s="1"/>
  <c r="PS13" i="7" s="1"/>
  <c r="TY13" i="7" s="1"/>
  <c r="YE13" i="7" s="1"/>
  <c r="ACK13" i="7" s="1"/>
  <c r="AGQ13" i="7" s="1"/>
  <c r="AKW13" i="7" s="1"/>
  <c r="APC13" i="7" s="1"/>
  <c r="ATI13" i="7" s="1"/>
  <c r="DA12" i="7"/>
  <c r="HG12" i="7" s="1"/>
  <c r="LM12" i="7" s="1"/>
  <c r="PS12" i="7" s="1"/>
  <c r="TY12" i="7" s="1"/>
  <c r="YE12" i="7" s="1"/>
  <c r="ACK12" i="7" s="1"/>
  <c r="AGQ12" i="7" s="1"/>
  <c r="AKW12" i="7" s="1"/>
  <c r="APC12" i="7" s="1"/>
  <c r="ATI12" i="7" s="1"/>
  <c r="DA11" i="7"/>
  <c r="HG11" i="7" s="1"/>
  <c r="LM11" i="7" s="1"/>
  <c r="PS11" i="7" s="1"/>
  <c r="TY11" i="7" s="1"/>
  <c r="YE11" i="7" s="1"/>
  <c r="ACK11" i="7" s="1"/>
  <c r="AGQ11" i="7" s="1"/>
  <c r="AKW11" i="7" s="1"/>
  <c r="APC11" i="7" s="1"/>
  <c r="ATI11" i="7" s="1"/>
  <c r="DA10" i="7"/>
  <c r="HG10" i="7" s="1"/>
  <c r="LM10" i="7" s="1"/>
  <c r="PS10" i="7" s="1"/>
  <c r="TY10" i="7" s="1"/>
  <c r="YE10" i="7" s="1"/>
  <c r="ACK10" i="7" s="1"/>
  <c r="AGQ10" i="7" s="1"/>
  <c r="AKW10" i="7" s="1"/>
  <c r="APC10" i="7" s="1"/>
  <c r="ATI10" i="7" s="1"/>
  <c r="DA9" i="7"/>
  <c r="HG9" i="7" s="1"/>
  <c r="LM9" i="7" s="1"/>
  <c r="PS9" i="7" s="1"/>
  <c r="TY9" i="7" s="1"/>
  <c r="YE9" i="7" s="1"/>
  <c r="ACK9" i="7" s="1"/>
  <c r="AGQ9" i="7" s="1"/>
  <c r="AKW9" i="7" s="1"/>
  <c r="APC9" i="7" s="1"/>
  <c r="ATI9" i="7" s="1"/>
  <c r="DA8" i="7"/>
  <c r="HG8" i="7" s="1"/>
  <c r="LM8" i="7" s="1"/>
  <c r="PS8" i="7" s="1"/>
  <c r="TY8" i="7" s="1"/>
  <c r="YE8" i="7" s="1"/>
  <c r="ACK8" i="7" s="1"/>
  <c r="AGQ8" i="7" s="1"/>
  <c r="AKW8" i="7" s="1"/>
  <c r="APC8" i="7" s="1"/>
  <c r="ATI8" i="7" s="1"/>
  <c r="DA7" i="7"/>
  <c r="HG7" i="7" s="1"/>
  <c r="LM7" i="7" s="1"/>
  <c r="PS7" i="7" s="1"/>
  <c r="TY7" i="7" s="1"/>
  <c r="YE7" i="7" s="1"/>
  <c r="ACK7" i="7" s="1"/>
  <c r="AGQ7" i="7" s="1"/>
  <c r="AKW7" i="7" s="1"/>
  <c r="APC7" i="7" s="1"/>
  <c r="ATI7" i="7" s="1"/>
  <c r="DA6" i="7"/>
  <c r="HG6" i="7" s="1"/>
  <c r="LM6" i="7" s="1"/>
  <c r="PS6" i="7" s="1"/>
  <c r="TY6" i="7" s="1"/>
  <c r="YE6" i="7" s="1"/>
  <c r="ACK6" i="7" s="1"/>
  <c r="AGQ6" i="7" s="1"/>
  <c r="AKW6" i="7" s="1"/>
  <c r="APC6" i="7" s="1"/>
  <c r="ATI6" i="7" s="1"/>
  <c r="DA5" i="7"/>
  <c r="HG5" i="7" s="1"/>
  <c r="LM5" i="7" s="1"/>
  <c r="PS5" i="7" s="1"/>
  <c r="TY5" i="7" s="1"/>
  <c r="YE5" i="7" s="1"/>
  <c r="ACK5" i="7" s="1"/>
  <c r="AGQ5" i="7" s="1"/>
  <c r="AKW5" i="7" s="1"/>
  <c r="APC5" i="7" s="1"/>
  <c r="ATI5" i="7" s="1"/>
  <c r="DA4" i="7"/>
  <c r="HG4" i="7" s="1"/>
  <c r="LM4" i="7" s="1"/>
  <c r="PS4" i="7" s="1"/>
  <c r="TY4" i="7" s="1"/>
  <c r="YE4" i="7" s="1"/>
  <c r="ACK4" i="7" s="1"/>
  <c r="AGQ4" i="7" s="1"/>
  <c r="AKW4" i="7" s="1"/>
  <c r="APC4" i="7" s="1"/>
  <c r="ATI4" i="7" s="1"/>
  <c r="DA3" i="7"/>
  <c r="HG3" i="7" s="1"/>
  <c r="LM3" i="7" s="1"/>
  <c r="C28" i="7"/>
  <c r="DI28" i="7" s="1"/>
  <c r="C27" i="7"/>
  <c r="DI27" i="7" s="1"/>
  <c r="C26" i="7"/>
  <c r="DI26" i="7" s="1"/>
  <c r="C25" i="7"/>
  <c r="DI25" i="7" s="1"/>
  <c r="C21" i="7"/>
  <c r="DI21" i="7" s="1"/>
  <c r="C20" i="7"/>
  <c r="DI20" i="7" s="1"/>
  <c r="C19" i="7"/>
  <c r="DI19" i="7" s="1"/>
  <c r="C18" i="7"/>
  <c r="DI18" i="7" s="1"/>
  <c r="C14" i="7"/>
  <c r="DI14" i="7" s="1"/>
  <c r="C13" i="7"/>
  <c r="DI13" i="7" s="1"/>
  <c r="C12" i="7"/>
  <c r="DI12" i="7" s="1"/>
  <c r="C11" i="7"/>
  <c r="DI11" i="7" s="1"/>
  <c r="C7" i="7"/>
  <c r="DI7" i="7" s="1"/>
  <c r="C6" i="7"/>
  <c r="DI6" i="7" s="1"/>
  <c r="C5" i="7"/>
  <c r="DI5" i="7" s="1"/>
  <c r="C4" i="7"/>
  <c r="DI4" i="7" s="1"/>
  <c r="CD30" i="7"/>
  <c r="T25" i="7"/>
  <c r="T18" i="7"/>
  <c r="CD21" i="7" s="1"/>
  <c r="T11" i="7"/>
  <c r="CD14" i="7" s="1"/>
  <c r="T4" i="7"/>
  <c r="CD7" i="7" s="1"/>
  <c r="CN21" i="7" l="1"/>
  <c r="CH21" i="7"/>
  <c r="CM21" i="7"/>
  <c r="CL21" i="7"/>
  <c r="CI21" i="7"/>
  <c r="CN7" i="7"/>
  <c r="CH7" i="7"/>
  <c r="CM7" i="7"/>
  <c r="CL7" i="7"/>
  <c r="CI7" i="7"/>
  <c r="CM14" i="7"/>
  <c r="CL14" i="7"/>
  <c r="CI14" i="7"/>
  <c r="CN14" i="7"/>
  <c r="CH14" i="7"/>
  <c r="DE3" i="7"/>
  <c r="DE5" i="7"/>
  <c r="DF5" i="7" s="1"/>
  <c r="DE7" i="7"/>
  <c r="DF7" i="7" s="1"/>
  <c r="DE9" i="7"/>
  <c r="DF9" i="7" s="1"/>
  <c r="DE11" i="7"/>
  <c r="DF11" i="7" s="1"/>
  <c r="DE13" i="7"/>
  <c r="DF13" i="7" s="1"/>
  <c r="DE15" i="7"/>
  <c r="DF15" i="7" s="1"/>
  <c r="DE17" i="7"/>
  <c r="DF17" i="7" s="1"/>
  <c r="DE19" i="7"/>
  <c r="DF19" i="7" s="1"/>
  <c r="DE21" i="7"/>
  <c r="DF21" i="7" s="1"/>
  <c r="HS4" i="7"/>
  <c r="HS11" i="7"/>
  <c r="HS18" i="7"/>
  <c r="HS28" i="7"/>
  <c r="HS7" i="7"/>
  <c r="HS14" i="7"/>
  <c r="HS26" i="7"/>
  <c r="HS19" i="7"/>
  <c r="HS20" i="7"/>
  <c r="HS25" i="7"/>
  <c r="HS5" i="7"/>
  <c r="HS12" i="7"/>
  <c r="HS6" i="7"/>
  <c r="HS13" i="7"/>
  <c r="HS21" i="7"/>
  <c r="HS27" i="7"/>
  <c r="PS3" i="7"/>
  <c r="HV6" i="7"/>
  <c r="PV3" i="7"/>
  <c r="HT28" i="7"/>
  <c r="HT13" i="7"/>
  <c r="HT14" i="7"/>
  <c r="HT4" i="7"/>
  <c r="HT6" i="7"/>
  <c r="HT5" i="7"/>
  <c r="HT20" i="7"/>
  <c r="HT7" i="7"/>
  <c r="HT26" i="7"/>
  <c r="HT18" i="7"/>
  <c r="HT27" i="7"/>
  <c r="HT19" i="7"/>
  <c r="HT11" i="7"/>
  <c r="HT12" i="7"/>
  <c r="HT21" i="7"/>
  <c r="HT25" i="7"/>
  <c r="DE23" i="7"/>
  <c r="DF23" i="7" s="1"/>
  <c r="DE25" i="7"/>
  <c r="DF25" i="7" s="1"/>
  <c r="DE4" i="7"/>
  <c r="DF4" i="7" s="1"/>
  <c r="DE6" i="7"/>
  <c r="DF6" i="7" s="1"/>
  <c r="DE8" i="7"/>
  <c r="DF8" i="7" s="1"/>
  <c r="DE10" i="7"/>
  <c r="DF10" i="7" s="1"/>
  <c r="DE12" i="7"/>
  <c r="DF12" i="7" s="1"/>
  <c r="DE14" i="7"/>
  <c r="DF14" i="7" s="1"/>
  <c r="DE16" i="7"/>
  <c r="DF16" i="7" s="1"/>
  <c r="DE18" i="7"/>
  <c r="DF18" i="7" s="1"/>
  <c r="DE20" i="7"/>
  <c r="DF20" i="7" s="1"/>
  <c r="DE22" i="7"/>
  <c r="DF22" i="7" s="1"/>
  <c r="DE24" i="7"/>
  <c r="DF24" i="7" s="1"/>
  <c r="DE26" i="7"/>
  <c r="DF26" i="7" s="1"/>
  <c r="HL10" i="7"/>
  <c r="HL14" i="7"/>
  <c r="HL16" i="7"/>
  <c r="HL18" i="7"/>
  <c r="HL20" i="7"/>
  <c r="HL22" i="7"/>
  <c r="HL24" i="7"/>
  <c r="HL26" i="7"/>
  <c r="HL5" i="7"/>
  <c r="HL7" i="7"/>
  <c r="HL9" i="7"/>
  <c r="HL11" i="7"/>
  <c r="HL13" i="7"/>
  <c r="HL15" i="7"/>
  <c r="HL17" i="7"/>
  <c r="HL19" i="7"/>
  <c r="HL21" i="7"/>
  <c r="HL23" i="7"/>
  <c r="HL25" i="7"/>
  <c r="HL6" i="7"/>
  <c r="HL8" i="7"/>
  <c r="HL12" i="7"/>
  <c r="HL4" i="7"/>
  <c r="HL3" i="7"/>
  <c r="DN27" i="7"/>
  <c r="DM4" i="7"/>
  <c r="HA28" i="7"/>
  <c r="GX28" i="7"/>
  <c r="GV21" i="7"/>
  <c r="GW21" i="7"/>
  <c r="DZ19" i="7"/>
  <c r="GJ14" i="7"/>
  <c r="GZ14" i="7" s="1"/>
  <c r="GV7" i="7"/>
  <c r="DM12" i="7"/>
  <c r="DN4" i="7"/>
  <c r="DZ5" i="7"/>
  <c r="HA7" i="7"/>
  <c r="GW7" i="7"/>
  <c r="GZ7" i="7"/>
  <c r="GY7" i="7"/>
  <c r="HC7" i="7"/>
  <c r="GX7" i="7"/>
  <c r="DN7" i="7"/>
  <c r="DN5" i="7"/>
  <c r="HB14" i="7"/>
  <c r="GX14" i="7"/>
  <c r="HA14" i="7"/>
  <c r="GW14" i="7"/>
  <c r="GY14" i="7"/>
  <c r="GQ14" i="7"/>
  <c r="GU14" i="7" s="1"/>
  <c r="GV14" i="7"/>
  <c r="HC14" i="7"/>
  <c r="DN25" i="7"/>
  <c r="DN28" i="7"/>
  <c r="DM13" i="7"/>
  <c r="DN20" i="7"/>
  <c r="DM20" i="7"/>
  <c r="DM5" i="7"/>
  <c r="GQ7" i="7"/>
  <c r="GU7" i="7" s="1"/>
  <c r="DN18" i="7"/>
  <c r="DN19" i="7"/>
  <c r="DM19" i="7"/>
  <c r="DN14" i="7"/>
  <c r="DN21" i="7"/>
  <c r="DM27" i="7"/>
  <c r="DM28" i="7"/>
  <c r="DN13" i="7"/>
  <c r="DM11" i="7"/>
  <c r="DN12" i="7"/>
  <c r="HC21" i="7"/>
  <c r="GY21" i="7"/>
  <c r="GQ21" i="7"/>
  <c r="GU21" i="7" s="1"/>
  <c r="HB21" i="7"/>
  <c r="GX21" i="7"/>
  <c r="GZ21" i="7"/>
  <c r="HC29" i="7"/>
  <c r="HC28" i="7"/>
  <c r="GZ28" i="7"/>
  <c r="GV28" i="7"/>
  <c r="GY28" i="7"/>
  <c r="GQ28" i="7"/>
  <c r="GU28" i="7" s="1"/>
  <c r="DN26" i="7"/>
  <c r="HB28" i="7"/>
  <c r="DM7" i="7"/>
  <c r="DM18" i="7"/>
  <c r="DM6" i="7"/>
  <c r="DN6" i="7"/>
  <c r="DN11" i="7"/>
  <c r="DM21" i="7"/>
  <c r="HA21" i="7"/>
  <c r="DM26" i="7"/>
  <c r="GW28" i="7"/>
  <c r="DM25" i="7"/>
  <c r="DM14" i="7"/>
  <c r="DZ26" i="7"/>
  <c r="T5" i="7"/>
  <c r="T19" i="7"/>
  <c r="CT14" i="7"/>
  <c r="CP14" i="7"/>
  <c r="CW14" i="7"/>
  <c r="CS14" i="7"/>
  <c r="CK14" i="7"/>
  <c r="CO14" i="7" s="1"/>
  <c r="CQ14" i="7"/>
  <c r="CV14" i="7"/>
  <c r="CR14" i="7"/>
  <c r="CU14" i="7"/>
  <c r="CU21" i="7"/>
  <c r="CQ21" i="7"/>
  <c r="CV21" i="7"/>
  <c r="CR21" i="7"/>
  <c r="CT21" i="7"/>
  <c r="CP21" i="7"/>
  <c r="CW21" i="7"/>
  <c r="CS21" i="7"/>
  <c r="CK21" i="7"/>
  <c r="CO21" i="7" s="1"/>
  <c r="CT7" i="7"/>
  <c r="CW7" i="7"/>
  <c r="CS7" i="7"/>
  <c r="CK7" i="7"/>
  <c r="CO7" i="7" s="1"/>
  <c r="CV7" i="7"/>
  <c r="CR7" i="7"/>
  <c r="CU7" i="7"/>
  <c r="CQ7" i="7"/>
  <c r="CP7" i="7"/>
  <c r="CD28" i="7"/>
  <c r="T26" i="7"/>
  <c r="T12" i="7"/>
  <c r="CF14" i="7" l="1"/>
  <c r="CM28" i="7"/>
  <c r="CL28" i="7"/>
  <c r="CF28" i="7"/>
  <c r="CI28" i="7"/>
  <c r="CH28" i="7"/>
  <c r="CN28" i="7"/>
  <c r="GM28" i="7"/>
  <c r="GK28" i="7"/>
  <c r="DL27" i="7"/>
  <c r="DL26" i="7"/>
  <c r="DJ20" i="7"/>
  <c r="DL21" i="7"/>
  <c r="DL25" i="7"/>
  <c r="DK19" i="7"/>
  <c r="DL13" i="7"/>
  <c r="DK14" i="7"/>
  <c r="DJ14" i="7"/>
  <c r="DK5" i="7"/>
  <c r="DJ11" i="7"/>
  <c r="DL5" i="7"/>
  <c r="DJ7" i="7"/>
  <c r="DK28" i="7"/>
  <c r="DK26" i="7"/>
  <c r="DJ26" i="7"/>
  <c r="DJ25" i="7"/>
  <c r="DJ19" i="7"/>
  <c r="DL20" i="7"/>
  <c r="GM21" i="7"/>
  <c r="DK18" i="7"/>
  <c r="DL12" i="7"/>
  <c r="DK13" i="7"/>
  <c r="DJ13" i="7"/>
  <c r="DK6" i="7"/>
  <c r="DL6" i="7"/>
  <c r="DL7" i="7"/>
  <c r="DK11" i="7"/>
  <c r="GK7" i="7"/>
  <c r="DJ4" i="7"/>
  <c r="DK25" i="7"/>
  <c r="DK27" i="7"/>
  <c r="DJ18" i="7"/>
  <c r="DL19" i="7"/>
  <c r="DK21" i="7"/>
  <c r="GK14" i="7"/>
  <c r="DL11" i="7"/>
  <c r="DK12" i="7"/>
  <c r="DJ12" i="7"/>
  <c r="DK7" i="7"/>
  <c r="DJ5" i="7"/>
  <c r="DJ6" i="7"/>
  <c r="DJ28" i="7"/>
  <c r="DL28" i="7"/>
  <c r="DJ27" i="7"/>
  <c r="DJ21" i="7"/>
  <c r="GK21" i="7"/>
  <c r="DL18" i="7"/>
  <c r="DK20" i="7"/>
  <c r="DL14" i="7"/>
  <c r="GM14" i="7"/>
  <c r="GM7" i="7"/>
  <c r="DL4" i="7"/>
  <c r="DK4" i="7"/>
  <c r="CF7" i="7"/>
  <c r="CF21" i="7"/>
  <c r="HU4" i="7"/>
  <c r="DF3" i="7"/>
  <c r="CG21" i="7" s="1"/>
  <c r="F26" i="7"/>
  <c r="D27" i="7"/>
  <c r="F20" i="7"/>
  <c r="E21" i="7"/>
  <c r="E18" i="7"/>
  <c r="D25" i="7"/>
  <c r="D19" i="7"/>
  <c r="D18" i="7"/>
  <c r="E12" i="7"/>
  <c r="E11" i="7"/>
  <c r="D12" i="7"/>
  <c r="D11" i="7"/>
  <c r="F12" i="7"/>
  <c r="F7" i="7"/>
  <c r="F4" i="7"/>
  <c r="F11" i="7"/>
  <c r="E5" i="7"/>
  <c r="E4" i="7"/>
  <c r="D5" i="7"/>
  <c r="D4" i="7"/>
  <c r="HV18" i="7"/>
  <c r="HV19" i="7"/>
  <c r="HV11" i="7"/>
  <c r="HV12" i="7"/>
  <c r="KV21" i="7"/>
  <c r="HV26" i="7"/>
  <c r="HV20" i="7"/>
  <c r="HV27" i="7"/>
  <c r="HU27" i="7"/>
  <c r="KV7" i="7"/>
  <c r="HU25" i="7"/>
  <c r="HU14" i="7"/>
  <c r="KV14" i="7"/>
  <c r="HV13" i="7"/>
  <c r="HV5" i="7"/>
  <c r="HU21" i="7"/>
  <c r="HU20" i="7"/>
  <c r="HU7" i="7"/>
  <c r="UB3" i="7"/>
  <c r="LZ26" i="7"/>
  <c r="LZ5" i="7"/>
  <c r="LZ20" i="7"/>
  <c r="LZ25" i="7"/>
  <c r="LZ18" i="7"/>
  <c r="LZ28" i="7"/>
  <c r="LZ13" i="7"/>
  <c r="LZ19" i="7"/>
  <c r="LZ7" i="7"/>
  <c r="LZ27" i="7"/>
  <c r="LZ14" i="7"/>
  <c r="LZ6" i="7"/>
  <c r="LZ11" i="7"/>
  <c r="LZ4" i="7"/>
  <c r="LZ21" i="7"/>
  <c r="LZ12" i="7"/>
  <c r="HV7" i="7"/>
  <c r="HV25" i="7"/>
  <c r="HU13" i="7"/>
  <c r="HU12" i="7"/>
  <c r="HU19" i="7"/>
  <c r="HU28" i="7"/>
  <c r="HU11" i="7"/>
  <c r="HV21" i="7"/>
  <c r="HV4" i="7"/>
  <c r="HV14" i="7"/>
  <c r="HV28" i="7"/>
  <c r="LY25" i="7"/>
  <c r="LY13" i="7"/>
  <c r="LY19" i="7"/>
  <c r="LY20" i="7"/>
  <c r="LY18" i="7"/>
  <c r="LY26" i="7"/>
  <c r="LY11" i="7"/>
  <c r="LY5" i="7"/>
  <c r="LY21" i="7"/>
  <c r="LY28" i="7"/>
  <c r="LY4" i="7"/>
  <c r="LY7" i="7"/>
  <c r="LY12" i="7"/>
  <c r="MB28" i="7"/>
  <c r="LY27" i="7"/>
  <c r="LY14" i="7"/>
  <c r="LY6" i="7"/>
  <c r="TY3" i="7"/>
  <c r="HU6" i="7"/>
  <c r="HU5" i="7"/>
  <c r="HU26" i="7"/>
  <c r="KV28" i="7"/>
  <c r="HU18" i="7"/>
  <c r="DO7" i="7"/>
  <c r="DO28" i="7"/>
  <c r="DO27" i="7"/>
  <c r="GP14" i="7"/>
  <c r="DO4" i="7"/>
  <c r="CJ21" i="7"/>
  <c r="DO18" i="7"/>
  <c r="DO21" i="7"/>
  <c r="DO25" i="7"/>
  <c r="GP28" i="7"/>
  <c r="DO19" i="7"/>
  <c r="DO20" i="7"/>
  <c r="DO13" i="7"/>
  <c r="DO11" i="7"/>
  <c r="DO14" i="7"/>
  <c r="DO6" i="7"/>
  <c r="GP21" i="7"/>
  <c r="DO26" i="7"/>
  <c r="DO12" i="7"/>
  <c r="DO5" i="7"/>
  <c r="GP7" i="7"/>
  <c r="CT28" i="7"/>
  <c r="CP28" i="7"/>
  <c r="CW29" i="7"/>
  <c r="CW28" i="7"/>
  <c r="CS28" i="7"/>
  <c r="CK28" i="7"/>
  <c r="CO28" i="7" s="1"/>
  <c r="CV28" i="7"/>
  <c r="CR28" i="7"/>
  <c r="CU28" i="7"/>
  <c r="CQ28" i="7"/>
  <c r="CJ14" i="7"/>
  <c r="CJ7" i="7"/>
  <c r="MA5" i="7" l="1"/>
  <c r="DP20" i="7"/>
  <c r="HV59" i="7"/>
  <c r="HV56" i="7"/>
  <c r="HV57" i="7"/>
  <c r="HV58" i="7"/>
  <c r="MA11" i="7"/>
  <c r="HV80" i="7"/>
  <c r="HV79" i="7"/>
  <c r="HV78" i="7"/>
  <c r="HV77" i="7"/>
  <c r="HV72" i="7"/>
  <c r="HV73" i="7"/>
  <c r="HV70" i="7"/>
  <c r="HV71" i="7"/>
  <c r="D7" i="7"/>
  <c r="E7" i="7"/>
  <c r="F6" i="7"/>
  <c r="F14" i="7"/>
  <c r="D14" i="7"/>
  <c r="E14" i="7"/>
  <c r="D21" i="7"/>
  <c r="E20" i="7"/>
  <c r="F19" i="7"/>
  <c r="D26" i="7"/>
  <c r="E27" i="7"/>
  <c r="E28" i="7"/>
  <c r="CE28" i="7"/>
  <c r="CG7" i="7"/>
  <c r="CG28" i="7"/>
  <c r="CE7" i="7"/>
  <c r="E25" i="7"/>
  <c r="F21" i="7"/>
  <c r="F28" i="7"/>
  <c r="F27" i="7"/>
  <c r="CE14" i="7"/>
  <c r="HV66" i="7"/>
  <c r="HV65" i="7"/>
  <c r="HV64" i="7"/>
  <c r="HV63" i="7"/>
  <c r="D6" i="7"/>
  <c r="E6" i="7"/>
  <c r="F5" i="7"/>
  <c r="F13" i="7"/>
  <c r="D13" i="7"/>
  <c r="E13" i="7"/>
  <c r="D20" i="7"/>
  <c r="E19" i="7"/>
  <c r="F18" i="7"/>
  <c r="F25" i="7"/>
  <c r="E26" i="7"/>
  <c r="D28" i="7"/>
  <c r="CG14" i="7"/>
  <c r="CE21" i="7"/>
  <c r="PB14" i="7"/>
  <c r="MA14" i="7"/>
  <c r="MA21" i="7"/>
  <c r="MA6" i="7"/>
  <c r="MA12" i="7"/>
  <c r="MA19" i="7"/>
  <c r="MA27" i="7"/>
  <c r="MB11" i="7"/>
  <c r="MB7" i="7"/>
  <c r="MA28" i="7"/>
  <c r="PB7" i="7"/>
  <c r="MA4" i="7"/>
  <c r="MA20" i="7"/>
  <c r="PB21" i="7"/>
  <c r="MA13" i="7"/>
  <c r="MB4" i="7"/>
  <c r="MA25" i="7"/>
  <c r="MA26" i="7"/>
  <c r="MA7" i="7"/>
  <c r="MB27" i="7"/>
  <c r="MB12" i="7"/>
  <c r="MB26" i="7"/>
  <c r="MA18" i="7"/>
  <c r="MB5" i="7"/>
  <c r="MB18" i="7"/>
  <c r="MB19" i="7"/>
  <c r="HX7" i="7"/>
  <c r="HX6" i="7"/>
  <c r="HX5" i="7"/>
  <c r="HX4" i="7"/>
  <c r="HX19" i="7"/>
  <c r="QE19" i="7"/>
  <c r="QE27" i="7"/>
  <c r="QE11" i="7"/>
  <c r="QE28" i="7"/>
  <c r="QE18" i="7"/>
  <c r="YE3" i="7"/>
  <c r="QE6" i="7"/>
  <c r="QE7" i="7"/>
  <c r="QE5" i="7"/>
  <c r="QE12" i="7"/>
  <c r="QE20" i="7"/>
  <c r="QE25" i="7"/>
  <c r="QE21" i="7"/>
  <c r="QH28" i="7"/>
  <c r="QE26" i="7"/>
  <c r="QE14" i="7"/>
  <c r="QE13" i="7"/>
  <c r="QH21" i="7"/>
  <c r="QH19" i="7"/>
  <c r="QE4" i="7"/>
  <c r="MB13" i="7"/>
  <c r="MB21" i="7"/>
  <c r="HX20" i="7"/>
  <c r="HX12" i="7"/>
  <c r="HX14" i="7"/>
  <c r="YH3" i="7"/>
  <c r="QF13" i="7"/>
  <c r="QF6" i="7"/>
  <c r="QF25" i="7"/>
  <c r="QF26" i="7"/>
  <c r="QF18" i="7"/>
  <c r="QF5" i="7"/>
  <c r="QF20" i="7"/>
  <c r="QF4" i="7"/>
  <c r="QF21" i="7"/>
  <c r="QF28" i="7"/>
  <c r="QF14" i="7"/>
  <c r="QF27" i="7"/>
  <c r="QF11" i="7"/>
  <c r="QF7" i="7"/>
  <c r="QF12" i="7"/>
  <c r="QF19" i="7"/>
  <c r="HX21" i="7"/>
  <c r="HX13" i="7"/>
  <c r="MB20" i="7"/>
  <c r="MB25" i="7"/>
  <c r="MB14" i="7"/>
  <c r="MB6" i="7"/>
  <c r="PB28" i="7"/>
  <c r="HX26" i="7"/>
  <c r="HX25" i="7"/>
  <c r="HX28" i="7"/>
  <c r="HX27" i="7"/>
  <c r="HX18" i="7"/>
  <c r="HX11" i="7"/>
  <c r="DP25" i="7"/>
  <c r="DP26" i="7"/>
  <c r="DP21" i="7"/>
  <c r="DP27" i="7"/>
  <c r="DP19" i="7"/>
  <c r="DP28" i="7"/>
  <c r="DP5" i="7"/>
  <c r="DP6" i="7"/>
  <c r="DP11" i="7"/>
  <c r="DP18" i="7"/>
  <c r="DP4" i="7"/>
  <c r="DP13" i="7"/>
  <c r="DP12" i="7"/>
  <c r="DP7" i="7"/>
  <c r="DP14" i="7"/>
  <c r="CJ28" i="7"/>
  <c r="MB59" i="7" l="1"/>
  <c r="MB57" i="7"/>
  <c r="MB58" i="7"/>
  <c r="MB56" i="7"/>
  <c r="MB65" i="7"/>
  <c r="MB66" i="7"/>
  <c r="MB63" i="7"/>
  <c r="MB64" i="7"/>
  <c r="DP66" i="7"/>
  <c r="DP65" i="7"/>
  <c r="DP63" i="7"/>
  <c r="DP64" i="7"/>
  <c r="DP80" i="7"/>
  <c r="DP78" i="7"/>
  <c r="DP79" i="7"/>
  <c r="DP77" i="7"/>
  <c r="DP73" i="7"/>
  <c r="DP72" i="7"/>
  <c r="DP70" i="7"/>
  <c r="DP71" i="7"/>
  <c r="DP58" i="7"/>
  <c r="DP59" i="7"/>
  <c r="DP56" i="7"/>
  <c r="DP57" i="7"/>
  <c r="MB79" i="7"/>
  <c r="MB80" i="7"/>
  <c r="MB78" i="7"/>
  <c r="MB77" i="7"/>
  <c r="MB73" i="7"/>
  <c r="MB72" i="7"/>
  <c r="MB70" i="7"/>
  <c r="MB71" i="7"/>
  <c r="QH14" i="7"/>
  <c r="TH28" i="7"/>
  <c r="QH27" i="7"/>
  <c r="TH14" i="7"/>
  <c r="QH20" i="7"/>
  <c r="MD12" i="7"/>
  <c r="MD6" i="7"/>
  <c r="QH6" i="7"/>
  <c r="MD7" i="7"/>
  <c r="MD5" i="7"/>
  <c r="MD25" i="7"/>
  <c r="MD28" i="7"/>
  <c r="MD27" i="7"/>
  <c r="MD26" i="7"/>
  <c r="QH4" i="7"/>
  <c r="QG21" i="7"/>
  <c r="QG5" i="7"/>
  <c r="QG6" i="7"/>
  <c r="QG27" i="7"/>
  <c r="TH21" i="7"/>
  <c r="HZ27" i="7"/>
  <c r="HZ28" i="7"/>
  <c r="HZ26" i="7"/>
  <c r="HZ25" i="7"/>
  <c r="HZ19" i="7"/>
  <c r="HZ18" i="7"/>
  <c r="HZ20" i="7"/>
  <c r="HZ21" i="7"/>
  <c r="QG4" i="7"/>
  <c r="QG14" i="7"/>
  <c r="QH13" i="7"/>
  <c r="QG25" i="7"/>
  <c r="QG12" i="7"/>
  <c r="QG28" i="7"/>
  <c r="QH5" i="7"/>
  <c r="QG19" i="7"/>
  <c r="MD11" i="7"/>
  <c r="MD13" i="7"/>
  <c r="HZ13" i="7"/>
  <c r="HZ12" i="7"/>
  <c r="HZ11" i="7"/>
  <c r="HZ14" i="7"/>
  <c r="MD4" i="7"/>
  <c r="ACN3" i="7"/>
  <c r="UL25" i="7"/>
  <c r="UL26" i="7"/>
  <c r="UL18" i="7"/>
  <c r="UL6" i="7"/>
  <c r="UL13" i="7"/>
  <c r="UL19" i="7"/>
  <c r="UL4" i="7"/>
  <c r="UL21" i="7"/>
  <c r="UL27" i="7"/>
  <c r="UL12" i="7"/>
  <c r="UL14" i="7"/>
  <c r="UL11" i="7"/>
  <c r="UL20" i="7"/>
  <c r="UL7" i="7"/>
  <c r="UL28" i="7"/>
  <c r="UL5" i="7"/>
  <c r="QG13" i="7"/>
  <c r="QG26" i="7"/>
  <c r="QG20" i="7"/>
  <c r="QG7" i="7"/>
  <c r="UK6" i="7"/>
  <c r="UK26" i="7"/>
  <c r="UK13" i="7"/>
  <c r="UK18" i="7"/>
  <c r="UK25" i="7"/>
  <c r="UK7" i="7"/>
  <c r="UN28" i="7"/>
  <c r="UK21" i="7"/>
  <c r="UK19" i="7"/>
  <c r="UK20" i="7"/>
  <c r="UK4" i="7"/>
  <c r="UK27" i="7"/>
  <c r="ACK3" i="7"/>
  <c r="XN7" i="7"/>
  <c r="XN28" i="7"/>
  <c r="UK5" i="7"/>
  <c r="UK12" i="7"/>
  <c r="UN7" i="7"/>
  <c r="UK28" i="7"/>
  <c r="UM28" i="7" s="1"/>
  <c r="UK14" i="7"/>
  <c r="UK11" i="7"/>
  <c r="QG11" i="7"/>
  <c r="QH7" i="7"/>
  <c r="QH11" i="7"/>
  <c r="HZ5" i="7"/>
  <c r="HZ4" i="7"/>
  <c r="HZ7" i="7"/>
  <c r="HZ6" i="7"/>
  <c r="MD19" i="7"/>
  <c r="TH7" i="7"/>
  <c r="QH18" i="7"/>
  <c r="QH26" i="7"/>
  <c r="QG18" i="7"/>
  <c r="QH12" i="7"/>
  <c r="QH25" i="7"/>
  <c r="MD14" i="7"/>
  <c r="MD20" i="7"/>
  <c r="MD18" i="7"/>
  <c r="MD21" i="7"/>
  <c r="DR25" i="7"/>
  <c r="DR20" i="7"/>
  <c r="DR18" i="7"/>
  <c r="DR28" i="7"/>
  <c r="DR26" i="7"/>
  <c r="DR21" i="7"/>
  <c r="DR19" i="7"/>
  <c r="DR27" i="7"/>
  <c r="DR13" i="7"/>
  <c r="DR12" i="7"/>
  <c r="DR11" i="7"/>
  <c r="DR4" i="7"/>
  <c r="DR14" i="7"/>
  <c r="DR7" i="7"/>
  <c r="DR5" i="7"/>
  <c r="DR6" i="7"/>
  <c r="UM13" i="7" l="1"/>
  <c r="QH65" i="7"/>
  <c r="QH66" i="7"/>
  <c r="QH63" i="7"/>
  <c r="QH64" i="7"/>
  <c r="QH80" i="7"/>
  <c r="QH78" i="7"/>
  <c r="QH79" i="7"/>
  <c r="QH77" i="7"/>
  <c r="QH73" i="7"/>
  <c r="QH72" i="7"/>
  <c r="QH71" i="7"/>
  <c r="QH70" i="7"/>
  <c r="QH59" i="7"/>
  <c r="QH58" i="7"/>
  <c r="QH56" i="7"/>
  <c r="QH57" i="7"/>
  <c r="UM5" i="7"/>
  <c r="UM11" i="7"/>
  <c r="UM21" i="7"/>
  <c r="UM20" i="7"/>
  <c r="UM25" i="7"/>
  <c r="UM27" i="7"/>
  <c r="UN12" i="7"/>
  <c r="UN11" i="7"/>
  <c r="UM12" i="7"/>
  <c r="UM7" i="7"/>
  <c r="UM19" i="7"/>
  <c r="UN5" i="7"/>
  <c r="XN21" i="7"/>
  <c r="UM14" i="7"/>
  <c r="UM18" i="7"/>
  <c r="UN20" i="7"/>
  <c r="UM4" i="7"/>
  <c r="UN19" i="7"/>
  <c r="UN4" i="7"/>
  <c r="UM26" i="7"/>
  <c r="UN14" i="7"/>
  <c r="UN13" i="7"/>
  <c r="UN18" i="7"/>
  <c r="UM6" i="7"/>
  <c r="QJ26" i="7"/>
  <c r="QJ25" i="7"/>
  <c r="QJ28" i="7"/>
  <c r="QJ27" i="7"/>
  <c r="QJ20" i="7"/>
  <c r="QJ21" i="7"/>
  <c r="QJ19" i="7"/>
  <c r="QJ18" i="7"/>
  <c r="MF20" i="7"/>
  <c r="MF21" i="7"/>
  <c r="MF19" i="7"/>
  <c r="MF18" i="7"/>
  <c r="IA6" i="7"/>
  <c r="IB6" i="7" s="1"/>
  <c r="ID4" i="7" s="1"/>
  <c r="IA5" i="7"/>
  <c r="IB5" i="7" s="1"/>
  <c r="IA4" i="7"/>
  <c r="IB4" i="7" s="1"/>
  <c r="IA7" i="7"/>
  <c r="IB7" i="7" s="1"/>
  <c r="IE4" i="7" s="1"/>
  <c r="QJ11" i="7"/>
  <c r="QJ13" i="7"/>
  <c r="QJ14" i="7"/>
  <c r="QJ12" i="7"/>
  <c r="AGT3" i="7"/>
  <c r="YR5" i="7"/>
  <c r="YR6" i="7"/>
  <c r="YR20" i="7"/>
  <c r="YR19" i="7"/>
  <c r="YR28" i="7"/>
  <c r="YR4" i="7"/>
  <c r="YR21" i="7"/>
  <c r="YR12" i="7"/>
  <c r="YR26" i="7"/>
  <c r="YR11" i="7"/>
  <c r="YR27" i="7"/>
  <c r="YR25" i="7"/>
  <c r="YR14" i="7"/>
  <c r="YR7" i="7"/>
  <c r="YR18" i="7"/>
  <c r="YR13" i="7"/>
  <c r="IA25" i="7"/>
  <c r="IB25" i="7" s="1"/>
  <c r="IA26" i="7"/>
  <c r="IB26" i="7" s="1"/>
  <c r="IA27" i="7"/>
  <c r="IB27" i="7" s="1"/>
  <c r="IA28" i="7"/>
  <c r="IB28" i="7" s="1"/>
  <c r="IE25" i="7" s="1"/>
  <c r="YQ21" i="7"/>
  <c r="YQ18" i="7"/>
  <c r="YQ13" i="7"/>
  <c r="YQ20" i="7"/>
  <c r="YQ6" i="7"/>
  <c r="YQ27" i="7"/>
  <c r="YQ14" i="7"/>
  <c r="YQ19" i="7"/>
  <c r="YQ4" i="7"/>
  <c r="YQ26" i="7"/>
  <c r="AGQ3" i="7"/>
  <c r="YQ12" i="7"/>
  <c r="YS12" i="7" s="1"/>
  <c r="YQ28" i="7"/>
  <c r="YS28" i="7" s="1"/>
  <c r="YQ11" i="7"/>
  <c r="YQ25" i="7"/>
  <c r="YQ5" i="7"/>
  <c r="YT28" i="7"/>
  <c r="YQ7" i="7"/>
  <c r="UN25" i="7"/>
  <c r="UN6" i="7"/>
  <c r="MF5" i="7"/>
  <c r="MF4" i="7"/>
  <c r="MF6" i="7"/>
  <c r="MF7" i="7"/>
  <c r="UN21" i="7"/>
  <c r="XN14" i="7"/>
  <c r="IA21" i="7"/>
  <c r="IB21" i="7" s="1"/>
  <c r="IE18" i="7" s="1"/>
  <c r="IA20" i="7"/>
  <c r="IB20" i="7" s="1"/>
  <c r="ID18" i="7" s="1"/>
  <c r="IA18" i="7"/>
  <c r="IB18" i="7" s="1"/>
  <c r="IA19" i="7"/>
  <c r="IB19" i="7" s="1"/>
  <c r="UN27" i="7"/>
  <c r="UN26" i="7"/>
  <c r="IA14" i="7"/>
  <c r="IB14" i="7" s="1"/>
  <c r="IE11" i="7" s="1"/>
  <c r="IA13" i="7"/>
  <c r="IB13" i="7" s="1"/>
  <c r="ID11" i="7" s="1"/>
  <c r="IA12" i="7"/>
  <c r="IB12" i="7" s="1"/>
  <c r="IA11" i="7"/>
  <c r="IB11" i="7" s="1"/>
  <c r="MF14" i="7"/>
  <c r="MF12" i="7"/>
  <c r="MF11" i="7"/>
  <c r="MF13" i="7"/>
  <c r="QJ5" i="7"/>
  <c r="QJ4" i="7"/>
  <c r="QJ7" i="7"/>
  <c r="QJ6" i="7"/>
  <c r="MF25" i="7"/>
  <c r="MF28" i="7"/>
  <c r="MF26" i="7"/>
  <c r="MF27" i="7"/>
  <c r="DT28" i="7"/>
  <c r="DT27" i="7"/>
  <c r="DT21" i="7"/>
  <c r="DT20" i="7"/>
  <c r="DT19" i="7"/>
  <c r="DT26" i="7"/>
  <c r="DT18" i="7"/>
  <c r="DT25" i="7"/>
  <c r="DT12" i="7"/>
  <c r="DT11" i="7"/>
  <c r="DT14" i="7"/>
  <c r="DT13" i="7"/>
  <c r="DT5" i="7"/>
  <c r="DT6" i="7"/>
  <c r="DT7" i="7"/>
  <c r="DT4" i="7"/>
  <c r="IC4" i="7" l="1"/>
  <c r="YS18" i="7"/>
  <c r="IC18" i="7"/>
  <c r="YS26" i="7"/>
  <c r="IC25" i="7"/>
  <c r="IH25" i="7" s="1"/>
  <c r="IC11" i="7"/>
  <c r="IH11" i="7" s="1"/>
  <c r="UN79" i="7"/>
  <c r="UN80" i="7"/>
  <c r="UN78" i="7"/>
  <c r="UN77" i="7"/>
  <c r="UN65" i="7"/>
  <c r="UN66" i="7"/>
  <c r="UN63" i="7"/>
  <c r="UN64" i="7"/>
  <c r="UN73" i="7"/>
  <c r="UN72" i="7"/>
  <c r="UN70" i="7"/>
  <c r="UN71" i="7"/>
  <c r="UN58" i="7"/>
  <c r="UN59" i="7"/>
  <c r="UN56" i="7"/>
  <c r="UN57" i="7"/>
  <c r="YS14" i="7"/>
  <c r="YS5" i="7"/>
  <c r="ABT14" i="7"/>
  <c r="UP12" i="7"/>
  <c r="UP11" i="7"/>
  <c r="UP13" i="7"/>
  <c r="UP14" i="7"/>
  <c r="YS11" i="7"/>
  <c r="YS7" i="7"/>
  <c r="UP19" i="7"/>
  <c r="YS4" i="7"/>
  <c r="YS6" i="7"/>
  <c r="UP7" i="7"/>
  <c r="YS27" i="7"/>
  <c r="UP4" i="7"/>
  <c r="YS20" i="7"/>
  <c r="YS21" i="7"/>
  <c r="YT25" i="7"/>
  <c r="UP5" i="7"/>
  <c r="YT5" i="7"/>
  <c r="YS13" i="7"/>
  <c r="YS25" i="7"/>
  <c r="ABT21" i="7"/>
  <c r="ABT28" i="7"/>
  <c r="YS19" i="7"/>
  <c r="UP6" i="7"/>
  <c r="YT21" i="7"/>
  <c r="YT26" i="7"/>
  <c r="UP27" i="7"/>
  <c r="ID19" i="7"/>
  <c r="JB19" i="7"/>
  <c r="UP18" i="7"/>
  <c r="YT4" i="7"/>
  <c r="YT18" i="7"/>
  <c r="ACW13" i="7"/>
  <c r="ACW20" i="7"/>
  <c r="ACW25" i="7"/>
  <c r="ACW18" i="7"/>
  <c r="ACW19" i="7"/>
  <c r="ACW6" i="7"/>
  <c r="ACW26" i="7"/>
  <c r="ACW28" i="7"/>
  <c r="ACZ20" i="7"/>
  <c r="ACW5" i="7"/>
  <c r="ACW14" i="7"/>
  <c r="ACW27" i="7"/>
  <c r="ACW4" i="7"/>
  <c r="ACW12" i="7"/>
  <c r="ACW21" i="7"/>
  <c r="ACW11" i="7"/>
  <c r="ACW7" i="7"/>
  <c r="AKW3" i="7"/>
  <c r="YT11" i="7"/>
  <c r="YT14" i="7"/>
  <c r="ID25" i="7"/>
  <c r="IE5" i="7"/>
  <c r="JV6" i="7"/>
  <c r="MG20" i="7"/>
  <c r="MH20" i="7" s="1"/>
  <c r="MJ18" i="7" s="1"/>
  <c r="MG19" i="7"/>
  <c r="MH19" i="7" s="1"/>
  <c r="MG18" i="7"/>
  <c r="MH18" i="7" s="1"/>
  <c r="MG21" i="7"/>
  <c r="MH21" i="7" s="1"/>
  <c r="MK18" i="7" s="1"/>
  <c r="QL20" i="7"/>
  <c r="QL19" i="7"/>
  <c r="QL18" i="7"/>
  <c r="QL21" i="7"/>
  <c r="QL25" i="7"/>
  <c r="QL28" i="7"/>
  <c r="QL27" i="7"/>
  <c r="QL26" i="7"/>
  <c r="JV13" i="7"/>
  <c r="IE12" i="7"/>
  <c r="IC12" i="7"/>
  <c r="UP21" i="7"/>
  <c r="UP26" i="7"/>
  <c r="UP25" i="7"/>
  <c r="UP28" i="7"/>
  <c r="ABT7" i="7"/>
  <c r="YT20" i="7"/>
  <c r="YT12" i="7"/>
  <c r="MG26" i="7"/>
  <c r="MH26" i="7" s="1"/>
  <c r="MG28" i="7"/>
  <c r="MH28" i="7" s="1"/>
  <c r="MK25" i="7" s="1"/>
  <c r="MG27" i="7"/>
  <c r="MH27" i="7" s="1"/>
  <c r="MG25" i="7"/>
  <c r="MH25" i="7" s="1"/>
  <c r="QL6" i="7"/>
  <c r="QL7" i="7"/>
  <c r="QL5" i="7"/>
  <c r="QL4" i="7"/>
  <c r="MG14" i="7"/>
  <c r="MH14" i="7" s="1"/>
  <c r="MK11" i="7" s="1"/>
  <c r="MG13" i="7"/>
  <c r="MH13" i="7" s="1"/>
  <c r="MJ11" i="7" s="1"/>
  <c r="MG12" i="7"/>
  <c r="MH12" i="7" s="1"/>
  <c r="MG11" i="7"/>
  <c r="MH11" i="7" s="1"/>
  <c r="JV20" i="7"/>
  <c r="IE19" i="7"/>
  <c r="UP20" i="7"/>
  <c r="JB12" i="7"/>
  <c r="ID12" i="7"/>
  <c r="IC19" i="7"/>
  <c r="IH18" i="7"/>
  <c r="MG4" i="7"/>
  <c r="MH4" i="7" s="1"/>
  <c r="MG6" i="7"/>
  <c r="MH6" i="7" s="1"/>
  <c r="MJ4" i="7" s="1"/>
  <c r="MG7" i="7"/>
  <c r="MH7" i="7" s="1"/>
  <c r="MK4" i="7" s="1"/>
  <c r="MG5" i="7"/>
  <c r="MH5" i="7" s="1"/>
  <c r="YT13" i="7"/>
  <c r="YT19" i="7"/>
  <c r="YT7" i="7"/>
  <c r="YT27" i="7"/>
  <c r="QL12" i="7"/>
  <c r="QL11" i="7"/>
  <c r="QL13" i="7"/>
  <c r="QL14" i="7"/>
  <c r="IC5" i="7"/>
  <c r="IH4" i="7"/>
  <c r="YT6" i="7"/>
  <c r="IE26" i="7"/>
  <c r="JV27" i="7"/>
  <c r="AKZ3" i="7"/>
  <c r="ACX5" i="7"/>
  <c r="ACX6" i="7"/>
  <c r="ACX25" i="7"/>
  <c r="ACX13" i="7"/>
  <c r="ACX20" i="7"/>
  <c r="ACX26" i="7"/>
  <c r="ACX18" i="7"/>
  <c r="ACX28" i="7"/>
  <c r="ACX19" i="7"/>
  <c r="ACX12" i="7"/>
  <c r="ACX21" i="7"/>
  <c r="ACX11" i="7"/>
  <c r="ACX7" i="7"/>
  <c r="ACX14" i="7"/>
  <c r="ACX27" i="7"/>
  <c r="ACX4" i="7"/>
  <c r="ID5" i="7"/>
  <c r="JB5" i="7"/>
  <c r="DU6" i="7"/>
  <c r="DV6" i="7" s="1"/>
  <c r="DU18" i="7"/>
  <c r="DV18" i="7" s="1"/>
  <c r="DU21" i="7"/>
  <c r="DV21" i="7" s="1"/>
  <c r="DU12" i="7"/>
  <c r="DV12" i="7" s="1"/>
  <c r="DU28" i="7"/>
  <c r="DV28" i="7" s="1"/>
  <c r="DU19" i="7"/>
  <c r="DV19" i="7" s="1"/>
  <c r="DU25" i="7"/>
  <c r="DV25" i="7" s="1"/>
  <c r="DU20" i="7"/>
  <c r="DV20" i="7" s="1"/>
  <c r="DU27" i="7"/>
  <c r="DV27" i="7" s="1"/>
  <c r="DU13" i="7"/>
  <c r="DV13" i="7" s="1"/>
  <c r="DX11" i="7" s="1"/>
  <c r="EV12" i="7" s="1"/>
  <c r="DU26" i="7"/>
  <c r="DV26" i="7" s="1"/>
  <c r="DU11" i="7"/>
  <c r="DV11" i="7" s="1"/>
  <c r="DU14" i="7"/>
  <c r="DV14" i="7" s="1"/>
  <c r="DU5" i="7"/>
  <c r="DV5" i="7" s="1"/>
  <c r="DU7" i="7"/>
  <c r="DV7" i="7" s="1"/>
  <c r="DY4" i="7" s="1"/>
  <c r="DU4" i="7"/>
  <c r="DV4" i="7" s="1"/>
  <c r="IC26" i="7" l="1"/>
  <c r="MI4" i="7"/>
  <c r="MI5" i="7" s="1"/>
  <c r="MI11" i="7"/>
  <c r="MI12" i="7" s="1"/>
  <c r="MI25" i="7"/>
  <c r="MI26" i="7" s="1"/>
  <c r="MI18" i="7"/>
  <c r="IP11" i="7"/>
  <c r="IR11" i="7"/>
  <c r="IQ11" i="7"/>
  <c r="JK5" i="7"/>
  <c r="JJ5" i="7"/>
  <c r="JL5" i="7"/>
  <c r="IQ18" i="7"/>
  <c r="IP18" i="7"/>
  <c r="IR18" i="7"/>
  <c r="IR25" i="7"/>
  <c r="IP25" i="7"/>
  <c r="IQ25" i="7"/>
  <c r="FF12" i="7"/>
  <c r="FE12" i="7"/>
  <c r="FD12" i="7"/>
  <c r="IQ4" i="7"/>
  <c r="IP4" i="7"/>
  <c r="IR4" i="7"/>
  <c r="KE20" i="7"/>
  <c r="KD20" i="7"/>
  <c r="KF20" i="7"/>
  <c r="JK19" i="7"/>
  <c r="JJ19" i="7"/>
  <c r="JL19" i="7"/>
  <c r="KF27" i="7"/>
  <c r="KE27" i="7"/>
  <c r="KD27" i="7"/>
  <c r="JJ12" i="7"/>
  <c r="JL12" i="7"/>
  <c r="JK12" i="7"/>
  <c r="KD13" i="7"/>
  <c r="KF13" i="7"/>
  <c r="KE13" i="7"/>
  <c r="YT73" i="7"/>
  <c r="YT72" i="7"/>
  <c r="YT70" i="7"/>
  <c r="YT71" i="7"/>
  <c r="YT80" i="7"/>
  <c r="YT79" i="7"/>
  <c r="YT78" i="7"/>
  <c r="YT77" i="7"/>
  <c r="KE6" i="7"/>
  <c r="KD6" i="7"/>
  <c r="KF6" i="7"/>
  <c r="YT66" i="7"/>
  <c r="YT64" i="7"/>
  <c r="YT65" i="7"/>
  <c r="YT63" i="7"/>
  <c r="YT59" i="7"/>
  <c r="YT56" i="7"/>
  <c r="YT58" i="7"/>
  <c r="YT57" i="7"/>
  <c r="UR13" i="7"/>
  <c r="ACZ12" i="7"/>
  <c r="UR14" i="7"/>
  <c r="UR4" i="7"/>
  <c r="US7" i="7" s="1"/>
  <c r="UT7" i="7" s="1"/>
  <c r="UW4" i="7" s="1"/>
  <c r="UR12" i="7"/>
  <c r="UR11" i="7"/>
  <c r="US14" i="7" s="1"/>
  <c r="UT14" i="7" s="1"/>
  <c r="UW11" i="7" s="1"/>
  <c r="UR5" i="7"/>
  <c r="UR6" i="7"/>
  <c r="UR7" i="7"/>
  <c r="ACZ14" i="7"/>
  <c r="AFZ21" i="7"/>
  <c r="ACZ13" i="7"/>
  <c r="YV26" i="7"/>
  <c r="YV28" i="7"/>
  <c r="YV27" i="7"/>
  <c r="YV25" i="7"/>
  <c r="AFZ14" i="7"/>
  <c r="ACZ18" i="7"/>
  <c r="ACZ7" i="7"/>
  <c r="ACZ27" i="7"/>
  <c r="AFZ28" i="7"/>
  <c r="QM14" i="7"/>
  <c r="QN14" i="7" s="1"/>
  <c r="QQ11" i="7" s="1"/>
  <c r="QM13" i="7"/>
  <c r="QN13" i="7" s="1"/>
  <c r="QP11" i="7" s="1"/>
  <c r="QM12" i="7"/>
  <c r="QN12" i="7" s="1"/>
  <c r="QM11" i="7"/>
  <c r="QN11" i="7" s="1"/>
  <c r="MJ5" i="7"/>
  <c r="NH5" i="7"/>
  <c r="IE20" i="7"/>
  <c r="JV21" i="7"/>
  <c r="JY20" i="7" s="1"/>
  <c r="IC13" i="7"/>
  <c r="IH12" i="7"/>
  <c r="QM21" i="7"/>
  <c r="QN21" i="7" s="1"/>
  <c r="QQ18" i="7" s="1"/>
  <c r="QM20" i="7"/>
  <c r="QN20" i="7" s="1"/>
  <c r="QP18" i="7" s="1"/>
  <c r="QM18" i="7"/>
  <c r="QN18" i="7" s="1"/>
  <c r="QM19" i="7"/>
  <c r="QN19" i="7" s="1"/>
  <c r="JV7" i="7"/>
  <c r="IE6" i="7"/>
  <c r="ID13" i="7"/>
  <c r="JB13" i="7"/>
  <c r="OB13" i="7"/>
  <c r="MK12" i="7"/>
  <c r="JT12" i="7"/>
  <c r="JP12" i="7"/>
  <c r="JR12" i="7"/>
  <c r="JO12" i="7"/>
  <c r="JI12" i="7"/>
  <c r="JM12" i="7" s="1"/>
  <c r="JQ12" i="7"/>
  <c r="JS12" i="7"/>
  <c r="JA64" i="7"/>
  <c r="JB64" i="7" s="1"/>
  <c r="JU12" i="7"/>
  <c r="JN12" i="7"/>
  <c r="QM5" i="7"/>
  <c r="QN5" i="7" s="1"/>
  <c r="QM4" i="7"/>
  <c r="QN4" i="7" s="1"/>
  <c r="QM7" i="7"/>
  <c r="QN7" i="7" s="1"/>
  <c r="QQ4" i="7" s="1"/>
  <c r="QM6" i="7"/>
  <c r="QN6" i="7" s="1"/>
  <c r="QP4" i="7" s="1"/>
  <c r="IC27" i="7"/>
  <c r="IH26" i="7"/>
  <c r="UR28" i="7"/>
  <c r="UR27" i="7"/>
  <c r="UR26" i="7"/>
  <c r="UR25" i="7"/>
  <c r="KJ13" i="7"/>
  <c r="KI13" i="7"/>
  <c r="KC13" i="7"/>
  <c r="KG13" i="7" s="1"/>
  <c r="KL13" i="7"/>
  <c r="KH13" i="7"/>
  <c r="KN13" i="7"/>
  <c r="KO13" i="7"/>
  <c r="KK13" i="7"/>
  <c r="KM13" i="7"/>
  <c r="ID6" i="7"/>
  <c r="JB6" i="7"/>
  <c r="OB6" i="7"/>
  <c r="MK5" i="7"/>
  <c r="MN11" i="7"/>
  <c r="MJ25" i="7"/>
  <c r="OB20" i="7"/>
  <c r="MK19" i="7"/>
  <c r="KN6" i="7"/>
  <c r="KI6" i="7"/>
  <c r="KO6" i="7"/>
  <c r="KJ6" i="7"/>
  <c r="KL6" i="7"/>
  <c r="KK6" i="7"/>
  <c r="KH6" i="7"/>
  <c r="KC6" i="7"/>
  <c r="KG6" i="7" s="1"/>
  <c r="KM6" i="7"/>
  <c r="YV14" i="7"/>
  <c r="YV13" i="7"/>
  <c r="YV12" i="7"/>
  <c r="YV11" i="7"/>
  <c r="AHD18" i="7"/>
  <c r="AHC25" i="7"/>
  <c r="AHC19" i="7"/>
  <c r="AHC7" i="7"/>
  <c r="AHC12" i="7"/>
  <c r="AHC5" i="7"/>
  <c r="AHC14" i="7"/>
  <c r="APC3" i="7"/>
  <c r="AHC27" i="7"/>
  <c r="AHC28" i="7"/>
  <c r="AHF14" i="7"/>
  <c r="AHC13" i="7"/>
  <c r="AHC4" i="7"/>
  <c r="AHC6" i="7"/>
  <c r="AHC18" i="7"/>
  <c r="AHF7" i="7"/>
  <c r="AHC11" i="7"/>
  <c r="AHC20" i="7"/>
  <c r="AHC21" i="7"/>
  <c r="AHC26" i="7"/>
  <c r="AHF26" i="7"/>
  <c r="ACY11" i="7"/>
  <c r="ACY12" i="7"/>
  <c r="ACY14" i="7"/>
  <c r="ACY26" i="7"/>
  <c r="ACY25" i="7"/>
  <c r="ACY13" i="7"/>
  <c r="UR21" i="7"/>
  <c r="UR20" i="7"/>
  <c r="UR19" i="7"/>
  <c r="UR18" i="7"/>
  <c r="ACZ11" i="7"/>
  <c r="ACY27" i="7"/>
  <c r="ACZ26" i="7"/>
  <c r="ACY5" i="7"/>
  <c r="ACY28" i="7"/>
  <c r="ACZ6" i="7"/>
  <c r="ACZ5" i="7"/>
  <c r="ACY18" i="7"/>
  <c r="ACZ19" i="7"/>
  <c r="APF3" i="7"/>
  <c r="AHD28" i="7"/>
  <c r="AHD5" i="7"/>
  <c r="AHD4" i="7"/>
  <c r="AHD26" i="7"/>
  <c r="AHD20" i="7"/>
  <c r="AHD11" i="7"/>
  <c r="AHD25" i="7"/>
  <c r="AHD21" i="7"/>
  <c r="AHD14" i="7"/>
  <c r="AHD27" i="7"/>
  <c r="AHD6" i="7"/>
  <c r="AHD7" i="7"/>
  <c r="AHD13" i="7"/>
  <c r="AHD12" i="7"/>
  <c r="AHD19" i="7"/>
  <c r="IC20" i="7"/>
  <c r="IH19" i="7"/>
  <c r="MJ12" i="7"/>
  <c r="NH12" i="7"/>
  <c r="OB27" i="7"/>
  <c r="MK26" i="7"/>
  <c r="KC27" i="7"/>
  <c r="KG27" i="7" s="1"/>
  <c r="KM27" i="7"/>
  <c r="KH27" i="7"/>
  <c r="KN27" i="7"/>
  <c r="KI27" i="7"/>
  <c r="KO27" i="7"/>
  <c r="KJ27" i="7"/>
  <c r="KK27" i="7"/>
  <c r="KL27" i="7"/>
  <c r="IC6" i="7"/>
  <c r="IH5" i="7"/>
  <c r="KO20" i="7"/>
  <c r="KJ20" i="7"/>
  <c r="KK20" i="7"/>
  <c r="KL20" i="7"/>
  <c r="KC20" i="7"/>
  <c r="KG20" i="7" s="1"/>
  <c r="KM20" i="7"/>
  <c r="KH20" i="7"/>
  <c r="KN20" i="7"/>
  <c r="KI20" i="7"/>
  <c r="IE13" i="7"/>
  <c r="JV14" i="7"/>
  <c r="JX13" i="7" s="1"/>
  <c r="MI19" i="7"/>
  <c r="MN18" i="7"/>
  <c r="ID26" i="7"/>
  <c r="JB26" i="7"/>
  <c r="ACZ21" i="7"/>
  <c r="AFZ7" i="7"/>
  <c r="ACZ4" i="7"/>
  <c r="ACZ25" i="7"/>
  <c r="ACY6" i="7"/>
  <c r="ACZ28" i="7"/>
  <c r="ACY20" i="7"/>
  <c r="YV19" i="7"/>
  <c r="YV18" i="7"/>
  <c r="YV21" i="7"/>
  <c r="YV20" i="7"/>
  <c r="JP19" i="7"/>
  <c r="JU19" i="7"/>
  <c r="JR19" i="7"/>
  <c r="JQ19" i="7"/>
  <c r="JA71" i="7"/>
  <c r="JB71" i="7" s="1"/>
  <c r="JS19" i="7"/>
  <c r="JN19" i="7"/>
  <c r="JI19" i="7"/>
  <c r="JM19" i="7" s="1"/>
  <c r="JT19" i="7"/>
  <c r="JO19" i="7"/>
  <c r="JQ5" i="7"/>
  <c r="JR5" i="7"/>
  <c r="JI5" i="7"/>
  <c r="JM5" i="7" s="1"/>
  <c r="JS5" i="7"/>
  <c r="JN5" i="7"/>
  <c r="JA57" i="7"/>
  <c r="JB57" i="7" s="1"/>
  <c r="JT5" i="7"/>
  <c r="JO5" i="7"/>
  <c r="JU5" i="7"/>
  <c r="JP5" i="7"/>
  <c r="JV28" i="7"/>
  <c r="JW27" i="7" s="1"/>
  <c r="IE27" i="7"/>
  <c r="QM25" i="7"/>
  <c r="QN25" i="7" s="1"/>
  <c r="QM28" i="7"/>
  <c r="QN28" i="7" s="1"/>
  <c r="QQ25" i="7" s="1"/>
  <c r="QM27" i="7"/>
  <c r="QN27" i="7" s="1"/>
  <c r="QM26" i="7"/>
  <c r="QN26" i="7" s="1"/>
  <c r="NH19" i="7"/>
  <c r="MJ19" i="7"/>
  <c r="ACY7" i="7"/>
  <c r="ACY21" i="7"/>
  <c r="ACY4" i="7"/>
  <c r="ACY19" i="7"/>
  <c r="YV5" i="7"/>
  <c r="YV4" i="7"/>
  <c r="YV7" i="7"/>
  <c r="YV6" i="7"/>
  <c r="ID20" i="7"/>
  <c r="JB20" i="7"/>
  <c r="DX25" i="7"/>
  <c r="EV26" i="7" s="1"/>
  <c r="DX4" i="7"/>
  <c r="EV5" i="7" s="1"/>
  <c r="DX18" i="7"/>
  <c r="EV19" i="7" s="1"/>
  <c r="DW18" i="7"/>
  <c r="EB18" i="7" s="1"/>
  <c r="DY11" i="7"/>
  <c r="FP13" i="7" s="1"/>
  <c r="DW25" i="7"/>
  <c r="EB25" i="7" s="1"/>
  <c r="DW11" i="7"/>
  <c r="DW12" i="7" s="1"/>
  <c r="EB12" i="7" s="1"/>
  <c r="DY18" i="7"/>
  <c r="DY19" i="7" s="1"/>
  <c r="DY20" i="7" s="1"/>
  <c r="DY25" i="7"/>
  <c r="DY26" i="7" s="1"/>
  <c r="FP28" i="7" s="1"/>
  <c r="DY5" i="7"/>
  <c r="FP6" i="7"/>
  <c r="DW4" i="7"/>
  <c r="DX12" i="7"/>
  <c r="EV13" i="7" s="1"/>
  <c r="MN4" i="7" l="1"/>
  <c r="MN25" i="7"/>
  <c r="QO18" i="7"/>
  <c r="US13" i="7"/>
  <c r="UT13" i="7" s="1"/>
  <c r="UV11" i="7" s="1"/>
  <c r="VT12" i="7" s="1"/>
  <c r="QO11" i="7"/>
  <c r="QT11" i="7" s="1"/>
  <c r="QO4" i="7"/>
  <c r="QO25" i="7"/>
  <c r="AHE18" i="7"/>
  <c r="FF13" i="7"/>
  <c r="FE13" i="7"/>
  <c r="FD13" i="7"/>
  <c r="FZ13" i="7"/>
  <c r="FY13" i="7"/>
  <c r="FX13" i="7"/>
  <c r="NR19" i="7"/>
  <c r="NQ19" i="7"/>
  <c r="NP19" i="7"/>
  <c r="EK25" i="7"/>
  <c r="EL25" i="7"/>
  <c r="EJ25" i="7"/>
  <c r="FD5" i="7"/>
  <c r="FF5" i="7"/>
  <c r="FE5" i="7"/>
  <c r="JL57" i="7"/>
  <c r="JK57" i="7"/>
  <c r="JJ57" i="7"/>
  <c r="ACZ58" i="7"/>
  <c r="ACZ59" i="7"/>
  <c r="ACZ57" i="7"/>
  <c r="ACZ56" i="7"/>
  <c r="IQ19" i="7"/>
  <c r="IP19" i="7"/>
  <c r="IR19" i="7"/>
  <c r="ACZ65" i="7"/>
  <c r="ACZ66" i="7"/>
  <c r="ACZ63" i="7"/>
  <c r="ACZ64" i="7"/>
  <c r="MW11" i="7"/>
  <c r="MV11" i="7"/>
  <c r="MX11" i="7"/>
  <c r="OK13" i="7"/>
  <c r="OJ13" i="7"/>
  <c r="OL13" i="7"/>
  <c r="KA7" i="7"/>
  <c r="JW7" i="7"/>
  <c r="JZ7" i="7"/>
  <c r="KF7" i="7"/>
  <c r="JY7" i="7"/>
  <c r="KE7" i="7"/>
  <c r="JX7" i="7"/>
  <c r="KD7" i="7"/>
  <c r="JZ6" i="7"/>
  <c r="JX6" i="7"/>
  <c r="JY13" i="7"/>
  <c r="JW13" i="7"/>
  <c r="JX27" i="7"/>
  <c r="JZ27" i="7"/>
  <c r="JZ20" i="7"/>
  <c r="JX20" i="7"/>
  <c r="MW25" i="7"/>
  <c r="MX25" i="7"/>
  <c r="MV25" i="7"/>
  <c r="IQ5" i="7"/>
  <c r="IP5" i="7"/>
  <c r="IR5" i="7"/>
  <c r="OL27" i="7"/>
  <c r="OK27" i="7"/>
  <c r="OJ27" i="7"/>
  <c r="OL6" i="7"/>
  <c r="OK6" i="7"/>
  <c r="OJ6" i="7"/>
  <c r="IR26" i="7"/>
  <c r="IQ26" i="7"/>
  <c r="IP26" i="7"/>
  <c r="JL64" i="7"/>
  <c r="JK64" i="7"/>
  <c r="JJ64" i="7"/>
  <c r="MX4" i="7"/>
  <c r="MW4" i="7"/>
  <c r="MV4" i="7"/>
  <c r="JJ13" i="7"/>
  <c r="JL13" i="7"/>
  <c r="JK13" i="7"/>
  <c r="IP12" i="7"/>
  <c r="IR12" i="7"/>
  <c r="IQ12" i="7"/>
  <c r="NR5" i="7"/>
  <c r="NQ5" i="7"/>
  <c r="NP5" i="7"/>
  <c r="KA13" i="7"/>
  <c r="FE26" i="7"/>
  <c r="FD26" i="7"/>
  <c r="FF26" i="7"/>
  <c r="MX18" i="7"/>
  <c r="MW18" i="7"/>
  <c r="MV18" i="7"/>
  <c r="JK20" i="7"/>
  <c r="JJ20" i="7"/>
  <c r="JL20" i="7"/>
  <c r="OL20" i="7"/>
  <c r="OK20" i="7"/>
  <c r="OJ20" i="7"/>
  <c r="JK6" i="7"/>
  <c r="JJ6" i="7"/>
  <c r="JL6" i="7"/>
  <c r="ACZ71" i="7"/>
  <c r="ACZ73" i="7"/>
  <c r="ACZ72" i="7"/>
  <c r="ACZ70" i="7"/>
  <c r="JW6" i="7"/>
  <c r="JY6" i="7"/>
  <c r="JZ13" i="7"/>
  <c r="JY27" i="7"/>
  <c r="JW20" i="7"/>
  <c r="FY28" i="7"/>
  <c r="FX28" i="7"/>
  <c r="FZ28" i="7"/>
  <c r="EJ18" i="7"/>
  <c r="EL18" i="7"/>
  <c r="EK18" i="7"/>
  <c r="NQ12" i="7"/>
  <c r="NP12" i="7"/>
  <c r="NR12" i="7"/>
  <c r="FX6" i="7"/>
  <c r="FZ6" i="7"/>
  <c r="FY6" i="7"/>
  <c r="EL12" i="7"/>
  <c r="EK12" i="7"/>
  <c r="EJ12" i="7"/>
  <c r="FD19" i="7"/>
  <c r="FF19" i="7"/>
  <c r="FE19" i="7"/>
  <c r="KE28" i="7"/>
  <c r="JY28" i="7"/>
  <c r="KD28" i="7"/>
  <c r="JX28" i="7"/>
  <c r="KF28" i="7"/>
  <c r="JZ28" i="7"/>
  <c r="KA28" i="7"/>
  <c r="JW28" i="7"/>
  <c r="JJ71" i="7"/>
  <c r="JL71" i="7"/>
  <c r="JK71" i="7"/>
  <c r="ACZ79" i="7"/>
  <c r="ACZ80" i="7"/>
  <c r="ACZ78" i="7"/>
  <c r="ACZ77" i="7"/>
  <c r="JL26" i="7"/>
  <c r="JK26" i="7"/>
  <c r="JJ26" i="7"/>
  <c r="KD14" i="7"/>
  <c r="JX14" i="7"/>
  <c r="KA14" i="7"/>
  <c r="JW14" i="7"/>
  <c r="KF14" i="7"/>
  <c r="JZ14" i="7"/>
  <c r="KE14" i="7"/>
  <c r="JY14" i="7"/>
  <c r="KE21" i="7"/>
  <c r="JY21" i="7"/>
  <c r="KD21" i="7"/>
  <c r="JX21" i="7"/>
  <c r="KA21" i="7"/>
  <c r="JW21" i="7"/>
  <c r="KF21" i="7"/>
  <c r="JZ21" i="7"/>
  <c r="KA6" i="7"/>
  <c r="KA27" i="7"/>
  <c r="KA20" i="7"/>
  <c r="US12" i="7"/>
  <c r="UT12" i="7" s="1"/>
  <c r="AHF27" i="7"/>
  <c r="US11" i="7"/>
  <c r="UT11" i="7" s="1"/>
  <c r="US5" i="7"/>
  <c r="UT5" i="7" s="1"/>
  <c r="US4" i="7"/>
  <c r="UT4" i="7" s="1"/>
  <c r="US6" i="7"/>
  <c r="UT6" i="7" s="1"/>
  <c r="UV4" i="7" s="1"/>
  <c r="UV5" i="7" s="1"/>
  <c r="AHF20" i="7"/>
  <c r="AKF7" i="7"/>
  <c r="AKF28" i="7"/>
  <c r="AHF21" i="7"/>
  <c r="YX28" i="7"/>
  <c r="YX27" i="7"/>
  <c r="YX25" i="7"/>
  <c r="YX26" i="7"/>
  <c r="ADB20" i="7"/>
  <c r="AHE20" i="7"/>
  <c r="AKF14" i="7"/>
  <c r="AHF13" i="7"/>
  <c r="AHF28" i="7"/>
  <c r="ADB19" i="7"/>
  <c r="AKF21" i="7"/>
  <c r="ADB18" i="7"/>
  <c r="ADB21" i="7"/>
  <c r="DW19" i="7"/>
  <c r="DW20" i="7" s="1"/>
  <c r="AHF19" i="7"/>
  <c r="MJ26" i="7"/>
  <c r="NH26" i="7"/>
  <c r="JT6" i="7"/>
  <c r="JO6" i="7"/>
  <c r="JA58" i="7"/>
  <c r="JB58" i="7" s="1"/>
  <c r="JU6" i="7"/>
  <c r="JP6" i="7"/>
  <c r="JR6" i="7"/>
  <c r="JQ6" i="7"/>
  <c r="JN6" i="7"/>
  <c r="JI6" i="7"/>
  <c r="JM6" i="7" s="1"/>
  <c r="JS6" i="7"/>
  <c r="QP5" i="7"/>
  <c r="RN5" i="7"/>
  <c r="JP64" i="7"/>
  <c r="JT64" i="7"/>
  <c r="JN64" i="7"/>
  <c r="JO64" i="7"/>
  <c r="JR64" i="7"/>
  <c r="JA62" i="7"/>
  <c r="JQ64" i="7"/>
  <c r="JI64" i="7"/>
  <c r="JM64" i="7" s="1"/>
  <c r="JS64" i="7"/>
  <c r="WN6" i="7"/>
  <c r="UW5" i="7"/>
  <c r="OB14" i="7"/>
  <c r="MK13" i="7"/>
  <c r="RN19" i="7"/>
  <c r="QP19" i="7"/>
  <c r="KJ21" i="7"/>
  <c r="KI21" i="7"/>
  <c r="KL21" i="7"/>
  <c r="KO21" i="7"/>
  <c r="KH21" i="7"/>
  <c r="KK21" i="7"/>
  <c r="KC21" i="7"/>
  <c r="KG21" i="7" s="1"/>
  <c r="KN21" i="7"/>
  <c r="KM21" i="7"/>
  <c r="IC7" i="7"/>
  <c r="IH7" i="7" s="1"/>
  <c r="IH6" i="7"/>
  <c r="MJ13" i="7"/>
  <c r="NH13" i="7"/>
  <c r="MN19" i="7"/>
  <c r="MI20" i="7"/>
  <c r="MI27" i="7"/>
  <c r="MN26" i="7"/>
  <c r="OB28" i="7"/>
  <c r="OF27" i="7" s="1"/>
  <c r="MK27" i="7"/>
  <c r="ADB14" i="7"/>
  <c r="ADB12" i="7"/>
  <c r="ADB11" i="7"/>
  <c r="ADB13" i="7"/>
  <c r="AHE26" i="7"/>
  <c r="AHE6" i="7"/>
  <c r="AHE28" i="7"/>
  <c r="AHF4" i="7"/>
  <c r="ALI28" i="7"/>
  <c r="ALI20" i="7"/>
  <c r="ALI18" i="7"/>
  <c r="ALI25" i="7"/>
  <c r="ALI27" i="7"/>
  <c r="ALI12" i="7"/>
  <c r="ALI4" i="7"/>
  <c r="ALI14" i="7"/>
  <c r="ALI5" i="7"/>
  <c r="ALL11" i="7"/>
  <c r="ALI13" i="7"/>
  <c r="ATI3" i="7"/>
  <c r="AOL7" i="7"/>
  <c r="ALI11" i="7"/>
  <c r="ALI7" i="7"/>
  <c r="ALI26" i="7"/>
  <c r="ALI19" i="7"/>
  <c r="ALI21" i="7"/>
  <c r="ALL28" i="7"/>
  <c r="ALI6" i="7"/>
  <c r="AHE5" i="7"/>
  <c r="AHF18" i="7"/>
  <c r="AHF12" i="7"/>
  <c r="OB7" i="7"/>
  <c r="MK6" i="7"/>
  <c r="JB7" i="7"/>
  <c r="JF5" i="7" s="1"/>
  <c r="ID7" i="7"/>
  <c r="SH6" i="7"/>
  <c r="QQ5" i="7"/>
  <c r="OT13" i="7"/>
  <c r="OO13" i="7"/>
  <c r="OP13" i="7"/>
  <c r="OU13" i="7"/>
  <c r="OR13" i="7"/>
  <c r="OQ13" i="7"/>
  <c r="OS13" i="7"/>
  <c r="ON13" i="7"/>
  <c r="OI13" i="7"/>
  <c r="OM13" i="7" s="1"/>
  <c r="KC7" i="7"/>
  <c r="KG7" i="7" s="1"/>
  <c r="KM7" i="7"/>
  <c r="KI7" i="7"/>
  <c r="KL7" i="7"/>
  <c r="KO7" i="7"/>
  <c r="KN7" i="7"/>
  <c r="KH7" i="7"/>
  <c r="KK7" i="7"/>
  <c r="KJ7" i="7"/>
  <c r="QQ19" i="7"/>
  <c r="SH20" i="7"/>
  <c r="QO12" i="7"/>
  <c r="YX7" i="7"/>
  <c r="YX6" i="7"/>
  <c r="YX5" i="7"/>
  <c r="YX4" i="7"/>
  <c r="NU19" i="7"/>
  <c r="NZ19" i="7"/>
  <c r="OA19" i="7"/>
  <c r="NV19" i="7"/>
  <c r="NG71" i="7"/>
  <c r="NH71" i="7" s="1"/>
  <c r="NX19" i="7"/>
  <c r="NW19" i="7"/>
  <c r="NY19" i="7"/>
  <c r="NT19" i="7"/>
  <c r="NO19" i="7"/>
  <c r="NS19" i="7" s="1"/>
  <c r="JI71" i="7"/>
  <c r="JM71" i="7" s="1"/>
  <c r="JR71" i="7"/>
  <c r="JA69" i="7"/>
  <c r="JS71" i="7"/>
  <c r="JN71" i="7"/>
  <c r="JT71" i="7"/>
  <c r="JO71" i="7"/>
  <c r="JQ71" i="7"/>
  <c r="JP71" i="7"/>
  <c r="WN13" i="7"/>
  <c r="UW12" i="7"/>
  <c r="OS27" i="7"/>
  <c r="ON27" i="7"/>
  <c r="OI27" i="7"/>
  <c r="OM27" i="7" s="1"/>
  <c r="OO27" i="7"/>
  <c r="OT27" i="7"/>
  <c r="OU27" i="7"/>
  <c r="OP27" i="7"/>
  <c r="OR27" i="7"/>
  <c r="OQ27" i="7"/>
  <c r="IC21" i="7"/>
  <c r="IH21" i="7" s="1"/>
  <c r="IH20" i="7"/>
  <c r="US21" i="7"/>
  <c r="UT21" i="7" s="1"/>
  <c r="UW18" i="7" s="1"/>
  <c r="US20" i="7"/>
  <c r="UT20" i="7" s="1"/>
  <c r="UV18" i="7" s="1"/>
  <c r="US19" i="7"/>
  <c r="UT19" i="7" s="1"/>
  <c r="US18" i="7"/>
  <c r="UT18" i="7" s="1"/>
  <c r="AHE11" i="7"/>
  <c r="AHF11" i="7"/>
  <c r="AHF6" i="7"/>
  <c r="AHE14" i="7"/>
  <c r="AHF25" i="7"/>
  <c r="AHE25" i="7"/>
  <c r="YX13" i="7"/>
  <c r="YX11" i="7"/>
  <c r="YX12" i="7"/>
  <c r="YX14" i="7"/>
  <c r="MK20" i="7"/>
  <c r="OB21" i="7"/>
  <c r="OE20" i="7" s="1"/>
  <c r="MI13" i="7"/>
  <c r="MN12" i="7"/>
  <c r="OU6" i="7"/>
  <c r="OP6" i="7"/>
  <c r="OR6" i="7"/>
  <c r="OQ6" i="7"/>
  <c r="ON6" i="7"/>
  <c r="OI6" i="7"/>
  <c r="OM6" i="7" s="1"/>
  <c r="OS6" i="7"/>
  <c r="OT6" i="7"/>
  <c r="OO6" i="7"/>
  <c r="US27" i="7"/>
  <c r="UT27" i="7" s="1"/>
  <c r="US26" i="7"/>
  <c r="UT26" i="7" s="1"/>
  <c r="US25" i="7"/>
  <c r="UT25" i="7" s="1"/>
  <c r="US28" i="7"/>
  <c r="UT28" i="7" s="1"/>
  <c r="UW25" i="7" s="1"/>
  <c r="JP13" i="7"/>
  <c r="JR13" i="7"/>
  <c r="JN13" i="7"/>
  <c r="JT13" i="7"/>
  <c r="JQ13" i="7"/>
  <c r="JI13" i="7"/>
  <c r="JM13" i="7" s="1"/>
  <c r="JO13" i="7"/>
  <c r="JU13" i="7"/>
  <c r="JA65" i="7"/>
  <c r="JB65" i="7" s="1"/>
  <c r="JS13" i="7"/>
  <c r="QO19" i="7"/>
  <c r="QT18" i="7"/>
  <c r="NX5" i="7"/>
  <c r="NW5" i="7"/>
  <c r="NG57" i="7"/>
  <c r="NH57" i="7" s="1"/>
  <c r="NY5" i="7"/>
  <c r="NT5" i="7"/>
  <c r="NO5" i="7"/>
  <c r="NS5" i="7" s="1"/>
  <c r="NZ5" i="7"/>
  <c r="NU5" i="7"/>
  <c r="NV5" i="7"/>
  <c r="OA5" i="7"/>
  <c r="QP12" i="7"/>
  <c r="RN12" i="7"/>
  <c r="ATL3" i="7"/>
  <c r="ALJ20" i="7"/>
  <c r="ALJ25" i="7"/>
  <c r="ALJ18" i="7"/>
  <c r="ALJ11" i="7"/>
  <c r="ALJ7" i="7"/>
  <c r="ALJ5" i="7"/>
  <c r="ALJ4" i="7"/>
  <c r="ALJ28" i="7"/>
  <c r="ALJ6" i="7"/>
  <c r="ALJ27" i="7"/>
  <c r="ALJ19" i="7"/>
  <c r="ALJ14" i="7"/>
  <c r="ALJ13" i="7"/>
  <c r="ALJ21" i="7"/>
  <c r="ALJ26" i="7"/>
  <c r="ALJ12" i="7"/>
  <c r="QO26" i="7"/>
  <c r="QT25" i="7"/>
  <c r="DX26" i="7"/>
  <c r="DX27" i="7" s="1"/>
  <c r="EV28" i="7" s="1"/>
  <c r="JI20" i="7"/>
  <c r="JM20" i="7" s="1"/>
  <c r="JS20" i="7"/>
  <c r="JN20" i="7"/>
  <c r="JA72" i="7"/>
  <c r="JB72" i="7" s="1"/>
  <c r="JT20" i="7"/>
  <c r="JO20" i="7"/>
  <c r="JU20" i="7"/>
  <c r="JP20" i="7"/>
  <c r="JQ20" i="7"/>
  <c r="JR20" i="7"/>
  <c r="QP25" i="7"/>
  <c r="KM28" i="7"/>
  <c r="KK28" i="7"/>
  <c r="KI28" i="7"/>
  <c r="KL28" i="7"/>
  <c r="KN28" i="7"/>
  <c r="KC28" i="7"/>
  <c r="KG28" i="7" s="1"/>
  <c r="KH28" i="7"/>
  <c r="KJ28" i="7"/>
  <c r="KO28" i="7"/>
  <c r="JQ57" i="7"/>
  <c r="JA55" i="7"/>
  <c r="JR57" i="7"/>
  <c r="JI57" i="7"/>
  <c r="JM57" i="7" s="1"/>
  <c r="JS57" i="7"/>
  <c r="JN57" i="7"/>
  <c r="JT57" i="7"/>
  <c r="JO57" i="7"/>
  <c r="JP57" i="7"/>
  <c r="ADB25" i="7"/>
  <c r="ADB26" i="7"/>
  <c r="ADB27" i="7"/>
  <c r="ADB28" i="7"/>
  <c r="KJ14" i="7"/>
  <c r="KN14" i="7"/>
  <c r="KI14" i="7"/>
  <c r="KM14" i="7"/>
  <c r="KL14" i="7"/>
  <c r="KH14" i="7"/>
  <c r="KK14" i="7"/>
  <c r="KC14" i="7"/>
  <c r="KG14" i="7" s="1"/>
  <c r="KO14" i="7"/>
  <c r="JB21" i="7"/>
  <c r="JC19" i="7" s="1"/>
  <c r="ID21" i="7"/>
  <c r="NH20" i="7"/>
  <c r="MJ20" i="7"/>
  <c r="SH27" i="7"/>
  <c r="QQ26" i="7"/>
  <c r="YX21" i="7"/>
  <c r="YX18" i="7"/>
  <c r="YX19" i="7"/>
  <c r="YX20" i="7"/>
  <c r="ADB5" i="7"/>
  <c r="ADB4" i="7"/>
  <c r="ADB6" i="7"/>
  <c r="ADB7" i="7"/>
  <c r="JB27" i="7"/>
  <c r="ID27" i="7"/>
  <c r="NG64" i="7"/>
  <c r="NH64" i="7" s="1"/>
  <c r="NY12" i="7"/>
  <c r="NT12" i="7"/>
  <c r="NO12" i="7"/>
  <c r="NS12" i="7" s="1"/>
  <c r="NZ12" i="7"/>
  <c r="NU12" i="7"/>
  <c r="NV12" i="7"/>
  <c r="OA12" i="7"/>
  <c r="NX12" i="7"/>
  <c r="NW12" i="7"/>
  <c r="AHE21" i="7"/>
  <c r="AHE4" i="7"/>
  <c r="AHE13" i="7"/>
  <c r="AHE27" i="7"/>
  <c r="AHE12" i="7"/>
  <c r="AHF5" i="7"/>
  <c r="AHE7" i="7"/>
  <c r="AHE19" i="7"/>
  <c r="OU20" i="7"/>
  <c r="OP20" i="7"/>
  <c r="OQ20" i="7"/>
  <c r="OR20" i="7"/>
  <c r="OI20" i="7"/>
  <c r="OM20" i="7" s="1"/>
  <c r="OS20" i="7"/>
  <c r="ON20" i="7"/>
  <c r="OT20" i="7"/>
  <c r="OO20" i="7"/>
  <c r="IH27" i="7"/>
  <c r="IC28" i="7"/>
  <c r="IH28" i="7" s="1"/>
  <c r="QO5" i="7"/>
  <c r="QT4" i="7"/>
  <c r="MN5" i="7"/>
  <c r="MI6" i="7"/>
  <c r="JB14" i="7"/>
  <c r="ID14" i="7"/>
  <c r="IC14" i="7"/>
  <c r="IH14" i="7" s="1"/>
  <c r="IH13" i="7"/>
  <c r="NH6" i="7"/>
  <c r="MJ6" i="7"/>
  <c r="SH13" i="7"/>
  <c r="QQ12" i="7"/>
  <c r="DX19" i="7"/>
  <c r="DX20" i="7" s="1"/>
  <c r="DX21" i="7" s="1"/>
  <c r="DX5" i="7"/>
  <c r="DY12" i="7"/>
  <c r="DY13" i="7" s="1"/>
  <c r="DW26" i="7"/>
  <c r="EB26" i="7" s="1"/>
  <c r="DY27" i="7"/>
  <c r="DW13" i="7"/>
  <c r="DW14" i="7" s="1"/>
  <c r="EB14" i="7" s="1"/>
  <c r="FP21" i="7"/>
  <c r="EB11" i="7"/>
  <c r="FP20" i="7"/>
  <c r="FP27" i="7"/>
  <c r="FU28" i="7" s="1"/>
  <c r="DY6" i="7"/>
  <c r="FP7" i="7"/>
  <c r="DX13" i="7"/>
  <c r="DX14" i="7" s="1"/>
  <c r="EB4" i="7"/>
  <c r="DW5" i="7"/>
  <c r="UV12" i="7" l="1"/>
  <c r="VT5" i="7"/>
  <c r="KB13" i="7"/>
  <c r="KB27" i="7"/>
  <c r="KB20" i="7"/>
  <c r="UU25" i="7"/>
  <c r="UU11" i="7"/>
  <c r="UU4" i="7"/>
  <c r="UU18" i="7"/>
  <c r="YY25" i="7"/>
  <c r="YZ25" i="7" s="1"/>
  <c r="II25" i="7"/>
  <c r="IK4" i="7"/>
  <c r="IK19" i="7"/>
  <c r="IP13" i="7"/>
  <c r="IJ13" i="7"/>
  <c r="IM13" i="7"/>
  <c r="II13" i="7"/>
  <c r="IR13" i="7"/>
  <c r="IL13" i="7"/>
  <c r="IQ13" i="7"/>
  <c r="IK13" i="7"/>
  <c r="AHF65" i="7"/>
  <c r="AHF66" i="7"/>
  <c r="AHF63" i="7"/>
  <c r="AHF64" i="7"/>
  <c r="NR71" i="7"/>
  <c r="NQ71" i="7"/>
  <c r="NP71" i="7"/>
  <c r="WD12" i="7"/>
  <c r="WC12" i="7"/>
  <c r="WB12" i="7"/>
  <c r="MX19" i="7"/>
  <c r="MW19" i="7"/>
  <c r="MV19" i="7"/>
  <c r="IQ7" i="7"/>
  <c r="IK7" i="7"/>
  <c r="IP7" i="7"/>
  <c r="IJ7" i="7"/>
  <c r="IM7" i="7"/>
  <c r="II7" i="7"/>
  <c r="IR7" i="7"/>
  <c r="IL7" i="7"/>
  <c r="IK11" i="7"/>
  <c r="FX20" i="7"/>
  <c r="FR20" i="7"/>
  <c r="FU20" i="7"/>
  <c r="FQ20" i="7"/>
  <c r="FZ20" i="7"/>
  <c r="FT20" i="7"/>
  <c r="FY20" i="7"/>
  <c r="FS20" i="7"/>
  <c r="NR6" i="7"/>
  <c r="NQ6" i="7"/>
  <c r="NP6" i="7"/>
  <c r="JJ14" i="7"/>
  <c r="JD14" i="7"/>
  <c r="JG14" i="7"/>
  <c r="JC14" i="7"/>
  <c r="JL14" i="7"/>
  <c r="JF14" i="7"/>
  <c r="JK14" i="7"/>
  <c r="JE14" i="7"/>
  <c r="MX5" i="7"/>
  <c r="MW5" i="7"/>
  <c r="MV5" i="7"/>
  <c r="IM27" i="7"/>
  <c r="II27" i="7"/>
  <c r="IR27" i="7"/>
  <c r="IL27" i="7"/>
  <c r="IQ27" i="7"/>
  <c r="IK27" i="7"/>
  <c r="IP27" i="7"/>
  <c r="IJ27" i="7"/>
  <c r="NQ64" i="7"/>
  <c r="NP64" i="7"/>
  <c r="NR64" i="7"/>
  <c r="JL27" i="7"/>
  <c r="JK27" i="7"/>
  <c r="JJ27" i="7"/>
  <c r="NR20" i="7"/>
  <c r="NQ20" i="7"/>
  <c r="NP20" i="7"/>
  <c r="AHF79" i="7"/>
  <c r="AHF80" i="7"/>
  <c r="AHF78" i="7"/>
  <c r="AHF77" i="7"/>
  <c r="RD11" i="7"/>
  <c r="RC11" i="7"/>
  <c r="RB11" i="7"/>
  <c r="OJ7" i="7"/>
  <c r="OD7" i="7"/>
  <c r="OK7" i="7"/>
  <c r="OC7" i="7"/>
  <c r="OG7" i="7"/>
  <c r="OF7" i="7"/>
  <c r="OL7" i="7"/>
  <c r="OE7" i="7"/>
  <c r="AHF73" i="7"/>
  <c r="AHF72" i="7"/>
  <c r="AHF71" i="7"/>
  <c r="AHF70" i="7"/>
  <c r="MX26" i="7"/>
  <c r="MW26" i="7"/>
  <c r="MV26" i="7"/>
  <c r="NQ13" i="7"/>
  <c r="NP13" i="7"/>
  <c r="NR13" i="7"/>
  <c r="OK14" i="7"/>
  <c r="OE14" i="7"/>
  <c r="OJ14" i="7"/>
  <c r="OD14" i="7"/>
  <c r="OG14" i="7"/>
  <c r="OC14" i="7"/>
  <c r="OL14" i="7"/>
  <c r="OF14" i="7"/>
  <c r="RX5" i="7"/>
  <c r="RW5" i="7"/>
  <c r="RV5" i="7"/>
  <c r="JG5" i="7"/>
  <c r="IM4" i="7"/>
  <c r="FQ28" i="7"/>
  <c r="IK18" i="7"/>
  <c r="JE19" i="7"/>
  <c r="JF12" i="7"/>
  <c r="JF6" i="7"/>
  <c r="JD6" i="7"/>
  <c r="OC20" i="7"/>
  <c r="JF20" i="7"/>
  <c r="JD20" i="7"/>
  <c r="IM11" i="7"/>
  <c r="IK12" i="7"/>
  <c r="II12" i="7"/>
  <c r="JE13" i="7"/>
  <c r="JC13" i="7"/>
  <c r="II26" i="7"/>
  <c r="IK26" i="7"/>
  <c r="OC6" i="7"/>
  <c r="OE6" i="7"/>
  <c r="OD27" i="7"/>
  <c r="IL5" i="7"/>
  <c r="IJ5" i="7"/>
  <c r="IL11" i="7"/>
  <c r="IK25" i="7"/>
  <c r="OC13" i="7"/>
  <c r="OE13" i="7"/>
  <c r="II19" i="7"/>
  <c r="IJ4" i="7"/>
  <c r="FX7" i="7"/>
  <c r="FR7" i="7"/>
  <c r="FU7" i="7"/>
  <c r="FQ7" i="7"/>
  <c r="FZ7" i="7"/>
  <c r="FT7" i="7"/>
  <c r="FY7" i="7"/>
  <c r="FS7" i="7"/>
  <c r="RD4" i="7"/>
  <c r="RC4" i="7"/>
  <c r="RB4" i="7"/>
  <c r="FE28" i="7"/>
  <c r="EY28" i="7"/>
  <c r="FD28" i="7"/>
  <c r="EX28" i="7"/>
  <c r="EW28" i="7"/>
  <c r="FF28" i="7"/>
  <c r="OL21" i="7"/>
  <c r="OF21" i="7"/>
  <c r="OK21" i="7"/>
  <c r="OE21" i="7"/>
  <c r="OJ21" i="7"/>
  <c r="OD21" i="7"/>
  <c r="OG21" i="7"/>
  <c r="OC21" i="7"/>
  <c r="IQ20" i="7"/>
  <c r="IK20" i="7"/>
  <c r="IP20" i="7"/>
  <c r="IJ20" i="7"/>
  <c r="IM20" i="7"/>
  <c r="II20" i="7"/>
  <c r="IR20" i="7"/>
  <c r="IL20" i="7"/>
  <c r="OK28" i="7"/>
  <c r="OE28" i="7"/>
  <c r="OJ28" i="7"/>
  <c r="OD28" i="7"/>
  <c r="OL28" i="7"/>
  <c r="OF28" i="7"/>
  <c r="OG28" i="7"/>
  <c r="OC28" i="7"/>
  <c r="JK58" i="7"/>
  <c r="JJ58" i="7"/>
  <c r="JL58" i="7"/>
  <c r="NR26" i="7"/>
  <c r="NQ26" i="7"/>
  <c r="NP26" i="7"/>
  <c r="IM18" i="7"/>
  <c r="FS6" i="7"/>
  <c r="FQ6" i="7"/>
  <c r="FT28" i="7"/>
  <c r="FR28" i="7"/>
  <c r="IJ11" i="7"/>
  <c r="II18" i="7"/>
  <c r="OG20" i="7"/>
  <c r="IM25" i="7"/>
  <c r="IM12" i="7"/>
  <c r="JG13" i="7"/>
  <c r="IM26" i="7"/>
  <c r="OG6" i="7"/>
  <c r="JE12" i="7"/>
  <c r="OG13" i="7"/>
  <c r="IM19" i="7"/>
  <c r="II11" i="7"/>
  <c r="IO11" i="7" s="1"/>
  <c r="EL11" i="7"/>
  <c r="EK11" i="7"/>
  <c r="EJ11" i="7"/>
  <c r="JJ72" i="7"/>
  <c r="JL72" i="7"/>
  <c r="JK72" i="7"/>
  <c r="RX12" i="7"/>
  <c r="RW12" i="7"/>
  <c r="RV12" i="7"/>
  <c r="SR13" i="7"/>
  <c r="SQ13" i="7"/>
  <c r="SP13" i="7"/>
  <c r="WB5" i="7"/>
  <c r="WD5" i="7"/>
  <c r="WC5" i="7"/>
  <c r="JK21" i="7"/>
  <c r="JE21" i="7"/>
  <c r="JJ21" i="7"/>
  <c r="JD21" i="7"/>
  <c r="JG21" i="7"/>
  <c r="JC21" i="7"/>
  <c r="JL21" i="7"/>
  <c r="JF21" i="7"/>
  <c r="NR57" i="7"/>
  <c r="NQ57" i="7"/>
  <c r="NP57" i="7"/>
  <c r="JK65" i="7"/>
  <c r="JJ65" i="7"/>
  <c r="JL65" i="7"/>
  <c r="MW12" i="7"/>
  <c r="MV12" i="7"/>
  <c r="MX12" i="7"/>
  <c r="IQ21" i="7"/>
  <c r="IK21" i="7"/>
  <c r="IP21" i="7"/>
  <c r="IJ21" i="7"/>
  <c r="IM21" i="7"/>
  <c r="II21" i="7"/>
  <c r="IR21" i="7"/>
  <c r="IL21" i="7"/>
  <c r="WX13" i="7"/>
  <c r="WW13" i="7"/>
  <c r="WV13" i="7"/>
  <c r="SR20" i="7"/>
  <c r="SQ20" i="7"/>
  <c r="SP20" i="7"/>
  <c r="JK7" i="7"/>
  <c r="JE7" i="7"/>
  <c r="JJ7" i="7"/>
  <c r="JD7" i="7"/>
  <c r="JG7" i="7"/>
  <c r="JC7" i="7"/>
  <c r="JL7" i="7"/>
  <c r="JF7" i="7"/>
  <c r="AHF59" i="7"/>
  <c r="AHF57" i="7"/>
  <c r="AHF58" i="7"/>
  <c r="AHF56" i="7"/>
  <c r="IQ6" i="7"/>
  <c r="IK6" i="7"/>
  <c r="IP6" i="7"/>
  <c r="IJ6" i="7"/>
  <c r="IM6" i="7"/>
  <c r="II6" i="7"/>
  <c r="IR6" i="7"/>
  <c r="IL6" i="7"/>
  <c r="RX19" i="7"/>
  <c r="RW19" i="7"/>
  <c r="RV19" i="7"/>
  <c r="WV6" i="7"/>
  <c r="WX6" i="7"/>
  <c r="WW6" i="7"/>
  <c r="JG19" i="7"/>
  <c r="FU6" i="7"/>
  <c r="JE5" i="7"/>
  <c r="IL25" i="7"/>
  <c r="II4" i="7"/>
  <c r="JC6" i="7"/>
  <c r="JE6" i="7"/>
  <c r="OD20" i="7"/>
  <c r="OF20" i="7"/>
  <c r="JC20" i="7"/>
  <c r="JE20" i="7"/>
  <c r="JG12" i="7"/>
  <c r="IL12" i="7"/>
  <c r="IJ12" i="7"/>
  <c r="JF13" i="7"/>
  <c r="JD13" i="7"/>
  <c r="IJ26" i="7"/>
  <c r="IL26" i="7"/>
  <c r="OD6" i="7"/>
  <c r="OF6" i="7"/>
  <c r="OH6" i="7" s="1"/>
  <c r="OE27" i="7"/>
  <c r="OC27" i="7"/>
  <c r="II5" i="7"/>
  <c r="IK5" i="7"/>
  <c r="IJ18" i="7"/>
  <c r="JF19" i="7"/>
  <c r="OF13" i="7"/>
  <c r="OD13" i="7"/>
  <c r="IL19" i="7"/>
  <c r="IN19" i="7" s="1"/>
  <c r="IJ19" i="7"/>
  <c r="JD5" i="7"/>
  <c r="JC12" i="7"/>
  <c r="EK26" i="7"/>
  <c r="EJ26" i="7"/>
  <c r="EL26" i="7"/>
  <c r="FX21" i="7"/>
  <c r="FR21" i="7"/>
  <c r="FU21" i="7"/>
  <c r="FQ21" i="7"/>
  <c r="FZ21" i="7"/>
  <c r="FT21" i="7"/>
  <c r="FY21" i="7"/>
  <c r="FS21" i="7"/>
  <c r="IP14" i="7"/>
  <c r="IJ14" i="7"/>
  <c r="IM14" i="7"/>
  <c r="II14" i="7"/>
  <c r="IR14" i="7"/>
  <c r="IL14" i="7"/>
  <c r="IQ14" i="7"/>
  <c r="IK14" i="7"/>
  <c r="SR27" i="7"/>
  <c r="SQ27" i="7"/>
  <c r="SP27" i="7"/>
  <c r="RB25" i="7"/>
  <c r="RD25" i="7"/>
  <c r="RC25" i="7"/>
  <c r="EJ4" i="7"/>
  <c r="EK4" i="7"/>
  <c r="EL4" i="7"/>
  <c r="FU27" i="7"/>
  <c r="FQ27" i="7"/>
  <c r="FZ27" i="7"/>
  <c r="FT27" i="7"/>
  <c r="FY27" i="7"/>
  <c r="FS27" i="7"/>
  <c r="FX27" i="7"/>
  <c r="FR27" i="7"/>
  <c r="EL14" i="7"/>
  <c r="EK14" i="7"/>
  <c r="EJ14" i="7"/>
  <c r="IQ28" i="7"/>
  <c r="IK28" i="7"/>
  <c r="IP28" i="7"/>
  <c r="IJ28" i="7"/>
  <c r="IR28" i="7"/>
  <c r="IL28" i="7"/>
  <c r="IM28" i="7"/>
  <c r="II28" i="7"/>
  <c r="RD18" i="7"/>
  <c r="RC18" i="7"/>
  <c r="RB18" i="7"/>
  <c r="SR6" i="7"/>
  <c r="SQ6" i="7"/>
  <c r="SP6" i="7"/>
  <c r="FT6" i="7"/>
  <c r="FR6" i="7"/>
  <c r="FS28" i="7"/>
  <c r="JC5" i="7"/>
  <c r="JD12" i="7"/>
  <c r="JG6" i="7"/>
  <c r="JG20" i="7"/>
  <c r="OG27" i="7"/>
  <c r="OH27" i="7" s="1"/>
  <c r="IM5" i="7"/>
  <c r="IN5" i="7" s="1"/>
  <c r="IL18" i="7"/>
  <c r="IN18" i="7" s="1"/>
  <c r="IL4" i="7"/>
  <c r="IN4" i="7" s="1"/>
  <c r="JD19" i="7"/>
  <c r="IJ25" i="7"/>
  <c r="YY26" i="7"/>
  <c r="YZ26" i="7" s="1"/>
  <c r="ZA25" i="7" s="1"/>
  <c r="ZA26" i="7" s="1"/>
  <c r="YY27" i="7"/>
  <c r="YZ27" i="7" s="1"/>
  <c r="ZB25" i="7" s="1"/>
  <c r="KB6" i="7"/>
  <c r="YY28" i="7"/>
  <c r="YZ28" i="7" s="1"/>
  <c r="ZC25" i="7" s="1"/>
  <c r="ZC26" i="7" s="1"/>
  <c r="DX28" i="7"/>
  <c r="AOL28" i="7"/>
  <c r="EB19" i="7"/>
  <c r="ALL19" i="7"/>
  <c r="ADD18" i="7"/>
  <c r="ADD21" i="7"/>
  <c r="ADD20" i="7"/>
  <c r="AOL21" i="7"/>
  <c r="ALK28" i="7"/>
  <c r="EV27" i="7"/>
  <c r="FA28" i="7" s="1"/>
  <c r="ADD19" i="7"/>
  <c r="ALL5" i="7"/>
  <c r="ALL26" i="7"/>
  <c r="KB21" i="7"/>
  <c r="AOL14" i="7"/>
  <c r="OH20" i="7"/>
  <c r="KB14" i="7"/>
  <c r="UV25" i="7"/>
  <c r="VT26" i="7" s="1"/>
  <c r="ALL6" i="7"/>
  <c r="ADD4" i="7"/>
  <c r="ADD6" i="7"/>
  <c r="ADD7" i="7"/>
  <c r="ADD5" i="7"/>
  <c r="OA20" i="7"/>
  <c r="NV20" i="7"/>
  <c r="NW20" i="7"/>
  <c r="NX20" i="7"/>
  <c r="NO20" i="7"/>
  <c r="NS20" i="7" s="1"/>
  <c r="NY20" i="7"/>
  <c r="NT20" i="7"/>
  <c r="NG72" i="7"/>
  <c r="NH72" i="7" s="1"/>
  <c r="NZ20" i="7"/>
  <c r="NU20" i="7"/>
  <c r="JT21" i="7"/>
  <c r="JS21" i="7"/>
  <c r="JP21" i="7"/>
  <c r="JO21" i="7"/>
  <c r="JR21" i="7"/>
  <c r="JU21" i="7"/>
  <c r="JN21" i="7"/>
  <c r="JQ21" i="7"/>
  <c r="JA73" i="7"/>
  <c r="JB73" i="7" s="1"/>
  <c r="JD72" i="7" s="1"/>
  <c r="JI21" i="7"/>
  <c r="JM21" i="7" s="1"/>
  <c r="QO27" i="7"/>
  <c r="QT26" i="7"/>
  <c r="RN13" i="7"/>
  <c r="QP13" i="7"/>
  <c r="UU26" i="7"/>
  <c r="UZ25" i="7"/>
  <c r="MI14" i="7"/>
  <c r="MN14" i="7" s="1"/>
  <c r="MN13" i="7"/>
  <c r="AHH11" i="7"/>
  <c r="AHH13" i="7"/>
  <c r="AHH14" i="7"/>
  <c r="AHH12" i="7"/>
  <c r="UV19" i="7"/>
  <c r="VT19" i="7"/>
  <c r="UW13" i="7"/>
  <c r="WN14" i="7"/>
  <c r="WO13" i="7" s="1"/>
  <c r="TA20" i="7"/>
  <c r="SV20" i="7"/>
  <c r="SW20" i="7"/>
  <c r="SX20" i="7"/>
  <c r="SO20" i="7"/>
  <c r="SS20" i="7" s="1"/>
  <c r="SY20" i="7"/>
  <c r="ST20" i="7"/>
  <c r="SZ20" i="7"/>
  <c r="SU20" i="7"/>
  <c r="KB7" i="7"/>
  <c r="SH7" i="7"/>
  <c r="SM6" i="7" s="1"/>
  <c r="QQ6" i="7"/>
  <c r="JS7" i="7"/>
  <c r="JO7" i="7"/>
  <c r="JR7" i="7"/>
  <c r="JU7" i="7"/>
  <c r="JT7" i="7"/>
  <c r="JN7" i="7"/>
  <c r="JQ7" i="7"/>
  <c r="JP7" i="7"/>
  <c r="JI7" i="7"/>
  <c r="JM7" i="7" s="1"/>
  <c r="JA59" i="7"/>
  <c r="JB59" i="7" s="1"/>
  <c r="JG58" i="7" s="1"/>
  <c r="ALK6" i="7"/>
  <c r="ALK21" i="7"/>
  <c r="ALK13" i="7"/>
  <c r="ALK4" i="7"/>
  <c r="ALL21" i="7"/>
  <c r="ALL14" i="7"/>
  <c r="AHH5" i="7"/>
  <c r="AHH6" i="7"/>
  <c r="AHH4" i="7"/>
  <c r="AHH7" i="7"/>
  <c r="MN27" i="7"/>
  <c r="MI28" i="7"/>
  <c r="MN28" i="7" s="1"/>
  <c r="IO7" i="7"/>
  <c r="IS7" i="7" s="1"/>
  <c r="EV21" i="7"/>
  <c r="NZ6" i="7"/>
  <c r="NU6" i="7"/>
  <c r="NG58" i="7"/>
  <c r="NH58" i="7" s="1"/>
  <c r="OA6" i="7"/>
  <c r="NV6" i="7"/>
  <c r="NX6" i="7"/>
  <c r="NT6" i="7"/>
  <c r="NY6" i="7"/>
  <c r="NW6" i="7"/>
  <c r="NO6" i="7"/>
  <c r="NS6" i="7" s="1"/>
  <c r="JR14" i="7"/>
  <c r="JI14" i="7"/>
  <c r="JM14" i="7" s="1"/>
  <c r="JQ14" i="7"/>
  <c r="JU14" i="7"/>
  <c r="JP14" i="7"/>
  <c r="JA66" i="7"/>
  <c r="JB66" i="7" s="1"/>
  <c r="JD65" i="7" s="1"/>
  <c r="JT14" i="7"/>
  <c r="JO14" i="7"/>
  <c r="JN14" i="7"/>
  <c r="JS14" i="7"/>
  <c r="IO27" i="7"/>
  <c r="IS27" i="7" s="1"/>
  <c r="SH28" i="7"/>
  <c r="SM27" i="7" s="1"/>
  <c r="QQ27" i="7"/>
  <c r="JO72" i="7"/>
  <c r="JP72" i="7"/>
  <c r="JQ72" i="7"/>
  <c r="JR72" i="7"/>
  <c r="JI72" i="7"/>
  <c r="JM72" i="7" s="1"/>
  <c r="JS72" i="7"/>
  <c r="JN72" i="7"/>
  <c r="JT72" i="7"/>
  <c r="QT19" i="7"/>
  <c r="QO20" i="7"/>
  <c r="OQ21" i="7"/>
  <c r="OP21" i="7"/>
  <c r="OO21" i="7"/>
  <c r="OR21" i="7"/>
  <c r="OI21" i="7"/>
  <c r="OM21" i="7" s="1"/>
  <c r="ON21" i="7"/>
  <c r="OT21" i="7"/>
  <c r="OS21" i="7"/>
  <c r="OU21" i="7"/>
  <c r="AHH25" i="7"/>
  <c r="AHH26" i="7"/>
  <c r="AHH27" i="7"/>
  <c r="AHH28" i="7"/>
  <c r="UW19" i="7"/>
  <c r="WN20" i="7"/>
  <c r="XE13" i="7"/>
  <c r="WZ13" i="7"/>
  <c r="WU13" i="7"/>
  <c r="WY13" i="7" s="1"/>
  <c r="XF13" i="7"/>
  <c r="XA13" i="7"/>
  <c r="XB13" i="7"/>
  <c r="XG13" i="7"/>
  <c r="XD13" i="7"/>
  <c r="XC13" i="7"/>
  <c r="QQ20" i="7"/>
  <c r="SH21" i="7"/>
  <c r="SI20" i="7" s="1"/>
  <c r="ST6" i="7"/>
  <c r="SW6" i="7"/>
  <c r="SV6" i="7"/>
  <c r="SU6" i="7"/>
  <c r="SO6" i="7"/>
  <c r="SS6" i="7" s="1"/>
  <c r="SX6" i="7"/>
  <c r="SZ6" i="7"/>
  <c r="TA6" i="7"/>
  <c r="SY6" i="7"/>
  <c r="AHH20" i="7"/>
  <c r="AHH21" i="7"/>
  <c r="AHH19" i="7"/>
  <c r="AHH18" i="7"/>
  <c r="ALK19" i="7"/>
  <c r="ALK7" i="7"/>
  <c r="APO26" i="7"/>
  <c r="APO13" i="7"/>
  <c r="APO28" i="7"/>
  <c r="APO25" i="7"/>
  <c r="APO6" i="7"/>
  <c r="APO12" i="7"/>
  <c r="APO18" i="7"/>
  <c r="APO20" i="7"/>
  <c r="APO21" i="7"/>
  <c r="APO4" i="7"/>
  <c r="APO5" i="7"/>
  <c r="APO7" i="7"/>
  <c r="APO27" i="7"/>
  <c r="APO19" i="7"/>
  <c r="APO14" i="7"/>
  <c r="APO11" i="7"/>
  <c r="APR19" i="7"/>
  <c r="ALK12" i="7"/>
  <c r="ALL7" i="7"/>
  <c r="ALK25" i="7"/>
  <c r="ALK20" i="7"/>
  <c r="UV13" i="7"/>
  <c r="VT13" i="7"/>
  <c r="MI21" i="7"/>
  <c r="MN21" i="7" s="1"/>
  <c r="MN20" i="7"/>
  <c r="NX13" i="7"/>
  <c r="NW13" i="7"/>
  <c r="NV13" i="7"/>
  <c r="NT13" i="7"/>
  <c r="NY13" i="7"/>
  <c r="NZ13" i="7"/>
  <c r="NO13" i="7"/>
  <c r="NS13" i="7" s="1"/>
  <c r="NG65" i="7"/>
  <c r="NH65" i="7" s="1"/>
  <c r="NU13" i="7"/>
  <c r="OA13" i="7"/>
  <c r="OI14" i="7"/>
  <c r="OM14" i="7" s="1"/>
  <c r="OR14" i="7"/>
  <c r="OU14" i="7"/>
  <c r="OT14" i="7"/>
  <c r="OS14" i="7"/>
  <c r="ON14" i="7"/>
  <c r="OQ14" i="7"/>
  <c r="OP14" i="7"/>
  <c r="OO14" i="7"/>
  <c r="SE5" i="7"/>
  <c r="RZ5" i="7"/>
  <c r="RU5" i="7"/>
  <c r="RY5" i="7" s="1"/>
  <c r="SA5" i="7"/>
  <c r="SF5" i="7"/>
  <c r="SG5" i="7"/>
  <c r="SB5" i="7"/>
  <c r="SD5" i="7"/>
  <c r="SC5" i="7"/>
  <c r="RM57" i="7"/>
  <c r="RN57" i="7" s="1"/>
  <c r="JP58" i="7"/>
  <c r="JQ58" i="7"/>
  <c r="JR58" i="7"/>
  <c r="JI58" i="7"/>
  <c r="JM58" i="7" s="1"/>
  <c r="JS58" i="7"/>
  <c r="JN58" i="7"/>
  <c r="JT58" i="7"/>
  <c r="JO58" i="7"/>
  <c r="NX64" i="7"/>
  <c r="NO64" i="7"/>
  <c r="NS64" i="7" s="1"/>
  <c r="NY64" i="7"/>
  <c r="NT64" i="7"/>
  <c r="NU64" i="7"/>
  <c r="NV64" i="7"/>
  <c r="NG62" i="7"/>
  <c r="NW64" i="7"/>
  <c r="NZ64" i="7"/>
  <c r="JB28" i="7"/>
  <c r="JF27" i="7" s="1"/>
  <c r="ID28" i="7"/>
  <c r="YY18" i="7"/>
  <c r="YZ18" i="7" s="1"/>
  <c r="YY21" i="7"/>
  <c r="YZ21" i="7" s="1"/>
  <c r="ZC18" i="7" s="1"/>
  <c r="YY19" i="7"/>
  <c r="YZ19" i="7" s="1"/>
  <c r="YY20" i="7"/>
  <c r="YZ20" i="7" s="1"/>
  <c r="ZB18" i="7" s="1"/>
  <c r="SO27" i="7"/>
  <c r="SS27" i="7" s="1"/>
  <c r="TA27" i="7"/>
  <c r="SV27" i="7"/>
  <c r="SW27" i="7"/>
  <c r="SX27" i="7"/>
  <c r="SY27" i="7"/>
  <c r="ST27" i="7"/>
  <c r="SZ27" i="7"/>
  <c r="SU27" i="7"/>
  <c r="ADD27" i="7"/>
  <c r="ADD25" i="7"/>
  <c r="ADD26" i="7"/>
  <c r="ADD28" i="7"/>
  <c r="APP25" i="7"/>
  <c r="APP6" i="7"/>
  <c r="APP28" i="7"/>
  <c r="APP26" i="7"/>
  <c r="APP13" i="7"/>
  <c r="APP21" i="7"/>
  <c r="APP12" i="7"/>
  <c r="APP20" i="7"/>
  <c r="APP4" i="7"/>
  <c r="APP19" i="7"/>
  <c r="APP7" i="7"/>
  <c r="APP5" i="7"/>
  <c r="APP27" i="7"/>
  <c r="APP14" i="7"/>
  <c r="APP11" i="7"/>
  <c r="APP18" i="7"/>
  <c r="NO57" i="7"/>
  <c r="NS57" i="7" s="1"/>
  <c r="NY57" i="7"/>
  <c r="NT57" i="7"/>
  <c r="NZ57" i="7"/>
  <c r="NU57" i="7"/>
  <c r="NV57" i="7"/>
  <c r="NG55" i="7"/>
  <c r="NW57" i="7"/>
  <c r="NX57" i="7"/>
  <c r="JN65" i="7"/>
  <c r="JP65" i="7"/>
  <c r="JR65" i="7"/>
  <c r="JT65" i="7"/>
  <c r="JI65" i="7"/>
  <c r="JM65" i="7" s="1"/>
  <c r="JO65" i="7"/>
  <c r="JS65" i="7"/>
  <c r="JQ65" i="7"/>
  <c r="WN27" i="7"/>
  <c r="UW26" i="7"/>
  <c r="YY14" i="7"/>
  <c r="YZ14" i="7" s="1"/>
  <c r="ZC11" i="7" s="1"/>
  <c r="YY13" i="7"/>
  <c r="YZ13" i="7" s="1"/>
  <c r="ZB11" i="7" s="1"/>
  <c r="YY12" i="7"/>
  <c r="YZ12" i="7" s="1"/>
  <c r="YY11" i="7"/>
  <c r="YZ11" i="7" s="1"/>
  <c r="IO20" i="7"/>
  <c r="IS20" i="7" s="1"/>
  <c r="YY6" i="7"/>
  <c r="YZ6" i="7" s="1"/>
  <c r="ZB4" i="7" s="1"/>
  <c r="YY5" i="7"/>
  <c r="YZ5" i="7" s="1"/>
  <c r="YY4" i="7"/>
  <c r="YZ4" i="7" s="1"/>
  <c r="YY7" i="7"/>
  <c r="YZ7" i="7" s="1"/>
  <c r="ZC4" i="7" s="1"/>
  <c r="OI7" i="7"/>
  <c r="OM7" i="7" s="1"/>
  <c r="OT7" i="7"/>
  <c r="OS7" i="7"/>
  <c r="OO7" i="7"/>
  <c r="OU7" i="7"/>
  <c r="OQ7" i="7"/>
  <c r="OP7" i="7"/>
  <c r="OR7" i="7"/>
  <c r="ON7" i="7"/>
  <c r="ALL27" i="7"/>
  <c r="ALK26" i="7"/>
  <c r="ALK14" i="7"/>
  <c r="ALL13" i="7"/>
  <c r="ALL4" i="7"/>
  <c r="ALK27" i="7"/>
  <c r="ALL25" i="7"/>
  <c r="ALK18" i="7"/>
  <c r="ALL18" i="7"/>
  <c r="ADD11" i="7"/>
  <c r="ADD14" i="7"/>
  <c r="ADD13" i="7"/>
  <c r="ADD12" i="7"/>
  <c r="WL12" i="7"/>
  <c r="WG12" i="7"/>
  <c r="VS64" i="7"/>
  <c r="VT64" i="7" s="1"/>
  <c r="WM12" i="7"/>
  <c r="WH12" i="7"/>
  <c r="WJ12" i="7"/>
  <c r="WI12" i="7"/>
  <c r="WK12" i="7"/>
  <c r="WF12" i="7"/>
  <c r="WA12" i="7"/>
  <c r="WE12" i="7" s="1"/>
  <c r="NH14" i="7"/>
  <c r="NJ13" i="7" s="1"/>
  <c r="MJ14" i="7"/>
  <c r="RN20" i="7"/>
  <c r="QP20" i="7"/>
  <c r="UW6" i="7"/>
  <c r="WN7" i="7"/>
  <c r="WO6" i="7" s="1"/>
  <c r="QP6" i="7"/>
  <c r="RN6" i="7"/>
  <c r="NH27" i="7"/>
  <c r="MJ27" i="7"/>
  <c r="NH7" i="7"/>
  <c r="NK6" i="7" s="1"/>
  <c r="MJ7" i="7"/>
  <c r="MN6" i="7"/>
  <c r="MI7" i="7"/>
  <c r="MN7" i="7" s="1"/>
  <c r="IO28" i="7"/>
  <c r="IS28" i="7" s="1"/>
  <c r="SH14" i="7"/>
  <c r="SL13" i="7" s="1"/>
  <c r="QQ13" i="7"/>
  <c r="IO13" i="7"/>
  <c r="IS13" i="7" s="1"/>
  <c r="VT6" i="7"/>
  <c r="UV6" i="7"/>
  <c r="EV20" i="7"/>
  <c r="SY13" i="7"/>
  <c r="ST13" i="7"/>
  <c r="SO13" i="7"/>
  <c r="SS13" i="7" s="1"/>
  <c r="SZ13" i="7"/>
  <c r="SU13" i="7"/>
  <c r="SV13" i="7"/>
  <c r="TA13" i="7"/>
  <c r="SX13" i="7"/>
  <c r="SW13" i="7"/>
  <c r="IO14" i="7"/>
  <c r="IS14" i="7" s="1"/>
  <c r="VS57" i="7"/>
  <c r="VT57" i="7" s="1"/>
  <c r="WM5" i="7"/>
  <c r="WH5" i="7"/>
  <c r="WJ5" i="7"/>
  <c r="WI5" i="7"/>
  <c r="WF5" i="7"/>
  <c r="WA5" i="7"/>
  <c r="WE5" i="7" s="1"/>
  <c r="WK5" i="7"/>
  <c r="WG5" i="7"/>
  <c r="WL5" i="7"/>
  <c r="QT5" i="7"/>
  <c r="QO6" i="7"/>
  <c r="NH21" i="7"/>
  <c r="NK20" i="7" s="1"/>
  <c r="MJ21" i="7"/>
  <c r="KB28" i="7"/>
  <c r="QP26" i="7"/>
  <c r="RN26" i="7"/>
  <c r="SA12" i="7"/>
  <c r="SF12" i="7"/>
  <c r="SG12" i="7"/>
  <c r="SB12" i="7"/>
  <c r="RM64" i="7"/>
  <c r="RN64" i="7" s="1"/>
  <c r="SD12" i="7"/>
  <c r="SC12" i="7"/>
  <c r="SE12" i="7"/>
  <c r="RZ12" i="7"/>
  <c r="RU12" i="7"/>
  <c r="RY12" i="7" s="1"/>
  <c r="UZ18" i="7"/>
  <c r="UU19" i="7"/>
  <c r="IO21" i="7"/>
  <c r="IS21" i="7" s="1"/>
  <c r="NY71" i="7"/>
  <c r="NT71" i="7"/>
  <c r="NO71" i="7"/>
  <c r="NS71" i="7" s="1"/>
  <c r="NZ71" i="7"/>
  <c r="NU71" i="7"/>
  <c r="NV71" i="7"/>
  <c r="NG69" i="7"/>
  <c r="NX71" i="7"/>
  <c r="NW71" i="7"/>
  <c r="QT12" i="7"/>
  <c r="QO13" i="7"/>
  <c r="OH13" i="7"/>
  <c r="ALK11" i="7"/>
  <c r="ALK5" i="7"/>
  <c r="ALL12" i="7"/>
  <c r="ALL20" i="7"/>
  <c r="OS28" i="7"/>
  <c r="OO28" i="7"/>
  <c r="OR28" i="7"/>
  <c r="OU28" i="7"/>
  <c r="OT28" i="7"/>
  <c r="ON28" i="7"/>
  <c r="OQ28" i="7"/>
  <c r="OI28" i="7"/>
  <c r="OM28" i="7" s="1"/>
  <c r="OP28" i="7"/>
  <c r="IO6" i="7"/>
  <c r="IS6" i="7" s="1"/>
  <c r="SF19" i="7"/>
  <c r="SA19" i="7"/>
  <c r="RM71" i="7"/>
  <c r="RN71" i="7" s="1"/>
  <c r="SG19" i="7"/>
  <c r="SB19" i="7"/>
  <c r="SD19" i="7"/>
  <c r="SC19" i="7"/>
  <c r="RZ19" i="7"/>
  <c r="RU19" i="7"/>
  <c r="RY19" i="7" s="1"/>
  <c r="SE19" i="7"/>
  <c r="XF6" i="7"/>
  <c r="XA6" i="7"/>
  <c r="XG6" i="7"/>
  <c r="XD6" i="7"/>
  <c r="XC6" i="7"/>
  <c r="WZ6" i="7"/>
  <c r="WU6" i="7"/>
  <c r="WY6" i="7" s="1"/>
  <c r="XE6" i="7"/>
  <c r="XB6" i="7"/>
  <c r="EV6" i="7"/>
  <c r="DX6" i="7"/>
  <c r="FP14" i="7"/>
  <c r="DW27" i="7"/>
  <c r="EB27" i="7" s="1"/>
  <c r="EB13" i="7"/>
  <c r="EC11" i="7" s="1"/>
  <c r="EV14" i="7"/>
  <c r="FW7" i="7"/>
  <c r="GA7" i="7" s="1"/>
  <c r="DW6" i="7"/>
  <c r="EB5" i="7"/>
  <c r="DW21" i="7"/>
  <c r="EB21" i="7" s="1"/>
  <c r="EB20" i="7"/>
  <c r="EU80" i="7"/>
  <c r="EV80" i="7" s="1"/>
  <c r="FL28" i="7"/>
  <c r="FH28" i="7"/>
  <c r="FO28" i="7"/>
  <c r="FK28" i="7"/>
  <c r="FC28" i="7"/>
  <c r="FG28" i="7" s="1"/>
  <c r="FI28" i="7"/>
  <c r="FN28" i="7"/>
  <c r="FM28" i="7"/>
  <c r="FJ28" i="7"/>
  <c r="IO5" i="7" l="1"/>
  <c r="IS5" i="7" s="1"/>
  <c r="IO4" i="7"/>
  <c r="MQ12" i="7"/>
  <c r="AAT27" i="7"/>
  <c r="MO18" i="7"/>
  <c r="MO26" i="7"/>
  <c r="UU5" i="7"/>
  <c r="UZ4" i="7"/>
  <c r="UU12" i="7"/>
  <c r="UZ11" i="7"/>
  <c r="SJ6" i="7"/>
  <c r="EC14" i="7"/>
  <c r="IS11" i="7"/>
  <c r="IO26" i="7"/>
  <c r="IS26" i="7" s="1"/>
  <c r="EE14" i="7"/>
  <c r="IS4" i="7"/>
  <c r="IT6" i="7" s="1"/>
  <c r="IO19" i="7"/>
  <c r="IS19" i="7" s="1"/>
  <c r="IO25" i="7"/>
  <c r="IT5" i="7"/>
  <c r="ZA4" i="7"/>
  <c r="ZA11" i="7"/>
  <c r="ZA18" i="7"/>
  <c r="SL6" i="7"/>
  <c r="IO18" i="7"/>
  <c r="IO12" i="7"/>
  <c r="IS12" i="7" s="1"/>
  <c r="FV27" i="7"/>
  <c r="SK27" i="7"/>
  <c r="SI27" i="7"/>
  <c r="ALL64" i="7"/>
  <c r="MO4" i="7"/>
  <c r="SK6" i="7"/>
  <c r="SI6" i="7"/>
  <c r="ED14" i="7"/>
  <c r="EF14" i="7"/>
  <c r="JF64" i="7"/>
  <c r="SJ27" i="7"/>
  <c r="SL27" i="7"/>
  <c r="MP11" i="7"/>
  <c r="NL5" i="7"/>
  <c r="MP18" i="7"/>
  <c r="MU18" i="7" s="1"/>
  <c r="WQ6" i="7"/>
  <c r="SJ20" i="7"/>
  <c r="SL20" i="7"/>
  <c r="WP13" i="7"/>
  <c r="WR13" i="7"/>
  <c r="MR12" i="7"/>
  <c r="MP12" i="7"/>
  <c r="JF65" i="7"/>
  <c r="SI13" i="7"/>
  <c r="SK13" i="7"/>
  <c r="JE72" i="7"/>
  <c r="JC72" i="7"/>
  <c r="EF11" i="7"/>
  <c r="JE71" i="7"/>
  <c r="JC58" i="7"/>
  <c r="NL19" i="7"/>
  <c r="MQ25" i="7"/>
  <c r="MQ4" i="7"/>
  <c r="NI13" i="7"/>
  <c r="NK13" i="7"/>
  <c r="MQ26" i="7"/>
  <c r="ALL66" i="7"/>
  <c r="NJ20" i="7"/>
  <c r="NL20" i="7"/>
  <c r="JE27" i="7"/>
  <c r="JC27" i="7"/>
  <c r="MP5" i="7"/>
  <c r="MR5" i="7"/>
  <c r="NJ6" i="7"/>
  <c r="NL6" i="7"/>
  <c r="MS19" i="7"/>
  <c r="JC57" i="7"/>
  <c r="MQ11" i="7"/>
  <c r="RD12" i="7"/>
  <c r="RC12" i="7"/>
  <c r="RB12" i="7"/>
  <c r="RX20" i="7"/>
  <c r="RW20" i="7"/>
  <c r="RV20" i="7"/>
  <c r="WD13" i="7"/>
  <c r="WC13" i="7"/>
  <c r="WB13" i="7"/>
  <c r="MW28" i="7"/>
  <c r="MQ28" i="7"/>
  <c r="MV28" i="7"/>
  <c r="MP28" i="7"/>
  <c r="MX28" i="7"/>
  <c r="MR28" i="7"/>
  <c r="MS28" i="7"/>
  <c r="MO28" i="7"/>
  <c r="NK19" i="7"/>
  <c r="EJ21" i="7"/>
  <c r="ED21" i="7"/>
  <c r="EG21" i="7"/>
  <c r="EC21" i="7"/>
  <c r="EL21" i="7"/>
  <c r="EF21" i="7"/>
  <c r="EK21" i="7"/>
  <c r="EE21" i="7"/>
  <c r="FU14" i="7"/>
  <c r="FQ14" i="7"/>
  <c r="FZ14" i="7"/>
  <c r="FT14" i="7"/>
  <c r="FY14" i="7"/>
  <c r="FS14" i="7"/>
  <c r="FX14" i="7"/>
  <c r="FR14" i="7"/>
  <c r="FT13" i="7"/>
  <c r="FR13" i="7"/>
  <c r="FU13" i="7"/>
  <c r="FQ13" i="7"/>
  <c r="FS13" i="7"/>
  <c r="MV7" i="7"/>
  <c r="MP7" i="7"/>
  <c r="MW7" i="7"/>
  <c r="MO7" i="7"/>
  <c r="MS7" i="7"/>
  <c r="MR7" i="7"/>
  <c r="MX7" i="7"/>
  <c r="MQ7" i="7"/>
  <c r="WX7" i="7"/>
  <c r="WR7" i="7"/>
  <c r="WS7" i="7"/>
  <c r="WQ7" i="7"/>
  <c r="WW7" i="7"/>
  <c r="WP7" i="7"/>
  <c r="WV7" i="7"/>
  <c r="WO7" i="7"/>
  <c r="ALL79" i="7"/>
  <c r="ALL80" i="7"/>
  <c r="ALL78" i="7"/>
  <c r="ALL77" i="7"/>
  <c r="RW57" i="7"/>
  <c r="RV57" i="7"/>
  <c r="RX57" i="7"/>
  <c r="RD19" i="7"/>
  <c r="RC19" i="7"/>
  <c r="RB19" i="7"/>
  <c r="JL66" i="7"/>
  <c r="JF66" i="7"/>
  <c r="JK66" i="7"/>
  <c r="JE66" i="7"/>
  <c r="JJ66" i="7"/>
  <c r="JD66" i="7"/>
  <c r="JG66" i="7"/>
  <c r="JC66" i="7"/>
  <c r="FD21" i="7"/>
  <c r="EX21" i="7"/>
  <c r="FA21" i="7"/>
  <c r="EW21" i="7"/>
  <c r="FF21" i="7"/>
  <c r="EZ21" i="7"/>
  <c r="FE21" i="7"/>
  <c r="EY21" i="7"/>
  <c r="MS27" i="7"/>
  <c r="MO27" i="7"/>
  <c r="MX27" i="7"/>
  <c r="MR27" i="7"/>
  <c r="MW27" i="7"/>
  <c r="MQ27" i="7"/>
  <c r="MV27" i="7"/>
  <c r="MP27" i="7"/>
  <c r="MW14" i="7"/>
  <c r="MQ14" i="7"/>
  <c r="MV14" i="7"/>
  <c r="MP14" i="7"/>
  <c r="MS14" i="7"/>
  <c r="MO14" i="7"/>
  <c r="MX14" i="7"/>
  <c r="MR14" i="7"/>
  <c r="NR72" i="7"/>
  <c r="NQ72" i="7"/>
  <c r="NP72" i="7"/>
  <c r="MS25" i="7"/>
  <c r="EG14" i="7"/>
  <c r="NI19" i="7"/>
  <c r="MO11" i="7"/>
  <c r="MU11" i="7" s="1"/>
  <c r="JD64" i="7"/>
  <c r="NJ5" i="7"/>
  <c r="WS6" i="7"/>
  <c r="SM13" i="7"/>
  <c r="JG72" i="7"/>
  <c r="NM5" i="7"/>
  <c r="JE26" i="7"/>
  <c r="JF58" i="7"/>
  <c r="JE58" i="7"/>
  <c r="NJ19" i="7"/>
  <c r="MP25" i="7"/>
  <c r="MQ18" i="7"/>
  <c r="NM13" i="7"/>
  <c r="MS26" i="7"/>
  <c r="ALL65" i="7"/>
  <c r="JG27" i="7"/>
  <c r="MP19" i="7"/>
  <c r="MR19" i="7"/>
  <c r="JC71" i="7"/>
  <c r="EJ20" i="7"/>
  <c r="ED20" i="7"/>
  <c r="EG20" i="7"/>
  <c r="EC20" i="7"/>
  <c r="EL20" i="7"/>
  <c r="EF20" i="7"/>
  <c r="EK20" i="7"/>
  <c r="EE20" i="7"/>
  <c r="RX71" i="7"/>
  <c r="RW71" i="7"/>
  <c r="RV71" i="7"/>
  <c r="WD64" i="7"/>
  <c r="WC64" i="7"/>
  <c r="WB64" i="7"/>
  <c r="EJ5" i="7"/>
  <c r="EL5" i="7"/>
  <c r="EK5" i="7"/>
  <c r="RV26" i="7"/>
  <c r="RX26" i="7"/>
  <c r="RW26" i="7"/>
  <c r="FD20" i="7"/>
  <c r="EX20" i="7"/>
  <c r="FA20" i="7"/>
  <c r="EW20" i="7"/>
  <c r="FF20" i="7"/>
  <c r="EZ20" i="7"/>
  <c r="FE20" i="7"/>
  <c r="EY20" i="7"/>
  <c r="EX19" i="7"/>
  <c r="EZ19" i="7"/>
  <c r="FB19" i="7" s="1"/>
  <c r="FA19" i="7"/>
  <c r="EW19" i="7"/>
  <c r="EY19" i="7"/>
  <c r="WB6" i="7"/>
  <c r="WD6" i="7"/>
  <c r="WC6" i="7"/>
  <c r="MX6" i="7"/>
  <c r="MR6" i="7"/>
  <c r="MW6" i="7"/>
  <c r="MQ6" i="7"/>
  <c r="MV6" i="7"/>
  <c r="MP6" i="7"/>
  <c r="MS6" i="7"/>
  <c r="MO6" i="7"/>
  <c r="MR11" i="7"/>
  <c r="JD71" i="7"/>
  <c r="JF57" i="7"/>
  <c r="MO25" i="7"/>
  <c r="MU25" i="7" s="1"/>
  <c r="MR4" i="7"/>
  <c r="JG71" i="7"/>
  <c r="WR6" i="7"/>
  <c r="WP6" i="7"/>
  <c r="SK20" i="7"/>
  <c r="WQ13" i="7"/>
  <c r="MO12" i="7"/>
  <c r="MU12" i="7" s="1"/>
  <c r="MY12" i="7" s="1"/>
  <c r="JC65" i="7"/>
  <c r="JE65" i="7"/>
  <c r="SJ13" i="7"/>
  <c r="JF72" i="7"/>
  <c r="ED11" i="7"/>
  <c r="JG57" i="7"/>
  <c r="MS4" i="7"/>
  <c r="NJ12" i="7"/>
  <c r="JC26" i="7"/>
  <c r="JE64" i="7"/>
  <c r="NK5" i="7"/>
  <c r="NM12" i="7"/>
  <c r="NL13" i="7"/>
  <c r="MP26" i="7"/>
  <c r="MU26" i="7" s="1"/>
  <c r="MY26" i="7" s="1"/>
  <c r="MR26" i="7"/>
  <c r="MT26" i="7" s="1"/>
  <c r="ALL63" i="7"/>
  <c r="NI20" i="7"/>
  <c r="JD27" i="7"/>
  <c r="MO5" i="7"/>
  <c r="MU5" i="7" s="1"/>
  <c r="MY5" i="7" s="1"/>
  <c r="MQ5" i="7"/>
  <c r="NI6" i="7"/>
  <c r="JG64" i="7"/>
  <c r="EL27" i="7"/>
  <c r="EK27" i="7"/>
  <c r="EJ27" i="7"/>
  <c r="RD5" i="7"/>
  <c r="RC5" i="7"/>
  <c r="RB5" i="7"/>
  <c r="NP7" i="7"/>
  <c r="NJ7" i="7"/>
  <c r="NL7" i="7"/>
  <c r="NR7" i="7"/>
  <c r="NK7" i="7"/>
  <c r="NQ7" i="7"/>
  <c r="NI7" i="7"/>
  <c r="NM7" i="7"/>
  <c r="JJ59" i="7"/>
  <c r="JD59" i="7"/>
  <c r="JG59" i="7"/>
  <c r="JC59" i="7"/>
  <c r="JL59" i="7"/>
  <c r="JF59" i="7"/>
  <c r="JK59" i="7"/>
  <c r="JE59" i="7"/>
  <c r="MW13" i="7"/>
  <c r="MQ13" i="7"/>
  <c r="MV13" i="7"/>
  <c r="MP13" i="7"/>
  <c r="MS13" i="7"/>
  <c r="MO13" i="7"/>
  <c r="MX13" i="7"/>
  <c r="MR13" i="7"/>
  <c r="FA14" i="7"/>
  <c r="EW14" i="7"/>
  <c r="FF14" i="7"/>
  <c r="EZ14" i="7"/>
  <c r="FE14" i="7"/>
  <c r="EY14" i="7"/>
  <c r="FD14" i="7"/>
  <c r="EX14" i="7"/>
  <c r="EW12" i="7"/>
  <c r="EZ13" i="7"/>
  <c r="EX13" i="7"/>
  <c r="EX12" i="7"/>
  <c r="FA13" i="7"/>
  <c r="EZ12" i="7"/>
  <c r="EW13" i="7"/>
  <c r="EY13" i="7"/>
  <c r="EY12" i="7"/>
  <c r="FA12" i="7"/>
  <c r="NR21" i="7"/>
  <c r="NL21" i="7"/>
  <c r="NQ21" i="7"/>
  <c r="NK21" i="7"/>
  <c r="NP21" i="7"/>
  <c r="NJ21" i="7"/>
  <c r="NM21" i="7"/>
  <c r="NI21" i="7"/>
  <c r="WB57" i="7"/>
  <c r="WD57" i="7"/>
  <c r="WC57" i="7"/>
  <c r="SR14" i="7"/>
  <c r="SL14" i="7"/>
  <c r="SQ14" i="7"/>
  <c r="SK14" i="7"/>
  <c r="SP14" i="7"/>
  <c r="SJ14" i="7"/>
  <c r="SM14" i="7"/>
  <c r="SI14" i="7"/>
  <c r="NR27" i="7"/>
  <c r="NQ27" i="7"/>
  <c r="NP27" i="7"/>
  <c r="NQ14" i="7"/>
  <c r="NK14" i="7"/>
  <c r="NP14" i="7"/>
  <c r="NJ14" i="7"/>
  <c r="NM14" i="7"/>
  <c r="NI14" i="7"/>
  <c r="NR14" i="7"/>
  <c r="NL14" i="7"/>
  <c r="NK12" i="7"/>
  <c r="NI12" i="7"/>
  <c r="ZF25" i="7"/>
  <c r="NP65" i="7"/>
  <c r="NR65" i="7"/>
  <c r="NQ65" i="7"/>
  <c r="MX20" i="7"/>
  <c r="MR20" i="7"/>
  <c r="MW20" i="7"/>
  <c r="MQ20" i="7"/>
  <c r="MV20" i="7"/>
  <c r="MP20" i="7"/>
  <c r="MS20" i="7"/>
  <c r="MO20" i="7"/>
  <c r="SM21" i="7"/>
  <c r="SI21" i="7"/>
  <c r="SR21" i="7"/>
  <c r="SL21" i="7"/>
  <c r="SQ21" i="7"/>
  <c r="SK21" i="7"/>
  <c r="SP21" i="7"/>
  <c r="SJ21" i="7"/>
  <c r="ABD27" i="7"/>
  <c r="ABC27" i="7"/>
  <c r="ABB27" i="7"/>
  <c r="NP58" i="7"/>
  <c r="NR58" i="7"/>
  <c r="NQ58" i="7"/>
  <c r="WB19" i="7"/>
  <c r="WD19" i="7"/>
  <c r="WC19" i="7"/>
  <c r="VI25" i="7"/>
  <c r="VH25" i="7"/>
  <c r="VJ25" i="7"/>
  <c r="RX13" i="7"/>
  <c r="RW13" i="7"/>
  <c r="RV13" i="7"/>
  <c r="JK73" i="7"/>
  <c r="JE73" i="7"/>
  <c r="JG73" i="7"/>
  <c r="JF73" i="7"/>
  <c r="JL73" i="7"/>
  <c r="JD73" i="7"/>
  <c r="JJ73" i="7"/>
  <c r="JC73" i="7"/>
  <c r="WC26" i="7"/>
  <c r="WB26" i="7"/>
  <c r="WD26" i="7"/>
  <c r="EJ19" i="7"/>
  <c r="ED19" i="7"/>
  <c r="EG19" i="7"/>
  <c r="EC19" i="7"/>
  <c r="EL19" i="7"/>
  <c r="EF19" i="7"/>
  <c r="EK19" i="7"/>
  <c r="EE19" i="7"/>
  <c r="ED18" i="7"/>
  <c r="EF18" i="7"/>
  <c r="EG18" i="7"/>
  <c r="EC18" i="7"/>
  <c r="EE18" i="7"/>
  <c r="EW80" i="7"/>
  <c r="FF80" i="7"/>
  <c r="FE80" i="7"/>
  <c r="EY80" i="7"/>
  <c r="FD80" i="7"/>
  <c r="EX80" i="7"/>
  <c r="EG13" i="7"/>
  <c r="EC13" i="7"/>
  <c r="EL13" i="7"/>
  <c r="EF13" i="7"/>
  <c r="EK13" i="7"/>
  <c r="EE13" i="7"/>
  <c r="EJ13" i="7"/>
  <c r="ED13" i="7"/>
  <c r="EC12" i="7"/>
  <c r="EE12" i="7"/>
  <c r="EF12" i="7"/>
  <c r="ED12" i="7"/>
  <c r="EG12" i="7"/>
  <c r="FD6" i="7"/>
  <c r="FF6" i="7"/>
  <c r="FE6" i="7"/>
  <c r="VH18" i="7"/>
  <c r="VJ18" i="7"/>
  <c r="VI18" i="7"/>
  <c r="RV64" i="7"/>
  <c r="RX64" i="7"/>
  <c r="RW64" i="7"/>
  <c r="RX6" i="7"/>
  <c r="RW6" i="7"/>
  <c r="RV6" i="7"/>
  <c r="ALL73" i="7"/>
  <c r="ALL71" i="7"/>
  <c r="ALL72" i="7"/>
  <c r="ALL70" i="7"/>
  <c r="ALL58" i="7"/>
  <c r="ALL59" i="7"/>
  <c r="ALL57" i="7"/>
  <c r="ALL56" i="7"/>
  <c r="WX27" i="7"/>
  <c r="WW27" i="7"/>
  <c r="WV27" i="7"/>
  <c r="JK28" i="7"/>
  <c r="JE28" i="7"/>
  <c r="JJ28" i="7"/>
  <c r="JD28" i="7"/>
  <c r="JL28" i="7"/>
  <c r="JF28" i="7"/>
  <c r="JC28" i="7"/>
  <c r="JG28" i="7"/>
  <c r="JF26" i="7"/>
  <c r="JD26" i="7"/>
  <c r="JG26" i="7"/>
  <c r="MX21" i="7"/>
  <c r="MR21" i="7"/>
  <c r="MW21" i="7"/>
  <c r="MQ21" i="7"/>
  <c r="MV21" i="7"/>
  <c r="MP21" i="7"/>
  <c r="MS21" i="7"/>
  <c r="MO21" i="7"/>
  <c r="WV20" i="7"/>
  <c r="WX20" i="7"/>
  <c r="WW20" i="7"/>
  <c r="SQ28" i="7"/>
  <c r="SK28" i="7"/>
  <c r="SP28" i="7"/>
  <c r="SJ28" i="7"/>
  <c r="SR28" i="7"/>
  <c r="SL28" i="7"/>
  <c r="SM28" i="7"/>
  <c r="SI28" i="7"/>
  <c r="SQ7" i="7"/>
  <c r="SK7" i="7"/>
  <c r="SR7" i="7"/>
  <c r="SJ7" i="7"/>
  <c r="SP7" i="7"/>
  <c r="SI7" i="7"/>
  <c r="SM7" i="7"/>
  <c r="SL7" i="7"/>
  <c r="WS14" i="7"/>
  <c r="WO14" i="7"/>
  <c r="WX14" i="7"/>
  <c r="WR14" i="7"/>
  <c r="WW14" i="7"/>
  <c r="WQ14" i="7"/>
  <c r="WV14" i="7"/>
  <c r="WP14" i="7"/>
  <c r="RB26" i="7"/>
  <c r="RD26" i="7"/>
  <c r="RC26" i="7"/>
  <c r="FA27" i="7"/>
  <c r="EW27" i="7"/>
  <c r="FF27" i="7"/>
  <c r="EZ27" i="7"/>
  <c r="FE27" i="7"/>
  <c r="EY27" i="7"/>
  <c r="FD27" i="7"/>
  <c r="EX27" i="7"/>
  <c r="FA26" i="7"/>
  <c r="EY26" i="7"/>
  <c r="EW26" i="7"/>
  <c r="EX26" i="7"/>
  <c r="FC26" i="7" s="1"/>
  <c r="FG26" i="7" s="1"/>
  <c r="EZ26" i="7"/>
  <c r="NM19" i="7"/>
  <c r="NN19" i="7" s="1"/>
  <c r="JF71" i="7"/>
  <c r="JH71" i="7" s="1"/>
  <c r="JD57" i="7"/>
  <c r="MP4" i="7"/>
  <c r="MR18" i="7"/>
  <c r="SM20" i="7"/>
  <c r="WS13" i="7"/>
  <c r="WT13" i="7" s="1"/>
  <c r="MS12" i="7"/>
  <c r="MT12" i="7" s="1"/>
  <c r="JG65" i="7"/>
  <c r="JH65" i="7" s="1"/>
  <c r="EE11" i="7"/>
  <c r="EG11" i="7"/>
  <c r="MR25" i="7"/>
  <c r="MS18" i="7"/>
  <c r="NL12" i="7"/>
  <c r="JD58" i="7"/>
  <c r="EZ28" i="7"/>
  <c r="FB28" i="7" s="1"/>
  <c r="JE57" i="7"/>
  <c r="MS11" i="7"/>
  <c r="MT11" i="7" s="1"/>
  <c r="JC64" i="7"/>
  <c r="NI5" i="7"/>
  <c r="NM20" i="7"/>
  <c r="NN20" i="7" s="1"/>
  <c r="MS5" i="7"/>
  <c r="NM6" i="7"/>
  <c r="MO19" i="7"/>
  <c r="MU19" i="7" s="1"/>
  <c r="MY19" i="7" s="1"/>
  <c r="MQ19" i="7"/>
  <c r="JH6" i="7"/>
  <c r="JH13" i="7"/>
  <c r="UV26" i="7"/>
  <c r="VT27" i="7" s="1"/>
  <c r="JH21" i="7"/>
  <c r="ADE21" i="7"/>
  <c r="ADF21" i="7" s="1"/>
  <c r="ADI18" i="7" s="1"/>
  <c r="AEZ20" i="7" s="1"/>
  <c r="APR5" i="7"/>
  <c r="ADE20" i="7"/>
  <c r="ADF20" i="7" s="1"/>
  <c r="ADH18" i="7" s="1"/>
  <c r="ADH19" i="7" s="1"/>
  <c r="ADE18" i="7"/>
  <c r="ADF18" i="7" s="1"/>
  <c r="ADE19" i="7"/>
  <c r="ADF19" i="7" s="1"/>
  <c r="IN26" i="7"/>
  <c r="JH58" i="7"/>
  <c r="OH7" i="7"/>
  <c r="JH19" i="7"/>
  <c r="JH27" i="7"/>
  <c r="JI27" i="7"/>
  <c r="JM27" i="7" s="1"/>
  <c r="APR12" i="7"/>
  <c r="IN6" i="7"/>
  <c r="OH28" i="7"/>
  <c r="APR11" i="7"/>
  <c r="APR21" i="7"/>
  <c r="IN13" i="7"/>
  <c r="SN27" i="7"/>
  <c r="APQ5" i="7"/>
  <c r="APR13" i="7"/>
  <c r="APQ18" i="7"/>
  <c r="APR7" i="7"/>
  <c r="APR28" i="7"/>
  <c r="SN6" i="7"/>
  <c r="JH5" i="7"/>
  <c r="QT13" i="7"/>
  <c r="QO14" i="7"/>
  <c r="QT14" i="7" s="1"/>
  <c r="IN21" i="7"/>
  <c r="QO7" i="7"/>
  <c r="QT7" i="7" s="1"/>
  <c r="QT6" i="7"/>
  <c r="IN14" i="7"/>
  <c r="SN13" i="7"/>
  <c r="MJ28" i="7"/>
  <c r="NH28" i="7"/>
  <c r="WZ7" i="7"/>
  <c r="XC7" i="7"/>
  <c r="XB7" i="7"/>
  <c r="XA7" i="7"/>
  <c r="WU7" i="7"/>
  <c r="WY7" i="7" s="1"/>
  <c r="XD7" i="7"/>
  <c r="XF7" i="7"/>
  <c r="XG7" i="7"/>
  <c r="XE7" i="7"/>
  <c r="ALN19" i="7"/>
  <c r="ALN20" i="7"/>
  <c r="ALN18" i="7"/>
  <c r="ALN7" i="7"/>
  <c r="ALN5" i="7"/>
  <c r="ALN4" i="7"/>
  <c r="ALN6" i="7"/>
  <c r="ZF4" i="7"/>
  <c r="ZA5" i="7"/>
  <c r="ZA27" i="7"/>
  <c r="ZF26" i="7"/>
  <c r="ZA12" i="7"/>
  <c r="ZF11" i="7"/>
  <c r="WN28" i="7"/>
  <c r="WS27" i="7" s="1"/>
  <c r="UW27" i="7"/>
  <c r="ZF18" i="7"/>
  <c r="ZA19" i="7"/>
  <c r="JN28" i="7"/>
  <c r="JU28" i="7"/>
  <c r="JA80" i="7"/>
  <c r="JB80" i="7" s="1"/>
  <c r="JQ28" i="7"/>
  <c r="JS28" i="7"/>
  <c r="JT28" i="7"/>
  <c r="JI28" i="7"/>
  <c r="JM28" i="7" s="1"/>
  <c r="JR28" i="7"/>
  <c r="JO28" i="7"/>
  <c r="JP28" i="7"/>
  <c r="SB57" i="7"/>
  <c r="SC57" i="7"/>
  <c r="SD57" i="7"/>
  <c r="RU57" i="7"/>
  <c r="RY57" i="7" s="1"/>
  <c r="SE57" i="7"/>
  <c r="RZ57" i="7"/>
  <c r="RM55" i="7"/>
  <c r="SF57" i="7"/>
  <c r="SA57" i="7"/>
  <c r="UV14" i="7"/>
  <c r="VT14" i="7"/>
  <c r="VX12" i="7" s="1"/>
  <c r="APQ28" i="7"/>
  <c r="AHJ18" i="7"/>
  <c r="AHJ21" i="7"/>
  <c r="AHJ20" i="7"/>
  <c r="AHJ19" i="7"/>
  <c r="XF20" i="7"/>
  <c r="XA20" i="7"/>
  <c r="XG20" i="7"/>
  <c r="XB20" i="7"/>
  <c r="XC20" i="7"/>
  <c r="XD20" i="7"/>
  <c r="WZ20" i="7"/>
  <c r="WU20" i="7"/>
  <c r="WY20" i="7" s="1"/>
  <c r="XE20" i="7"/>
  <c r="AHJ28" i="7"/>
  <c r="AHJ27" i="7"/>
  <c r="AHJ26" i="7"/>
  <c r="AHJ25" i="7"/>
  <c r="QO21" i="7"/>
  <c r="QT21" i="7" s="1"/>
  <c r="QT20" i="7"/>
  <c r="ALN13" i="7"/>
  <c r="UU27" i="7"/>
  <c r="UZ26" i="7"/>
  <c r="SB13" i="7"/>
  <c r="SG13" i="7"/>
  <c r="SD13" i="7"/>
  <c r="SC13" i="7"/>
  <c r="RM65" i="7"/>
  <c r="RN65" i="7" s="1"/>
  <c r="SE13" i="7"/>
  <c r="RZ13" i="7"/>
  <c r="RU13" i="7"/>
  <c r="RY13" i="7" s="1"/>
  <c r="SF13" i="7"/>
  <c r="SA13" i="7"/>
  <c r="JH72" i="7"/>
  <c r="JQ73" i="7"/>
  <c r="JT73" i="7"/>
  <c r="JS73" i="7"/>
  <c r="JP73" i="7"/>
  <c r="JO73" i="7"/>
  <c r="JR73" i="7"/>
  <c r="JI73" i="7"/>
  <c r="JM73" i="7" s="1"/>
  <c r="JN73" i="7"/>
  <c r="SB71" i="7"/>
  <c r="RM69" i="7"/>
  <c r="SC71" i="7"/>
  <c r="SE71" i="7"/>
  <c r="SD71" i="7"/>
  <c r="RU71" i="7"/>
  <c r="RY71" i="7" s="1"/>
  <c r="SA71" i="7"/>
  <c r="RZ71" i="7"/>
  <c r="SF71" i="7"/>
  <c r="UU20" i="7"/>
  <c r="UZ19" i="7"/>
  <c r="QP27" i="7"/>
  <c r="RN27" i="7"/>
  <c r="VT7" i="7"/>
  <c r="VX5" i="7" s="1"/>
  <c r="UV7" i="7"/>
  <c r="IN11" i="7"/>
  <c r="IN28" i="7"/>
  <c r="NZ7" i="7"/>
  <c r="NY7" i="7"/>
  <c r="NV7" i="7"/>
  <c r="NU7" i="7"/>
  <c r="NX7" i="7"/>
  <c r="OA7" i="7"/>
  <c r="NT7" i="7"/>
  <c r="NW7" i="7"/>
  <c r="NG59" i="7"/>
  <c r="NH59" i="7" s="1"/>
  <c r="NI58" i="7" s="1"/>
  <c r="NO7" i="7"/>
  <c r="NS7" i="7" s="1"/>
  <c r="SD6" i="7"/>
  <c r="SC6" i="7"/>
  <c r="RZ6" i="7"/>
  <c r="RU6" i="7"/>
  <c r="RY6" i="7" s="1"/>
  <c r="SE6" i="7"/>
  <c r="SF6" i="7"/>
  <c r="SA6" i="7"/>
  <c r="RM58" i="7"/>
  <c r="RN58" i="7" s="1"/>
  <c r="SG6" i="7"/>
  <c r="SB6" i="7"/>
  <c r="ZZ5" i="7"/>
  <c r="ZB5" i="7"/>
  <c r="IN20" i="7"/>
  <c r="ZB12" i="7"/>
  <c r="ZZ12" i="7"/>
  <c r="XG27" i="7"/>
  <c r="XB27" i="7"/>
  <c r="XD27" i="7"/>
  <c r="XC27" i="7"/>
  <c r="XE27" i="7"/>
  <c r="WZ27" i="7"/>
  <c r="WU27" i="7"/>
  <c r="WY27" i="7" s="1"/>
  <c r="XA27" i="7"/>
  <c r="XF27" i="7"/>
  <c r="ADE28" i="7"/>
  <c r="ADF28" i="7" s="1"/>
  <c r="ADI25" i="7" s="1"/>
  <c r="ADE27" i="7"/>
  <c r="ADF27" i="7" s="1"/>
  <c r="ADE26" i="7"/>
  <c r="ADF26" i="7" s="1"/>
  <c r="ADE25" i="7"/>
  <c r="ADF25" i="7" s="1"/>
  <c r="AAT20" i="7"/>
  <c r="ZC19" i="7"/>
  <c r="OH14" i="7"/>
  <c r="MU20" i="7"/>
  <c r="MY20" i="7" s="1"/>
  <c r="APR20" i="7"/>
  <c r="APR18" i="7"/>
  <c r="APQ4" i="7"/>
  <c r="ASR14" i="7"/>
  <c r="ASR21" i="7"/>
  <c r="APR6" i="7"/>
  <c r="APQ25" i="7"/>
  <c r="APQ26" i="7"/>
  <c r="SX21" i="7"/>
  <c r="TA21" i="7"/>
  <c r="SZ21" i="7"/>
  <c r="SY21" i="7"/>
  <c r="ST21" i="7"/>
  <c r="SW21" i="7"/>
  <c r="SV21" i="7"/>
  <c r="SU21" i="7"/>
  <c r="SO21" i="7"/>
  <c r="SS21" i="7" s="1"/>
  <c r="AAT28" i="7"/>
  <c r="ZC27" i="7"/>
  <c r="WN21" i="7"/>
  <c r="WP20" i="7" s="1"/>
  <c r="UW20" i="7"/>
  <c r="SY28" i="7"/>
  <c r="SU28" i="7"/>
  <c r="SX28" i="7"/>
  <c r="TA28" i="7"/>
  <c r="SZ28" i="7"/>
  <c r="ST28" i="7"/>
  <c r="SW28" i="7"/>
  <c r="SV28" i="7"/>
  <c r="SO28" i="7"/>
  <c r="SS28" i="7" s="1"/>
  <c r="IN25" i="7"/>
  <c r="IN27" i="7"/>
  <c r="NW58" i="7"/>
  <c r="NO58" i="7"/>
  <c r="NS58" i="7" s="1"/>
  <c r="NY58" i="7"/>
  <c r="NX58" i="7"/>
  <c r="NZ58" i="7"/>
  <c r="NU58" i="7"/>
  <c r="NT58" i="7"/>
  <c r="NV58" i="7"/>
  <c r="MU28" i="7"/>
  <c r="MY28" i="7" s="1"/>
  <c r="ALN11" i="7"/>
  <c r="JH7" i="7"/>
  <c r="ZB26" i="7"/>
  <c r="ZZ26" i="7"/>
  <c r="MU13" i="7"/>
  <c r="NX72" i="7"/>
  <c r="NO72" i="7"/>
  <c r="NS72" i="7" s="1"/>
  <c r="NY72" i="7"/>
  <c r="NT72" i="7"/>
  <c r="NZ72" i="7"/>
  <c r="NU72" i="7"/>
  <c r="NV72" i="7"/>
  <c r="NW72" i="7"/>
  <c r="SF64" i="7"/>
  <c r="SA64" i="7"/>
  <c r="RZ64" i="7"/>
  <c r="SB64" i="7"/>
  <c r="RM62" i="7"/>
  <c r="SC64" i="7"/>
  <c r="SE64" i="7"/>
  <c r="SD64" i="7"/>
  <c r="RU64" i="7"/>
  <c r="RY64" i="7" s="1"/>
  <c r="WF6" i="7"/>
  <c r="WA6" i="7"/>
  <c r="WE6" i="7" s="1"/>
  <c r="WK6" i="7"/>
  <c r="WL6" i="7"/>
  <c r="WG6" i="7"/>
  <c r="VS58" i="7"/>
  <c r="VT58" i="7" s="1"/>
  <c r="WM6" i="7"/>
  <c r="WH6" i="7"/>
  <c r="WJ6" i="7"/>
  <c r="WI6" i="7"/>
  <c r="MU7" i="7"/>
  <c r="MY7" i="7" s="1"/>
  <c r="QP7" i="7"/>
  <c r="RN7" i="7"/>
  <c r="RO5" i="7" s="1"/>
  <c r="RN21" i="7"/>
  <c r="QP21" i="7"/>
  <c r="NG66" i="7"/>
  <c r="NH66" i="7" s="1"/>
  <c r="NK65" i="7" s="1"/>
  <c r="NX14" i="7"/>
  <c r="OA14" i="7"/>
  <c r="NZ14" i="7"/>
  <c r="NY14" i="7"/>
  <c r="NT14" i="7"/>
  <c r="NW14" i="7"/>
  <c r="NV14" i="7"/>
  <c r="NU14" i="7"/>
  <c r="NO14" i="7"/>
  <c r="NS14" i="7" s="1"/>
  <c r="ALN25" i="7"/>
  <c r="ALN27" i="7"/>
  <c r="ALN26" i="7"/>
  <c r="ALN28" i="7"/>
  <c r="ZC5" i="7"/>
  <c r="AAT6" i="7"/>
  <c r="AAT13" i="7"/>
  <c r="ZC12" i="7"/>
  <c r="JH20" i="7"/>
  <c r="MU21" i="7"/>
  <c r="MY21" i="7" s="1"/>
  <c r="APQ11" i="7"/>
  <c r="APQ14" i="7"/>
  <c r="APQ19" i="7"/>
  <c r="APR27" i="7"/>
  <c r="APR4" i="7"/>
  <c r="APQ7" i="7"/>
  <c r="APQ21" i="7"/>
  <c r="ASR28" i="7"/>
  <c r="APQ6" i="7"/>
  <c r="APR25" i="7"/>
  <c r="ABL27" i="7"/>
  <c r="ABG27" i="7"/>
  <c r="ABM27" i="7"/>
  <c r="ABH27" i="7"/>
  <c r="ABI27" i="7"/>
  <c r="ABJ27" i="7"/>
  <c r="ABA27" i="7"/>
  <c r="ABE27" i="7" s="1"/>
  <c r="ABK27" i="7"/>
  <c r="ABF27" i="7"/>
  <c r="OH21" i="7"/>
  <c r="JH14" i="7"/>
  <c r="JH64" i="7"/>
  <c r="IN7" i="7"/>
  <c r="MU27" i="7"/>
  <c r="MY27" i="7" s="1"/>
  <c r="AHJ5" i="7"/>
  <c r="AHJ6" i="7"/>
  <c r="AHJ7" i="7"/>
  <c r="AHJ4" i="7"/>
  <c r="ALN21" i="7"/>
  <c r="ALN14" i="7"/>
  <c r="ALN12" i="7"/>
  <c r="SO7" i="7"/>
  <c r="SS7" i="7" s="1"/>
  <c r="ST7" i="7"/>
  <c r="TA7" i="7"/>
  <c r="SZ7" i="7"/>
  <c r="SY7" i="7"/>
  <c r="SV7" i="7"/>
  <c r="SU7" i="7"/>
  <c r="SX7" i="7"/>
  <c r="SW7" i="7"/>
  <c r="WA19" i="7"/>
  <c r="WE19" i="7" s="1"/>
  <c r="WK19" i="7"/>
  <c r="WF19" i="7"/>
  <c r="VS71" i="7"/>
  <c r="VT71" i="7" s="1"/>
  <c r="WL19" i="7"/>
  <c r="WG19" i="7"/>
  <c r="WM19" i="7"/>
  <c r="WH19" i="7"/>
  <c r="WI19" i="7"/>
  <c r="WJ19" i="7"/>
  <c r="AHJ12" i="7"/>
  <c r="AHJ11" i="7"/>
  <c r="AHJ13" i="7"/>
  <c r="AHJ14" i="7"/>
  <c r="MU14" i="7"/>
  <c r="QT27" i="7"/>
  <c r="QO28" i="7"/>
  <c r="QT28" i="7" s="1"/>
  <c r="ADE4" i="7"/>
  <c r="ADF4" i="7" s="1"/>
  <c r="ADE6" i="7"/>
  <c r="ADF6" i="7" s="1"/>
  <c r="ADH4" i="7" s="1"/>
  <c r="ADE7" i="7"/>
  <c r="ADF7" i="7" s="1"/>
  <c r="ADI4" i="7" s="1"/>
  <c r="ADE5" i="7"/>
  <c r="ADF5" i="7" s="1"/>
  <c r="JI26" i="7"/>
  <c r="NO21" i="7"/>
  <c r="NS21" i="7" s="1"/>
  <c r="NT21" i="7"/>
  <c r="NG73" i="7"/>
  <c r="NH73" i="7" s="1"/>
  <c r="OA21" i="7"/>
  <c r="NZ21" i="7"/>
  <c r="NY21" i="7"/>
  <c r="NU21" i="7"/>
  <c r="NW21" i="7"/>
  <c r="NX21" i="7"/>
  <c r="NV21" i="7"/>
  <c r="WI57" i="7"/>
  <c r="WJ57" i="7"/>
  <c r="WA57" i="7"/>
  <c r="WE57" i="7" s="1"/>
  <c r="VS55" i="7"/>
  <c r="WK57" i="7"/>
  <c r="WF57" i="7"/>
  <c r="WL57" i="7"/>
  <c r="WG57" i="7"/>
  <c r="WH57" i="7"/>
  <c r="ST14" i="7"/>
  <c r="SW14" i="7"/>
  <c r="SV14" i="7"/>
  <c r="SO14" i="7"/>
  <c r="SS14" i="7" s="1"/>
  <c r="SY14" i="7"/>
  <c r="SU14" i="7"/>
  <c r="SX14" i="7"/>
  <c r="TA14" i="7"/>
  <c r="SZ14" i="7"/>
  <c r="RM72" i="7"/>
  <c r="RN72" i="7" s="1"/>
  <c r="SG20" i="7"/>
  <c r="SF20" i="7"/>
  <c r="SE20" i="7"/>
  <c r="SD20" i="7"/>
  <c r="SC20" i="7"/>
  <c r="SB20" i="7"/>
  <c r="SA20" i="7"/>
  <c r="RZ20" i="7"/>
  <c r="RU20" i="7"/>
  <c r="RY20" i="7" s="1"/>
  <c r="WK64" i="7"/>
  <c r="WF64" i="7"/>
  <c r="WL64" i="7"/>
  <c r="WG64" i="7"/>
  <c r="WH64" i="7"/>
  <c r="WJ64" i="7"/>
  <c r="VS62" i="7"/>
  <c r="WI64" i="7"/>
  <c r="WA64" i="7"/>
  <c r="WE64" i="7" s="1"/>
  <c r="ADE11" i="7"/>
  <c r="ADF11" i="7" s="1"/>
  <c r="ADE14" i="7"/>
  <c r="ADF14" i="7" s="1"/>
  <c r="ADI11" i="7" s="1"/>
  <c r="ADE12" i="7"/>
  <c r="ADF12" i="7" s="1"/>
  <c r="ADE13" i="7"/>
  <c r="ADF13" i="7" s="1"/>
  <c r="ADH11" i="7" s="1"/>
  <c r="IN12" i="7"/>
  <c r="ZB19" i="7"/>
  <c r="ZZ19" i="7"/>
  <c r="NO65" i="7"/>
  <c r="NS65" i="7" s="1"/>
  <c r="NY65" i="7"/>
  <c r="NT65" i="7"/>
  <c r="NZ65" i="7"/>
  <c r="NU65" i="7"/>
  <c r="NV65" i="7"/>
  <c r="NW65" i="7"/>
  <c r="NX65" i="7"/>
  <c r="WH13" i="7"/>
  <c r="WM13" i="7"/>
  <c r="WJ13" i="7"/>
  <c r="WI13" i="7"/>
  <c r="WK13" i="7"/>
  <c r="WA13" i="7"/>
  <c r="WE13" i="7" s="1"/>
  <c r="WG13" i="7"/>
  <c r="VS65" i="7"/>
  <c r="VT65" i="7" s="1"/>
  <c r="WF13" i="7"/>
  <c r="WL13" i="7"/>
  <c r="APR14" i="7"/>
  <c r="APQ27" i="7"/>
  <c r="APQ20" i="7"/>
  <c r="APQ12" i="7"/>
  <c r="ASR7" i="7"/>
  <c r="APQ13" i="7"/>
  <c r="APR26" i="7"/>
  <c r="NN5" i="7"/>
  <c r="JH12" i="7"/>
  <c r="JP66" i="7"/>
  <c r="JN66" i="7"/>
  <c r="JT66" i="7"/>
  <c r="JO66" i="7"/>
  <c r="JI66" i="7"/>
  <c r="JM66" i="7" s="1"/>
  <c r="JS66" i="7"/>
  <c r="JR66" i="7"/>
  <c r="JQ66" i="7"/>
  <c r="JN59" i="7"/>
  <c r="JI59" i="7"/>
  <c r="JM59" i="7" s="1"/>
  <c r="JT59" i="7"/>
  <c r="JS59" i="7"/>
  <c r="JR59" i="7"/>
  <c r="JQ59" i="7"/>
  <c r="JP59" i="7"/>
  <c r="JO59" i="7"/>
  <c r="WZ14" i="7"/>
  <c r="XC14" i="7"/>
  <c r="WU14" i="7"/>
  <c r="WY14" i="7" s="1"/>
  <c r="XF14" i="7"/>
  <c r="XB14" i="7"/>
  <c r="XD14" i="7"/>
  <c r="XE14" i="7"/>
  <c r="XA14" i="7"/>
  <c r="XG14" i="7"/>
  <c r="UV20" i="7"/>
  <c r="VT20" i="7"/>
  <c r="RN14" i="7"/>
  <c r="RO13" i="7" s="1"/>
  <c r="QP14" i="7"/>
  <c r="EV7" i="7"/>
  <c r="EX6" i="7" s="1"/>
  <c r="DX7" i="7"/>
  <c r="FC19" i="7"/>
  <c r="FG19" i="7" s="1"/>
  <c r="FV7" i="7"/>
  <c r="FV13" i="7"/>
  <c r="DW28" i="7"/>
  <c r="EB28" i="7" s="1"/>
  <c r="EF25" i="7" s="1"/>
  <c r="FB12" i="7"/>
  <c r="FV21" i="7"/>
  <c r="FW20" i="7"/>
  <c r="GA20" i="7" s="1"/>
  <c r="FW28" i="7"/>
  <c r="GA28" i="7" s="1"/>
  <c r="FW27" i="7"/>
  <c r="GA27" i="7" s="1"/>
  <c r="FW13" i="7"/>
  <c r="GA13" i="7" s="1"/>
  <c r="FV28" i="7"/>
  <c r="FW21" i="7"/>
  <c r="GA21" i="7" s="1"/>
  <c r="FV20" i="7"/>
  <c r="FW6" i="7"/>
  <c r="GA6" i="7" s="1"/>
  <c r="FV6" i="7"/>
  <c r="EB6" i="7"/>
  <c r="DW7" i="7"/>
  <c r="EB7" i="7" s="1"/>
  <c r="FC14" i="7"/>
  <c r="FG14" i="7" s="1"/>
  <c r="FC21" i="7"/>
  <c r="FG21" i="7" s="1"/>
  <c r="FC12" i="7"/>
  <c r="FC13" i="7"/>
  <c r="FC20" i="7"/>
  <c r="FB20" i="7"/>
  <c r="EI14" i="7"/>
  <c r="EM14" i="7" s="1"/>
  <c r="FM80" i="7"/>
  <c r="FI80" i="7"/>
  <c r="FL80" i="7"/>
  <c r="FK80" i="7"/>
  <c r="FJ80" i="7"/>
  <c r="FC80" i="7"/>
  <c r="FG80" i="7" s="1"/>
  <c r="FN80" i="7"/>
  <c r="FH80" i="7"/>
  <c r="FB21" i="7"/>
  <c r="EU73" i="7" s="1"/>
  <c r="EV73" i="7" s="1"/>
  <c r="FB26" i="7" l="1"/>
  <c r="EI12" i="7"/>
  <c r="EM12" i="7" s="1"/>
  <c r="MU6" i="7"/>
  <c r="MY6" i="7" s="1"/>
  <c r="ADI19" i="7"/>
  <c r="IT13" i="7"/>
  <c r="IG80" i="7"/>
  <c r="IH80" i="7" s="1"/>
  <c r="IQ80" i="7" s="1"/>
  <c r="ADG25" i="7"/>
  <c r="EC5" i="7"/>
  <c r="QV26" i="7"/>
  <c r="UU13" i="7"/>
  <c r="UZ12" i="7"/>
  <c r="UV27" i="7"/>
  <c r="VJ4" i="7"/>
  <c r="VI4" i="7"/>
  <c r="VH4" i="7"/>
  <c r="UU6" i="7"/>
  <c r="UZ5" i="7"/>
  <c r="FB27" i="7"/>
  <c r="VH11" i="7"/>
  <c r="VJ11" i="7"/>
  <c r="VI11" i="7"/>
  <c r="MY14" i="7"/>
  <c r="MY13" i="7"/>
  <c r="IX7" i="7"/>
  <c r="IW7" i="7"/>
  <c r="IY7" i="7"/>
  <c r="IV7" i="7"/>
  <c r="IU7" i="7"/>
  <c r="IG59" i="7"/>
  <c r="IH59" i="7" s="1"/>
  <c r="ADG11" i="7"/>
  <c r="IG66" i="7"/>
  <c r="IH66" i="7" s="1"/>
  <c r="IG63" i="7"/>
  <c r="IH63" i="7" s="1"/>
  <c r="IG65" i="7"/>
  <c r="IH65" i="7" s="1"/>
  <c r="IG64" i="7"/>
  <c r="IH64" i="7" s="1"/>
  <c r="IW5" i="7"/>
  <c r="MY18" i="7"/>
  <c r="MZ20" i="7" s="1"/>
  <c r="ADG4" i="7"/>
  <c r="QX26" i="7"/>
  <c r="IX14" i="7"/>
  <c r="MY11" i="7"/>
  <c r="IU6" i="7"/>
  <c r="IV5" i="7"/>
  <c r="IS25" i="7"/>
  <c r="IT26" i="7" s="1"/>
  <c r="IG77" i="7"/>
  <c r="IH77" i="7" s="1"/>
  <c r="IG78" i="7"/>
  <c r="IH78" i="7" s="1"/>
  <c r="IG79" i="7"/>
  <c r="IH79" i="7" s="1"/>
  <c r="IV4" i="7"/>
  <c r="IY4" i="7"/>
  <c r="IW4" i="7"/>
  <c r="IU4" i="7"/>
  <c r="IX4" i="7"/>
  <c r="IT4" i="7"/>
  <c r="IV13" i="7"/>
  <c r="IX13" i="7"/>
  <c r="IW6" i="7"/>
  <c r="IG58" i="7"/>
  <c r="IH58" i="7" s="1"/>
  <c r="IV6" i="7"/>
  <c r="ADG18" i="7"/>
  <c r="WT6" i="7"/>
  <c r="MY25" i="7"/>
  <c r="MZ27" i="7" s="1"/>
  <c r="IU13" i="7"/>
  <c r="IX5" i="7"/>
  <c r="IY5" i="7"/>
  <c r="IT7" i="7"/>
  <c r="IX12" i="7"/>
  <c r="IW12" i="7"/>
  <c r="IU12" i="7"/>
  <c r="IV12" i="7"/>
  <c r="IT12" i="7"/>
  <c r="IY12" i="7"/>
  <c r="IV14" i="7"/>
  <c r="IU5" i="7"/>
  <c r="IY13" i="7"/>
  <c r="IX6" i="7"/>
  <c r="IG57" i="7"/>
  <c r="IH57" i="7" s="1"/>
  <c r="IT11" i="7"/>
  <c r="IY11" i="7"/>
  <c r="IU11" i="7"/>
  <c r="IV11" i="7"/>
  <c r="IW11" i="7"/>
  <c r="IX11" i="7"/>
  <c r="IT14" i="7"/>
  <c r="IW13" i="7"/>
  <c r="IU14" i="7"/>
  <c r="MU4" i="7"/>
  <c r="IS18" i="7"/>
  <c r="IG70" i="7"/>
  <c r="IH70" i="7" s="1"/>
  <c r="IG71" i="7"/>
  <c r="IH71" i="7" s="1"/>
  <c r="IG72" i="7"/>
  <c r="IH72" i="7" s="1"/>
  <c r="IG73" i="7"/>
  <c r="IH73" i="7" s="1"/>
  <c r="IW14" i="7"/>
  <c r="IG56" i="7"/>
  <c r="IH56" i="7" s="1"/>
  <c r="IX26" i="7"/>
  <c r="IY26" i="7"/>
  <c r="IV26" i="7"/>
  <c r="IY14" i="7"/>
  <c r="IY6" i="7"/>
  <c r="EZ6" i="7"/>
  <c r="WR20" i="7"/>
  <c r="RQ13" i="7"/>
  <c r="FC27" i="7"/>
  <c r="FG27" i="7" s="1"/>
  <c r="EW5" i="7"/>
  <c r="NI65" i="7"/>
  <c r="EG27" i="7"/>
  <c r="AFJ20" i="7"/>
  <c r="AFI20" i="7"/>
  <c r="AFH20" i="7"/>
  <c r="WD27" i="7"/>
  <c r="WC27" i="7"/>
  <c r="WB27" i="7"/>
  <c r="EJ7" i="7"/>
  <c r="ED7" i="7"/>
  <c r="EG7" i="7"/>
  <c r="EC7" i="7"/>
  <c r="EL7" i="7"/>
  <c r="EF7" i="7"/>
  <c r="EK7" i="7"/>
  <c r="EE7" i="7"/>
  <c r="RX72" i="7"/>
  <c r="RW72" i="7"/>
  <c r="RV72" i="7"/>
  <c r="NP73" i="7"/>
  <c r="NJ73" i="7"/>
  <c r="NM73" i="7"/>
  <c r="NL73" i="7"/>
  <c r="NK73" i="7"/>
  <c r="NR73" i="7"/>
  <c r="NI73" i="7"/>
  <c r="NQ73" i="7"/>
  <c r="APR80" i="7"/>
  <c r="APR79" i="7"/>
  <c r="APR77" i="7"/>
  <c r="APR78" i="7"/>
  <c r="WD58" i="7"/>
  <c r="WC58" i="7"/>
  <c r="WB58" i="7"/>
  <c r="AAJ26" i="7"/>
  <c r="AAI26" i="7"/>
  <c r="AAH26" i="7"/>
  <c r="ABC28" i="7"/>
  <c r="AAW28" i="7"/>
  <c r="ABB28" i="7"/>
  <c r="AAV28" i="7"/>
  <c r="AAY28" i="7"/>
  <c r="AAU28" i="7"/>
  <c r="ABD28" i="7"/>
  <c r="AAX28" i="7"/>
  <c r="VI26" i="7"/>
  <c r="VH26" i="7"/>
  <c r="VJ26" i="7"/>
  <c r="QY21" i="7"/>
  <c r="QU21" i="7"/>
  <c r="RD21" i="7"/>
  <c r="QX21" i="7"/>
  <c r="RC21" i="7"/>
  <c r="QW21" i="7"/>
  <c r="RB21" i="7"/>
  <c r="QV21" i="7"/>
  <c r="JL80" i="7"/>
  <c r="JK80" i="7"/>
  <c r="JE80" i="7"/>
  <c r="JJ80" i="7"/>
  <c r="JD80" i="7"/>
  <c r="JC80" i="7"/>
  <c r="ZO18" i="7"/>
  <c r="ZN18" i="7"/>
  <c r="ZP18" i="7"/>
  <c r="NQ28" i="7"/>
  <c r="NK28" i="7"/>
  <c r="NP28" i="7"/>
  <c r="NJ28" i="7"/>
  <c r="NR28" i="7"/>
  <c r="NL28" i="7"/>
  <c r="NI28" i="7"/>
  <c r="NM28" i="7"/>
  <c r="QY6" i="7"/>
  <c r="QU6" i="7"/>
  <c r="RD6" i="7"/>
  <c r="QX6" i="7"/>
  <c r="RC6" i="7"/>
  <c r="QW6" i="7"/>
  <c r="RB6" i="7"/>
  <c r="QV6" i="7"/>
  <c r="RA6" i="7" s="1"/>
  <c r="RD13" i="7"/>
  <c r="QX13" i="7"/>
  <c r="RC13" i="7"/>
  <c r="QW13" i="7"/>
  <c r="RB13" i="7"/>
  <c r="QV13" i="7"/>
  <c r="QY13" i="7"/>
  <c r="QU13" i="7"/>
  <c r="APR66" i="7"/>
  <c r="APR64" i="7"/>
  <c r="APR65" i="7"/>
  <c r="APR63" i="7"/>
  <c r="NJ71" i="7"/>
  <c r="NJ26" i="7"/>
  <c r="RS6" i="7"/>
  <c r="FD7" i="7"/>
  <c r="EX7" i="7"/>
  <c r="FA7" i="7"/>
  <c r="EW7" i="7"/>
  <c r="FF7" i="7"/>
  <c r="EZ7" i="7"/>
  <c r="FE7" i="7"/>
  <c r="EY7" i="7"/>
  <c r="RC28" i="7"/>
  <c r="QW28" i="7"/>
  <c r="RB28" i="7"/>
  <c r="QV28" i="7"/>
  <c r="RD28" i="7"/>
  <c r="QX28" i="7"/>
  <c r="QY28" i="7"/>
  <c r="QU28" i="7"/>
  <c r="APR58" i="7"/>
  <c r="APR59" i="7"/>
  <c r="APR57" i="7"/>
  <c r="APR56" i="7"/>
  <c r="NQ66" i="7"/>
  <c r="NK66" i="7"/>
  <c r="NP66" i="7"/>
  <c r="NJ66" i="7"/>
  <c r="NM66" i="7"/>
  <c r="NI66" i="7"/>
  <c r="NR66" i="7"/>
  <c r="NL66" i="7"/>
  <c r="QY27" i="7"/>
  <c r="QU27" i="7"/>
  <c r="RD27" i="7"/>
  <c r="QX27" i="7"/>
  <c r="RC27" i="7"/>
  <c r="QW27" i="7"/>
  <c r="RB27" i="7"/>
  <c r="QV27" i="7"/>
  <c r="QU25" i="7"/>
  <c r="QW25" i="7"/>
  <c r="QV25" i="7"/>
  <c r="QX25" i="7"/>
  <c r="WV21" i="7"/>
  <c r="WP21" i="7"/>
  <c r="WS21" i="7"/>
  <c r="WO21" i="7"/>
  <c r="WX21" i="7"/>
  <c r="WR21" i="7"/>
  <c r="WW21" i="7"/>
  <c r="WQ21" i="7"/>
  <c r="AEF19" i="7"/>
  <c r="AEW19" i="7" s="1"/>
  <c r="RX58" i="7"/>
  <c r="RW58" i="7"/>
  <c r="RV58" i="7"/>
  <c r="VY14" i="7"/>
  <c r="VU14" i="7"/>
  <c r="WD14" i="7"/>
  <c r="VX14" i="7"/>
  <c r="WC14" i="7"/>
  <c r="VW14" i="7"/>
  <c r="WB14" i="7"/>
  <c r="VV14" i="7"/>
  <c r="WW28" i="7"/>
  <c r="WQ28" i="7"/>
  <c r="WV28" i="7"/>
  <c r="WP28" i="7"/>
  <c r="WS28" i="7"/>
  <c r="WO28" i="7"/>
  <c r="WX28" i="7"/>
  <c r="WR28" i="7"/>
  <c r="RX14" i="7"/>
  <c r="RR14" i="7"/>
  <c r="RW14" i="7"/>
  <c r="RQ14" i="7"/>
  <c r="RV14" i="7"/>
  <c r="RP14" i="7"/>
  <c r="RS14" i="7"/>
  <c r="RO14" i="7"/>
  <c r="WB20" i="7"/>
  <c r="WD20" i="7"/>
  <c r="WC20" i="7"/>
  <c r="WD65" i="7"/>
  <c r="WC65" i="7"/>
  <c r="WB65" i="7"/>
  <c r="AAI19" i="7"/>
  <c r="AAH19" i="7"/>
  <c r="AAJ19" i="7"/>
  <c r="ABB13" i="7"/>
  <c r="ABD13" i="7"/>
  <c r="ABC13" i="7"/>
  <c r="RS21" i="7"/>
  <c r="RO21" i="7"/>
  <c r="RX21" i="7"/>
  <c r="RR21" i="7"/>
  <c r="RW21" i="7"/>
  <c r="RQ21" i="7"/>
  <c r="RV21" i="7"/>
  <c r="RP21" i="7"/>
  <c r="APR73" i="7"/>
  <c r="APR71" i="7"/>
  <c r="APR72" i="7"/>
  <c r="APR70" i="7"/>
  <c r="AAH12" i="7"/>
  <c r="AAJ12" i="7"/>
  <c r="AAI12" i="7"/>
  <c r="AAI5" i="7"/>
  <c r="AAH5" i="7"/>
  <c r="AAJ5" i="7"/>
  <c r="NM59" i="7"/>
  <c r="NI59" i="7"/>
  <c r="NR59" i="7"/>
  <c r="NL59" i="7"/>
  <c r="NQ59" i="7"/>
  <c r="NK59" i="7"/>
  <c r="NP59" i="7"/>
  <c r="NJ59" i="7"/>
  <c r="WD7" i="7"/>
  <c r="VX7" i="7"/>
  <c r="WC7" i="7"/>
  <c r="VV7" i="7"/>
  <c r="WB7" i="7"/>
  <c r="VU7" i="7"/>
  <c r="VY7" i="7"/>
  <c r="VW7" i="7"/>
  <c r="RX27" i="7"/>
  <c r="RW27" i="7"/>
  <c r="RV27" i="7"/>
  <c r="RX65" i="7"/>
  <c r="RW65" i="7"/>
  <c r="RV65" i="7"/>
  <c r="QY20" i="7"/>
  <c r="QU20" i="7"/>
  <c r="RD20" i="7"/>
  <c r="QX20" i="7"/>
  <c r="RC20" i="7"/>
  <c r="QW20" i="7"/>
  <c r="RB20" i="7"/>
  <c r="QV20" i="7"/>
  <c r="QX18" i="7"/>
  <c r="QV18" i="7"/>
  <c r="QU18" i="7"/>
  <c r="QW18" i="7"/>
  <c r="ZN11" i="7"/>
  <c r="ZP11" i="7"/>
  <c r="ZO11" i="7"/>
  <c r="RD14" i="7"/>
  <c r="QX14" i="7"/>
  <c r="RC14" i="7"/>
  <c r="QW14" i="7"/>
  <c r="RB14" i="7"/>
  <c r="QV14" i="7"/>
  <c r="QY14" i="7"/>
  <c r="QU14" i="7"/>
  <c r="NL71" i="7"/>
  <c r="QX4" i="7"/>
  <c r="NL26" i="7"/>
  <c r="RS19" i="7"/>
  <c r="EF4" i="7"/>
  <c r="QY26" i="7"/>
  <c r="WS20" i="7"/>
  <c r="WQ27" i="7"/>
  <c r="WO27" i="7"/>
  <c r="RQ6" i="7"/>
  <c r="RO6" i="7"/>
  <c r="EY5" i="7"/>
  <c r="FA6" i="7"/>
  <c r="NL58" i="7"/>
  <c r="AAY27" i="7"/>
  <c r="NJ27" i="7"/>
  <c r="NL27" i="7"/>
  <c r="QW5" i="7"/>
  <c r="QU5" i="7"/>
  <c r="EE27" i="7"/>
  <c r="EC27" i="7"/>
  <c r="VY12" i="7"/>
  <c r="NL64" i="7"/>
  <c r="RP5" i="7"/>
  <c r="VV5" i="7"/>
  <c r="ED26" i="7"/>
  <c r="EC4" i="7"/>
  <c r="VW6" i="7"/>
  <c r="VU6" i="7"/>
  <c r="NK71" i="7"/>
  <c r="ED25" i="7"/>
  <c r="NM57" i="7"/>
  <c r="QY12" i="7"/>
  <c r="NI64" i="7"/>
  <c r="QY11" i="7"/>
  <c r="NK57" i="7"/>
  <c r="NM26" i="7"/>
  <c r="NJ64" i="7"/>
  <c r="VY5" i="7"/>
  <c r="QV4" i="7"/>
  <c r="AAV27" i="7"/>
  <c r="AAX27" i="7"/>
  <c r="EF26" i="7"/>
  <c r="EE4" i="7"/>
  <c r="VY6" i="7"/>
  <c r="EE5" i="7"/>
  <c r="VU12" i="7"/>
  <c r="NM64" i="7"/>
  <c r="QU4" i="7"/>
  <c r="EG26" i="7"/>
  <c r="QY18" i="7"/>
  <c r="NK72" i="7"/>
  <c r="NI72" i="7"/>
  <c r="QW19" i="7"/>
  <c r="QU19" i="7"/>
  <c r="VW13" i="7"/>
  <c r="VU13" i="7"/>
  <c r="RQ20" i="7"/>
  <c r="RO20" i="7"/>
  <c r="QV12" i="7"/>
  <c r="QX12" i="7"/>
  <c r="NI57" i="7"/>
  <c r="RP19" i="7"/>
  <c r="EG25" i="7"/>
  <c r="NL57" i="7"/>
  <c r="RR19" i="7"/>
  <c r="FF73" i="7"/>
  <c r="FE73" i="7"/>
  <c r="EY73" i="7"/>
  <c r="FD73" i="7"/>
  <c r="EX73" i="7"/>
  <c r="EW73" i="7"/>
  <c r="RW7" i="7"/>
  <c r="RQ7" i="7"/>
  <c r="RS7" i="7"/>
  <c r="RR7" i="7"/>
  <c r="RX7" i="7"/>
  <c r="RP7" i="7"/>
  <c r="RV7" i="7"/>
  <c r="RO7" i="7"/>
  <c r="ZP25" i="7"/>
  <c r="ZO25" i="7"/>
  <c r="ZN25" i="7"/>
  <c r="EJ6" i="7"/>
  <c r="ED6" i="7"/>
  <c r="EG6" i="7"/>
  <c r="EC6" i="7"/>
  <c r="EL6" i="7"/>
  <c r="EF6" i="7"/>
  <c r="EK6" i="7"/>
  <c r="EE6" i="7"/>
  <c r="ABC6" i="7"/>
  <c r="ABB6" i="7"/>
  <c r="ABD6" i="7"/>
  <c r="ABC20" i="7"/>
  <c r="ABB20" i="7"/>
  <c r="ABD20" i="7"/>
  <c r="VH19" i="7"/>
  <c r="VJ19" i="7"/>
  <c r="VI19" i="7"/>
  <c r="ZP26" i="7"/>
  <c r="ZO26" i="7"/>
  <c r="ZN26" i="7"/>
  <c r="ZO4" i="7"/>
  <c r="ZN4" i="7"/>
  <c r="ZP4" i="7"/>
  <c r="RC7" i="7"/>
  <c r="QW7" i="7"/>
  <c r="RD7" i="7"/>
  <c r="QV7" i="7"/>
  <c r="RB7" i="7"/>
  <c r="QU7" i="7"/>
  <c r="QY7" i="7"/>
  <c r="QX7" i="7"/>
  <c r="QV11" i="7"/>
  <c r="QY25" i="7"/>
  <c r="WP27" i="7"/>
  <c r="WR27" i="7"/>
  <c r="RP6" i="7"/>
  <c r="RR6" i="7"/>
  <c r="RT6" i="7" s="1"/>
  <c r="EZ5" i="7"/>
  <c r="FA5" i="7"/>
  <c r="RS13" i="7"/>
  <c r="NM58" i="7"/>
  <c r="NM65" i="7"/>
  <c r="NK27" i="7"/>
  <c r="NI27" i="7"/>
  <c r="QV5" i="7"/>
  <c r="QX5" i="7"/>
  <c r="ED27" i="7"/>
  <c r="EF27" i="7"/>
  <c r="QW11" i="7"/>
  <c r="EE25" i="7"/>
  <c r="RP12" i="7"/>
  <c r="NJ57" i="7"/>
  <c r="RO19" i="7"/>
  <c r="VX6" i="7"/>
  <c r="VZ6" i="7" s="1"/>
  <c r="VV6" i="7"/>
  <c r="EG5" i="7"/>
  <c r="VW12" i="7"/>
  <c r="QW4" i="7"/>
  <c r="NI26" i="7"/>
  <c r="RS12" i="7"/>
  <c r="EC25" i="7"/>
  <c r="NM72" i="7"/>
  <c r="QY19" i="7"/>
  <c r="EE26" i="7"/>
  <c r="VY13" i="7"/>
  <c r="RS20" i="7"/>
  <c r="RQ5" i="7"/>
  <c r="RQ12" i="7"/>
  <c r="VU5" i="7"/>
  <c r="RR12" i="7"/>
  <c r="ED4" i="7"/>
  <c r="QY4" i="7"/>
  <c r="QY5" i="7"/>
  <c r="WC71" i="7"/>
  <c r="WB71" i="7"/>
  <c r="WD71" i="7"/>
  <c r="EK28" i="7"/>
  <c r="EE28" i="7"/>
  <c r="EJ28" i="7"/>
  <c r="ED28" i="7"/>
  <c r="EC28" i="7"/>
  <c r="EL28" i="7"/>
  <c r="EG28" i="7"/>
  <c r="EF28" i="7"/>
  <c r="VV12" i="7"/>
  <c r="EG4" i="7"/>
  <c r="QW26" i="7"/>
  <c r="QU26" i="7"/>
  <c r="RA26" i="7" s="1"/>
  <c r="RE26" i="7" s="1"/>
  <c r="WQ20" i="7"/>
  <c r="WO20" i="7"/>
  <c r="EX5" i="7"/>
  <c r="EY6" i="7"/>
  <c r="EW6" i="7"/>
  <c r="RP13" i="7"/>
  <c r="RR13" i="7"/>
  <c r="NK58" i="7"/>
  <c r="NJ58" i="7"/>
  <c r="AAW27" i="7"/>
  <c r="AAU27" i="7"/>
  <c r="NL65" i="7"/>
  <c r="NN65" i="7" s="1"/>
  <c r="NJ65" i="7"/>
  <c r="NM27" i="7"/>
  <c r="NN27" i="7" s="1"/>
  <c r="NM71" i="7"/>
  <c r="QU11" i="7"/>
  <c r="RA11" i="7" s="1"/>
  <c r="RQ19" i="7"/>
  <c r="EF5" i="7"/>
  <c r="ED5" i="7"/>
  <c r="NI71" i="7"/>
  <c r="RS5" i="7"/>
  <c r="NK26" i="7"/>
  <c r="NJ72" i="7"/>
  <c r="NL72" i="7"/>
  <c r="NN72" i="7" s="1"/>
  <c r="QV19" i="7"/>
  <c r="QX19" i="7"/>
  <c r="EC26" i="7"/>
  <c r="EI26" i="7" s="1"/>
  <c r="EM26" i="7" s="1"/>
  <c r="VV13" i="7"/>
  <c r="VX13" i="7"/>
  <c r="VZ13" i="7" s="1"/>
  <c r="RP20" i="7"/>
  <c r="RR20" i="7"/>
  <c r="QU12" i="7"/>
  <c r="QW12" i="7"/>
  <c r="NK64" i="7"/>
  <c r="RO12" i="7"/>
  <c r="VW5" i="7"/>
  <c r="RR5" i="7"/>
  <c r="RT5" i="7" s="1"/>
  <c r="QX11" i="7"/>
  <c r="QZ11" i="7" s="1"/>
  <c r="NN6" i="7"/>
  <c r="MT19" i="7"/>
  <c r="NO26" i="7"/>
  <c r="NS26" i="7" s="1"/>
  <c r="NO27" i="7"/>
  <c r="NS27" i="7" s="1"/>
  <c r="JH73" i="7"/>
  <c r="NN12" i="7"/>
  <c r="NN14" i="7"/>
  <c r="MT7" i="7"/>
  <c r="WT14" i="7"/>
  <c r="JH57" i="7"/>
  <c r="QZ12" i="7"/>
  <c r="WT7" i="7"/>
  <c r="JH66" i="7"/>
  <c r="NN13" i="7"/>
  <c r="MT6" i="7"/>
  <c r="SN28" i="7"/>
  <c r="SN21" i="7"/>
  <c r="SE14" i="7"/>
  <c r="SA14" i="7"/>
  <c r="SD14" i="7"/>
  <c r="SG14" i="7"/>
  <c r="SF14" i="7"/>
  <c r="RZ14" i="7"/>
  <c r="SC14" i="7"/>
  <c r="SB14" i="7"/>
  <c r="RM66" i="7"/>
  <c r="RN66" i="7" s="1"/>
  <c r="RO65" i="7" s="1"/>
  <c r="RU14" i="7"/>
  <c r="RY14" i="7" s="1"/>
  <c r="AEF12" i="7"/>
  <c r="ADH12" i="7"/>
  <c r="SC72" i="7"/>
  <c r="SD72" i="7"/>
  <c r="RU72" i="7"/>
  <c r="RY72" i="7" s="1"/>
  <c r="SE72" i="7"/>
  <c r="RZ72" i="7"/>
  <c r="SF72" i="7"/>
  <c r="SA72" i="7"/>
  <c r="SB72" i="7"/>
  <c r="NU73" i="7"/>
  <c r="NX73" i="7"/>
  <c r="NW73" i="7"/>
  <c r="NT73" i="7"/>
  <c r="NO73" i="7"/>
  <c r="NS73" i="7" s="1"/>
  <c r="NZ73" i="7"/>
  <c r="NY73" i="7"/>
  <c r="NV73" i="7"/>
  <c r="JM26" i="7"/>
  <c r="ADH5" i="7"/>
  <c r="AEF5" i="7"/>
  <c r="AHK7" i="7"/>
  <c r="AHL7" i="7" s="1"/>
  <c r="AHO4" i="7" s="1"/>
  <c r="AHK6" i="7"/>
  <c r="AHL6" i="7" s="1"/>
  <c r="AHN4" i="7" s="1"/>
  <c r="AHK4" i="7"/>
  <c r="AHL4" i="7" s="1"/>
  <c r="AHK5" i="7"/>
  <c r="AHL5" i="7" s="1"/>
  <c r="MT27" i="7"/>
  <c r="APT26" i="7"/>
  <c r="APT28" i="7"/>
  <c r="APT25" i="7"/>
  <c r="APT27" i="7"/>
  <c r="APT13" i="7"/>
  <c r="ABL13" i="7"/>
  <c r="ABG13" i="7"/>
  <c r="ABH13" i="7"/>
  <c r="ABM13" i="7"/>
  <c r="ABJ13" i="7"/>
  <c r="ABF13" i="7"/>
  <c r="ABI13" i="7"/>
  <c r="ABK13" i="7"/>
  <c r="ABA13" i="7"/>
  <c r="ABE13" i="7" s="1"/>
  <c r="ABF6" i="7"/>
  <c r="ABA6" i="7"/>
  <c r="ABE6" i="7" s="1"/>
  <c r="ABK6" i="7"/>
  <c r="ABL6" i="7"/>
  <c r="ABG6" i="7"/>
  <c r="ABM6" i="7"/>
  <c r="ABH6" i="7"/>
  <c r="ABJ6" i="7"/>
  <c r="ABI6" i="7"/>
  <c r="WK58" i="7"/>
  <c r="WF58" i="7"/>
  <c r="WL58" i="7"/>
  <c r="WG58" i="7"/>
  <c r="WH58" i="7"/>
  <c r="WI58" i="7"/>
  <c r="WJ58" i="7"/>
  <c r="WA58" i="7"/>
  <c r="WE58" i="7" s="1"/>
  <c r="QZ26" i="7"/>
  <c r="ZB27" i="7"/>
  <c r="ZZ27" i="7"/>
  <c r="XE21" i="7"/>
  <c r="XA21" i="7"/>
  <c r="XD21" i="7"/>
  <c r="XG21" i="7"/>
  <c r="XF21" i="7"/>
  <c r="WZ21" i="7"/>
  <c r="XC21" i="7"/>
  <c r="XB21" i="7"/>
  <c r="WU21" i="7"/>
  <c r="WY21" i="7" s="1"/>
  <c r="AEE71" i="7"/>
  <c r="AEF71" i="7" s="1"/>
  <c r="AEU19" i="7"/>
  <c r="AER19" i="7"/>
  <c r="AEY19" i="7"/>
  <c r="AET19" i="7"/>
  <c r="ABM20" i="7"/>
  <c r="ABH20" i="7"/>
  <c r="ABI20" i="7"/>
  <c r="ABJ20" i="7"/>
  <c r="ABA20" i="7"/>
  <c r="ABE20" i="7" s="1"/>
  <c r="ABK20" i="7"/>
  <c r="ABF20" i="7"/>
  <c r="ABL20" i="7"/>
  <c r="ABG20" i="7"/>
  <c r="AEZ27" i="7"/>
  <c r="ADI26" i="7"/>
  <c r="ZY57" i="7"/>
  <c r="ZZ57" i="7" s="1"/>
  <c r="AAR5" i="7"/>
  <c r="AAM5" i="7"/>
  <c r="AAS5" i="7"/>
  <c r="AAN5" i="7"/>
  <c r="AAO5" i="7"/>
  <c r="AAP5" i="7"/>
  <c r="AAG5" i="7"/>
  <c r="AAK5" i="7" s="1"/>
  <c r="AAQ5" i="7"/>
  <c r="AAL5" i="7"/>
  <c r="WF7" i="7"/>
  <c r="WI7" i="7"/>
  <c r="WH7" i="7"/>
  <c r="WG7" i="7"/>
  <c r="WA7" i="7"/>
  <c r="WE7" i="7" s="1"/>
  <c r="VS59" i="7"/>
  <c r="VT59" i="7" s="1"/>
  <c r="VV57" i="7" s="1"/>
  <c r="WK7" i="7"/>
  <c r="WJ7" i="7"/>
  <c r="WM7" i="7"/>
  <c r="WL7" i="7"/>
  <c r="UU21" i="7"/>
  <c r="UZ21" i="7" s="1"/>
  <c r="UZ20" i="7"/>
  <c r="UZ27" i="7"/>
  <c r="UU28" i="7"/>
  <c r="UZ28" i="7" s="1"/>
  <c r="MT4" i="7"/>
  <c r="AFO20" i="7"/>
  <c r="AFP20" i="7"/>
  <c r="AFG20" i="7"/>
  <c r="AFK20" i="7" s="1"/>
  <c r="AFQ20" i="7"/>
  <c r="AFL20" i="7"/>
  <c r="AFR20" i="7"/>
  <c r="AFM20" i="7"/>
  <c r="AFS20" i="7"/>
  <c r="AFN20" i="7"/>
  <c r="ZA20" i="7"/>
  <c r="ZF19" i="7"/>
  <c r="WT27" i="7"/>
  <c r="XD28" i="7"/>
  <c r="XG28" i="7"/>
  <c r="XF28" i="7"/>
  <c r="XE28" i="7"/>
  <c r="WZ28" i="7"/>
  <c r="XC28" i="7"/>
  <c r="XB28" i="7"/>
  <c r="XA28" i="7"/>
  <c r="WU28" i="7"/>
  <c r="WY28" i="7" s="1"/>
  <c r="ZF27" i="7"/>
  <c r="ZA28" i="7"/>
  <c r="ZF28" i="7" s="1"/>
  <c r="ZA6" i="7"/>
  <c r="ZF5" i="7"/>
  <c r="VS72" i="7"/>
  <c r="VT72" i="7" s="1"/>
  <c r="WL20" i="7"/>
  <c r="WG20" i="7"/>
  <c r="WM20" i="7"/>
  <c r="WH20" i="7"/>
  <c r="WI20" i="7"/>
  <c r="WJ20" i="7"/>
  <c r="WA20" i="7"/>
  <c r="WE20" i="7" s="1"/>
  <c r="WK20" i="7"/>
  <c r="WF20" i="7"/>
  <c r="WK65" i="7"/>
  <c r="WF65" i="7"/>
  <c r="WL65" i="7"/>
  <c r="WG65" i="7"/>
  <c r="WH65" i="7"/>
  <c r="WI65" i="7"/>
  <c r="WJ65" i="7"/>
  <c r="WA65" i="7"/>
  <c r="WE65" i="7" s="1"/>
  <c r="ADG12" i="7"/>
  <c r="ADL11" i="7"/>
  <c r="VT28" i="7"/>
  <c r="VU27" i="7" s="1"/>
  <c r="UV28" i="7"/>
  <c r="APT12" i="7"/>
  <c r="APT14" i="7"/>
  <c r="AAT7" i="7"/>
  <c r="AAW6" i="7" s="1"/>
  <c r="ZC6" i="7"/>
  <c r="SE21" i="7"/>
  <c r="RU21" i="7"/>
  <c r="RY21" i="7" s="1"/>
  <c r="RZ21" i="7"/>
  <c r="RM73" i="7"/>
  <c r="RN73" i="7" s="1"/>
  <c r="RS72" i="7" s="1"/>
  <c r="SD21" i="7"/>
  <c r="SG21" i="7"/>
  <c r="SF21" i="7"/>
  <c r="SC21" i="7"/>
  <c r="SB21" i="7"/>
  <c r="SA21" i="7"/>
  <c r="ALP11" i="7"/>
  <c r="ALP13" i="7"/>
  <c r="ALP14" i="7"/>
  <c r="ALP12" i="7"/>
  <c r="ADH20" i="7"/>
  <c r="AEF20" i="7"/>
  <c r="NZ59" i="7"/>
  <c r="NW59" i="7"/>
  <c r="NU59" i="7"/>
  <c r="NV59" i="7"/>
  <c r="NX59" i="7"/>
  <c r="NO59" i="7"/>
  <c r="NS59" i="7" s="1"/>
  <c r="NT59" i="7"/>
  <c r="NY59" i="7"/>
  <c r="SF65" i="7"/>
  <c r="SE65" i="7"/>
  <c r="SD65" i="7"/>
  <c r="RU65" i="7"/>
  <c r="RY65" i="7" s="1"/>
  <c r="SB65" i="7"/>
  <c r="SA65" i="7"/>
  <c r="RZ65" i="7"/>
  <c r="SC65" i="7"/>
  <c r="AHK18" i="7"/>
  <c r="AHL18" i="7" s="1"/>
  <c r="AHK21" i="7"/>
  <c r="AHL21" i="7" s="1"/>
  <c r="AHO18" i="7" s="1"/>
  <c r="AHK19" i="7"/>
  <c r="AHL19" i="7" s="1"/>
  <c r="AHK20" i="7"/>
  <c r="AHL20" i="7" s="1"/>
  <c r="AHN18" i="7" s="1"/>
  <c r="RA13" i="7"/>
  <c r="RE13" i="7" s="1"/>
  <c r="VT21" i="7"/>
  <c r="VY20" i="7" s="1"/>
  <c r="UV21" i="7"/>
  <c r="AAR19" i="7"/>
  <c r="AAM19" i="7"/>
  <c r="AAN19" i="7"/>
  <c r="AAS19" i="7"/>
  <c r="AAP19" i="7"/>
  <c r="AAO19" i="7"/>
  <c r="ZY71" i="7"/>
  <c r="ZZ71" i="7" s="1"/>
  <c r="AAQ19" i="7"/>
  <c r="AAL19" i="7"/>
  <c r="AAG19" i="7"/>
  <c r="AAK19" i="7" s="1"/>
  <c r="AEZ13" i="7"/>
  <c r="ADI12" i="7"/>
  <c r="SN14" i="7"/>
  <c r="ADG5" i="7"/>
  <c r="ADL4" i="7"/>
  <c r="RA28" i="7"/>
  <c r="SN20" i="7"/>
  <c r="AAZ27" i="7"/>
  <c r="APT4" i="7"/>
  <c r="APT7" i="7"/>
  <c r="APT6" i="7"/>
  <c r="APT5" i="7"/>
  <c r="APT11" i="7"/>
  <c r="NX66" i="7"/>
  <c r="NW66" i="7"/>
  <c r="NV66" i="7"/>
  <c r="NU66" i="7"/>
  <c r="NT66" i="7"/>
  <c r="NO66" i="7"/>
  <c r="NS66" i="7" s="1"/>
  <c r="NZ66" i="7"/>
  <c r="NY66" i="7"/>
  <c r="RM59" i="7"/>
  <c r="RN59" i="7" s="1"/>
  <c r="RR58" i="7" s="1"/>
  <c r="SG7" i="7"/>
  <c r="SF7" i="7"/>
  <c r="SE7" i="7"/>
  <c r="SC7" i="7"/>
  <c r="SA7" i="7"/>
  <c r="RU7" i="7"/>
  <c r="RY7" i="7" s="1"/>
  <c r="SB7" i="7"/>
  <c r="SD7" i="7"/>
  <c r="RZ7" i="7"/>
  <c r="MT13" i="7"/>
  <c r="ABK28" i="7"/>
  <c r="ABI28" i="7"/>
  <c r="ABH28" i="7"/>
  <c r="ABG28" i="7"/>
  <c r="ABJ28" i="7"/>
  <c r="ABA28" i="7"/>
  <c r="ABE28" i="7" s="1"/>
  <c r="ABF28" i="7"/>
  <c r="ABM28" i="7"/>
  <c r="ABL28" i="7"/>
  <c r="AAZ28" i="7"/>
  <c r="APT21" i="7"/>
  <c r="APT18" i="7"/>
  <c r="APT20" i="7"/>
  <c r="APT19" i="7"/>
  <c r="MT18" i="7"/>
  <c r="MT20" i="7"/>
  <c r="ADL25" i="7"/>
  <c r="ADG26" i="7"/>
  <c r="AAO12" i="7"/>
  <c r="AAP12" i="7"/>
  <c r="AAG12" i="7"/>
  <c r="AAK12" i="7" s="1"/>
  <c r="AAL12" i="7"/>
  <c r="ZY64" i="7"/>
  <c r="ZZ64" i="7" s="1"/>
  <c r="AAR12" i="7"/>
  <c r="AAQ12" i="7"/>
  <c r="AAM12" i="7"/>
  <c r="AAS12" i="7"/>
  <c r="AAN12" i="7"/>
  <c r="SB58" i="7"/>
  <c r="SC58" i="7"/>
  <c r="SD58" i="7"/>
  <c r="RU58" i="7"/>
  <c r="RY58" i="7" s="1"/>
  <c r="SE58" i="7"/>
  <c r="RZ58" i="7"/>
  <c r="SF58" i="7"/>
  <c r="SA58" i="7"/>
  <c r="RN28" i="7"/>
  <c r="RO27" i="7" s="1"/>
  <c r="QP28" i="7"/>
  <c r="RA20" i="7"/>
  <c r="RE20" i="7" s="1"/>
  <c r="AHK28" i="7"/>
  <c r="AHL28" i="7" s="1"/>
  <c r="AHO25" i="7" s="1"/>
  <c r="AHK27" i="7"/>
  <c r="AHL27" i="7" s="1"/>
  <c r="AHK26" i="7"/>
  <c r="AHL26" i="7" s="1"/>
  <c r="AHK25" i="7"/>
  <c r="AHL25" i="7" s="1"/>
  <c r="JO80" i="7"/>
  <c r="JN80" i="7"/>
  <c r="JT80" i="7"/>
  <c r="JQ80" i="7"/>
  <c r="JP80" i="7"/>
  <c r="JS80" i="7"/>
  <c r="JR80" i="7"/>
  <c r="JI80" i="7"/>
  <c r="JM80" i="7" s="1"/>
  <c r="ZA13" i="7"/>
  <c r="ZF12" i="7"/>
  <c r="ALP5" i="7"/>
  <c r="ALP4" i="7"/>
  <c r="ALP7" i="7"/>
  <c r="ALP6" i="7"/>
  <c r="ALP20" i="7"/>
  <c r="ALP19" i="7"/>
  <c r="ALP18" i="7"/>
  <c r="ALP21" i="7"/>
  <c r="NU28" i="7"/>
  <c r="NX28" i="7"/>
  <c r="OA28" i="7"/>
  <c r="NZ28" i="7"/>
  <c r="NT28" i="7"/>
  <c r="NW28" i="7"/>
  <c r="NG80" i="7"/>
  <c r="NH80" i="7" s="1"/>
  <c r="NO28" i="7"/>
  <c r="NS28" i="7" s="1"/>
  <c r="NV28" i="7"/>
  <c r="NY28" i="7"/>
  <c r="JH59" i="7"/>
  <c r="ZB20" i="7"/>
  <c r="ZZ20" i="7"/>
  <c r="NN21" i="7"/>
  <c r="AEZ6" i="7"/>
  <c r="ADI5" i="7"/>
  <c r="RA27" i="7"/>
  <c r="RE27" i="7" s="1"/>
  <c r="MT14" i="7"/>
  <c r="AHK11" i="7"/>
  <c r="AHL11" i="7" s="1"/>
  <c r="AHK14" i="7"/>
  <c r="AHL14" i="7" s="1"/>
  <c r="AHO11" i="7" s="1"/>
  <c r="AHK13" i="7"/>
  <c r="AHL13" i="7" s="1"/>
  <c r="AHN11" i="7" s="1"/>
  <c r="AHK12" i="7"/>
  <c r="AHL12" i="7" s="1"/>
  <c r="WH71" i="7"/>
  <c r="WG71" i="7"/>
  <c r="WI71" i="7"/>
  <c r="WL71" i="7"/>
  <c r="WJ71" i="7"/>
  <c r="VS69" i="7"/>
  <c r="WF71" i="7"/>
  <c r="WK71" i="7"/>
  <c r="WA71" i="7"/>
  <c r="WE71" i="7" s="1"/>
  <c r="SN7" i="7"/>
  <c r="MT25" i="7"/>
  <c r="MT21" i="7"/>
  <c r="AAT14" i="7"/>
  <c r="AAV13" i="7" s="1"/>
  <c r="ZC13" i="7"/>
  <c r="ALP27" i="7"/>
  <c r="ALP26" i="7"/>
  <c r="ALP25" i="7"/>
  <c r="ALP28" i="7"/>
  <c r="MT28" i="7"/>
  <c r="AAT21" i="7"/>
  <c r="AAV20" i="7" s="1"/>
  <c r="ZC20" i="7"/>
  <c r="ADH25" i="7"/>
  <c r="ZZ13" i="7"/>
  <c r="ZB13" i="7"/>
  <c r="ZB6" i="7"/>
  <c r="ZZ6" i="7"/>
  <c r="NN7" i="7"/>
  <c r="MT5" i="7"/>
  <c r="RA21" i="7"/>
  <c r="AEZ21" i="7"/>
  <c r="ADI20" i="7"/>
  <c r="WF14" i="7"/>
  <c r="WI14" i="7"/>
  <c r="VS66" i="7"/>
  <c r="VT66" i="7" s="1"/>
  <c r="VX65" i="7" s="1"/>
  <c r="WA14" i="7"/>
  <c r="WE14" i="7" s="1"/>
  <c r="WL14" i="7"/>
  <c r="WK14" i="7"/>
  <c r="WM14" i="7"/>
  <c r="WH14" i="7"/>
  <c r="WG14" i="7"/>
  <c r="WJ14" i="7"/>
  <c r="JH28" i="7"/>
  <c r="JH26" i="7"/>
  <c r="EH11" i="7"/>
  <c r="GC28" i="7"/>
  <c r="GB27" i="7"/>
  <c r="FC6" i="7"/>
  <c r="EU78" i="7"/>
  <c r="EV78" i="7" s="1"/>
  <c r="EU79" i="7"/>
  <c r="EV79" i="7" s="1"/>
  <c r="FK26" i="7"/>
  <c r="FH26" i="7"/>
  <c r="FL26" i="7"/>
  <c r="FM26" i="7"/>
  <c r="FJ26" i="7"/>
  <c r="FI26" i="7"/>
  <c r="FK27" i="7"/>
  <c r="FH27" i="7"/>
  <c r="FI27" i="7"/>
  <c r="FM27" i="7"/>
  <c r="FL27" i="7"/>
  <c r="FJ27" i="7"/>
  <c r="EI13" i="7"/>
  <c r="EM13" i="7" s="1"/>
  <c r="FW14" i="7"/>
  <c r="GA14" i="7" s="1"/>
  <c r="EH12" i="7"/>
  <c r="FB14" i="7"/>
  <c r="FB13" i="7"/>
  <c r="EU66" i="7" s="1"/>
  <c r="EV66" i="7" s="1"/>
  <c r="FV14" i="7"/>
  <c r="GB20" i="7"/>
  <c r="EH13" i="7"/>
  <c r="EI11" i="7"/>
  <c r="EM11" i="7" s="1"/>
  <c r="EH14" i="7"/>
  <c r="GG20" i="7"/>
  <c r="GB28" i="7"/>
  <c r="GF20" i="7"/>
  <c r="GF27" i="7"/>
  <c r="GB13" i="7"/>
  <c r="GB21" i="7"/>
  <c r="GG28" i="7"/>
  <c r="GB14" i="7"/>
  <c r="GE13" i="7"/>
  <c r="GG13" i="7"/>
  <c r="GD14" i="7"/>
  <c r="GE14" i="7"/>
  <c r="GE20" i="7"/>
  <c r="GF28" i="7"/>
  <c r="GE21" i="7"/>
  <c r="GF21" i="7"/>
  <c r="GC21" i="7"/>
  <c r="GE28" i="7"/>
  <c r="GD20" i="7"/>
  <c r="GD27" i="7"/>
  <c r="GD21" i="7"/>
  <c r="GE27" i="7"/>
  <c r="GC27" i="7"/>
  <c r="GD28" i="7"/>
  <c r="GG21" i="7"/>
  <c r="GC20" i="7"/>
  <c r="GG27" i="7"/>
  <c r="EI19" i="7"/>
  <c r="EM19" i="7" s="1"/>
  <c r="GE7" i="7"/>
  <c r="GE6" i="7"/>
  <c r="GF6" i="7"/>
  <c r="GD6" i="7"/>
  <c r="GG6" i="7"/>
  <c r="GB6" i="7"/>
  <c r="GC6" i="7"/>
  <c r="GF7" i="7"/>
  <c r="GG7" i="7"/>
  <c r="GB7" i="7"/>
  <c r="GC7" i="7"/>
  <c r="GD7" i="7"/>
  <c r="EI4" i="7"/>
  <c r="EM4" i="7" s="1"/>
  <c r="FG12" i="7"/>
  <c r="EU64" i="7"/>
  <c r="EV64" i="7" s="1"/>
  <c r="FG13" i="7"/>
  <c r="EU65" i="7"/>
  <c r="EV65" i="7" s="1"/>
  <c r="EU71" i="7"/>
  <c r="EV71" i="7" s="1"/>
  <c r="FG20" i="7"/>
  <c r="FM19" i="7" s="1"/>
  <c r="EU72" i="7"/>
  <c r="EV72" i="7" s="1"/>
  <c r="FM21" i="7"/>
  <c r="EI21" i="7"/>
  <c r="EM21" i="7" s="1"/>
  <c r="EH20" i="7"/>
  <c r="EH19" i="7"/>
  <c r="EI18" i="7"/>
  <c r="EM18" i="7" s="1"/>
  <c r="EI20" i="7"/>
  <c r="EM20" i="7" s="1"/>
  <c r="EH21" i="7"/>
  <c r="EH18" i="7"/>
  <c r="RT20" i="7" l="1"/>
  <c r="NN58" i="7"/>
  <c r="QZ18" i="7"/>
  <c r="QZ5" i="7"/>
  <c r="RA7" i="7"/>
  <c r="RE7" i="7" s="1"/>
  <c r="RA14" i="7"/>
  <c r="RE14" i="7" s="1"/>
  <c r="AEX19" i="7"/>
  <c r="AEM19" i="7"/>
  <c r="AEQ19" i="7" s="1"/>
  <c r="AEV19" i="7"/>
  <c r="RA12" i="7"/>
  <c r="RE12" i="7" s="1"/>
  <c r="AES19" i="7"/>
  <c r="AHM4" i="7"/>
  <c r="QZ19" i="7"/>
  <c r="IP80" i="7"/>
  <c r="MZ19" i="7"/>
  <c r="IW26" i="7"/>
  <c r="IU26" i="7"/>
  <c r="IR80" i="7"/>
  <c r="MZ12" i="7"/>
  <c r="MM66" i="7"/>
  <c r="MN66" i="7" s="1"/>
  <c r="MV66" i="7" s="1"/>
  <c r="NA26" i="7"/>
  <c r="IJ80" i="7"/>
  <c r="RA18" i="7"/>
  <c r="RE18" i="7" s="1"/>
  <c r="VJ5" i="7"/>
  <c r="VI5" i="7"/>
  <c r="VH5" i="7"/>
  <c r="UU7" i="7"/>
  <c r="UZ7" i="7" s="1"/>
  <c r="UZ6" i="7"/>
  <c r="NA27" i="7"/>
  <c r="EA66" i="7"/>
  <c r="EB66" i="7" s="1"/>
  <c r="NA28" i="7"/>
  <c r="AHM25" i="7"/>
  <c r="RA4" i="7"/>
  <c r="RE4" i="7" s="1"/>
  <c r="RA25" i="7"/>
  <c r="VJ12" i="7"/>
  <c r="VI12" i="7"/>
  <c r="VH12" i="7"/>
  <c r="EA65" i="7"/>
  <c r="EB65" i="7" s="1"/>
  <c r="EQ13" i="7"/>
  <c r="AHM18" i="7"/>
  <c r="UU14" i="7"/>
  <c r="UZ14" i="7" s="1"/>
  <c r="UZ13" i="7"/>
  <c r="RE6" i="7"/>
  <c r="RE21" i="7"/>
  <c r="RE28" i="7"/>
  <c r="MM59" i="7"/>
  <c r="MN59" i="7" s="1"/>
  <c r="MM58" i="7"/>
  <c r="MN58" i="7" s="1"/>
  <c r="NC19" i="7"/>
  <c r="NA20" i="7"/>
  <c r="NB21" i="7"/>
  <c r="ND21" i="7"/>
  <c r="NE21" i="7"/>
  <c r="NA21" i="7"/>
  <c r="NC21" i="7"/>
  <c r="MM72" i="7"/>
  <c r="MN72" i="7" s="1"/>
  <c r="MM73" i="7"/>
  <c r="MN73" i="7" s="1"/>
  <c r="MM70" i="7"/>
  <c r="MN70" i="7" s="1"/>
  <c r="MM71" i="7"/>
  <c r="MN71" i="7" s="1"/>
  <c r="MM64" i="7"/>
  <c r="MN64" i="7" s="1"/>
  <c r="ND12" i="7"/>
  <c r="MM65" i="7"/>
  <c r="MN65" i="7" s="1"/>
  <c r="NE12" i="7"/>
  <c r="NC12" i="7"/>
  <c r="MM63" i="7"/>
  <c r="MN63" i="7" s="1"/>
  <c r="NA12" i="7"/>
  <c r="NB12" i="7"/>
  <c r="IR73" i="7"/>
  <c r="IM73" i="7"/>
  <c r="IK73" i="7"/>
  <c r="II73" i="7"/>
  <c r="IP73" i="7"/>
  <c r="IL73" i="7"/>
  <c r="IQ73" i="7"/>
  <c r="IJ73" i="7"/>
  <c r="IW18" i="7"/>
  <c r="IV18" i="7"/>
  <c r="IY18" i="7"/>
  <c r="IU18" i="7"/>
  <c r="IT18" i="7"/>
  <c r="IX18" i="7"/>
  <c r="IT20" i="7"/>
  <c r="IT21" i="7"/>
  <c r="NA19" i="7"/>
  <c r="IT19" i="7"/>
  <c r="IW19" i="7"/>
  <c r="MM78" i="7"/>
  <c r="MN78" i="7" s="1"/>
  <c r="ND26" i="7"/>
  <c r="IW25" i="7"/>
  <c r="IV25" i="7"/>
  <c r="IT25" i="7"/>
  <c r="IU25" i="7"/>
  <c r="IX25" i="7"/>
  <c r="IY25" i="7"/>
  <c r="IT28" i="7"/>
  <c r="IT27" i="7"/>
  <c r="IV21" i="7"/>
  <c r="IV20" i="7"/>
  <c r="NB20" i="7"/>
  <c r="IY27" i="7"/>
  <c r="IR64" i="7"/>
  <c r="IQ64" i="7"/>
  <c r="IP64" i="7"/>
  <c r="IM64" i="7"/>
  <c r="II64" i="7"/>
  <c r="IL64" i="7"/>
  <c r="IK64" i="7"/>
  <c r="IJ64" i="7"/>
  <c r="NB28" i="7"/>
  <c r="IX28" i="7"/>
  <c r="IM80" i="7"/>
  <c r="NC28" i="7"/>
  <c r="NE28" i="7"/>
  <c r="MM80" i="7"/>
  <c r="MN80" i="7" s="1"/>
  <c r="AHM11" i="7"/>
  <c r="NC20" i="7"/>
  <c r="ND20" i="7"/>
  <c r="VC18" i="7"/>
  <c r="NE27" i="7"/>
  <c r="NC27" i="7"/>
  <c r="ND27" i="7"/>
  <c r="MM79" i="7"/>
  <c r="MN79" i="7" s="1"/>
  <c r="RA19" i="7"/>
  <c r="RE19" i="7" s="1"/>
  <c r="RA5" i="7"/>
  <c r="RE5" i="7" s="1"/>
  <c r="RE25" i="7"/>
  <c r="II72" i="7"/>
  <c r="IK72" i="7"/>
  <c r="IP72" i="7"/>
  <c r="IR72" i="7"/>
  <c r="IJ72" i="7"/>
  <c r="IL72" i="7"/>
  <c r="IN72" i="7" s="1"/>
  <c r="IM72" i="7"/>
  <c r="IQ72" i="7"/>
  <c r="IO72" i="7"/>
  <c r="IS72" i="7" s="1"/>
  <c r="MY4" i="7"/>
  <c r="NE5" i="7" s="1"/>
  <c r="MM56" i="7"/>
  <c r="MN56" i="7" s="1"/>
  <c r="MM57" i="7"/>
  <c r="MN57" i="7" s="1"/>
  <c r="NE19" i="7"/>
  <c r="IQ57" i="7"/>
  <c r="IP57" i="7"/>
  <c r="IR57" i="7"/>
  <c r="II57" i="7"/>
  <c r="IM57" i="7"/>
  <c r="IJ57" i="7"/>
  <c r="IK57" i="7"/>
  <c r="IL57" i="7"/>
  <c r="NB5" i="7"/>
  <c r="IX19" i="7"/>
  <c r="MM77" i="7"/>
  <c r="MN77" i="7" s="1"/>
  <c r="ADL18" i="7"/>
  <c r="ADG19" i="7"/>
  <c r="IK79" i="7"/>
  <c r="IP79" i="7"/>
  <c r="IM79" i="7"/>
  <c r="IL79" i="7"/>
  <c r="II79" i="7"/>
  <c r="IJ79" i="7"/>
  <c r="IQ79" i="7"/>
  <c r="IR79" i="7"/>
  <c r="NB11" i="7"/>
  <c r="NE11" i="7"/>
  <c r="NA11" i="7"/>
  <c r="ND11" i="7"/>
  <c r="MZ11" i="7"/>
  <c r="NC11" i="7"/>
  <c r="IW21" i="7"/>
  <c r="IU20" i="7"/>
  <c r="IW20" i="7"/>
  <c r="IU27" i="7"/>
  <c r="IV27" i="7"/>
  <c r="IQ65" i="7"/>
  <c r="IM65" i="7"/>
  <c r="IK65" i="7"/>
  <c r="II65" i="7"/>
  <c r="IP65" i="7"/>
  <c r="IR65" i="7"/>
  <c r="IJ65" i="7"/>
  <c r="IL65" i="7"/>
  <c r="IY28" i="7"/>
  <c r="IR56" i="7"/>
  <c r="IQ56" i="7"/>
  <c r="IG55" i="7"/>
  <c r="IP56" i="7"/>
  <c r="IL56" i="7"/>
  <c r="IJ56" i="7"/>
  <c r="II56" i="7"/>
  <c r="IM56" i="7"/>
  <c r="IP71" i="7"/>
  <c r="IR71" i="7"/>
  <c r="IQ71" i="7"/>
  <c r="IL71" i="7"/>
  <c r="IK71" i="7"/>
  <c r="IJ71" i="7"/>
  <c r="IM71" i="7"/>
  <c r="II71" i="7"/>
  <c r="NB19" i="7"/>
  <c r="ND19" i="7"/>
  <c r="IU19" i="7"/>
  <c r="NB25" i="7"/>
  <c r="MZ25" i="7"/>
  <c r="NE25" i="7"/>
  <c r="NC25" i="7"/>
  <c r="NA25" i="7"/>
  <c r="ND25" i="7"/>
  <c r="NE26" i="7"/>
  <c r="MZ26" i="7"/>
  <c r="IQ78" i="7"/>
  <c r="IR78" i="7"/>
  <c r="IP78" i="7"/>
  <c r="II78" i="7"/>
  <c r="IJ78" i="7"/>
  <c r="IM78" i="7"/>
  <c r="IK78" i="7"/>
  <c r="IL78" i="7"/>
  <c r="IX21" i="7"/>
  <c r="IX20" i="7"/>
  <c r="NE20" i="7"/>
  <c r="IX27" i="7"/>
  <c r="ND28" i="7"/>
  <c r="NB18" i="7"/>
  <c r="NE18" i="7"/>
  <c r="ND18" i="7"/>
  <c r="NA18" i="7"/>
  <c r="MZ18" i="7"/>
  <c r="NC18" i="7"/>
  <c r="MZ21" i="7"/>
  <c r="IP63" i="7"/>
  <c r="IG62" i="7"/>
  <c r="IR63" i="7"/>
  <c r="IQ63" i="7"/>
  <c r="II63" i="7"/>
  <c r="IM63" i="7"/>
  <c r="IK63" i="7"/>
  <c r="IJ63" i="7"/>
  <c r="IL63" i="7"/>
  <c r="IU28" i="7"/>
  <c r="IJ59" i="7"/>
  <c r="IL59" i="7"/>
  <c r="IM59" i="7"/>
  <c r="IQ59" i="7"/>
  <c r="II59" i="7"/>
  <c r="IO59" i="7" s="1"/>
  <c r="IS59" i="7" s="1"/>
  <c r="IK59" i="7"/>
  <c r="IP59" i="7"/>
  <c r="IR59" i="7"/>
  <c r="ND13" i="7"/>
  <c r="NE13" i="7"/>
  <c r="NB13" i="7"/>
  <c r="MZ13" i="7"/>
  <c r="NA13" i="7"/>
  <c r="NC13" i="7"/>
  <c r="II80" i="7"/>
  <c r="IO80" i="7" s="1"/>
  <c r="IS80" i="7" s="1"/>
  <c r="NE14" i="7"/>
  <c r="NA14" i="7"/>
  <c r="NC14" i="7"/>
  <c r="MZ14" i="7"/>
  <c r="NB14" i="7"/>
  <c r="ND14" i="7"/>
  <c r="RE11" i="7"/>
  <c r="NE7" i="7"/>
  <c r="RF26" i="7"/>
  <c r="IR70" i="7"/>
  <c r="IG69" i="7"/>
  <c r="IQ70" i="7"/>
  <c r="IP70" i="7"/>
  <c r="II70" i="7"/>
  <c r="IL70" i="7"/>
  <c r="IJ70" i="7"/>
  <c r="IM70" i="7"/>
  <c r="IK70" i="7"/>
  <c r="IV19" i="7"/>
  <c r="IY19" i="7"/>
  <c r="NB26" i="7"/>
  <c r="NC26" i="7"/>
  <c r="IK56" i="7"/>
  <c r="IQ58" i="7"/>
  <c r="IM58" i="7"/>
  <c r="IK58" i="7"/>
  <c r="IL58" i="7"/>
  <c r="IP58" i="7"/>
  <c r="II58" i="7"/>
  <c r="IJ58" i="7"/>
  <c r="IR58" i="7"/>
  <c r="IP77" i="7"/>
  <c r="IG76" i="7"/>
  <c r="IR77" i="7"/>
  <c r="IQ77" i="7"/>
  <c r="II77" i="7"/>
  <c r="IK77" i="7"/>
  <c r="IL77" i="7"/>
  <c r="IM77" i="7"/>
  <c r="IJ77" i="7"/>
  <c r="IY21" i="7"/>
  <c r="IU21" i="7"/>
  <c r="IY20" i="7"/>
  <c r="IW27" i="7"/>
  <c r="MZ28" i="7"/>
  <c r="IK66" i="7"/>
  <c r="II66" i="7"/>
  <c r="IR66" i="7"/>
  <c r="IP66" i="7"/>
  <c r="IL66" i="7"/>
  <c r="IJ66" i="7"/>
  <c r="IQ66" i="7"/>
  <c r="IM66" i="7"/>
  <c r="NB27" i="7"/>
  <c r="IW28" i="7"/>
  <c r="IV28" i="7"/>
  <c r="NC7" i="7"/>
  <c r="IK80" i="7"/>
  <c r="IL80" i="7"/>
  <c r="IN80" i="7" s="1"/>
  <c r="ND6" i="7"/>
  <c r="ZI25" i="7"/>
  <c r="VB25" i="7"/>
  <c r="FE72" i="7"/>
  <c r="EY72" i="7"/>
  <c r="FD72" i="7"/>
  <c r="EX72" i="7"/>
  <c r="FA72" i="7"/>
  <c r="EW72" i="7"/>
  <c r="FF72" i="7"/>
  <c r="EZ72" i="7"/>
  <c r="AFJ21" i="7"/>
  <c r="AFD21" i="7"/>
  <c r="AFI21" i="7"/>
  <c r="AFC21" i="7"/>
  <c r="AFH21" i="7"/>
  <c r="AFB21" i="7"/>
  <c r="AFE21" i="7"/>
  <c r="AFA21" i="7"/>
  <c r="EL66" i="7"/>
  <c r="EK66" i="7"/>
  <c r="EJ66" i="7"/>
  <c r="RR57" i="7"/>
  <c r="VU64" i="7"/>
  <c r="VV19" i="7"/>
  <c r="VE18" i="7"/>
  <c r="RS57" i="7"/>
  <c r="VA18" i="7"/>
  <c r="RO64" i="7"/>
  <c r="ZH26" i="7"/>
  <c r="ZJ26" i="7"/>
  <c r="VD19" i="7"/>
  <c r="VB19" i="7"/>
  <c r="AAU20" i="7"/>
  <c r="AAW20" i="7"/>
  <c r="AAU6" i="7"/>
  <c r="ZK25" i="7"/>
  <c r="VX64" i="7"/>
  <c r="VD18" i="7"/>
  <c r="RR64" i="7"/>
  <c r="RQ65" i="7"/>
  <c r="RQ27" i="7"/>
  <c r="AAX13" i="7"/>
  <c r="VY65" i="7"/>
  <c r="AEP19" i="7"/>
  <c r="AEO19" i="7"/>
  <c r="AEN19" i="7"/>
  <c r="VU26" i="7"/>
  <c r="VW27" i="7"/>
  <c r="VB18" i="7"/>
  <c r="AFE20" i="7"/>
  <c r="ADV4" i="7"/>
  <c r="ADU4" i="7"/>
  <c r="ADT4" i="7"/>
  <c r="AFI13" i="7"/>
  <c r="AFH13" i="7"/>
  <c r="AFJ13" i="7"/>
  <c r="FE71" i="7"/>
  <c r="EY71" i="7"/>
  <c r="FD71" i="7"/>
  <c r="EX71" i="7"/>
  <c r="FA71" i="7"/>
  <c r="EW71" i="7"/>
  <c r="FF71" i="7"/>
  <c r="EZ71" i="7"/>
  <c r="FA66" i="7"/>
  <c r="EW66" i="7"/>
  <c r="FF66" i="7"/>
  <c r="EZ66" i="7"/>
  <c r="FE66" i="7"/>
  <c r="EY66" i="7"/>
  <c r="FD66" i="7"/>
  <c r="EX66" i="7"/>
  <c r="AAH13" i="7"/>
  <c r="AAJ13" i="7"/>
  <c r="AAI13" i="7"/>
  <c r="ABB14" i="7"/>
  <c r="AAV14" i="7"/>
  <c r="AAY14" i="7"/>
  <c r="AAU14" i="7"/>
  <c r="ABD14" i="7"/>
  <c r="AAX14" i="7"/>
  <c r="ABC14" i="7"/>
  <c r="AAW14" i="7"/>
  <c r="NQ80" i="7"/>
  <c r="NK80" i="7"/>
  <c r="NP80" i="7"/>
  <c r="NJ80" i="7"/>
  <c r="NI80" i="7"/>
  <c r="NR80" i="7"/>
  <c r="ZN12" i="7"/>
  <c r="ZP12" i="7"/>
  <c r="ZO12" i="7"/>
  <c r="RX59" i="7"/>
  <c r="RR59" i="7"/>
  <c r="RW59" i="7"/>
  <c r="RQ59" i="7"/>
  <c r="RV59" i="7"/>
  <c r="RP59" i="7"/>
  <c r="RS59" i="7"/>
  <c r="RO59" i="7"/>
  <c r="RV73" i="7"/>
  <c r="RP73" i="7"/>
  <c r="RS73" i="7"/>
  <c r="RO73" i="7"/>
  <c r="RX73" i="7"/>
  <c r="RR73" i="7"/>
  <c r="RW73" i="7"/>
  <c r="RQ73" i="7"/>
  <c r="WC72" i="7"/>
  <c r="WB72" i="7"/>
  <c r="WD72" i="7"/>
  <c r="ZO28" i="7"/>
  <c r="ZI28" i="7"/>
  <c r="ZN28" i="7"/>
  <c r="ZH28" i="7"/>
  <c r="ZK28" i="7"/>
  <c r="ZG28" i="7"/>
  <c r="ZP28" i="7"/>
  <c r="ZJ28" i="7"/>
  <c r="ZO19" i="7"/>
  <c r="ZN19" i="7"/>
  <c r="ZP19" i="7"/>
  <c r="VI28" i="7"/>
  <c r="VC28" i="7"/>
  <c r="VH28" i="7"/>
  <c r="VB28" i="7"/>
  <c r="VE28" i="7"/>
  <c r="VA28" i="7"/>
  <c r="VJ28" i="7"/>
  <c r="VD28" i="7"/>
  <c r="AAJ57" i="7"/>
  <c r="AAI57" i="7"/>
  <c r="AAH57" i="7"/>
  <c r="FD65" i="7"/>
  <c r="EX65" i="7"/>
  <c r="FA65" i="7"/>
  <c r="EW65" i="7"/>
  <c r="FF65" i="7"/>
  <c r="FE65" i="7"/>
  <c r="EZ65" i="7"/>
  <c r="EY65" i="7"/>
  <c r="FA79" i="7"/>
  <c r="EW79" i="7"/>
  <c r="FF79" i="7"/>
  <c r="EZ79" i="7"/>
  <c r="FE79" i="7"/>
  <c r="EY79" i="7"/>
  <c r="EX79" i="7"/>
  <c r="FD79" i="7"/>
  <c r="AAI6" i="7"/>
  <c r="AAH6" i="7"/>
  <c r="AAJ6" i="7"/>
  <c r="AFJ6" i="7"/>
  <c r="AFI6" i="7"/>
  <c r="AFH6" i="7"/>
  <c r="AAI20" i="7"/>
  <c r="AAH20" i="7"/>
  <c r="AAJ20" i="7"/>
  <c r="RW28" i="7"/>
  <c r="RQ28" i="7"/>
  <c r="RV28" i="7"/>
  <c r="RP28" i="7"/>
  <c r="RX28" i="7"/>
  <c r="RR28" i="7"/>
  <c r="RO28" i="7"/>
  <c r="RS28" i="7"/>
  <c r="ADV25" i="7"/>
  <c r="ADU25" i="7"/>
  <c r="ADT25" i="7"/>
  <c r="WB21" i="7"/>
  <c r="VV21" i="7"/>
  <c r="VY21" i="7"/>
  <c r="VU21" i="7"/>
  <c r="WD21" i="7"/>
  <c r="VX21" i="7"/>
  <c r="WC21" i="7"/>
  <c r="VW21" i="7"/>
  <c r="VU19" i="7"/>
  <c r="VW19" i="7"/>
  <c r="AEP20" i="7"/>
  <c r="AEO20" i="7"/>
  <c r="AEN20" i="7"/>
  <c r="ABB7" i="7"/>
  <c r="AAV7" i="7"/>
  <c r="AAY7" i="7"/>
  <c r="AAU7" i="7"/>
  <c r="ABD7" i="7"/>
  <c r="ABC7" i="7"/>
  <c r="AAX7" i="7"/>
  <c r="AAW7" i="7"/>
  <c r="WC28" i="7"/>
  <c r="VW28" i="7"/>
  <c r="WB28" i="7"/>
  <c r="VV28" i="7"/>
  <c r="VY28" i="7"/>
  <c r="VU28" i="7"/>
  <c r="WD28" i="7"/>
  <c r="VX28" i="7"/>
  <c r="ZK27" i="7"/>
  <c r="ZG27" i="7"/>
  <c r="ZP27" i="7"/>
  <c r="ZJ27" i="7"/>
  <c r="ZO27" i="7"/>
  <c r="ZI27" i="7"/>
  <c r="ZN27" i="7"/>
  <c r="ZH27" i="7"/>
  <c r="VE27" i="7"/>
  <c r="VA27" i="7"/>
  <c r="VJ27" i="7"/>
  <c r="VD27" i="7"/>
  <c r="VI27" i="7"/>
  <c r="VC27" i="7"/>
  <c r="VH27" i="7"/>
  <c r="VB27" i="7"/>
  <c r="WC59" i="7"/>
  <c r="VW59" i="7"/>
  <c r="WB59" i="7"/>
  <c r="VV59" i="7"/>
  <c r="VY59" i="7"/>
  <c r="VU59" i="7"/>
  <c r="WD59" i="7"/>
  <c r="VX59" i="7"/>
  <c r="AEP71" i="7"/>
  <c r="AEO71" i="7"/>
  <c r="AEN71" i="7"/>
  <c r="RV66" i="7"/>
  <c r="RP66" i="7"/>
  <c r="RS66" i="7"/>
  <c r="RO66" i="7"/>
  <c r="RX66" i="7"/>
  <c r="RR66" i="7"/>
  <c r="RW66" i="7"/>
  <c r="RQ66" i="7"/>
  <c r="RP26" i="7"/>
  <c r="VX19" i="7"/>
  <c r="RS64" i="7"/>
  <c r="RS26" i="7"/>
  <c r="VX57" i="7"/>
  <c r="RQ64" i="7"/>
  <c r="AAY20" i="7"/>
  <c r="AAY6" i="7"/>
  <c r="ZG25" i="7"/>
  <c r="FA73" i="7"/>
  <c r="RQ57" i="7"/>
  <c r="VV64" i="7"/>
  <c r="RO26" i="7"/>
  <c r="VU57" i="7"/>
  <c r="RS65" i="7"/>
  <c r="RS27" i="7"/>
  <c r="VV65" i="7"/>
  <c r="VX20" i="7"/>
  <c r="VV20" i="7"/>
  <c r="VD25" i="7"/>
  <c r="VA26" i="7"/>
  <c r="VC26" i="7"/>
  <c r="VU58" i="7"/>
  <c r="VX58" i="7"/>
  <c r="RP72" i="7"/>
  <c r="RR72" i="7"/>
  <c r="RT72" i="7" s="1"/>
  <c r="VY26" i="7"/>
  <c r="VW26" i="7"/>
  <c r="VY27" i="7"/>
  <c r="AFB20" i="7"/>
  <c r="AFD20" i="7"/>
  <c r="AAJ71" i="7"/>
  <c r="AAI71" i="7"/>
  <c r="AAH71" i="7"/>
  <c r="ADU11" i="7"/>
  <c r="ADT11" i="7"/>
  <c r="ADV11" i="7"/>
  <c r="ZO5" i="7"/>
  <c r="ZN5" i="7"/>
  <c r="ZP5" i="7"/>
  <c r="VH20" i="7"/>
  <c r="VB20" i="7"/>
  <c r="VE20" i="7"/>
  <c r="VA20" i="7"/>
  <c r="VJ20" i="7"/>
  <c r="VD20" i="7"/>
  <c r="VI20" i="7"/>
  <c r="VC20" i="7"/>
  <c r="AFJ27" i="7"/>
  <c r="AFI27" i="7"/>
  <c r="AFH27" i="7"/>
  <c r="RR71" i="7"/>
  <c r="RR26" i="7"/>
  <c r="VC25" i="7"/>
  <c r="RS71" i="7"/>
  <c r="VY19" i="7"/>
  <c r="ZG26" i="7"/>
  <c r="ZM26" i="7" s="1"/>
  <c r="ZQ26" i="7" s="1"/>
  <c r="ZI26" i="7"/>
  <c r="VC19" i="7"/>
  <c r="VA19" i="7"/>
  <c r="VG19" i="7" s="1"/>
  <c r="VK19" i="7" s="1"/>
  <c r="AAX20" i="7"/>
  <c r="AAX6" i="7"/>
  <c r="AAV6" i="7"/>
  <c r="ZH25" i="7"/>
  <c r="ZJ25" i="7"/>
  <c r="EZ73" i="7"/>
  <c r="RO57" i="7"/>
  <c r="RQ71" i="7"/>
  <c r="RQ26" i="7"/>
  <c r="VW57" i="7"/>
  <c r="VE25" i="7"/>
  <c r="RP65" i="7"/>
  <c r="RR65" i="7"/>
  <c r="RP27" i="7"/>
  <c r="RR27" i="7"/>
  <c r="AAW13" i="7"/>
  <c r="AAU13" i="7"/>
  <c r="RP58" i="7"/>
  <c r="RO58" i="7"/>
  <c r="VE26" i="7"/>
  <c r="VV58" i="7"/>
  <c r="VX26" i="7"/>
  <c r="VV27" i="7"/>
  <c r="VX27" i="7"/>
  <c r="FF78" i="7"/>
  <c r="EZ78" i="7"/>
  <c r="FD78" i="7"/>
  <c r="EX78" i="7"/>
  <c r="EY78" i="7"/>
  <c r="EW78" i="7"/>
  <c r="FE78" i="7"/>
  <c r="FA78" i="7"/>
  <c r="FA80" i="7"/>
  <c r="EZ80" i="7"/>
  <c r="VY66" i="7"/>
  <c r="VU66" i="7"/>
  <c r="WD66" i="7"/>
  <c r="VX66" i="7"/>
  <c r="WC66" i="7"/>
  <c r="VW66" i="7"/>
  <c r="WB66" i="7"/>
  <c r="VV66" i="7"/>
  <c r="EJ65" i="7"/>
  <c r="EL65" i="7"/>
  <c r="EK65" i="7"/>
  <c r="FA64" i="7"/>
  <c r="EW64" i="7"/>
  <c r="FF64" i="7"/>
  <c r="EZ64" i="7"/>
  <c r="FE64" i="7"/>
  <c r="EY64" i="7"/>
  <c r="FD64" i="7"/>
  <c r="EX64" i="7"/>
  <c r="ABC21" i="7"/>
  <c r="AAW21" i="7"/>
  <c r="ABB21" i="7"/>
  <c r="AAV21" i="7"/>
  <c r="AAY21" i="7"/>
  <c r="AAU21" i="7"/>
  <c r="ABD21" i="7"/>
  <c r="AAX21" i="7"/>
  <c r="AAJ64" i="7"/>
  <c r="AAI64" i="7"/>
  <c r="AAH64" i="7"/>
  <c r="VH21" i="7"/>
  <c r="VB21" i="7"/>
  <c r="VE21" i="7"/>
  <c r="VA21" i="7"/>
  <c r="VJ21" i="7"/>
  <c r="VD21" i="7"/>
  <c r="VI21" i="7"/>
  <c r="VC21" i="7"/>
  <c r="AAJ27" i="7"/>
  <c r="AAI27" i="7"/>
  <c r="AAH27" i="7"/>
  <c r="AEP5" i="7"/>
  <c r="AEO5" i="7"/>
  <c r="AEN5" i="7"/>
  <c r="AEO12" i="7"/>
  <c r="AEN12" i="7"/>
  <c r="AEP12" i="7"/>
  <c r="RP57" i="7"/>
  <c r="RP71" i="7"/>
  <c r="VA25" i="7"/>
  <c r="VG25" i="7" s="1"/>
  <c r="VW64" i="7"/>
  <c r="ZK26" i="7"/>
  <c r="ZL26" i="7" s="1"/>
  <c r="VE19" i="7"/>
  <c r="VF19" i="7" s="1"/>
  <c r="RO71" i="7"/>
  <c r="VY64" i="7"/>
  <c r="RP64" i="7"/>
  <c r="AAY13" i="7"/>
  <c r="VU65" i="7"/>
  <c r="VW65" i="7"/>
  <c r="VW20" i="7"/>
  <c r="VU20" i="7"/>
  <c r="RQ58" i="7"/>
  <c r="RS58" i="7"/>
  <c r="RT58" i="7" s="1"/>
  <c r="VY57" i="7"/>
  <c r="VD26" i="7"/>
  <c r="VF26" i="7" s="1"/>
  <c r="VB26" i="7"/>
  <c r="VY58" i="7"/>
  <c r="VW58" i="7"/>
  <c r="RO72" i="7"/>
  <c r="RQ72" i="7"/>
  <c r="VV26" i="7"/>
  <c r="AFA20" i="7"/>
  <c r="AFC20" i="7"/>
  <c r="WT20" i="7"/>
  <c r="NT27" i="7"/>
  <c r="QZ27" i="7"/>
  <c r="AHN25" i="7"/>
  <c r="AIL26" i="7" s="1"/>
  <c r="QZ4" i="7"/>
  <c r="QZ6" i="7"/>
  <c r="JA78" i="7"/>
  <c r="JB78" i="7" s="1"/>
  <c r="RT7" i="7"/>
  <c r="QZ7" i="7"/>
  <c r="VZ14" i="7"/>
  <c r="VZ5" i="7"/>
  <c r="QZ28" i="7"/>
  <c r="RT21" i="7"/>
  <c r="NN73" i="7"/>
  <c r="WA27" i="7"/>
  <c r="WE27" i="7" s="1"/>
  <c r="JQ27" i="7"/>
  <c r="AFS21" i="7"/>
  <c r="AFR21" i="7"/>
  <c r="AFQ21" i="7"/>
  <c r="AFO21" i="7"/>
  <c r="AFN21" i="7"/>
  <c r="AFM21" i="7"/>
  <c r="AFP21" i="7"/>
  <c r="AFG21" i="7"/>
  <c r="AFK21" i="7" s="1"/>
  <c r="AFL21" i="7"/>
  <c r="ZZ7" i="7"/>
  <c r="AAA5" i="7" s="1"/>
  <c r="ZB7" i="7"/>
  <c r="JA79" i="7"/>
  <c r="JB79" i="7" s="1"/>
  <c r="AHN12" i="7"/>
  <c r="AIL12" i="7"/>
  <c r="AFR6" i="7"/>
  <c r="AFM6" i="7"/>
  <c r="AFS6" i="7"/>
  <c r="AFN6" i="7"/>
  <c r="AFP6" i="7"/>
  <c r="AFO6" i="7"/>
  <c r="AFL6" i="7"/>
  <c r="AFG6" i="7"/>
  <c r="AFK6" i="7" s="1"/>
  <c r="AFQ6" i="7"/>
  <c r="NT80" i="7"/>
  <c r="NZ80" i="7"/>
  <c r="NY80" i="7"/>
  <c r="NW80" i="7"/>
  <c r="NV80" i="7"/>
  <c r="NU80" i="7"/>
  <c r="NX80" i="7"/>
  <c r="NO80" i="7"/>
  <c r="NS80" i="7" s="1"/>
  <c r="ALQ5" i="7"/>
  <c r="ALR5" i="7" s="1"/>
  <c r="ALQ4" i="7"/>
  <c r="ALR4" i="7" s="1"/>
  <c r="ALQ7" i="7"/>
  <c r="ALR7" i="7" s="1"/>
  <c r="ALU4" i="7" s="1"/>
  <c r="ALQ6" i="7"/>
  <c r="ALR6" i="7" s="1"/>
  <c r="ALT4" i="7" s="1"/>
  <c r="AHO26" i="7"/>
  <c r="AJF27" i="7"/>
  <c r="AEY20" i="7"/>
  <c r="AET20" i="7"/>
  <c r="AEU20" i="7"/>
  <c r="AEV20" i="7"/>
  <c r="AEM20" i="7"/>
  <c r="AEQ20" i="7" s="1"/>
  <c r="AEW20" i="7"/>
  <c r="AER20" i="7"/>
  <c r="AEE72" i="7"/>
  <c r="AEF72" i="7" s="1"/>
  <c r="AEX20" i="7"/>
  <c r="AES20" i="7"/>
  <c r="SF73" i="7"/>
  <c r="SD73" i="7"/>
  <c r="SC73" i="7"/>
  <c r="SB73" i="7"/>
  <c r="SE73" i="7"/>
  <c r="RZ73" i="7"/>
  <c r="RU73" i="7"/>
  <c r="RY73" i="7" s="1"/>
  <c r="SA73" i="7"/>
  <c r="WJ28" i="7"/>
  <c r="WM28" i="7"/>
  <c r="WL28" i="7"/>
  <c r="WK28" i="7"/>
  <c r="WF28" i="7"/>
  <c r="WI28" i="7"/>
  <c r="WH28" i="7"/>
  <c r="WG28" i="7"/>
  <c r="WA28" i="7"/>
  <c r="WE28" i="7" s="1"/>
  <c r="VS80" i="7"/>
  <c r="VT80" i="7" s="1"/>
  <c r="NT26" i="7"/>
  <c r="ZF6" i="7"/>
  <c r="ZA7" i="7"/>
  <c r="ZF7" i="7" s="1"/>
  <c r="VG27" i="7"/>
  <c r="VK27" i="7" s="1"/>
  <c r="AEZ28" i="7"/>
  <c r="ADI27" i="7"/>
  <c r="AEX71" i="7"/>
  <c r="AES71" i="7"/>
  <c r="AET71" i="7"/>
  <c r="AEE69" i="7"/>
  <c r="AEV71" i="7"/>
  <c r="AEU71" i="7"/>
  <c r="AEW71" i="7"/>
  <c r="AER71" i="7"/>
  <c r="AEM71" i="7"/>
  <c r="AEQ71" i="7" s="1"/>
  <c r="AHR4" i="7"/>
  <c r="AHM5" i="7"/>
  <c r="AEU12" i="7"/>
  <c r="AEV12" i="7"/>
  <c r="AEE64" i="7"/>
  <c r="AEF64" i="7" s="1"/>
  <c r="AEW12" i="7"/>
  <c r="AEM12" i="7"/>
  <c r="AEQ12" i="7" s="1"/>
  <c r="AET12" i="7"/>
  <c r="AEY12" i="7"/>
  <c r="AES12" i="7"/>
  <c r="AEX12" i="7"/>
  <c r="AER12" i="7"/>
  <c r="WF66" i="7"/>
  <c r="WA66" i="7"/>
  <c r="WE66" i="7" s="1"/>
  <c r="WK66" i="7"/>
  <c r="WG66" i="7"/>
  <c r="WI66" i="7"/>
  <c r="WL66" i="7"/>
  <c r="WH66" i="7"/>
  <c r="WJ66" i="7"/>
  <c r="ZB14" i="7"/>
  <c r="ZZ14" i="7"/>
  <c r="AAB12" i="7" s="1"/>
  <c r="ABA21" i="7"/>
  <c r="ABE21" i="7" s="1"/>
  <c r="ABL21" i="7"/>
  <c r="ABK21" i="7"/>
  <c r="ABF21" i="7"/>
  <c r="ABG21" i="7"/>
  <c r="ABM21" i="7"/>
  <c r="ABI21" i="7"/>
  <c r="ABH21" i="7"/>
  <c r="ABJ21" i="7"/>
  <c r="AHO12" i="7"/>
  <c r="AJF13" i="7"/>
  <c r="AAO20" i="7"/>
  <c r="AAN20" i="7"/>
  <c r="AAM20" i="7"/>
  <c r="AAP20" i="7"/>
  <c r="AAG20" i="7"/>
  <c r="AAK20" i="7" s="1"/>
  <c r="AAL20" i="7"/>
  <c r="ZY72" i="7"/>
  <c r="ZZ72" i="7" s="1"/>
  <c r="AAS20" i="7"/>
  <c r="AAR20" i="7"/>
  <c r="AAQ20" i="7"/>
  <c r="NN26" i="7"/>
  <c r="NX27" i="7" s="1"/>
  <c r="ZA14" i="7"/>
  <c r="ZF14" i="7" s="1"/>
  <c r="ZF13" i="7"/>
  <c r="QZ20" i="7"/>
  <c r="RM80" i="7"/>
  <c r="RN80" i="7" s="1"/>
  <c r="RU28" i="7"/>
  <c r="RY28" i="7" s="1"/>
  <c r="SE28" i="7"/>
  <c r="SA28" i="7"/>
  <c r="SD28" i="7"/>
  <c r="SG28" i="7"/>
  <c r="SF28" i="7"/>
  <c r="RZ28" i="7"/>
  <c r="SC28" i="7"/>
  <c r="SB28" i="7"/>
  <c r="SB59" i="7"/>
  <c r="SA59" i="7"/>
  <c r="SD59" i="7"/>
  <c r="SC59" i="7"/>
  <c r="RZ59" i="7"/>
  <c r="RU59" i="7"/>
  <c r="RY59" i="7" s="1"/>
  <c r="SF59" i="7"/>
  <c r="SE59" i="7"/>
  <c r="NN66" i="7"/>
  <c r="APV4" i="7"/>
  <c r="APV7" i="7"/>
  <c r="APV6" i="7"/>
  <c r="APV5" i="7"/>
  <c r="VZ27" i="7"/>
  <c r="WK21" i="7"/>
  <c r="WG21" i="7"/>
  <c r="WJ21" i="7"/>
  <c r="WM21" i="7"/>
  <c r="WL21" i="7"/>
  <c r="WF21" i="7"/>
  <c r="WI21" i="7"/>
  <c r="WH21" i="7"/>
  <c r="WA21" i="7"/>
  <c r="WE21" i="7" s="1"/>
  <c r="VS73" i="7"/>
  <c r="VT73" i="7" s="1"/>
  <c r="AIL19" i="7"/>
  <c r="AHN19" i="7"/>
  <c r="NN59" i="7"/>
  <c r="ADH21" i="7"/>
  <c r="AEF21" i="7"/>
  <c r="AEJ19" i="7" s="1"/>
  <c r="RT19" i="7"/>
  <c r="ABF7" i="7"/>
  <c r="ABI7" i="7"/>
  <c r="ABH7" i="7"/>
  <c r="ABA7" i="7"/>
  <c r="ABE7" i="7" s="1"/>
  <c r="ABK7" i="7"/>
  <c r="ABG7" i="7"/>
  <c r="ABJ7" i="7"/>
  <c r="ABM7" i="7"/>
  <c r="ABL7" i="7"/>
  <c r="ADG13" i="7"/>
  <c r="ADL12" i="7"/>
  <c r="RT13" i="7"/>
  <c r="AFP27" i="7"/>
  <c r="AFO27" i="7"/>
  <c r="AFQ27" i="7"/>
  <c r="AFL27" i="7"/>
  <c r="AFG27" i="7"/>
  <c r="AFK27" i="7" s="1"/>
  <c r="AFM27" i="7"/>
  <c r="AFR27" i="7"/>
  <c r="AFN27" i="7"/>
  <c r="AFS27" i="7"/>
  <c r="AAZ20" i="7"/>
  <c r="ZB28" i="7"/>
  <c r="ZZ28" i="7"/>
  <c r="AAD26" i="7" s="1"/>
  <c r="APV26" i="7"/>
  <c r="APV28" i="7"/>
  <c r="APV27" i="7"/>
  <c r="APV25" i="7"/>
  <c r="JN26" i="7"/>
  <c r="JS26" i="7"/>
  <c r="JQ26" i="7"/>
  <c r="JO26" i="7"/>
  <c r="JR26" i="7"/>
  <c r="JP26" i="7"/>
  <c r="JS27" i="7"/>
  <c r="JN27" i="7"/>
  <c r="JP27" i="7"/>
  <c r="JR27" i="7"/>
  <c r="JO27" i="7"/>
  <c r="RT14" i="7"/>
  <c r="RT57" i="7"/>
  <c r="VZ12" i="7"/>
  <c r="QZ21" i="7"/>
  <c r="AAN13" i="7"/>
  <c r="AAS13" i="7"/>
  <c r="AAP13" i="7"/>
  <c r="AAO13" i="7"/>
  <c r="ZY65" i="7"/>
  <c r="ZZ65" i="7" s="1"/>
  <c r="AAQ13" i="7"/>
  <c r="AAL13" i="7"/>
  <c r="AAG13" i="7"/>
  <c r="AAK13" i="7" s="1"/>
  <c r="AAR13" i="7"/>
  <c r="AAM13" i="7"/>
  <c r="QZ25" i="7"/>
  <c r="ZZ21" i="7"/>
  <c r="ZB21" i="7"/>
  <c r="NN28" i="7"/>
  <c r="NG79" i="7" s="1"/>
  <c r="NH79" i="7" s="1"/>
  <c r="AHM26" i="7"/>
  <c r="AHR25" i="7"/>
  <c r="ADL26" i="7"/>
  <c r="ADG27" i="7"/>
  <c r="APV21" i="7"/>
  <c r="APV19" i="7"/>
  <c r="APV20" i="7"/>
  <c r="APV18" i="7"/>
  <c r="APV11" i="7"/>
  <c r="APV14" i="7"/>
  <c r="APV13" i="7"/>
  <c r="APV12" i="7"/>
  <c r="ADL5" i="7"/>
  <c r="ADG6" i="7"/>
  <c r="AEZ14" i="7"/>
  <c r="AFB13" i="7" s="1"/>
  <c r="ADI13" i="7"/>
  <c r="QZ13" i="7"/>
  <c r="AHM19" i="7"/>
  <c r="AHR18" i="7"/>
  <c r="ALQ12" i="7"/>
  <c r="ALR12" i="7" s="1"/>
  <c r="ALQ11" i="7"/>
  <c r="ALR11" i="7" s="1"/>
  <c r="ALQ14" i="7"/>
  <c r="ALR14" i="7" s="1"/>
  <c r="ALU11" i="7" s="1"/>
  <c r="ALQ13" i="7"/>
  <c r="ALR13" i="7" s="1"/>
  <c r="ALT11" i="7" s="1"/>
  <c r="VZ20" i="7"/>
  <c r="WK72" i="7"/>
  <c r="WF72" i="7"/>
  <c r="WL72" i="7"/>
  <c r="WG72" i="7"/>
  <c r="WH72" i="7"/>
  <c r="WI72" i="7"/>
  <c r="WJ72" i="7"/>
  <c r="WA72" i="7"/>
  <c r="WE72" i="7" s="1"/>
  <c r="ZM28" i="7"/>
  <c r="ZQ28" i="7" s="1"/>
  <c r="VZ7" i="7"/>
  <c r="AAO57" i="7"/>
  <c r="ZY55" i="7"/>
  <c r="AAP57" i="7"/>
  <c r="AAG57" i="7"/>
  <c r="AAK57" i="7" s="1"/>
  <c r="AAQ57" i="7"/>
  <c r="AAL57" i="7"/>
  <c r="AAR57" i="7"/>
  <c r="AAM57" i="7"/>
  <c r="AAN57" i="7"/>
  <c r="AHN5" i="7"/>
  <c r="AIL5" i="7"/>
  <c r="AEV5" i="7"/>
  <c r="AEU5" i="7"/>
  <c r="AEE57" i="7"/>
  <c r="AEF57" i="7" s="1"/>
  <c r="AEW5" i="7"/>
  <c r="AER5" i="7"/>
  <c r="AEM5" i="7"/>
  <c r="AEQ5" i="7" s="1"/>
  <c r="AEX5" i="7"/>
  <c r="AES5" i="7"/>
  <c r="AET5" i="7"/>
  <c r="AEY5" i="7"/>
  <c r="NN71" i="7"/>
  <c r="RT12" i="7"/>
  <c r="SF66" i="7"/>
  <c r="SE66" i="7"/>
  <c r="SB66" i="7"/>
  <c r="SD66" i="7"/>
  <c r="SC66" i="7"/>
  <c r="SA66" i="7"/>
  <c r="RU66" i="7"/>
  <c r="RY66" i="7" s="1"/>
  <c r="RZ66" i="7"/>
  <c r="RT64" i="7"/>
  <c r="AAL6" i="7"/>
  <c r="AAG6" i="7"/>
  <c r="AAK6" i="7" s="1"/>
  <c r="AAQ6" i="7"/>
  <c r="AAN6" i="7"/>
  <c r="AAS6" i="7"/>
  <c r="ZY58" i="7"/>
  <c r="ZZ58" i="7" s="1"/>
  <c r="AAO6" i="7"/>
  <c r="AAM6" i="7"/>
  <c r="AAP6" i="7"/>
  <c r="AAR6" i="7"/>
  <c r="ADH26" i="7"/>
  <c r="AEF26" i="7"/>
  <c r="ALQ27" i="7"/>
  <c r="ALR27" i="7" s="1"/>
  <c r="ALQ26" i="7"/>
  <c r="ALR26" i="7" s="1"/>
  <c r="ALQ25" i="7"/>
  <c r="ALR25" i="7" s="1"/>
  <c r="ALQ28" i="7"/>
  <c r="ALR28" i="7" s="1"/>
  <c r="ALU25" i="7" s="1"/>
  <c r="ABM14" i="7"/>
  <c r="ABL14" i="7"/>
  <c r="ABK14" i="7"/>
  <c r="ABG14" i="7"/>
  <c r="ABF14" i="7"/>
  <c r="ABH14" i="7"/>
  <c r="ABI14" i="7"/>
  <c r="ABA14" i="7"/>
  <c r="ABE14" i="7" s="1"/>
  <c r="ABJ14" i="7"/>
  <c r="AHM12" i="7"/>
  <c r="AHR11" i="7"/>
  <c r="ADI6" i="7"/>
  <c r="AEZ7" i="7"/>
  <c r="ALQ19" i="7"/>
  <c r="ALR19" i="7" s="1"/>
  <c r="ALQ18" i="7"/>
  <c r="ALR18" i="7" s="1"/>
  <c r="ALQ20" i="7"/>
  <c r="ALR20" i="7" s="1"/>
  <c r="ALT18" i="7" s="1"/>
  <c r="ALQ21" i="7"/>
  <c r="ALR21" i="7" s="1"/>
  <c r="ALU18" i="7" s="1"/>
  <c r="AAO64" i="7"/>
  <c r="AAN64" i="7"/>
  <c r="AAG64" i="7"/>
  <c r="AAK64" i="7" s="1"/>
  <c r="AAQ64" i="7"/>
  <c r="AAP64" i="7"/>
  <c r="ZY62" i="7"/>
  <c r="AAM64" i="7"/>
  <c r="AAL64" i="7"/>
  <c r="AAR64" i="7"/>
  <c r="NN64" i="7"/>
  <c r="AFN13" i="7"/>
  <c r="AFS13" i="7"/>
  <c r="AFP13" i="7"/>
  <c r="AFO13" i="7"/>
  <c r="AFQ13" i="7"/>
  <c r="AFL13" i="7"/>
  <c r="AFG13" i="7"/>
  <c r="AFK13" i="7" s="1"/>
  <c r="AFR13" i="7"/>
  <c r="AFM13" i="7"/>
  <c r="AAO71" i="7"/>
  <c r="AAN71" i="7"/>
  <c r="AAG71" i="7"/>
  <c r="AAK71" i="7" s="1"/>
  <c r="AAP71" i="7"/>
  <c r="ZY69" i="7"/>
  <c r="AAQ71" i="7"/>
  <c r="AAL71" i="7"/>
  <c r="AAR71" i="7"/>
  <c r="AAM71" i="7"/>
  <c r="RT26" i="7"/>
  <c r="AJF20" i="7"/>
  <c r="AHO19" i="7"/>
  <c r="RU27" i="7"/>
  <c r="NN57" i="7"/>
  <c r="VZ19" i="7"/>
  <c r="QZ14" i="7"/>
  <c r="ZM27" i="7"/>
  <c r="ZQ27" i="7" s="1"/>
  <c r="WT28" i="7"/>
  <c r="ZF20" i="7"/>
  <c r="ZA21" i="7"/>
  <c r="ZF21" i="7" s="1"/>
  <c r="VG28" i="7"/>
  <c r="VK28" i="7" s="1"/>
  <c r="WK59" i="7"/>
  <c r="WL59" i="7"/>
  <c r="WG59" i="7"/>
  <c r="WJ59" i="7"/>
  <c r="WI59" i="7"/>
  <c r="WH59" i="7"/>
  <c r="WF59" i="7"/>
  <c r="WA59" i="7"/>
  <c r="WE59" i="7" s="1"/>
  <c r="WT21" i="7"/>
  <c r="AAZ6" i="7"/>
  <c r="AJF6" i="7"/>
  <c r="AHO5" i="7"/>
  <c r="AEF6" i="7"/>
  <c r="ADH6" i="7"/>
  <c r="ADH13" i="7"/>
  <c r="AEF13" i="7"/>
  <c r="RU26" i="7"/>
  <c r="EH26" i="7"/>
  <c r="FB6" i="7"/>
  <c r="FC7" i="7"/>
  <c r="FG7" i="7" s="1"/>
  <c r="FB7" i="7"/>
  <c r="FC5" i="7"/>
  <c r="FG5" i="7" s="1"/>
  <c r="FB5" i="7"/>
  <c r="FG6" i="7"/>
  <c r="EU76" i="7"/>
  <c r="FC79" i="7"/>
  <c r="FG79" i="7" s="1"/>
  <c r="FC78" i="7"/>
  <c r="FG78" i="7" s="1"/>
  <c r="FL21" i="7"/>
  <c r="EI7" i="7"/>
  <c r="EM7" i="7" s="1"/>
  <c r="EI6" i="7"/>
  <c r="EM6" i="7" s="1"/>
  <c r="EI28" i="7"/>
  <c r="EM28" i="7" s="1"/>
  <c r="EI27" i="7"/>
  <c r="GF14" i="7"/>
  <c r="GC13" i="7"/>
  <c r="GD13" i="7"/>
  <c r="GF13" i="7"/>
  <c r="GG14" i="7"/>
  <c r="GC14" i="7"/>
  <c r="EH27" i="7"/>
  <c r="EH25" i="7"/>
  <c r="EI25" i="7"/>
  <c r="EM25" i="7" s="1"/>
  <c r="EH28" i="7"/>
  <c r="EA64" i="7"/>
  <c r="EB64" i="7" s="1"/>
  <c r="EA63" i="7"/>
  <c r="EB63" i="7" s="1"/>
  <c r="GH20" i="7"/>
  <c r="GH21" i="7"/>
  <c r="GH27" i="7"/>
  <c r="GI27" i="7" s="1"/>
  <c r="GH28" i="7"/>
  <c r="GH14" i="7"/>
  <c r="GH13" i="7"/>
  <c r="GH6" i="7"/>
  <c r="EI5" i="7"/>
  <c r="EM5" i="7" s="1"/>
  <c r="GH7" i="7"/>
  <c r="EH7" i="7"/>
  <c r="EH4" i="7"/>
  <c r="EH6" i="7"/>
  <c r="EH5" i="7"/>
  <c r="FL13" i="7"/>
  <c r="FJ13" i="7"/>
  <c r="FK13" i="7"/>
  <c r="FM13" i="7"/>
  <c r="FH13" i="7"/>
  <c r="FI13" i="7"/>
  <c r="FC66" i="7"/>
  <c r="FG66" i="7" s="1"/>
  <c r="FM12" i="7"/>
  <c r="FH12" i="7"/>
  <c r="FI12" i="7"/>
  <c r="FL12" i="7"/>
  <c r="FK12" i="7"/>
  <c r="FJ12" i="7"/>
  <c r="FI14" i="7"/>
  <c r="FM14" i="7"/>
  <c r="FK14" i="7"/>
  <c r="FL14" i="7"/>
  <c r="FJ14" i="7"/>
  <c r="FH14" i="7"/>
  <c r="FL19" i="7"/>
  <c r="FK21" i="7"/>
  <c r="FI21" i="7"/>
  <c r="FH19" i="7"/>
  <c r="FJ20" i="7"/>
  <c r="FK20" i="7"/>
  <c r="FI20" i="7"/>
  <c r="FM20" i="7"/>
  <c r="FL20" i="7"/>
  <c r="FH20" i="7"/>
  <c r="FK19" i="7"/>
  <c r="FC73" i="7"/>
  <c r="FG73" i="7" s="1"/>
  <c r="FJ21" i="7"/>
  <c r="FH21" i="7"/>
  <c r="FJ19" i="7"/>
  <c r="FI19" i="7"/>
  <c r="ES14" i="7"/>
  <c r="ER19" i="7"/>
  <c r="EQ14" i="7"/>
  <c r="EA70" i="7"/>
  <c r="EB70" i="7" s="1"/>
  <c r="EO14" i="7"/>
  <c r="EN18" i="7"/>
  <c r="EP14" i="7"/>
  <c r="ER14" i="7"/>
  <c r="EN14" i="7"/>
  <c r="EN19" i="7"/>
  <c r="EO19" i="7"/>
  <c r="EQ19" i="7"/>
  <c r="EP19" i="7"/>
  <c r="ES19" i="7"/>
  <c r="ER18" i="7"/>
  <c r="ER13" i="7"/>
  <c r="EN13" i="7"/>
  <c r="EN20" i="7"/>
  <c r="ES20" i="7"/>
  <c r="ER20" i="7"/>
  <c r="EP20" i="7"/>
  <c r="EO20" i="7"/>
  <c r="EQ20" i="7"/>
  <c r="ES18" i="7"/>
  <c r="EO18" i="7"/>
  <c r="EO13" i="7"/>
  <c r="EA73" i="7"/>
  <c r="EB73" i="7" s="1"/>
  <c r="EP18" i="7"/>
  <c r="EQ21" i="7"/>
  <c r="EP21" i="7"/>
  <c r="EN21" i="7"/>
  <c r="EO21" i="7"/>
  <c r="ES21" i="7"/>
  <c r="ER21" i="7"/>
  <c r="EQ18" i="7"/>
  <c r="EA71" i="7"/>
  <c r="EB71" i="7" s="1"/>
  <c r="EP11" i="7"/>
  <c r="EQ11" i="7"/>
  <c r="ES11" i="7"/>
  <c r="ER11" i="7"/>
  <c r="EO11" i="7"/>
  <c r="EN11" i="7"/>
  <c r="EN12" i="7"/>
  <c r="ER12" i="7"/>
  <c r="ES12" i="7"/>
  <c r="EQ12" i="7"/>
  <c r="EO12" i="7"/>
  <c r="EP12" i="7"/>
  <c r="ES13" i="7"/>
  <c r="EP13" i="7"/>
  <c r="EA72" i="7"/>
  <c r="EB72" i="7" s="1"/>
  <c r="VG20" i="7" l="1"/>
  <c r="VK20" i="7" s="1"/>
  <c r="VZ58" i="7"/>
  <c r="ND7" i="7"/>
  <c r="NA6" i="7"/>
  <c r="NC5" i="7"/>
  <c r="NB7" i="7"/>
  <c r="NC6" i="7"/>
  <c r="NA7" i="7"/>
  <c r="NE6" i="7"/>
  <c r="RT65" i="7"/>
  <c r="IO63" i="7"/>
  <c r="IS63" i="7" s="1"/>
  <c r="VZ26" i="7"/>
  <c r="IN78" i="7"/>
  <c r="VG21" i="7"/>
  <c r="VK21" i="7" s="1"/>
  <c r="MX66" i="7"/>
  <c r="IN59" i="7"/>
  <c r="IO78" i="7"/>
  <c r="IS78" i="7" s="1"/>
  <c r="AHN26" i="7"/>
  <c r="QS73" i="7"/>
  <c r="QT73" i="7" s="1"/>
  <c r="IO71" i="7"/>
  <c r="IS71" i="7" s="1"/>
  <c r="EF66" i="7"/>
  <c r="MW66" i="7"/>
  <c r="IN66" i="7"/>
  <c r="EN6" i="7"/>
  <c r="IN71" i="7"/>
  <c r="MR66" i="7"/>
  <c r="IO66" i="7"/>
  <c r="IS66" i="7" s="1"/>
  <c r="IN58" i="7"/>
  <c r="IN70" i="7"/>
  <c r="IO79" i="7"/>
  <c r="IS79" i="7" s="1"/>
  <c r="QS58" i="7"/>
  <c r="QT58" i="7" s="1"/>
  <c r="IO58" i="7"/>
  <c r="IS58" i="7" s="1"/>
  <c r="IO65" i="7"/>
  <c r="IS65" i="7" s="1"/>
  <c r="IN79" i="7"/>
  <c r="ND5" i="7"/>
  <c r="IO57" i="7"/>
  <c r="IS57" i="7" s="1"/>
  <c r="IO64" i="7"/>
  <c r="IS64" i="7" s="1"/>
  <c r="IN64" i="7"/>
  <c r="VD13" i="7"/>
  <c r="VB13" i="7"/>
  <c r="VB12" i="7"/>
  <c r="VD11" i="7"/>
  <c r="VE13" i="7"/>
  <c r="VI13" i="7"/>
  <c r="VD12" i="7"/>
  <c r="VC12" i="7"/>
  <c r="VA12" i="7"/>
  <c r="VA13" i="7"/>
  <c r="VG13" i="7" s="1"/>
  <c r="VC13" i="7"/>
  <c r="VE12" i="7"/>
  <c r="VA11" i="7"/>
  <c r="VC11" i="7"/>
  <c r="VJ13" i="7"/>
  <c r="VH13" i="7"/>
  <c r="VB11" i="7"/>
  <c r="VE11" i="7"/>
  <c r="IO77" i="7"/>
  <c r="IS77" i="7" s="1"/>
  <c r="IO73" i="7"/>
  <c r="IS73" i="7" s="1"/>
  <c r="VD14" i="7"/>
  <c r="VB14" i="7"/>
  <c r="VE14" i="7"/>
  <c r="VI14" i="7"/>
  <c r="VA14" i="7"/>
  <c r="VC14" i="7"/>
  <c r="VJ14" i="7"/>
  <c r="VH14" i="7"/>
  <c r="RF7" i="7"/>
  <c r="VC5" i="7"/>
  <c r="VA6" i="7"/>
  <c r="VC6" i="7"/>
  <c r="VC4" i="7"/>
  <c r="VB4" i="7"/>
  <c r="VA4" i="7"/>
  <c r="VH6" i="7"/>
  <c r="VJ6" i="7"/>
  <c r="VD4" i="7"/>
  <c r="VD5" i="7"/>
  <c r="VE4" i="7"/>
  <c r="VB6" i="7"/>
  <c r="VD6" i="7"/>
  <c r="VB5" i="7"/>
  <c r="VA5" i="7"/>
  <c r="VE6" i="7"/>
  <c r="VI6" i="7"/>
  <c r="VE5" i="7"/>
  <c r="ALS11" i="7"/>
  <c r="ALS4" i="7"/>
  <c r="IO70" i="7"/>
  <c r="IS70" i="7" s="1"/>
  <c r="IT70" i="7" s="1"/>
  <c r="IO56" i="7"/>
  <c r="IS56" i="7" s="1"/>
  <c r="IT59" i="7" s="1"/>
  <c r="VE7" i="7"/>
  <c r="VH7" i="7"/>
  <c r="VC7" i="7"/>
  <c r="VA7" i="7"/>
  <c r="VJ7" i="7"/>
  <c r="VI7" i="7"/>
  <c r="VD7" i="7"/>
  <c r="VB7" i="7"/>
  <c r="QS78" i="7"/>
  <c r="QT78" i="7" s="1"/>
  <c r="RK26" i="7"/>
  <c r="RH26" i="7"/>
  <c r="RI26" i="7"/>
  <c r="RG26" i="7"/>
  <c r="QS77" i="7"/>
  <c r="QT77" i="7" s="1"/>
  <c r="RJ26" i="7"/>
  <c r="RK14" i="7"/>
  <c r="QS66" i="7"/>
  <c r="QT66" i="7" s="1"/>
  <c r="RJ14" i="7"/>
  <c r="RG14" i="7"/>
  <c r="RH14" i="7"/>
  <c r="RI14" i="7"/>
  <c r="RG20" i="7"/>
  <c r="RK20" i="7"/>
  <c r="RJ20" i="7"/>
  <c r="QS72" i="7"/>
  <c r="QT72" i="7" s="1"/>
  <c r="RH20" i="7"/>
  <c r="RI20" i="7"/>
  <c r="VG26" i="7"/>
  <c r="VK26" i="7" s="1"/>
  <c r="IT65" i="7"/>
  <c r="IT64" i="7"/>
  <c r="ZH18" i="7"/>
  <c r="AAC26" i="7"/>
  <c r="VK25" i="7"/>
  <c r="RD73" i="7"/>
  <c r="RB73" i="7"/>
  <c r="IT79" i="7"/>
  <c r="IT77" i="7"/>
  <c r="RD58" i="7"/>
  <c r="RC58" i="7"/>
  <c r="RB58" i="7"/>
  <c r="RG27" i="7"/>
  <c r="QS79" i="7"/>
  <c r="QT79" i="7" s="1"/>
  <c r="RI27" i="7"/>
  <c r="RK27" i="7"/>
  <c r="RH27" i="7"/>
  <c r="RJ27" i="7"/>
  <c r="IT63" i="7"/>
  <c r="IT78" i="7"/>
  <c r="QS80" i="7"/>
  <c r="QT80" i="7" s="1"/>
  <c r="ALS18" i="7"/>
  <c r="ALS25" i="7"/>
  <c r="RG13" i="7"/>
  <c r="RI13" i="7"/>
  <c r="RK13" i="7"/>
  <c r="RH13" i="7"/>
  <c r="QS65" i="7"/>
  <c r="QT65" i="7" s="1"/>
  <c r="RJ13" i="7"/>
  <c r="QS63" i="7"/>
  <c r="QT63" i="7" s="1"/>
  <c r="QS64" i="7"/>
  <c r="QT64" i="7" s="1"/>
  <c r="RG7" i="7"/>
  <c r="RH7" i="7"/>
  <c r="RI7" i="7"/>
  <c r="RK7" i="7"/>
  <c r="QS59" i="7"/>
  <c r="QT59" i="7" s="1"/>
  <c r="RJ7" i="7"/>
  <c r="QS56" i="7"/>
  <c r="QT56" i="7" s="1"/>
  <c r="RC73" i="7"/>
  <c r="IT66" i="7"/>
  <c r="RI11" i="7"/>
  <c r="RG11" i="7"/>
  <c r="RJ11" i="7"/>
  <c r="RH11" i="7"/>
  <c r="RK11" i="7"/>
  <c r="RF11" i="7"/>
  <c r="RF13" i="7"/>
  <c r="RF14" i="7"/>
  <c r="MX57" i="7"/>
  <c r="MW57" i="7"/>
  <c r="MV57" i="7"/>
  <c r="MO57" i="7"/>
  <c r="MS57" i="7"/>
  <c r="MR57" i="7"/>
  <c r="MQ57" i="7"/>
  <c r="MP57" i="7"/>
  <c r="MO78" i="7"/>
  <c r="MP79" i="7"/>
  <c r="MS79" i="7"/>
  <c r="MX79" i="7"/>
  <c r="MQ79" i="7"/>
  <c r="MR79" i="7"/>
  <c r="MO79" i="7"/>
  <c r="MV79" i="7"/>
  <c r="MW79" i="7"/>
  <c r="RK12" i="7"/>
  <c r="RG12" i="7"/>
  <c r="RJ18" i="7"/>
  <c r="RH18" i="7"/>
  <c r="RI18" i="7"/>
  <c r="RG18" i="7"/>
  <c r="RF18" i="7"/>
  <c r="RK18" i="7"/>
  <c r="MS64" i="7"/>
  <c r="MS65" i="7"/>
  <c r="MW65" i="7"/>
  <c r="MO65" i="7"/>
  <c r="MQ65" i="7"/>
  <c r="MV65" i="7"/>
  <c r="MX65" i="7"/>
  <c r="MP65" i="7"/>
  <c r="MR65" i="7"/>
  <c r="MX70" i="7"/>
  <c r="MM69" i="7"/>
  <c r="MW70" i="7"/>
  <c r="MV70" i="7"/>
  <c r="MQ70" i="7"/>
  <c r="MP70" i="7"/>
  <c r="MS70" i="7"/>
  <c r="MR70" i="7"/>
  <c r="MO70" i="7"/>
  <c r="MR56" i="7"/>
  <c r="MS58" i="7"/>
  <c r="MX58" i="7"/>
  <c r="MO58" i="7"/>
  <c r="MW58" i="7"/>
  <c r="MV58" i="7"/>
  <c r="MR58" i="7"/>
  <c r="MP58" i="7"/>
  <c r="MU58" i="7" s="1"/>
  <c r="MY58" i="7" s="1"/>
  <c r="MQ58" i="7"/>
  <c r="MO66" i="7"/>
  <c r="IN77" i="7"/>
  <c r="IW80" i="7" s="1"/>
  <c r="ADG20" i="7"/>
  <c r="ADL19" i="7"/>
  <c r="MW56" i="7"/>
  <c r="MV56" i="7"/>
  <c r="MX56" i="7"/>
  <c r="MM55" i="7"/>
  <c r="MP56" i="7"/>
  <c r="MO56" i="7"/>
  <c r="MQ56" i="7"/>
  <c r="MS56" i="7"/>
  <c r="RH25" i="7"/>
  <c r="RG25" i="7"/>
  <c r="RI25" i="7"/>
  <c r="RJ25" i="7"/>
  <c r="RF25" i="7"/>
  <c r="RK25" i="7"/>
  <c r="RF27" i="7"/>
  <c r="RF12" i="7"/>
  <c r="MV78" i="7"/>
  <c r="MX78" i="7"/>
  <c r="MW78" i="7"/>
  <c r="MQ78" i="7"/>
  <c r="MP78" i="7"/>
  <c r="MU78" i="7" s="1"/>
  <c r="MY78" i="7" s="1"/>
  <c r="MR78" i="7"/>
  <c r="MS78" i="7"/>
  <c r="QS57" i="7"/>
  <c r="QT57" i="7" s="1"/>
  <c r="MV63" i="7"/>
  <c r="MX63" i="7"/>
  <c r="MW63" i="7"/>
  <c r="MM62" i="7"/>
  <c r="MQ63" i="7"/>
  <c r="MR63" i="7"/>
  <c r="MS63" i="7"/>
  <c r="MO63" i="7"/>
  <c r="MP63" i="7"/>
  <c r="MP73" i="7"/>
  <c r="MR73" i="7"/>
  <c r="MW73" i="7"/>
  <c r="MX73" i="7"/>
  <c r="MO73" i="7"/>
  <c r="MU73" i="7" s="1"/>
  <c r="MY73" i="7" s="1"/>
  <c r="MQ73" i="7"/>
  <c r="MV73" i="7"/>
  <c r="MS73" i="7"/>
  <c r="MX59" i="7"/>
  <c r="MV59" i="7"/>
  <c r="MR59" i="7"/>
  <c r="MP59" i="7"/>
  <c r="MS59" i="7"/>
  <c r="MW59" i="7"/>
  <c r="MO59" i="7"/>
  <c r="MQ59" i="7"/>
  <c r="MQ66" i="7"/>
  <c r="MP66" i="7"/>
  <c r="RK6" i="7"/>
  <c r="RG6" i="7"/>
  <c r="RI6" i="7"/>
  <c r="RJ6" i="7"/>
  <c r="RF6" i="7"/>
  <c r="RH6" i="7"/>
  <c r="ZM25" i="7"/>
  <c r="IN65" i="7"/>
  <c r="ADU18" i="7"/>
  <c r="ADT18" i="7"/>
  <c r="ADV18" i="7"/>
  <c r="NE4" i="7"/>
  <c r="ND4" i="7"/>
  <c r="MZ4" i="7"/>
  <c r="NB4" i="7"/>
  <c r="NC4" i="7"/>
  <c r="NA4" i="7"/>
  <c r="MZ7" i="7"/>
  <c r="MZ6" i="7"/>
  <c r="MZ5" i="7"/>
  <c r="RF5" i="7"/>
  <c r="RK5" i="7"/>
  <c r="RH5" i="7"/>
  <c r="RJ5" i="7"/>
  <c r="RG5" i="7"/>
  <c r="RI5" i="7"/>
  <c r="MV80" i="7"/>
  <c r="MR80" i="7"/>
  <c r="MP80" i="7"/>
  <c r="MX80" i="7"/>
  <c r="MW80" i="7"/>
  <c r="MS80" i="7"/>
  <c r="MQ80" i="7"/>
  <c r="MO80" i="7"/>
  <c r="RJ12" i="7"/>
  <c r="IN73" i="7"/>
  <c r="QS71" i="7"/>
  <c r="QT71" i="7" s="1"/>
  <c r="MV64" i="7"/>
  <c r="MX64" i="7"/>
  <c r="MW64" i="7"/>
  <c r="MR64" i="7"/>
  <c r="MO64" i="7"/>
  <c r="MP64" i="7"/>
  <c r="MQ64" i="7"/>
  <c r="MR72" i="7"/>
  <c r="MP72" i="7"/>
  <c r="MS72" i="7"/>
  <c r="MW72" i="7"/>
  <c r="MO72" i="7"/>
  <c r="MQ72" i="7"/>
  <c r="MX72" i="7"/>
  <c r="MV72" i="7"/>
  <c r="NB6" i="7"/>
  <c r="MS66" i="7"/>
  <c r="MT66" i="7" s="1"/>
  <c r="VG18" i="7"/>
  <c r="IT80" i="7"/>
  <c r="IN63" i="7"/>
  <c r="IN56" i="7"/>
  <c r="MW77" i="7"/>
  <c r="MV77" i="7"/>
  <c r="MM76" i="7"/>
  <c r="MX77" i="7"/>
  <c r="MS77" i="7"/>
  <c r="MO77" i="7"/>
  <c r="MQ77" i="7"/>
  <c r="MP77" i="7"/>
  <c r="MR77" i="7"/>
  <c r="MT77" i="7" s="1"/>
  <c r="IN57" i="7"/>
  <c r="RF19" i="7"/>
  <c r="RK19" i="7"/>
  <c r="RH19" i="7"/>
  <c r="RJ19" i="7"/>
  <c r="RG19" i="7"/>
  <c r="RI19" i="7"/>
  <c r="RI12" i="7"/>
  <c r="RH12" i="7"/>
  <c r="QS70" i="7"/>
  <c r="QT70" i="7" s="1"/>
  <c r="QV73" i="7" s="1"/>
  <c r="RF4" i="7"/>
  <c r="RK4" i="7"/>
  <c r="RJ4" i="7"/>
  <c r="RI4" i="7"/>
  <c r="RG4" i="7"/>
  <c r="RH4" i="7"/>
  <c r="MX71" i="7"/>
  <c r="MW71" i="7"/>
  <c r="MV71" i="7"/>
  <c r="MO71" i="7"/>
  <c r="MR71" i="7"/>
  <c r="MS71" i="7"/>
  <c r="MQ71" i="7"/>
  <c r="MP71" i="7"/>
  <c r="MU71" i="7" s="1"/>
  <c r="MY71" i="7" s="1"/>
  <c r="RF20" i="7"/>
  <c r="RJ28" i="7"/>
  <c r="RI28" i="7"/>
  <c r="RK28" i="7"/>
  <c r="RF28" i="7"/>
  <c r="RH28" i="7"/>
  <c r="RG28" i="7"/>
  <c r="RK21" i="7"/>
  <c r="RG21" i="7"/>
  <c r="RI21" i="7"/>
  <c r="RJ21" i="7"/>
  <c r="RF21" i="7"/>
  <c r="RH21" i="7"/>
  <c r="NA5" i="7"/>
  <c r="ED65" i="7"/>
  <c r="AAB27" i="7"/>
  <c r="AAD27" i="7"/>
  <c r="AAC27" i="7"/>
  <c r="AAA27" i="7"/>
  <c r="VZ66" i="7"/>
  <c r="AIT26" i="7"/>
  <c r="AIV26" i="7"/>
  <c r="AIU26" i="7"/>
  <c r="AHZ25" i="7"/>
  <c r="AIB25" i="7"/>
  <c r="AIA25" i="7"/>
  <c r="AAI65" i="7"/>
  <c r="AAH65" i="7"/>
  <c r="AAJ65" i="7"/>
  <c r="ZN13" i="7"/>
  <c r="ZH13" i="7"/>
  <c r="ZK13" i="7"/>
  <c r="ZG13" i="7"/>
  <c r="ZP13" i="7"/>
  <c r="ZJ13" i="7"/>
  <c r="ZO13" i="7"/>
  <c r="ZI13" i="7"/>
  <c r="ZO6" i="7"/>
  <c r="ZI6" i="7"/>
  <c r="ZN6" i="7"/>
  <c r="ZH6" i="7"/>
  <c r="ZK6" i="7"/>
  <c r="ZG6" i="7"/>
  <c r="ZP6" i="7"/>
  <c r="ZJ6" i="7"/>
  <c r="VU80" i="7"/>
  <c r="WD80" i="7"/>
  <c r="WC80" i="7"/>
  <c r="VW80" i="7"/>
  <c r="WB80" i="7"/>
  <c r="VV80" i="7"/>
  <c r="AFI7" i="7"/>
  <c r="AFC7" i="7"/>
  <c r="AFH7" i="7"/>
  <c r="AFB7" i="7"/>
  <c r="AFD7" i="7"/>
  <c r="AFA7" i="7"/>
  <c r="AFJ7" i="7"/>
  <c r="AFE7" i="7"/>
  <c r="AIV5" i="7"/>
  <c r="AIU5" i="7"/>
  <c r="AIT5" i="7"/>
  <c r="AIB18" i="7"/>
  <c r="AIA18" i="7"/>
  <c r="AHZ18" i="7"/>
  <c r="NP79" i="7"/>
  <c r="NR79" i="7"/>
  <c r="NQ79" i="7"/>
  <c r="RV80" i="7"/>
  <c r="RP80" i="7"/>
  <c r="RO80" i="7"/>
  <c r="RX80" i="7"/>
  <c r="RW80" i="7"/>
  <c r="RQ80" i="7"/>
  <c r="AAH72" i="7"/>
  <c r="AAJ72" i="7"/>
  <c r="AAI72" i="7"/>
  <c r="AEO64" i="7"/>
  <c r="AEN64" i="7"/>
  <c r="AEP64" i="7"/>
  <c r="AIB4" i="7"/>
  <c r="AIA4" i="7"/>
  <c r="AHZ4" i="7"/>
  <c r="AFI28" i="7"/>
  <c r="AFC28" i="7"/>
  <c r="AFH28" i="7"/>
  <c r="AFB28" i="7"/>
  <c r="AFE28" i="7"/>
  <c r="AFA28" i="7"/>
  <c r="AFJ28" i="7"/>
  <c r="AFD28" i="7"/>
  <c r="AJP27" i="7"/>
  <c r="AJO27" i="7"/>
  <c r="AJN27" i="7"/>
  <c r="EE65" i="7"/>
  <c r="EC65" i="7"/>
  <c r="ZO20" i="7"/>
  <c r="ZI20" i="7"/>
  <c r="ZN20" i="7"/>
  <c r="ZH20" i="7"/>
  <c r="ZK20" i="7"/>
  <c r="ZG20" i="7"/>
  <c r="ZP20" i="7"/>
  <c r="ZJ20" i="7"/>
  <c r="AEP26" i="7"/>
  <c r="AEO26" i="7"/>
  <c r="AEN26" i="7"/>
  <c r="AEP57" i="7"/>
  <c r="AEO57" i="7"/>
  <c r="AEN57" i="7"/>
  <c r="ADV26" i="7"/>
  <c r="ADU26" i="7"/>
  <c r="ADT26" i="7"/>
  <c r="VY73" i="7"/>
  <c r="VU73" i="7"/>
  <c r="WD73" i="7"/>
  <c r="VX73" i="7"/>
  <c r="WC73" i="7"/>
  <c r="VW73" i="7"/>
  <c r="WB73" i="7"/>
  <c r="VV73" i="7"/>
  <c r="ZN7" i="7"/>
  <c r="ZH7" i="7"/>
  <c r="ZK7" i="7"/>
  <c r="ZG7" i="7"/>
  <c r="ZP7" i="7"/>
  <c r="ZO7" i="7"/>
  <c r="ZJ7" i="7"/>
  <c r="ZI7" i="7"/>
  <c r="AIV12" i="7"/>
  <c r="AIU12" i="7"/>
  <c r="AIT12" i="7"/>
  <c r="AAA26" i="7"/>
  <c r="ZJ18" i="7"/>
  <c r="EF65" i="7"/>
  <c r="EG65" i="7"/>
  <c r="AAC12" i="7"/>
  <c r="ZI11" i="7"/>
  <c r="VV71" i="7"/>
  <c r="AFE27" i="7"/>
  <c r="ZK5" i="7"/>
  <c r="ZI18" i="7"/>
  <c r="AEK20" i="7"/>
  <c r="AFE6" i="7"/>
  <c r="VX72" i="7"/>
  <c r="VV72" i="7"/>
  <c r="ZI12" i="7"/>
  <c r="ZG12" i="7"/>
  <c r="AAC13" i="7"/>
  <c r="AAA13" i="7"/>
  <c r="AFE13" i="7"/>
  <c r="AEK19" i="7"/>
  <c r="VU71" i="7"/>
  <c r="EG66" i="7"/>
  <c r="AAI21" i="7"/>
  <c r="AAC21" i="7"/>
  <c r="AAH21" i="7"/>
  <c r="AAB21" i="7"/>
  <c r="AAE21" i="7"/>
  <c r="AAA21" i="7"/>
  <c r="AAJ21" i="7"/>
  <c r="AAD21" i="7"/>
  <c r="AAH14" i="7"/>
  <c r="AAB14" i="7"/>
  <c r="AAE14" i="7"/>
  <c r="AAA14" i="7"/>
  <c r="AAJ14" i="7"/>
  <c r="AAD14" i="7"/>
  <c r="AAI14" i="7"/>
  <c r="AAC14" i="7"/>
  <c r="AAH7" i="7"/>
  <c r="AAB7" i="7"/>
  <c r="AAE7" i="7"/>
  <c r="AAA7" i="7"/>
  <c r="AAJ7" i="7"/>
  <c r="AAI7" i="7"/>
  <c r="AAD7" i="7"/>
  <c r="AAC7" i="7"/>
  <c r="AAB5" i="7"/>
  <c r="ZH4" i="7"/>
  <c r="VX71" i="7"/>
  <c r="AFB27" i="7"/>
  <c r="AFD27" i="7"/>
  <c r="ZJ5" i="7"/>
  <c r="ZH5" i="7"/>
  <c r="AAB26" i="7"/>
  <c r="ZG18" i="7"/>
  <c r="ZM18" i="7" s="1"/>
  <c r="AAC19" i="7"/>
  <c r="VY71" i="7"/>
  <c r="AEH20" i="7"/>
  <c r="AEJ20" i="7"/>
  <c r="AAA20" i="7"/>
  <c r="AAC20" i="7"/>
  <c r="AFB6" i="7"/>
  <c r="AFD6" i="7"/>
  <c r="AAA6" i="7"/>
  <c r="AAC6" i="7"/>
  <c r="ZG19" i="7"/>
  <c r="ZI19" i="7"/>
  <c r="ZK12" i="7"/>
  <c r="AAE13" i="7"/>
  <c r="AFD13" i="7"/>
  <c r="AEH19" i="7"/>
  <c r="ED66" i="7"/>
  <c r="ZK4" i="7"/>
  <c r="VW71" i="7"/>
  <c r="AJP6" i="7"/>
  <c r="AJO6" i="7"/>
  <c r="AJN6" i="7"/>
  <c r="AIB11" i="7"/>
  <c r="AIA11" i="7"/>
  <c r="AHZ11" i="7"/>
  <c r="ADV5" i="7"/>
  <c r="ADU5" i="7"/>
  <c r="ADT5" i="7"/>
  <c r="EK71" i="7"/>
  <c r="EE71" i="7"/>
  <c r="EJ71" i="7"/>
  <c r="ED71" i="7"/>
  <c r="EG71" i="7"/>
  <c r="EC71" i="7"/>
  <c r="EL71" i="7"/>
  <c r="EF71" i="7"/>
  <c r="EJ70" i="7"/>
  <c r="ED70" i="7"/>
  <c r="EG70" i="7"/>
  <c r="EC70" i="7"/>
  <c r="EL70" i="7"/>
  <c r="EF70" i="7"/>
  <c r="EK70" i="7"/>
  <c r="EE70" i="7"/>
  <c r="EL63" i="7"/>
  <c r="EF63" i="7"/>
  <c r="EK63" i="7"/>
  <c r="EE63" i="7"/>
  <c r="EJ63" i="7"/>
  <c r="ED63" i="7"/>
  <c r="EG63" i="7"/>
  <c r="EC63" i="7"/>
  <c r="AEP6" i="7"/>
  <c r="AEO6" i="7"/>
  <c r="AEN6" i="7"/>
  <c r="AJP20" i="7"/>
  <c r="AJO20" i="7"/>
  <c r="AJN20" i="7"/>
  <c r="AAJ58" i="7"/>
  <c r="AAI58" i="7"/>
  <c r="AAH58" i="7"/>
  <c r="AAI28" i="7"/>
  <c r="AAC28" i="7"/>
  <c r="AAH28" i="7"/>
  <c r="AAB28" i="7"/>
  <c r="AAE28" i="7"/>
  <c r="AAA28" i="7"/>
  <c r="AAJ28" i="7"/>
  <c r="AAD28" i="7"/>
  <c r="ADU12" i="7"/>
  <c r="ADT12" i="7"/>
  <c r="ADV12" i="7"/>
  <c r="AEP21" i="7"/>
  <c r="AEJ21" i="7"/>
  <c r="AEO21" i="7"/>
  <c r="AEI21" i="7"/>
  <c r="AEN21" i="7"/>
  <c r="AEH21" i="7"/>
  <c r="AEK21" i="7"/>
  <c r="AEG21" i="7"/>
  <c r="AIV19" i="7"/>
  <c r="AIU19" i="7"/>
  <c r="AIT19" i="7"/>
  <c r="ZN14" i="7"/>
  <c r="ZH14" i="7"/>
  <c r="ZK14" i="7"/>
  <c r="ZG14" i="7"/>
  <c r="ZP14" i="7"/>
  <c r="ZJ14" i="7"/>
  <c r="ZO14" i="7"/>
  <c r="ZI14" i="7"/>
  <c r="AJP13" i="7"/>
  <c r="AJO13" i="7"/>
  <c r="AJN13" i="7"/>
  <c r="AEP72" i="7"/>
  <c r="AEO72" i="7"/>
  <c r="AEN72" i="7"/>
  <c r="JK79" i="7"/>
  <c r="JE79" i="7"/>
  <c r="JG79" i="7"/>
  <c r="JC79" i="7"/>
  <c r="JL79" i="7"/>
  <c r="JJ79" i="7"/>
  <c r="JF79" i="7"/>
  <c r="JD79" i="7"/>
  <c r="JS78" i="7"/>
  <c r="JK78" i="7"/>
  <c r="JE78" i="7"/>
  <c r="JG78" i="7"/>
  <c r="JC78" i="7"/>
  <c r="JD78" i="7"/>
  <c r="JL78" i="7"/>
  <c r="JJ78" i="7"/>
  <c r="JF78" i="7"/>
  <c r="JF80" i="7"/>
  <c r="JG80" i="7"/>
  <c r="AAB19" i="7"/>
  <c r="AAE12" i="7"/>
  <c r="AAE27" i="7"/>
  <c r="AAE19" i="7"/>
  <c r="AAD5" i="7"/>
  <c r="ZJ4" i="7"/>
  <c r="AAA19" i="7"/>
  <c r="AAE20" i="7"/>
  <c r="AAE6" i="7"/>
  <c r="ZK19" i="7"/>
  <c r="VU72" i="7"/>
  <c r="VW72" i="7"/>
  <c r="ZJ12" i="7"/>
  <c r="ZH12" i="7"/>
  <c r="AAD13" i="7"/>
  <c r="AAB13" i="7"/>
  <c r="ZI4" i="7"/>
  <c r="AAC5" i="7"/>
  <c r="ZH11" i="7"/>
  <c r="EK72" i="7"/>
  <c r="EE72" i="7"/>
  <c r="EJ72" i="7"/>
  <c r="ED72" i="7"/>
  <c r="EG72" i="7"/>
  <c r="EC72" i="7"/>
  <c r="EL72" i="7"/>
  <c r="EF72" i="7"/>
  <c r="EL73" i="7"/>
  <c r="EF73" i="7"/>
  <c r="EK73" i="7"/>
  <c r="EE73" i="7"/>
  <c r="EJ73" i="7"/>
  <c r="ED73" i="7"/>
  <c r="EG73" i="7"/>
  <c r="EC73" i="7"/>
  <c r="EG64" i="7"/>
  <c r="EC64" i="7"/>
  <c r="EL64" i="7"/>
  <c r="EF64" i="7"/>
  <c r="EK64" i="7"/>
  <c r="EE64" i="7"/>
  <c r="EJ64" i="7"/>
  <c r="ED64" i="7"/>
  <c r="AEO13" i="7"/>
  <c r="AEN13" i="7"/>
  <c r="AEP13" i="7"/>
  <c r="ZO21" i="7"/>
  <c r="ZI21" i="7"/>
  <c r="ZN21" i="7"/>
  <c r="ZH21" i="7"/>
  <c r="ZK21" i="7"/>
  <c r="ZG21" i="7"/>
  <c r="ZP21" i="7"/>
  <c r="ZJ21" i="7"/>
  <c r="AFE14" i="7"/>
  <c r="AFA14" i="7"/>
  <c r="AFH14" i="7"/>
  <c r="AFD14" i="7"/>
  <c r="AFJ14" i="7"/>
  <c r="AFC14" i="7"/>
  <c r="AFI14" i="7"/>
  <c r="AFB14" i="7"/>
  <c r="AAD19" i="7"/>
  <c r="ZK11" i="7"/>
  <c r="ZK18" i="7"/>
  <c r="AAA12" i="7"/>
  <c r="ZG11" i="7"/>
  <c r="ZM11" i="7" s="1"/>
  <c r="AFC27" i="7"/>
  <c r="AFA27" i="7"/>
  <c r="ZG5" i="7"/>
  <c r="ZM5" i="7" s="1"/>
  <c r="ZQ5" i="7" s="1"/>
  <c r="ZI5" i="7"/>
  <c r="AAE5" i="7"/>
  <c r="AEG20" i="7"/>
  <c r="AEI20" i="7"/>
  <c r="AAD20" i="7"/>
  <c r="AAB20" i="7"/>
  <c r="AFA6" i="7"/>
  <c r="AFC6" i="7"/>
  <c r="AAD6" i="7"/>
  <c r="AAB6" i="7"/>
  <c r="ZJ19" i="7"/>
  <c r="ZH19" i="7"/>
  <c r="VY72" i="7"/>
  <c r="VZ72" i="7" s="1"/>
  <c r="AFA13" i="7"/>
  <c r="AFC13" i="7"/>
  <c r="AAE26" i="7"/>
  <c r="AEG19" i="7"/>
  <c r="AEI19" i="7"/>
  <c r="AAD12" i="7"/>
  <c r="ZJ11" i="7"/>
  <c r="ZG4" i="7"/>
  <c r="ZM4" i="7" s="1"/>
  <c r="EE66" i="7"/>
  <c r="EC66" i="7"/>
  <c r="EI66" i="7" s="1"/>
  <c r="EM66" i="7" s="1"/>
  <c r="WA26" i="7"/>
  <c r="VS78" i="7" s="1"/>
  <c r="VT78" i="7" s="1"/>
  <c r="JT78" i="7"/>
  <c r="JI78" i="7"/>
  <c r="JM78" i="7" s="1"/>
  <c r="JO78" i="7"/>
  <c r="AFF21" i="7"/>
  <c r="AAZ7" i="7"/>
  <c r="VZ65" i="7"/>
  <c r="JP78" i="7"/>
  <c r="VF27" i="7"/>
  <c r="JQ78" i="7"/>
  <c r="JN78" i="7"/>
  <c r="JR78" i="7"/>
  <c r="RT73" i="7"/>
  <c r="VZ21" i="7"/>
  <c r="AAF13" i="7"/>
  <c r="ALT25" i="7"/>
  <c r="ALT26" i="7" s="1"/>
  <c r="RT71" i="7"/>
  <c r="VZ28" i="7"/>
  <c r="VS79" i="7" s="1"/>
  <c r="VT79" i="7" s="1"/>
  <c r="JA76" i="7"/>
  <c r="AFF27" i="7"/>
  <c r="VF21" i="7"/>
  <c r="NW26" i="7"/>
  <c r="VF20" i="7"/>
  <c r="VF25" i="7"/>
  <c r="VZ57" i="7"/>
  <c r="RT28" i="7"/>
  <c r="VF28" i="7"/>
  <c r="RY26" i="7"/>
  <c r="AEF7" i="7"/>
  <c r="AEJ6" i="7" s="1"/>
  <c r="ADH7" i="7"/>
  <c r="AJV6" i="7"/>
  <c r="AJY6" i="7"/>
  <c r="AJX6" i="7"/>
  <c r="AJW6" i="7"/>
  <c r="AJR6" i="7"/>
  <c r="AJU6" i="7"/>
  <c r="AJT6" i="7"/>
  <c r="AJS6" i="7"/>
  <c r="AJM6" i="7"/>
  <c r="AJQ6" i="7" s="1"/>
  <c r="ZM20" i="7"/>
  <c r="ZQ20" i="7" s="1"/>
  <c r="ZL27" i="7"/>
  <c r="RY27" i="7"/>
  <c r="ALU19" i="7"/>
  <c r="ANL20" i="7"/>
  <c r="AFG7" i="7"/>
  <c r="AFK7" i="7" s="1"/>
  <c r="AFR7" i="7"/>
  <c r="AFQ7" i="7"/>
  <c r="AFN7" i="7"/>
  <c r="AFM7" i="7"/>
  <c r="AFP7" i="7"/>
  <c r="AFS7" i="7"/>
  <c r="AFL7" i="7"/>
  <c r="AFO7" i="7"/>
  <c r="AEF27" i="7"/>
  <c r="ADH27" i="7"/>
  <c r="AIL6" i="7"/>
  <c r="AHN6" i="7"/>
  <c r="ZL28" i="7"/>
  <c r="ALS12" i="7"/>
  <c r="ALX11" i="7"/>
  <c r="AHR19" i="7"/>
  <c r="AHM20" i="7"/>
  <c r="APW13" i="7"/>
  <c r="APX13" i="7" s="1"/>
  <c r="APZ11" i="7" s="1"/>
  <c r="APW12" i="7"/>
  <c r="APX12" i="7" s="1"/>
  <c r="APW11" i="7"/>
  <c r="APX11" i="7" s="1"/>
  <c r="APW14" i="7"/>
  <c r="APX14" i="7" s="1"/>
  <c r="AQA11" i="7" s="1"/>
  <c r="AAP65" i="7"/>
  <c r="AAG65" i="7"/>
  <c r="AAK65" i="7" s="1"/>
  <c r="AAQ65" i="7"/>
  <c r="AAL65" i="7"/>
  <c r="AAR65" i="7"/>
  <c r="AAM65" i="7"/>
  <c r="AAN65" i="7"/>
  <c r="AAO65" i="7"/>
  <c r="AHN20" i="7"/>
  <c r="AIL20" i="7"/>
  <c r="ZM13" i="7"/>
  <c r="ZQ13" i="7" s="1"/>
  <c r="AHR5" i="7"/>
  <c r="AHM6" i="7"/>
  <c r="NU26" i="7"/>
  <c r="NV26" i="7"/>
  <c r="WL80" i="7"/>
  <c r="WK80" i="7"/>
  <c r="WJ80" i="7"/>
  <c r="WA80" i="7"/>
  <c r="WE80" i="7" s="1"/>
  <c r="WH80" i="7"/>
  <c r="WG80" i="7"/>
  <c r="WF80" i="7"/>
  <c r="WI80" i="7"/>
  <c r="AJF28" i="7"/>
  <c r="AJK27" i="7" s="1"/>
  <c r="AHO27" i="7"/>
  <c r="ANL6" i="7"/>
  <c r="ALU5" i="7"/>
  <c r="AIK64" i="7"/>
  <c r="AIL64" i="7" s="1"/>
  <c r="AJB12" i="7"/>
  <c r="AJD12" i="7"/>
  <c r="AIZ12" i="7"/>
  <c r="AJC12" i="7"/>
  <c r="AIX12" i="7"/>
  <c r="AIY12" i="7"/>
  <c r="AJA12" i="7"/>
  <c r="AJE12" i="7"/>
  <c r="AIS12" i="7"/>
  <c r="AIW12" i="7" s="1"/>
  <c r="JH80" i="7"/>
  <c r="AEE65" i="7"/>
  <c r="AEF65" i="7" s="1"/>
  <c r="AEW13" i="7"/>
  <c r="AER13" i="7"/>
  <c r="AEM13" i="7"/>
  <c r="AEQ13" i="7" s="1"/>
  <c r="AEX13" i="7"/>
  <c r="AES13" i="7"/>
  <c r="AET13" i="7"/>
  <c r="AEY13" i="7"/>
  <c r="AEV13" i="7"/>
  <c r="AEU13" i="7"/>
  <c r="AEM6" i="7"/>
  <c r="AEQ6" i="7" s="1"/>
  <c r="AEE58" i="7"/>
  <c r="AEF58" i="7" s="1"/>
  <c r="AEV6" i="7"/>
  <c r="AEX6" i="7"/>
  <c r="AER6" i="7"/>
  <c r="AET6" i="7"/>
  <c r="AEY6" i="7"/>
  <c r="AEW6" i="7"/>
  <c r="AEU6" i="7"/>
  <c r="AES6" i="7"/>
  <c r="VZ59" i="7"/>
  <c r="ZL25" i="7"/>
  <c r="ZL5" i="7"/>
  <c r="AJF21" i="7"/>
  <c r="AJG20" i="7" s="1"/>
  <c r="AHO20" i="7"/>
  <c r="ALT19" i="7"/>
  <c r="AMR19" i="7"/>
  <c r="AAZ14" i="7"/>
  <c r="ALS26" i="7"/>
  <c r="ALX25" i="7"/>
  <c r="AMR12" i="7"/>
  <c r="ALT12" i="7"/>
  <c r="AFL14" i="7"/>
  <c r="AFO14" i="7"/>
  <c r="AFN14" i="7"/>
  <c r="AFM14" i="7"/>
  <c r="AFG14" i="7"/>
  <c r="AFK14" i="7" s="1"/>
  <c r="AFP14" i="7"/>
  <c r="AFS14" i="7"/>
  <c r="AFR14" i="7"/>
  <c r="AFQ14" i="7"/>
  <c r="AHM27" i="7"/>
  <c r="AHR26" i="7"/>
  <c r="ZY73" i="7"/>
  <c r="ZZ73" i="7" s="1"/>
  <c r="AAA71" i="7" s="1"/>
  <c r="AAG21" i="7"/>
  <c r="AAK21" i="7" s="1"/>
  <c r="AAR21" i="7"/>
  <c r="AAQ21" i="7"/>
  <c r="AAN21" i="7"/>
  <c r="AAM21" i="7"/>
  <c r="AAP21" i="7"/>
  <c r="AAS21" i="7"/>
  <c r="AAL21" i="7"/>
  <c r="AAO21" i="7"/>
  <c r="AJD19" i="7"/>
  <c r="AIY19" i="7"/>
  <c r="AJB19" i="7"/>
  <c r="AIX19" i="7"/>
  <c r="AIZ19" i="7"/>
  <c r="AJE19" i="7"/>
  <c r="AIK71" i="7"/>
  <c r="AIL71" i="7" s="1"/>
  <c r="AJA19" i="7"/>
  <c r="AJC19" i="7"/>
  <c r="AIS19" i="7"/>
  <c r="AIW19" i="7" s="1"/>
  <c r="RT59" i="7"/>
  <c r="ZM14" i="7"/>
  <c r="ZQ14" i="7" s="1"/>
  <c r="AAM72" i="7"/>
  <c r="AAN72" i="7"/>
  <c r="AAO72" i="7"/>
  <c r="AAP72" i="7"/>
  <c r="AAG72" i="7"/>
  <c r="AAK72" i="7" s="1"/>
  <c r="AAQ72" i="7"/>
  <c r="AAL72" i="7"/>
  <c r="AAR72" i="7"/>
  <c r="AAG27" i="7"/>
  <c r="ZM7" i="7"/>
  <c r="ZQ7" i="7" s="1"/>
  <c r="AHN13" i="7"/>
  <c r="AIL13" i="7"/>
  <c r="AAM7" i="7"/>
  <c r="AAP7" i="7"/>
  <c r="AAS7" i="7"/>
  <c r="AAR7" i="7"/>
  <c r="AAL7" i="7"/>
  <c r="AAO7" i="7"/>
  <c r="AAN7" i="7"/>
  <c r="AAQ7" i="7"/>
  <c r="AAG7" i="7"/>
  <c r="AAK7" i="7" s="1"/>
  <c r="ZY59" i="7"/>
  <c r="ZZ59" i="7" s="1"/>
  <c r="AAE57" i="7" s="1"/>
  <c r="ADH14" i="7"/>
  <c r="AEF14" i="7"/>
  <c r="AJU20" i="7"/>
  <c r="AJT20" i="7"/>
  <c r="AJS20" i="7"/>
  <c r="AJV20" i="7"/>
  <c r="AJM20" i="7"/>
  <c r="AJQ20" i="7" s="1"/>
  <c r="AJR20" i="7"/>
  <c r="AJY20" i="7"/>
  <c r="AJW20" i="7"/>
  <c r="AJX20" i="7"/>
  <c r="AFF13" i="7"/>
  <c r="AHN27" i="7"/>
  <c r="AIL27" i="7"/>
  <c r="RT66" i="7"/>
  <c r="ANL13" i="7"/>
  <c r="ALU12" i="7"/>
  <c r="ADL6" i="7"/>
  <c r="ADG7" i="7"/>
  <c r="ADL7" i="7" s="1"/>
  <c r="APW19" i="7"/>
  <c r="APX19" i="7" s="1"/>
  <c r="APW21" i="7"/>
  <c r="APX21" i="7" s="1"/>
  <c r="AQA18" i="7" s="1"/>
  <c r="APW20" i="7"/>
  <c r="APX20" i="7" s="1"/>
  <c r="APZ18" i="7" s="1"/>
  <c r="APW18" i="7"/>
  <c r="APX18" i="7" s="1"/>
  <c r="ADL27" i="7"/>
  <c r="ADG28" i="7"/>
  <c r="ADL28" i="7" s="1"/>
  <c r="WL73" i="7"/>
  <c r="WK73" i="7"/>
  <c r="WJ73" i="7"/>
  <c r="WI73" i="7"/>
  <c r="WH73" i="7"/>
  <c r="WG73" i="7"/>
  <c r="WF73" i="7"/>
  <c r="WA73" i="7"/>
  <c r="WE73" i="7" s="1"/>
  <c r="SF80" i="7"/>
  <c r="SE80" i="7"/>
  <c r="SC80" i="7"/>
  <c r="SB80" i="7"/>
  <c r="SA80" i="7"/>
  <c r="SD80" i="7"/>
  <c r="RU80" i="7"/>
  <c r="RY80" i="7" s="1"/>
  <c r="RZ80" i="7"/>
  <c r="NG78" i="7"/>
  <c r="NH78" i="7" s="1"/>
  <c r="NK79" i="7" s="1"/>
  <c r="NW27" i="7"/>
  <c r="NY27" i="7"/>
  <c r="NV27" i="7"/>
  <c r="AJX13" i="7"/>
  <c r="AJW13" i="7"/>
  <c r="AJT13" i="7"/>
  <c r="AJS13" i="7"/>
  <c r="AJV13" i="7"/>
  <c r="AJY13" i="7"/>
  <c r="AJU13" i="7"/>
  <c r="AJM13" i="7"/>
  <c r="AJQ13" i="7" s="1"/>
  <c r="AJR13" i="7"/>
  <c r="AAZ21" i="7"/>
  <c r="ZM6" i="7"/>
  <c r="ZQ6" i="7" s="1"/>
  <c r="ZL6" i="7"/>
  <c r="NY26" i="7"/>
  <c r="ALX4" i="7"/>
  <c r="ALS5" i="7"/>
  <c r="AFF6" i="7"/>
  <c r="JN79" i="7"/>
  <c r="JI79" i="7"/>
  <c r="JM79" i="7" s="1"/>
  <c r="JP79" i="7"/>
  <c r="JS79" i="7"/>
  <c r="JT79" i="7"/>
  <c r="JT27" i="7" s="1"/>
  <c r="JO79" i="7"/>
  <c r="JR79" i="7"/>
  <c r="JQ79" i="7"/>
  <c r="JT26" i="7"/>
  <c r="AJF7" i="7"/>
  <c r="AJJ6" i="7" s="1"/>
  <c r="AHO6" i="7"/>
  <c r="ALS19" i="7"/>
  <c r="ALX18" i="7"/>
  <c r="AHR12" i="7"/>
  <c r="AHM13" i="7"/>
  <c r="ALU26" i="7"/>
  <c r="ANL27" i="7"/>
  <c r="AAO58" i="7"/>
  <c r="AAP58" i="7"/>
  <c r="AAG58" i="7"/>
  <c r="AAK58" i="7" s="1"/>
  <c r="AAQ58" i="7"/>
  <c r="AAL58" i="7"/>
  <c r="AAR58" i="7"/>
  <c r="AAM58" i="7"/>
  <c r="AAN58" i="7"/>
  <c r="AEU57" i="7"/>
  <c r="AEV57" i="7"/>
  <c r="AEM57" i="7"/>
  <c r="AEQ57" i="7" s="1"/>
  <c r="AEW57" i="7"/>
  <c r="AER57" i="7"/>
  <c r="AEX57" i="7"/>
  <c r="AES57" i="7"/>
  <c r="AET57" i="7"/>
  <c r="AEE55" i="7"/>
  <c r="AJE5" i="7"/>
  <c r="AIZ5" i="7"/>
  <c r="AIK57" i="7"/>
  <c r="AIL57" i="7" s="1"/>
  <c r="AJB5" i="7"/>
  <c r="AJA5" i="7"/>
  <c r="AJC5" i="7"/>
  <c r="AIX5" i="7"/>
  <c r="AIS5" i="7"/>
  <c r="AIW5" i="7" s="1"/>
  <c r="AIY5" i="7"/>
  <c r="AJD5" i="7"/>
  <c r="NX79" i="7"/>
  <c r="NZ79" i="7"/>
  <c r="NU79" i="7"/>
  <c r="NO79" i="7"/>
  <c r="NS79" i="7" s="1"/>
  <c r="NY79" i="7"/>
  <c r="NW79" i="7"/>
  <c r="NT79" i="7"/>
  <c r="NV79" i="7"/>
  <c r="APW26" i="7"/>
  <c r="APX26" i="7" s="1"/>
  <c r="APW25" i="7"/>
  <c r="APX25" i="7" s="1"/>
  <c r="APW28" i="7"/>
  <c r="APX28" i="7" s="1"/>
  <c r="AQA25" i="7" s="1"/>
  <c r="APW27" i="7"/>
  <c r="APX27" i="7" s="1"/>
  <c r="AAZ13" i="7"/>
  <c r="AAS28" i="7"/>
  <c r="AAR28" i="7"/>
  <c r="AAQ28" i="7"/>
  <c r="AAO28" i="7"/>
  <c r="AAN28" i="7"/>
  <c r="AAM28" i="7"/>
  <c r="AAP28" i="7"/>
  <c r="AAG28" i="7"/>
  <c r="AAK28" i="7" s="1"/>
  <c r="AAL28" i="7"/>
  <c r="ZY80" i="7"/>
  <c r="ZZ80" i="7" s="1"/>
  <c r="ADG14" i="7"/>
  <c r="ADL14" i="7" s="1"/>
  <c r="ADL13" i="7"/>
  <c r="AEM21" i="7"/>
  <c r="AEQ21" i="7" s="1"/>
  <c r="AER21" i="7"/>
  <c r="AEE73" i="7"/>
  <c r="AEF73" i="7" s="1"/>
  <c r="AEJ72" i="7" s="1"/>
  <c r="AEU21" i="7"/>
  <c r="AES21" i="7"/>
  <c r="AEX21" i="7"/>
  <c r="AET21" i="7"/>
  <c r="AEV21" i="7"/>
  <c r="AEY21" i="7"/>
  <c r="AEW21" i="7"/>
  <c r="RT27" i="7"/>
  <c r="APW5" i="7"/>
  <c r="APX5" i="7" s="1"/>
  <c r="APW4" i="7"/>
  <c r="APX4" i="7" s="1"/>
  <c r="APW7" i="7"/>
  <c r="APX7" i="7" s="1"/>
  <c r="AQA4" i="7" s="1"/>
  <c r="APW6" i="7"/>
  <c r="APX6" i="7" s="1"/>
  <c r="APZ4" i="7" s="1"/>
  <c r="AJF14" i="7"/>
  <c r="AHO13" i="7"/>
  <c r="ZY66" i="7"/>
  <c r="ZZ66" i="7" s="1"/>
  <c r="AAC65" i="7" s="1"/>
  <c r="AAS14" i="7"/>
  <c r="AAR14" i="7"/>
  <c r="AAQ14" i="7"/>
  <c r="AAO14" i="7"/>
  <c r="AAN14" i="7"/>
  <c r="AAM14" i="7"/>
  <c r="AAP14" i="7"/>
  <c r="AAG14" i="7"/>
  <c r="AAK14" i="7" s="1"/>
  <c r="AAL14" i="7"/>
  <c r="AEU64" i="7"/>
  <c r="AEV64" i="7"/>
  <c r="AEM64" i="7"/>
  <c r="AEQ64" i="7" s="1"/>
  <c r="AEW64" i="7"/>
  <c r="AER64" i="7"/>
  <c r="AEX64" i="7"/>
  <c r="AES64" i="7"/>
  <c r="AET64" i="7"/>
  <c r="AEE62" i="7"/>
  <c r="AFR28" i="7"/>
  <c r="AFQ28" i="7"/>
  <c r="AFN28" i="7"/>
  <c r="AFM28" i="7"/>
  <c r="AFP28" i="7"/>
  <c r="AFS28" i="7"/>
  <c r="AFL28" i="7"/>
  <c r="AFO28" i="7"/>
  <c r="AFG28" i="7"/>
  <c r="AFK28" i="7" s="1"/>
  <c r="VF18" i="7"/>
  <c r="AFF20" i="7"/>
  <c r="NU27" i="7"/>
  <c r="NX26" i="7"/>
  <c r="AEL20" i="7"/>
  <c r="AEX72" i="7"/>
  <c r="AES72" i="7"/>
  <c r="AET72" i="7"/>
  <c r="AER72" i="7"/>
  <c r="AEW72" i="7"/>
  <c r="AEU72" i="7"/>
  <c r="AEM72" i="7"/>
  <c r="AEQ72" i="7" s="1"/>
  <c r="AEV72" i="7"/>
  <c r="AJY27" i="7"/>
  <c r="AJX27" i="7"/>
  <c r="AJW27" i="7"/>
  <c r="AJU27" i="7"/>
  <c r="AJT27" i="7"/>
  <c r="AJS27" i="7"/>
  <c r="AJV27" i="7"/>
  <c r="AJM27" i="7"/>
  <c r="AJQ27" i="7" s="1"/>
  <c r="AJR27" i="7"/>
  <c r="ZL12" i="7"/>
  <c r="AMR5" i="7"/>
  <c r="ALT5" i="7"/>
  <c r="VZ64" i="7"/>
  <c r="FB79" i="7"/>
  <c r="EU58" i="7"/>
  <c r="EV58" i="7" s="1"/>
  <c r="EU57" i="7"/>
  <c r="EV57" i="7" s="1"/>
  <c r="EU59" i="7"/>
  <c r="EV59" i="7" s="1"/>
  <c r="FH6" i="7"/>
  <c r="FL6" i="7"/>
  <c r="FL5" i="7"/>
  <c r="FJ6" i="7"/>
  <c r="FK6" i="7"/>
  <c r="FH5" i="7"/>
  <c r="FK5" i="7"/>
  <c r="FM6" i="7"/>
  <c r="FJ5" i="7"/>
  <c r="FI5" i="7"/>
  <c r="FM5" i="7"/>
  <c r="FI6" i="7"/>
  <c r="FM7" i="7"/>
  <c r="FJ7" i="7"/>
  <c r="FI7" i="7"/>
  <c r="FH7" i="7"/>
  <c r="FL7" i="7"/>
  <c r="FK7" i="7"/>
  <c r="FB80" i="7"/>
  <c r="FB78" i="7"/>
  <c r="FL78" i="7" s="1"/>
  <c r="FJ78" i="7"/>
  <c r="FK78" i="7"/>
  <c r="FJ79" i="7"/>
  <c r="FH78" i="7"/>
  <c r="FL79" i="7"/>
  <c r="FH79" i="7"/>
  <c r="FK79" i="7"/>
  <c r="FI78" i="7"/>
  <c r="EA80" i="7"/>
  <c r="EB80" i="7" s="1"/>
  <c r="EA59" i="7"/>
  <c r="EB59" i="7" s="1"/>
  <c r="EO6" i="7"/>
  <c r="EA58" i="7"/>
  <c r="EB58" i="7" s="1"/>
  <c r="ES6" i="7"/>
  <c r="EM27" i="7"/>
  <c r="EP27" i="7" s="1"/>
  <c r="EA79" i="7"/>
  <c r="EB79" i="7" s="1"/>
  <c r="ER7" i="7"/>
  <c r="EN7" i="7"/>
  <c r="EP7" i="7"/>
  <c r="EO7" i="7"/>
  <c r="ES7" i="7"/>
  <c r="EQ7" i="7"/>
  <c r="EP6" i="7"/>
  <c r="EQ6" i="7"/>
  <c r="ER6" i="7"/>
  <c r="EH63" i="7"/>
  <c r="EA78" i="7"/>
  <c r="EB78" i="7" s="1"/>
  <c r="GI20" i="7"/>
  <c r="GI13" i="7"/>
  <c r="EA77" i="7"/>
  <c r="EB77" i="7" s="1"/>
  <c r="GI28" i="7"/>
  <c r="GI21" i="7"/>
  <c r="GI14" i="7"/>
  <c r="FB66" i="7"/>
  <c r="GI7" i="7"/>
  <c r="GI6" i="7"/>
  <c r="EN5" i="7"/>
  <c r="EN4" i="7"/>
  <c r="ER4" i="7"/>
  <c r="EA57" i="7"/>
  <c r="EB57" i="7" s="1"/>
  <c r="EA56" i="7"/>
  <c r="EB56" i="7" s="1"/>
  <c r="ES4" i="7"/>
  <c r="EP4" i="7"/>
  <c r="EO4" i="7"/>
  <c r="EQ4" i="7"/>
  <c r="ES5" i="7"/>
  <c r="EP5" i="7"/>
  <c r="EQ5" i="7"/>
  <c r="EO5" i="7"/>
  <c r="ER5" i="7"/>
  <c r="FB71" i="7"/>
  <c r="EU69" i="7"/>
  <c r="EU62" i="7"/>
  <c r="FB64" i="7"/>
  <c r="EA62" i="7"/>
  <c r="FC64" i="7"/>
  <c r="FG64" i="7" s="1"/>
  <c r="FH66" i="7" s="1"/>
  <c r="FB73" i="7"/>
  <c r="FC65" i="7"/>
  <c r="FG65" i="7" s="1"/>
  <c r="FB65" i="7"/>
  <c r="FC72" i="7"/>
  <c r="FG72" i="7" s="1"/>
  <c r="FC71" i="7"/>
  <c r="FG71" i="7" s="1"/>
  <c r="FB72" i="7"/>
  <c r="EI63" i="7"/>
  <c r="EM63" i="7" s="1"/>
  <c r="EA69" i="7"/>
  <c r="EI65" i="7"/>
  <c r="EM65" i="7" s="1"/>
  <c r="AAF12" i="7" l="1"/>
  <c r="IV58" i="7"/>
  <c r="AAF19" i="7"/>
  <c r="IT56" i="7"/>
  <c r="IT71" i="7"/>
  <c r="IT73" i="7"/>
  <c r="MU70" i="7"/>
  <c r="MY70" i="7" s="1"/>
  <c r="MT58" i="7"/>
  <c r="MT70" i="7"/>
  <c r="EI64" i="7"/>
  <c r="EM64" i="7" s="1"/>
  <c r="AAF6" i="7"/>
  <c r="MT65" i="7"/>
  <c r="IT57" i="7"/>
  <c r="VF14" i="7"/>
  <c r="VG12" i="7"/>
  <c r="VK12" i="7" s="1"/>
  <c r="MU64" i="7"/>
  <c r="MY64" i="7" s="1"/>
  <c r="VG14" i="7"/>
  <c r="MT64" i="7"/>
  <c r="IW71" i="7"/>
  <c r="IT72" i="7"/>
  <c r="MU79" i="7"/>
  <c r="MY79" i="7" s="1"/>
  <c r="VG6" i="7"/>
  <c r="VK6" i="7" s="1"/>
  <c r="ZM21" i="7"/>
  <c r="ZQ21" i="7" s="1"/>
  <c r="MU56" i="7"/>
  <c r="MY56" i="7" s="1"/>
  <c r="MT79" i="7"/>
  <c r="VG7" i="7"/>
  <c r="VK7" i="7" s="1"/>
  <c r="VF7" i="7"/>
  <c r="APY11" i="7"/>
  <c r="IX63" i="7"/>
  <c r="MU59" i="7"/>
  <c r="MY59" i="7" s="1"/>
  <c r="MT59" i="7"/>
  <c r="VK13" i="7"/>
  <c r="VK14" i="7"/>
  <c r="WE26" i="7"/>
  <c r="WF27" i="7" s="1"/>
  <c r="MU57" i="7"/>
  <c r="MY57" i="7" s="1"/>
  <c r="IT58" i="7"/>
  <c r="VF12" i="7"/>
  <c r="VF11" i="7"/>
  <c r="MT80" i="7"/>
  <c r="IW65" i="7"/>
  <c r="QV58" i="7"/>
  <c r="VG5" i="7"/>
  <c r="MU72" i="7"/>
  <c r="MY72" i="7" s="1"/>
  <c r="MZ71" i="7" s="1"/>
  <c r="MU63" i="7"/>
  <c r="MY63" i="7" s="1"/>
  <c r="MU65" i="7"/>
  <c r="MY65" i="7" s="1"/>
  <c r="VF5" i="7"/>
  <c r="VG11" i="7"/>
  <c r="VQ28" i="7"/>
  <c r="APY18" i="7"/>
  <c r="MT71" i="7"/>
  <c r="IY57" i="7"/>
  <c r="MU77" i="7"/>
  <c r="MY77" i="7" s="1"/>
  <c r="MU80" i="7"/>
  <c r="MY80" i="7" s="1"/>
  <c r="VF6" i="7"/>
  <c r="VF4" i="7"/>
  <c r="VG4" i="7"/>
  <c r="VF13" i="7"/>
  <c r="UY65" i="7" s="1"/>
  <c r="UZ65" i="7" s="1"/>
  <c r="APY25" i="7"/>
  <c r="ZE79" i="7"/>
  <c r="ZF79" i="7" s="1"/>
  <c r="UY73" i="7"/>
  <c r="UZ73" i="7" s="1"/>
  <c r="ZE80" i="7"/>
  <c r="ZF80" i="7" s="1"/>
  <c r="UY77" i="7"/>
  <c r="UZ77" i="7" s="1"/>
  <c r="UY78" i="7"/>
  <c r="UZ78" i="7" s="1"/>
  <c r="MZ72" i="7"/>
  <c r="UY79" i="7"/>
  <c r="UZ79" i="7" s="1"/>
  <c r="VM27" i="7"/>
  <c r="VQ27" i="7"/>
  <c r="VO27" i="7"/>
  <c r="VN27" i="7"/>
  <c r="VP27" i="7"/>
  <c r="APY4" i="7"/>
  <c r="MZ73" i="7"/>
  <c r="MZ70" i="7"/>
  <c r="ZQ11" i="7"/>
  <c r="EH64" i="7"/>
  <c r="MU66" i="7"/>
  <c r="MY66" i="7" s="1"/>
  <c r="MT57" i="7"/>
  <c r="IV56" i="7"/>
  <c r="IW56" i="7"/>
  <c r="IW59" i="7"/>
  <c r="IU70" i="7"/>
  <c r="IU73" i="7"/>
  <c r="IW73" i="7"/>
  <c r="IV73" i="7"/>
  <c r="RB56" i="7"/>
  <c r="RD56" i="7"/>
  <c r="RC56" i="7"/>
  <c r="QS55" i="7"/>
  <c r="QW56" i="7"/>
  <c r="QY56" i="7"/>
  <c r="QX56" i="7"/>
  <c r="QU56" i="7"/>
  <c r="QV56" i="7"/>
  <c r="RD63" i="7"/>
  <c r="RC63" i="7"/>
  <c r="RB63" i="7"/>
  <c r="QS62" i="7"/>
  <c r="QY63" i="7"/>
  <c r="QW63" i="7"/>
  <c r="QV63" i="7"/>
  <c r="QU63" i="7"/>
  <c r="RA63" i="7" s="1"/>
  <c r="RE63" i="7" s="1"/>
  <c r="QX63" i="7"/>
  <c r="QZ63" i="7" s="1"/>
  <c r="UY80" i="7"/>
  <c r="UZ80" i="7" s="1"/>
  <c r="IU71" i="7"/>
  <c r="IV71" i="7"/>
  <c r="IV78" i="7"/>
  <c r="IW63" i="7"/>
  <c r="IV63" i="7"/>
  <c r="IY66" i="7"/>
  <c r="IX64" i="7"/>
  <c r="IX65" i="7"/>
  <c r="QY58" i="7"/>
  <c r="IU77" i="7"/>
  <c r="IU79" i="7"/>
  <c r="IX78" i="7"/>
  <c r="IV80" i="7"/>
  <c r="VL25" i="7"/>
  <c r="VO25" i="7"/>
  <c r="VM25" i="7"/>
  <c r="VQ25" i="7"/>
  <c r="VN25" i="7"/>
  <c r="VP25" i="7"/>
  <c r="VL28" i="7"/>
  <c r="IW57" i="7"/>
  <c r="IV57" i="7"/>
  <c r="IW58" i="7"/>
  <c r="IU58" i="7"/>
  <c r="RB78" i="7"/>
  <c r="RD78" i="7"/>
  <c r="RC78" i="7"/>
  <c r="QW78" i="7"/>
  <c r="QU78" i="7"/>
  <c r="QV78" i="7"/>
  <c r="QY78" i="7"/>
  <c r="QX78" i="7"/>
  <c r="ZQ18" i="7"/>
  <c r="ZM12" i="7"/>
  <c r="ZQ12" i="7" s="1"/>
  <c r="VK18" i="7"/>
  <c r="VQ21" i="7" s="1"/>
  <c r="UY70" i="7"/>
  <c r="UZ70" i="7" s="1"/>
  <c r="UY71" i="7"/>
  <c r="UZ71" i="7" s="1"/>
  <c r="RB71" i="7"/>
  <c r="RD71" i="7"/>
  <c r="RC71" i="7"/>
  <c r="QX71" i="7"/>
  <c r="QV71" i="7"/>
  <c r="QU71" i="7"/>
  <c r="QW71" i="7"/>
  <c r="QY71" i="7"/>
  <c r="MT73" i="7"/>
  <c r="RD57" i="7"/>
  <c r="RC57" i="7"/>
  <c r="RB57" i="7"/>
  <c r="QX57" i="7"/>
  <c r="QU57" i="7"/>
  <c r="QW57" i="7"/>
  <c r="QY57" i="7"/>
  <c r="ADV19" i="7"/>
  <c r="ADU19" i="7"/>
  <c r="ADT19" i="7"/>
  <c r="MT56" i="7"/>
  <c r="IY56" i="7"/>
  <c r="IV70" i="7"/>
  <c r="IX70" i="7"/>
  <c r="IY70" i="7"/>
  <c r="VM28" i="7"/>
  <c r="IX71" i="7"/>
  <c r="IY78" i="7"/>
  <c r="IY63" i="7"/>
  <c r="IV65" i="7"/>
  <c r="IU63" i="7"/>
  <c r="IV66" i="7"/>
  <c r="IY64" i="7"/>
  <c r="QU73" i="7"/>
  <c r="RA73" i="7" s="1"/>
  <c r="RE73" i="7" s="1"/>
  <c r="QV57" i="7"/>
  <c r="IY77" i="7"/>
  <c r="IX77" i="7"/>
  <c r="IW79" i="7"/>
  <c r="IY79" i="7"/>
  <c r="IU80" i="7"/>
  <c r="IX57" i="7"/>
  <c r="IU57" i="7"/>
  <c r="VM26" i="7"/>
  <c r="VL26" i="7"/>
  <c r="VO26" i="7"/>
  <c r="VQ26" i="7"/>
  <c r="VN26" i="7"/>
  <c r="VP26" i="7"/>
  <c r="QU66" i="7"/>
  <c r="QW66" i="7"/>
  <c r="RB66" i="7"/>
  <c r="RD66" i="7"/>
  <c r="QV66" i="7"/>
  <c r="QX66" i="7"/>
  <c r="QY66" i="7"/>
  <c r="RC66" i="7"/>
  <c r="ZQ25" i="7"/>
  <c r="ZV28" i="7" s="1"/>
  <c r="ZE77" i="7"/>
  <c r="ZF77" i="7" s="1"/>
  <c r="ZE78" i="7"/>
  <c r="ZF78" i="7" s="1"/>
  <c r="MT63" i="7"/>
  <c r="ADL20" i="7"/>
  <c r="ADG21" i="7"/>
  <c r="ADL21" i="7" s="1"/>
  <c r="IX56" i="7"/>
  <c r="IV59" i="7"/>
  <c r="IY59" i="7"/>
  <c r="IX72" i="7"/>
  <c r="IY72" i="7"/>
  <c r="IW70" i="7"/>
  <c r="IV72" i="7"/>
  <c r="QW59" i="7"/>
  <c r="QU59" i="7"/>
  <c r="RD59" i="7"/>
  <c r="RB59" i="7"/>
  <c r="QX59" i="7"/>
  <c r="QV59" i="7"/>
  <c r="RA59" i="7" s="1"/>
  <c r="RE59" i="7" s="1"/>
  <c r="RC59" i="7"/>
  <c r="QY59" i="7"/>
  <c r="QY64" i="7"/>
  <c r="RD65" i="7"/>
  <c r="RB65" i="7"/>
  <c r="QX65" i="7"/>
  <c r="QV65" i="7"/>
  <c r="QY65" i="7"/>
  <c r="RC65" i="7"/>
  <c r="QU65" i="7"/>
  <c r="QW65" i="7"/>
  <c r="QV80" i="7"/>
  <c r="QX80" i="7"/>
  <c r="QY80" i="7"/>
  <c r="QW80" i="7"/>
  <c r="QU80" i="7"/>
  <c r="RC80" i="7"/>
  <c r="RB80" i="7"/>
  <c r="RD80" i="7"/>
  <c r="RA80" i="7"/>
  <c r="RE80" i="7" s="1"/>
  <c r="IY71" i="7"/>
  <c r="IZ71" i="7" s="1"/>
  <c r="IZ19" i="7" s="1"/>
  <c r="IX66" i="7"/>
  <c r="IU65" i="7"/>
  <c r="IV64" i="7"/>
  <c r="IY65" i="7"/>
  <c r="IW66" i="7"/>
  <c r="IW64" i="7"/>
  <c r="QW73" i="7"/>
  <c r="QX58" i="7"/>
  <c r="QZ58" i="7" s="1"/>
  <c r="QU58" i="7"/>
  <c r="RA58" i="7" s="1"/>
  <c r="RE58" i="7" s="1"/>
  <c r="IV77" i="7"/>
  <c r="IV79" i="7"/>
  <c r="IX80" i="7"/>
  <c r="IZ57" i="7"/>
  <c r="IZ5" i="7" s="1"/>
  <c r="IY58" i="7"/>
  <c r="ZV27" i="7"/>
  <c r="VO28" i="7"/>
  <c r="VP28" i="7"/>
  <c r="VN28" i="7"/>
  <c r="VP20" i="7"/>
  <c r="UY72" i="7"/>
  <c r="UZ72" i="7" s="1"/>
  <c r="VN20" i="7"/>
  <c r="ZQ4" i="7"/>
  <c r="ZM19" i="7"/>
  <c r="ZQ19" i="7" s="1"/>
  <c r="RC70" i="7"/>
  <c r="RB70" i="7"/>
  <c r="RD70" i="7"/>
  <c r="QS69" i="7"/>
  <c r="QV70" i="7"/>
  <c r="QU70" i="7"/>
  <c r="RA70" i="7" s="1"/>
  <c r="RE70" i="7" s="1"/>
  <c r="QY70" i="7"/>
  <c r="QW70" i="7"/>
  <c r="QX70" i="7"/>
  <c r="MT72" i="7"/>
  <c r="NE71" i="7" s="1"/>
  <c r="NC59" i="7"/>
  <c r="MT78" i="7"/>
  <c r="NC78" i="7" s="1"/>
  <c r="IU56" i="7"/>
  <c r="IU59" i="7"/>
  <c r="IX59" i="7"/>
  <c r="IW72" i="7"/>
  <c r="IX73" i="7"/>
  <c r="IU72" i="7"/>
  <c r="IY73" i="7"/>
  <c r="RC64" i="7"/>
  <c r="RB64" i="7"/>
  <c r="RD64" i="7"/>
  <c r="QX64" i="7"/>
  <c r="QZ64" i="7" s="1"/>
  <c r="QV64" i="7"/>
  <c r="QW64" i="7"/>
  <c r="QU64" i="7"/>
  <c r="IW78" i="7"/>
  <c r="IZ63" i="7"/>
  <c r="IZ11" i="7" s="1"/>
  <c r="IU66" i="7"/>
  <c r="IU64" i="7"/>
  <c r="QU77" i="7"/>
  <c r="QW79" i="7"/>
  <c r="RD79" i="7"/>
  <c r="QY79" i="7"/>
  <c r="RB79" i="7"/>
  <c r="QU79" i="7"/>
  <c r="QX79" i="7"/>
  <c r="RC79" i="7"/>
  <c r="QV79" i="7"/>
  <c r="RA79" i="7" s="1"/>
  <c r="RE79" i="7" s="1"/>
  <c r="QW58" i="7"/>
  <c r="IX79" i="7"/>
  <c r="IW77" i="7"/>
  <c r="IU78" i="7"/>
  <c r="IZ78" i="7" s="1"/>
  <c r="IZ26" i="7" s="1"/>
  <c r="IY80" i="7"/>
  <c r="VL27" i="7"/>
  <c r="ZU27" i="7"/>
  <c r="IX58" i="7"/>
  <c r="IZ58" i="7" s="1"/>
  <c r="IZ6" i="7" s="1"/>
  <c r="QX73" i="7"/>
  <c r="QX72" i="7"/>
  <c r="QV72" i="7"/>
  <c r="RC72" i="7"/>
  <c r="QY72" i="7"/>
  <c r="QW72" i="7"/>
  <c r="QU72" i="7"/>
  <c r="RA72" i="7" s="1"/>
  <c r="RE72" i="7" s="1"/>
  <c r="RD72" i="7"/>
  <c r="RB72" i="7"/>
  <c r="ZT27" i="7"/>
  <c r="RB77" i="7"/>
  <c r="RD77" i="7"/>
  <c r="RC77" i="7"/>
  <c r="QS76" i="7"/>
  <c r="QX77" i="7"/>
  <c r="QY77" i="7"/>
  <c r="QV77" i="7"/>
  <c r="QW77" i="7"/>
  <c r="QY73" i="7"/>
  <c r="ADO4" i="7"/>
  <c r="AEI71" i="7"/>
  <c r="ADP26" i="7"/>
  <c r="AMR26" i="7"/>
  <c r="ANA26" i="7" s="1"/>
  <c r="FE59" i="7"/>
  <c r="EY59" i="7"/>
  <c r="FD59" i="7"/>
  <c r="EX59" i="7"/>
  <c r="FA59" i="7"/>
  <c r="EW59" i="7"/>
  <c r="FF59" i="7"/>
  <c r="EZ59" i="7"/>
  <c r="AJK14" i="7"/>
  <c r="AJG14" i="7"/>
  <c r="AJN14" i="7"/>
  <c r="AJH14" i="7"/>
  <c r="AJP14" i="7"/>
  <c r="AJO14" i="7"/>
  <c r="AJJ14" i="7"/>
  <c r="AJI14" i="7"/>
  <c r="ADU13" i="7"/>
  <c r="ADO13" i="7"/>
  <c r="ADT13" i="7"/>
  <c r="ADN13" i="7"/>
  <c r="ADQ13" i="7"/>
  <c r="ADM13" i="7"/>
  <c r="ADV13" i="7"/>
  <c r="ADP13" i="7"/>
  <c r="AIV57" i="7"/>
  <c r="AIU57" i="7"/>
  <c r="AIT57" i="7"/>
  <c r="ANV27" i="7"/>
  <c r="ANU27" i="7"/>
  <c r="ANT27" i="7"/>
  <c r="AHZ26" i="7"/>
  <c r="AIB26" i="7"/>
  <c r="AIA26" i="7"/>
  <c r="AEP58" i="7"/>
  <c r="AEO58" i="7"/>
  <c r="AEN58" i="7"/>
  <c r="ANT6" i="7"/>
  <c r="ANV6" i="7"/>
  <c r="ANU6" i="7"/>
  <c r="AMH11" i="7"/>
  <c r="AMG11" i="7"/>
  <c r="AMF11" i="7"/>
  <c r="EJ77" i="7"/>
  <c r="ED77" i="7"/>
  <c r="EG77" i="7"/>
  <c r="EC77" i="7"/>
  <c r="EL77" i="7"/>
  <c r="EF77" i="7"/>
  <c r="EK77" i="7"/>
  <c r="EE77" i="7"/>
  <c r="WD78" i="7"/>
  <c r="VX78" i="7"/>
  <c r="WC78" i="7"/>
  <c r="VW78" i="7"/>
  <c r="WB78" i="7"/>
  <c r="VV78" i="7"/>
  <c r="VY78" i="7"/>
  <c r="VU78" i="7"/>
  <c r="AEK14" i="7"/>
  <c r="AEP14" i="7"/>
  <c r="AEI14" i="7"/>
  <c r="AEO14" i="7"/>
  <c r="AEH14" i="7"/>
  <c r="AEN14" i="7"/>
  <c r="AEG14" i="7"/>
  <c r="AEJ14" i="7"/>
  <c r="AIV13" i="7"/>
  <c r="AIU13" i="7"/>
  <c r="AIT13" i="7"/>
  <c r="AIB5" i="7"/>
  <c r="AIA5" i="7"/>
  <c r="AHZ5" i="7"/>
  <c r="ADM25" i="7"/>
  <c r="AEI72" i="7"/>
  <c r="AEG72" i="7"/>
  <c r="AJH13" i="7"/>
  <c r="AJJ13" i="7"/>
  <c r="ADM12" i="7"/>
  <c r="ADO12" i="7"/>
  <c r="AJI20" i="7"/>
  <c r="AEH6" i="7"/>
  <c r="ADN5" i="7"/>
  <c r="ADP5" i="7"/>
  <c r="AJI6" i="7"/>
  <c r="AJG6" i="7"/>
  <c r="AEH71" i="7"/>
  <c r="AAD64" i="7"/>
  <c r="AEI12" i="7"/>
  <c r="ADQ25" i="7"/>
  <c r="ADQ11" i="7"/>
  <c r="ADN26" i="7"/>
  <c r="AAA65" i="7"/>
  <c r="AEJ71" i="7"/>
  <c r="EL58" i="7"/>
  <c r="EF58" i="7"/>
  <c r="EK58" i="7"/>
  <c r="EE58" i="7"/>
  <c r="EJ58" i="7"/>
  <c r="EG58" i="7"/>
  <c r="ED58" i="7"/>
  <c r="EC58" i="7"/>
  <c r="ADV6" i="7"/>
  <c r="ADP6" i="7"/>
  <c r="ADU6" i="7"/>
  <c r="ADO6" i="7"/>
  <c r="ADT6" i="7"/>
  <c r="ADN6" i="7"/>
  <c r="ADQ6" i="7"/>
  <c r="ADM6" i="7"/>
  <c r="AAH59" i="7"/>
  <c r="AAB59" i="7"/>
  <c r="AAE59" i="7"/>
  <c r="AAA59" i="7"/>
  <c r="AAJ59" i="7"/>
  <c r="AAD59" i="7"/>
  <c r="AAI59" i="7"/>
  <c r="AAC59" i="7"/>
  <c r="AJK21" i="7"/>
  <c r="AJG21" i="7"/>
  <c r="AJP21" i="7"/>
  <c r="AJJ21" i="7"/>
  <c r="AJO21" i="7"/>
  <c r="AJI21" i="7"/>
  <c r="AJN21" i="7"/>
  <c r="AJH21" i="7"/>
  <c r="AIV6" i="7"/>
  <c r="AIU6" i="7"/>
  <c r="AIT6" i="7"/>
  <c r="EK59" i="7"/>
  <c r="EE59" i="7"/>
  <c r="EJ59" i="7"/>
  <c r="ED59" i="7"/>
  <c r="EG59" i="7"/>
  <c r="EC59" i="7"/>
  <c r="EL59" i="7"/>
  <c r="EF59" i="7"/>
  <c r="FC58" i="7"/>
  <c r="FG58" i="7" s="1"/>
  <c r="FF58" i="7"/>
  <c r="EZ58" i="7"/>
  <c r="FE58" i="7"/>
  <c r="EY58" i="7"/>
  <c r="FD58" i="7"/>
  <c r="FA58" i="7"/>
  <c r="EX58" i="7"/>
  <c r="EW58" i="7"/>
  <c r="AMZ5" i="7"/>
  <c r="ANB5" i="7"/>
  <c r="ANA5" i="7"/>
  <c r="AAJ66" i="7"/>
  <c r="AAD66" i="7"/>
  <c r="AAI66" i="7"/>
  <c r="AAC66" i="7"/>
  <c r="AAH66" i="7"/>
  <c r="AAB66" i="7"/>
  <c r="AAE66" i="7"/>
  <c r="AAA66" i="7"/>
  <c r="ADQ27" i="7"/>
  <c r="ADM27" i="7"/>
  <c r="ADV27" i="7"/>
  <c r="ADP27" i="7"/>
  <c r="ADU27" i="7"/>
  <c r="ADO27" i="7"/>
  <c r="ADT27" i="7"/>
  <c r="ADN27" i="7"/>
  <c r="AIV27" i="7"/>
  <c r="AIU27" i="7"/>
  <c r="AIT27" i="7"/>
  <c r="AMG25" i="7"/>
  <c r="AMF25" i="7"/>
  <c r="AMH25" i="7"/>
  <c r="AIT64" i="7"/>
  <c r="AIV64" i="7"/>
  <c r="AIU64" i="7"/>
  <c r="AJO28" i="7"/>
  <c r="AJI28" i="7"/>
  <c r="AJN28" i="7"/>
  <c r="AJH28" i="7"/>
  <c r="AJK28" i="7"/>
  <c r="AJG28" i="7"/>
  <c r="AJP28" i="7"/>
  <c r="AJJ28" i="7"/>
  <c r="AEP27" i="7"/>
  <c r="AEO27" i="7"/>
  <c r="AEN27" i="7"/>
  <c r="AEO7" i="7"/>
  <c r="AEI7" i="7"/>
  <c r="AEN7" i="7"/>
  <c r="AEH7" i="7"/>
  <c r="AEJ7" i="7"/>
  <c r="AEG7" i="7"/>
  <c r="AEP7" i="7"/>
  <c r="AEK7" i="7"/>
  <c r="AEG5" i="7"/>
  <c r="AEJ5" i="7"/>
  <c r="AEH5" i="7"/>
  <c r="AEI5" i="7"/>
  <c r="ADO11" i="7"/>
  <c r="AEG13" i="7"/>
  <c r="AEI13" i="7"/>
  <c r="EG56" i="7"/>
  <c r="EC56" i="7"/>
  <c r="EL56" i="7"/>
  <c r="EF56" i="7"/>
  <c r="EK56" i="7"/>
  <c r="EE56" i="7"/>
  <c r="EJ56" i="7"/>
  <c r="ED56" i="7"/>
  <c r="EG80" i="7"/>
  <c r="EC80" i="7"/>
  <c r="EL80" i="7"/>
  <c r="EF80" i="7"/>
  <c r="EK80" i="7"/>
  <c r="EE80" i="7"/>
  <c r="EJ80" i="7"/>
  <c r="ED80" i="7"/>
  <c r="AAJ80" i="7"/>
  <c r="AAI80" i="7"/>
  <c r="AAC80" i="7"/>
  <c r="AAH80" i="7"/>
  <c r="AAB80" i="7"/>
  <c r="AAA80" i="7"/>
  <c r="AIB12" i="7"/>
  <c r="AIA12" i="7"/>
  <c r="AHZ12" i="7"/>
  <c r="ADU7" i="7"/>
  <c r="ADO7" i="7"/>
  <c r="ADT7" i="7"/>
  <c r="ADN7" i="7"/>
  <c r="ADP7" i="7"/>
  <c r="ADM7" i="7"/>
  <c r="ADV7" i="7"/>
  <c r="ADQ7" i="7"/>
  <c r="AAJ73" i="7"/>
  <c r="AAD73" i="7"/>
  <c r="AAI73" i="7"/>
  <c r="AAC73" i="7"/>
  <c r="AAH73" i="7"/>
  <c r="AAB73" i="7"/>
  <c r="AAE73" i="7"/>
  <c r="AAA73" i="7"/>
  <c r="ANB12" i="7"/>
  <c r="ANA12" i="7"/>
  <c r="AMZ12" i="7"/>
  <c r="AEN65" i="7"/>
  <c r="AEP65" i="7"/>
  <c r="AEO65" i="7"/>
  <c r="AIB19" i="7"/>
  <c r="AIA19" i="7"/>
  <c r="AHZ19" i="7"/>
  <c r="ADO25" i="7"/>
  <c r="AEG71" i="7"/>
  <c r="ADM11" i="7"/>
  <c r="AEK13" i="7"/>
  <c r="ADM4" i="7"/>
  <c r="AAF5" i="7"/>
  <c r="AEK72" i="7"/>
  <c r="ADQ12" i="7"/>
  <c r="AAC58" i="7"/>
  <c r="AAE58" i="7"/>
  <c r="AJK20" i="7"/>
  <c r="AJK6" i="7"/>
  <c r="AAC57" i="7"/>
  <c r="AAD71" i="7"/>
  <c r="AAE64" i="7"/>
  <c r="AEG12" i="7"/>
  <c r="AAB64" i="7"/>
  <c r="AJH27" i="7"/>
  <c r="AJJ27" i="7"/>
  <c r="AAC72" i="7"/>
  <c r="AAA72" i="7"/>
  <c r="NI79" i="7"/>
  <c r="NL79" i="7"/>
  <c r="VY80" i="7"/>
  <c r="AAE65" i="7"/>
  <c r="ADP4" i="7"/>
  <c r="AAD57" i="7"/>
  <c r="AEJ13" i="7"/>
  <c r="AEH13" i="7"/>
  <c r="ADN4" i="7"/>
  <c r="AEH72" i="7"/>
  <c r="AJG13" i="7"/>
  <c r="AJI13" i="7"/>
  <c r="ADP12" i="7"/>
  <c r="ADN12" i="7"/>
  <c r="AAA58" i="7"/>
  <c r="AJH20" i="7"/>
  <c r="AJJ20" i="7"/>
  <c r="AEG6" i="7"/>
  <c r="AEI6" i="7"/>
  <c r="ADM5" i="7"/>
  <c r="ADS5" i="7" s="1"/>
  <c r="ADW5" i="7" s="1"/>
  <c r="ADO5" i="7"/>
  <c r="AJH6" i="7"/>
  <c r="ADP25" i="7"/>
  <c r="AAB71" i="7"/>
  <c r="ADO26" i="7"/>
  <c r="ADM26" i="7"/>
  <c r="ADS26" i="7" s="1"/>
  <c r="ADW26" i="7" s="1"/>
  <c r="AAC64" i="7"/>
  <c r="AEH12" i="7"/>
  <c r="AAE72" i="7"/>
  <c r="VX80" i="7"/>
  <c r="AAD65" i="7"/>
  <c r="AAB65" i="7"/>
  <c r="ADQ4" i="7"/>
  <c r="AAA57" i="7"/>
  <c r="AEK12" i="7"/>
  <c r="EJ57" i="7"/>
  <c r="ED57" i="7"/>
  <c r="EG57" i="7"/>
  <c r="EC57" i="7"/>
  <c r="EL57" i="7"/>
  <c r="EF57" i="7"/>
  <c r="EK57" i="7"/>
  <c r="EE57" i="7"/>
  <c r="AMF18" i="7"/>
  <c r="AMH18" i="7"/>
  <c r="AMG18" i="7"/>
  <c r="ANV13" i="7"/>
  <c r="ANU13" i="7"/>
  <c r="ANT13" i="7"/>
  <c r="EL78" i="7"/>
  <c r="EF78" i="7"/>
  <c r="EJ78" i="7"/>
  <c r="ED78" i="7"/>
  <c r="EE78" i="7"/>
  <c r="EC78" i="7"/>
  <c r="EI78" i="7" s="1"/>
  <c r="EM78" i="7" s="1"/>
  <c r="EK78" i="7"/>
  <c r="EG78" i="7"/>
  <c r="EG79" i="7"/>
  <c r="EC79" i="7"/>
  <c r="EL79" i="7"/>
  <c r="EF79" i="7"/>
  <c r="EK79" i="7"/>
  <c r="EE79" i="7"/>
  <c r="EJ79" i="7"/>
  <c r="ED79" i="7"/>
  <c r="FD57" i="7"/>
  <c r="EX57" i="7"/>
  <c r="FA57" i="7"/>
  <c r="EW57" i="7"/>
  <c r="FF57" i="7"/>
  <c r="EZ57" i="7"/>
  <c r="FE57" i="7"/>
  <c r="EY57" i="7"/>
  <c r="RM79" i="7"/>
  <c r="RN79" i="7" s="1"/>
  <c r="SE79" i="7" s="1"/>
  <c r="AEO73" i="7"/>
  <c r="AEI73" i="7"/>
  <c r="AEN73" i="7"/>
  <c r="AEH73" i="7"/>
  <c r="AEK73" i="7"/>
  <c r="AEG73" i="7"/>
  <c r="AEP73" i="7"/>
  <c r="AEJ73" i="7"/>
  <c r="ADU14" i="7"/>
  <c r="ADO14" i="7"/>
  <c r="ADT14" i="7"/>
  <c r="ADN14" i="7"/>
  <c r="ADS14" i="7" s="1"/>
  <c r="ADW14" i="7" s="1"/>
  <c r="ADQ14" i="7"/>
  <c r="ADM14" i="7"/>
  <c r="ADV14" i="7"/>
  <c r="ADP14" i="7"/>
  <c r="AJP7" i="7"/>
  <c r="AJJ7" i="7"/>
  <c r="AJO7" i="7"/>
  <c r="AJI7" i="7"/>
  <c r="AJN7" i="7"/>
  <c r="AJK7" i="7"/>
  <c r="AJH7" i="7"/>
  <c r="AJG7" i="7"/>
  <c r="AMF4" i="7"/>
  <c r="AMG4" i="7"/>
  <c r="AMH4" i="7"/>
  <c r="NP78" i="7"/>
  <c r="NJ78" i="7"/>
  <c r="NR78" i="7"/>
  <c r="NL78" i="7"/>
  <c r="NI78" i="7"/>
  <c r="NQ78" i="7"/>
  <c r="NM78" i="7"/>
  <c r="NK78" i="7"/>
  <c r="NM80" i="7"/>
  <c r="NL80" i="7"/>
  <c r="ADU28" i="7"/>
  <c r="ADO28" i="7"/>
  <c r="ADT28" i="7"/>
  <c r="ADN28" i="7"/>
  <c r="ADQ28" i="7"/>
  <c r="ADM28" i="7"/>
  <c r="ADV28" i="7"/>
  <c r="ADP28" i="7"/>
  <c r="AIU71" i="7"/>
  <c r="AIT71" i="7"/>
  <c r="AIV71" i="7"/>
  <c r="AMZ19" i="7"/>
  <c r="ANB19" i="7"/>
  <c r="ANA19" i="7"/>
  <c r="AIV20" i="7"/>
  <c r="AIU20" i="7"/>
  <c r="AIT20" i="7"/>
  <c r="ANT20" i="7"/>
  <c r="ANV20" i="7"/>
  <c r="ANU20" i="7"/>
  <c r="WD79" i="7"/>
  <c r="VX79" i="7"/>
  <c r="WB79" i="7"/>
  <c r="VV79" i="7"/>
  <c r="VY79" i="7"/>
  <c r="VW79" i="7"/>
  <c r="VU79" i="7"/>
  <c r="WC79" i="7"/>
  <c r="AAB57" i="7"/>
  <c r="AAC71" i="7"/>
  <c r="AJK13" i="7"/>
  <c r="AAB58" i="7"/>
  <c r="AAD58" i="7"/>
  <c r="AAF58" i="7" s="1"/>
  <c r="AEK6" i="7"/>
  <c r="AEL6" i="7" s="1"/>
  <c r="ADQ5" i="7"/>
  <c r="ADR5" i="7" s="1"/>
  <c r="ADN25" i="7"/>
  <c r="ADP11" i="7"/>
  <c r="AEK71" i="7"/>
  <c r="AAE71" i="7"/>
  <c r="ADQ26" i="7"/>
  <c r="ADR26" i="7" s="1"/>
  <c r="AAA64" i="7"/>
  <c r="AEJ12" i="7"/>
  <c r="AJI27" i="7"/>
  <c r="AJG27" i="7"/>
  <c r="AAD72" i="7"/>
  <c r="AAB72" i="7"/>
  <c r="NM79" i="7"/>
  <c r="NN79" i="7" s="1"/>
  <c r="NJ79" i="7"/>
  <c r="ADN11" i="7"/>
  <c r="AEK5" i="7"/>
  <c r="AEL5" i="7" s="1"/>
  <c r="AEL19" i="7"/>
  <c r="WA79" i="7"/>
  <c r="WE79" i="7" s="1"/>
  <c r="WL79" i="7"/>
  <c r="WF79" i="7"/>
  <c r="EH66" i="7"/>
  <c r="ZL11" i="7"/>
  <c r="WJ79" i="7"/>
  <c r="FM58" i="7"/>
  <c r="FI58" i="7"/>
  <c r="AAF26" i="7"/>
  <c r="ZL7" i="7"/>
  <c r="WI79" i="7"/>
  <c r="WG79" i="7"/>
  <c r="AFF28" i="7"/>
  <c r="AJL20" i="7"/>
  <c r="AFF7" i="7"/>
  <c r="WH79" i="7"/>
  <c r="AJL27" i="7"/>
  <c r="WK79" i="7"/>
  <c r="APZ25" i="7"/>
  <c r="APZ26" i="7" s="1"/>
  <c r="ZL21" i="7"/>
  <c r="JH79" i="7"/>
  <c r="WH27" i="7"/>
  <c r="ZL18" i="7"/>
  <c r="WJ27" i="7"/>
  <c r="AAF7" i="7"/>
  <c r="FK58" i="7"/>
  <c r="AEL21" i="7"/>
  <c r="WK27" i="7"/>
  <c r="ZL14" i="7"/>
  <c r="AAF21" i="7"/>
  <c r="ZL20" i="7"/>
  <c r="SB79" i="7"/>
  <c r="RZ79" i="7"/>
  <c r="RU79" i="7"/>
  <c r="RY79" i="7" s="1"/>
  <c r="SF79" i="7"/>
  <c r="AAK27" i="7"/>
  <c r="AAF14" i="7"/>
  <c r="AJM14" i="7"/>
  <c r="AJQ14" i="7" s="1"/>
  <c r="AJW14" i="7"/>
  <c r="AJS14" i="7"/>
  <c r="AJV14" i="7"/>
  <c r="AJY14" i="7"/>
  <c r="AJX14" i="7"/>
  <c r="AJR14" i="7"/>
  <c r="AJU14" i="7"/>
  <c r="AJT14" i="7"/>
  <c r="AAR80" i="7"/>
  <c r="AAO80" i="7"/>
  <c r="AAN80" i="7"/>
  <c r="AAQ80" i="7"/>
  <c r="AAP80" i="7"/>
  <c r="AAG80" i="7"/>
  <c r="AAK80" i="7" s="1"/>
  <c r="AAM80" i="7"/>
  <c r="AAL80" i="7"/>
  <c r="AJD57" i="7"/>
  <c r="AIY57" i="7"/>
  <c r="AIZ57" i="7"/>
  <c r="AJA57" i="7"/>
  <c r="AJB57" i="7"/>
  <c r="AIS57" i="7"/>
  <c r="AIW57" i="7" s="1"/>
  <c r="AJC57" i="7"/>
  <c r="AIX57" i="7"/>
  <c r="AIK55" i="7"/>
  <c r="AHR13" i="7"/>
  <c r="AHM14" i="7"/>
  <c r="AHR14" i="7" s="1"/>
  <c r="AQA19" i="7"/>
  <c r="ARR20" i="7"/>
  <c r="WL78" i="7"/>
  <c r="WK78" i="7"/>
  <c r="WJ78" i="7"/>
  <c r="WI78" i="7"/>
  <c r="WH78" i="7"/>
  <c r="WG78" i="7"/>
  <c r="WF78" i="7"/>
  <c r="WA78" i="7"/>
  <c r="WE78" i="7" s="1"/>
  <c r="ALT27" i="7"/>
  <c r="AMR27" i="7"/>
  <c r="AHN28" i="7"/>
  <c r="AIL28" i="7"/>
  <c r="AIP26" i="7" s="1"/>
  <c r="ALT13" i="7"/>
  <c r="AMR13" i="7"/>
  <c r="AJM21" i="7"/>
  <c r="AJQ21" i="7" s="1"/>
  <c r="AJV21" i="7"/>
  <c r="AJY21" i="7"/>
  <c r="AJX21" i="7"/>
  <c r="AJW21" i="7"/>
  <c r="AJR21" i="7"/>
  <c r="AJU21" i="7"/>
  <c r="AJT21" i="7"/>
  <c r="AJS21" i="7"/>
  <c r="ANX6" i="7"/>
  <c r="ANS6" i="7"/>
  <c r="ANW6" i="7" s="1"/>
  <c r="AOC6" i="7"/>
  <c r="AOD6" i="7"/>
  <c r="ANY6" i="7"/>
  <c r="AOE6" i="7"/>
  <c r="ANZ6" i="7"/>
  <c r="AOB6" i="7"/>
  <c r="AOA6" i="7"/>
  <c r="AAF20" i="7"/>
  <c r="ARR13" i="7"/>
  <c r="AQA12" i="7"/>
  <c r="AOE20" i="7"/>
  <c r="ANZ20" i="7"/>
  <c r="AOA20" i="7"/>
  <c r="AOB20" i="7"/>
  <c r="ANS20" i="7"/>
  <c r="ANW20" i="7" s="1"/>
  <c r="AOC20" i="7"/>
  <c r="ANX20" i="7"/>
  <c r="ANY20" i="7"/>
  <c r="AOD20" i="7"/>
  <c r="SD27" i="7"/>
  <c r="RZ27" i="7"/>
  <c r="SE27" i="7"/>
  <c r="SA27" i="7"/>
  <c r="SC27" i="7"/>
  <c r="SB27" i="7"/>
  <c r="FJ58" i="7"/>
  <c r="ALT6" i="7"/>
  <c r="AMR6" i="7"/>
  <c r="AAQ66" i="7"/>
  <c r="AAM66" i="7"/>
  <c r="AAP66" i="7"/>
  <c r="AAO66" i="7"/>
  <c r="AAN66" i="7"/>
  <c r="AAL66" i="7"/>
  <c r="AAG66" i="7"/>
  <c r="AAK66" i="7" s="1"/>
  <c r="AAR66" i="7"/>
  <c r="APY5" i="7"/>
  <c r="AQD4" i="7"/>
  <c r="ADS13" i="7"/>
  <c r="ADW13" i="7" s="1"/>
  <c r="AAF28" i="7"/>
  <c r="AQA26" i="7"/>
  <c r="ARR27" i="7"/>
  <c r="NZ27" i="7"/>
  <c r="AJU7" i="7"/>
  <c r="AJT7" i="7"/>
  <c r="AJS7" i="7"/>
  <c r="AJV7" i="7"/>
  <c r="AJM7" i="7"/>
  <c r="AJQ7" i="7" s="1"/>
  <c r="AJR7" i="7"/>
  <c r="AJY7" i="7"/>
  <c r="AJX7" i="7"/>
  <c r="AJW7" i="7"/>
  <c r="NY78" i="7"/>
  <c r="NV78" i="7"/>
  <c r="NG76" i="7"/>
  <c r="NX78" i="7"/>
  <c r="NO78" i="7"/>
  <c r="NS78" i="7" s="1"/>
  <c r="NU78" i="7"/>
  <c r="NT78" i="7"/>
  <c r="NW78" i="7"/>
  <c r="NZ78" i="7"/>
  <c r="NZ26" i="7" s="1"/>
  <c r="VZ71" i="7"/>
  <c r="ADS27" i="7"/>
  <c r="ADW27" i="7" s="1"/>
  <c r="APY19" i="7"/>
  <c r="AQD18" i="7"/>
  <c r="WG26" i="7"/>
  <c r="WK26" i="7"/>
  <c r="WI26" i="7"/>
  <c r="WF26" i="7"/>
  <c r="WJ26" i="7"/>
  <c r="WH26" i="7"/>
  <c r="WG27" i="7"/>
  <c r="WI27" i="7"/>
  <c r="AAR59" i="7"/>
  <c r="AAQ59" i="7"/>
  <c r="AAP59" i="7"/>
  <c r="AAO59" i="7"/>
  <c r="AAN59" i="7"/>
  <c r="AAM59" i="7"/>
  <c r="AAL59" i="7"/>
  <c r="AAG59" i="7"/>
  <c r="AAK59" i="7" s="1"/>
  <c r="AMQ64" i="7"/>
  <c r="AMR64" i="7" s="1"/>
  <c r="ANK12" i="7"/>
  <c r="ANE12" i="7"/>
  <c r="ANH12" i="7"/>
  <c r="ANG12" i="7"/>
  <c r="ANI12" i="7"/>
  <c r="AND12" i="7"/>
  <c r="AMY12" i="7"/>
  <c r="ANC12" i="7" s="1"/>
  <c r="ANJ12" i="7"/>
  <c r="ANF12" i="7"/>
  <c r="ZL19" i="7"/>
  <c r="AMQ71" i="7"/>
  <c r="AMR71" i="7" s="1"/>
  <c r="ANJ19" i="7"/>
  <c r="ANE19" i="7"/>
  <c r="ANK19" i="7"/>
  <c r="ANF19" i="7"/>
  <c r="ANG19" i="7"/>
  <c r="ANH19" i="7"/>
  <c r="AMY19" i="7"/>
  <c r="ANC19" i="7" s="1"/>
  <c r="ANI19" i="7"/>
  <c r="AND19" i="7"/>
  <c r="AEU65" i="7"/>
  <c r="AET65" i="7"/>
  <c r="AES65" i="7"/>
  <c r="AEV65" i="7"/>
  <c r="AEX65" i="7"/>
  <c r="AEW65" i="7"/>
  <c r="AEM65" i="7"/>
  <c r="AEQ65" i="7" s="1"/>
  <c r="AER65" i="7"/>
  <c r="AIK62" i="7"/>
  <c r="AJA64" i="7"/>
  <c r="AJC64" i="7"/>
  <c r="AJB64" i="7"/>
  <c r="AIS64" i="7"/>
  <c r="AIW64" i="7" s="1"/>
  <c r="AJD64" i="7"/>
  <c r="AIY64" i="7"/>
  <c r="AIX64" i="7"/>
  <c r="AIZ64" i="7"/>
  <c r="AJM28" i="7"/>
  <c r="AJQ28" i="7" s="1"/>
  <c r="AJW28" i="7"/>
  <c r="AJS28" i="7"/>
  <c r="AJV28" i="7"/>
  <c r="AJY28" i="7"/>
  <c r="AJX28" i="7"/>
  <c r="AJR28" i="7"/>
  <c r="AJU28" i="7"/>
  <c r="AJT28" i="7"/>
  <c r="AHR6" i="7"/>
  <c r="AHM7" i="7"/>
  <c r="AHR7" i="7" s="1"/>
  <c r="AIK72" i="7"/>
  <c r="AIL72" i="7" s="1"/>
  <c r="AJD20" i="7"/>
  <c r="AIY20" i="7"/>
  <c r="AJE20" i="7"/>
  <c r="AIZ20" i="7"/>
  <c r="AJA20" i="7"/>
  <c r="AJB20" i="7"/>
  <c r="AIS20" i="7"/>
  <c r="AIW20" i="7" s="1"/>
  <c r="AJC20" i="7"/>
  <c r="AIX20" i="7"/>
  <c r="AAF65" i="7"/>
  <c r="ALX12" i="7"/>
  <c r="ALS13" i="7"/>
  <c r="AHN7" i="7"/>
  <c r="AIL7" i="7"/>
  <c r="AIQ6" i="7" s="1"/>
  <c r="ANL21" i="7"/>
  <c r="ALU20" i="7"/>
  <c r="AND5" i="7"/>
  <c r="AMY5" i="7"/>
  <c r="ANC5" i="7" s="1"/>
  <c r="ANI5" i="7"/>
  <c r="ANJ5" i="7"/>
  <c r="ANE5" i="7"/>
  <c r="AMQ57" i="7"/>
  <c r="AMR57" i="7" s="1"/>
  <c r="ANK5" i="7"/>
  <c r="ANF5" i="7"/>
  <c r="ANH5" i="7"/>
  <c r="ANG5" i="7"/>
  <c r="APZ5" i="7"/>
  <c r="AQX5" i="7"/>
  <c r="ANS27" i="7"/>
  <c r="ANW27" i="7" s="1"/>
  <c r="ANY27" i="7"/>
  <c r="AOE27" i="7"/>
  <c r="ANZ27" i="7"/>
  <c r="AOB27" i="7"/>
  <c r="AOA27" i="7"/>
  <c r="AOC27" i="7"/>
  <c r="ANX27" i="7"/>
  <c r="AOD27" i="7"/>
  <c r="VZ73" i="7"/>
  <c r="ADS7" i="7"/>
  <c r="ADW7" i="7" s="1"/>
  <c r="ANL14" i="7"/>
  <c r="ALU13" i="7"/>
  <c r="AIZ13" i="7"/>
  <c r="AJE13" i="7"/>
  <c r="AJB13" i="7"/>
  <c r="AJA13" i="7"/>
  <c r="AIK65" i="7"/>
  <c r="AIL65" i="7" s="1"/>
  <c r="AJC13" i="7"/>
  <c r="AIX13" i="7"/>
  <c r="AIS13" i="7"/>
  <c r="AIW13" i="7" s="1"/>
  <c r="AJD13" i="7"/>
  <c r="AIY13" i="7"/>
  <c r="AJC71" i="7"/>
  <c r="AJB71" i="7"/>
  <c r="AIS71" i="7"/>
  <c r="AIW71" i="7" s="1"/>
  <c r="AIY71" i="7"/>
  <c r="AIX71" i="7"/>
  <c r="AJD71" i="7"/>
  <c r="AIZ71" i="7"/>
  <c r="AIK69" i="7"/>
  <c r="AJA71" i="7"/>
  <c r="AHM28" i="7"/>
  <c r="AHR28" i="7" s="1"/>
  <c r="AHR27" i="7"/>
  <c r="ALS27" i="7"/>
  <c r="ALX26" i="7"/>
  <c r="ALT20" i="7"/>
  <c r="AMR20" i="7"/>
  <c r="AIL21" i="7"/>
  <c r="AIM19" i="7" s="1"/>
  <c r="AHN21" i="7"/>
  <c r="AQD11" i="7"/>
  <c r="APY12" i="7"/>
  <c r="AHM21" i="7"/>
  <c r="AHR21" i="7" s="1"/>
  <c r="AHR20" i="7"/>
  <c r="AIS6" i="7"/>
  <c r="AIW6" i="7" s="1"/>
  <c r="AIK58" i="7"/>
  <c r="AIL58" i="7" s="1"/>
  <c r="AIX6" i="7"/>
  <c r="AJA6" i="7"/>
  <c r="AIZ6" i="7"/>
  <c r="AIY6" i="7"/>
  <c r="AJB6" i="7"/>
  <c r="AJE6" i="7"/>
  <c r="AJD6" i="7"/>
  <c r="AJC6" i="7"/>
  <c r="RM78" i="7"/>
  <c r="RN78" i="7" s="1"/>
  <c r="FL58" i="7"/>
  <c r="JH78" i="7"/>
  <c r="AEL72" i="7"/>
  <c r="ARR6" i="7"/>
  <c r="AQA5" i="7"/>
  <c r="AET73" i="7"/>
  <c r="AEW73" i="7"/>
  <c r="AES73" i="7"/>
  <c r="AEV73" i="7"/>
  <c r="AEU73" i="7"/>
  <c r="AEX73" i="7"/>
  <c r="AER73" i="7"/>
  <c r="AEM73" i="7"/>
  <c r="AEQ73" i="7" s="1"/>
  <c r="AAG26" i="7"/>
  <c r="AQD25" i="7"/>
  <c r="APY26" i="7"/>
  <c r="ANL28" i="7"/>
  <c r="ANP27" i="7" s="1"/>
  <c r="ALU27" i="7"/>
  <c r="ALS20" i="7"/>
  <c r="ALX19" i="7"/>
  <c r="JU26" i="7"/>
  <c r="JU27" i="7"/>
  <c r="ALX5" i="7"/>
  <c r="ALS6" i="7"/>
  <c r="ZL4" i="7"/>
  <c r="ZE56" i="7" s="1"/>
  <c r="ZF56" i="7" s="1"/>
  <c r="ADR12" i="7"/>
  <c r="APZ19" i="7"/>
  <c r="AQX19" i="7"/>
  <c r="ADS6" i="7"/>
  <c r="ADW6" i="7" s="1"/>
  <c r="AOD13" i="7"/>
  <c r="ANY13" i="7"/>
  <c r="ANZ13" i="7"/>
  <c r="AOE13" i="7"/>
  <c r="AOB13" i="7"/>
  <c r="AOA13" i="7"/>
  <c r="AOC13" i="7"/>
  <c r="ANX13" i="7"/>
  <c r="ANS13" i="7"/>
  <c r="ANW13" i="7" s="1"/>
  <c r="AEE66" i="7"/>
  <c r="AEF66" i="7" s="1"/>
  <c r="AEH64" i="7" s="1"/>
  <c r="AEV14" i="7"/>
  <c r="AEY14" i="7"/>
  <c r="AEX14" i="7"/>
  <c r="AEW14" i="7"/>
  <c r="AER14" i="7"/>
  <c r="AEU14" i="7"/>
  <c r="AET14" i="7"/>
  <c r="AES14" i="7"/>
  <c r="AEM14" i="7"/>
  <c r="AEQ14" i="7" s="1"/>
  <c r="AIL14" i="7"/>
  <c r="AIO13" i="7" s="1"/>
  <c r="AHN14" i="7"/>
  <c r="AAL73" i="7"/>
  <c r="AAO73" i="7"/>
  <c r="AAG73" i="7"/>
  <c r="AAK73" i="7" s="1"/>
  <c r="AAR73" i="7"/>
  <c r="AAQ73" i="7"/>
  <c r="AAP73" i="7"/>
  <c r="AAN73" i="7"/>
  <c r="AAM73" i="7"/>
  <c r="AFF14" i="7"/>
  <c r="AET58" i="7"/>
  <c r="AES58" i="7"/>
  <c r="AEU58" i="7"/>
  <c r="AEV58" i="7"/>
  <c r="AEX58" i="7"/>
  <c r="AEM58" i="7"/>
  <c r="AEQ58" i="7" s="1"/>
  <c r="AEW58" i="7"/>
  <c r="AER58" i="7"/>
  <c r="ANL7" i="7"/>
  <c r="ANM6" i="7" s="1"/>
  <c r="ALU6" i="7"/>
  <c r="ADR11" i="7"/>
  <c r="AAF27" i="7"/>
  <c r="ZL13" i="7"/>
  <c r="AQX12" i="7"/>
  <c r="APZ12" i="7"/>
  <c r="AEF28" i="7"/>
  <c r="AEG27" i="7" s="1"/>
  <c r="ADH28" i="7"/>
  <c r="AJL6" i="7"/>
  <c r="AEX7" i="7"/>
  <c r="AEW7" i="7"/>
  <c r="AET7" i="7"/>
  <c r="AES7" i="7"/>
  <c r="AEV7" i="7"/>
  <c r="AEY7" i="7"/>
  <c r="AER7" i="7"/>
  <c r="AEU7" i="7"/>
  <c r="AEE59" i="7"/>
  <c r="AEF59" i="7" s="1"/>
  <c r="AEG57" i="7" s="1"/>
  <c r="AEM7" i="7"/>
  <c r="AEQ7" i="7" s="1"/>
  <c r="AAF57" i="7"/>
  <c r="SD26" i="7"/>
  <c r="SB26" i="7"/>
  <c r="RZ26" i="7"/>
  <c r="SE26" i="7"/>
  <c r="SC26" i="7"/>
  <c r="SA26" i="7"/>
  <c r="EH65" i="7"/>
  <c r="FH58" i="7"/>
  <c r="FC57" i="7"/>
  <c r="FG57" i="7" s="1"/>
  <c r="EU55" i="7"/>
  <c r="FI79" i="7"/>
  <c r="FM79" i="7"/>
  <c r="FM78" i="7"/>
  <c r="FN78" i="7" s="1"/>
  <c r="FN26" i="7" s="1"/>
  <c r="EI72" i="7"/>
  <c r="EM72" i="7" s="1"/>
  <c r="EI73" i="7"/>
  <c r="EM73" i="7" s="1"/>
  <c r="EN65" i="7"/>
  <c r="EO27" i="7"/>
  <c r="EP25" i="7"/>
  <c r="EN25" i="7"/>
  <c r="ER26" i="7"/>
  <c r="ER28" i="7"/>
  <c r="ER25" i="7"/>
  <c r="EQ25" i="7"/>
  <c r="ES26" i="7"/>
  <c r="EN27" i="7"/>
  <c r="ES25" i="7"/>
  <c r="EO28" i="7"/>
  <c r="ES28" i="7"/>
  <c r="EN26" i="7"/>
  <c r="EP26" i="7"/>
  <c r="EQ27" i="7"/>
  <c r="EP28" i="7"/>
  <c r="ES27" i="7"/>
  <c r="EQ28" i="7"/>
  <c r="EN28" i="7"/>
  <c r="EO25" i="7"/>
  <c r="EQ26" i="7"/>
  <c r="EO26" i="7"/>
  <c r="ER27" i="7"/>
  <c r="EI80" i="7"/>
  <c r="EM80" i="7" s="1"/>
  <c r="EI71" i="7"/>
  <c r="EM71" i="7" s="1"/>
  <c r="EA55" i="7"/>
  <c r="EI70" i="7"/>
  <c r="EM70" i="7" s="1"/>
  <c r="FH65" i="7"/>
  <c r="FI73" i="7"/>
  <c r="FH64" i="7"/>
  <c r="FI64" i="7"/>
  <c r="FM72" i="7"/>
  <c r="FJ66" i="7"/>
  <c r="FK65" i="7"/>
  <c r="FL64" i="7"/>
  <c r="FK66" i="7"/>
  <c r="FI66" i="7"/>
  <c r="FI65" i="7"/>
  <c r="FJ65" i="7"/>
  <c r="FJ64" i="7"/>
  <c r="FL66" i="7"/>
  <c r="FM66" i="7"/>
  <c r="FL65" i="7"/>
  <c r="FM64" i="7"/>
  <c r="FM65" i="7"/>
  <c r="FK64" i="7"/>
  <c r="FM73" i="7"/>
  <c r="FI72" i="7"/>
  <c r="FK72" i="7"/>
  <c r="FN58" i="7"/>
  <c r="FN6" i="7" s="1"/>
  <c r="FJ72" i="7"/>
  <c r="FL72" i="7"/>
  <c r="FH71" i="7"/>
  <c r="FK71" i="7"/>
  <c r="FI71" i="7"/>
  <c r="FL71" i="7"/>
  <c r="FM71" i="7"/>
  <c r="FJ71" i="7"/>
  <c r="FJ73" i="7"/>
  <c r="FH73" i="7"/>
  <c r="FL73" i="7"/>
  <c r="FK73" i="7"/>
  <c r="FH72" i="7"/>
  <c r="EH73" i="7"/>
  <c r="EH71" i="7"/>
  <c r="EN63" i="7"/>
  <c r="EH70" i="7"/>
  <c r="EH72" i="7"/>
  <c r="EN66" i="7"/>
  <c r="EN64" i="7"/>
  <c r="MZ56" i="7" l="1"/>
  <c r="RA77" i="7"/>
  <c r="RE77" i="7" s="1"/>
  <c r="ZW27" i="7"/>
  <c r="SA79" i="7"/>
  <c r="IZ79" i="7"/>
  <c r="IZ27" i="7" s="1"/>
  <c r="IZ56" i="7"/>
  <c r="IZ4" i="7" s="1"/>
  <c r="VO20" i="7"/>
  <c r="VM20" i="7"/>
  <c r="NE63" i="7"/>
  <c r="NB56" i="7"/>
  <c r="MZ59" i="7"/>
  <c r="SD79" i="7"/>
  <c r="NB59" i="7"/>
  <c r="MZ58" i="7"/>
  <c r="VQ20" i="7"/>
  <c r="IZ65" i="7"/>
  <c r="IZ13" i="7" s="1"/>
  <c r="MZ80" i="7"/>
  <c r="MZ57" i="7"/>
  <c r="IZ66" i="7"/>
  <c r="IZ14" i="7" s="1"/>
  <c r="NA59" i="7"/>
  <c r="ANB26" i="7"/>
  <c r="AAF72" i="7"/>
  <c r="ZU14" i="7"/>
  <c r="AMZ26" i="7"/>
  <c r="IZ59" i="7"/>
  <c r="IZ7" i="7" s="1"/>
  <c r="ES65" i="7"/>
  <c r="ZU20" i="7"/>
  <c r="SC79" i="7"/>
  <c r="QZ72" i="7"/>
  <c r="QZ78" i="7"/>
  <c r="IZ73" i="7"/>
  <c r="IZ21" i="7" s="1"/>
  <c r="ADS28" i="7"/>
  <c r="RA66" i="7"/>
  <c r="RE66" i="7" s="1"/>
  <c r="RA65" i="7"/>
  <c r="RE65" i="7" s="1"/>
  <c r="MZ77" i="7"/>
  <c r="MZ78" i="7"/>
  <c r="IZ72" i="7"/>
  <c r="IZ20" i="7" s="1"/>
  <c r="QZ65" i="7"/>
  <c r="VI65" i="7"/>
  <c r="VJ65" i="7"/>
  <c r="VH65" i="7"/>
  <c r="ZE63" i="7"/>
  <c r="ZF63" i="7" s="1"/>
  <c r="EO66" i="7"/>
  <c r="ER66" i="7"/>
  <c r="EP66" i="7"/>
  <c r="ES64" i="7"/>
  <c r="ES66" i="7"/>
  <c r="ZW13" i="7"/>
  <c r="ZT21" i="7"/>
  <c r="ZT6" i="7"/>
  <c r="IZ70" i="7"/>
  <c r="IZ18" i="7" s="1"/>
  <c r="JA20" i="7" s="1"/>
  <c r="LJ20" i="7" s="1"/>
  <c r="RA57" i="7"/>
  <c r="RE57" i="7" s="1"/>
  <c r="ZE72" i="7"/>
  <c r="ZF72" i="7" s="1"/>
  <c r="ZN72" i="7" s="1"/>
  <c r="NB73" i="7"/>
  <c r="RA78" i="7"/>
  <c r="RE78" i="7" s="1"/>
  <c r="RF77" i="7" s="1"/>
  <c r="NC57" i="7"/>
  <c r="ZR13" i="7"/>
  <c r="VK4" i="7"/>
  <c r="UY59" i="7"/>
  <c r="UZ59" i="7" s="1"/>
  <c r="UY56" i="7"/>
  <c r="UZ56" i="7" s="1"/>
  <c r="MZ79" i="7"/>
  <c r="UY64" i="7"/>
  <c r="UZ64" i="7" s="1"/>
  <c r="EP65" i="7"/>
  <c r="EQ65" i="7"/>
  <c r="ER65" i="7"/>
  <c r="RA64" i="7"/>
  <c r="RE64" i="7" s="1"/>
  <c r="IZ77" i="7"/>
  <c r="IZ25" i="7" s="1"/>
  <c r="JA28" i="7" s="1"/>
  <c r="LJ28" i="7" s="1"/>
  <c r="IZ80" i="7"/>
  <c r="IZ28" i="7" s="1"/>
  <c r="RA56" i="7"/>
  <c r="RE56" i="7" s="1"/>
  <c r="RF59" i="7" s="1"/>
  <c r="MZ66" i="7"/>
  <c r="VK11" i="7"/>
  <c r="UY63" i="7"/>
  <c r="UZ63" i="7" s="1"/>
  <c r="UY66" i="7"/>
  <c r="UZ66" i="7" s="1"/>
  <c r="EQ63" i="7"/>
  <c r="EQ66" i="7"/>
  <c r="EO63" i="7"/>
  <c r="EP64" i="7"/>
  <c r="QZ73" i="7"/>
  <c r="IZ64" i="7"/>
  <c r="IZ12" i="7" s="1"/>
  <c r="JA11" i="7" s="1"/>
  <c r="LJ11" i="7" s="1"/>
  <c r="QZ66" i="7"/>
  <c r="RA71" i="7"/>
  <c r="RE71" i="7" s="1"/>
  <c r="RF71" i="7" s="1"/>
  <c r="QZ56" i="7"/>
  <c r="UY58" i="7"/>
  <c r="UZ58" i="7" s="1"/>
  <c r="VK5" i="7"/>
  <c r="VP6" i="7" s="1"/>
  <c r="UY57" i="7"/>
  <c r="UZ57" i="7" s="1"/>
  <c r="JA19" i="7"/>
  <c r="LJ19" i="7" s="1"/>
  <c r="JA21" i="7"/>
  <c r="LJ21" i="7" s="1"/>
  <c r="ADW28" i="7"/>
  <c r="JA4" i="7"/>
  <c r="LJ4" i="7" s="1"/>
  <c r="JA5" i="7"/>
  <c r="LJ5" i="7" s="1"/>
  <c r="JA7" i="7"/>
  <c r="LJ7" i="7" s="1"/>
  <c r="JA6" i="7"/>
  <c r="LJ6" i="7" s="1"/>
  <c r="RF78" i="7"/>
  <c r="RI63" i="7"/>
  <c r="RG66" i="7"/>
  <c r="RI64" i="7"/>
  <c r="JA25" i="7"/>
  <c r="LJ25" i="7" s="1"/>
  <c r="HN25" i="7" s="1"/>
  <c r="JA27" i="7"/>
  <c r="RF56" i="7"/>
  <c r="ZP56" i="7"/>
  <c r="ZO56" i="7"/>
  <c r="ZN56" i="7"/>
  <c r="ZO63" i="7"/>
  <c r="ZN63" i="7"/>
  <c r="ZP63" i="7"/>
  <c r="RF80" i="7"/>
  <c r="ZP72" i="7"/>
  <c r="ADS25" i="7"/>
  <c r="JA13" i="7"/>
  <c r="LJ13" i="7" s="1"/>
  <c r="JA14" i="7"/>
  <c r="LJ14" i="7" s="1"/>
  <c r="ZR19" i="7"/>
  <c r="ZT19" i="7"/>
  <c r="ZV19" i="7"/>
  <c r="ZW19" i="7"/>
  <c r="ZS19" i="7"/>
  <c r="ZU19" i="7"/>
  <c r="ZP77" i="7"/>
  <c r="ZE76" i="7"/>
  <c r="ZO77" i="7"/>
  <c r="ZN77" i="7"/>
  <c r="ZG77" i="7"/>
  <c r="ZH77" i="7"/>
  <c r="ZI77" i="7"/>
  <c r="ZJ77" i="7"/>
  <c r="ZK77" i="7"/>
  <c r="VI70" i="7"/>
  <c r="UY69" i="7"/>
  <c r="VH70" i="7"/>
  <c r="VJ70" i="7"/>
  <c r="VA70" i="7"/>
  <c r="VB70" i="7"/>
  <c r="VD70" i="7"/>
  <c r="VE70" i="7"/>
  <c r="VC70" i="7"/>
  <c r="ZE70" i="7"/>
  <c r="ZF70" i="7" s="1"/>
  <c r="ZW5" i="7"/>
  <c r="ZS27" i="7"/>
  <c r="NE59" i="7"/>
  <c r="ZE64" i="7"/>
  <c r="ZF64" i="7" s="1"/>
  <c r="NE57" i="7"/>
  <c r="NB57" i="7"/>
  <c r="NA73" i="7"/>
  <c r="NC72" i="7"/>
  <c r="NE72" i="7"/>
  <c r="NA71" i="7"/>
  <c r="NE70" i="7"/>
  <c r="ND58" i="7"/>
  <c r="ZU13" i="7"/>
  <c r="NB80" i="7"/>
  <c r="NE80" i="7"/>
  <c r="ND80" i="7"/>
  <c r="NE77" i="7"/>
  <c r="NA79" i="7"/>
  <c r="ZS21" i="7"/>
  <c r="NB64" i="7"/>
  <c r="ND65" i="7"/>
  <c r="NA64" i="7"/>
  <c r="NE65" i="7"/>
  <c r="NB66" i="7"/>
  <c r="ND66" i="7"/>
  <c r="ZE58" i="7"/>
  <c r="ZF58" i="7" s="1"/>
  <c r="NE56" i="7"/>
  <c r="MZ64" i="7"/>
  <c r="ZT13" i="7"/>
  <c r="ZS6" i="7"/>
  <c r="ZU21" i="7"/>
  <c r="ZV20" i="7"/>
  <c r="ZW20" i="7"/>
  <c r="ZT20" i="7"/>
  <c r="EO65" i="7"/>
  <c r="EQ64" i="7"/>
  <c r="EP63" i="7"/>
  <c r="ER63" i="7"/>
  <c r="ZS7" i="7"/>
  <c r="ZU7" i="7"/>
  <c r="ZW7" i="7"/>
  <c r="AEK26" i="7"/>
  <c r="ADS11" i="7"/>
  <c r="ADS12" i="7"/>
  <c r="ADW12" i="7" s="1"/>
  <c r="ZE57" i="7"/>
  <c r="ZF57" i="7" s="1"/>
  <c r="ZU25" i="7"/>
  <c r="ZW25" i="7"/>
  <c r="ZT25" i="7"/>
  <c r="ZS25" i="7"/>
  <c r="ZV25" i="7"/>
  <c r="ZR25" i="7"/>
  <c r="ZR28" i="7"/>
  <c r="ZT26" i="7"/>
  <c r="ZV26" i="7"/>
  <c r="ZR26" i="7"/>
  <c r="ZW26" i="7"/>
  <c r="ZR27" i="7"/>
  <c r="ZU26" i="7"/>
  <c r="ZS26" i="7"/>
  <c r="RF73" i="7"/>
  <c r="VN18" i="7"/>
  <c r="VQ18" i="7"/>
  <c r="VM18" i="7"/>
  <c r="VO18" i="7"/>
  <c r="VL18" i="7"/>
  <c r="VP18" i="7"/>
  <c r="VL20" i="7"/>
  <c r="VM19" i="7"/>
  <c r="VP19" i="7"/>
  <c r="VO19" i="7"/>
  <c r="VL21" i="7"/>
  <c r="VQ19" i="7"/>
  <c r="VN19" i="7"/>
  <c r="VL19" i="7"/>
  <c r="ZV18" i="7"/>
  <c r="ZT18" i="7"/>
  <c r="ZR18" i="7"/>
  <c r="ZU18" i="7"/>
  <c r="ZS18" i="7"/>
  <c r="ZW18" i="7"/>
  <c r="ZR20" i="7"/>
  <c r="ZR5" i="7"/>
  <c r="NA57" i="7"/>
  <c r="ND71" i="7"/>
  <c r="NC70" i="7"/>
  <c r="NC73" i="7"/>
  <c r="NE73" i="7"/>
  <c r="NA72" i="7"/>
  <c r="NA70" i="7"/>
  <c r="NB58" i="7"/>
  <c r="ND59" i="7"/>
  <c r="NF59" i="7" s="1"/>
  <c r="NF7" i="7" s="1"/>
  <c r="ZS13" i="7"/>
  <c r="NB78" i="7"/>
  <c r="NB79" i="7"/>
  <c r="NE78" i="7"/>
  <c r="NC77" i="7"/>
  <c r="NC79" i="7"/>
  <c r="ZW21" i="7"/>
  <c r="ND64" i="7"/>
  <c r="NA65" i="7"/>
  <c r="NC64" i="7"/>
  <c r="NC65" i="7"/>
  <c r="NA66" i="7"/>
  <c r="ZS20" i="7"/>
  <c r="ZW28" i="7"/>
  <c r="ZV7" i="7"/>
  <c r="ND56" i="7"/>
  <c r="VM21" i="7"/>
  <c r="VO21" i="7"/>
  <c r="ZE65" i="7"/>
  <c r="ZF65" i="7" s="1"/>
  <c r="ZV6" i="7"/>
  <c r="ZW6" i="7"/>
  <c r="AEI64" i="7"/>
  <c r="ADS4" i="7"/>
  <c r="ZO72" i="7"/>
  <c r="RF79" i="7"/>
  <c r="VI72" i="7"/>
  <c r="VE72" i="7"/>
  <c r="VC72" i="7"/>
  <c r="VA72" i="7"/>
  <c r="VH72" i="7"/>
  <c r="VJ72" i="7"/>
  <c r="VB72" i="7"/>
  <c r="VG72" i="7" s="1"/>
  <c r="VK72" i="7" s="1"/>
  <c r="VD72" i="7"/>
  <c r="RF58" i="7"/>
  <c r="QZ59" i="7"/>
  <c r="ADV21" i="7"/>
  <c r="ADT21" i="7"/>
  <c r="ADP21" i="7"/>
  <c r="ADN21" i="7"/>
  <c r="ADU21" i="7"/>
  <c r="ADQ21" i="7"/>
  <c r="ADO21" i="7"/>
  <c r="ADM21" i="7"/>
  <c r="ADS21" i="7" s="1"/>
  <c r="ADW21" i="7" s="1"/>
  <c r="ZT12" i="7"/>
  <c r="ZV12" i="7"/>
  <c r="ZR12" i="7"/>
  <c r="ZS12" i="7"/>
  <c r="ZU12" i="7"/>
  <c r="ZW12" i="7"/>
  <c r="ZT5" i="7"/>
  <c r="ZS5" i="7"/>
  <c r="ZS11" i="7"/>
  <c r="ZV11" i="7"/>
  <c r="ZT11" i="7"/>
  <c r="ZW11" i="7"/>
  <c r="ZU11" i="7"/>
  <c r="ZR11" i="7"/>
  <c r="ZR14" i="7"/>
  <c r="ND57" i="7"/>
  <c r="NB72" i="7"/>
  <c r="NB71" i="7"/>
  <c r="ND70" i="7"/>
  <c r="ND72" i="7"/>
  <c r="NE58" i="7"/>
  <c r="NC58" i="7"/>
  <c r="NA80" i="7"/>
  <c r="NA78" i="7"/>
  <c r="ND77" i="7"/>
  <c r="ND79" i="7"/>
  <c r="ND78" i="7"/>
  <c r="MZ65" i="7"/>
  <c r="NA63" i="7"/>
  <c r="NE64" i="7"/>
  <c r="NB63" i="7"/>
  <c r="MZ63" i="7"/>
  <c r="NC66" i="7"/>
  <c r="VH78" i="7"/>
  <c r="VJ78" i="7"/>
  <c r="VI78" i="7"/>
  <c r="VC78" i="7"/>
  <c r="VA78" i="7"/>
  <c r="VB78" i="7"/>
  <c r="VE78" i="7"/>
  <c r="VD78" i="7"/>
  <c r="ZP80" i="7"/>
  <c r="ZN80" i="7"/>
  <c r="ZJ80" i="7"/>
  <c r="ZH80" i="7"/>
  <c r="ZM80" i="7" s="1"/>
  <c r="ZQ80" i="7" s="1"/>
  <c r="ZO80" i="7"/>
  <c r="ZG80" i="7"/>
  <c r="ZI80" i="7"/>
  <c r="ZK80" i="7"/>
  <c r="ZT28" i="7"/>
  <c r="ZE59" i="7"/>
  <c r="ZF59" i="7" s="1"/>
  <c r="NC56" i="7"/>
  <c r="VA73" i="7"/>
  <c r="VC73" i="7"/>
  <c r="VJ73" i="7"/>
  <c r="VH73" i="7"/>
  <c r="VD73" i="7"/>
  <c r="VB73" i="7"/>
  <c r="VE73" i="7"/>
  <c r="VI73" i="7"/>
  <c r="VP21" i="7"/>
  <c r="ZV21" i="7"/>
  <c r="ZR21" i="7"/>
  <c r="ZS14" i="7"/>
  <c r="ZV14" i="7"/>
  <c r="ZW14" i="7"/>
  <c r="ZT14" i="7"/>
  <c r="ZE66" i="7"/>
  <c r="ZF66" i="7" s="1"/>
  <c r="ER64" i="7"/>
  <c r="ES63" i="7"/>
  <c r="EO64" i="7"/>
  <c r="LJ27" i="7"/>
  <c r="AHS18" i="7"/>
  <c r="QZ77" i="7"/>
  <c r="QZ79" i="7"/>
  <c r="QZ70" i="7"/>
  <c r="ZT4" i="7"/>
  <c r="ZW4" i="7"/>
  <c r="ZS4" i="7"/>
  <c r="ZV4" i="7"/>
  <c r="ZR4" i="7"/>
  <c r="ZU4" i="7"/>
  <c r="ZR6" i="7"/>
  <c r="ZR7" i="7"/>
  <c r="QZ80" i="7"/>
  <c r="ADN18" i="7"/>
  <c r="ADO19" i="7"/>
  <c r="ADQ19" i="7"/>
  <c r="ADU20" i="7"/>
  <c r="ADQ20" i="7"/>
  <c r="ADN19" i="7"/>
  <c r="ADP18" i="7"/>
  <c r="ADO20" i="7"/>
  <c r="ADM20" i="7"/>
  <c r="ADP19" i="7"/>
  <c r="ADQ18" i="7"/>
  <c r="ADV20" i="7"/>
  <c r="ADT20" i="7"/>
  <c r="ADM18" i="7"/>
  <c r="ADS18" i="7" s="1"/>
  <c r="ADM19" i="7"/>
  <c r="ADS19" i="7" s="1"/>
  <c r="ADW19" i="7" s="1"/>
  <c r="ADP20" i="7"/>
  <c r="ADN20" i="7"/>
  <c r="ADS20" i="7" s="1"/>
  <c r="ADW20" i="7" s="1"/>
  <c r="ADO18" i="7"/>
  <c r="ZN78" i="7"/>
  <c r="ZP78" i="7"/>
  <c r="ZO78" i="7"/>
  <c r="ZJ78" i="7"/>
  <c r="ZK78" i="7"/>
  <c r="ZG78" i="7"/>
  <c r="ZI78" i="7"/>
  <c r="ZH78" i="7"/>
  <c r="QZ57" i="7"/>
  <c r="RH57" i="7" s="1"/>
  <c r="QZ71" i="7"/>
  <c r="RK71" i="7" s="1"/>
  <c r="VI71" i="7"/>
  <c r="VH71" i="7"/>
  <c r="VJ71" i="7"/>
  <c r="VA71" i="7"/>
  <c r="VE71" i="7"/>
  <c r="VD71" i="7"/>
  <c r="VF71" i="7" s="1"/>
  <c r="VB71" i="7"/>
  <c r="VC71" i="7"/>
  <c r="ZE71" i="7"/>
  <c r="ZF71" i="7" s="1"/>
  <c r="ZV5" i="7"/>
  <c r="ZU5" i="7"/>
  <c r="VJ80" i="7"/>
  <c r="VB80" i="7"/>
  <c r="VD80" i="7"/>
  <c r="VH80" i="7"/>
  <c r="VE80" i="7"/>
  <c r="VI80" i="7"/>
  <c r="VA80" i="7"/>
  <c r="VG80" i="7" s="1"/>
  <c r="VK80" i="7" s="1"/>
  <c r="VC80" i="7"/>
  <c r="NF57" i="7"/>
  <c r="NF5" i="7" s="1"/>
  <c r="ND73" i="7"/>
  <c r="NC71" i="7"/>
  <c r="NB70" i="7"/>
  <c r="NF70" i="7" s="1"/>
  <c r="NF18" i="7" s="1"/>
  <c r="NA58" i="7"/>
  <c r="NF58" i="7" s="1"/>
  <c r="NF6" i="7" s="1"/>
  <c r="ZV13" i="7"/>
  <c r="NC80" i="7"/>
  <c r="NA77" i="7"/>
  <c r="NB77" i="7"/>
  <c r="NE79" i="7"/>
  <c r="VJ79" i="7"/>
  <c r="VE79" i="7"/>
  <c r="VD79" i="7"/>
  <c r="VC79" i="7"/>
  <c r="VH79" i="7"/>
  <c r="VA79" i="7"/>
  <c r="VB79" i="7"/>
  <c r="VI79" i="7"/>
  <c r="NF78" i="7"/>
  <c r="NF26" i="7" s="1"/>
  <c r="ND63" i="7"/>
  <c r="NB65" i="7"/>
  <c r="NC63" i="7"/>
  <c r="NE66" i="7"/>
  <c r="NF66" i="7" s="1"/>
  <c r="NF14" i="7" s="1"/>
  <c r="VH77" i="7"/>
  <c r="VJ77" i="7"/>
  <c r="VI77" i="7"/>
  <c r="UY76" i="7"/>
  <c r="VD77" i="7"/>
  <c r="VB77" i="7"/>
  <c r="VE77" i="7"/>
  <c r="VA77" i="7"/>
  <c r="VC77" i="7"/>
  <c r="ZU28" i="7"/>
  <c r="ZS28" i="7"/>
  <c r="ZU6" i="7"/>
  <c r="NA56" i="7"/>
  <c r="NF56" i="7" s="1"/>
  <c r="NF4" i="7" s="1"/>
  <c r="VN21" i="7"/>
  <c r="ZG79" i="7"/>
  <c r="ZN79" i="7"/>
  <c r="ZO79" i="7"/>
  <c r="ZJ79" i="7"/>
  <c r="ZI79" i="7"/>
  <c r="ZH79" i="7"/>
  <c r="ZM79" i="7" s="1"/>
  <c r="ZQ79" i="7" s="1"/>
  <c r="ZK79" i="7"/>
  <c r="ZP79" i="7"/>
  <c r="ZT7" i="7"/>
  <c r="ZE73" i="7"/>
  <c r="ZF73" i="7" s="1"/>
  <c r="ZY79" i="7"/>
  <c r="ZZ79" i="7" s="1"/>
  <c r="AAI79" i="7" s="1"/>
  <c r="AEJ64" i="7"/>
  <c r="VZ79" i="7"/>
  <c r="WL27" i="7"/>
  <c r="AIM20" i="7"/>
  <c r="AHT26" i="7"/>
  <c r="AHS5" i="7"/>
  <c r="AIO20" i="7"/>
  <c r="ARG19" i="7"/>
  <c r="ARF19" i="7"/>
  <c r="ARH19" i="7"/>
  <c r="ANT14" i="7"/>
  <c r="ANN14" i="7"/>
  <c r="ANU14" i="7"/>
  <c r="ANO14" i="7"/>
  <c r="ANP14" i="7"/>
  <c r="ANM14" i="7"/>
  <c r="ANV14" i="7"/>
  <c r="ANQ14" i="7"/>
  <c r="ANT21" i="7"/>
  <c r="ANN21" i="7"/>
  <c r="ANQ21" i="7"/>
  <c r="ANM21" i="7"/>
  <c r="ANV21" i="7"/>
  <c r="ANP21" i="7"/>
  <c r="ANU21" i="7"/>
  <c r="ANO21" i="7"/>
  <c r="AIV72" i="7"/>
  <c r="AIU72" i="7"/>
  <c r="AIT72" i="7"/>
  <c r="ANB64" i="7"/>
  <c r="ANA64" i="7"/>
  <c r="AMZ64" i="7"/>
  <c r="AQM18" i="7"/>
  <c r="AQL18" i="7"/>
  <c r="AQN18" i="7"/>
  <c r="ASA27" i="7"/>
  <c r="ARZ27" i="7"/>
  <c r="ASB27" i="7"/>
  <c r="ARZ13" i="7"/>
  <c r="ASB13" i="7"/>
  <c r="ASA13" i="7"/>
  <c r="AIQ26" i="7"/>
  <c r="ANP20" i="7"/>
  <c r="AMF19" i="7"/>
  <c r="AMH19" i="7"/>
  <c r="AMG19" i="7"/>
  <c r="AHW20" i="7"/>
  <c r="AHS20" i="7"/>
  <c r="AIB20" i="7"/>
  <c r="AHV20" i="7"/>
  <c r="AIA20" i="7"/>
  <c r="AHU20" i="7"/>
  <c r="AHZ20" i="7"/>
  <c r="AHT20" i="7"/>
  <c r="AMG26" i="7"/>
  <c r="AMF26" i="7"/>
  <c r="AMH26" i="7"/>
  <c r="AIB7" i="7"/>
  <c r="AHV7" i="7"/>
  <c r="AIA7" i="7"/>
  <c r="AHU7" i="7"/>
  <c r="AHZ7" i="7"/>
  <c r="AHW7" i="7"/>
  <c r="AHT7" i="7"/>
  <c r="AHS7" i="7"/>
  <c r="AMZ71" i="7"/>
  <c r="ANB71" i="7"/>
  <c r="ANA71" i="7"/>
  <c r="ANB27" i="7"/>
  <c r="ANA27" i="7"/>
  <c r="AMZ27" i="7"/>
  <c r="AHW14" i="7"/>
  <c r="AHS14" i="7"/>
  <c r="AHZ14" i="7"/>
  <c r="AHT14" i="7"/>
  <c r="AIB14" i="7"/>
  <c r="AIA14" i="7"/>
  <c r="AHV14" i="7"/>
  <c r="AHU14" i="7"/>
  <c r="ANO20" i="7"/>
  <c r="ANM20" i="7"/>
  <c r="AIN20" i="7"/>
  <c r="AIP20" i="7"/>
  <c r="ANN13" i="7"/>
  <c r="ANP13" i="7"/>
  <c r="AIM26" i="7"/>
  <c r="AEG64" i="7"/>
  <c r="AEI26" i="7"/>
  <c r="AHV18" i="7"/>
  <c r="AHT19" i="7"/>
  <c r="AHV19" i="7"/>
  <c r="AEI27" i="7"/>
  <c r="AIO27" i="7"/>
  <c r="AIM27" i="7"/>
  <c r="AEI57" i="7"/>
  <c r="AIM12" i="7"/>
  <c r="AHU5" i="7"/>
  <c r="AIN13" i="7"/>
  <c r="AIP13" i="7"/>
  <c r="ANP6" i="7"/>
  <c r="ANN6" i="7"/>
  <c r="AEH58" i="7"/>
  <c r="AEJ58" i="7"/>
  <c r="AHV26" i="7"/>
  <c r="ANO27" i="7"/>
  <c r="ANM27" i="7"/>
  <c r="AIN26" i="7"/>
  <c r="ANN20" i="7"/>
  <c r="AIM5" i="7"/>
  <c r="AHS4" i="7"/>
  <c r="AEO28" i="7"/>
  <c r="AEI28" i="7"/>
  <c r="AEN28" i="7"/>
  <c r="AEH28" i="7"/>
  <c r="AEK28" i="7"/>
  <c r="AEG28" i="7"/>
  <c r="AEP28" i="7"/>
  <c r="AEJ28" i="7"/>
  <c r="ARF12" i="7"/>
  <c r="ARH12" i="7"/>
  <c r="ARG12" i="7"/>
  <c r="AEO66" i="7"/>
  <c r="AEI66" i="7"/>
  <c r="AEN66" i="7"/>
  <c r="AEH66" i="7"/>
  <c r="AEK66" i="7"/>
  <c r="AEG66" i="7"/>
  <c r="AEP66" i="7"/>
  <c r="AEJ66" i="7"/>
  <c r="ASA6" i="7"/>
  <c r="ARZ6" i="7"/>
  <c r="ASB6" i="7"/>
  <c r="RS78" i="7"/>
  <c r="RO78" i="7"/>
  <c r="RX78" i="7"/>
  <c r="RR78" i="7"/>
  <c r="RW78" i="7"/>
  <c r="RQ78" i="7"/>
  <c r="RV78" i="7"/>
  <c r="RP78" i="7"/>
  <c r="RR80" i="7"/>
  <c r="RS80" i="7"/>
  <c r="AHW21" i="7"/>
  <c r="AHS21" i="7"/>
  <c r="AIB21" i="7"/>
  <c r="AHV21" i="7"/>
  <c r="AIA21" i="7"/>
  <c r="AHU21" i="7"/>
  <c r="AHZ21" i="7"/>
  <c r="AHT21" i="7"/>
  <c r="AIQ21" i="7"/>
  <c r="AIM21" i="7"/>
  <c r="AIV21" i="7"/>
  <c r="AIP21" i="7"/>
  <c r="AIU21" i="7"/>
  <c r="AIO21" i="7"/>
  <c r="AIT21" i="7"/>
  <c r="AIN21" i="7"/>
  <c r="ANA57" i="7"/>
  <c r="AMZ57" i="7"/>
  <c r="ANB57" i="7"/>
  <c r="AHW6" i="7"/>
  <c r="AHS6" i="7"/>
  <c r="AIB6" i="7"/>
  <c r="AHV6" i="7"/>
  <c r="AIA6" i="7"/>
  <c r="AHU6" i="7"/>
  <c r="AHZ6" i="7"/>
  <c r="AHT6" i="7"/>
  <c r="AMZ6" i="7"/>
  <c r="ANB6" i="7"/>
  <c r="ANA6" i="7"/>
  <c r="AIB13" i="7"/>
  <c r="AHV13" i="7"/>
  <c r="AIA13" i="7"/>
  <c r="AHU13" i="7"/>
  <c r="AHZ13" i="7"/>
  <c r="AHT13" i="7"/>
  <c r="AHW13" i="7"/>
  <c r="AHS13" i="7"/>
  <c r="AIO5" i="7"/>
  <c r="AHU4" i="7"/>
  <c r="ANQ20" i="7"/>
  <c r="AIO26" i="7"/>
  <c r="AHT4" i="7"/>
  <c r="AEJ57" i="7"/>
  <c r="AIN19" i="7"/>
  <c r="AHT18" i="7"/>
  <c r="AHV4" i="7"/>
  <c r="AIQ12" i="7"/>
  <c r="AEI65" i="7"/>
  <c r="AEG65" i="7"/>
  <c r="AHS12" i="7"/>
  <c r="AHU12" i="7"/>
  <c r="AEK27" i="7"/>
  <c r="AIQ27" i="7"/>
  <c r="AIO6" i="7"/>
  <c r="AIM6" i="7"/>
  <c r="AHW4" i="7"/>
  <c r="AHT11" i="7"/>
  <c r="AIO19" i="7"/>
  <c r="AHW5" i="7"/>
  <c r="ANQ27" i="7"/>
  <c r="AEJ26" i="7"/>
  <c r="AIQ5" i="7"/>
  <c r="AEK59" i="7"/>
  <c r="AEG59" i="7"/>
  <c r="AEP59" i="7"/>
  <c r="AEJ59" i="7"/>
  <c r="AEO59" i="7"/>
  <c r="AEI59" i="7"/>
  <c r="AEN59" i="7"/>
  <c r="AEH59" i="7"/>
  <c r="AQN25" i="7"/>
  <c r="AQM25" i="7"/>
  <c r="AQL25" i="7"/>
  <c r="AIU58" i="7"/>
  <c r="AIT58" i="7"/>
  <c r="AIV58" i="7"/>
  <c r="AMZ20" i="7"/>
  <c r="ANB20" i="7"/>
  <c r="ANA20" i="7"/>
  <c r="AHW27" i="7"/>
  <c r="AHS27" i="7"/>
  <c r="AIB27" i="7"/>
  <c r="AHV27" i="7"/>
  <c r="AHX27" i="7" s="1"/>
  <c r="AIA27" i="7"/>
  <c r="AHU27" i="7"/>
  <c r="AHZ27" i="7"/>
  <c r="AHT27" i="7"/>
  <c r="AHY27" i="7" s="1"/>
  <c r="AIC27" i="7" s="1"/>
  <c r="AMH12" i="7"/>
  <c r="AMG12" i="7"/>
  <c r="AMF12" i="7"/>
  <c r="AIU28" i="7"/>
  <c r="AIO28" i="7"/>
  <c r="AIT28" i="7"/>
  <c r="AIN28" i="7"/>
  <c r="AIQ28" i="7"/>
  <c r="AIM28" i="7"/>
  <c r="AIV28" i="7"/>
  <c r="AIP28" i="7"/>
  <c r="ASA20" i="7"/>
  <c r="ARZ20" i="7"/>
  <c r="ASB20" i="7"/>
  <c r="ANO13" i="7"/>
  <c r="ANM13" i="7"/>
  <c r="AHS25" i="7"/>
  <c r="AEH57" i="7"/>
  <c r="AIP12" i="7"/>
  <c r="AHU11" i="7"/>
  <c r="AIP5" i="7"/>
  <c r="AIQ19" i="7"/>
  <c r="AHU19" i="7"/>
  <c r="AHS19" i="7"/>
  <c r="AHY19" i="7" s="1"/>
  <c r="AIC19" i="7" s="1"/>
  <c r="AEK65" i="7"/>
  <c r="AHW12" i="7"/>
  <c r="AEH27" i="7"/>
  <c r="AEJ27" i="7"/>
  <c r="AIN27" i="7"/>
  <c r="AIP27" i="7"/>
  <c r="AHT25" i="7"/>
  <c r="AHT5" i="7"/>
  <c r="AHV5" i="7"/>
  <c r="AIM13" i="7"/>
  <c r="ANO6" i="7"/>
  <c r="AEG58" i="7"/>
  <c r="AEI58" i="7"/>
  <c r="AHU26" i="7"/>
  <c r="AHS26" i="7"/>
  <c r="AHY26" i="7" s="1"/>
  <c r="AIC26" i="7" s="1"/>
  <c r="ANN27" i="7"/>
  <c r="AHW18" i="7"/>
  <c r="AHV11" i="7"/>
  <c r="AIP19" i="7"/>
  <c r="ANQ7" i="7"/>
  <c r="ANM7" i="7"/>
  <c r="ANV7" i="7"/>
  <c r="ANP7" i="7"/>
  <c r="ANO7" i="7"/>
  <c r="ANN7" i="7"/>
  <c r="ANU7" i="7"/>
  <c r="ANT7" i="7"/>
  <c r="AIQ14" i="7"/>
  <c r="AIM14" i="7"/>
  <c r="AIT14" i="7"/>
  <c r="AIN14" i="7"/>
  <c r="AIV14" i="7"/>
  <c r="AIU14" i="7"/>
  <c r="AIP14" i="7"/>
  <c r="AIO14" i="7"/>
  <c r="AMF5" i="7"/>
  <c r="AMH5" i="7"/>
  <c r="AMG5" i="7"/>
  <c r="ANU28" i="7"/>
  <c r="ANO28" i="7"/>
  <c r="ANT28" i="7"/>
  <c r="ANN28" i="7"/>
  <c r="ANQ28" i="7"/>
  <c r="ANM28" i="7"/>
  <c r="ANV28" i="7"/>
  <c r="ANP28" i="7"/>
  <c r="AQL11" i="7"/>
  <c r="AQN11" i="7"/>
  <c r="AQM11" i="7"/>
  <c r="AIA28" i="7"/>
  <c r="AHU28" i="7"/>
  <c r="AHZ28" i="7"/>
  <c r="AHT28" i="7"/>
  <c r="AHW28" i="7"/>
  <c r="AHS28" i="7"/>
  <c r="AIB28" i="7"/>
  <c r="AHV28" i="7"/>
  <c r="AIV65" i="7"/>
  <c r="AIU65" i="7"/>
  <c r="AIT65" i="7"/>
  <c r="ARG5" i="7"/>
  <c r="ARF5" i="7"/>
  <c r="ARH5" i="7"/>
  <c r="AIV7" i="7"/>
  <c r="AIP7" i="7"/>
  <c r="AIU7" i="7"/>
  <c r="AIO7" i="7"/>
  <c r="AIT7" i="7"/>
  <c r="AIQ7" i="7"/>
  <c r="AIN7" i="7"/>
  <c r="AIM7" i="7"/>
  <c r="AQM4" i="7"/>
  <c r="AQL4" i="7"/>
  <c r="AQN4" i="7"/>
  <c r="ANB13" i="7"/>
  <c r="ANA13" i="7"/>
  <c r="AMZ13" i="7"/>
  <c r="AHW25" i="7"/>
  <c r="AHU18" i="7"/>
  <c r="AHS11" i="7"/>
  <c r="AHY11" i="7" s="1"/>
  <c r="AIQ20" i="7"/>
  <c r="RS79" i="7"/>
  <c r="RO79" i="7"/>
  <c r="RW79" i="7"/>
  <c r="RQ79" i="7"/>
  <c r="RV79" i="7"/>
  <c r="RR79" i="7"/>
  <c r="RP79" i="7"/>
  <c r="RX79" i="7"/>
  <c r="ANQ13" i="7"/>
  <c r="AHU25" i="7"/>
  <c r="AEG26" i="7"/>
  <c r="AIN12" i="7"/>
  <c r="AHW11" i="7"/>
  <c r="AIN5" i="7"/>
  <c r="AEK57" i="7"/>
  <c r="AHW19" i="7"/>
  <c r="AHX19" i="7" s="1"/>
  <c r="AEJ65" i="7"/>
  <c r="AEL65" i="7" s="1"/>
  <c r="AEH65" i="7"/>
  <c r="AHT12" i="7"/>
  <c r="AHV12" i="7"/>
  <c r="AHX12" i="7" s="1"/>
  <c r="AIN6" i="7"/>
  <c r="AIP6" i="7"/>
  <c r="AIR6" i="7" s="1"/>
  <c r="AHV25" i="7"/>
  <c r="AHX25" i="7" s="1"/>
  <c r="AEH26" i="7"/>
  <c r="AIO12" i="7"/>
  <c r="AIQ13" i="7"/>
  <c r="AIR13" i="7" s="1"/>
  <c r="ANQ6" i="7"/>
  <c r="ANR6" i="7" s="1"/>
  <c r="AEK58" i="7"/>
  <c r="AEL58" i="7" s="1"/>
  <c r="AHW26" i="7"/>
  <c r="AHX26" i="7" s="1"/>
  <c r="AEK64" i="7"/>
  <c r="AAF66" i="7"/>
  <c r="AQX26" i="7"/>
  <c r="AEL12" i="7"/>
  <c r="AEL73" i="7"/>
  <c r="ADR4" i="7"/>
  <c r="AEL13" i="7"/>
  <c r="AIR27" i="7"/>
  <c r="VS76" i="7"/>
  <c r="AJL28" i="7"/>
  <c r="ADR27" i="7"/>
  <c r="AJL14" i="7"/>
  <c r="AAF73" i="7"/>
  <c r="ADR14" i="7"/>
  <c r="VZ78" i="7"/>
  <c r="AAQ79" i="7"/>
  <c r="AAN79" i="7"/>
  <c r="AAM79" i="7"/>
  <c r="AAP79" i="7"/>
  <c r="AAO79" i="7"/>
  <c r="AAL79" i="7"/>
  <c r="AAG79" i="7"/>
  <c r="AAK79" i="7" s="1"/>
  <c r="AAR79" i="7"/>
  <c r="AEL7" i="7"/>
  <c r="APZ13" i="7"/>
  <c r="AQX13" i="7"/>
  <c r="ALS21" i="7"/>
  <c r="ALX21" i="7" s="1"/>
  <c r="ALX20" i="7"/>
  <c r="APY27" i="7"/>
  <c r="AQD26" i="7"/>
  <c r="AEL71" i="7"/>
  <c r="AIZ58" i="7"/>
  <c r="AJA58" i="7"/>
  <c r="AJB58" i="7"/>
  <c r="AIS58" i="7"/>
  <c r="AIW58" i="7" s="1"/>
  <c r="AJC58" i="7"/>
  <c r="AIX58" i="7"/>
  <c r="AJD58" i="7"/>
  <c r="AIY58" i="7"/>
  <c r="ALS28" i="7"/>
  <c r="ALX28" i="7" s="1"/>
  <c r="ALX27" i="7"/>
  <c r="AOA14" i="7"/>
  <c r="ANX14" i="7"/>
  <c r="ANS14" i="7"/>
  <c r="ANW14" i="7" s="1"/>
  <c r="AOE14" i="7"/>
  <c r="AOD14" i="7"/>
  <c r="AOC14" i="7"/>
  <c r="ANZ14" i="7"/>
  <c r="ANY14" i="7"/>
  <c r="AOB14" i="7"/>
  <c r="AQX6" i="7"/>
  <c r="APZ6" i="7"/>
  <c r="AJA7" i="7"/>
  <c r="AIZ7" i="7"/>
  <c r="AIY7" i="7"/>
  <c r="AJB7" i="7"/>
  <c r="AIS7" i="7"/>
  <c r="AIW7" i="7" s="1"/>
  <c r="AIX7" i="7"/>
  <c r="AIK59" i="7"/>
  <c r="AIL59" i="7" s="1"/>
  <c r="AIM57" i="7" s="1"/>
  <c r="AJE7" i="7"/>
  <c r="AJD7" i="7"/>
  <c r="AJC7" i="7"/>
  <c r="ANI64" i="7"/>
  <c r="AND64" i="7"/>
  <c r="ANJ64" i="7"/>
  <c r="ANE64" i="7"/>
  <c r="ANF64" i="7"/>
  <c r="ANH64" i="7"/>
  <c r="AMY64" i="7"/>
  <c r="ANC64" i="7" s="1"/>
  <c r="AMQ62" i="7"/>
  <c r="ANG64" i="7"/>
  <c r="AAF59" i="7"/>
  <c r="NN80" i="7"/>
  <c r="NN78" i="7"/>
  <c r="AJL7" i="7"/>
  <c r="ASG27" i="7"/>
  <c r="ASF27" i="7"/>
  <c r="ASE27" i="7"/>
  <c r="ASH27" i="7"/>
  <c r="ASK27" i="7"/>
  <c r="ARY27" i="7"/>
  <c r="ASC27" i="7" s="1"/>
  <c r="ASD27" i="7"/>
  <c r="ASI27" i="7"/>
  <c r="ASJ27" i="7"/>
  <c r="ADR13" i="7"/>
  <c r="ARR14" i="7"/>
  <c r="AQA13" i="7"/>
  <c r="VZ80" i="7"/>
  <c r="AIK80" i="7"/>
  <c r="AIL80" i="7" s="1"/>
  <c r="AIS28" i="7"/>
  <c r="AIW28" i="7" s="1"/>
  <c r="AJC28" i="7"/>
  <c r="AIY28" i="7"/>
  <c r="AJB28" i="7"/>
  <c r="AJE28" i="7"/>
  <c r="AJD28" i="7"/>
  <c r="AIX28" i="7"/>
  <c r="AJA28" i="7"/>
  <c r="AIZ28" i="7"/>
  <c r="WL26" i="7"/>
  <c r="ADR28" i="7"/>
  <c r="APZ27" i="7"/>
  <c r="AQX27" i="7"/>
  <c r="SF27" i="7"/>
  <c r="ARE12" i="7"/>
  <c r="ARI12" i="7" s="1"/>
  <c r="ARN12" i="7"/>
  <c r="ARO12" i="7"/>
  <c r="AQW64" i="7"/>
  <c r="AQX64" i="7" s="1"/>
  <c r="ARP12" i="7"/>
  <c r="ARM12" i="7"/>
  <c r="ARQ12" i="7"/>
  <c r="ARL12" i="7"/>
  <c r="ARK12" i="7"/>
  <c r="ARJ12" i="7"/>
  <c r="AJC14" i="7"/>
  <c r="AIY14" i="7"/>
  <c r="AJB14" i="7"/>
  <c r="AJE14" i="7"/>
  <c r="AJD14" i="7"/>
  <c r="AIX14" i="7"/>
  <c r="AJA14" i="7"/>
  <c r="AIZ14" i="7"/>
  <c r="AIK66" i="7"/>
  <c r="AIL66" i="7" s="1"/>
  <c r="AIQ65" i="7" s="1"/>
  <c r="AIS14" i="7"/>
  <c r="AIW14" i="7" s="1"/>
  <c r="ALS7" i="7"/>
  <c r="ALX7" i="7" s="1"/>
  <c r="ALX6" i="7"/>
  <c r="AQA6" i="7"/>
  <c r="ARR7" i="7"/>
  <c r="ARW6" i="7" s="1"/>
  <c r="AHY20" i="7"/>
  <c r="AIC20" i="7" s="1"/>
  <c r="AHX18" i="7"/>
  <c r="AIX21" i="7"/>
  <c r="AIS21" i="7"/>
  <c r="AIW21" i="7" s="1"/>
  <c r="AIK73" i="7"/>
  <c r="AIL73" i="7" s="1"/>
  <c r="AIR21" i="7"/>
  <c r="AJA21" i="7"/>
  <c r="AIY21" i="7"/>
  <c r="AJB21" i="7"/>
  <c r="AJE21" i="7"/>
  <c r="AJD21" i="7"/>
  <c r="AJC21" i="7"/>
  <c r="AIZ21" i="7"/>
  <c r="AMY20" i="7"/>
  <c r="ANC20" i="7" s="1"/>
  <c r="ANI20" i="7"/>
  <c r="AND20" i="7"/>
  <c r="AMQ72" i="7"/>
  <c r="AMR72" i="7" s="1"/>
  <c r="ANJ20" i="7"/>
  <c r="ANE20" i="7"/>
  <c r="ANK20" i="7"/>
  <c r="ANF20" i="7"/>
  <c r="ANG20" i="7"/>
  <c r="ANH20" i="7"/>
  <c r="AHY28" i="7"/>
  <c r="AIC28" i="7" s="1"/>
  <c r="AHY7" i="7"/>
  <c r="AIC7" i="7" s="1"/>
  <c r="ANG71" i="7"/>
  <c r="ANH71" i="7"/>
  <c r="AMY71" i="7"/>
  <c r="ANC71" i="7" s="1"/>
  <c r="AMQ69" i="7"/>
  <c r="AND71" i="7"/>
  <c r="ANJ71" i="7"/>
  <c r="ANI71" i="7"/>
  <c r="ANF71" i="7"/>
  <c r="ANE71" i="7"/>
  <c r="APY20" i="7"/>
  <c r="AQD19" i="7"/>
  <c r="ARR28" i="7"/>
  <c r="AQA27" i="7"/>
  <c r="ANH6" i="7"/>
  <c r="ANK6" i="7"/>
  <c r="ANJ6" i="7"/>
  <c r="ANI6" i="7"/>
  <c r="AND6" i="7"/>
  <c r="ANG6" i="7"/>
  <c r="ANF6" i="7"/>
  <c r="ANE6" i="7"/>
  <c r="AMY6" i="7"/>
  <c r="ANC6" i="7" s="1"/>
  <c r="AMQ58" i="7"/>
  <c r="AMR58" i="7" s="1"/>
  <c r="ANR20" i="7"/>
  <c r="ASJ13" i="7"/>
  <c r="ASE13" i="7"/>
  <c r="ASF13" i="7"/>
  <c r="ASK13" i="7"/>
  <c r="ASH13" i="7"/>
  <c r="ASG13" i="7"/>
  <c r="ASI13" i="7"/>
  <c r="ASD13" i="7"/>
  <c r="ARY13" i="7"/>
  <c r="ASC13" i="7" s="1"/>
  <c r="AJL21" i="7"/>
  <c r="ANH13" i="7"/>
  <c r="AMQ65" i="7"/>
  <c r="AMR65" i="7" s="1"/>
  <c r="ANI13" i="7"/>
  <c r="AND13" i="7"/>
  <c r="AMY13" i="7"/>
  <c r="ANC13" i="7" s="1"/>
  <c r="ANJ13" i="7"/>
  <c r="ANE13" i="7"/>
  <c r="ANG13" i="7"/>
  <c r="ANF13" i="7"/>
  <c r="ANK13" i="7"/>
  <c r="ASG20" i="7"/>
  <c r="ASH20" i="7"/>
  <c r="ARY20" i="7"/>
  <c r="ASC20" i="7" s="1"/>
  <c r="ASI20" i="7"/>
  <c r="ASD20" i="7"/>
  <c r="ASJ20" i="7"/>
  <c r="ASE20" i="7"/>
  <c r="ASK20" i="7"/>
  <c r="ASF20" i="7"/>
  <c r="AET28" i="7"/>
  <c r="AES28" i="7"/>
  <c r="AEV28" i="7"/>
  <c r="AEY28" i="7"/>
  <c r="AER28" i="7"/>
  <c r="AEU28" i="7"/>
  <c r="AEE80" i="7"/>
  <c r="AEF80" i="7" s="1"/>
  <c r="AEM28" i="7"/>
  <c r="AEQ28" i="7" s="1"/>
  <c r="AEX28" i="7"/>
  <c r="AEW28" i="7"/>
  <c r="AEX59" i="7"/>
  <c r="AEW59" i="7"/>
  <c r="AEL59" i="7"/>
  <c r="AEM59" i="7"/>
  <c r="AEQ59" i="7" s="1"/>
  <c r="AER59" i="7"/>
  <c r="AEU59" i="7"/>
  <c r="AET59" i="7"/>
  <c r="AES59" i="7"/>
  <c r="AEV59" i="7"/>
  <c r="AEL14" i="7"/>
  <c r="ARL19" i="7"/>
  <c r="ARQ19" i="7"/>
  <c r="ARP19" i="7"/>
  <c r="ARK19" i="7"/>
  <c r="ARN19" i="7"/>
  <c r="ARM19" i="7"/>
  <c r="AQW71" i="7"/>
  <c r="AQX71" i="7" s="1"/>
  <c r="ARO19" i="7"/>
  <c r="ARE19" i="7"/>
  <c r="ARI19" i="7" s="1"/>
  <c r="ARJ19" i="7"/>
  <c r="ANS28" i="7"/>
  <c r="ANW28" i="7" s="1"/>
  <c r="AOB28" i="7"/>
  <c r="AOE28" i="7"/>
  <c r="AOD28" i="7"/>
  <c r="AOC28" i="7"/>
  <c r="ANX28" i="7"/>
  <c r="AOA28" i="7"/>
  <c r="ANZ28" i="7"/>
  <c r="ANY28" i="7"/>
  <c r="AAK26" i="7"/>
  <c r="AAQ27" i="7" s="1"/>
  <c r="ZY78" i="7"/>
  <c r="ZZ78" i="7" s="1"/>
  <c r="ASK6" i="7"/>
  <c r="ASF6" i="7"/>
  <c r="ASH6" i="7"/>
  <c r="ASG6" i="7"/>
  <c r="ASD6" i="7"/>
  <c r="ARY6" i="7"/>
  <c r="ASC6" i="7" s="1"/>
  <c r="ASI6" i="7"/>
  <c r="ASJ6" i="7"/>
  <c r="ASE6" i="7"/>
  <c r="RZ78" i="7"/>
  <c r="RU78" i="7"/>
  <c r="RY78" i="7" s="1"/>
  <c r="SA78" i="7"/>
  <c r="SF78" i="7"/>
  <c r="SF26" i="7" s="1"/>
  <c r="SD78" i="7"/>
  <c r="SC78" i="7"/>
  <c r="SB78" i="7"/>
  <c r="SE78" i="7"/>
  <c r="RM76" i="7"/>
  <c r="AHY21" i="7"/>
  <c r="AIC21" i="7" s="1"/>
  <c r="AMR21" i="7"/>
  <c r="AMW19" i="7" s="1"/>
  <c r="ALT21" i="7"/>
  <c r="ADR7" i="7"/>
  <c r="ALS14" i="7"/>
  <c r="ALX14" i="7" s="1"/>
  <c r="ALX13" i="7"/>
  <c r="AHY6" i="7"/>
  <c r="AIC6" i="7" s="1"/>
  <c r="AHX4" i="7"/>
  <c r="ADR25" i="7"/>
  <c r="OA26" i="7"/>
  <c r="OA27" i="7"/>
  <c r="APY6" i="7"/>
  <c r="AQD5" i="7"/>
  <c r="ALT7" i="7"/>
  <c r="AMR7" i="7"/>
  <c r="AEL27" i="7"/>
  <c r="AMR14" i="7"/>
  <c r="AMV12" i="7" s="1"/>
  <c r="ALT14" i="7"/>
  <c r="ARR21" i="7"/>
  <c r="AQA20" i="7"/>
  <c r="AHX14" i="7"/>
  <c r="AHY14" i="7"/>
  <c r="AOB7" i="7"/>
  <c r="AOE7" i="7"/>
  <c r="AOD7" i="7"/>
  <c r="AOC7" i="7"/>
  <c r="ANX7" i="7"/>
  <c r="AOA7" i="7"/>
  <c r="ANZ7" i="7"/>
  <c r="ANY7" i="7"/>
  <c r="ANS7" i="7"/>
  <c r="ANW7" i="7" s="1"/>
  <c r="AAF71" i="7"/>
  <c r="AER66" i="7"/>
  <c r="AEM66" i="7"/>
  <c r="AEQ66" i="7" s="1"/>
  <c r="AEX66" i="7"/>
  <c r="AEW66" i="7"/>
  <c r="AEV66" i="7"/>
  <c r="AEU66" i="7"/>
  <c r="AET66" i="7"/>
  <c r="AES66" i="7"/>
  <c r="AIS27" i="7"/>
  <c r="AIW27" i="7" s="1"/>
  <c r="ANR13" i="7"/>
  <c r="ADR6" i="7"/>
  <c r="APZ20" i="7"/>
  <c r="AQX20" i="7"/>
  <c r="APY13" i="7"/>
  <c r="AQD12" i="7"/>
  <c r="AJC65" i="7"/>
  <c r="AIX65" i="7"/>
  <c r="AJD65" i="7"/>
  <c r="AIY65" i="7"/>
  <c r="AIZ65" i="7"/>
  <c r="AJA65" i="7"/>
  <c r="AJB65" i="7"/>
  <c r="AIS65" i="7"/>
  <c r="AIW65" i="7" s="1"/>
  <c r="ARE5" i="7"/>
  <c r="ARI5" i="7" s="1"/>
  <c r="ARO5" i="7"/>
  <c r="ARJ5" i="7"/>
  <c r="AQW57" i="7"/>
  <c r="AQX57" i="7" s="1"/>
  <c r="ARP5" i="7"/>
  <c r="ARK5" i="7"/>
  <c r="ARQ5" i="7"/>
  <c r="ARL5" i="7"/>
  <c r="ARM5" i="7"/>
  <c r="ARN5" i="7"/>
  <c r="ANE57" i="7"/>
  <c r="ANF57" i="7"/>
  <c r="ANG57" i="7"/>
  <c r="ANH57" i="7"/>
  <c r="AMY57" i="7"/>
  <c r="ANC57" i="7" s="1"/>
  <c r="AMQ55" i="7"/>
  <c r="ANI57" i="7"/>
  <c r="AND57" i="7"/>
  <c r="ANJ57" i="7"/>
  <c r="AOC21" i="7"/>
  <c r="ANY21" i="7"/>
  <c r="AOB21" i="7"/>
  <c r="AOE21" i="7"/>
  <c r="AOD21" i="7"/>
  <c r="ANX21" i="7"/>
  <c r="AOA21" i="7"/>
  <c r="ANZ21" i="7"/>
  <c r="ANS21" i="7"/>
  <c r="ANW21" i="7" s="1"/>
  <c r="AIR20" i="7"/>
  <c r="AIZ72" i="7"/>
  <c r="AJA72" i="7"/>
  <c r="AJB72" i="7"/>
  <c r="AIS72" i="7"/>
  <c r="AIW72" i="7" s="1"/>
  <c r="AJC72" i="7"/>
  <c r="AIX72" i="7"/>
  <c r="AJD72" i="7"/>
  <c r="AIY72" i="7"/>
  <c r="AJL13" i="7"/>
  <c r="AAF64" i="7"/>
  <c r="AEM27" i="7"/>
  <c r="AMR28" i="7"/>
  <c r="ALT28" i="7"/>
  <c r="AHY13" i="7"/>
  <c r="AIC13" i="7" s="1"/>
  <c r="EH79" i="7"/>
  <c r="FB58" i="7"/>
  <c r="FB59" i="7"/>
  <c r="FB57" i="7"/>
  <c r="FC59" i="7"/>
  <c r="FG59" i="7" s="1"/>
  <c r="FH57" i="7" s="1"/>
  <c r="EH78" i="7"/>
  <c r="FN79" i="7"/>
  <c r="FN27" i="7" s="1"/>
  <c r="FO26" i="7" s="1"/>
  <c r="FO27" i="7"/>
  <c r="EA76" i="7"/>
  <c r="EI79" i="7"/>
  <c r="EM79" i="7" s="1"/>
  <c r="EN71" i="7"/>
  <c r="EI56" i="7"/>
  <c r="EM56" i="7" s="1"/>
  <c r="EI59" i="7"/>
  <c r="EM59" i="7" s="1"/>
  <c r="EN72" i="7"/>
  <c r="EI58" i="7"/>
  <c r="EM58" i="7" s="1"/>
  <c r="EN73" i="7"/>
  <c r="EI77" i="7"/>
  <c r="EM77" i="7" s="1"/>
  <c r="EH80" i="7"/>
  <c r="EH77" i="7"/>
  <c r="EI57" i="7"/>
  <c r="EM57" i="7" s="1"/>
  <c r="EH57" i="7"/>
  <c r="EP70" i="7"/>
  <c r="EN70" i="7"/>
  <c r="EH59" i="7"/>
  <c r="EH58" i="7"/>
  <c r="EH56" i="7"/>
  <c r="FN64" i="7"/>
  <c r="FN12" i="7" s="1"/>
  <c r="FN65" i="7"/>
  <c r="FN13" i="7" s="1"/>
  <c r="FN66" i="7"/>
  <c r="FN14" i="7" s="1"/>
  <c r="FN72" i="7"/>
  <c r="FN20" i="7" s="1"/>
  <c r="FN73" i="7"/>
  <c r="FN21" i="7" s="1"/>
  <c r="FN71" i="7"/>
  <c r="FN19" i="7" s="1"/>
  <c r="EP72" i="7"/>
  <c r="EO72" i="7"/>
  <c r="ES71" i="7"/>
  <c r="ET65" i="7"/>
  <c r="ET13" i="7" s="1"/>
  <c r="ET64" i="7"/>
  <c r="ET12" i="7" s="1"/>
  <c r="EQ70" i="7"/>
  <c r="EQ73" i="7"/>
  <c r="EQ72" i="7"/>
  <c r="ER71" i="7"/>
  <c r="ER72" i="7"/>
  <c r="ES72" i="7"/>
  <c r="ER70" i="7"/>
  <c r="EP73" i="7"/>
  <c r="EO71" i="7"/>
  <c r="ET63" i="7"/>
  <c r="ET11" i="7" s="1"/>
  <c r="ES70" i="7"/>
  <c r="ER73" i="7"/>
  <c r="EO73" i="7"/>
  <c r="EQ71" i="7"/>
  <c r="ET66" i="7"/>
  <c r="ET14" i="7" s="1"/>
  <c r="EO70" i="7"/>
  <c r="ES73" i="7"/>
  <c r="EP71" i="7"/>
  <c r="JA12" i="7" l="1"/>
  <c r="LJ12" i="7" s="1"/>
  <c r="JA26" i="7"/>
  <c r="LJ26" i="7" s="1"/>
  <c r="JA18" i="7"/>
  <c r="LJ18" i="7" s="1"/>
  <c r="RF65" i="7"/>
  <c r="RK64" i="7"/>
  <c r="RK63" i="7"/>
  <c r="RH63" i="7"/>
  <c r="RK65" i="7"/>
  <c r="RH64" i="7"/>
  <c r="RF66" i="7"/>
  <c r="RF63" i="7"/>
  <c r="RF57" i="7"/>
  <c r="ZL77" i="7"/>
  <c r="RF64" i="7"/>
  <c r="RJ63" i="7"/>
  <c r="RK66" i="7"/>
  <c r="VG78" i="7"/>
  <c r="VK78" i="7" s="1"/>
  <c r="RJ64" i="7"/>
  <c r="RH66" i="7"/>
  <c r="RH65" i="7"/>
  <c r="RG64" i="7"/>
  <c r="RJ66" i="7"/>
  <c r="RG63" i="7"/>
  <c r="RI66" i="7"/>
  <c r="RG65" i="7"/>
  <c r="VC65" i="7"/>
  <c r="AHX5" i="7"/>
  <c r="AIR12" i="7"/>
  <c r="VG79" i="7"/>
  <c r="VK79" i="7" s="1"/>
  <c r="NF77" i="7"/>
  <c r="NF25" i="7" s="1"/>
  <c r="VG70" i="7"/>
  <c r="VK70" i="7" s="1"/>
  <c r="RF70" i="7"/>
  <c r="RJ65" i="7"/>
  <c r="RI65" i="7"/>
  <c r="HN27" i="7"/>
  <c r="HN28" i="7"/>
  <c r="HN26" i="7"/>
  <c r="VG71" i="7"/>
  <c r="VK71" i="7" s="1"/>
  <c r="ZM78" i="7"/>
  <c r="ZQ78" i="7" s="1"/>
  <c r="HN7" i="7"/>
  <c r="EN80" i="7"/>
  <c r="RF72" i="7"/>
  <c r="VM6" i="7"/>
  <c r="ALY19" i="7"/>
  <c r="ZL79" i="7"/>
  <c r="ADR19" i="7"/>
  <c r="VF77" i="7"/>
  <c r="RI79" i="7"/>
  <c r="ZL80" i="7"/>
  <c r="RI59" i="7"/>
  <c r="VF70" i="7"/>
  <c r="VH58" i="7"/>
  <c r="VB58" i="7"/>
  <c r="VC58" i="7"/>
  <c r="VD58" i="7"/>
  <c r="VE58" i="7"/>
  <c r="VA58" i="7"/>
  <c r="VG58" i="7" s="1"/>
  <c r="VK58" i="7" s="1"/>
  <c r="VI58" i="7"/>
  <c r="VJ58" i="7"/>
  <c r="UY62" i="7"/>
  <c r="VB63" i="7"/>
  <c r="VC63" i="7"/>
  <c r="VJ63" i="7"/>
  <c r="VE63" i="7"/>
  <c r="VI63" i="7"/>
  <c r="VA63" i="7"/>
  <c r="VH63" i="7"/>
  <c r="VD63" i="7"/>
  <c r="VF63" i="7" s="1"/>
  <c r="UY55" i="7"/>
  <c r="VA56" i="7"/>
  <c r="VH56" i="7"/>
  <c r="VD56" i="7"/>
  <c r="VF56" i="7" s="1"/>
  <c r="VJ56" i="7"/>
  <c r="VC56" i="7"/>
  <c r="VE56" i="7"/>
  <c r="VI56" i="7"/>
  <c r="VB56" i="7"/>
  <c r="VB65" i="7"/>
  <c r="VG77" i="7"/>
  <c r="VK77" i="7" s="1"/>
  <c r="RH78" i="7"/>
  <c r="NF80" i="7"/>
  <c r="NF28" i="7" s="1"/>
  <c r="ZI56" i="7"/>
  <c r="ZG63" i="7"/>
  <c r="HN14" i="7"/>
  <c r="VQ6" i="7"/>
  <c r="VN6" i="7"/>
  <c r="VM13" i="7"/>
  <c r="VM11" i="7"/>
  <c r="VQ11" i="7"/>
  <c r="VO12" i="7"/>
  <c r="VQ12" i="7"/>
  <c r="VM14" i="7"/>
  <c r="VO13" i="7"/>
  <c r="VQ14" i="7"/>
  <c r="VP14" i="7"/>
  <c r="VL11" i="7"/>
  <c r="VP12" i="7"/>
  <c r="VM12" i="7"/>
  <c r="VO14" i="7"/>
  <c r="VP11" i="7"/>
  <c r="VL14" i="7"/>
  <c r="VN12" i="7"/>
  <c r="VN11" i="7"/>
  <c r="VO11" i="7"/>
  <c r="VL13" i="7"/>
  <c r="VL12" i="7"/>
  <c r="VQ13" i="7"/>
  <c r="VN14" i="7"/>
  <c r="VN13" i="7"/>
  <c r="VP13" i="7"/>
  <c r="VB59" i="7"/>
  <c r="VC59" i="7"/>
  <c r="VD59" i="7"/>
  <c r="VE59" i="7"/>
  <c r="VH59" i="7"/>
  <c r="VA59" i="7"/>
  <c r="VG59" i="7" s="1"/>
  <c r="VK59" i="7" s="1"/>
  <c r="VJ59" i="7"/>
  <c r="VI59" i="7"/>
  <c r="VE65" i="7"/>
  <c r="VG73" i="7"/>
  <c r="VK73" i="7" s="1"/>
  <c r="VL73" i="7" s="1"/>
  <c r="NF72" i="7"/>
  <c r="NF20" i="7" s="1"/>
  <c r="NF73" i="7"/>
  <c r="NF21" i="7" s="1"/>
  <c r="VH57" i="7"/>
  <c r="VD57" i="7"/>
  <c r="VF57" i="7" s="1"/>
  <c r="VE57" i="7"/>
  <c r="VB57" i="7"/>
  <c r="VJ57" i="7"/>
  <c r="VC57" i="7"/>
  <c r="VI57" i="7"/>
  <c r="VA57" i="7"/>
  <c r="VG57" i="7" s="1"/>
  <c r="VK57" i="7" s="1"/>
  <c r="VJ64" i="7"/>
  <c r="VC64" i="7"/>
  <c r="VB64" i="7"/>
  <c r="VI64" i="7"/>
  <c r="VD64" i="7"/>
  <c r="VH64" i="7"/>
  <c r="VE64" i="7"/>
  <c r="VG64" i="7"/>
  <c r="VK64" i="7" s="1"/>
  <c r="VA64" i="7"/>
  <c r="VO4" i="7"/>
  <c r="VP4" i="7"/>
  <c r="VN4" i="7"/>
  <c r="VQ4" i="7"/>
  <c r="VL4" i="7"/>
  <c r="VL6" i="7"/>
  <c r="VM4" i="7"/>
  <c r="VL7" i="7"/>
  <c r="VN7" i="7"/>
  <c r="VP7" i="7"/>
  <c r="VO7" i="7"/>
  <c r="VQ7" i="7"/>
  <c r="VM7" i="7"/>
  <c r="AMB25" i="7"/>
  <c r="RH70" i="7"/>
  <c r="ZM77" i="7"/>
  <c r="ZQ77" i="7" s="1"/>
  <c r="ZR80" i="7" s="1"/>
  <c r="VQ5" i="7"/>
  <c r="VO5" i="7"/>
  <c r="VP5" i="7"/>
  <c r="VM5" i="7"/>
  <c r="VN5" i="7"/>
  <c r="VL5" i="7"/>
  <c r="VO6" i="7"/>
  <c r="VD66" i="7"/>
  <c r="VC66" i="7"/>
  <c r="VB66" i="7"/>
  <c r="VJ66" i="7"/>
  <c r="VI66" i="7"/>
  <c r="VH66" i="7"/>
  <c r="VA66" i="7"/>
  <c r="VG66" i="7" s="1"/>
  <c r="VK66" i="7" s="1"/>
  <c r="VE66" i="7"/>
  <c r="VA65" i="7"/>
  <c r="VG65" i="7" s="1"/>
  <c r="VK65" i="7" s="1"/>
  <c r="VD65" i="7"/>
  <c r="VF65" i="7" s="1"/>
  <c r="NG21" i="7"/>
  <c r="PP21" i="7" s="1"/>
  <c r="VL78" i="7"/>
  <c r="VL70" i="7"/>
  <c r="EN59" i="7"/>
  <c r="AIC14" i="7"/>
  <c r="ADK79" i="7"/>
  <c r="ADL79" i="7" s="1"/>
  <c r="ADK80" i="7"/>
  <c r="ADL80" i="7" s="1"/>
  <c r="NG4" i="7"/>
  <c r="PP4" i="7" s="1"/>
  <c r="NG5" i="7"/>
  <c r="PP5" i="7" s="1"/>
  <c r="NG7" i="7"/>
  <c r="PP7" i="7" s="1"/>
  <c r="NG6" i="7"/>
  <c r="PP6" i="7" s="1"/>
  <c r="VL77" i="7"/>
  <c r="VL80" i="7"/>
  <c r="NG28" i="7"/>
  <c r="PP28" i="7" s="1"/>
  <c r="NG27" i="7"/>
  <c r="AAH79" i="7"/>
  <c r="ZP73" i="7"/>
  <c r="ZN73" i="7"/>
  <c r="ZJ73" i="7"/>
  <c r="ZH73" i="7"/>
  <c r="ZO73" i="7"/>
  <c r="ZK73" i="7"/>
  <c r="ZI73" i="7"/>
  <c r="ZG73" i="7"/>
  <c r="ZM73" i="7" s="1"/>
  <c r="ZQ73" i="7" s="1"/>
  <c r="VF79" i="7"/>
  <c r="ZP71" i="7"/>
  <c r="ZO71" i="7"/>
  <c r="ZN71" i="7"/>
  <c r="ZH71" i="7"/>
  <c r="ZG71" i="7"/>
  <c r="ZK71" i="7"/>
  <c r="ZJ71" i="7"/>
  <c r="ZI71" i="7"/>
  <c r="ZL78" i="7"/>
  <c r="ZW78" i="7" s="1"/>
  <c r="ZR78" i="7"/>
  <c r="AHY18" i="7"/>
  <c r="VF78" i="7"/>
  <c r="ADR21" i="7"/>
  <c r="RK58" i="7"/>
  <c r="RG58" i="7"/>
  <c r="ZK72" i="7"/>
  <c r="RG73" i="7"/>
  <c r="ZG72" i="7"/>
  <c r="NF64" i="7"/>
  <c r="NF12" i="7" s="1"/>
  <c r="NF71" i="7"/>
  <c r="NF19" i="7" s="1"/>
  <c r="NG19" i="7" s="1"/>
  <c r="PP19" i="7" s="1"/>
  <c r="RH71" i="7"/>
  <c r="HN12" i="7"/>
  <c r="HN13" i="7"/>
  <c r="HN11" i="7"/>
  <c r="ADW25" i="7"/>
  <c r="AEB27" i="7" s="1"/>
  <c r="ADK77" i="7"/>
  <c r="ADL77" i="7" s="1"/>
  <c r="ADK78" i="7"/>
  <c r="ADL78" i="7" s="1"/>
  <c r="ZJ63" i="7"/>
  <c r="RL64" i="7"/>
  <c r="RL12" i="7" s="1"/>
  <c r="RL63" i="7"/>
  <c r="RL11" i="7" s="1"/>
  <c r="HN6" i="7"/>
  <c r="RJ77" i="7"/>
  <c r="RI77" i="7"/>
  <c r="RI78" i="7"/>
  <c r="RH79" i="7"/>
  <c r="RG57" i="7"/>
  <c r="RK59" i="7"/>
  <c r="RJ59" i="7"/>
  <c r="AHY4" i="7"/>
  <c r="AAJ79" i="7"/>
  <c r="AHY5" i="7"/>
  <c r="AIC5" i="7" s="1"/>
  <c r="VL79" i="7"/>
  <c r="VF80" i="7"/>
  <c r="VM80" i="7" s="1"/>
  <c r="RJ71" i="7"/>
  <c r="ADR20" i="7"/>
  <c r="ADK70" i="7" s="1"/>
  <c r="ADL70" i="7" s="1"/>
  <c r="ADR18" i="7"/>
  <c r="RK80" i="7"/>
  <c r="RI72" i="7"/>
  <c r="VF73" i="7"/>
  <c r="NF63" i="7"/>
  <c r="NF11" i="7" s="1"/>
  <c r="NF65" i="7"/>
  <c r="NF13" i="7" s="1"/>
  <c r="RI58" i="7"/>
  <c r="VF72" i="7"/>
  <c r="VQ71" i="7" s="1"/>
  <c r="RJ70" i="7"/>
  <c r="ZO57" i="7"/>
  <c r="ZN57" i="7"/>
  <c r="ZP57" i="7"/>
  <c r="ZI57" i="7"/>
  <c r="ZH57" i="7"/>
  <c r="ZG57" i="7"/>
  <c r="ZK57" i="7"/>
  <c r="RJ73" i="7"/>
  <c r="ZI72" i="7"/>
  <c r="RK70" i="7"/>
  <c r="RG79" i="7"/>
  <c r="RG71" i="7"/>
  <c r="ZG56" i="7"/>
  <c r="ZE55" i="7"/>
  <c r="RK56" i="7"/>
  <c r="RJ56" i="7"/>
  <c r="RJ72" i="7"/>
  <c r="RL66" i="7"/>
  <c r="RL14" i="7" s="1"/>
  <c r="HN5" i="7"/>
  <c r="HN4" i="7"/>
  <c r="RJ80" i="7"/>
  <c r="RG78" i="7"/>
  <c r="RJ78" i="7"/>
  <c r="RI80" i="7"/>
  <c r="ZH72" i="7"/>
  <c r="RK57" i="7"/>
  <c r="HN21" i="7"/>
  <c r="RH59" i="7"/>
  <c r="RL65" i="7"/>
  <c r="RL13" i="7" s="1"/>
  <c r="PP27" i="7"/>
  <c r="AMC11" i="7"/>
  <c r="ALY4" i="7"/>
  <c r="ADK59" i="7"/>
  <c r="ADL59" i="7" s="1"/>
  <c r="AHY25" i="7"/>
  <c r="ZT79" i="7"/>
  <c r="ZR79" i="7"/>
  <c r="VM79" i="7"/>
  <c r="RG70" i="7"/>
  <c r="ADK58" i="7"/>
  <c r="ADL58" i="7" s="1"/>
  <c r="ZO66" i="7"/>
  <c r="ZK66" i="7"/>
  <c r="ZI66" i="7"/>
  <c r="ZG66" i="7"/>
  <c r="ZP66" i="7"/>
  <c r="ZN66" i="7"/>
  <c r="ZJ66" i="7"/>
  <c r="ZH66" i="7"/>
  <c r="ZM66" i="7" s="1"/>
  <c r="ZQ66" i="7" s="1"/>
  <c r="ZN59" i="7"/>
  <c r="ZP59" i="7"/>
  <c r="ZH59" i="7"/>
  <c r="ZJ59" i="7"/>
  <c r="ZK59" i="7"/>
  <c r="ZO59" i="7"/>
  <c r="ZG59" i="7"/>
  <c r="ZM59" i="7" s="1"/>
  <c r="ZQ59" i="7" s="1"/>
  <c r="ZI59" i="7"/>
  <c r="RI71" i="7"/>
  <c r="RJ58" i="7"/>
  <c r="ADW4" i="7"/>
  <c r="AEB7" i="7" s="1"/>
  <c r="ADK56" i="7"/>
  <c r="ADL56" i="7" s="1"/>
  <c r="ADK57" i="7"/>
  <c r="ADL57" i="7" s="1"/>
  <c r="ZO65" i="7"/>
  <c r="ZK65" i="7"/>
  <c r="ZI65" i="7"/>
  <c r="ZG65" i="7"/>
  <c r="ZN65" i="7"/>
  <c r="ZP65" i="7"/>
  <c r="ZH65" i="7"/>
  <c r="ZJ65" i="7"/>
  <c r="RI73" i="7"/>
  <c r="RH73" i="7"/>
  <c r="RJ79" i="7"/>
  <c r="ADW11" i="7"/>
  <c r="AEA14" i="7" s="1"/>
  <c r="ADK63" i="7"/>
  <c r="ADL63" i="7" s="1"/>
  <c r="ADK64" i="7"/>
  <c r="ADL64" i="7" s="1"/>
  <c r="ADK65" i="7"/>
  <c r="ADL65" i="7" s="1"/>
  <c r="ADK66" i="7"/>
  <c r="ADL66" i="7" s="1"/>
  <c r="ZJ57" i="7"/>
  <c r="ZH58" i="7"/>
  <c r="ZJ58" i="7"/>
  <c r="ZO58" i="7"/>
  <c r="ZG58" i="7"/>
  <c r="ZI58" i="7"/>
  <c r="ZP58" i="7"/>
  <c r="ZN58" i="7"/>
  <c r="ZK58" i="7"/>
  <c r="NF79" i="7"/>
  <c r="NF27" i="7" s="1"/>
  <c r="NG25" i="7" s="1"/>
  <c r="PP25" i="7" s="1"/>
  <c r="ZO64" i="7"/>
  <c r="ZN64" i="7"/>
  <c r="ZP64" i="7"/>
  <c r="ZG64" i="7"/>
  <c r="ZH64" i="7"/>
  <c r="ZK64" i="7"/>
  <c r="ZI64" i="7"/>
  <c r="ZJ64" i="7"/>
  <c r="ZO70" i="7"/>
  <c r="ZN70" i="7"/>
  <c r="ZP70" i="7"/>
  <c r="ZE69" i="7"/>
  <c r="ZI70" i="7"/>
  <c r="ZG70" i="7"/>
  <c r="ZH70" i="7"/>
  <c r="ZK70" i="7"/>
  <c r="ZJ70" i="7"/>
  <c r="RK79" i="7"/>
  <c r="ZH63" i="7"/>
  <c r="ZM63" i="7" s="1"/>
  <c r="ZQ63" i="7" s="1"/>
  <c r="ZK63" i="7"/>
  <c r="ZH56" i="7"/>
  <c r="RI56" i="7"/>
  <c r="RH56" i="7"/>
  <c r="RH80" i="7"/>
  <c r="RH77" i="7"/>
  <c r="RK77" i="7"/>
  <c r="RK78" i="7"/>
  <c r="RI57" i="7"/>
  <c r="RG59" i="7"/>
  <c r="RL59" i="7" s="1"/>
  <c r="RL7" i="7" s="1"/>
  <c r="AIC11" i="7"/>
  <c r="AHY12" i="7"/>
  <c r="AIC12" i="7" s="1"/>
  <c r="VN80" i="7"/>
  <c r="VP80" i="7"/>
  <c r="ADW18" i="7"/>
  <c r="RI70" i="7"/>
  <c r="RL70" i="7" s="1"/>
  <c r="RL18" i="7" s="1"/>
  <c r="RH72" i="7"/>
  <c r="RG72" i="7"/>
  <c r="ZJ72" i="7"/>
  <c r="ZL72" i="7" s="1"/>
  <c r="ADK73" i="7"/>
  <c r="ADL73" i="7" s="1"/>
  <c r="RH58" i="7"/>
  <c r="RK72" i="7"/>
  <c r="RK73" i="7"/>
  <c r="AEC12" i="7"/>
  <c r="AEB12" i="7"/>
  <c r="ADX12" i="7"/>
  <c r="ADY12" i="7"/>
  <c r="ADZ13" i="7"/>
  <c r="ZI63" i="7"/>
  <c r="ZE62" i="7"/>
  <c r="ZJ56" i="7"/>
  <c r="ZK56" i="7"/>
  <c r="RG56" i="7"/>
  <c r="RG77" i="7"/>
  <c r="RG80" i="7"/>
  <c r="RJ57" i="7"/>
  <c r="HN18" i="7"/>
  <c r="HN19" i="7"/>
  <c r="HN20" i="7"/>
  <c r="ALY25" i="7"/>
  <c r="ASA21" i="7"/>
  <c r="ARU21" i="7"/>
  <c r="ARZ21" i="7"/>
  <c r="ART21" i="7"/>
  <c r="ARW21" i="7"/>
  <c r="ARS21" i="7"/>
  <c r="ASB21" i="7"/>
  <c r="ARV21" i="7"/>
  <c r="AMW7" i="7"/>
  <c r="AMS7" i="7"/>
  <c r="ANB7" i="7"/>
  <c r="AMV7" i="7"/>
  <c r="AMU7" i="7"/>
  <c r="AMT7" i="7"/>
  <c r="ANA7" i="7"/>
  <c r="AMZ7" i="7"/>
  <c r="ASA28" i="7"/>
  <c r="ARU28" i="7"/>
  <c r="ARZ28" i="7"/>
  <c r="ART28" i="7"/>
  <c r="ARW28" i="7"/>
  <c r="ARS28" i="7"/>
  <c r="ASB28" i="7"/>
  <c r="ARV28" i="7"/>
  <c r="ARH27" i="7"/>
  <c r="ARG27" i="7"/>
  <c r="ARF27" i="7"/>
  <c r="ASA14" i="7"/>
  <c r="ARU14" i="7"/>
  <c r="ARW14" i="7"/>
  <c r="ARS14" i="7"/>
  <c r="ASB14" i="7"/>
  <c r="ARV14" i="7"/>
  <c r="ARZ14" i="7"/>
  <c r="ART14" i="7"/>
  <c r="ANA28" i="7"/>
  <c r="AMU28" i="7"/>
  <c r="AMZ28" i="7"/>
  <c r="AMT28" i="7"/>
  <c r="AMW28" i="7"/>
  <c r="AMS28" i="7"/>
  <c r="ANB28" i="7"/>
  <c r="AMV28" i="7"/>
  <c r="ARF57" i="7"/>
  <c r="ARH57" i="7"/>
  <c r="ARG57" i="7"/>
  <c r="AAI78" i="7"/>
  <c r="AAC78" i="7"/>
  <c r="AAH78" i="7"/>
  <c r="AAB78" i="7"/>
  <c r="AAE78" i="7"/>
  <c r="AAA78" i="7"/>
  <c r="AAJ78" i="7"/>
  <c r="AAD78" i="7"/>
  <c r="AAD80" i="7"/>
  <c r="AAE80" i="7"/>
  <c r="ARH71" i="7"/>
  <c r="ARG71" i="7"/>
  <c r="ARF71" i="7"/>
  <c r="AMZ58" i="7"/>
  <c r="ANB58" i="7"/>
  <c r="ANA58" i="7"/>
  <c r="ANA72" i="7"/>
  <c r="AMZ72" i="7"/>
  <c r="ANB72" i="7"/>
  <c r="AIT73" i="7"/>
  <c r="AIN73" i="7"/>
  <c r="AIQ73" i="7"/>
  <c r="AIM73" i="7"/>
  <c r="AIV73" i="7"/>
  <c r="AIP73" i="7"/>
  <c r="AIU73" i="7"/>
  <c r="AIO73" i="7"/>
  <c r="ARH64" i="7"/>
  <c r="ARG64" i="7"/>
  <c r="ARF64" i="7"/>
  <c r="AMG28" i="7"/>
  <c r="AMA28" i="7"/>
  <c r="AMF28" i="7"/>
  <c r="ALZ28" i="7"/>
  <c r="AMC28" i="7"/>
  <c r="ALY28" i="7"/>
  <c r="AMH28" i="7"/>
  <c r="AMB28" i="7"/>
  <c r="AQN26" i="7"/>
  <c r="AQM26" i="7"/>
  <c r="AQL26" i="7"/>
  <c r="ARF13" i="7"/>
  <c r="ARH13" i="7"/>
  <c r="ARG13" i="7"/>
  <c r="AMU12" i="7"/>
  <c r="AIQ71" i="7"/>
  <c r="AMU13" i="7"/>
  <c r="AMS13" i="7"/>
  <c r="AIO65" i="7"/>
  <c r="AIM65" i="7"/>
  <c r="AMB5" i="7"/>
  <c r="ALZ5" i="7"/>
  <c r="AMT19" i="7"/>
  <c r="AIQ57" i="7"/>
  <c r="ALZ11" i="7"/>
  <c r="AMS5" i="7"/>
  <c r="ALZ25" i="7"/>
  <c r="ALZ18" i="7"/>
  <c r="AMA4" i="7"/>
  <c r="ARW20" i="7"/>
  <c r="AMC12" i="7"/>
  <c r="AIQ58" i="7"/>
  <c r="AMT12" i="7"/>
  <c r="AMU6" i="7"/>
  <c r="AMS6" i="7"/>
  <c r="ARS6" i="7"/>
  <c r="ARU6" i="7"/>
  <c r="AIP57" i="7"/>
  <c r="AMA11" i="7"/>
  <c r="AIO64" i="7"/>
  <c r="AMA18" i="7"/>
  <c r="AMU19" i="7"/>
  <c r="AMW27" i="7"/>
  <c r="AMC26" i="7"/>
  <c r="AAD79" i="7"/>
  <c r="ARW13" i="7"/>
  <c r="ARW27" i="7"/>
  <c r="AIQ72" i="7"/>
  <c r="AMT5" i="7"/>
  <c r="AIM64" i="7"/>
  <c r="AMC4" i="7"/>
  <c r="AMW13" i="7"/>
  <c r="AMV19" i="7"/>
  <c r="AHX11" i="7"/>
  <c r="AMT26" i="7"/>
  <c r="AMU5" i="7"/>
  <c r="AMB18" i="7"/>
  <c r="ARV20" i="7"/>
  <c r="ART20" i="7"/>
  <c r="ALZ12" i="7"/>
  <c r="AMB12" i="7"/>
  <c r="AMU20" i="7"/>
  <c r="AMS20" i="7"/>
  <c r="AIP58" i="7"/>
  <c r="AIN58" i="7"/>
  <c r="AMC25" i="7"/>
  <c r="AMW6" i="7"/>
  <c r="AMU26" i="7"/>
  <c r="AMV5" i="7"/>
  <c r="AMA25" i="7"/>
  <c r="AIN71" i="7"/>
  <c r="AMT27" i="7"/>
  <c r="AMV27" i="7"/>
  <c r="AMB26" i="7"/>
  <c r="ALZ26" i="7"/>
  <c r="AMA19" i="7"/>
  <c r="AAA79" i="7"/>
  <c r="ARV13" i="7"/>
  <c r="ART13" i="7"/>
  <c r="ARU27" i="7"/>
  <c r="AIN72" i="7"/>
  <c r="AIP72" i="7"/>
  <c r="AMC13" i="7"/>
  <c r="ALY13" i="7"/>
  <c r="AMH13" i="7"/>
  <c r="AMB13" i="7"/>
  <c r="AMG13" i="7"/>
  <c r="AMA13" i="7"/>
  <c r="AMF13" i="7"/>
  <c r="ALZ13" i="7"/>
  <c r="AEO80" i="7"/>
  <c r="AEI80" i="7"/>
  <c r="AEN80" i="7"/>
  <c r="AEH80" i="7"/>
  <c r="AEG80" i="7"/>
  <c r="AEP80" i="7"/>
  <c r="AIT66" i="7"/>
  <c r="AIN66" i="7"/>
  <c r="AIQ66" i="7"/>
  <c r="AIM66" i="7"/>
  <c r="AIV66" i="7"/>
  <c r="AIP66" i="7"/>
  <c r="AIU66" i="7"/>
  <c r="AIO66" i="7"/>
  <c r="AIV59" i="7"/>
  <c r="AIP59" i="7"/>
  <c r="AIU59" i="7"/>
  <c r="AIO59" i="7"/>
  <c r="AIT59" i="7"/>
  <c r="AIN59" i="7"/>
  <c r="AIQ59" i="7"/>
  <c r="AIM59" i="7"/>
  <c r="ARG6" i="7"/>
  <c r="ARF6" i="7"/>
  <c r="ARH6" i="7"/>
  <c r="AMF14" i="7"/>
  <c r="ALZ14" i="7"/>
  <c r="AMG14" i="7"/>
  <c r="AMA14" i="7"/>
  <c r="AMB14" i="7"/>
  <c r="ALY14" i="7"/>
  <c r="AMH14" i="7"/>
  <c r="AMC14" i="7"/>
  <c r="ANB65" i="7"/>
  <c r="ANA65" i="7"/>
  <c r="AMZ65" i="7"/>
  <c r="AQM19" i="7"/>
  <c r="AQL19" i="7"/>
  <c r="AQN19" i="7"/>
  <c r="ARZ7" i="7"/>
  <c r="ART7" i="7"/>
  <c r="ARW7" i="7"/>
  <c r="ARS7" i="7"/>
  <c r="ASB7" i="7"/>
  <c r="ASA7" i="7"/>
  <c r="ARV7" i="7"/>
  <c r="ARU7" i="7"/>
  <c r="AMF6" i="7"/>
  <c r="ALZ6" i="7"/>
  <c r="AMC6" i="7"/>
  <c r="ALY6" i="7"/>
  <c r="AMH6" i="7"/>
  <c r="AMB6" i="7"/>
  <c r="AMG6" i="7"/>
  <c r="AMA6" i="7"/>
  <c r="AIT80" i="7"/>
  <c r="AIN80" i="7"/>
  <c r="AIM80" i="7"/>
  <c r="AIV80" i="7"/>
  <c r="AIU80" i="7"/>
  <c r="AIO80" i="7"/>
  <c r="AMF20" i="7"/>
  <c r="ALZ20" i="7"/>
  <c r="AMC20" i="7"/>
  <c r="ALY20" i="7"/>
  <c r="AMH20" i="7"/>
  <c r="AMB20" i="7"/>
  <c r="AMG20" i="7"/>
  <c r="AMA20" i="7"/>
  <c r="ARH26" i="7"/>
  <c r="ARG26" i="7"/>
  <c r="ARF26" i="7"/>
  <c r="AMW5" i="7"/>
  <c r="AIQ64" i="7"/>
  <c r="AMB4" i="7"/>
  <c r="AMT13" i="7"/>
  <c r="AMV13" i="7"/>
  <c r="AIN65" i="7"/>
  <c r="AIP65" i="7"/>
  <c r="AMA5" i="7"/>
  <c r="ALY5" i="7"/>
  <c r="AME5" i="7" s="1"/>
  <c r="AMI5" i="7" s="1"/>
  <c r="AIO71" i="7"/>
  <c r="AMV26" i="7"/>
  <c r="AMW20" i="7"/>
  <c r="AMW26" i="7"/>
  <c r="AIP64" i="7"/>
  <c r="AIR64" i="7" s="1"/>
  <c r="AMC18" i="7"/>
  <c r="AMV6" i="7"/>
  <c r="AMT6" i="7"/>
  <c r="ARV6" i="7"/>
  <c r="ARX6" i="7" s="1"/>
  <c r="ART6" i="7"/>
  <c r="AMS26" i="7"/>
  <c r="AMW12" i="7"/>
  <c r="AIP71" i="7"/>
  <c r="AMC19" i="7"/>
  <c r="AAE79" i="7"/>
  <c r="ARS27" i="7"/>
  <c r="ARG20" i="7"/>
  <c r="ARF20" i="7"/>
  <c r="ARH20" i="7"/>
  <c r="AQL12" i="7"/>
  <c r="AQN12" i="7"/>
  <c r="AQM12" i="7"/>
  <c r="AMZ14" i="7"/>
  <c r="AMT14" i="7"/>
  <c r="ANA14" i="7"/>
  <c r="AMU14" i="7"/>
  <c r="AMV14" i="7"/>
  <c r="AMS14" i="7"/>
  <c r="ANB14" i="7"/>
  <c r="AMW14" i="7"/>
  <c r="AQM5" i="7"/>
  <c r="AQL5" i="7"/>
  <c r="AQN5" i="7"/>
  <c r="AMZ21" i="7"/>
  <c r="AMT21" i="7"/>
  <c r="AMW21" i="7"/>
  <c r="AMS21" i="7"/>
  <c r="ANB21" i="7"/>
  <c r="AMV21" i="7"/>
  <c r="ANA21" i="7"/>
  <c r="AMU21" i="7"/>
  <c r="AMC7" i="7"/>
  <c r="ALY7" i="7"/>
  <c r="AMH7" i="7"/>
  <c r="AMB7" i="7"/>
  <c r="AMA7" i="7"/>
  <c r="ALZ7" i="7"/>
  <c r="AME7" i="7" s="1"/>
  <c r="AMG7" i="7"/>
  <c r="AMF7" i="7"/>
  <c r="AMC27" i="7"/>
  <c r="ALY27" i="7"/>
  <c r="AMH27" i="7"/>
  <c r="AMB27" i="7"/>
  <c r="AMG27" i="7"/>
  <c r="AMA27" i="7"/>
  <c r="AMF27" i="7"/>
  <c r="ALZ27" i="7"/>
  <c r="AMF21" i="7"/>
  <c r="ALZ21" i="7"/>
  <c r="AMC21" i="7"/>
  <c r="ALY21" i="7"/>
  <c r="AMH21" i="7"/>
  <c r="AMB21" i="7"/>
  <c r="AMG21" i="7"/>
  <c r="AMA21" i="7"/>
  <c r="AMS12" i="7"/>
  <c r="AMC5" i="7"/>
  <c r="AIM71" i="7"/>
  <c r="AIO57" i="7"/>
  <c r="AMB11" i="7"/>
  <c r="AMD11" i="7" s="1"/>
  <c r="ARS20" i="7"/>
  <c r="ARU20" i="7"/>
  <c r="AMA12" i="7"/>
  <c r="ALY12" i="7"/>
  <c r="AMV20" i="7"/>
  <c r="AMT20" i="7"/>
  <c r="AIM58" i="7"/>
  <c r="AIO58" i="7"/>
  <c r="ALY11" i="7"/>
  <c r="AME11" i="7" s="1"/>
  <c r="AIN64" i="7"/>
  <c r="ALY18" i="7"/>
  <c r="AME18" i="7" s="1"/>
  <c r="ALZ4" i="7"/>
  <c r="AMS19" i="7"/>
  <c r="AMU27" i="7"/>
  <c r="AMS27" i="7"/>
  <c r="ALY26" i="7"/>
  <c r="AME26" i="7" s="1"/>
  <c r="AMI26" i="7" s="1"/>
  <c r="AMA26" i="7"/>
  <c r="AMB19" i="7"/>
  <c r="AMD19" i="7" s="1"/>
  <c r="ALZ19" i="7"/>
  <c r="AME19" i="7" s="1"/>
  <c r="AMI19" i="7" s="1"/>
  <c r="AAB79" i="7"/>
  <c r="AAC79" i="7"/>
  <c r="ARU13" i="7"/>
  <c r="ARS13" i="7"/>
  <c r="ARV27" i="7"/>
  <c r="ART27" i="7"/>
  <c r="AIM72" i="7"/>
  <c r="AIO72" i="7"/>
  <c r="AIN57" i="7"/>
  <c r="AEL57" i="7"/>
  <c r="ANR21" i="7"/>
  <c r="AHX6" i="7"/>
  <c r="ARX13" i="7"/>
  <c r="AHX13" i="7"/>
  <c r="AIR65" i="7"/>
  <c r="ANR7" i="7"/>
  <c r="AIR5" i="7"/>
  <c r="AMD12" i="7"/>
  <c r="RT78" i="7"/>
  <c r="AHX28" i="7"/>
  <c r="AIR26" i="7"/>
  <c r="ANR14" i="7"/>
  <c r="AHX21" i="7"/>
  <c r="AQX21" i="7"/>
  <c r="ARC19" i="7" s="1"/>
  <c r="APZ21" i="7"/>
  <c r="AMX27" i="7"/>
  <c r="ANJ14" i="7"/>
  <c r="ANI14" i="7"/>
  <c r="ANF14" i="7"/>
  <c r="ANE14" i="7"/>
  <c r="ANH14" i="7"/>
  <c r="ANK14" i="7"/>
  <c r="AND14" i="7"/>
  <c r="ANG14" i="7"/>
  <c r="AMQ66" i="7"/>
  <c r="AMR66" i="7" s="1"/>
  <c r="AMY14" i="7"/>
  <c r="ANC14" i="7" s="1"/>
  <c r="AMX12" i="7"/>
  <c r="AME14" i="7"/>
  <c r="AMI14" i="7" s="1"/>
  <c r="ARE71" i="7"/>
  <c r="ARI71" i="7" s="1"/>
  <c r="ARN71" i="7"/>
  <c r="AQW69" i="7"/>
  <c r="ARO71" i="7"/>
  <c r="ARJ71" i="7"/>
  <c r="ARP71" i="7"/>
  <c r="ARK71" i="7"/>
  <c r="ARM71" i="7"/>
  <c r="ARL71" i="7"/>
  <c r="AAP27" i="7"/>
  <c r="AAN27" i="7"/>
  <c r="AIR57" i="7"/>
  <c r="ANE65" i="7"/>
  <c r="ANH65" i="7"/>
  <c r="ANG65" i="7"/>
  <c r="ANF65" i="7"/>
  <c r="ANJ65" i="7"/>
  <c r="AND65" i="7"/>
  <c r="AMY65" i="7"/>
  <c r="ANC65" i="7" s="1"/>
  <c r="ANI65" i="7"/>
  <c r="ASG28" i="7"/>
  <c r="ASF28" i="7"/>
  <c r="ASE28" i="7"/>
  <c r="ASH28" i="7"/>
  <c r="ARY28" i="7"/>
  <c r="ASC28" i="7" s="1"/>
  <c r="ASD28" i="7"/>
  <c r="ASK28" i="7"/>
  <c r="ASJ28" i="7"/>
  <c r="ASI28" i="7"/>
  <c r="AIS66" i="7"/>
  <c r="AIW66" i="7" s="1"/>
  <c r="AIX66" i="7"/>
  <c r="AJA66" i="7"/>
  <c r="AIY66" i="7"/>
  <c r="AIZ66" i="7"/>
  <c r="AJB66" i="7"/>
  <c r="AJD66" i="7"/>
  <c r="AJC66" i="7"/>
  <c r="APZ7" i="7"/>
  <c r="AQX7" i="7"/>
  <c r="ARC5" i="7" s="1"/>
  <c r="APZ14" i="7"/>
  <c r="AQX14" i="7"/>
  <c r="ARC13" i="7" s="1"/>
  <c r="AMY28" i="7"/>
  <c r="ANC28" i="7" s="1"/>
  <c r="AMQ80" i="7"/>
  <c r="AMR80" i="7" s="1"/>
  <c r="ANH28" i="7"/>
  <c r="ANK28" i="7"/>
  <c r="ANJ28" i="7"/>
  <c r="ANI28" i="7"/>
  <c r="AND28" i="7"/>
  <c r="ANG28" i="7"/>
  <c r="ANF28" i="7"/>
  <c r="ANE28" i="7"/>
  <c r="AEQ27" i="7"/>
  <c r="AMD25" i="7"/>
  <c r="AIR72" i="7"/>
  <c r="ARM57" i="7"/>
  <c r="AQW55" i="7"/>
  <c r="ARN57" i="7"/>
  <c r="ARE57" i="7"/>
  <c r="ARI57" i="7" s="1"/>
  <c r="ARO57" i="7"/>
  <c r="ARJ57" i="7"/>
  <c r="ARP57" i="7"/>
  <c r="ARK57" i="7"/>
  <c r="ARL57" i="7"/>
  <c r="AQD6" i="7"/>
  <c r="APY7" i="7"/>
  <c r="AQD7" i="7" s="1"/>
  <c r="ANR27" i="7"/>
  <c r="AMD5" i="7"/>
  <c r="AEL26" i="7"/>
  <c r="AAL27" i="7"/>
  <c r="AAM27" i="7"/>
  <c r="AIX73" i="7"/>
  <c r="AIS73" i="7"/>
  <c r="AIW73" i="7" s="1"/>
  <c r="AIY73" i="7"/>
  <c r="AJD73" i="7"/>
  <c r="AJC73" i="7"/>
  <c r="AJB73" i="7"/>
  <c r="AJA73" i="7"/>
  <c r="AIZ73" i="7"/>
  <c r="ASE7" i="7"/>
  <c r="ASH7" i="7"/>
  <c r="ASK7" i="7"/>
  <c r="ASJ7" i="7"/>
  <c r="ASD7" i="7"/>
  <c r="ASG7" i="7"/>
  <c r="ASF7" i="7"/>
  <c r="ARY7" i="7"/>
  <c r="ASC7" i="7" s="1"/>
  <c r="ASI7" i="7"/>
  <c r="AME6" i="7"/>
  <c r="AMI6" i="7" s="1"/>
  <c r="ARM64" i="7"/>
  <c r="ARL64" i="7"/>
  <c r="ARP64" i="7"/>
  <c r="ARN64" i="7"/>
  <c r="ARE64" i="7"/>
  <c r="ARI64" i="7" s="1"/>
  <c r="ARK64" i="7"/>
  <c r="ARJ64" i="7"/>
  <c r="AQW62" i="7"/>
  <c r="ARO64" i="7"/>
  <c r="WM26" i="7"/>
  <c r="WM27" i="7"/>
  <c r="AJA80" i="7"/>
  <c r="AIZ80" i="7"/>
  <c r="AIY80" i="7"/>
  <c r="AIX80" i="7"/>
  <c r="AIS80" i="7"/>
  <c r="AIW80" i="7" s="1"/>
  <c r="AJD80" i="7"/>
  <c r="AJC80" i="7"/>
  <c r="AJB80" i="7"/>
  <c r="AIR7" i="7"/>
  <c r="ARN6" i="7"/>
  <c r="ARQ6" i="7"/>
  <c r="ARP6" i="7"/>
  <c r="ARO6" i="7"/>
  <c r="ARJ6" i="7"/>
  <c r="ARM6" i="7"/>
  <c r="ARL6" i="7"/>
  <c r="ARK6" i="7"/>
  <c r="ARE6" i="7"/>
  <c r="ARI6" i="7" s="1"/>
  <c r="AQW58" i="7"/>
  <c r="AQX58" i="7" s="1"/>
  <c r="AMD26" i="7"/>
  <c r="APY14" i="7"/>
  <c r="AQD14" i="7" s="1"/>
  <c r="AQD13" i="7"/>
  <c r="AND7" i="7"/>
  <c r="ANG7" i="7"/>
  <c r="ANF7" i="7"/>
  <c r="ANE7" i="7"/>
  <c r="AMY7" i="7"/>
  <c r="ANC7" i="7" s="1"/>
  <c r="ANH7" i="7"/>
  <c r="ANJ7" i="7"/>
  <c r="AMQ59" i="7"/>
  <c r="AMR59" i="7" s="1"/>
  <c r="AMS57" i="7" s="1"/>
  <c r="ANK7" i="7"/>
  <c r="ANI7" i="7"/>
  <c r="AAL78" i="7"/>
  <c r="AAO78" i="7"/>
  <c r="AAR78" i="7"/>
  <c r="AAQ78" i="7"/>
  <c r="AAG78" i="7"/>
  <c r="AAK78" i="7" s="1"/>
  <c r="AAN78" i="7"/>
  <c r="AAM78" i="7"/>
  <c r="AAP78" i="7"/>
  <c r="AEM26" i="7"/>
  <c r="AEL28" i="7"/>
  <c r="AEU80" i="7"/>
  <c r="AET80" i="7"/>
  <c r="AES80" i="7"/>
  <c r="AEV80" i="7"/>
  <c r="AEM80" i="7"/>
  <c r="AEQ80" i="7" s="1"/>
  <c r="AER80" i="7"/>
  <c r="AEX80" i="7"/>
  <c r="AEW80" i="7"/>
  <c r="APY21" i="7"/>
  <c r="AQD21" i="7" s="1"/>
  <c r="AQD20" i="7"/>
  <c r="AHX7" i="7"/>
  <c r="ANJ72" i="7"/>
  <c r="ANI72" i="7"/>
  <c r="ANF72" i="7"/>
  <c r="ANE72" i="7"/>
  <c r="ANH72" i="7"/>
  <c r="ANG72" i="7"/>
  <c r="AND72" i="7"/>
  <c r="AMY72" i="7"/>
  <c r="ANC72" i="7" s="1"/>
  <c r="AIR19" i="7"/>
  <c r="AIR28" i="7"/>
  <c r="AJD59" i="7"/>
  <c r="AJC59" i="7"/>
  <c r="AIZ59" i="7"/>
  <c r="AIY59" i="7"/>
  <c r="AJB59" i="7"/>
  <c r="AJA59" i="7"/>
  <c r="AIX59" i="7"/>
  <c r="AIS59" i="7"/>
  <c r="AIW59" i="7" s="1"/>
  <c r="RT79" i="7"/>
  <c r="ARM20" i="7"/>
  <c r="ARN20" i="7"/>
  <c r="ARE20" i="7"/>
  <c r="ARI20" i="7" s="1"/>
  <c r="ARO20" i="7"/>
  <c r="ARJ20" i="7"/>
  <c r="AQW72" i="7"/>
  <c r="AQX72" i="7" s="1"/>
  <c r="ARP20" i="7"/>
  <c r="ARK20" i="7"/>
  <c r="ARQ20" i="7"/>
  <c r="ARL20" i="7"/>
  <c r="AEL64" i="7"/>
  <c r="AEL66" i="7"/>
  <c r="ARY21" i="7"/>
  <c r="ASC21" i="7" s="1"/>
  <c r="ASJ21" i="7"/>
  <c r="ASI21" i="7"/>
  <c r="ASF21" i="7"/>
  <c r="ASE21" i="7"/>
  <c r="ASH21" i="7"/>
  <c r="ASK21" i="7"/>
  <c r="ASD21" i="7"/>
  <c r="ASG21" i="7"/>
  <c r="AMY27" i="7"/>
  <c r="AME13" i="7"/>
  <c r="AMI13" i="7" s="1"/>
  <c r="AMX19" i="7"/>
  <c r="AMQ73" i="7"/>
  <c r="AMR73" i="7" s="1"/>
  <c r="AMT71" i="7" s="1"/>
  <c r="AMY21" i="7"/>
  <c r="ANC21" i="7" s="1"/>
  <c r="ANI21" i="7"/>
  <c r="ANE21" i="7"/>
  <c r="ANH21" i="7"/>
  <c r="ANK21" i="7"/>
  <c r="ANJ21" i="7"/>
  <c r="AND21" i="7"/>
  <c r="ANG21" i="7"/>
  <c r="ANF21" i="7"/>
  <c r="RT80" i="7"/>
  <c r="SG26" i="7"/>
  <c r="SG27" i="7"/>
  <c r="AAQ26" i="7"/>
  <c r="AAM26" i="7"/>
  <c r="AAP26" i="7"/>
  <c r="AAL26" i="7"/>
  <c r="AAN26" i="7"/>
  <c r="AAO26" i="7"/>
  <c r="ANR28" i="7"/>
  <c r="AAO27" i="7"/>
  <c r="ARX20" i="7"/>
  <c r="AMX13" i="7"/>
  <c r="ANI58" i="7"/>
  <c r="AND58" i="7"/>
  <c r="ANJ58" i="7"/>
  <c r="ANE58" i="7"/>
  <c r="ANF58" i="7"/>
  <c r="AMY58" i="7"/>
  <c r="ANC58" i="7" s="1"/>
  <c r="ANG58" i="7"/>
  <c r="ANH58" i="7"/>
  <c r="AHX20" i="7"/>
  <c r="AIR14" i="7"/>
  <c r="APZ28" i="7"/>
  <c r="AQX28" i="7"/>
  <c r="AQZ26" i="7" s="1"/>
  <c r="AMD4" i="7"/>
  <c r="AIS26" i="7"/>
  <c r="ASK14" i="7"/>
  <c r="ASJ14" i="7"/>
  <c r="ASI14" i="7"/>
  <c r="ASG14" i="7"/>
  <c r="ASF14" i="7"/>
  <c r="ASE14" i="7"/>
  <c r="ASH14" i="7"/>
  <c r="ARY14" i="7"/>
  <c r="ASC14" i="7" s="1"/>
  <c r="ASD14" i="7"/>
  <c r="AME28" i="7"/>
  <c r="AMI28" i="7" s="1"/>
  <c r="APY28" i="7"/>
  <c r="AQD28" i="7" s="1"/>
  <c r="AQD27" i="7"/>
  <c r="AME20" i="7"/>
  <c r="AMI20" i="7" s="1"/>
  <c r="AQW65" i="7"/>
  <c r="AQX65" i="7" s="1"/>
  <c r="ARO13" i="7"/>
  <c r="ARJ13" i="7"/>
  <c r="ARE13" i="7"/>
  <c r="ARI13" i="7" s="1"/>
  <c r="ARP13" i="7"/>
  <c r="ARK13" i="7"/>
  <c r="ARL13" i="7"/>
  <c r="ARQ13" i="7"/>
  <c r="ARN13" i="7"/>
  <c r="ARM13" i="7"/>
  <c r="AMD18" i="7"/>
  <c r="FJ59" i="7"/>
  <c r="FM59" i="7"/>
  <c r="FJ57" i="7"/>
  <c r="FL57" i="7"/>
  <c r="FI59" i="7"/>
  <c r="FK59" i="7"/>
  <c r="FM57" i="7"/>
  <c r="FK57" i="7"/>
  <c r="FL59" i="7"/>
  <c r="FI57" i="7"/>
  <c r="FH59" i="7"/>
  <c r="FO14" i="7"/>
  <c r="EP80" i="7"/>
  <c r="ES59" i="7"/>
  <c r="EO59" i="7"/>
  <c r="EQ80" i="7"/>
  <c r="ES80" i="7"/>
  <c r="EP59" i="7"/>
  <c r="EO80" i="7"/>
  <c r="ER59" i="7"/>
  <c r="ER80" i="7"/>
  <c r="EQ59" i="7"/>
  <c r="ER79" i="7"/>
  <c r="EQ77" i="7"/>
  <c r="EQ78" i="7"/>
  <c r="EN77" i="7"/>
  <c r="EN79" i="7"/>
  <c r="EO77" i="7"/>
  <c r="ES79" i="7"/>
  <c r="EP78" i="7"/>
  <c r="EO78" i="7"/>
  <c r="EP77" i="7"/>
  <c r="EP79" i="7"/>
  <c r="EN78" i="7"/>
  <c r="ES77" i="7"/>
  <c r="EO79" i="7"/>
  <c r="ES78" i="7"/>
  <c r="ER78" i="7"/>
  <c r="ER77" i="7"/>
  <c r="EQ79" i="7"/>
  <c r="EP58" i="7"/>
  <c r="ER58" i="7"/>
  <c r="EN58" i="7"/>
  <c r="EQ58" i="7"/>
  <c r="EO58" i="7"/>
  <c r="ES58" i="7"/>
  <c r="EN57" i="7"/>
  <c r="EN56" i="7"/>
  <c r="ER57" i="7"/>
  <c r="ES56" i="7"/>
  <c r="EO56" i="7"/>
  <c r="ER56" i="7"/>
  <c r="EQ56" i="7"/>
  <c r="EP56" i="7"/>
  <c r="EQ57" i="7"/>
  <c r="ES57" i="7"/>
  <c r="EP57" i="7"/>
  <c r="EO57" i="7"/>
  <c r="FO12" i="7"/>
  <c r="FO13" i="7"/>
  <c r="FO19" i="7"/>
  <c r="FO20" i="7"/>
  <c r="FO21" i="7"/>
  <c r="ET72" i="7"/>
  <c r="ET20" i="7" s="1"/>
  <c r="ET71" i="7"/>
  <c r="ET19" i="7" s="1"/>
  <c r="ET70" i="7"/>
  <c r="ET18" i="7" s="1"/>
  <c r="ET73" i="7"/>
  <c r="ET21" i="7" s="1"/>
  <c r="EU11" i="7"/>
  <c r="HD11" i="7" s="1"/>
  <c r="EU12" i="7"/>
  <c r="EU14" i="7"/>
  <c r="EU13" i="7"/>
  <c r="RL73" i="7" l="1"/>
  <c r="RL21" i="7" s="1"/>
  <c r="ADK71" i="7"/>
  <c r="ADL71" i="7" s="1"/>
  <c r="ZL57" i="7"/>
  <c r="AME12" i="7"/>
  <c r="AMI12" i="7" s="1"/>
  <c r="AEC6" i="7"/>
  <c r="AQG26" i="7"/>
  <c r="AEB28" i="7"/>
  <c r="ZM58" i="7"/>
  <c r="ZQ58" i="7" s="1"/>
  <c r="RL58" i="7"/>
  <c r="RL6" i="7" s="1"/>
  <c r="ZL66" i="7"/>
  <c r="RL77" i="7"/>
  <c r="RL25" i="7" s="1"/>
  <c r="RL80" i="7"/>
  <c r="RL28" i="7" s="1"/>
  <c r="AEA12" i="7"/>
  <c r="ADZ12" i="7"/>
  <c r="VQ80" i="7"/>
  <c r="ZM57" i="7"/>
  <c r="ZQ57" i="7" s="1"/>
  <c r="ZL73" i="7"/>
  <c r="VF66" i="7"/>
  <c r="VQ64" i="7" s="1"/>
  <c r="VG63" i="7"/>
  <c r="VK63" i="7" s="1"/>
  <c r="VL66" i="7" s="1"/>
  <c r="AQG18" i="7"/>
  <c r="AME21" i="7"/>
  <c r="AME27" i="7"/>
  <c r="AMI27" i="7" s="1"/>
  <c r="RL72" i="7"/>
  <c r="RL20" i="7" s="1"/>
  <c r="LT5" i="7"/>
  <c r="RL56" i="7"/>
  <c r="RL4" i="7" s="1"/>
  <c r="ZL65" i="7"/>
  <c r="ZM64" i="7"/>
  <c r="ZQ64" i="7" s="1"/>
  <c r="ZL59" i="7"/>
  <c r="VQ79" i="7"/>
  <c r="ZV79" i="7"/>
  <c r="ZM71" i="7"/>
  <c r="ZQ71" i="7" s="1"/>
  <c r="VL72" i="7"/>
  <c r="AHQ66" i="7"/>
  <c r="AHR66" i="7" s="1"/>
  <c r="AIB66" i="7" s="1"/>
  <c r="RL71" i="7"/>
  <c r="RL19" i="7" s="1"/>
  <c r="RM20" i="7" s="1"/>
  <c r="TV20" i="7" s="1"/>
  <c r="ADY21" i="7"/>
  <c r="VL65" i="7"/>
  <c r="RL57" i="7"/>
  <c r="RL5" i="7" s="1"/>
  <c r="RM6" i="7" s="1"/>
  <c r="TV6" i="7" s="1"/>
  <c r="RL79" i="7"/>
  <c r="RL27" i="7" s="1"/>
  <c r="ZM70" i="7"/>
  <c r="ZQ70" i="7" s="1"/>
  <c r="ZT78" i="7"/>
  <c r="VN73" i="7"/>
  <c r="VO78" i="7"/>
  <c r="VN79" i="7"/>
  <c r="ZR77" i="7"/>
  <c r="VF64" i="7"/>
  <c r="VF58" i="7"/>
  <c r="ZL70" i="7"/>
  <c r="ZM65" i="7"/>
  <c r="ZQ65" i="7" s="1"/>
  <c r="ZR63" i="7" s="1"/>
  <c r="RL78" i="7"/>
  <c r="RL26" i="7" s="1"/>
  <c r="VL64" i="7"/>
  <c r="VL63" i="7"/>
  <c r="VQ66" i="7"/>
  <c r="AHQ79" i="7"/>
  <c r="AHR79" i="7" s="1"/>
  <c r="AIB79" i="7" s="1"/>
  <c r="VF59" i="7"/>
  <c r="VG56" i="7"/>
  <c r="VK56" i="7" s="1"/>
  <c r="VL71" i="7"/>
  <c r="AHZ66" i="7"/>
  <c r="RM7" i="7"/>
  <c r="TV7" i="7" s="1"/>
  <c r="RM28" i="7"/>
  <c r="TV28" i="7" s="1"/>
  <c r="LT25" i="7"/>
  <c r="AMI7" i="7"/>
  <c r="RM19" i="7"/>
  <c r="TV19" i="7" s="1"/>
  <c r="RM21" i="7"/>
  <c r="TV21" i="7" s="1"/>
  <c r="AMI21" i="7"/>
  <c r="AHQ80" i="7"/>
  <c r="AHR80" i="7" s="1"/>
  <c r="AIH13" i="7"/>
  <c r="AHQ65" i="7"/>
  <c r="AHR65" i="7" s="1"/>
  <c r="AMI18" i="7"/>
  <c r="ZL56" i="7"/>
  <c r="ADY18" i="7"/>
  <c r="ADZ18" i="7"/>
  <c r="AEB18" i="7"/>
  <c r="AEA18" i="7"/>
  <c r="ADX18" i="7"/>
  <c r="AEC18" i="7"/>
  <c r="AHQ64" i="7"/>
  <c r="AHR64" i="7" s="1"/>
  <c r="ZL64" i="7"/>
  <c r="ADV64" i="7"/>
  <c r="ADU64" i="7"/>
  <c r="ADT64" i="7"/>
  <c r="ADO64" i="7"/>
  <c r="ADN64" i="7"/>
  <c r="ADP64" i="7"/>
  <c r="ADQ64" i="7"/>
  <c r="ADM64" i="7"/>
  <c r="ADV56" i="7"/>
  <c r="ADU56" i="7"/>
  <c r="ADT56" i="7"/>
  <c r="ADK55" i="7"/>
  <c r="ADN56" i="7"/>
  <c r="ADO56" i="7"/>
  <c r="ADQ56" i="7"/>
  <c r="ADP56" i="7"/>
  <c r="ADM56" i="7"/>
  <c r="ADS56" i="7" s="1"/>
  <c r="ADW56" i="7" s="1"/>
  <c r="ADY19" i="7"/>
  <c r="AEC19" i="7"/>
  <c r="ADP59" i="7"/>
  <c r="ADR59" i="7" s="1"/>
  <c r="ADN59" i="7"/>
  <c r="ADQ59" i="7"/>
  <c r="ADU59" i="7"/>
  <c r="ADM59" i="7"/>
  <c r="ADO59" i="7"/>
  <c r="ADV59" i="7"/>
  <c r="ADT59" i="7"/>
  <c r="AEA20" i="7"/>
  <c r="ADK72" i="7"/>
  <c r="ADL72" i="7" s="1"/>
  <c r="ADN73" i="7" s="1"/>
  <c r="AEB20" i="7"/>
  <c r="AEC20" i="7"/>
  <c r="ADY20" i="7"/>
  <c r="ADZ28" i="7"/>
  <c r="ADX28" i="7"/>
  <c r="ADX20" i="7"/>
  <c r="AEA13" i="7"/>
  <c r="NG26" i="7"/>
  <c r="PP26" i="7" s="1"/>
  <c r="LT28" i="7" s="1"/>
  <c r="VO79" i="7"/>
  <c r="VP78" i="7"/>
  <c r="AEB21" i="7"/>
  <c r="AEC21" i="7"/>
  <c r="LT4" i="7"/>
  <c r="AEA27" i="7"/>
  <c r="AEB6" i="7"/>
  <c r="ZV77" i="7"/>
  <c r="ZT77" i="7"/>
  <c r="ZW79" i="7"/>
  <c r="ADZ14" i="7"/>
  <c r="ADY14" i="7"/>
  <c r="AIH14" i="7"/>
  <c r="AIG14" i="7"/>
  <c r="AID14" i="7"/>
  <c r="AII14" i="7"/>
  <c r="AIF14" i="7"/>
  <c r="AIE14" i="7"/>
  <c r="VO72" i="7"/>
  <c r="VQ72" i="7"/>
  <c r="VN71" i="7"/>
  <c r="VO70" i="7"/>
  <c r="VQ73" i="7"/>
  <c r="ZU79" i="7"/>
  <c r="NG18" i="7"/>
  <c r="PP18" i="7" s="1"/>
  <c r="LT18" i="7" s="1"/>
  <c r="AQF4" i="7"/>
  <c r="AQF12" i="7"/>
  <c r="AHQ58" i="7"/>
  <c r="AHR58" i="7" s="1"/>
  <c r="AMI11" i="7"/>
  <c r="AME25" i="7"/>
  <c r="ADT73" i="7"/>
  <c r="ADP73" i="7"/>
  <c r="ADV73" i="7"/>
  <c r="ADU73" i="7"/>
  <c r="ADO73" i="7"/>
  <c r="AHQ63" i="7"/>
  <c r="AHR63" i="7" s="1"/>
  <c r="ADK62" i="7"/>
  <c r="ADT63" i="7"/>
  <c r="ADV63" i="7"/>
  <c r="ADU63" i="7"/>
  <c r="ADP63" i="7"/>
  <c r="ADO63" i="7"/>
  <c r="ADM63" i="7"/>
  <c r="ADN63" i="7"/>
  <c r="AEB4" i="7"/>
  <c r="AEC4" i="7"/>
  <c r="ADY4" i="7"/>
  <c r="AEA4" i="7"/>
  <c r="ADX4" i="7"/>
  <c r="ADZ4" i="7"/>
  <c r="ADX7" i="7"/>
  <c r="AEB5" i="7"/>
  <c r="ADX6" i="7"/>
  <c r="AEA5" i="7"/>
  <c r="ADY5" i="7"/>
  <c r="ADZ5" i="7"/>
  <c r="ADX5" i="7"/>
  <c r="AEC5" i="7"/>
  <c r="ADV58" i="7"/>
  <c r="ADT58" i="7"/>
  <c r="ADP58" i="7"/>
  <c r="ADN58" i="7"/>
  <c r="ADU58" i="7"/>
  <c r="ADQ58" i="7"/>
  <c r="ADO58" i="7"/>
  <c r="ADM58" i="7"/>
  <c r="ADS58" i="7" s="1"/>
  <c r="ADW58" i="7" s="1"/>
  <c r="ADZ19" i="7"/>
  <c r="ADZ6" i="7"/>
  <c r="VP79" i="7"/>
  <c r="AIC4" i="7"/>
  <c r="AIF6" i="7" s="1"/>
  <c r="AHQ56" i="7"/>
  <c r="AHR56" i="7" s="1"/>
  <c r="AHQ57" i="7"/>
  <c r="AHR57" i="7" s="1"/>
  <c r="AHQ59" i="7"/>
  <c r="AHR59" i="7" s="1"/>
  <c r="AEC28" i="7"/>
  <c r="ADY28" i="7"/>
  <c r="ADU78" i="7"/>
  <c r="ADT78" i="7"/>
  <c r="ADV78" i="7"/>
  <c r="ADQ78" i="7"/>
  <c r="ADO78" i="7"/>
  <c r="ADP78" i="7"/>
  <c r="ADM78" i="7"/>
  <c r="ADN78" i="7"/>
  <c r="ZS78" i="7"/>
  <c r="ZL71" i="7"/>
  <c r="VQ77" i="7"/>
  <c r="VO80" i="7"/>
  <c r="VR80" i="7" s="1"/>
  <c r="VR28" i="7" s="1"/>
  <c r="VQ78" i="7"/>
  <c r="ADZ21" i="7"/>
  <c r="AEA21" i="7"/>
  <c r="LT6" i="7"/>
  <c r="ADY27" i="7"/>
  <c r="ZT80" i="7"/>
  <c r="ZV80" i="7"/>
  <c r="ZS80" i="7"/>
  <c r="AHQ72" i="7"/>
  <c r="AHR72" i="7" s="1"/>
  <c r="AIE13" i="7"/>
  <c r="VO71" i="7"/>
  <c r="VP70" i="7"/>
  <c r="VN70" i="7"/>
  <c r="VM73" i="7"/>
  <c r="VM70" i="7"/>
  <c r="VN72" i="7"/>
  <c r="ADZ20" i="7"/>
  <c r="ADY7" i="7"/>
  <c r="ADV71" i="7"/>
  <c r="ADU71" i="7"/>
  <c r="ADT71" i="7"/>
  <c r="ADN71" i="7"/>
  <c r="ADP71" i="7"/>
  <c r="ADQ71" i="7"/>
  <c r="ADO71" i="7"/>
  <c r="AID11" i="7"/>
  <c r="AIF11" i="7"/>
  <c r="AIG11" i="7"/>
  <c r="AIE11" i="7"/>
  <c r="AII11" i="7"/>
  <c r="AIH11" i="7"/>
  <c r="ADO66" i="7"/>
  <c r="ADM66" i="7"/>
  <c r="ADT66" i="7"/>
  <c r="ADV66" i="7"/>
  <c r="ADN66" i="7"/>
  <c r="ADP66" i="7"/>
  <c r="ADU66" i="7"/>
  <c r="ADQ66" i="7"/>
  <c r="AEC11" i="7"/>
  <c r="ADX11" i="7"/>
  <c r="AEB11" i="7"/>
  <c r="ADY11" i="7"/>
  <c r="AEA11" i="7"/>
  <c r="ADZ11" i="7"/>
  <c r="ADX14" i="7"/>
  <c r="ADX13" i="7"/>
  <c r="AEB19" i="7"/>
  <c r="AME4" i="7"/>
  <c r="ZM56" i="7"/>
  <c r="ZQ56" i="7" s="1"/>
  <c r="ZU78" i="7"/>
  <c r="VR79" i="7"/>
  <c r="VR27" i="7" s="1"/>
  <c r="AEA28" i="7"/>
  <c r="AEA6" i="7"/>
  <c r="ADU77" i="7"/>
  <c r="ADK76" i="7"/>
  <c r="ADT77" i="7"/>
  <c r="ADV77" i="7"/>
  <c r="ADP77" i="7"/>
  <c r="ADN77" i="7"/>
  <c r="ADM77" i="7"/>
  <c r="ADQ77" i="7"/>
  <c r="ADO77" i="7"/>
  <c r="ADY6" i="7"/>
  <c r="AIC18" i="7"/>
  <c r="AIH20" i="7" s="1"/>
  <c r="AHQ70" i="7"/>
  <c r="AHR70" i="7" s="1"/>
  <c r="AHQ71" i="7"/>
  <c r="AHR71" i="7" s="1"/>
  <c r="ADY13" i="7"/>
  <c r="VM77" i="7"/>
  <c r="VO77" i="7"/>
  <c r="VN78" i="7"/>
  <c r="VM78" i="7"/>
  <c r="ADX21" i="7"/>
  <c r="AEC27" i="7"/>
  <c r="ZU80" i="7"/>
  <c r="ZW80" i="7"/>
  <c r="ZS79" i="7"/>
  <c r="ZX79" i="7" s="1"/>
  <c r="ZX27" i="7" s="1"/>
  <c r="ZW77" i="7"/>
  <c r="AIH7" i="7"/>
  <c r="AEC14" i="7"/>
  <c r="AIG13" i="7"/>
  <c r="VP73" i="7"/>
  <c r="VQ70" i="7"/>
  <c r="VP72" i="7"/>
  <c r="VP71" i="7"/>
  <c r="ZV78" i="7"/>
  <c r="NG20" i="7"/>
  <c r="PP20" i="7" s="1"/>
  <c r="LT21" i="7" s="1"/>
  <c r="AEA7" i="7"/>
  <c r="ADZ7" i="7"/>
  <c r="AHQ73" i="7"/>
  <c r="AHR73" i="7" s="1"/>
  <c r="AMJ19" i="7"/>
  <c r="ADV70" i="7"/>
  <c r="ADK69" i="7"/>
  <c r="ADU70" i="7"/>
  <c r="ADT70" i="7"/>
  <c r="ADQ70" i="7"/>
  <c r="ADM70" i="7"/>
  <c r="ADP70" i="7"/>
  <c r="ADO70" i="7"/>
  <c r="ADN70" i="7"/>
  <c r="AID12" i="7"/>
  <c r="AIG12" i="7"/>
  <c r="AIF12" i="7"/>
  <c r="AIE12" i="7"/>
  <c r="AII12" i="7"/>
  <c r="AIH12" i="7"/>
  <c r="ZL58" i="7"/>
  <c r="ADQ63" i="7"/>
  <c r="ADM65" i="7"/>
  <c r="ADO65" i="7"/>
  <c r="ADT65" i="7"/>
  <c r="ADV65" i="7"/>
  <c r="ADN65" i="7"/>
  <c r="ADP65" i="7"/>
  <c r="ADQ65" i="7"/>
  <c r="ADU65" i="7"/>
  <c r="ADS65" i="7"/>
  <c r="ADW65" i="7" s="1"/>
  <c r="ADU57" i="7"/>
  <c r="ADT57" i="7"/>
  <c r="ADV57" i="7"/>
  <c r="ADO57" i="7"/>
  <c r="ADN57" i="7"/>
  <c r="ADQ57" i="7"/>
  <c r="ADP57" i="7"/>
  <c r="ADM57" i="7"/>
  <c r="ADX19" i="7"/>
  <c r="AEA19" i="7"/>
  <c r="AIC25" i="7"/>
  <c r="AIE28" i="7" s="1"/>
  <c r="AHQ77" i="7"/>
  <c r="AHR77" i="7" s="1"/>
  <c r="AHQ78" i="7"/>
  <c r="AHR78" i="7" s="1"/>
  <c r="NG11" i="7"/>
  <c r="PP11" i="7" s="1"/>
  <c r="NG12" i="7"/>
  <c r="PP12" i="7" s="1"/>
  <c r="NG13" i="7"/>
  <c r="PP13" i="7" s="1"/>
  <c r="NG14" i="7"/>
  <c r="PP14" i="7" s="1"/>
  <c r="AIH5" i="7"/>
  <c r="AIE5" i="7"/>
  <c r="AIG5" i="7"/>
  <c r="AIF5" i="7"/>
  <c r="AII5" i="7"/>
  <c r="AID5" i="7"/>
  <c r="RM11" i="7"/>
  <c r="TV11" i="7" s="1"/>
  <c r="RM12" i="7"/>
  <c r="TV12" i="7" s="1"/>
  <c r="RM14" i="7"/>
  <c r="TV14" i="7" s="1"/>
  <c r="RM13" i="7"/>
  <c r="TV13" i="7" s="1"/>
  <c r="ZL63" i="7"/>
  <c r="ZV63" i="7" s="1"/>
  <c r="ADX25" i="7"/>
  <c r="AEA25" i="7"/>
  <c r="ADZ25" i="7"/>
  <c r="AEB25" i="7"/>
  <c r="AEC25" i="7"/>
  <c r="ADY25" i="7"/>
  <c r="ADX27" i="7"/>
  <c r="ADZ26" i="7"/>
  <c r="AEB26" i="7"/>
  <c r="AEC26" i="7"/>
  <c r="ADY26" i="7"/>
  <c r="ADX26" i="7"/>
  <c r="AEA26" i="7"/>
  <c r="ZM72" i="7"/>
  <c r="ZQ72" i="7" s="1"/>
  <c r="ZR72" i="7" s="1"/>
  <c r="AEB13" i="7"/>
  <c r="AEC13" i="7"/>
  <c r="VP77" i="7"/>
  <c r="VN77" i="7"/>
  <c r="LT7" i="7"/>
  <c r="ADN80" i="7"/>
  <c r="ADP80" i="7"/>
  <c r="ADU80" i="7"/>
  <c r="ADQ80" i="7"/>
  <c r="ADO80" i="7"/>
  <c r="ADM80" i="7"/>
  <c r="ADT80" i="7"/>
  <c r="ADV80" i="7"/>
  <c r="AIH6" i="7"/>
  <c r="ADP79" i="7"/>
  <c r="ADQ79" i="7"/>
  <c r="ADT79" i="7"/>
  <c r="ADO79" i="7"/>
  <c r="ADN79" i="7"/>
  <c r="ADM79" i="7"/>
  <c r="ADV79" i="7"/>
  <c r="ADU79" i="7"/>
  <c r="ADZ27" i="7"/>
  <c r="ZS77" i="7"/>
  <c r="ZU77" i="7"/>
  <c r="AII7" i="7"/>
  <c r="AID13" i="7"/>
  <c r="AEB14" i="7"/>
  <c r="AII13" i="7"/>
  <c r="VO73" i="7"/>
  <c r="VM71" i="7"/>
  <c r="VR71" i="7" s="1"/>
  <c r="VR19" i="7" s="1"/>
  <c r="VM72" i="7"/>
  <c r="VR72" i="7" s="1"/>
  <c r="VR20" i="7" s="1"/>
  <c r="AEC7" i="7"/>
  <c r="AIF13" i="7"/>
  <c r="ARB19" i="7"/>
  <c r="AQH25" i="7"/>
  <c r="ARC20" i="7"/>
  <c r="ARB26" i="7"/>
  <c r="AMW66" i="7"/>
  <c r="AMS66" i="7"/>
  <c r="ANB66" i="7"/>
  <c r="AMV66" i="7"/>
  <c r="ANA66" i="7"/>
  <c r="AMU66" i="7"/>
  <c r="AMZ66" i="7"/>
  <c r="AMT66" i="7"/>
  <c r="ARB12" i="7"/>
  <c r="AQE5" i="7"/>
  <c r="AQG5" i="7"/>
  <c r="AQH12" i="7"/>
  <c r="AQI25" i="7"/>
  <c r="AQH4" i="7"/>
  <c r="ARG28" i="7"/>
  <c r="ARA28" i="7"/>
  <c r="ARF28" i="7"/>
  <c r="AQZ28" i="7"/>
  <c r="ARC28" i="7"/>
  <c r="AQY28" i="7"/>
  <c r="ARH28" i="7"/>
  <c r="ARB28" i="7"/>
  <c r="AMW73" i="7"/>
  <c r="AMS73" i="7"/>
  <c r="ANB73" i="7"/>
  <c r="AMV73" i="7"/>
  <c r="ANA73" i="7"/>
  <c r="AMU73" i="7"/>
  <c r="AMZ73" i="7"/>
  <c r="AMT73" i="7"/>
  <c r="ANA59" i="7"/>
  <c r="AMU59" i="7"/>
  <c r="AMZ59" i="7"/>
  <c r="AMT59" i="7"/>
  <c r="AMW59" i="7"/>
  <c r="AMS59" i="7"/>
  <c r="ANB59" i="7"/>
  <c r="AMV59" i="7"/>
  <c r="AQL13" i="7"/>
  <c r="AQF13" i="7"/>
  <c r="AQI13" i="7"/>
  <c r="AQE13" i="7"/>
  <c r="AQN13" i="7"/>
  <c r="AQH13" i="7"/>
  <c r="AQM13" i="7"/>
  <c r="AQG13" i="7"/>
  <c r="ARH58" i="7"/>
  <c r="ARG58" i="7"/>
  <c r="ARF58" i="7"/>
  <c r="AQL7" i="7"/>
  <c r="AQF7" i="7"/>
  <c r="AQI7" i="7"/>
  <c r="AQE7" i="7"/>
  <c r="AQN7" i="7"/>
  <c r="AQM7" i="7"/>
  <c r="AQH7" i="7"/>
  <c r="AQG7" i="7"/>
  <c r="AQZ19" i="7"/>
  <c r="AMV64" i="7"/>
  <c r="AMV71" i="7"/>
  <c r="AQF25" i="7"/>
  <c r="AQI11" i="7"/>
  <c r="AQI5" i="7"/>
  <c r="ARB20" i="7"/>
  <c r="AQZ20" i="7"/>
  <c r="AMW71" i="7"/>
  <c r="ARC12" i="7"/>
  <c r="AQZ5" i="7"/>
  <c r="AQI19" i="7"/>
  <c r="ARC6" i="7"/>
  <c r="AQY12" i="7"/>
  <c r="AMW72" i="7"/>
  <c r="ARC27" i="7"/>
  <c r="ARF72" i="7"/>
  <c r="ARH72" i="7"/>
  <c r="ARG72" i="7"/>
  <c r="AQM6" i="7"/>
  <c r="AQG6" i="7"/>
  <c r="AQL6" i="7"/>
  <c r="AQF6" i="7"/>
  <c r="AQI6" i="7"/>
  <c r="AQE6" i="7"/>
  <c r="AQN6" i="7"/>
  <c r="AQH6" i="7"/>
  <c r="AMS80" i="7"/>
  <c r="ANB80" i="7"/>
  <c r="ANA80" i="7"/>
  <c r="AMU80" i="7"/>
  <c r="AMZ80" i="7"/>
  <c r="AMT80" i="7"/>
  <c r="AQH5" i="7"/>
  <c r="AQF5" i="7"/>
  <c r="AQG11" i="7"/>
  <c r="ARB5" i="7"/>
  <c r="AQY26" i="7"/>
  <c r="ARA26" i="7"/>
  <c r="AQH19" i="7"/>
  <c r="AQF19" i="7"/>
  <c r="AMS65" i="7"/>
  <c r="AMU65" i="7"/>
  <c r="ARB6" i="7"/>
  <c r="AQZ6" i="7"/>
  <c r="AMS71" i="7"/>
  <c r="ARA12" i="7"/>
  <c r="AQG25" i="7"/>
  <c r="AQI4" i="7"/>
  <c r="AQF11" i="7"/>
  <c r="ARA5" i="7"/>
  <c r="AQG4" i="7"/>
  <c r="ARA13" i="7"/>
  <c r="AQY13" i="7"/>
  <c r="AQE26" i="7"/>
  <c r="AMV72" i="7"/>
  <c r="AMT72" i="7"/>
  <c r="AMU58" i="7"/>
  <c r="AMS58" i="7"/>
  <c r="AQZ27" i="7"/>
  <c r="ARB27" i="7"/>
  <c r="AQI27" i="7"/>
  <c r="AQE27" i="7"/>
  <c r="AQN27" i="7"/>
  <c r="AQH27" i="7"/>
  <c r="AQM27" i="7"/>
  <c r="AQG27" i="7"/>
  <c r="AQL27" i="7"/>
  <c r="AQF27" i="7"/>
  <c r="AQM20" i="7"/>
  <c r="AQG20" i="7"/>
  <c r="AQL20" i="7"/>
  <c r="AQF20" i="7"/>
  <c r="AQI20" i="7"/>
  <c r="AQE20" i="7"/>
  <c r="AQN20" i="7"/>
  <c r="AQH20" i="7"/>
  <c r="AQM14" i="7"/>
  <c r="AQG14" i="7"/>
  <c r="AQI14" i="7"/>
  <c r="AQE14" i="7"/>
  <c r="AQN14" i="7"/>
  <c r="AQH14" i="7"/>
  <c r="AQL14" i="7"/>
  <c r="AQF14" i="7"/>
  <c r="AQK14" i="7" s="1"/>
  <c r="AQO14" i="7" s="1"/>
  <c r="AQF18" i="7"/>
  <c r="AQG12" i="7"/>
  <c r="AQE12" i="7"/>
  <c r="AQK12" i="7" s="1"/>
  <c r="AQO12" i="7" s="1"/>
  <c r="AMW64" i="7"/>
  <c r="ARG65" i="7"/>
  <c r="ARF65" i="7"/>
  <c r="ARH65" i="7"/>
  <c r="AQM28" i="7"/>
  <c r="AQG28" i="7"/>
  <c r="AQL28" i="7"/>
  <c r="AQF28" i="7"/>
  <c r="AQI28" i="7"/>
  <c r="AQE28" i="7"/>
  <c r="AQN28" i="7"/>
  <c r="AQH28" i="7"/>
  <c r="AQM21" i="7"/>
  <c r="AQG21" i="7"/>
  <c r="AQL21" i="7"/>
  <c r="AQF21" i="7"/>
  <c r="AQI21" i="7"/>
  <c r="AQE21" i="7"/>
  <c r="AQN21" i="7"/>
  <c r="AQH21" i="7"/>
  <c r="ARF7" i="7"/>
  <c r="AQZ7" i="7"/>
  <c r="ARC7" i="7"/>
  <c r="AQY7" i="7"/>
  <c r="ARH7" i="7"/>
  <c r="ARG7" i="7"/>
  <c r="ARB7" i="7"/>
  <c r="ARA7" i="7"/>
  <c r="ARG21" i="7"/>
  <c r="ARA21" i="7"/>
  <c r="ARF21" i="7"/>
  <c r="AQZ21" i="7"/>
  <c r="ARC21" i="7"/>
  <c r="AQY21" i="7"/>
  <c r="ARH21" i="7"/>
  <c r="ARB21" i="7"/>
  <c r="AQH18" i="7"/>
  <c r="AQZ12" i="7"/>
  <c r="AQI12" i="7"/>
  <c r="AQJ12" i="7" s="1"/>
  <c r="AQY20" i="7"/>
  <c r="ARA20" i="7"/>
  <c r="AMU64" i="7"/>
  <c r="AMU57" i="7"/>
  <c r="ARC26" i="7"/>
  <c r="ARD26" i="7" s="1"/>
  <c r="AMW65" i="7"/>
  <c r="ARA19" i="7"/>
  <c r="AMT64" i="7"/>
  <c r="AMU71" i="7"/>
  <c r="AQE25" i="7"/>
  <c r="AQK25" i="7" s="1"/>
  <c r="AMT57" i="7"/>
  <c r="AQH11" i="7"/>
  <c r="AQJ11" i="7" s="1"/>
  <c r="AQY5" i="7"/>
  <c r="AQE4" i="7"/>
  <c r="AQK4" i="7" s="1"/>
  <c r="AQI26" i="7"/>
  <c r="AMW58" i="7"/>
  <c r="AMS64" i="7"/>
  <c r="ARG14" i="7"/>
  <c r="ARA14" i="7"/>
  <c r="ARC14" i="7"/>
  <c r="AQY14" i="7"/>
  <c r="ARH14" i="7"/>
  <c r="ARB14" i="7"/>
  <c r="ARF14" i="7"/>
  <c r="AQZ14" i="7"/>
  <c r="AQI18" i="7"/>
  <c r="AQJ18" i="7" s="1"/>
  <c r="AQE19" i="7"/>
  <c r="AQK19" i="7" s="1"/>
  <c r="AQO19" i="7" s="1"/>
  <c r="AQG19" i="7"/>
  <c r="AMT65" i="7"/>
  <c r="AMV65" i="7"/>
  <c r="AMX65" i="7" s="1"/>
  <c r="AQY6" i="7"/>
  <c r="ARA6" i="7"/>
  <c r="AQY19" i="7"/>
  <c r="AQE18" i="7"/>
  <c r="AQK18" i="7" s="1"/>
  <c r="AMW57" i="7"/>
  <c r="AMV57" i="7"/>
  <c r="ARB13" i="7"/>
  <c r="ARD13" i="7" s="1"/>
  <c r="AQZ13" i="7"/>
  <c r="AQF26" i="7"/>
  <c r="AQH26" i="7"/>
  <c r="AMS72" i="7"/>
  <c r="AMU72" i="7"/>
  <c r="AMV58" i="7"/>
  <c r="AMT58" i="7"/>
  <c r="ARA27" i="7"/>
  <c r="AQY27" i="7"/>
  <c r="AQE11" i="7"/>
  <c r="AQK11" i="7" s="1"/>
  <c r="AMX26" i="7"/>
  <c r="AMY26" i="7"/>
  <c r="ANC26" i="7" s="1"/>
  <c r="AMD28" i="7"/>
  <c r="AMD20" i="7"/>
  <c r="AMD7" i="7"/>
  <c r="AAF78" i="7"/>
  <c r="AMX28" i="7"/>
  <c r="AEE79" i="7"/>
  <c r="AEF79" i="7" s="1"/>
  <c r="AMX7" i="7"/>
  <c r="AIR73" i="7"/>
  <c r="AAR27" i="7"/>
  <c r="AMD21" i="7"/>
  <c r="ALW73" i="7" s="1"/>
  <c r="ALX73" i="7" s="1"/>
  <c r="AIR66" i="7"/>
  <c r="ZY76" i="7"/>
  <c r="ARX21" i="7"/>
  <c r="ARM72" i="7"/>
  <c r="ARK72" i="7"/>
  <c r="ARL72" i="7"/>
  <c r="ARN72" i="7"/>
  <c r="ARE72" i="7"/>
  <c r="ARI72" i="7" s="1"/>
  <c r="ARO72" i="7"/>
  <c r="ARJ72" i="7"/>
  <c r="ARP72" i="7"/>
  <c r="AMX6" i="7"/>
  <c r="AQK13" i="7"/>
  <c r="AQO13" i="7" s="1"/>
  <c r="ARD6" i="7"/>
  <c r="AQK7" i="7"/>
  <c r="AQO7" i="7" s="1"/>
  <c r="ARM14" i="7"/>
  <c r="ARL14" i="7"/>
  <c r="ARK14" i="7"/>
  <c r="ARN14" i="7"/>
  <c r="ARE14" i="7"/>
  <c r="ARI14" i="7" s="1"/>
  <c r="ARJ14" i="7"/>
  <c r="AQW66" i="7"/>
  <c r="AQX66" i="7" s="1"/>
  <c r="AQZ64" i="7" s="1"/>
  <c r="ARQ14" i="7"/>
  <c r="ARP14" i="7"/>
  <c r="ARO14" i="7"/>
  <c r="ARD19" i="7"/>
  <c r="ARP21" i="7"/>
  <c r="ARO21" i="7"/>
  <c r="ARL21" i="7"/>
  <c r="ARK21" i="7"/>
  <c r="ARN21" i="7"/>
  <c r="ARQ21" i="7"/>
  <c r="ARJ21" i="7"/>
  <c r="ARM21" i="7"/>
  <c r="AQW73" i="7"/>
  <c r="AQX73" i="7" s="1"/>
  <c r="ARE21" i="7"/>
  <c r="ARI21" i="7" s="1"/>
  <c r="AQK27" i="7"/>
  <c r="AQO27" i="7" s="1"/>
  <c r="ARQ28" i="7"/>
  <c r="ARP28" i="7"/>
  <c r="ARO28" i="7"/>
  <c r="ARM28" i="7"/>
  <c r="ARL28" i="7"/>
  <c r="ARK28" i="7"/>
  <c r="ARN28" i="7"/>
  <c r="ARE28" i="7"/>
  <c r="ARI28" i="7" s="1"/>
  <c r="ARJ28" i="7"/>
  <c r="AQW80" i="7"/>
  <c r="AQX80" i="7" s="1"/>
  <c r="AQK20" i="7"/>
  <c r="AQO20" i="7" s="1"/>
  <c r="ARJ58" i="7"/>
  <c r="ARP58" i="7"/>
  <c r="ARK58" i="7"/>
  <c r="ARL58" i="7"/>
  <c r="ARM58" i="7"/>
  <c r="ARN58" i="7"/>
  <c r="ARE58" i="7"/>
  <c r="ARI58" i="7" s="1"/>
  <c r="ARO58" i="7"/>
  <c r="AQK6" i="7"/>
  <c r="AQO6" i="7" s="1"/>
  <c r="ANF80" i="7"/>
  <c r="ANE80" i="7"/>
  <c r="AND80" i="7"/>
  <c r="ANI80" i="7"/>
  <c r="AMY80" i="7"/>
  <c r="ANC80" i="7" s="1"/>
  <c r="ANJ80" i="7"/>
  <c r="ANH80" i="7"/>
  <c r="ANG80" i="7"/>
  <c r="ARX27" i="7"/>
  <c r="AMX20" i="7"/>
  <c r="ARX28" i="7"/>
  <c r="ANJ66" i="7"/>
  <c r="ANI66" i="7"/>
  <c r="ANF66" i="7"/>
  <c r="ANE66" i="7"/>
  <c r="ANH66" i="7"/>
  <c r="ANG66" i="7"/>
  <c r="AND66" i="7"/>
  <c r="AMY66" i="7"/>
  <c r="ANC66" i="7" s="1"/>
  <c r="ARP65" i="7"/>
  <c r="ARO65" i="7"/>
  <c r="ARN65" i="7"/>
  <c r="ARM65" i="7"/>
  <c r="ARL65" i="7"/>
  <c r="ARK65" i="7"/>
  <c r="ARJ65" i="7"/>
  <c r="ARE65" i="7"/>
  <c r="ARI65" i="7" s="1"/>
  <c r="AQK28" i="7"/>
  <c r="AQO28" i="7" s="1"/>
  <c r="AIK79" i="7"/>
  <c r="AIL79" i="7" s="1"/>
  <c r="AIW26" i="7"/>
  <c r="AIK78" i="7"/>
  <c r="AIL78" i="7" s="1"/>
  <c r="ANJ73" i="7"/>
  <c r="ANI73" i="7"/>
  <c r="AND73" i="7"/>
  <c r="ANG73" i="7"/>
  <c r="ANF73" i="7"/>
  <c r="ANE73" i="7"/>
  <c r="ANH73" i="7"/>
  <c r="AMY73" i="7"/>
  <c r="ANC73" i="7" s="1"/>
  <c r="ANC27" i="7"/>
  <c r="ARD20" i="7"/>
  <c r="ARD27" i="7"/>
  <c r="AQK21" i="7"/>
  <c r="AQO21" i="7" s="1"/>
  <c r="AEQ26" i="7"/>
  <c r="AEW27" i="7" s="1"/>
  <c r="AEE78" i="7"/>
  <c r="AEF78" i="7" s="1"/>
  <c r="AAF80" i="7"/>
  <c r="AAF79" i="7"/>
  <c r="AMD6" i="7"/>
  <c r="ARX7" i="7"/>
  <c r="ARO7" i="7"/>
  <c r="ARK7" i="7"/>
  <c r="ARN7" i="7"/>
  <c r="ARQ7" i="7"/>
  <c r="ARP7" i="7"/>
  <c r="ARM7" i="7"/>
  <c r="ARJ7" i="7"/>
  <c r="AQW59" i="7"/>
  <c r="AQX59" i="7" s="1"/>
  <c r="AQY57" i="7" s="1"/>
  <c r="ARE7" i="7"/>
  <c r="ARI7" i="7" s="1"/>
  <c r="ARL7" i="7"/>
  <c r="AQJ4" i="7"/>
  <c r="AMD14" i="7"/>
  <c r="AQJ5" i="7"/>
  <c r="ARX14" i="7"/>
  <c r="AMX21" i="7"/>
  <c r="AMD13" i="7"/>
  <c r="AIR58" i="7"/>
  <c r="AMD27" i="7"/>
  <c r="AIR59" i="7"/>
  <c r="AMX72" i="7"/>
  <c r="AAR26" i="7"/>
  <c r="ANI59" i="7"/>
  <c r="ANJ59" i="7"/>
  <c r="AND59" i="7"/>
  <c r="AMY59" i="7"/>
  <c r="ANC59" i="7" s="1"/>
  <c r="ANE59" i="7"/>
  <c r="ANH59" i="7"/>
  <c r="ANG59" i="7"/>
  <c r="ANF59" i="7"/>
  <c r="AMX5" i="7"/>
  <c r="AIR71" i="7"/>
  <c r="AMX14" i="7"/>
  <c r="HD14" i="7"/>
  <c r="FN59" i="7"/>
  <c r="FN7" i="7" s="1"/>
  <c r="FN57" i="7"/>
  <c r="FN5" i="7" s="1"/>
  <c r="FO6" i="7" s="1"/>
  <c r="ET80" i="7"/>
  <c r="ET28" i="7" s="1"/>
  <c r="ET59" i="7"/>
  <c r="ET7" i="7" s="1"/>
  <c r="ET58" i="7"/>
  <c r="ET6" i="7" s="1"/>
  <c r="ET79" i="7"/>
  <c r="ET27" i="7" s="1"/>
  <c r="ET78" i="7"/>
  <c r="ET26" i="7" s="1"/>
  <c r="ET77" i="7"/>
  <c r="ET25" i="7" s="1"/>
  <c r="ET57" i="7"/>
  <c r="ET5" i="7" s="1"/>
  <c r="ET56" i="7"/>
  <c r="ET4" i="7" s="1"/>
  <c r="HD12" i="7"/>
  <c r="DH12" i="7" s="1"/>
  <c r="HD13" i="7"/>
  <c r="EU18" i="7"/>
  <c r="HD18" i="7" s="1"/>
  <c r="EU19" i="7"/>
  <c r="HD19" i="7" s="1"/>
  <c r="EU20" i="7"/>
  <c r="HD20" i="7" s="1"/>
  <c r="EU21" i="7"/>
  <c r="HD21" i="7" s="1"/>
  <c r="ADQ73" i="7" l="1"/>
  <c r="ADM71" i="7"/>
  <c r="ADS71" i="7" s="1"/>
  <c r="ADW71" i="7" s="1"/>
  <c r="RM18" i="7"/>
  <c r="TV18" i="7" s="1"/>
  <c r="RM25" i="7"/>
  <c r="TV25" i="7" s="1"/>
  <c r="VO64" i="7"/>
  <c r="AIA79" i="7"/>
  <c r="RM5" i="7"/>
  <c r="TV5" i="7" s="1"/>
  <c r="RM4" i="7"/>
  <c r="TV4" i="7" s="1"/>
  <c r="PZ4" i="7" s="1"/>
  <c r="AIA66" i="7"/>
  <c r="RM26" i="7"/>
  <c r="TV26" i="7" s="1"/>
  <c r="ZX78" i="7"/>
  <c r="ZX26" i="7" s="1"/>
  <c r="AMX58" i="7"/>
  <c r="ZT58" i="7"/>
  <c r="AIE6" i="7"/>
  <c r="RM27" i="7"/>
  <c r="TV27" i="7" s="1"/>
  <c r="PZ25" i="7"/>
  <c r="VM64" i="7"/>
  <c r="VN65" i="7"/>
  <c r="VQ63" i="7"/>
  <c r="VO63" i="7"/>
  <c r="VR63" i="7" s="1"/>
  <c r="VR11" i="7" s="1"/>
  <c r="VN66" i="7"/>
  <c r="VO66" i="7"/>
  <c r="VP64" i="7"/>
  <c r="VR78" i="7"/>
  <c r="VR26" i="7" s="1"/>
  <c r="AHZ79" i="7"/>
  <c r="VP63" i="7"/>
  <c r="VM63" i="7"/>
  <c r="VM65" i="7"/>
  <c r="VN63" i="7"/>
  <c r="ADS57" i="7"/>
  <c r="ADW57" i="7" s="1"/>
  <c r="ADX56" i="7" s="1"/>
  <c r="AII6" i="7"/>
  <c r="ADR78" i="7"/>
  <c r="ZR65" i="7"/>
  <c r="ADS63" i="7"/>
  <c r="ADW63" i="7" s="1"/>
  <c r="ADS79" i="7"/>
  <c r="ADW79" i="7" s="1"/>
  <c r="ADS78" i="7"/>
  <c r="ADW78" i="7" s="1"/>
  <c r="ADX80" i="7" s="1"/>
  <c r="ADS59" i="7"/>
  <c r="ADW59" i="7" s="1"/>
  <c r="ADS64" i="7"/>
  <c r="ADW64" i="7" s="1"/>
  <c r="ZR66" i="7"/>
  <c r="VO65" i="7"/>
  <c r="VP65" i="7"/>
  <c r="ZR64" i="7"/>
  <c r="VQ65" i="7"/>
  <c r="AIF7" i="7"/>
  <c r="ADS80" i="7"/>
  <c r="ADW80" i="7" s="1"/>
  <c r="ADS70" i="7"/>
  <c r="ADW70" i="7" s="1"/>
  <c r="ADS77" i="7"/>
  <c r="ADW77" i="7" s="1"/>
  <c r="ADS66" i="7"/>
  <c r="ADW66" i="7" s="1"/>
  <c r="ADX65" i="7" s="1"/>
  <c r="ADM73" i="7"/>
  <c r="ADS73" i="7" s="1"/>
  <c r="ADW73" i="7" s="1"/>
  <c r="VP66" i="7"/>
  <c r="VN64" i="7"/>
  <c r="VM66" i="7"/>
  <c r="ALW59" i="7"/>
  <c r="ALX59" i="7" s="1"/>
  <c r="AMG59" i="7" s="1"/>
  <c r="ADR80" i="7"/>
  <c r="AIH21" i="7"/>
  <c r="VL56" i="7"/>
  <c r="VP56" i="7"/>
  <c r="VQ56" i="7"/>
  <c r="VO56" i="7"/>
  <c r="VQ57" i="7"/>
  <c r="VN57" i="7"/>
  <c r="VM56" i="7"/>
  <c r="VP57" i="7"/>
  <c r="VM57" i="7"/>
  <c r="VN56" i="7"/>
  <c r="VN58" i="7"/>
  <c r="VP58" i="7"/>
  <c r="VQ58" i="7"/>
  <c r="VO58" i="7"/>
  <c r="VM58" i="7"/>
  <c r="ZX77" i="7"/>
  <c r="ZX25" i="7" s="1"/>
  <c r="ZY26" i="7" s="1"/>
  <c r="ADR70" i="7"/>
  <c r="ZW59" i="7"/>
  <c r="ZV71" i="7"/>
  <c r="VO59" i="7"/>
  <c r="VP59" i="7"/>
  <c r="VN59" i="7"/>
  <c r="VQ59" i="7"/>
  <c r="VM59" i="7"/>
  <c r="VR70" i="7"/>
  <c r="VR18" i="7" s="1"/>
  <c r="VS19" i="7" s="1"/>
  <c r="YB19" i="7" s="1"/>
  <c r="VO57" i="7"/>
  <c r="AMO14" i="7"/>
  <c r="ALW79" i="7"/>
  <c r="ALX79" i="7" s="1"/>
  <c r="AMG79" i="7" s="1"/>
  <c r="ADR79" i="7"/>
  <c r="VR77" i="7"/>
  <c r="VR25" i="7" s="1"/>
  <c r="AIG21" i="7"/>
  <c r="ZV64" i="7"/>
  <c r="AHV79" i="7"/>
  <c r="VL58" i="7"/>
  <c r="VL57" i="7"/>
  <c r="VL59" i="7"/>
  <c r="AMH73" i="7"/>
  <c r="AMF73" i="7"/>
  <c r="AMG73" i="7"/>
  <c r="AMK13" i="7"/>
  <c r="AMN13" i="7"/>
  <c r="ALW65" i="7"/>
  <c r="ALX65" i="7" s="1"/>
  <c r="AML13" i="7"/>
  <c r="AMM13" i="7"/>
  <c r="AML20" i="7"/>
  <c r="AMO20" i="7"/>
  <c r="AQO4" i="7"/>
  <c r="AQK26" i="7"/>
  <c r="AQO26" i="7" s="1"/>
  <c r="PZ12" i="7"/>
  <c r="PZ13" i="7"/>
  <c r="PZ11" i="7"/>
  <c r="AIA77" i="7"/>
  <c r="AHQ76" i="7"/>
  <c r="AHZ77" i="7"/>
  <c r="AIB77" i="7"/>
  <c r="AHS77" i="7"/>
  <c r="AHU77" i="7"/>
  <c r="AHV77" i="7"/>
  <c r="AHT77" i="7"/>
  <c r="AHW77" i="7"/>
  <c r="ADX57" i="7"/>
  <c r="ADR65" i="7"/>
  <c r="AMO19" i="7"/>
  <c r="AML19" i="7"/>
  <c r="AII21" i="7"/>
  <c r="ALW58" i="7"/>
  <c r="ALX58" i="7" s="1"/>
  <c r="AIA71" i="7"/>
  <c r="AHZ71" i="7"/>
  <c r="AIB71" i="7"/>
  <c r="AHU71" i="7"/>
  <c r="AHV71" i="7"/>
  <c r="AHT71" i="7"/>
  <c r="AHS71" i="7"/>
  <c r="AHW71" i="7"/>
  <c r="ADR77" i="7"/>
  <c r="ADR66" i="7"/>
  <c r="ADR71" i="7"/>
  <c r="AID4" i="7"/>
  <c r="AIF4" i="7"/>
  <c r="AIH4" i="7"/>
  <c r="AIE4" i="7"/>
  <c r="AIG4" i="7"/>
  <c r="AII4" i="7"/>
  <c r="AID6" i="7"/>
  <c r="AID7" i="7"/>
  <c r="AHZ63" i="7"/>
  <c r="AHQ62" i="7"/>
  <c r="AIB63" i="7"/>
  <c r="AIA63" i="7"/>
  <c r="AHS63" i="7"/>
  <c r="AHU63" i="7"/>
  <c r="AHT63" i="7"/>
  <c r="AHW63" i="7"/>
  <c r="AHV63" i="7"/>
  <c r="AMM11" i="7"/>
  <c r="AMJ11" i="7"/>
  <c r="AML11" i="7"/>
  <c r="AMK11" i="7"/>
  <c r="AMN11" i="7"/>
  <c r="AMO11" i="7"/>
  <c r="AMJ13" i="7"/>
  <c r="AMN14" i="7"/>
  <c r="AIE7" i="7"/>
  <c r="AIE20" i="7"/>
  <c r="AMM14" i="7"/>
  <c r="ALW80" i="7"/>
  <c r="ALX80" i="7" s="1"/>
  <c r="ADP72" i="7"/>
  <c r="ADN72" i="7"/>
  <c r="ADQ72" i="7"/>
  <c r="ADU72" i="7"/>
  <c r="ADM72" i="7"/>
  <c r="ADO72" i="7"/>
  <c r="ADV72" i="7"/>
  <c r="ADT72" i="7"/>
  <c r="AMO12" i="7"/>
  <c r="AMM12" i="7"/>
  <c r="AMN20" i="7"/>
  <c r="AIF28" i="7"/>
  <c r="ZR57" i="7"/>
  <c r="ZS57" i="7"/>
  <c r="ZT70" i="7"/>
  <c r="ZS70" i="7"/>
  <c r="ZV70" i="7"/>
  <c r="ZU70" i="7"/>
  <c r="ZW72" i="7"/>
  <c r="ZS72" i="7"/>
  <c r="AMO13" i="7"/>
  <c r="ZT64" i="7"/>
  <c r="ZW64" i="7"/>
  <c r="ZS66" i="7"/>
  <c r="ZU63" i="7"/>
  <c r="ZT63" i="7"/>
  <c r="AML14" i="7"/>
  <c r="AHT79" i="7"/>
  <c r="AHS79" i="7"/>
  <c r="AHW79" i="7"/>
  <c r="AHX79" i="7" s="1"/>
  <c r="LT26" i="7"/>
  <c r="AHU66" i="7"/>
  <c r="AQO18" i="7"/>
  <c r="AQP19" i="7" s="1"/>
  <c r="AQO25" i="7"/>
  <c r="ADY79" i="7"/>
  <c r="ADZ79" i="7"/>
  <c r="PZ14" i="7"/>
  <c r="AIH25" i="7"/>
  <c r="AII25" i="7"/>
  <c r="AID25" i="7"/>
  <c r="AIF25" i="7"/>
  <c r="AIE25" i="7"/>
  <c r="AIG25" i="7"/>
  <c r="AIH27" i="7"/>
  <c r="AIG27" i="7"/>
  <c r="AIF27" i="7"/>
  <c r="AII27" i="7"/>
  <c r="AIE27" i="7"/>
  <c r="AID27" i="7"/>
  <c r="AIH26" i="7"/>
  <c r="AID26" i="7"/>
  <c r="AII26" i="7"/>
  <c r="AIF26" i="7"/>
  <c r="AID28" i="7"/>
  <c r="AIE26" i="7"/>
  <c r="AIG26" i="7"/>
  <c r="ADR57" i="7"/>
  <c r="ZS58" i="7"/>
  <c r="ZV58" i="7"/>
  <c r="ZU58" i="7"/>
  <c r="AHW73" i="7"/>
  <c r="AHU73" i="7"/>
  <c r="AHS73" i="7"/>
  <c r="AIA73" i="7"/>
  <c r="AHZ73" i="7"/>
  <c r="AIB73" i="7"/>
  <c r="AHT73" i="7"/>
  <c r="AHV73" i="7"/>
  <c r="AIF21" i="7"/>
  <c r="AIA70" i="7"/>
  <c r="AHZ70" i="7"/>
  <c r="AHQ69" i="7"/>
  <c r="AIB70" i="7"/>
  <c r="AHS70" i="7"/>
  <c r="AHT70" i="7"/>
  <c r="AHV70" i="7"/>
  <c r="AHU70" i="7"/>
  <c r="AHW70" i="7"/>
  <c r="ZR56" i="7"/>
  <c r="ZT56" i="7"/>
  <c r="ZU56" i="7"/>
  <c r="ZW56" i="7"/>
  <c r="ZV56" i="7"/>
  <c r="ZS56" i="7"/>
  <c r="AIG20" i="7"/>
  <c r="AIA72" i="7"/>
  <c r="AHW72" i="7"/>
  <c r="AHU72" i="7"/>
  <c r="AHS72" i="7"/>
  <c r="AIB72" i="7"/>
  <c r="AHZ72" i="7"/>
  <c r="AHV72" i="7"/>
  <c r="AHT72" i="7"/>
  <c r="AHV59" i="7"/>
  <c r="AHT59" i="7"/>
  <c r="AIA59" i="7"/>
  <c r="AHW59" i="7"/>
  <c r="AHU59" i="7"/>
  <c r="AHS59" i="7"/>
  <c r="AHY59" i="7" s="1"/>
  <c r="AIC59" i="7" s="1"/>
  <c r="AIB59" i="7"/>
  <c r="AHZ59" i="7"/>
  <c r="AMI25" i="7"/>
  <c r="AML28" i="7" s="1"/>
  <c r="ALW77" i="7"/>
  <c r="ALX77" i="7" s="1"/>
  <c r="ALW78" i="7"/>
  <c r="ALX78" i="7" s="1"/>
  <c r="AIA58" i="7"/>
  <c r="AHW58" i="7"/>
  <c r="AHU58" i="7"/>
  <c r="AHS58" i="7"/>
  <c r="AHZ58" i="7"/>
  <c r="AIB58" i="7"/>
  <c r="AHT58" i="7"/>
  <c r="AHV58" i="7"/>
  <c r="ZW58" i="7"/>
  <c r="AMK12" i="7"/>
  <c r="ALW71" i="7"/>
  <c r="ALX71" i="7" s="1"/>
  <c r="AHW65" i="7"/>
  <c r="AIA65" i="7"/>
  <c r="AHS65" i="7"/>
  <c r="AHU65" i="7"/>
  <c r="AIB65" i="7"/>
  <c r="AHZ65" i="7"/>
  <c r="AHV65" i="7"/>
  <c r="AHT65" i="7"/>
  <c r="AII28" i="7"/>
  <c r="ZV57" i="7"/>
  <c r="ZW57" i="7"/>
  <c r="AMK21" i="7"/>
  <c r="AMJ21" i="7"/>
  <c r="AML21" i="7"/>
  <c r="AMO21" i="7"/>
  <c r="AMN21" i="7"/>
  <c r="AMM21" i="7"/>
  <c r="ZW71" i="7"/>
  <c r="ZS71" i="7"/>
  <c r="ZR70" i="7"/>
  <c r="ZW70" i="7"/>
  <c r="ZV72" i="7"/>
  <c r="AMM20" i="7"/>
  <c r="ZR71" i="7"/>
  <c r="ZU59" i="7"/>
  <c r="ZT66" i="7"/>
  <c r="ZU66" i="7"/>
  <c r="ZW65" i="7"/>
  <c r="ZT65" i="7"/>
  <c r="ZS63" i="7"/>
  <c r="ZW63" i="7"/>
  <c r="PZ18" i="7"/>
  <c r="PZ19" i="7"/>
  <c r="AHS66" i="7"/>
  <c r="AHW66" i="7"/>
  <c r="AMK14" i="7"/>
  <c r="AQO11" i="7"/>
  <c r="LT12" i="7"/>
  <c r="LT13" i="7"/>
  <c r="LT14" i="7"/>
  <c r="AMK19" i="7"/>
  <c r="AID18" i="7"/>
  <c r="AIE18" i="7"/>
  <c r="AIG18" i="7"/>
  <c r="AIH18" i="7"/>
  <c r="AII18" i="7"/>
  <c r="AIF18" i="7"/>
  <c r="AID20" i="7"/>
  <c r="AIH19" i="7"/>
  <c r="AIE19" i="7"/>
  <c r="AID21" i="7"/>
  <c r="AII19" i="7"/>
  <c r="AIF19" i="7"/>
  <c r="AIG19" i="7"/>
  <c r="AID19" i="7"/>
  <c r="AMI4" i="7"/>
  <c r="AMN6" i="7" s="1"/>
  <c r="ALW56" i="7"/>
  <c r="ALX56" i="7" s="1"/>
  <c r="ALW57" i="7"/>
  <c r="ALX57" i="7" s="1"/>
  <c r="LT20" i="7"/>
  <c r="VR73" i="7"/>
  <c r="VR21" i="7" s="1"/>
  <c r="VS18" i="7" s="1"/>
  <c r="YB18" i="7" s="1"/>
  <c r="ZX80" i="7"/>
  <c r="ZX28" i="7" s="1"/>
  <c r="ZY25" i="7" s="1"/>
  <c r="ACH25" i="7" s="1"/>
  <c r="YL25" i="7" s="1"/>
  <c r="AIA57" i="7"/>
  <c r="AHZ57" i="7"/>
  <c r="AIB57" i="7"/>
  <c r="AHU57" i="7"/>
  <c r="AHS57" i="7"/>
  <c r="AHT57" i="7"/>
  <c r="AHW57" i="7"/>
  <c r="AHV57" i="7"/>
  <c r="ADR58" i="7"/>
  <c r="ADR63" i="7"/>
  <c r="ALW64" i="7"/>
  <c r="ALX64" i="7" s="1"/>
  <c r="AIF20" i="7"/>
  <c r="AMK20" i="7"/>
  <c r="AMO28" i="7"/>
  <c r="ADR56" i="7"/>
  <c r="AML12" i="7"/>
  <c r="ALW70" i="7"/>
  <c r="ALX70" i="7" s="1"/>
  <c r="AIH28" i="7"/>
  <c r="ZU57" i="7"/>
  <c r="ZU71" i="7"/>
  <c r="ZV73" i="7"/>
  <c r="ZS73" i="7"/>
  <c r="ZT71" i="7"/>
  <c r="ZU72" i="7"/>
  <c r="ZV59" i="7"/>
  <c r="ZS59" i="7"/>
  <c r="ZV66" i="7"/>
  <c r="ZU64" i="7"/>
  <c r="ZV65" i="7"/>
  <c r="ZU65" i="7"/>
  <c r="PZ20" i="7"/>
  <c r="LT27" i="7"/>
  <c r="PZ5" i="7"/>
  <c r="PZ6" i="7"/>
  <c r="AHV66" i="7"/>
  <c r="AQJ28" i="7"/>
  <c r="AQK5" i="7"/>
  <c r="AQO5" i="7" s="1"/>
  <c r="LT11" i="7"/>
  <c r="AIB78" i="7"/>
  <c r="AIA78" i="7"/>
  <c r="AHZ78" i="7"/>
  <c r="AHS78" i="7"/>
  <c r="AHT78" i="7"/>
  <c r="AHW78" i="7"/>
  <c r="AHV78" i="7"/>
  <c r="AHU78" i="7"/>
  <c r="AMM19" i="7"/>
  <c r="AMN19" i="7"/>
  <c r="AIE21" i="7"/>
  <c r="ALW66" i="7"/>
  <c r="ALX66" i="7" s="1"/>
  <c r="AHZ56" i="7"/>
  <c r="AHQ55" i="7"/>
  <c r="AIB56" i="7"/>
  <c r="AIA56" i="7"/>
  <c r="AHS56" i="7"/>
  <c r="AHV56" i="7"/>
  <c r="AHU56" i="7"/>
  <c r="AHW56" i="7"/>
  <c r="AHT56" i="7"/>
  <c r="ZR58" i="7"/>
  <c r="ZX58" i="7" s="1"/>
  <c r="ZX6" i="7" s="1"/>
  <c r="ADR73" i="7"/>
  <c r="ALW63" i="7"/>
  <c r="ALX63" i="7" s="1"/>
  <c r="AMJ14" i="7"/>
  <c r="AIG7" i="7"/>
  <c r="AII20" i="7"/>
  <c r="ALW72" i="7"/>
  <c r="ALX72" i="7" s="1"/>
  <c r="ADR64" i="7"/>
  <c r="AHZ64" i="7"/>
  <c r="AIB64" i="7"/>
  <c r="AIA64" i="7"/>
  <c r="AHS64" i="7"/>
  <c r="AHU64" i="7"/>
  <c r="AHT64" i="7"/>
  <c r="AHV64" i="7"/>
  <c r="AHW64" i="7"/>
  <c r="AMN12" i="7"/>
  <c r="AMJ12" i="7"/>
  <c r="AMM18" i="7"/>
  <c r="AMO18" i="7"/>
  <c r="AMK18" i="7"/>
  <c r="AMN18" i="7"/>
  <c r="AMJ18" i="7"/>
  <c r="AML18" i="7"/>
  <c r="AMJ20" i="7"/>
  <c r="AHW80" i="7"/>
  <c r="AIA80" i="7"/>
  <c r="AHS80" i="7"/>
  <c r="AHU80" i="7"/>
  <c r="AHZ80" i="7"/>
  <c r="AIB80" i="7"/>
  <c r="AHT80" i="7"/>
  <c r="AHY80" i="7" s="1"/>
  <c r="AIC80" i="7" s="1"/>
  <c r="AHV80" i="7"/>
  <c r="AIG28" i="7"/>
  <c r="ZR73" i="7"/>
  <c r="ZT57" i="7"/>
  <c r="AIG6" i="7"/>
  <c r="LT19" i="7"/>
  <c r="ZT73" i="7"/>
  <c r="ZU73" i="7"/>
  <c r="ZW73" i="7"/>
  <c r="ZT72" i="7"/>
  <c r="AMK27" i="7"/>
  <c r="AMN27" i="7"/>
  <c r="AMM27" i="7"/>
  <c r="AML27" i="7"/>
  <c r="AMO27" i="7"/>
  <c r="AMJ27" i="7"/>
  <c r="ZT59" i="7"/>
  <c r="ZR59" i="7"/>
  <c r="ZS64" i="7"/>
  <c r="ZX64" i="7" s="1"/>
  <c r="ZX12" i="7" s="1"/>
  <c r="ZW66" i="7"/>
  <c r="ZS65" i="7"/>
  <c r="PZ21" i="7"/>
  <c r="AMO7" i="7"/>
  <c r="AML7" i="7"/>
  <c r="AMN7" i="7"/>
  <c r="AMK7" i="7"/>
  <c r="AMJ7" i="7"/>
  <c r="AMM7" i="7"/>
  <c r="AHU79" i="7"/>
  <c r="PZ7" i="7"/>
  <c r="AHT66" i="7"/>
  <c r="AMQ78" i="7"/>
  <c r="AMR78" i="7" s="1"/>
  <c r="ANB78" i="7" s="1"/>
  <c r="DH11" i="7"/>
  <c r="ARH73" i="7"/>
  <c r="ARB73" i="7"/>
  <c r="ARG73" i="7"/>
  <c r="ARA73" i="7"/>
  <c r="ARF73" i="7"/>
  <c r="AQZ73" i="7"/>
  <c r="ARC73" i="7"/>
  <c r="AQY73" i="7"/>
  <c r="AQY71" i="7"/>
  <c r="ARF59" i="7"/>
  <c r="AQZ59" i="7"/>
  <c r="ARC59" i="7"/>
  <c r="AQY59" i="7"/>
  <c r="ARH59" i="7"/>
  <c r="ARB59" i="7"/>
  <c r="ARG59" i="7"/>
  <c r="ARA59" i="7"/>
  <c r="AMQ79" i="7"/>
  <c r="AMR79" i="7" s="1"/>
  <c r="AIQ79" i="7"/>
  <c r="AIM79" i="7"/>
  <c r="AIV79" i="7"/>
  <c r="AIP79" i="7"/>
  <c r="AIU79" i="7"/>
  <c r="AIO79" i="7"/>
  <c r="AIN79" i="7"/>
  <c r="AIT79" i="7"/>
  <c r="AEN79" i="7"/>
  <c r="AEH79" i="7"/>
  <c r="AEK79" i="7"/>
  <c r="AEP79" i="7"/>
  <c r="AEJ79" i="7"/>
  <c r="AEI79" i="7"/>
  <c r="AEG79" i="7"/>
  <c r="AEO79" i="7"/>
  <c r="ARA57" i="7"/>
  <c r="ARA71" i="7"/>
  <c r="AQY64" i="7"/>
  <c r="ARC65" i="7"/>
  <c r="AQZ71" i="7"/>
  <c r="ARC57" i="7"/>
  <c r="ARC58" i="7"/>
  <c r="DH13" i="7"/>
  <c r="ARH66" i="7"/>
  <c r="ARB66" i="7"/>
  <c r="ARG66" i="7"/>
  <c r="ARA66" i="7"/>
  <c r="ARF66" i="7"/>
  <c r="AQZ66" i="7"/>
  <c r="ARC66" i="7"/>
  <c r="AQY66" i="7"/>
  <c r="ARB65" i="7"/>
  <c r="ARD65" i="7" s="1"/>
  <c r="AQZ65" i="7"/>
  <c r="AQZ57" i="7"/>
  <c r="ARA72" i="7"/>
  <c r="AQY72" i="7"/>
  <c r="ARB57" i="7"/>
  <c r="ARD57" i="7" s="1"/>
  <c r="AQZ58" i="7"/>
  <c r="ARB58" i="7"/>
  <c r="DH14" i="7"/>
  <c r="DH21" i="7"/>
  <c r="DH20" i="7"/>
  <c r="DH19" i="7"/>
  <c r="DH18" i="7"/>
  <c r="AEN78" i="7"/>
  <c r="AEH78" i="7"/>
  <c r="AEK78" i="7"/>
  <c r="AEG78" i="7"/>
  <c r="AEP78" i="7"/>
  <c r="AEJ78" i="7"/>
  <c r="AEO78" i="7"/>
  <c r="AEI78" i="7"/>
  <c r="AEJ80" i="7"/>
  <c r="AEK80" i="7"/>
  <c r="AIQ78" i="7"/>
  <c r="AIM78" i="7"/>
  <c r="AIV78" i="7"/>
  <c r="AIP78" i="7"/>
  <c r="AIU78" i="7"/>
  <c r="AIO78" i="7"/>
  <c r="AIT78" i="7"/>
  <c r="AIN78" i="7"/>
  <c r="AIQ80" i="7"/>
  <c r="AIP80" i="7"/>
  <c r="ARH80" i="7"/>
  <c r="ARG80" i="7"/>
  <c r="ARA80" i="7"/>
  <c r="ARF80" i="7"/>
  <c r="AQZ80" i="7"/>
  <c r="AQY80" i="7"/>
  <c r="ARC64" i="7"/>
  <c r="ARC72" i="7"/>
  <c r="ARB64" i="7"/>
  <c r="AQY65" i="7"/>
  <c r="ARA65" i="7"/>
  <c r="ARB71" i="7"/>
  <c r="ARB72" i="7"/>
  <c r="AQZ72" i="7"/>
  <c r="AMX64" i="7"/>
  <c r="ARA58" i="7"/>
  <c r="AQY58" i="7"/>
  <c r="ARA64" i="7"/>
  <c r="ARC71" i="7"/>
  <c r="AQJ19" i="7"/>
  <c r="ARD14" i="7"/>
  <c r="AER79" i="7"/>
  <c r="AQJ25" i="7"/>
  <c r="AES79" i="7"/>
  <c r="AEV79" i="7"/>
  <c r="AEV27" i="7"/>
  <c r="AET27" i="7"/>
  <c r="AEU27" i="7"/>
  <c r="AET79" i="7"/>
  <c r="AER27" i="7"/>
  <c r="AEW79" i="7"/>
  <c r="AQJ6" i="7"/>
  <c r="AQR6" i="7" s="1"/>
  <c r="AQJ21" i="7"/>
  <c r="AQJ14" i="7"/>
  <c r="AQJ7" i="7"/>
  <c r="AQJ13" i="7"/>
  <c r="AEU79" i="7"/>
  <c r="AEM79" i="7"/>
  <c r="AEQ79" i="7" s="1"/>
  <c r="ARD7" i="7"/>
  <c r="AEX79" i="7"/>
  <c r="AMX71" i="7"/>
  <c r="ARE27" i="7"/>
  <c r="ARI27" i="7" s="1"/>
  <c r="AQJ20" i="7"/>
  <c r="ARD5" i="7"/>
  <c r="ANF27" i="7"/>
  <c r="ANE27" i="7"/>
  <c r="ANH27" i="7"/>
  <c r="ANG27" i="7"/>
  <c r="ANI27" i="7"/>
  <c r="AMX73" i="7"/>
  <c r="AJA27" i="7"/>
  <c r="AIZ26" i="7"/>
  <c r="AJB26" i="7"/>
  <c r="AJA26" i="7"/>
  <c r="AJC26" i="7"/>
  <c r="AIX26" i="7"/>
  <c r="AIY26" i="7"/>
  <c r="AJC27" i="7"/>
  <c r="AIY27" i="7"/>
  <c r="AIZ27" i="7"/>
  <c r="AJB27" i="7"/>
  <c r="AIX27" i="7"/>
  <c r="AND27" i="7"/>
  <c r="ANG26" i="7"/>
  <c r="ANE26" i="7"/>
  <c r="ANF26" i="7"/>
  <c r="ANH26" i="7"/>
  <c r="AND26" i="7"/>
  <c r="ANI26" i="7"/>
  <c r="AQJ27" i="7"/>
  <c r="ARL73" i="7"/>
  <c r="ARK73" i="7"/>
  <c r="ARN73" i="7"/>
  <c r="ARM73" i="7"/>
  <c r="ARJ73" i="7"/>
  <c r="ARE73" i="7"/>
  <c r="ARI73" i="7" s="1"/>
  <c r="ARP73" i="7"/>
  <c r="ARO73" i="7"/>
  <c r="ARD12" i="7"/>
  <c r="ARO66" i="7"/>
  <c r="ARP66" i="7"/>
  <c r="ARK66" i="7"/>
  <c r="ARN66" i="7"/>
  <c r="ARM66" i="7"/>
  <c r="ARL66" i="7"/>
  <c r="ARJ66" i="7"/>
  <c r="ARE66" i="7"/>
  <c r="ARI66" i="7" s="1"/>
  <c r="AAS26" i="7"/>
  <c r="AAS27" i="7"/>
  <c r="ARP59" i="7"/>
  <c r="ARO59" i="7"/>
  <c r="ARN59" i="7"/>
  <c r="ARM59" i="7"/>
  <c r="ARL59" i="7"/>
  <c r="ARK59" i="7"/>
  <c r="ARJ59" i="7"/>
  <c r="ARE59" i="7"/>
  <c r="ARI59" i="7" s="1"/>
  <c r="AJD79" i="7"/>
  <c r="AIY79" i="7"/>
  <c r="AJB79" i="7"/>
  <c r="AIZ79" i="7"/>
  <c r="AJA79" i="7"/>
  <c r="AIX79" i="7"/>
  <c r="AIS79" i="7"/>
  <c r="AIW79" i="7" s="1"/>
  <c r="AJC79" i="7"/>
  <c r="ARE26" i="7"/>
  <c r="ARK80" i="7"/>
  <c r="ARJ80" i="7"/>
  <c r="ARP80" i="7"/>
  <c r="ARM80" i="7"/>
  <c r="ARL80" i="7"/>
  <c r="ARO80" i="7"/>
  <c r="ARN80" i="7"/>
  <c r="ARE80" i="7"/>
  <c r="ARI80" i="7" s="1"/>
  <c r="AER78" i="7"/>
  <c r="AEM78" i="7"/>
  <c r="AEQ78" i="7" s="1"/>
  <c r="AET78" i="7"/>
  <c r="AES78" i="7"/>
  <c r="AEU78" i="7"/>
  <c r="AEW78" i="7"/>
  <c r="AEV78" i="7"/>
  <c r="AEX78" i="7"/>
  <c r="AQJ26" i="7"/>
  <c r="ARD28" i="7"/>
  <c r="ARD21" i="7"/>
  <c r="AMX57" i="7"/>
  <c r="AMX59" i="7"/>
  <c r="AES27" i="7"/>
  <c r="AEU26" i="7"/>
  <c r="AES26" i="7"/>
  <c r="AER26" i="7"/>
  <c r="AEV26" i="7"/>
  <c r="AET26" i="7"/>
  <c r="AEW26" i="7"/>
  <c r="ANJ79" i="7"/>
  <c r="ANI79" i="7"/>
  <c r="ANF79" i="7"/>
  <c r="ANE79" i="7"/>
  <c r="ANH79" i="7"/>
  <c r="AMY79" i="7"/>
  <c r="ANC79" i="7" s="1"/>
  <c r="AND79" i="7"/>
  <c r="ANG79" i="7"/>
  <c r="AJB78" i="7"/>
  <c r="AJA78" i="7"/>
  <c r="AIZ78" i="7"/>
  <c r="AIX78" i="7"/>
  <c r="AIS78" i="7"/>
  <c r="AIW78" i="7" s="1"/>
  <c r="AIY78" i="7"/>
  <c r="AJD78" i="7"/>
  <c r="AJC78" i="7"/>
  <c r="AMX66" i="7"/>
  <c r="ANJ78" i="7"/>
  <c r="AMY78" i="7"/>
  <c r="ANC78" i="7" s="1"/>
  <c r="ANF78" i="7"/>
  <c r="ANH78" i="7"/>
  <c r="ANG78" i="7"/>
  <c r="ANE78" i="7"/>
  <c r="AND78" i="7"/>
  <c r="ANI78" i="7"/>
  <c r="FO7" i="7"/>
  <c r="FO5" i="7"/>
  <c r="EU7" i="7"/>
  <c r="EU6" i="7"/>
  <c r="HD6" i="7" s="1"/>
  <c r="EU26" i="7"/>
  <c r="HD26" i="7" s="1"/>
  <c r="EU25" i="7"/>
  <c r="HD25" i="7" s="1"/>
  <c r="EU27" i="7"/>
  <c r="HD27" i="7" s="1"/>
  <c r="EU28" i="7"/>
  <c r="HD28" i="7" s="1"/>
  <c r="EU5" i="7"/>
  <c r="EU4" i="7"/>
  <c r="HD4" i="7" s="1"/>
  <c r="VS25" i="7" l="1"/>
  <c r="YB25" i="7" s="1"/>
  <c r="PZ27" i="7"/>
  <c r="AEA79" i="7"/>
  <c r="AMH59" i="7"/>
  <c r="AMF59" i="7"/>
  <c r="ADX63" i="7"/>
  <c r="ADX58" i="7"/>
  <c r="VR66" i="7"/>
  <c r="VR14" i="7" s="1"/>
  <c r="ADX64" i="7"/>
  <c r="ADX59" i="7"/>
  <c r="ADX66" i="7"/>
  <c r="ADX77" i="7"/>
  <c r="VR64" i="7"/>
  <c r="VR12" i="7" s="1"/>
  <c r="ADX79" i="7"/>
  <c r="ADX78" i="7"/>
  <c r="PZ28" i="7"/>
  <c r="AMM28" i="7"/>
  <c r="VR65" i="7"/>
  <c r="VR13" i="7" s="1"/>
  <c r="PZ26" i="7"/>
  <c r="AEC56" i="7"/>
  <c r="ARD64" i="7"/>
  <c r="AQS27" i="7"/>
  <c r="AQC66" i="7"/>
  <c r="AQD66" i="7" s="1"/>
  <c r="AEL80" i="7"/>
  <c r="AEL78" i="7"/>
  <c r="ZX72" i="7"/>
  <c r="ZX20" i="7" s="1"/>
  <c r="VS20" i="7"/>
  <c r="YB20" i="7" s="1"/>
  <c r="AHY79" i="7"/>
  <c r="AIC79" i="7" s="1"/>
  <c r="AML6" i="7"/>
  <c r="AHX57" i="7"/>
  <c r="AHY77" i="7"/>
  <c r="AIC77" i="7" s="1"/>
  <c r="VS27" i="7"/>
  <c r="YB27" i="7" s="1"/>
  <c r="AMH79" i="7"/>
  <c r="VS21" i="7"/>
  <c r="YB21" i="7" s="1"/>
  <c r="AHX66" i="7"/>
  <c r="AMF79" i="7"/>
  <c r="VR57" i="7"/>
  <c r="VR5" i="7" s="1"/>
  <c r="AHX73" i="7"/>
  <c r="ADR72" i="7"/>
  <c r="ZY28" i="7"/>
  <c r="ACH28" i="7" s="1"/>
  <c r="AHY73" i="7"/>
  <c r="AIC73" i="7" s="1"/>
  <c r="AHX63" i="7"/>
  <c r="VS28" i="7"/>
  <c r="YB28" i="7" s="1"/>
  <c r="ZX65" i="7"/>
  <c r="ZX13" i="7" s="1"/>
  <c r="AHY57" i="7"/>
  <c r="AIC57" i="7" s="1"/>
  <c r="ACH26" i="7"/>
  <c r="AHX80" i="7"/>
  <c r="AHX56" i="7"/>
  <c r="AHX70" i="7"/>
  <c r="AHY70" i="7"/>
  <c r="AIC70" i="7" s="1"/>
  <c r="ZY27" i="7"/>
  <c r="ACH27" i="7" s="1"/>
  <c r="VS26" i="7"/>
  <c r="YB26" i="7" s="1"/>
  <c r="AHX64" i="7"/>
  <c r="AHY64" i="7"/>
  <c r="AIC64" i="7" s="1"/>
  <c r="ZX63" i="7"/>
  <c r="ZX11" i="7" s="1"/>
  <c r="AHY65" i="7"/>
  <c r="AIC65" i="7" s="1"/>
  <c r="AHY58" i="7"/>
  <c r="AIC58" i="7" s="1"/>
  <c r="AMZ78" i="7"/>
  <c r="ALY73" i="7"/>
  <c r="ADZ59" i="7"/>
  <c r="ADS72" i="7"/>
  <c r="ADW72" i="7" s="1"/>
  <c r="ADX70" i="7" s="1"/>
  <c r="ANA78" i="7"/>
  <c r="AQU28" i="7"/>
  <c r="ZX70" i="7"/>
  <c r="ZX18" i="7" s="1"/>
  <c r="ADY57" i="7"/>
  <c r="ALY79" i="7"/>
  <c r="AHY63" i="7"/>
  <c r="AIC63" i="7" s="1"/>
  <c r="VR58" i="7"/>
  <c r="VR6" i="7" s="1"/>
  <c r="AQC70" i="7"/>
  <c r="AQD70" i="7" s="1"/>
  <c r="AQM70" i="7" s="1"/>
  <c r="AMU78" i="7"/>
  <c r="ADY73" i="7"/>
  <c r="AHY78" i="7"/>
  <c r="AIC78" i="7" s="1"/>
  <c r="AID77" i="7" s="1"/>
  <c r="ZX66" i="7"/>
  <c r="ZX14" i="7" s="1"/>
  <c r="ADZ58" i="7"/>
  <c r="AEC70" i="7"/>
  <c r="AHY71" i="7"/>
  <c r="AIC71" i="7" s="1"/>
  <c r="VR56" i="7"/>
  <c r="VR4" i="7" s="1"/>
  <c r="VS11" i="7"/>
  <c r="YB11" i="7" s="1"/>
  <c r="VS12" i="7"/>
  <c r="YB12" i="7" s="1"/>
  <c r="VS13" i="7"/>
  <c r="YB13" i="7" s="1"/>
  <c r="VS14" i="7"/>
  <c r="YB14" i="7" s="1"/>
  <c r="VR59" i="7"/>
  <c r="VR7" i="7" s="1"/>
  <c r="AHY56" i="7"/>
  <c r="AIC56" i="7" s="1"/>
  <c r="AID57" i="7" s="1"/>
  <c r="ADZ73" i="7"/>
  <c r="AMA59" i="7"/>
  <c r="AQR12" i="7"/>
  <c r="AHY72" i="7"/>
  <c r="AIC72" i="7" s="1"/>
  <c r="AQP7" i="7"/>
  <c r="AID80" i="7"/>
  <c r="AID56" i="7"/>
  <c r="UF18" i="7"/>
  <c r="UF19" i="7"/>
  <c r="UF21" i="7"/>
  <c r="AID78" i="7"/>
  <c r="AQN66" i="7"/>
  <c r="AQL66" i="7"/>
  <c r="AQM66" i="7"/>
  <c r="AID70" i="7"/>
  <c r="AID73" i="7"/>
  <c r="AQR13" i="7"/>
  <c r="AQQ13" i="7"/>
  <c r="AQS13" i="7"/>
  <c r="AQU13" i="7"/>
  <c r="AQT13" i="7"/>
  <c r="AQC65" i="7"/>
  <c r="AQD65" i="7" s="1"/>
  <c r="AQQ21" i="7"/>
  <c r="AQS21" i="7"/>
  <c r="AQT21" i="7"/>
  <c r="AQC73" i="7"/>
  <c r="AQD73" i="7" s="1"/>
  <c r="AQR21" i="7"/>
  <c r="AQU21" i="7"/>
  <c r="AQS7" i="7"/>
  <c r="AQU7" i="7"/>
  <c r="AQR7" i="7"/>
  <c r="AQQ7" i="7"/>
  <c r="AQT7" i="7"/>
  <c r="ZX59" i="7"/>
  <c r="ZX7" i="7" s="1"/>
  <c r="AMB66" i="7"/>
  <c r="ALZ66" i="7"/>
  <c r="AMC66" i="7"/>
  <c r="AMG66" i="7"/>
  <c r="ALY66" i="7"/>
  <c r="AMA66" i="7"/>
  <c r="AMH66" i="7"/>
  <c r="AMF66" i="7"/>
  <c r="AEB70" i="7"/>
  <c r="AHX78" i="7"/>
  <c r="AQS5" i="7"/>
  <c r="AQP5" i="7"/>
  <c r="AQR5" i="7"/>
  <c r="AQQ5" i="7"/>
  <c r="AQT5" i="7"/>
  <c r="AQU5" i="7"/>
  <c r="AQP14" i="7"/>
  <c r="AQQ14" i="7"/>
  <c r="AQT28" i="7"/>
  <c r="AEB59" i="7"/>
  <c r="ADZ65" i="7"/>
  <c r="ADY65" i="7"/>
  <c r="AEB65" i="7"/>
  <c r="AMK4" i="7"/>
  <c r="AMN4" i="7"/>
  <c r="AMO4" i="7"/>
  <c r="AMM4" i="7"/>
  <c r="AMJ4" i="7"/>
  <c r="AML4" i="7"/>
  <c r="AMM5" i="7"/>
  <c r="AMJ6" i="7"/>
  <c r="AMN5" i="7"/>
  <c r="AML5" i="7"/>
  <c r="AMK5" i="7"/>
  <c r="AMO5" i="7"/>
  <c r="AMJ5" i="7"/>
  <c r="AQC64" i="7"/>
  <c r="AQD64" i="7" s="1"/>
  <c r="AQT6" i="7"/>
  <c r="AMH77" i="7"/>
  <c r="ALW76" i="7"/>
  <c r="AMG77" i="7"/>
  <c r="AMF77" i="7"/>
  <c r="ALY77" i="7"/>
  <c r="AMC77" i="7"/>
  <c r="ALZ77" i="7"/>
  <c r="AMA77" i="7"/>
  <c r="AMB77" i="7"/>
  <c r="AMD77" i="7" s="1"/>
  <c r="AQT19" i="7"/>
  <c r="AQQ19" i="7"/>
  <c r="AQT18" i="7"/>
  <c r="AQU18" i="7"/>
  <c r="AQQ18" i="7"/>
  <c r="AQS18" i="7"/>
  <c r="AQP18" i="7"/>
  <c r="AQR18" i="7"/>
  <c r="AQP20" i="7"/>
  <c r="AQP21" i="7"/>
  <c r="AEB72" i="7"/>
  <c r="AEC73" i="7"/>
  <c r="AEC57" i="7"/>
  <c r="AHX77" i="7"/>
  <c r="AQU12" i="7"/>
  <c r="AQP12" i="7"/>
  <c r="AQS28" i="7"/>
  <c r="AMB73" i="7"/>
  <c r="AEA73" i="7"/>
  <c r="ALZ59" i="7"/>
  <c r="ALY59" i="7"/>
  <c r="AMC79" i="7"/>
  <c r="AEA56" i="7"/>
  <c r="AEA63" i="7"/>
  <c r="ADZ66" i="7"/>
  <c r="ADZ63" i="7"/>
  <c r="ADY80" i="7"/>
  <c r="AEB79" i="7"/>
  <c r="AEB77" i="7"/>
  <c r="AQR28" i="7"/>
  <c r="AQT14" i="7"/>
  <c r="AQU14" i="7"/>
  <c r="AQC80" i="7"/>
  <c r="AQD80" i="7" s="1"/>
  <c r="AQQ28" i="7"/>
  <c r="AQC58" i="7"/>
  <c r="AQD58" i="7" s="1"/>
  <c r="AMG70" i="7"/>
  <c r="AMF70" i="7"/>
  <c r="ALW69" i="7"/>
  <c r="AMH70" i="7"/>
  <c r="AMA70" i="7"/>
  <c r="ALZ70" i="7"/>
  <c r="AMB70" i="7"/>
  <c r="AMC70" i="7"/>
  <c r="ALY70" i="7"/>
  <c r="AME70" i="7" s="1"/>
  <c r="AMI70" i="7" s="1"/>
  <c r="AMH64" i="7"/>
  <c r="AMG64" i="7"/>
  <c r="AMF64" i="7"/>
  <c r="AMB64" i="7"/>
  <c r="AMD64" i="7" s="1"/>
  <c r="AMC64" i="7"/>
  <c r="ALZ64" i="7"/>
  <c r="ALY64" i="7"/>
  <c r="ADY71" i="7"/>
  <c r="AQC63" i="7"/>
  <c r="AQD63" i="7" s="1"/>
  <c r="AQH66" i="7" s="1"/>
  <c r="AMN25" i="7"/>
  <c r="AMM25" i="7"/>
  <c r="AML25" i="7"/>
  <c r="AMO25" i="7"/>
  <c r="AMJ25" i="7"/>
  <c r="AMK25" i="7"/>
  <c r="AMO26" i="7"/>
  <c r="AMN26" i="7"/>
  <c r="AMJ28" i="7"/>
  <c r="AMJ26" i="7"/>
  <c r="AMK26" i="7"/>
  <c r="AML26" i="7"/>
  <c r="AMM26" i="7"/>
  <c r="AHX59" i="7"/>
  <c r="ZX56" i="7"/>
  <c r="ZX4" i="7" s="1"/>
  <c r="ADY70" i="7"/>
  <c r="AEA57" i="7"/>
  <c r="AQC78" i="7"/>
  <c r="AQD78" i="7" s="1"/>
  <c r="AQR19" i="7"/>
  <c r="AQU19" i="7"/>
  <c r="AID79" i="7"/>
  <c r="ZX57" i="7"/>
  <c r="ZX5" i="7" s="1"/>
  <c r="ADY72" i="7"/>
  <c r="AQC57" i="7"/>
  <c r="AQD57" i="7" s="1"/>
  <c r="AQS14" i="7"/>
  <c r="AMA64" i="7"/>
  <c r="AMB65" i="7"/>
  <c r="ALZ65" i="7"/>
  <c r="AMG65" i="7"/>
  <c r="AMC65" i="7"/>
  <c r="AMA65" i="7"/>
  <c r="ALY65" i="7"/>
  <c r="AMH65" i="7"/>
  <c r="AMF65" i="7"/>
  <c r="ALZ73" i="7"/>
  <c r="AME73" i="7" s="1"/>
  <c r="AMI73" i="7" s="1"/>
  <c r="AEA58" i="7"/>
  <c r="AEB58" i="7"/>
  <c r="AMC59" i="7"/>
  <c r="AQR14" i="7"/>
  <c r="AEB56" i="7"/>
  <c r="ADY56" i="7"/>
  <c r="ADZ64" i="7"/>
  <c r="ADY63" i="7"/>
  <c r="AEC66" i="7"/>
  <c r="AEC63" i="7"/>
  <c r="UF20" i="7"/>
  <c r="AEC80" i="7"/>
  <c r="AEA77" i="7"/>
  <c r="AEC79" i="7"/>
  <c r="ADZ80" i="7"/>
  <c r="ADY77" i="7"/>
  <c r="AMK28" i="7"/>
  <c r="AMO6" i="7"/>
  <c r="AQC79" i="7"/>
  <c r="AQD79" i="7" s="1"/>
  <c r="AQU27" i="7"/>
  <c r="AQU6" i="7"/>
  <c r="ZY11" i="7"/>
  <c r="ACH11" i="7" s="1"/>
  <c r="ZY12" i="7"/>
  <c r="ACH12" i="7" s="1"/>
  <c r="ZY13" i="7"/>
  <c r="ACH13" i="7" s="1"/>
  <c r="ZY14" i="7"/>
  <c r="ACH14" i="7" s="1"/>
  <c r="AMH57" i="7"/>
  <c r="AMG57" i="7"/>
  <c r="AMF57" i="7"/>
  <c r="AMB57" i="7"/>
  <c r="AMC57" i="7"/>
  <c r="ALY57" i="7"/>
  <c r="ALZ57" i="7"/>
  <c r="AMA57" i="7"/>
  <c r="AQT11" i="7"/>
  <c r="AQR11" i="7"/>
  <c r="AQU11" i="7"/>
  <c r="AQQ11" i="7"/>
  <c r="AQP11" i="7"/>
  <c r="AQS11" i="7"/>
  <c r="AQP13" i="7"/>
  <c r="ZX71" i="7"/>
  <c r="ZX19" i="7" s="1"/>
  <c r="ZY20" i="7" s="1"/>
  <c r="ACH20" i="7" s="1"/>
  <c r="ZY21" i="7"/>
  <c r="ACH21" i="7" s="1"/>
  <c r="AEA59" i="7"/>
  <c r="AMM6" i="7"/>
  <c r="AID59" i="7"/>
  <c r="ADZ57" i="7"/>
  <c r="AEB57" i="7"/>
  <c r="AQC77" i="7"/>
  <c r="AQD77" i="7" s="1"/>
  <c r="AQC71" i="7"/>
  <c r="AQD71" i="7" s="1"/>
  <c r="AEA72" i="7"/>
  <c r="AEC72" i="7"/>
  <c r="ADZ71" i="7"/>
  <c r="AHX71" i="7"/>
  <c r="AQS26" i="7"/>
  <c r="AQQ26" i="7"/>
  <c r="AQT26" i="7"/>
  <c r="AQP26" i="7"/>
  <c r="AQR26" i="7"/>
  <c r="AQU26" i="7"/>
  <c r="AQT12" i="7"/>
  <c r="AQC56" i="7"/>
  <c r="AQD56" i="7" s="1"/>
  <c r="AQR27" i="7"/>
  <c r="AQS6" i="7"/>
  <c r="AQP6" i="7"/>
  <c r="AMC73" i="7"/>
  <c r="AEC58" i="7"/>
  <c r="ADY58" i="7"/>
  <c r="AQQ27" i="7"/>
  <c r="ADX73" i="7"/>
  <c r="ALZ79" i="7"/>
  <c r="AME79" i="7" s="1"/>
  <c r="AMI79" i="7" s="1"/>
  <c r="ADZ56" i="7"/>
  <c r="AEA65" i="7"/>
  <c r="ADY66" i="7"/>
  <c r="ADY64" i="7"/>
  <c r="AEC65" i="7"/>
  <c r="AEC64" i="7"/>
  <c r="AEA78" i="7"/>
  <c r="ADZ77" i="7"/>
  <c r="AEC77" i="7"/>
  <c r="AEA80" i="7"/>
  <c r="ADY78" i="7"/>
  <c r="AQC59" i="7"/>
  <c r="AQD59" i="7" s="1"/>
  <c r="AQR20" i="7"/>
  <c r="AQS20" i="7"/>
  <c r="AQT20" i="7"/>
  <c r="AQQ20" i="7"/>
  <c r="ZX73" i="7"/>
  <c r="ZX21" i="7" s="1"/>
  <c r="ALZ72" i="7"/>
  <c r="AMB72" i="7"/>
  <c r="AMG72" i="7"/>
  <c r="AMC72" i="7"/>
  <c r="AMA72" i="7"/>
  <c r="ALY72" i="7"/>
  <c r="AMF72" i="7"/>
  <c r="AMH72" i="7"/>
  <c r="AMH63" i="7"/>
  <c r="ALW62" i="7"/>
  <c r="AMG63" i="7"/>
  <c r="AMF63" i="7"/>
  <c r="AMA63" i="7"/>
  <c r="AMB63" i="7"/>
  <c r="ALZ63" i="7"/>
  <c r="AMC63" i="7"/>
  <c r="ALY63" i="7"/>
  <c r="AEB71" i="7"/>
  <c r="AQC72" i="7"/>
  <c r="AQD72" i="7" s="1"/>
  <c r="AQT27" i="7"/>
  <c r="AQQ6" i="7"/>
  <c r="AEB73" i="7"/>
  <c r="AMH56" i="7"/>
  <c r="AMG56" i="7"/>
  <c r="AMF56" i="7"/>
  <c r="ALW55" i="7"/>
  <c r="AMC56" i="7"/>
  <c r="ALY56" i="7"/>
  <c r="AMB56" i="7"/>
  <c r="AMA56" i="7"/>
  <c r="ALZ56" i="7"/>
  <c r="AHY66" i="7"/>
  <c r="AIC66" i="7" s="1"/>
  <c r="AID66" i="7" s="1"/>
  <c r="AHX65" i="7"/>
  <c r="AMF71" i="7"/>
  <c r="AMH71" i="7"/>
  <c r="AMG71" i="7"/>
  <c r="ALZ71" i="7"/>
  <c r="AMB71" i="7"/>
  <c r="AMA71" i="7"/>
  <c r="AMC71" i="7"/>
  <c r="ALY71" i="7"/>
  <c r="AME71" i="7" s="1"/>
  <c r="AMI71" i="7" s="1"/>
  <c r="ADY59" i="7"/>
  <c r="AID58" i="7"/>
  <c r="AHX58" i="7"/>
  <c r="AIE56" i="7" s="1"/>
  <c r="AMH78" i="7"/>
  <c r="AMG78" i="7"/>
  <c r="AMF78" i="7"/>
  <c r="AMA78" i="7"/>
  <c r="AMC78" i="7"/>
  <c r="ALZ78" i="7"/>
  <c r="AMB78" i="7"/>
  <c r="ALY78" i="7"/>
  <c r="AHX72" i="7"/>
  <c r="AIE72" i="7" s="1"/>
  <c r="AEC71" i="7"/>
  <c r="AMK6" i="7"/>
  <c r="AQS25" i="7"/>
  <c r="AQR25" i="7"/>
  <c r="AQT25" i="7"/>
  <c r="AQP25" i="7"/>
  <c r="AQU25" i="7"/>
  <c r="AQQ25" i="7"/>
  <c r="AQS19" i="7"/>
  <c r="AMN28" i="7"/>
  <c r="ADX72" i="7"/>
  <c r="ADZ72" i="7"/>
  <c r="ALY80" i="7"/>
  <c r="AMA80" i="7"/>
  <c r="AMH80" i="7"/>
  <c r="AMF80" i="7"/>
  <c r="AMB80" i="7"/>
  <c r="ALZ80" i="7"/>
  <c r="AMC80" i="7"/>
  <c r="AMG80" i="7"/>
  <c r="AEA71" i="7"/>
  <c r="ALY58" i="7"/>
  <c r="AMA58" i="7"/>
  <c r="AMF58" i="7"/>
  <c r="AMH58" i="7"/>
  <c r="ALZ58" i="7"/>
  <c r="AMB58" i="7"/>
  <c r="AMC58" i="7"/>
  <c r="AMG58" i="7"/>
  <c r="AQS12" i="7"/>
  <c r="AQQ12" i="7"/>
  <c r="AQP4" i="7"/>
  <c r="AQS4" i="7"/>
  <c r="AQU4" i="7"/>
  <c r="AQT4" i="7"/>
  <c r="AQQ4" i="7"/>
  <c r="AQR4" i="7"/>
  <c r="AQP27" i="7"/>
  <c r="AQP28" i="7"/>
  <c r="AMA73" i="7"/>
  <c r="AMB59" i="7"/>
  <c r="AMD59" i="7" s="1"/>
  <c r="AQU20" i="7"/>
  <c r="ADX71" i="7"/>
  <c r="UF25" i="7"/>
  <c r="UF27" i="7"/>
  <c r="UF26" i="7"/>
  <c r="UF28" i="7"/>
  <c r="AMB79" i="7"/>
  <c r="AMD79" i="7" s="1"/>
  <c r="AMA79" i="7"/>
  <c r="AEC59" i="7"/>
  <c r="AEB63" i="7"/>
  <c r="AEA66" i="7"/>
  <c r="AEB64" i="7"/>
  <c r="AEB66" i="7"/>
  <c r="AEA64" i="7"/>
  <c r="ADZ78" i="7"/>
  <c r="AEB78" i="7"/>
  <c r="AED77" i="7"/>
  <c r="AED25" i="7" s="1"/>
  <c r="AEB80" i="7"/>
  <c r="AEC78" i="7"/>
  <c r="AQW79" i="7"/>
  <c r="AQX79" i="7" s="1"/>
  <c r="ARH79" i="7" s="1"/>
  <c r="ARD71" i="7"/>
  <c r="AEX27" i="7"/>
  <c r="DH27" i="7"/>
  <c r="DH28" i="7"/>
  <c r="DH26" i="7"/>
  <c r="DH25" i="7"/>
  <c r="AMS78" i="7"/>
  <c r="ANB79" i="7"/>
  <c r="AMV79" i="7"/>
  <c r="ANA79" i="7"/>
  <c r="AMU79" i="7"/>
  <c r="AMZ79" i="7"/>
  <c r="AMT79" i="7"/>
  <c r="AMS79" i="7"/>
  <c r="AMW79" i="7"/>
  <c r="AMW78" i="7"/>
  <c r="AMW80" i="7"/>
  <c r="AMT78" i="7"/>
  <c r="AMV78" i="7"/>
  <c r="YL27" i="7"/>
  <c r="AMV80" i="7"/>
  <c r="AEL79" i="7"/>
  <c r="AMQ76" i="7"/>
  <c r="AIK76" i="7"/>
  <c r="ANJ26" i="7"/>
  <c r="ANK27" i="7" s="1"/>
  <c r="AJD26" i="7"/>
  <c r="AJE27" i="7" s="1"/>
  <c r="ANJ27" i="7"/>
  <c r="AJD27" i="7"/>
  <c r="AIR79" i="7"/>
  <c r="ARD66" i="7"/>
  <c r="HD5" i="7"/>
  <c r="AIR80" i="7"/>
  <c r="AEE76" i="7"/>
  <c r="ARD73" i="7"/>
  <c r="AIR78" i="7"/>
  <c r="AEX26" i="7"/>
  <c r="AEY27" i="7" s="1"/>
  <c r="ARI26" i="7"/>
  <c r="ARO27" i="7" s="1"/>
  <c r="AQW78" i="7"/>
  <c r="AQX78" i="7" s="1"/>
  <c r="ARD58" i="7"/>
  <c r="ARD59" i="7"/>
  <c r="ARD72" i="7"/>
  <c r="HD7" i="7"/>
  <c r="AMD57" i="7" l="1"/>
  <c r="ADZ70" i="7"/>
  <c r="AID71" i="7"/>
  <c r="AEA70" i="7"/>
  <c r="AED58" i="7"/>
  <c r="AED6" i="7" s="1"/>
  <c r="AED79" i="7"/>
  <c r="AED27" i="7" s="1"/>
  <c r="AQL70" i="7"/>
  <c r="AMD70" i="7"/>
  <c r="AIG80" i="7"/>
  <c r="AQN70" i="7"/>
  <c r="AME56" i="7"/>
  <c r="AMI56" i="7" s="1"/>
  <c r="AID72" i="7"/>
  <c r="AME77" i="7"/>
  <c r="AMI77" i="7" s="1"/>
  <c r="AME66" i="7"/>
  <c r="AMI66" i="7" s="1"/>
  <c r="ARM79" i="7"/>
  <c r="AMD66" i="7"/>
  <c r="YL26" i="7"/>
  <c r="YL28" i="7"/>
  <c r="AED65" i="7"/>
  <c r="AED13" i="7" s="1"/>
  <c r="ARK79" i="7"/>
  <c r="AME78" i="7"/>
  <c r="AMI78" i="7" s="1"/>
  <c r="ARP79" i="7"/>
  <c r="ARJ79" i="7"/>
  <c r="DH7" i="7"/>
  <c r="AME58" i="7"/>
  <c r="AMI58" i="7" s="1"/>
  <c r="ARN79" i="7"/>
  <c r="ARL79" i="7"/>
  <c r="AMX79" i="7"/>
  <c r="AED78" i="7"/>
  <c r="AED26" i="7" s="1"/>
  <c r="ARO79" i="7"/>
  <c r="ARE79" i="7"/>
  <c r="ARI79" i="7" s="1"/>
  <c r="AED71" i="7"/>
  <c r="AED19" i="7" s="1"/>
  <c r="AMD58" i="7"/>
  <c r="AIH65" i="7"/>
  <c r="AMD56" i="7"/>
  <c r="AME72" i="7"/>
  <c r="AMI72" i="7" s="1"/>
  <c r="AMJ71" i="7" s="1"/>
  <c r="AED66" i="7"/>
  <c r="AED14" i="7" s="1"/>
  <c r="AIE70" i="7"/>
  <c r="AED56" i="7"/>
  <c r="AED4" i="7" s="1"/>
  <c r="AIE59" i="7"/>
  <c r="AME64" i="7"/>
  <c r="AMI64" i="7" s="1"/>
  <c r="AIE78" i="7"/>
  <c r="UF13" i="7"/>
  <c r="UF11" i="7"/>
  <c r="UF12" i="7"/>
  <c r="ZY18" i="7"/>
  <c r="ACH18" i="7" s="1"/>
  <c r="YL18" i="7" s="1"/>
  <c r="AME65" i="7"/>
  <c r="AMI65" i="7" s="1"/>
  <c r="VS7" i="7"/>
  <c r="YB7" i="7" s="1"/>
  <c r="VS4" i="7"/>
  <c r="YB4" i="7" s="1"/>
  <c r="VS5" i="7"/>
  <c r="YB5" i="7" s="1"/>
  <c r="VS6" i="7"/>
  <c r="YB6" i="7" s="1"/>
  <c r="AED63" i="7"/>
  <c r="AED11" i="7" s="1"/>
  <c r="AEE14" i="7" s="1"/>
  <c r="AGN14" i="7" s="1"/>
  <c r="AMD65" i="7"/>
  <c r="AME59" i="7"/>
  <c r="AMI59" i="7" s="1"/>
  <c r="UF14" i="7"/>
  <c r="AMX80" i="7"/>
  <c r="AME80" i="7"/>
  <c r="AMI80" i="7" s="1"/>
  <c r="AMJ77" i="7" s="1"/>
  <c r="AMD71" i="7"/>
  <c r="AIE57" i="7"/>
  <c r="AME63" i="7"/>
  <c r="AMI63" i="7" s="1"/>
  <c r="AMJ64" i="7" s="1"/>
  <c r="AED57" i="7"/>
  <c r="AED5" i="7" s="1"/>
  <c r="AME57" i="7"/>
  <c r="AMI57" i="7" s="1"/>
  <c r="AMK57" i="7" s="1"/>
  <c r="AEE6" i="7"/>
  <c r="AGN6" i="7" s="1"/>
  <c r="AEE26" i="7"/>
  <c r="AEE27" i="7"/>
  <c r="AEE28" i="7"/>
  <c r="AGN28" i="7" s="1"/>
  <c r="AED72" i="7"/>
  <c r="AED20" i="7" s="1"/>
  <c r="AMD63" i="7"/>
  <c r="AMD72" i="7"/>
  <c r="AED73" i="7"/>
  <c r="AED21" i="7" s="1"/>
  <c r="AQN56" i="7"/>
  <c r="AQM56" i="7"/>
  <c r="AQL56" i="7"/>
  <c r="AQC55" i="7"/>
  <c r="AQH56" i="7"/>
  <c r="AQF56" i="7"/>
  <c r="AQE56" i="7"/>
  <c r="AQG56" i="7"/>
  <c r="AQM71" i="7"/>
  <c r="AQL71" i="7"/>
  <c r="AQN71" i="7"/>
  <c r="AQG71" i="7"/>
  <c r="AQI71" i="7"/>
  <c r="AQE71" i="7"/>
  <c r="AQH71" i="7"/>
  <c r="AQF71" i="7"/>
  <c r="AIH59" i="7"/>
  <c r="ZY19" i="7"/>
  <c r="ACH19" i="7" s="1"/>
  <c r="YL21" i="7" s="1"/>
  <c r="YL13" i="7"/>
  <c r="AQE77" i="7"/>
  <c r="AQM79" i="7"/>
  <c r="AQI79" i="7"/>
  <c r="AQG79" i="7"/>
  <c r="AQE79" i="7"/>
  <c r="AQL79" i="7"/>
  <c r="AQN79" i="7"/>
  <c r="AQF79" i="7"/>
  <c r="AQH79" i="7"/>
  <c r="AQJ79" i="7" s="1"/>
  <c r="AQE58" i="7"/>
  <c r="AQG58" i="7"/>
  <c r="AQH58" i="7"/>
  <c r="AQF58" i="7"/>
  <c r="AQK58" i="7" s="1"/>
  <c r="AQO58" i="7" s="1"/>
  <c r="AQI58" i="7"/>
  <c r="AQM58" i="7"/>
  <c r="AQN58" i="7"/>
  <c r="AQL58" i="7"/>
  <c r="AIH57" i="7"/>
  <c r="AQH73" i="7"/>
  <c r="AQF73" i="7"/>
  <c r="AQM73" i="7"/>
  <c r="AQG73" i="7"/>
  <c r="AQE73" i="7"/>
  <c r="AQN73" i="7"/>
  <c r="AQL73" i="7"/>
  <c r="AQI73" i="7"/>
  <c r="AQI63" i="7"/>
  <c r="AQF65" i="7"/>
  <c r="AQH65" i="7"/>
  <c r="AQG65" i="7"/>
  <c r="AQE65" i="7"/>
  <c r="AQK65" i="7" s="1"/>
  <c r="AQO65" i="7" s="1"/>
  <c r="AQL65" i="7"/>
  <c r="AQN65" i="7"/>
  <c r="AQM65" i="7"/>
  <c r="AQI65" i="7"/>
  <c r="AII65" i="7"/>
  <c r="AIH63" i="7"/>
  <c r="AIE63" i="7"/>
  <c r="AID63" i="7"/>
  <c r="AII66" i="7"/>
  <c r="AIE77" i="7"/>
  <c r="AIH77" i="7"/>
  <c r="AIF79" i="7"/>
  <c r="AIF71" i="7"/>
  <c r="AII71" i="7"/>
  <c r="AIG72" i="7"/>
  <c r="AIE73" i="7"/>
  <c r="AIF57" i="7"/>
  <c r="AQF66" i="7"/>
  <c r="AIG78" i="7"/>
  <c r="AQH70" i="7"/>
  <c r="AII56" i="7"/>
  <c r="AIG56" i="7"/>
  <c r="AIH80" i="7"/>
  <c r="AMX78" i="7"/>
  <c r="AGN27" i="7"/>
  <c r="DH5" i="7"/>
  <c r="AML58" i="7"/>
  <c r="AMD80" i="7"/>
  <c r="AML80" i="7" s="1"/>
  <c r="AMD78" i="7"/>
  <c r="AQN77" i="7"/>
  <c r="AQM77" i="7"/>
  <c r="AQC76" i="7"/>
  <c r="AQL77" i="7"/>
  <c r="AQF77" i="7"/>
  <c r="AQK77" i="7" s="1"/>
  <c r="AQO77" i="7" s="1"/>
  <c r="AQG77" i="7"/>
  <c r="AQI77" i="7"/>
  <c r="AQH77" i="7"/>
  <c r="YL12" i="7"/>
  <c r="YL11" i="7"/>
  <c r="YL14" i="7"/>
  <c r="ZY4" i="7"/>
  <c r="ACH4" i="7" s="1"/>
  <c r="ZY5" i="7"/>
  <c r="ACH5" i="7" s="1"/>
  <c r="ZY7" i="7"/>
  <c r="ACH7" i="7" s="1"/>
  <c r="ZY6" i="7"/>
  <c r="ACH6" i="7" s="1"/>
  <c r="AQL64" i="7"/>
  <c r="AQN64" i="7"/>
  <c r="AQM64" i="7"/>
  <c r="AQE64" i="7"/>
  <c r="AQI64" i="7"/>
  <c r="AQG64" i="7"/>
  <c r="AQH64" i="7"/>
  <c r="AQF64" i="7"/>
  <c r="AIE65" i="7"/>
  <c r="AIG64" i="7"/>
  <c r="AII64" i="7"/>
  <c r="AII63" i="7"/>
  <c r="AIF66" i="7"/>
  <c r="AIF72" i="7"/>
  <c r="AIG77" i="7"/>
  <c r="AII77" i="7"/>
  <c r="AIG79" i="7"/>
  <c r="AIG70" i="7"/>
  <c r="AIF70" i="7"/>
  <c r="AIH70" i="7"/>
  <c r="AII72" i="7"/>
  <c r="AIH71" i="7"/>
  <c r="AIF78" i="7"/>
  <c r="AIH78" i="7"/>
  <c r="AQE70" i="7"/>
  <c r="AIH56" i="7"/>
  <c r="AID64" i="7"/>
  <c r="AII80" i="7"/>
  <c r="ARF79" i="7"/>
  <c r="AMN58" i="7"/>
  <c r="AED59" i="7"/>
  <c r="AED7" i="7" s="1"/>
  <c r="AEE4" i="7" s="1"/>
  <c r="AGN4" i="7" s="1"/>
  <c r="AII57" i="7"/>
  <c r="AIE58" i="7"/>
  <c r="YL20" i="7"/>
  <c r="AQL57" i="7"/>
  <c r="AQN57" i="7"/>
  <c r="AQM57" i="7"/>
  <c r="AQH57" i="7"/>
  <c r="AQJ57" i="7" s="1"/>
  <c r="AQF57" i="7"/>
  <c r="AQG57" i="7"/>
  <c r="AQI57" i="7"/>
  <c r="AQE57" i="7"/>
  <c r="AQK57" i="7" s="1"/>
  <c r="AQO57" i="7" s="1"/>
  <c r="AQL78" i="7"/>
  <c r="AQN78" i="7"/>
  <c r="AQM78" i="7"/>
  <c r="AQH78" i="7"/>
  <c r="AQJ78" i="7" s="1"/>
  <c r="AQI78" i="7"/>
  <c r="AQE78" i="7"/>
  <c r="AQG78" i="7"/>
  <c r="AQF78" i="7"/>
  <c r="AIG59" i="7"/>
  <c r="AQM63" i="7"/>
  <c r="AQL63" i="7"/>
  <c r="AQN63" i="7"/>
  <c r="AQC62" i="7"/>
  <c r="AQF63" i="7"/>
  <c r="AQG63" i="7"/>
  <c r="AQE63" i="7"/>
  <c r="AQH63" i="7"/>
  <c r="AQJ63" i="7" s="1"/>
  <c r="AQN80" i="7"/>
  <c r="AQL80" i="7"/>
  <c r="AQH80" i="7"/>
  <c r="AQF80" i="7"/>
  <c r="AQM80" i="7"/>
  <c r="AQI80" i="7"/>
  <c r="AQG80" i="7"/>
  <c r="AQE80" i="7"/>
  <c r="AQK80" i="7" s="1"/>
  <c r="AQO80" i="7" s="1"/>
  <c r="AED80" i="7"/>
  <c r="AED28" i="7" s="1"/>
  <c r="AEE25" i="7" s="1"/>
  <c r="AGN25" i="7" s="1"/>
  <c r="ACR25" i="7" s="1"/>
  <c r="AIG58" i="7"/>
  <c r="AIE64" i="7"/>
  <c r="AIH64" i="7"/>
  <c r="AIF65" i="7"/>
  <c r="AIG65" i="7"/>
  <c r="AIH66" i="7"/>
  <c r="AIG66" i="7"/>
  <c r="AIH72" i="7"/>
  <c r="AII79" i="7"/>
  <c r="AIH79" i="7"/>
  <c r="AIF73" i="7"/>
  <c r="AIH73" i="7"/>
  <c r="AIG73" i="7"/>
  <c r="AII70" i="7"/>
  <c r="AIF59" i="7"/>
  <c r="AQE66" i="7"/>
  <c r="AQK66" i="7" s="1"/>
  <c r="AQO66" i="7" s="1"/>
  <c r="AQI66" i="7"/>
  <c r="AQJ66" i="7" s="1"/>
  <c r="AII78" i="7"/>
  <c r="AIJ78" i="7" s="1"/>
  <c r="AIJ26" i="7" s="1"/>
  <c r="AQI70" i="7"/>
  <c r="AQG70" i="7"/>
  <c r="AIE80" i="7"/>
  <c r="AIF80" i="7"/>
  <c r="AQF72" i="7"/>
  <c r="AQH72" i="7"/>
  <c r="AQI72" i="7"/>
  <c r="AQM72" i="7"/>
  <c r="AQE72" i="7"/>
  <c r="AQG72" i="7"/>
  <c r="AQL72" i="7"/>
  <c r="AQN72" i="7"/>
  <c r="AQI56" i="7"/>
  <c r="AQE59" i="7"/>
  <c r="AQG59" i="7"/>
  <c r="AQF59" i="7"/>
  <c r="AQH59" i="7"/>
  <c r="AQI59" i="7"/>
  <c r="AQM59" i="7"/>
  <c r="AQL59" i="7"/>
  <c r="AQN59" i="7"/>
  <c r="AED64" i="7"/>
  <c r="AED12" i="7" s="1"/>
  <c r="AEE13" i="7" s="1"/>
  <c r="AGN13" i="7" s="1"/>
  <c r="AIH58" i="7"/>
  <c r="AII59" i="7"/>
  <c r="AMM59" i="7"/>
  <c r="AML59" i="7"/>
  <c r="AMN59" i="7"/>
  <c r="AMK59" i="7"/>
  <c r="AMJ59" i="7"/>
  <c r="AMO59" i="7"/>
  <c r="AMD73" i="7"/>
  <c r="AMO73" i="7" s="1"/>
  <c r="AIF58" i="7"/>
  <c r="AIG57" i="7"/>
  <c r="AIJ57" i="7" s="1"/>
  <c r="AIJ5" i="7" s="1"/>
  <c r="AII58" i="7"/>
  <c r="AIF64" i="7"/>
  <c r="AIG63" i="7"/>
  <c r="AIF63" i="7"/>
  <c r="AIE66" i="7"/>
  <c r="AIJ66" i="7" s="1"/>
  <c r="AIJ14" i="7" s="1"/>
  <c r="AIF77" i="7"/>
  <c r="AIJ77" i="7" s="1"/>
  <c r="AIJ25" i="7" s="1"/>
  <c r="AIE79" i="7"/>
  <c r="AIG71" i="7"/>
  <c r="AII73" i="7"/>
  <c r="AIE71" i="7"/>
  <c r="AID65" i="7"/>
  <c r="AQG66" i="7"/>
  <c r="AQF70" i="7"/>
  <c r="AQC69" i="7"/>
  <c r="AIF56" i="7"/>
  <c r="AIJ56" i="7" s="1"/>
  <c r="AIJ4" i="7" s="1"/>
  <c r="ARG79" i="7"/>
  <c r="ARJ27" i="7"/>
  <c r="ARG78" i="7"/>
  <c r="ARA78" i="7"/>
  <c r="ARF78" i="7"/>
  <c r="AQZ78" i="7"/>
  <c r="ARC78" i="7"/>
  <c r="AQY78" i="7"/>
  <c r="ARB78" i="7"/>
  <c r="ARH78" i="7"/>
  <c r="ARC80" i="7"/>
  <c r="ARB80" i="7"/>
  <c r="DH4" i="7"/>
  <c r="ARB79" i="7"/>
  <c r="AQZ79" i="7"/>
  <c r="DH6" i="7"/>
  <c r="AQY79" i="7"/>
  <c r="ARA79" i="7"/>
  <c r="ARC79" i="7"/>
  <c r="AJE26" i="7"/>
  <c r="ANK26" i="7"/>
  <c r="ARM27" i="7"/>
  <c r="ARK27" i="7"/>
  <c r="ARN27" i="7"/>
  <c r="ARL27" i="7"/>
  <c r="ARN26" i="7"/>
  <c r="ARJ26" i="7"/>
  <c r="ARL26" i="7"/>
  <c r="ARM26" i="7"/>
  <c r="ARO26" i="7"/>
  <c r="ARK26" i="7"/>
  <c r="ARE78" i="7"/>
  <c r="ARI78" i="7" s="1"/>
  <c r="ARP78" i="7"/>
  <c r="ARO78" i="7"/>
  <c r="ARL78" i="7"/>
  <c r="ARK78" i="7"/>
  <c r="ARN78" i="7"/>
  <c r="ARM78" i="7"/>
  <c r="ARJ78" i="7"/>
  <c r="AEY26" i="7"/>
  <c r="AGN26" i="7" s="1"/>
  <c r="AK5" i="12"/>
  <c r="AR5" i="4"/>
  <c r="K5" i="5"/>
  <c r="AMJ79" i="7" l="1"/>
  <c r="AED70" i="7"/>
  <c r="AED18" i="7" s="1"/>
  <c r="AEE21" i="7" s="1"/>
  <c r="AGN21" i="7" s="1"/>
  <c r="AMJ80" i="7"/>
  <c r="AMJ72" i="7"/>
  <c r="AMJ73" i="7"/>
  <c r="AQJ71" i="7"/>
  <c r="AMJ70" i="7"/>
  <c r="AMJ65" i="7"/>
  <c r="AMJ63" i="7"/>
  <c r="AMK65" i="7"/>
  <c r="AMJ66" i="7"/>
  <c r="AQK73" i="7"/>
  <c r="AQO73" i="7" s="1"/>
  <c r="AQK63" i="7"/>
  <c r="AQO63" i="7" s="1"/>
  <c r="AQK78" i="7"/>
  <c r="AQO78" i="7" s="1"/>
  <c r="AQK56" i="7"/>
  <c r="AQO56" i="7" s="1"/>
  <c r="AMO58" i="7"/>
  <c r="AMJ57" i="7"/>
  <c r="AIJ71" i="7"/>
  <c r="AIJ19" i="7" s="1"/>
  <c r="AEE5" i="7"/>
  <c r="AGN5" i="7" s="1"/>
  <c r="AMK56" i="7"/>
  <c r="AMO56" i="7"/>
  <c r="AIJ72" i="7"/>
  <c r="AIJ20" i="7" s="1"/>
  <c r="AQJ65" i="7"/>
  <c r="AIJ73" i="7"/>
  <c r="AIJ21" i="7" s="1"/>
  <c r="AIJ58" i="7"/>
  <c r="AIJ6" i="7" s="1"/>
  <c r="AML79" i="7"/>
  <c r="AQK79" i="7"/>
  <c r="AQO79" i="7" s="1"/>
  <c r="AMK71" i="7"/>
  <c r="AMJ58" i="7"/>
  <c r="AMN56" i="7"/>
  <c r="AMM56" i="7"/>
  <c r="AEE7" i="7"/>
  <c r="AGN7" i="7" s="1"/>
  <c r="ACR7" i="7" s="1"/>
  <c r="AML57" i="7"/>
  <c r="AMM57" i="7"/>
  <c r="UF7" i="7"/>
  <c r="UF5" i="7"/>
  <c r="UF6" i="7"/>
  <c r="UF4" i="7"/>
  <c r="AMJ78" i="7"/>
  <c r="AQK64" i="7"/>
  <c r="AQO64" i="7" s="1"/>
  <c r="AQP64" i="7" s="1"/>
  <c r="AQK71" i="7"/>
  <c r="AQO71" i="7" s="1"/>
  <c r="AMJ56" i="7"/>
  <c r="AML56" i="7"/>
  <c r="AMO57" i="7"/>
  <c r="AMN57" i="7"/>
  <c r="AQK72" i="7"/>
  <c r="AQO72" i="7" s="1"/>
  <c r="AIJ79" i="7"/>
  <c r="AIJ27" i="7" s="1"/>
  <c r="AIK26" i="7" s="1"/>
  <c r="AKT26" i="7" s="1"/>
  <c r="AQK59" i="7"/>
  <c r="AQO59" i="7" s="1"/>
  <c r="AQP57" i="7" s="1"/>
  <c r="AIJ80" i="7"/>
  <c r="AIJ28" i="7" s="1"/>
  <c r="AIJ59" i="7"/>
  <c r="AIJ7" i="7" s="1"/>
  <c r="AQP80" i="7"/>
  <c r="AIJ70" i="7"/>
  <c r="AIJ18" i="7" s="1"/>
  <c r="AIK19" i="7" s="1"/>
  <c r="AKT19" i="7" s="1"/>
  <c r="AQJ64" i="7"/>
  <c r="YL4" i="7"/>
  <c r="AMM58" i="7"/>
  <c r="AMK58" i="7"/>
  <c r="AIK28" i="7"/>
  <c r="AKT28" i="7" s="1"/>
  <c r="AIK27" i="7"/>
  <c r="AKT27" i="7" s="1"/>
  <c r="AQP77" i="7"/>
  <c r="AQP58" i="7"/>
  <c r="AQP79" i="7"/>
  <c r="AIK4" i="7"/>
  <c r="AKT4" i="7" s="1"/>
  <c r="AIK5" i="7"/>
  <c r="AKT5" i="7" s="1"/>
  <c r="AIK7" i="7"/>
  <c r="AKT7" i="7" s="1"/>
  <c r="AIK6" i="7"/>
  <c r="AKT6" i="7" s="1"/>
  <c r="ACR5" i="7"/>
  <c r="ACR6" i="7"/>
  <c r="AIK21" i="7"/>
  <c r="AKT21" i="7" s="1"/>
  <c r="AIJ65" i="7"/>
  <c r="AIJ13" i="7" s="1"/>
  <c r="AMP59" i="7"/>
  <c r="AMP7" i="7" s="1"/>
  <c r="AQJ59" i="7"/>
  <c r="AQJ72" i="7"/>
  <c r="AQJ80" i="7"/>
  <c r="AQK70" i="7"/>
  <c r="AQO70" i="7" s="1"/>
  <c r="AQP71" i="7" s="1"/>
  <c r="YL5" i="7"/>
  <c r="YL6" i="7"/>
  <c r="YL7" i="7"/>
  <c r="AQJ70" i="7"/>
  <c r="AQJ56" i="7"/>
  <c r="AMN80" i="7"/>
  <c r="AMM78" i="7"/>
  <c r="AMM77" i="7"/>
  <c r="AMK79" i="7"/>
  <c r="YL19" i="7"/>
  <c r="AMN72" i="7"/>
  <c r="AMK72" i="7"/>
  <c r="AMK70" i="7"/>
  <c r="AMO72" i="7"/>
  <c r="AMM73" i="7"/>
  <c r="AMK63" i="7"/>
  <c r="AMK66" i="7"/>
  <c r="AMM64" i="7"/>
  <c r="AMN64" i="7"/>
  <c r="AMN66" i="7"/>
  <c r="AEE12" i="7"/>
  <c r="AGN12" i="7" s="1"/>
  <c r="AQJ77" i="7"/>
  <c r="AMM80" i="7"/>
  <c r="AMO80" i="7"/>
  <c r="AMK80" i="7"/>
  <c r="AMN77" i="7"/>
  <c r="AMN79" i="7"/>
  <c r="AMM79" i="7"/>
  <c r="AML70" i="7"/>
  <c r="AMO70" i="7"/>
  <c r="AML72" i="7"/>
  <c r="AML73" i="7"/>
  <c r="AMM65" i="7"/>
  <c r="AML63" i="7"/>
  <c r="AMO66" i="7"/>
  <c r="AMK64" i="7"/>
  <c r="AEE11" i="7"/>
  <c r="AGN11" i="7" s="1"/>
  <c r="AIJ64" i="7"/>
  <c r="AIJ12" i="7" s="1"/>
  <c r="AIJ63" i="7"/>
  <c r="AIJ11" i="7" s="1"/>
  <c r="AQJ58" i="7"/>
  <c r="AQQ58" i="7" s="1"/>
  <c r="AMO78" i="7"/>
  <c r="AML78" i="7"/>
  <c r="AMN78" i="7"/>
  <c r="AMO79" i="7"/>
  <c r="AMN71" i="7"/>
  <c r="AMM70" i="7"/>
  <c r="AMM71" i="7"/>
  <c r="AMN70" i="7"/>
  <c r="AMK73" i="7"/>
  <c r="AML64" i="7"/>
  <c r="AMN65" i="7"/>
  <c r="AMN63" i="7"/>
  <c r="AMO64" i="7"/>
  <c r="AMM63" i="7"/>
  <c r="AQJ73" i="7"/>
  <c r="AMK77" i="7"/>
  <c r="AML77" i="7"/>
  <c r="AMK78" i="7"/>
  <c r="AMO77" i="7"/>
  <c r="AMP56" i="7"/>
  <c r="AMP4" i="7" s="1"/>
  <c r="ACR4" i="7"/>
  <c r="AML71" i="7"/>
  <c r="AMO71" i="7"/>
  <c r="AMM72" i="7"/>
  <c r="AMN73" i="7"/>
  <c r="AMO63" i="7"/>
  <c r="AMM66" i="7"/>
  <c r="AMO65" i="7"/>
  <c r="AML65" i="7"/>
  <c r="AML66" i="7"/>
  <c r="ACR26" i="7"/>
  <c r="ACR28" i="7"/>
  <c r="ACR27" i="7"/>
  <c r="AQW76" i="7"/>
  <c r="ARP27" i="7"/>
  <c r="ARP26" i="7"/>
  <c r="ARD78" i="7"/>
  <c r="ARD80" i="7"/>
  <c r="ARD79" i="7"/>
  <c r="AEE20" i="7" l="1"/>
  <c r="AGN20" i="7" s="1"/>
  <c r="AEE18" i="7"/>
  <c r="AGN18" i="7" s="1"/>
  <c r="ACR18" i="7" s="1"/>
  <c r="AQS64" i="7"/>
  <c r="AEE19" i="7"/>
  <c r="AGN19" i="7" s="1"/>
  <c r="AMP72" i="7"/>
  <c r="AMP20" i="7" s="1"/>
  <c r="AQP78" i="7"/>
  <c r="AQU64" i="7"/>
  <c r="AMP57" i="7"/>
  <c r="AMP5" i="7" s="1"/>
  <c r="AQU63" i="7"/>
  <c r="AQR79" i="7"/>
  <c r="AIK20" i="7"/>
  <c r="AKT20" i="7" s="1"/>
  <c r="AQP59" i="7"/>
  <c r="AMP58" i="7"/>
  <c r="AMP6" i="7" s="1"/>
  <c r="AMQ5" i="7" s="1"/>
  <c r="AOZ5" i="7" s="1"/>
  <c r="AQP56" i="7"/>
  <c r="AIK18" i="7"/>
  <c r="AKT18" i="7" s="1"/>
  <c r="AMP77" i="7"/>
  <c r="AMP25" i="7" s="1"/>
  <c r="AQR64" i="7"/>
  <c r="AMP71" i="7"/>
  <c r="AMP19" i="7" s="1"/>
  <c r="AQP66" i="7"/>
  <c r="AQQ65" i="7"/>
  <c r="AQU65" i="7"/>
  <c r="AQQ64" i="7"/>
  <c r="AQS66" i="7"/>
  <c r="AQR63" i="7"/>
  <c r="AQR65" i="7"/>
  <c r="AQS63" i="7"/>
  <c r="AQT63" i="7"/>
  <c r="AQT66" i="7"/>
  <c r="AIK25" i="7"/>
  <c r="AKT25" i="7" s="1"/>
  <c r="AGX25" i="7" s="1"/>
  <c r="AQU66" i="7"/>
  <c r="AQP65" i="7"/>
  <c r="AQT64" i="7"/>
  <c r="AQS65" i="7"/>
  <c r="AQQ63" i="7"/>
  <c r="AQP63" i="7"/>
  <c r="AQR66" i="7"/>
  <c r="AMP65" i="7"/>
  <c r="AMP13" i="7" s="1"/>
  <c r="AMP78" i="7"/>
  <c r="AMP26" i="7" s="1"/>
  <c r="AMP79" i="7"/>
  <c r="AMP27" i="7" s="1"/>
  <c r="AQQ66" i="7"/>
  <c r="AQV66" i="7" s="1"/>
  <c r="AQV14" i="7" s="1"/>
  <c r="AMP73" i="7"/>
  <c r="AMP21" i="7" s="1"/>
  <c r="AMP70" i="7"/>
  <c r="AMP18" i="7" s="1"/>
  <c r="AMQ21" i="7" s="1"/>
  <c r="AOZ21" i="7" s="1"/>
  <c r="AMP80" i="7"/>
  <c r="AMP28" i="7" s="1"/>
  <c r="AMP66" i="7"/>
  <c r="AMP14" i="7" s="1"/>
  <c r="AQQ57" i="7"/>
  <c r="AMP63" i="7"/>
  <c r="AMP11" i="7" s="1"/>
  <c r="AMP64" i="7"/>
  <c r="AMP12" i="7" s="1"/>
  <c r="AQS80" i="7"/>
  <c r="AGX19" i="7"/>
  <c r="AQT65" i="7"/>
  <c r="AQV65" i="7" s="1"/>
  <c r="AQV13" i="7" s="1"/>
  <c r="AQT59" i="7"/>
  <c r="AMQ19" i="7"/>
  <c r="AOZ19" i="7" s="1"/>
  <c r="AMQ12" i="7"/>
  <c r="AOZ12" i="7" s="1"/>
  <c r="AMQ25" i="7"/>
  <c r="AOZ25" i="7" s="1"/>
  <c r="AMQ26" i="7"/>
  <c r="AOZ26" i="7" s="1"/>
  <c r="AMQ27" i="7"/>
  <c r="AOZ27" i="7" s="1"/>
  <c r="AMQ28" i="7"/>
  <c r="AOZ28" i="7" s="1"/>
  <c r="AQP70" i="7"/>
  <c r="AQS70" i="7"/>
  <c r="AQQ70" i="7"/>
  <c r="AQT70" i="7"/>
  <c r="AQR70" i="7"/>
  <c r="AQU70" i="7"/>
  <c r="AQS71" i="7"/>
  <c r="AQR73" i="7"/>
  <c r="AQU72" i="7"/>
  <c r="AQT72" i="7"/>
  <c r="AQT71" i="7"/>
  <c r="AQR71" i="7"/>
  <c r="AQS73" i="7"/>
  <c r="AQQ71" i="7"/>
  <c r="AQU71" i="7"/>
  <c r="AQV71" i="7" s="1"/>
  <c r="AQV19" i="7" s="1"/>
  <c r="AQU73" i="7"/>
  <c r="AQT73" i="7"/>
  <c r="AQQ73" i="7"/>
  <c r="AQR72" i="7"/>
  <c r="AQQ72" i="7"/>
  <c r="AQS72" i="7"/>
  <c r="AGX7" i="7"/>
  <c r="AQP72" i="7"/>
  <c r="AQS56" i="7"/>
  <c r="AQR58" i="7"/>
  <c r="AQQ80" i="7"/>
  <c r="AQQ79" i="7"/>
  <c r="AQQ77" i="7"/>
  <c r="AQR80" i="7"/>
  <c r="AQQ78" i="7"/>
  <c r="AQT57" i="7"/>
  <c r="ACR12" i="7"/>
  <c r="ACR13" i="7"/>
  <c r="ACR11" i="7"/>
  <c r="ACR14" i="7"/>
  <c r="AQU59" i="7"/>
  <c r="AQT56" i="7"/>
  <c r="AQS58" i="7"/>
  <c r="AQU58" i="7"/>
  <c r="AQU78" i="7"/>
  <c r="AQU80" i="7"/>
  <c r="AQU77" i="7"/>
  <c r="AQS77" i="7"/>
  <c r="AQR77" i="7"/>
  <c r="AQR57" i="7"/>
  <c r="AQU57" i="7"/>
  <c r="AIK11" i="7"/>
  <c r="AKT11" i="7" s="1"/>
  <c r="AIK12" i="7"/>
  <c r="AKT12" i="7" s="1"/>
  <c r="AIK13" i="7"/>
  <c r="AKT13" i="7" s="1"/>
  <c r="AIK14" i="7"/>
  <c r="AKT14" i="7" s="1"/>
  <c r="AGX18" i="7"/>
  <c r="AGX21" i="7"/>
  <c r="AQQ59" i="7"/>
  <c r="AQS59" i="7"/>
  <c r="AQP73" i="7"/>
  <c r="AQR56" i="7"/>
  <c r="AQQ56" i="7"/>
  <c r="AQT58" i="7"/>
  <c r="AQS78" i="7"/>
  <c r="AQT78" i="7"/>
  <c r="AQS79" i="7"/>
  <c r="AQT77" i="7"/>
  <c r="AQS57" i="7"/>
  <c r="AMQ4" i="7"/>
  <c r="AOZ4" i="7" s="1"/>
  <c r="AMQ6" i="7"/>
  <c r="AOZ6" i="7" s="1"/>
  <c r="AMQ7" i="7"/>
  <c r="AOZ7" i="7" s="1"/>
  <c r="AGX20" i="7"/>
  <c r="AQR59" i="7"/>
  <c r="AGX5" i="7"/>
  <c r="AGX6" i="7"/>
  <c r="AGX4" i="7"/>
  <c r="AQU56" i="7"/>
  <c r="AQT80" i="7"/>
  <c r="AQT79" i="7"/>
  <c r="AQR78" i="7"/>
  <c r="AQU79" i="7"/>
  <c r="ARQ26" i="7"/>
  <c r="ARQ27" i="7"/>
  <c r="F49" i="12"/>
  <c r="AMQ13" i="7" l="1"/>
  <c r="AOZ13" i="7" s="1"/>
  <c r="ACR21" i="7"/>
  <c r="ACR20" i="7"/>
  <c r="ACR19" i="7"/>
  <c r="AQV58" i="7"/>
  <c r="AQV6" i="7" s="1"/>
  <c r="AQV63" i="7"/>
  <c r="AQV11" i="7" s="1"/>
  <c r="AQV73" i="7"/>
  <c r="AQV21" i="7" s="1"/>
  <c r="AMQ11" i="7"/>
  <c r="AOZ11" i="7" s="1"/>
  <c r="ALD12" i="7" s="1"/>
  <c r="AMQ18" i="7"/>
  <c r="AOZ18" i="7" s="1"/>
  <c r="ALD21" i="7" s="1"/>
  <c r="AGX26" i="7"/>
  <c r="AQV77" i="7"/>
  <c r="AQV25" i="7" s="1"/>
  <c r="AMQ14" i="7"/>
  <c r="AOZ14" i="7" s="1"/>
  <c r="ALD14" i="7" s="1"/>
  <c r="AMQ20" i="7"/>
  <c r="AOZ20" i="7" s="1"/>
  <c r="AGX27" i="7"/>
  <c r="AQV56" i="7"/>
  <c r="AQV4" i="7" s="1"/>
  <c r="AGX28" i="7"/>
  <c r="AQV64" i="7"/>
  <c r="AQV12" i="7" s="1"/>
  <c r="AQW11" i="7" s="1"/>
  <c r="ATF11" i="7" s="1"/>
  <c r="AQV57" i="7"/>
  <c r="AQV5" i="7" s="1"/>
  <c r="AQV72" i="7"/>
  <c r="AQV20" i="7" s="1"/>
  <c r="ALD5" i="7"/>
  <c r="AQV59" i="7"/>
  <c r="AQV7" i="7" s="1"/>
  <c r="AQV79" i="7"/>
  <c r="AQV27" i="7" s="1"/>
  <c r="AQW7" i="7"/>
  <c r="ATF7" i="7" s="1"/>
  <c r="ALD6" i="7"/>
  <c r="AQW28" i="7"/>
  <c r="ATF28" i="7" s="1"/>
  <c r="AGX12" i="7"/>
  <c r="AGX13" i="7"/>
  <c r="AGX11" i="7"/>
  <c r="AGX14" i="7"/>
  <c r="AQV78" i="7"/>
  <c r="AQV26" i="7" s="1"/>
  <c r="AQW27" i="7" s="1"/>
  <c r="ATF27" i="7" s="1"/>
  <c r="AQV80" i="7"/>
  <c r="AQV28" i="7" s="1"/>
  <c r="AQW14" i="7"/>
  <c r="ATF14" i="7" s="1"/>
  <c r="ALD4" i="7"/>
  <c r="ALD7" i="7"/>
  <c r="AQV70" i="7"/>
  <c r="AQV18" i="7" s="1"/>
  <c r="ALD25" i="7"/>
  <c r="ALD27" i="7"/>
  <c r="ALD26" i="7"/>
  <c r="ALD28" i="7"/>
  <c r="ALD19" i="7"/>
  <c r="A8" i="3"/>
  <c r="G17" i="4"/>
  <c r="G16" i="4"/>
  <c r="G15" i="4"/>
  <c r="G14" i="4"/>
  <c r="G13" i="4"/>
  <c r="G12" i="4"/>
  <c r="G11" i="4"/>
  <c r="G10" i="4"/>
  <c r="G9" i="4"/>
  <c r="G8" i="4"/>
  <c r="AQW6" i="7" l="1"/>
  <c r="ATF6" i="7" s="1"/>
  <c r="ALD11" i="7"/>
  <c r="ALD13" i="7"/>
  <c r="AQW13" i="7"/>
  <c r="ATF13" i="7" s="1"/>
  <c r="AQW12" i="7"/>
  <c r="ATF12" i="7" s="1"/>
  <c r="APJ12" i="7" s="1"/>
  <c r="ALD18" i="7"/>
  <c r="ALD20" i="7"/>
  <c r="AQW5" i="7"/>
  <c r="ATF5" i="7" s="1"/>
  <c r="APJ11" i="7"/>
  <c r="AQW4" i="7"/>
  <c r="ATF4" i="7" s="1"/>
  <c r="AQW26" i="7"/>
  <c r="ATF26" i="7" s="1"/>
  <c r="AQW25" i="7"/>
  <c r="ATF25" i="7" s="1"/>
  <c r="AQW18" i="7"/>
  <c r="ATF18" i="7" s="1"/>
  <c r="AQW19" i="7"/>
  <c r="ATF19" i="7" s="1"/>
  <c r="AQW20" i="7"/>
  <c r="ATF20" i="7" s="1"/>
  <c r="AQW21" i="7"/>
  <c r="ATF21" i="7" s="1"/>
  <c r="APJ5" i="7"/>
  <c r="APJ4" i="7"/>
  <c r="A9" i="3"/>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PJ13" i="7" l="1"/>
  <c r="APJ14" i="7"/>
  <c r="APJ6" i="7"/>
  <c r="APJ7" i="7"/>
  <c r="APJ19" i="7"/>
  <c r="APJ25" i="7"/>
  <c r="APJ28" i="7"/>
  <c r="APJ27" i="7"/>
  <c r="APJ26" i="7"/>
  <c r="APJ18" i="7"/>
  <c r="APJ21" i="7"/>
  <c r="APJ20" i="7"/>
  <c r="A44" i="3"/>
  <c r="A45" i="3" s="1"/>
  <c r="A46" i="3" s="1"/>
  <c r="A47" i="3" s="1"/>
  <c r="A48" i="3" s="1"/>
  <c r="A49" i="3" s="1"/>
  <c r="A50" i="3" s="1"/>
  <c r="C20" i="12"/>
  <c r="C19" i="12"/>
  <c r="C18" i="12"/>
  <c r="C17" i="12"/>
  <c r="C16" i="12"/>
  <c r="C15" i="12"/>
  <c r="C14" i="12"/>
  <c r="C13" i="12"/>
  <c r="C12" i="12"/>
  <c r="A12" i="12"/>
  <c r="C11" i="12"/>
  <c r="AJ5" i="12"/>
  <c r="AI5" i="12"/>
  <c r="AH5" i="12"/>
  <c r="AG5" i="12"/>
  <c r="AF5" i="12"/>
  <c r="AE5" i="12"/>
  <c r="AD5" i="12"/>
  <c r="AC5" i="12"/>
  <c r="AB5" i="12"/>
  <c r="AA5" i="12"/>
  <c r="Z5" i="12"/>
  <c r="Y5" i="12"/>
  <c r="X5" i="12"/>
  <c r="W5" i="12"/>
  <c r="V5" i="12"/>
  <c r="U5" i="12"/>
  <c r="T5" i="12"/>
  <c r="S5" i="12"/>
  <c r="R5" i="12"/>
  <c r="Q5" i="12"/>
  <c r="P5" i="12"/>
  <c r="O5" i="12"/>
  <c r="N5" i="12"/>
  <c r="M5" i="12"/>
  <c r="L5" i="12"/>
  <c r="K5" i="12"/>
  <c r="J5" i="12"/>
  <c r="I5" i="12"/>
  <c r="H5" i="12"/>
  <c r="G5" i="12"/>
  <c r="C9" i="4"/>
  <c r="C10" i="4"/>
  <c r="C11" i="4"/>
  <c r="C12" i="4"/>
  <c r="C13" i="4"/>
  <c r="C14" i="4"/>
  <c r="C15" i="4"/>
  <c r="C16" i="4"/>
  <c r="C17" i="4"/>
  <c r="C8" i="4"/>
  <c r="A6" i="3" l="1"/>
  <c r="AK11" i="12"/>
  <c r="AG11" i="12"/>
  <c r="AH11" i="12"/>
  <c r="AF11" i="12"/>
  <c r="AI11" i="12"/>
  <c r="AJ11" i="12"/>
  <c r="AE11" i="12"/>
  <c r="AH12" i="12"/>
  <c r="AK12" i="12"/>
  <c r="AF12" i="12"/>
  <c r="AG12" i="12"/>
  <c r="AJ12" i="12"/>
  <c r="AE12" i="12"/>
  <c r="AI12" i="12"/>
  <c r="A13" i="12"/>
  <c r="AJ13" i="12" l="1"/>
  <c r="AF13" i="12"/>
  <c r="AK13" i="12"/>
  <c r="AI13" i="12"/>
  <c r="AH13" i="12"/>
  <c r="AE13" i="12"/>
  <c r="AG13" i="12"/>
  <c r="A14" i="12"/>
  <c r="AG14" i="12" l="1"/>
  <c r="AJ14" i="12"/>
  <c r="AI14" i="12"/>
  <c r="AF14" i="12"/>
  <c r="AK14" i="12"/>
  <c r="AH14" i="12"/>
  <c r="AE14" i="12"/>
  <c r="A15" i="12"/>
  <c r="AK15" i="12" l="1"/>
  <c r="AE15" i="12"/>
  <c r="AG15" i="12"/>
  <c r="AI15" i="12"/>
  <c r="AF15" i="12"/>
  <c r="AH15" i="12"/>
  <c r="AJ15" i="12"/>
  <c r="A16" i="12"/>
  <c r="AJ16" i="12" l="1"/>
  <c r="AF16" i="12"/>
  <c r="AE16" i="12"/>
  <c r="AG16" i="12"/>
  <c r="AK16" i="12"/>
  <c r="AH16" i="12"/>
  <c r="AI16" i="12"/>
  <c r="A17" i="12"/>
  <c r="AH17" i="12" l="1"/>
  <c r="AJ17" i="12"/>
  <c r="AG17" i="12"/>
  <c r="AI17" i="12"/>
  <c r="AK17" i="12"/>
  <c r="AE17" i="12"/>
  <c r="AF17" i="12"/>
  <c r="A18" i="12"/>
  <c r="AK18" i="12" l="1"/>
  <c r="AJ18" i="12"/>
  <c r="AE18" i="12"/>
  <c r="AF18" i="12"/>
  <c r="AH18" i="12"/>
  <c r="AG18" i="12"/>
  <c r="AI18" i="12"/>
  <c r="A19" i="12"/>
  <c r="AK19" i="12" l="1"/>
  <c r="AF19" i="12"/>
  <c r="AG19" i="12"/>
  <c r="AI19" i="12"/>
  <c r="AJ19" i="12"/>
  <c r="AH19" i="12"/>
  <c r="AE19" i="12"/>
  <c r="A20" i="12"/>
  <c r="AI20" i="12" l="1"/>
  <c r="AF20" i="12"/>
  <c r="AJ20" i="12"/>
  <c r="AE20" i="12"/>
  <c r="AG20" i="12"/>
  <c r="AH20" i="12"/>
  <c r="AK20" i="12"/>
  <c r="AE39" i="12" l="1"/>
  <c r="AE40" i="12"/>
  <c r="AH39" i="12"/>
  <c r="AH40" i="12"/>
  <c r="AG39" i="12"/>
  <c r="AG40" i="12"/>
  <c r="AF40" i="12"/>
  <c r="AF39" i="12"/>
  <c r="AE33" i="12"/>
  <c r="AE32" i="12"/>
  <c r="AH33" i="12"/>
  <c r="AH32" i="12"/>
  <c r="AG33" i="12"/>
  <c r="AG32" i="12"/>
  <c r="AF33" i="12"/>
  <c r="AF32" i="12"/>
  <c r="AE28" i="12"/>
  <c r="AE27" i="12"/>
  <c r="AH28" i="12"/>
  <c r="AH27" i="12"/>
  <c r="AG28" i="12"/>
  <c r="AG27" i="12"/>
  <c r="AF28" i="12"/>
  <c r="AF27" i="12"/>
  <c r="AG23" i="12"/>
  <c r="AG47" i="12"/>
  <c r="AG26" i="12"/>
  <c r="AG41" i="12"/>
  <c r="AG30" i="12"/>
  <c r="AG34" i="12"/>
  <c r="AG45" i="12"/>
  <c r="AG43" i="12"/>
  <c r="AG38" i="12"/>
  <c r="AG37" i="12"/>
  <c r="AG31" i="12"/>
  <c r="AG29" i="12"/>
  <c r="AG24" i="12"/>
  <c r="AG35" i="12"/>
  <c r="AG46" i="12"/>
  <c r="AG36" i="12"/>
  <c r="AG44" i="12"/>
  <c r="AG25" i="12"/>
  <c r="AG42" i="12"/>
  <c r="AF23" i="12"/>
  <c r="AF24" i="12"/>
  <c r="AF29" i="12"/>
  <c r="AF45" i="12"/>
  <c r="AF42" i="12"/>
  <c r="AF46" i="12"/>
  <c r="AF36" i="12"/>
  <c r="AF34" i="12"/>
  <c r="AF37" i="12"/>
  <c r="AF30" i="12"/>
  <c r="AF25" i="12"/>
  <c r="AF44" i="12"/>
  <c r="AF43" i="12"/>
  <c r="AF31" i="12"/>
  <c r="AF41" i="12"/>
  <c r="AF38" i="12"/>
  <c r="AF35" i="12"/>
  <c r="AF26" i="12"/>
  <c r="AF47" i="12"/>
  <c r="AE23" i="12"/>
  <c r="AE47" i="12"/>
  <c r="AE43" i="12"/>
  <c r="AE34" i="12"/>
  <c r="AE25" i="12"/>
  <c r="AE44" i="12"/>
  <c r="AE37" i="12"/>
  <c r="AE35" i="12"/>
  <c r="AE30" i="12"/>
  <c r="AE24" i="12"/>
  <c r="AE42" i="12"/>
  <c r="AE45" i="12"/>
  <c r="AE46" i="12"/>
  <c r="AE29" i="12"/>
  <c r="AE41" i="12"/>
  <c r="AE36" i="12"/>
  <c r="AE31" i="12"/>
  <c r="AE38" i="12"/>
  <c r="AE26" i="12"/>
  <c r="AH23" i="12"/>
  <c r="AH45" i="12"/>
  <c r="AH24" i="12"/>
  <c r="AH29" i="12"/>
  <c r="AH41" i="12"/>
  <c r="AH38" i="12"/>
  <c r="AH47" i="12"/>
  <c r="AH37" i="12"/>
  <c r="AH25" i="12"/>
  <c r="AH44" i="12"/>
  <c r="AH34" i="12"/>
  <c r="AH43" i="12"/>
  <c r="AH46" i="12"/>
  <c r="AH26" i="12"/>
  <c r="AH35" i="12"/>
  <c r="AH36" i="12"/>
  <c r="AH31" i="12"/>
  <c r="AH42" i="12"/>
  <c r="AH30" i="12"/>
  <c r="AH48" i="12" l="1"/>
  <c r="AE48" i="12"/>
  <c r="AG48" i="12"/>
  <c r="AF48" i="12"/>
  <c r="AF52" i="12" l="1"/>
  <c r="AF77" i="12"/>
  <c r="AG52" i="12"/>
  <c r="AG77" i="12"/>
  <c r="AE52" i="12"/>
  <c r="AE77" i="12"/>
  <c r="AH52" i="12"/>
  <c r="AH77" i="12"/>
  <c r="AG58" i="12"/>
  <c r="AF72" i="12"/>
  <c r="AE70" i="12"/>
  <c r="AH76" i="12"/>
  <c r="AG53" i="12"/>
  <c r="AF59" i="12"/>
  <c r="AE74" i="12"/>
  <c r="AH58" i="12"/>
  <c r="AH68" i="12"/>
  <c r="AH62" i="12"/>
  <c r="AH57" i="12"/>
  <c r="AG66" i="12"/>
  <c r="AF65" i="12"/>
  <c r="AE75" i="12"/>
  <c r="AH70" i="12"/>
  <c r="AH69" i="12"/>
  <c r="AH61" i="12"/>
  <c r="AH56" i="12"/>
  <c r="AG60" i="12"/>
  <c r="AF63" i="12"/>
  <c r="AE58" i="12"/>
  <c r="AG65" i="12"/>
  <c r="AF64" i="12"/>
  <c r="AE72" i="12"/>
  <c r="AE55" i="12"/>
  <c r="AH63" i="12"/>
  <c r="AG73" i="12"/>
  <c r="AF60" i="12"/>
  <c r="AE65" i="12"/>
  <c r="AH66" i="12"/>
  <c r="AG64" i="12"/>
  <c r="AF54" i="12"/>
  <c r="AE60" i="12"/>
  <c r="AH54" i="12"/>
  <c r="AG75" i="12"/>
  <c r="AF73" i="12"/>
  <c r="AE76" i="12"/>
  <c r="AE67" i="12"/>
  <c r="AH74" i="12"/>
  <c r="AG70" i="12"/>
  <c r="AF71" i="12"/>
  <c r="AE66" i="12"/>
  <c r="AH64" i="12"/>
  <c r="AG59" i="12"/>
  <c r="AF53" i="12"/>
  <c r="AF55" i="12"/>
  <c r="AE63" i="12"/>
  <c r="AH72" i="12"/>
  <c r="AE68" i="12"/>
  <c r="AE62" i="12"/>
  <c r="AE57" i="12"/>
  <c r="AG76" i="12"/>
  <c r="AG54" i="12"/>
  <c r="AF70" i="12"/>
  <c r="AE54" i="12"/>
  <c r="AH75" i="12"/>
  <c r="AH67" i="12"/>
  <c r="AE69" i="12"/>
  <c r="AE61" i="12"/>
  <c r="AE56" i="12"/>
  <c r="AG55" i="12"/>
  <c r="AG71" i="12"/>
  <c r="AF67" i="12"/>
  <c r="AE73" i="12"/>
  <c r="AH73" i="12"/>
  <c r="AG68" i="12"/>
  <c r="AG62" i="12"/>
  <c r="AG57" i="12"/>
  <c r="AG72" i="12"/>
  <c r="AF66" i="12"/>
  <c r="AE71" i="12"/>
  <c r="AH53" i="12"/>
  <c r="AH59" i="12"/>
  <c r="AG69" i="12"/>
  <c r="AG61" i="12"/>
  <c r="AG56" i="12"/>
  <c r="AG67" i="12"/>
  <c r="AF75" i="12"/>
  <c r="AE64" i="12"/>
  <c r="AH65" i="12"/>
  <c r="AF69" i="12"/>
  <c r="AF62" i="12"/>
  <c r="AF57" i="12"/>
  <c r="AG63" i="12"/>
  <c r="AF58" i="12"/>
  <c r="AF76" i="12"/>
  <c r="AE59" i="12"/>
  <c r="AH60" i="12"/>
  <c r="AH55" i="12"/>
  <c r="AF68" i="12"/>
  <c r="AF61" i="12"/>
  <c r="AF56" i="12"/>
  <c r="AG74" i="12"/>
  <c r="AF74" i="12"/>
  <c r="AE53" i="12"/>
  <c r="AH71" i="12"/>
  <c r="AH10" i="12" l="1"/>
  <c r="AH9" i="12"/>
  <c r="AH8" i="12"/>
  <c r="AE10" i="12"/>
  <c r="AE9" i="12"/>
  <c r="AE8" i="12"/>
  <c r="AG9" i="12"/>
  <c r="AG8" i="12"/>
  <c r="AG10" i="12"/>
  <c r="AF8" i="12"/>
  <c r="AF10" i="12"/>
  <c r="AF9" i="12"/>
  <c r="AD12" i="12" l="1"/>
  <c r="AB12" i="12"/>
  <c r="Z12" i="12"/>
  <c r="X12" i="12"/>
  <c r="V12" i="12"/>
  <c r="T12" i="12"/>
  <c r="R12" i="12"/>
  <c r="P12" i="12"/>
  <c r="N12" i="12"/>
  <c r="L12" i="12"/>
  <c r="J12" i="12"/>
  <c r="H12" i="12"/>
  <c r="AD11" i="12"/>
  <c r="AB11" i="12"/>
  <c r="Z11" i="12"/>
  <c r="X11" i="12"/>
  <c r="V11" i="12"/>
  <c r="T11" i="12"/>
  <c r="R11" i="12"/>
  <c r="P11" i="12"/>
  <c r="N11" i="12"/>
  <c r="L11" i="12"/>
  <c r="J11" i="12"/>
  <c r="H11" i="12"/>
  <c r="G18" i="12" l="1"/>
  <c r="G19" i="12"/>
  <c r="G20" i="12"/>
  <c r="H18" i="12"/>
  <c r="H19" i="12"/>
  <c r="H20" i="12"/>
  <c r="I18" i="12"/>
  <c r="I19" i="12"/>
  <c r="I20" i="12"/>
  <c r="J18" i="12"/>
  <c r="J19" i="12"/>
  <c r="J20" i="12"/>
  <c r="K18" i="12"/>
  <c r="K19" i="12"/>
  <c r="K20" i="12"/>
  <c r="L18" i="12"/>
  <c r="L19" i="12"/>
  <c r="L20" i="12"/>
  <c r="M18" i="12"/>
  <c r="M19" i="12"/>
  <c r="M20" i="12"/>
  <c r="N18" i="12"/>
  <c r="N19" i="12"/>
  <c r="N20" i="12"/>
  <c r="O18" i="12"/>
  <c r="O19" i="12"/>
  <c r="O20" i="12"/>
  <c r="P18" i="12"/>
  <c r="P19" i="12"/>
  <c r="P20" i="12"/>
  <c r="Q18" i="12"/>
  <c r="Q19" i="12"/>
  <c r="Q20" i="12"/>
  <c r="R18" i="12"/>
  <c r="R19" i="12"/>
  <c r="S18" i="12"/>
  <c r="S19" i="12"/>
  <c r="S20" i="12"/>
  <c r="T18" i="12"/>
  <c r="T19" i="12"/>
  <c r="T20" i="12"/>
  <c r="R20" i="12"/>
  <c r="U18" i="12"/>
  <c r="U19" i="12"/>
  <c r="U20" i="12"/>
  <c r="V18" i="12"/>
  <c r="V19" i="12"/>
  <c r="V20" i="12"/>
  <c r="W19" i="12"/>
  <c r="W20" i="12"/>
  <c r="X18" i="12"/>
  <c r="X19" i="12"/>
  <c r="X20" i="12"/>
  <c r="Y18" i="12"/>
  <c r="Y19" i="12"/>
  <c r="Y20" i="12"/>
  <c r="Z18" i="12"/>
  <c r="Z19" i="12"/>
  <c r="Z20" i="12"/>
  <c r="AA18" i="12"/>
  <c r="AA19" i="12"/>
  <c r="AA20" i="12"/>
  <c r="AB18" i="12"/>
  <c r="AB19" i="12"/>
  <c r="AB20" i="12"/>
  <c r="AC18" i="12"/>
  <c r="AC19" i="12"/>
  <c r="AC20" i="12"/>
  <c r="AD18" i="12"/>
  <c r="AD19" i="12"/>
  <c r="AD20" i="12"/>
  <c r="H13" i="12"/>
  <c r="J13" i="12"/>
  <c r="L13" i="12"/>
  <c r="N13" i="12"/>
  <c r="P13" i="12"/>
  <c r="R13" i="12"/>
  <c r="T13" i="12"/>
  <c r="V13" i="12"/>
  <c r="X13" i="12"/>
  <c r="Z13" i="12"/>
  <c r="AB13" i="12"/>
  <c r="AD13" i="12"/>
  <c r="W18" i="12"/>
  <c r="H14" i="12"/>
  <c r="J14" i="12"/>
  <c r="L14" i="12"/>
  <c r="N14" i="12"/>
  <c r="P14" i="12"/>
  <c r="R14" i="12"/>
  <c r="T14" i="12"/>
  <c r="V14" i="12"/>
  <c r="X14" i="12"/>
  <c r="Z14" i="12"/>
  <c r="AB14" i="12"/>
  <c r="AD14" i="12"/>
  <c r="H15" i="12"/>
  <c r="J15" i="12"/>
  <c r="L15" i="12"/>
  <c r="N15" i="12"/>
  <c r="P15" i="12"/>
  <c r="R15" i="12"/>
  <c r="T15" i="12"/>
  <c r="V15" i="12"/>
  <c r="X15" i="12"/>
  <c r="Z15" i="12"/>
  <c r="AB15" i="12"/>
  <c r="AD15" i="12"/>
  <c r="H16" i="12"/>
  <c r="J16" i="12"/>
  <c r="L16" i="12"/>
  <c r="N16" i="12"/>
  <c r="P16" i="12"/>
  <c r="R16" i="12"/>
  <c r="T16" i="12"/>
  <c r="V16" i="12"/>
  <c r="X16" i="12"/>
  <c r="Z16" i="12"/>
  <c r="AB16" i="12"/>
  <c r="AD16" i="12"/>
  <c r="H17" i="12"/>
  <c r="J17" i="12"/>
  <c r="L17" i="12"/>
  <c r="N17" i="12"/>
  <c r="P17" i="12"/>
  <c r="R17" i="12"/>
  <c r="T17" i="12"/>
  <c r="V17" i="12"/>
  <c r="X17" i="12"/>
  <c r="Z17" i="12"/>
  <c r="AB17" i="12"/>
  <c r="AD17" i="12"/>
  <c r="I11" i="12"/>
  <c r="K11" i="12"/>
  <c r="M11" i="12"/>
  <c r="O11" i="12"/>
  <c r="Q11" i="12"/>
  <c r="S11" i="12"/>
  <c r="U11" i="12"/>
  <c r="W11" i="12"/>
  <c r="Y11" i="12"/>
  <c r="AA11" i="12"/>
  <c r="AC11" i="12"/>
  <c r="G12" i="12"/>
  <c r="I12" i="12"/>
  <c r="K12" i="12"/>
  <c r="M12" i="12"/>
  <c r="O12" i="12"/>
  <c r="Q12" i="12"/>
  <c r="S12" i="12"/>
  <c r="U12" i="12"/>
  <c r="W12" i="12"/>
  <c r="Y12" i="12"/>
  <c r="AA12" i="12"/>
  <c r="AC12" i="12"/>
  <c r="G13" i="12"/>
  <c r="I13" i="12"/>
  <c r="K13" i="12"/>
  <c r="M13" i="12"/>
  <c r="O13" i="12"/>
  <c r="Q13" i="12"/>
  <c r="S13" i="12"/>
  <c r="U13" i="12"/>
  <c r="W13" i="12"/>
  <c r="Y13" i="12"/>
  <c r="AA13" i="12"/>
  <c r="AC13" i="12"/>
  <c r="G14" i="12"/>
  <c r="I14" i="12"/>
  <c r="K14" i="12"/>
  <c r="M14" i="12"/>
  <c r="O14" i="12"/>
  <c r="Q14" i="12"/>
  <c r="S14" i="12"/>
  <c r="U14" i="12"/>
  <c r="W14" i="12"/>
  <c r="Y14" i="12"/>
  <c r="AA14" i="12"/>
  <c r="AC14" i="12"/>
  <c r="G15" i="12"/>
  <c r="I15" i="12"/>
  <c r="K15" i="12"/>
  <c r="M15" i="12"/>
  <c r="O15" i="12"/>
  <c r="Q15" i="12"/>
  <c r="S15" i="12"/>
  <c r="U15" i="12"/>
  <c r="W15" i="12"/>
  <c r="Y15" i="12"/>
  <c r="AA15" i="12"/>
  <c r="AC15" i="12"/>
  <c r="G16" i="12"/>
  <c r="I16" i="12"/>
  <c r="K16" i="12"/>
  <c r="M16" i="12"/>
  <c r="O16" i="12"/>
  <c r="Q16" i="12"/>
  <c r="S16" i="12"/>
  <c r="U16" i="12"/>
  <c r="W16" i="12"/>
  <c r="Y16" i="12"/>
  <c r="AA16" i="12"/>
  <c r="AC16" i="12"/>
  <c r="G17" i="12"/>
  <c r="I17" i="12"/>
  <c r="K17" i="12"/>
  <c r="M17" i="12"/>
  <c r="O17" i="12"/>
  <c r="Q17" i="12"/>
  <c r="S17" i="12"/>
  <c r="U17" i="12"/>
  <c r="W17" i="12"/>
  <c r="Y17" i="12"/>
  <c r="AA17" i="12"/>
  <c r="AC17" i="12"/>
  <c r="G11" i="12"/>
  <c r="H47" i="12" l="1"/>
  <c r="L31" i="12"/>
  <c r="R43" i="12"/>
  <c r="J24" i="12"/>
  <c r="H25" i="12"/>
  <c r="X31" i="12"/>
  <c r="L26" i="12"/>
  <c r="AD23" i="12"/>
  <c r="AB47" i="12"/>
  <c r="T36" i="12"/>
  <c r="Z31" i="12"/>
  <c r="L46" i="12"/>
  <c r="L37" i="12"/>
  <c r="V43" i="12"/>
  <c r="P29" i="12"/>
  <c r="T23" i="12"/>
  <c r="L36" i="12"/>
  <c r="AB46" i="12"/>
  <c r="X43" i="12"/>
  <c r="P41" i="12"/>
  <c r="H37" i="12"/>
  <c r="X47" i="12"/>
  <c r="P45" i="12"/>
  <c r="H43" i="12"/>
  <c r="AB23" i="12"/>
  <c r="H23" i="12"/>
  <c r="X37" i="12"/>
  <c r="P35" i="12"/>
  <c r="H31" i="12"/>
  <c r="L24" i="12"/>
  <c r="L44" i="12"/>
  <c r="L38" i="12"/>
  <c r="L23" i="12"/>
  <c r="X25" i="12"/>
  <c r="L43" i="12"/>
  <c r="AD45" i="12"/>
  <c r="N41" i="12"/>
  <c r="AB34" i="12"/>
  <c r="T35" i="12"/>
  <c r="AB36" i="12"/>
  <c r="T37" i="12"/>
  <c r="L47" i="12"/>
  <c r="L30" i="12"/>
  <c r="T26" i="12"/>
  <c r="L25" i="12"/>
  <c r="L34" i="12"/>
  <c r="L42" i="12"/>
  <c r="X46" i="12"/>
  <c r="P44" i="12"/>
  <c r="H46" i="12"/>
  <c r="X26" i="12"/>
  <c r="X34" i="12"/>
  <c r="X38" i="12"/>
  <c r="X44" i="12"/>
  <c r="P24" i="12"/>
  <c r="P30" i="12"/>
  <c r="P36" i="12"/>
  <c r="P42" i="12"/>
  <c r="P46" i="12"/>
  <c r="H26" i="12"/>
  <c r="H34" i="12"/>
  <c r="H38" i="12"/>
  <c r="H44" i="12"/>
  <c r="AD41" i="12"/>
  <c r="V37" i="12"/>
  <c r="N35" i="12"/>
  <c r="X23" i="12"/>
  <c r="X29" i="12"/>
  <c r="X35" i="12"/>
  <c r="X41" i="12"/>
  <c r="X45" i="12"/>
  <c r="P25" i="12"/>
  <c r="P31" i="12"/>
  <c r="P37" i="12"/>
  <c r="P43" i="12"/>
  <c r="P47" i="12"/>
  <c r="H29" i="12"/>
  <c r="H35" i="12"/>
  <c r="H41" i="12"/>
  <c r="H45" i="12"/>
  <c r="AB42" i="12"/>
  <c r="T45" i="12"/>
  <c r="L45" i="12"/>
  <c r="P23" i="12"/>
  <c r="X24" i="12"/>
  <c r="X30" i="12"/>
  <c r="X36" i="12"/>
  <c r="X42" i="12"/>
  <c r="P26" i="12"/>
  <c r="P34" i="12"/>
  <c r="P38" i="12"/>
  <c r="H24" i="12"/>
  <c r="H30" i="12"/>
  <c r="H36" i="12"/>
  <c r="H42" i="12"/>
  <c r="AD29" i="12"/>
  <c r="V25" i="12"/>
  <c r="V47" i="12"/>
  <c r="N45" i="12"/>
  <c r="V23" i="12"/>
  <c r="AD35" i="12"/>
  <c r="V31" i="12"/>
  <c r="N29" i="12"/>
  <c r="AB26" i="12"/>
  <c r="AB41" i="12"/>
  <c r="T24" i="12"/>
  <c r="T42" i="12"/>
  <c r="N23" i="12"/>
  <c r="L29" i="12"/>
  <c r="L35" i="12"/>
  <c r="L41" i="12"/>
  <c r="AB29" i="12"/>
  <c r="T31" i="12"/>
  <c r="T46" i="12"/>
  <c r="AD47" i="12"/>
  <c r="V45" i="12"/>
  <c r="N47" i="12"/>
  <c r="AB44" i="12"/>
  <c r="T47" i="12"/>
  <c r="AD26" i="12"/>
  <c r="AD34" i="12"/>
  <c r="AD38" i="12"/>
  <c r="AD44" i="12"/>
  <c r="V24" i="12"/>
  <c r="V30" i="12"/>
  <c r="V36" i="12"/>
  <c r="V42" i="12"/>
  <c r="V46" i="12"/>
  <c r="N26" i="12"/>
  <c r="N34" i="12"/>
  <c r="N38" i="12"/>
  <c r="N44" i="12"/>
  <c r="AB24" i="12"/>
  <c r="AB35" i="12"/>
  <c r="T30" i="12"/>
  <c r="T41" i="12"/>
  <c r="AD24" i="12"/>
  <c r="AD30" i="12"/>
  <c r="AD36" i="12"/>
  <c r="AD42" i="12"/>
  <c r="AD46" i="12"/>
  <c r="V26" i="12"/>
  <c r="V34" i="12"/>
  <c r="V38" i="12"/>
  <c r="V44" i="12"/>
  <c r="N24" i="12"/>
  <c r="N30" i="12"/>
  <c r="N36" i="12"/>
  <c r="N42" i="12"/>
  <c r="N46" i="12"/>
  <c r="AD25" i="12"/>
  <c r="AD31" i="12"/>
  <c r="AD37" i="12"/>
  <c r="AD43" i="12"/>
  <c r="V29" i="12"/>
  <c r="V35" i="12"/>
  <c r="V41" i="12"/>
  <c r="N25" i="12"/>
  <c r="N31" i="12"/>
  <c r="N37" i="12"/>
  <c r="N43" i="12"/>
  <c r="Z36" i="12"/>
  <c r="Z24" i="12"/>
  <c r="T43" i="12"/>
  <c r="T29" i="12"/>
  <c r="AB38" i="12"/>
  <c r="AB45" i="12"/>
  <c r="T44" i="12"/>
  <c r="AB30" i="12"/>
  <c r="Z46" i="12"/>
  <c r="T25" i="12"/>
  <c r="T34" i="12"/>
  <c r="T38" i="12"/>
  <c r="Z23" i="12"/>
  <c r="J46" i="12"/>
  <c r="Z30" i="12"/>
  <c r="Z42" i="12"/>
  <c r="Z34" i="12"/>
  <c r="Z44" i="12"/>
  <c r="Z26" i="12"/>
  <c r="Z38" i="12"/>
  <c r="AB25" i="12"/>
  <c r="AB31" i="12"/>
  <c r="AB37" i="12"/>
  <c r="AB43" i="12"/>
  <c r="R31" i="12"/>
  <c r="J36" i="12"/>
  <c r="J42" i="12"/>
  <c r="R37" i="12"/>
  <c r="Z37" i="12"/>
  <c r="Z45" i="12"/>
  <c r="R45" i="12"/>
  <c r="J23" i="12"/>
  <c r="J30" i="12"/>
  <c r="R25" i="12"/>
  <c r="R47" i="12"/>
  <c r="Z25" i="12"/>
  <c r="Z43" i="12"/>
  <c r="Z47" i="12"/>
  <c r="J29" i="12"/>
  <c r="J35" i="12"/>
  <c r="J41" i="12"/>
  <c r="J45" i="12"/>
  <c r="R24" i="12"/>
  <c r="R30" i="12"/>
  <c r="R36" i="12"/>
  <c r="R42" i="12"/>
  <c r="R46" i="12"/>
  <c r="Z29" i="12"/>
  <c r="Z35" i="12"/>
  <c r="Z41" i="12"/>
  <c r="J25" i="12"/>
  <c r="J31" i="12"/>
  <c r="J37" i="12"/>
  <c r="J43" i="12"/>
  <c r="J47" i="12"/>
  <c r="R26" i="12"/>
  <c r="R34" i="12"/>
  <c r="R38" i="12"/>
  <c r="R44" i="12"/>
  <c r="R23" i="12"/>
  <c r="J26" i="12"/>
  <c r="J34" i="12"/>
  <c r="J38" i="12"/>
  <c r="J44" i="12"/>
  <c r="R29" i="12"/>
  <c r="R35" i="12"/>
  <c r="R41" i="12"/>
  <c r="AB40" i="12"/>
  <c r="T40" i="12"/>
  <c r="L40" i="12"/>
  <c r="Z40" i="12"/>
  <c r="R40" i="12"/>
  <c r="J40" i="12"/>
  <c r="X40" i="12"/>
  <c r="P40" i="12"/>
  <c r="H40" i="12"/>
  <c r="AD40" i="12"/>
  <c r="V40" i="12"/>
  <c r="N40" i="12"/>
  <c r="Y40" i="12"/>
  <c r="Y39" i="12"/>
  <c r="Q40" i="12"/>
  <c r="Q39" i="12"/>
  <c r="I40" i="12"/>
  <c r="I39" i="12"/>
  <c r="X39" i="12"/>
  <c r="H39" i="12"/>
  <c r="N39" i="12"/>
  <c r="AB39" i="12"/>
  <c r="Z39" i="12"/>
  <c r="G40" i="12"/>
  <c r="G39" i="12"/>
  <c r="W40" i="12"/>
  <c r="W39" i="12"/>
  <c r="O40" i="12"/>
  <c r="O39" i="12"/>
  <c r="AC40" i="12"/>
  <c r="AC39" i="12"/>
  <c r="U40" i="12"/>
  <c r="U39" i="12"/>
  <c r="M40" i="12"/>
  <c r="M39" i="12"/>
  <c r="P39" i="12"/>
  <c r="V39" i="12"/>
  <c r="L39" i="12"/>
  <c r="J39" i="12"/>
  <c r="AD39" i="12"/>
  <c r="T39" i="12"/>
  <c r="R39" i="12"/>
  <c r="AA40" i="12"/>
  <c r="AA39" i="12"/>
  <c r="S40" i="12"/>
  <c r="S39" i="12"/>
  <c r="K40" i="12"/>
  <c r="K39" i="12"/>
  <c r="AB33" i="12"/>
  <c r="T33" i="12"/>
  <c r="L33" i="12"/>
  <c r="Z33" i="12"/>
  <c r="R33" i="12"/>
  <c r="J33" i="12"/>
  <c r="X33" i="12"/>
  <c r="P33" i="12"/>
  <c r="H33" i="12"/>
  <c r="AD33" i="12"/>
  <c r="V33" i="12"/>
  <c r="N33" i="12"/>
  <c r="G33" i="12"/>
  <c r="G32" i="12"/>
  <c r="Y33" i="12"/>
  <c r="Y32" i="12"/>
  <c r="Q33" i="12"/>
  <c r="Q32" i="12"/>
  <c r="I33" i="12"/>
  <c r="I32" i="12"/>
  <c r="P32" i="12"/>
  <c r="V32" i="12"/>
  <c r="L32" i="12"/>
  <c r="W33" i="12"/>
  <c r="W32" i="12"/>
  <c r="O33" i="12"/>
  <c r="O32" i="12"/>
  <c r="AC33" i="12"/>
  <c r="AC32" i="12"/>
  <c r="U33" i="12"/>
  <c r="U32" i="12"/>
  <c r="M33" i="12"/>
  <c r="M32" i="12"/>
  <c r="R32" i="12"/>
  <c r="X32" i="12"/>
  <c r="H32" i="12"/>
  <c r="AD32" i="12"/>
  <c r="N32" i="12"/>
  <c r="AB32" i="12"/>
  <c r="Z32" i="12"/>
  <c r="T32" i="12"/>
  <c r="J32" i="12"/>
  <c r="AA33" i="12"/>
  <c r="AA32" i="12"/>
  <c r="S33" i="12"/>
  <c r="S32" i="12"/>
  <c r="K33" i="12"/>
  <c r="K32" i="12"/>
  <c r="AB28" i="12"/>
  <c r="T28" i="12"/>
  <c r="L28" i="12"/>
  <c r="Z28" i="12"/>
  <c r="R28" i="12"/>
  <c r="J28" i="12"/>
  <c r="X28" i="12"/>
  <c r="P28" i="12"/>
  <c r="H28" i="12"/>
  <c r="AD28" i="12"/>
  <c r="V28" i="12"/>
  <c r="N28" i="12"/>
  <c r="X27" i="12"/>
  <c r="H27" i="12"/>
  <c r="L27" i="12"/>
  <c r="J27" i="12"/>
  <c r="AD27" i="12"/>
  <c r="N27" i="12"/>
  <c r="AB27" i="12"/>
  <c r="G28" i="12"/>
  <c r="G27" i="12"/>
  <c r="W28" i="12"/>
  <c r="W27" i="12"/>
  <c r="O28" i="12"/>
  <c r="O27" i="12"/>
  <c r="Q28" i="12"/>
  <c r="Q27" i="12"/>
  <c r="I28" i="12"/>
  <c r="I27" i="12"/>
  <c r="AC28" i="12"/>
  <c r="AC27" i="12"/>
  <c r="U28" i="12"/>
  <c r="U27" i="12"/>
  <c r="M28" i="12"/>
  <c r="M27" i="12"/>
  <c r="P27" i="12"/>
  <c r="V27" i="12"/>
  <c r="Z27" i="12"/>
  <c r="T27" i="12"/>
  <c r="R27" i="12"/>
  <c r="Y28" i="12"/>
  <c r="Y27" i="12"/>
  <c r="AA28" i="12"/>
  <c r="AA27" i="12"/>
  <c r="S28" i="12"/>
  <c r="S27" i="12"/>
  <c r="K28" i="12"/>
  <c r="K27" i="12"/>
  <c r="G23" i="12"/>
  <c r="G47" i="12"/>
  <c r="G46" i="12"/>
  <c r="G45" i="12"/>
  <c r="G44" i="12"/>
  <c r="G43" i="12"/>
  <c r="G42" i="12"/>
  <c r="G41" i="12"/>
  <c r="G38" i="12"/>
  <c r="G37" i="12"/>
  <c r="G36" i="12"/>
  <c r="G35" i="12"/>
  <c r="G34" i="12"/>
  <c r="G31" i="12"/>
  <c r="G30" i="12"/>
  <c r="G29" i="12"/>
  <c r="G26" i="12"/>
  <c r="G25" i="12"/>
  <c r="G24" i="12"/>
  <c r="W47" i="12"/>
  <c r="W46" i="12"/>
  <c r="W45" i="12"/>
  <c r="W44" i="12"/>
  <c r="W43" i="12"/>
  <c r="W42" i="12"/>
  <c r="W41" i="12"/>
  <c r="W38" i="12"/>
  <c r="W37" i="12"/>
  <c r="W36" i="12"/>
  <c r="W35" i="12"/>
  <c r="W34" i="12"/>
  <c r="W31" i="12"/>
  <c r="W30" i="12"/>
  <c r="W29" i="12"/>
  <c r="W26" i="12"/>
  <c r="W25" i="12"/>
  <c r="W24" i="12"/>
  <c r="O47" i="12"/>
  <c r="O46" i="12"/>
  <c r="O45" i="12"/>
  <c r="O44" i="12"/>
  <c r="O43" i="12"/>
  <c r="O42" i="12"/>
  <c r="O41" i="12"/>
  <c r="O38" i="12"/>
  <c r="O37" i="12"/>
  <c r="O36" i="12"/>
  <c r="O35" i="12"/>
  <c r="O34" i="12"/>
  <c r="O31" i="12"/>
  <c r="O30" i="12"/>
  <c r="O29" i="12"/>
  <c r="O26" i="12"/>
  <c r="O25" i="12"/>
  <c r="O24" i="12"/>
  <c r="AC47" i="12"/>
  <c r="AC46" i="12"/>
  <c r="AC45" i="12"/>
  <c r="AC44" i="12"/>
  <c r="AC43" i="12"/>
  <c r="AC42" i="12"/>
  <c r="AC41" i="12"/>
  <c r="AC38" i="12"/>
  <c r="AC37" i="12"/>
  <c r="AC36" i="12"/>
  <c r="AC35" i="12"/>
  <c r="AC34" i="12"/>
  <c r="AC31" i="12"/>
  <c r="AC30" i="12"/>
  <c r="AC26" i="12"/>
  <c r="AC29" i="12"/>
  <c r="AC25" i="12"/>
  <c r="AC24" i="12"/>
  <c r="U47" i="12"/>
  <c r="U46" i="12"/>
  <c r="U45" i="12"/>
  <c r="U44" i="12"/>
  <c r="U43" i="12"/>
  <c r="U42" i="12"/>
  <c r="U41" i="12"/>
  <c r="U38" i="12"/>
  <c r="U37" i="12"/>
  <c r="U36" i="12"/>
  <c r="U35" i="12"/>
  <c r="U34" i="12"/>
  <c r="U31" i="12"/>
  <c r="U30" i="12"/>
  <c r="U25" i="12"/>
  <c r="U24" i="12"/>
  <c r="U26" i="12"/>
  <c r="U29" i="12"/>
  <c r="M47" i="12"/>
  <c r="M46" i="12"/>
  <c r="M45" i="12"/>
  <c r="M44" i="12"/>
  <c r="M43" i="12"/>
  <c r="M42" i="12"/>
  <c r="M41" i="12"/>
  <c r="M38" i="12"/>
  <c r="M37" i="12"/>
  <c r="M36" i="12"/>
  <c r="M35" i="12"/>
  <c r="M34" i="12"/>
  <c r="M31" i="12"/>
  <c r="M30" i="12"/>
  <c r="M29" i="12"/>
  <c r="M26" i="12"/>
  <c r="M25" i="12"/>
  <c r="M24" i="12"/>
  <c r="AA47" i="12"/>
  <c r="AA46" i="12"/>
  <c r="AA45" i="12"/>
  <c r="AA44" i="12"/>
  <c r="AA43" i="12"/>
  <c r="AA42" i="12"/>
  <c r="AA41" i="12"/>
  <c r="AA38" i="12"/>
  <c r="AA37" i="12"/>
  <c r="AA36" i="12"/>
  <c r="AA35" i="12"/>
  <c r="AA34" i="12"/>
  <c r="AA31" i="12"/>
  <c r="AA30" i="12"/>
  <c r="AA29" i="12"/>
  <c r="AA26" i="12"/>
  <c r="AA25" i="12"/>
  <c r="AA24" i="12"/>
  <c r="S47" i="12"/>
  <c r="S46" i="12"/>
  <c r="S45" i="12"/>
  <c r="S44" i="12"/>
  <c r="S43" i="12"/>
  <c r="S42" i="12"/>
  <c r="S41" i="12"/>
  <c r="S38" i="12"/>
  <c r="S37" i="12"/>
  <c r="S36" i="12"/>
  <c r="S35" i="12"/>
  <c r="S34" i="12"/>
  <c r="S31" i="12"/>
  <c r="S30" i="12"/>
  <c r="S29" i="12"/>
  <c r="S26" i="12"/>
  <c r="S25" i="12"/>
  <c r="S24" i="12"/>
  <c r="K47" i="12"/>
  <c r="K46" i="12"/>
  <c r="K45" i="12"/>
  <c r="K44" i="12"/>
  <c r="K43" i="12"/>
  <c r="K42" i="12"/>
  <c r="K41" i="12"/>
  <c r="K38" i="12"/>
  <c r="K37" i="12"/>
  <c r="K36" i="12"/>
  <c r="K35" i="12"/>
  <c r="K34" i="12"/>
  <c r="K31" i="12"/>
  <c r="K30" i="12"/>
  <c r="K29" i="12"/>
  <c r="K26" i="12"/>
  <c r="K25" i="12"/>
  <c r="K24" i="12"/>
  <c r="Y47" i="12"/>
  <c r="Y46" i="12"/>
  <c r="Y45" i="12"/>
  <c r="Y44" i="12"/>
  <c r="Y43" i="12"/>
  <c r="Y42" i="12"/>
  <c r="Y41" i="12"/>
  <c r="Y38" i="12"/>
  <c r="Y37" i="12"/>
  <c r="Y36" i="12"/>
  <c r="Y35" i="12"/>
  <c r="Y34" i="12"/>
  <c r="Y31" i="12"/>
  <c r="Y30" i="12"/>
  <c r="Y25" i="12"/>
  <c r="Y24" i="12"/>
  <c r="Y29" i="12"/>
  <c r="Y26" i="12"/>
  <c r="Q47" i="12"/>
  <c r="Q46" i="12"/>
  <c r="Q45" i="12"/>
  <c r="Q44" i="12"/>
  <c r="Q43" i="12"/>
  <c r="Q42" i="12"/>
  <c r="Q41" i="12"/>
  <c r="Q38" i="12"/>
  <c r="Q37" i="12"/>
  <c r="Q36" i="12"/>
  <c r="Q35" i="12"/>
  <c r="Q34" i="12"/>
  <c r="Q31" i="12"/>
  <c r="Q30" i="12"/>
  <c r="Q29" i="12"/>
  <c r="Q26" i="12"/>
  <c r="Q25" i="12"/>
  <c r="Q24" i="12"/>
  <c r="I47" i="12"/>
  <c r="I46" i="12"/>
  <c r="I45" i="12"/>
  <c r="I44" i="12"/>
  <c r="I43" i="12"/>
  <c r="I42" i="12"/>
  <c r="I41" i="12"/>
  <c r="I38" i="12"/>
  <c r="I37" i="12"/>
  <c r="I36" i="12"/>
  <c r="I35" i="12"/>
  <c r="I34" i="12"/>
  <c r="I31" i="12"/>
  <c r="I30" i="12"/>
  <c r="I26" i="12"/>
  <c r="I25" i="12"/>
  <c r="I24" i="12"/>
  <c r="I29" i="12"/>
  <c r="AC23" i="12"/>
  <c r="U23" i="12"/>
  <c r="M23" i="12"/>
  <c r="AA23" i="12"/>
  <c r="S23" i="12"/>
  <c r="K23" i="12"/>
  <c r="Y23" i="12"/>
  <c r="Q23" i="12"/>
  <c r="I23" i="12"/>
  <c r="W23" i="12"/>
  <c r="O23" i="12"/>
  <c r="E18" i="12"/>
  <c r="E19" i="12"/>
  <c r="E20" i="12"/>
  <c r="E17" i="12"/>
  <c r="E16" i="12"/>
  <c r="Z48" i="12" l="1"/>
  <c r="Z75" i="12" s="1"/>
  <c r="AD48" i="12"/>
  <c r="AD76" i="12" s="1"/>
  <c r="H48" i="12"/>
  <c r="H74" i="12" s="1"/>
  <c r="X48" i="12"/>
  <c r="X57" i="12" s="1"/>
  <c r="U48" i="12"/>
  <c r="U52" i="12" s="1"/>
  <c r="AB48" i="12"/>
  <c r="AB77" i="12" s="1"/>
  <c r="O48" i="12"/>
  <c r="O52" i="12" s="1"/>
  <c r="S48" i="12"/>
  <c r="W48" i="12"/>
  <c r="AA48" i="12"/>
  <c r="AA77" i="12" s="1"/>
  <c r="M48" i="12"/>
  <c r="R48" i="12"/>
  <c r="R77" i="12" s="1"/>
  <c r="V48" i="12"/>
  <c r="J48" i="12"/>
  <c r="AC48" i="12"/>
  <c r="AC77" i="12" s="1"/>
  <c r="T48" i="12"/>
  <c r="P48" i="12"/>
  <c r="P77" i="12" s="1"/>
  <c r="N48" i="12"/>
  <c r="L48" i="12"/>
  <c r="I48" i="12"/>
  <c r="I77" i="12" s="1"/>
  <c r="Q48" i="12"/>
  <c r="Y48" i="12"/>
  <c r="K48" i="12"/>
  <c r="G48" i="12"/>
  <c r="G77" i="12" s="1"/>
  <c r="A16" i="1"/>
  <c r="Z3" i="3"/>
  <c r="A14" i="8"/>
  <c r="G14" i="8" s="1"/>
  <c r="A13" i="8"/>
  <c r="G13" i="8" s="1"/>
  <c r="A12" i="8"/>
  <c r="G12" i="8" s="1"/>
  <c r="A11" i="8"/>
  <c r="A10" i="8"/>
  <c r="A9" i="8"/>
  <c r="G9" i="8" s="1"/>
  <c r="A8" i="8"/>
  <c r="A7" i="8"/>
  <c r="A6" i="8"/>
  <c r="G6" i="8" s="1"/>
  <c r="A5" i="8"/>
  <c r="G5" i="8" s="1"/>
  <c r="A9" i="4"/>
  <c r="A10" i="4" s="1"/>
  <c r="A11" i="4" s="1"/>
  <c r="AH7" i="12"/>
  <c r="AG7" i="12"/>
  <c r="AF7" i="12"/>
  <c r="AE7" i="12"/>
  <c r="AK7" i="4"/>
  <c r="AD7" i="12" s="1"/>
  <c r="AJ7" i="4"/>
  <c r="AC7" i="12" s="1"/>
  <c r="AI7" i="4"/>
  <c r="AB7" i="12" s="1"/>
  <c r="AH7" i="4"/>
  <c r="AA7" i="12" s="1"/>
  <c r="AG7" i="4"/>
  <c r="Z7" i="12" s="1"/>
  <c r="AF7" i="4"/>
  <c r="Y7" i="12" s="1"/>
  <c r="AE7" i="4"/>
  <c r="X7" i="12" s="1"/>
  <c r="AD7" i="4"/>
  <c r="W7" i="12" s="1"/>
  <c r="AC7" i="4"/>
  <c r="V7" i="12" s="1"/>
  <c r="AB7" i="4"/>
  <c r="U7" i="12" s="1"/>
  <c r="AA7" i="4"/>
  <c r="T7" i="12" s="1"/>
  <c r="Z7" i="4"/>
  <c r="S7" i="12" s="1"/>
  <c r="Y7" i="4"/>
  <c r="R7" i="12" s="1"/>
  <c r="X7" i="4"/>
  <c r="Q7" i="12" s="1"/>
  <c r="W7" i="4"/>
  <c r="P7" i="12" s="1"/>
  <c r="V7" i="4"/>
  <c r="O7" i="12" s="1"/>
  <c r="U7" i="4"/>
  <c r="N7" i="12" s="1"/>
  <c r="T7" i="4"/>
  <c r="M7" i="12" s="1"/>
  <c r="S7" i="4"/>
  <c r="L7" i="12" s="1"/>
  <c r="R7" i="4"/>
  <c r="K7" i="12" s="1"/>
  <c r="Q7" i="4"/>
  <c r="J7" i="12" s="1"/>
  <c r="P7" i="4"/>
  <c r="I7" i="12" s="1"/>
  <c r="O7" i="4"/>
  <c r="H7" i="12" s="1"/>
  <c r="N7" i="4"/>
  <c r="G7" i="12" s="1"/>
  <c r="AQ5" i="4"/>
  <c r="AP5" i="4"/>
  <c r="AO5" i="4"/>
  <c r="AN5" i="4"/>
  <c r="AM5" i="4"/>
  <c r="AL5" i="4"/>
  <c r="AK5" i="4"/>
  <c r="AJ5" i="4"/>
  <c r="AI5" i="4"/>
  <c r="AH5" i="4"/>
  <c r="AG5" i="4"/>
  <c r="AF5" i="4"/>
  <c r="AE5" i="4"/>
  <c r="AD5" i="4"/>
  <c r="AC5" i="4"/>
  <c r="AB5" i="4"/>
  <c r="AA5" i="4"/>
  <c r="Z5" i="4"/>
  <c r="Y5" i="4"/>
  <c r="X5" i="4"/>
  <c r="W5" i="4"/>
  <c r="V5" i="4"/>
  <c r="U5" i="4"/>
  <c r="T5" i="4"/>
  <c r="S5" i="4"/>
  <c r="R5" i="4"/>
  <c r="Q5" i="4"/>
  <c r="P5" i="4"/>
  <c r="O5" i="4"/>
  <c r="N5" i="4"/>
  <c r="K5" i="4"/>
  <c r="V61" i="3"/>
  <c r="AK10" i="4"/>
  <c r="AK9" i="4"/>
  <c r="U31" i="3"/>
  <c r="AK8" i="4" s="1"/>
  <c r="AJ10" i="4"/>
  <c r="AJ9" i="4"/>
  <c r="U30" i="3"/>
  <c r="AJ8" i="4" s="1"/>
  <c r="AI10" i="4"/>
  <c r="AI9" i="4"/>
  <c r="U29" i="3"/>
  <c r="AI8" i="4" s="1"/>
  <c r="AH10" i="4"/>
  <c r="AH9" i="4"/>
  <c r="U28" i="3"/>
  <c r="AH8" i="4" s="1"/>
  <c r="AG10" i="4"/>
  <c r="AG9" i="4"/>
  <c r="U27" i="3"/>
  <c r="AG8" i="4" s="1"/>
  <c r="AF10" i="4"/>
  <c r="AF9" i="4"/>
  <c r="U26" i="3"/>
  <c r="AF8" i="4" s="1"/>
  <c r="AE10" i="4"/>
  <c r="AE9" i="4"/>
  <c r="U25" i="3"/>
  <c r="AE8" i="4" s="1"/>
  <c r="AD10" i="4"/>
  <c r="AD9" i="4"/>
  <c r="U24" i="3"/>
  <c r="AD8" i="4" s="1"/>
  <c r="AC10" i="4"/>
  <c r="AC9" i="4"/>
  <c r="U23" i="3"/>
  <c r="AC8" i="4" s="1"/>
  <c r="AB10" i="4"/>
  <c r="AB9" i="4"/>
  <c r="U22" i="3"/>
  <c r="AB8" i="4" s="1"/>
  <c r="AA10" i="4"/>
  <c r="AA9" i="4"/>
  <c r="U21" i="3"/>
  <c r="AA8" i="4" s="1"/>
  <c r="Z10" i="4"/>
  <c r="Z9" i="4"/>
  <c r="U20" i="3"/>
  <c r="Z8" i="4" s="1"/>
  <c r="Y10" i="4"/>
  <c r="Y9" i="4"/>
  <c r="U19" i="3"/>
  <c r="Y8" i="4" s="1"/>
  <c r="X10" i="4"/>
  <c r="X9" i="4"/>
  <c r="U18" i="3"/>
  <c r="X8" i="4" s="1"/>
  <c r="W10" i="4"/>
  <c r="W9" i="4"/>
  <c r="U17" i="3"/>
  <c r="W8" i="4" s="1"/>
  <c r="V10" i="4"/>
  <c r="V9" i="4"/>
  <c r="U16" i="3"/>
  <c r="V8" i="4" s="1"/>
  <c r="U10" i="4"/>
  <c r="U9" i="4"/>
  <c r="U15" i="3"/>
  <c r="U8" i="4" s="1"/>
  <c r="T10" i="4"/>
  <c r="T9" i="4"/>
  <c r="U14" i="3"/>
  <c r="T8" i="4" s="1"/>
  <c r="S10" i="4"/>
  <c r="S9" i="4"/>
  <c r="U13" i="3"/>
  <c r="S8" i="4" s="1"/>
  <c r="R10" i="4"/>
  <c r="R9" i="4"/>
  <c r="U12" i="3"/>
  <c r="R8" i="4" s="1"/>
  <c r="Q10" i="4"/>
  <c r="Q9" i="4"/>
  <c r="U11" i="3"/>
  <c r="Q8" i="4" s="1"/>
  <c r="P10" i="4"/>
  <c r="P9" i="4"/>
  <c r="U10" i="3"/>
  <c r="P8" i="4" s="1"/>
  <c r="O10" i="4"/>
  <c r="O9" i="4"/>
  <c r="U9" i="3"/>
  <c r="O8" i="4" s="1"/>
  <c r="N10" i="4"/>
  <c r="N9" i="4"/>
  <c r="U8" i="3"/>
  <c r="N8" i="4" s="1"/>
  <c r="X4" i="3"/>
  <c r="AI4" i="3" s="1"/>
  <c r="AT4" i="3" s="1"/>
  <c r="O4" i="3"/>
  <c r="C13" i="2"/>
  <c r="C17" i="2" s="1"/>
  <c r="C21" i="2" s="1"/>
  <c r="C12" i="2"/>
  <c r="C16" i="2" s="1"/>
  <c r="C20" i="2" s="1"/>
  <c r="C11" i="2"/>
  <c r="C15" i="2" s="1"/>
  <c r="C19" i="2" s="1"/>
  <c r="C10" i="2"/>
  <c r="C14" i="2" s="1"/>
  <c r="C18" i="2" s="1"/>
  <c r="E52" i="1"/>
  <c r="E47" i="1"/>
  <c r="A15" i="1"/>
  <c r="N48" i="3" l="1"/>
  <c r="N50" i="3"/>
  <c r="Q48" i="3"/>
  <c r="Q50" i="3"/>
  <c r="Q49" i="3"/>
  <c r="N49" i="3"/>
  <c r="BE4" i="3"/>
  <c r="AV4" i="3"/>
  <c r="N11" i="4"/>
  <c r="R11" i="4"/>
  <c r="V11" i="4"/>
  <c r="Z11" i="4"/>
  <c r="AD11" i="4"/>
  <c r="AH11" i="4"/>
  <c r="O11" i="4"/>
  <c r="S11" i="4"/>
  <c r="W11" i="4"/>
  <c r="AA11" i="4"/>
  <c r="AE11" i="4"/>
  <c r="AI11" i="4"/>
  <c r="P11" i="4"/>
  <c r="T11" i="4"/>
  <c r="X11" i="4"/>
  <c r="AB11" i="4"/>
  <c r="AF11" i="4"/>
  <c r="AJ11" i="4"/>
  <c r="Q11" i="4"/>
  <c r="U11" i="4"/>
  <c r="Y11" i="4"/>
  <c r="AC11" i="4"/>
  <c r="AG11" i="4"/>
  <c r="AK11" i="4"/>
  <c r="Q39" i="3"/>
  <c r="Q45" i="3" s="1"/>
  <c r="S35" i="3" s="1"/>
  <c r="Q38" i="3"/>
  <c r="Q47" i="3" s="1"/>
  <c r="S37" i="3" s="1"/>
  <c r="Q37" i="3"/>
  <c r="Q44" i="3" s="1"/>
  <c r="S34" i="3" s="1"/>
  <c r="Q36" i="3"/>
  <c r="Q46" i="3" s="1"/>
  <c r="S36" i="3" s="1"/>
  <c r="N38" i="3"/>
  <c r="N37" i="3"/>
  <c r="N39" i="3"/>
  <c r="N36" i="3"/>
  <c r="AK4" i="3"/>
  <c r="Z72" i="12"/>
  <c r="Z76" i="12"/>
  <c r="Z74" i="12"/>
  <c r="Z71" i="12"/>
  <c r="Z65" i="12"/>
  <c r="Z69" i="12"/>
  <c r="Z68" i="12"/>
  <c r="Z59" i="12"/>
  <c r="Z57" i="12"/>
  <c r="X55" i="12"/>
  <c r="X58" i="12"/>
  <c r="X53" i="12"/>
  <c r="X69" i="12"/>
  <c r="X52" i="12"/>
  <c r="X54" i="12"/>
  <c r="X72" i="12"/>
  <c r="H70" i="12"/>
  <c r="X76" i="12"/>
  <c r="X73" i="12"/>
  <c r="Z67" i="12"/>
  <c r="X75" i="12"/>
  <c r="Z53" i="12"/>
  <c r="H68" i="12"/>
  <c r="Z66" i="12"/>
  <c r="Z64" i="12"/>
  <c r="Z62" i="12"/>
  <c r="Z60" i="12"/>
  <c r="AD74" i="12"/>
  <c r="Z52" i="12"/>
  <c r="Z55" i="12"/>
  <c r="X71" i="12"/>
  <c r="Z70" i="12"/>
  <c r="X64" i="12"/>
  <c r="Z63" i="12"/>
  <c r="Z54" i="12"/>
  <c r="Z73" i="12"/>
  <c r="Z58" i="12"/>
  <c r="H62" i="12"/>
  <c r="H52" i="12"/>
  <c r="AD52" i="12"/>
  <c r="AD61" i="12"/>
  <c r="AD69" i="12"/>
  <c r="H57" i="12"/>
  <c r="AD57" i="12"/>
  <c r="H53" i="12"/>
  <c r="AD59" i="12"/>
  <c r="AD73" i="12"/>
  <c r="H69" i="12"/>
  <c r="H63" i="12"/>
  <c r="AD58" i="12"/>
  <c r="AD75" i="12"/>
  <c r="AD62" i="12"/>
  <c r="AD68" i="12"/>
  <c r="H61" i="12"/>
  <c r="H76" i="12"/>
  <c r="AD72" i="12"/>
  <c r="AD53" i="12"/>
  <c r="H64" i="12"/>
  <c r="H60" i="12"/>
  <c r="H75" i="12"/>
  <c r="AD66" i="12"/>
  <c r="AD54" i="12"/>
  <c r="X68" i="12"/>
  <c r="X62" i="12"/>
  <c r="H71" i="12"/>
  <c r="H58" i="12"/>
  <c r="H72" i="12"/>
  <c r="AD60" i="12"/>
  <c r="H65" i="12"/>
  <c r="AD71" i="12"/>
  <c r="K62" i="12"/>
  <c r="K77" i="12"/>
  <c r="Y69" i="12"/>
  <c r="Y77" i="12"/>
  <c r="Q69" i="12"/>
  <c r="Q77" i="12"/>
  <c r="L56" i="12"/>
  <c r="L77" i="12"/>
  <c r="N56" i="12"/>
  <c r="N77" i="12"/>
  <c r="T62" i="12"/>
  <c r="T77" i="12"/>
  <c r="J73" i="12"/>
  <c r="J77" i="12"/>
  <c r="V68" i="12"/>
  <c r="V77" i="12"/>
  <c r="M55" i="12"/>
  <c r="M77" i="12"/>
  <c r="W75" i="12"/>
  <c r="W77" i="12"/>
  <c r="S65" i="12"/>
  <c r="S77" i="12"/>
  <c r="O55" i="12"/>
  <c r="O77" i="12"/>
  <c r="U75" i="12"/>
  <c r="U77" i="12"/>
  <c r="X63" i="12"/>
  <c r="X77" i="12"/>
  <c r="H67" i="12"/>
  <c r="H77" i="12"/>
  <c r="AD65" i="12"/>
  <c r="AD77" i="12"/>
  <c r="Z61" i="12"/>
  <c r="Z77" i="12"/>
  <c r="G52" i="12"/>
  <c r="G54" i="12"/>
  <c r="G76" i="12"/>
  <c r="G73" i="12"/>
  <c r="G70" i="12"/>
  <c r="G59" i="12"/>
  <c r="G60" i="12"/>
  <c r="G55" i="12"/>
  <c r="G74" i="12"/>
  <c r="G66" i="12"/>
  <c r="G63" i="12"/>
  <c r="G58" i="12"/>
  <c r="G72" i="12"/>
  <c r="G67" i="12"/>
  <c r="G64" i="12"/>
  <c r="G56" i="12"/>
  <c r="I52" i="12"/>
  <c r="I64" i="12"/>
  <c r="I71" i="12"/>
  <c r="I60" i="12"/>
  <c r="I76" i="12"/>
  <c r="I54" i="12"/>
  <c r="I74" i="12"/>
  <c r="I58" i="12"/>
  <c r="I75" i="12"/>
  <c r="I72" i="12"/>
  <c r="I63" i="12"/>
  <c r="I56" i="12"/>
  <c r="I55" i="12"/>
  <c r="I59" i="12"/>
  <c r="I53" i="12"/>
  <c r="I67" i="12"/>
  <c r="I61" i="12"/>
  <c r="I70" i="12"/>
  <c r="I65" i="12"/>
  <c r="I66" i="12"/>
  <c r="I73" i="12"/>
  <c r="P52" i="12"/>
  <c r="P54" i="12"/>
  <c r="P53" i="12"/>
  <c r="P74" i="12"/>
  <c r="P58" i="12"/>
  <c r="P64" i="12"/>
  <c r="P57" i="12"/>
  <c r="P76" i="12"/>
  <c r="P75" i="12"/>
  <c r="P59" i="12"/>
  <c r="P65" i="12"/>
  <c r="P61" i="12"/>
  <c r="P56" i="12"/>
  <c r="P67" i="12"/>
  <c r="P60" i="12"/>
  <c r="P66" i="12"/>
  <c r="P72" i="12"/>
  <c r="P71" i="12"/>
  <c r="P70" i="12"/>
  <c r="P73" i="12"/>
  <c r="P55" i="12"/>
  <c r="P63" i="12"/>
  <c r="AC52" i="12"/>
  <c r="AC55" i="12"/>
  <c r="AC56" i="12"/>
  <c r="AC53" i="12"/>
  <c r="AC75" i="12"/>
  <c r="AC72" i="12"/>
  <c r="AC63" i="12"/>
  <c r="AC64" i="12"/>
  <c r="AC59" i="12"/>
  <c r="AC54" i="12"/>
  <c r="AC76" i="12"/>
  <c r="AC70" i="12"/>
  <c r="AC65" i="12"/>
  <c r="AC57" i="12"/>
  <c r="AC60" i="12"/>
  <c r="AC74" i="12"/>
  <c r="AC71" i="12"/>
  <c r="AC66" i="12"/>
  <c r="AC61" i="12"/>
  <c r="R52" i="12"/>
  <c r="R56" i="12"/>
  <c r="R57" i="12"/>
  <c r="R72" i="12"/>
  <c r="AA52" i="12"/>
  <c r="AA74" i="12"/>
  <c r="AA71" i="12"/>
  <c r="AA66" i="12"/>
  <c r="AA55" i="12"/>
  <c r="AA58" i="12"/>
  <c r="AA53" i="12"/>
  <c r="AA75" i="12"/>
  <c r="AA72" i="12"/>
  <c r="AA61" i="12"/>
  <c r="AA64" i="12"/>
  <c r="AA59" i="12"/>
  <c r="AA54" i="12"/>
  <c r="AA76" i="12"/>
  <c r="AA67" i="12"/>
  <c r="AA70" i="12"/>
  <c r="AA65" i="12"/>
  <c r="AA60" i="12"/>
  <c r="AA56" i="12"/>
  <c r="AA73" i="12"/>
  <c r="AB52" i="12"/>
  <c r="AB56" i="12"/>
  <c r="AB76" i="12"/>
  <c r="AB60" i="12"/>
  <c r="AB75" i="12"/>
  <c r="AB59" i="12"/>
  <c r="AB58" i="12"/>
  <c r="AB73" i="12"/>
  <c r="AB55" i="12"/>
  <c r="AB66" i="12"/>
  <c r="AB72" i="12"/>
  <c r="AB65" i="12"/>
  <c r="AB64" i="12"/>
  <c r="AB70" i="12"/>
  <c r="AB63" i="12"/>
  <c r="AB67" i="12"/>
  <c r="AB54" i="12"/>
  <c r="AB71" i="12"/>
  <c r="AB53" i="12"/>
  <c r="AB74" i="12"/>
  <c r="R71" i="12"/>
  <c r="R63" i="12"/>
  <c r="Q68" i="12"/>
  <c r="G68" i="12"/>
  <c r="T68" i="12"/>
  <c r="Y61" i="12"/>
  <c r="L67" i="12"/>
  <c r="N65" i="12"/>
  <c r="J59" i="12"/>
  <c r="L66" i="12"/>
  <c r="R53" i="12"/>
  <c r="J72" i="12"/>
  <c r="R64" i="12"/>
  <c r="J68" i="12"/>
  <c r="K69" i="12"/>
  <c r="R60" i="12"/>
  <c r="N71" i="12"/>
  <c r="R74" i="12"/>
  <c r="R54" i="12"/>
  <c r="R73" i="12"/>
  <c r="T69" i="12"/>
  <c r="I68" i="12"/>
  <c r="AC68" i="12"/>
  <c r="R68" i="12"/>
  <c r="Q61" i="12"/>
  <c r="L55" i="12"/>
  <c r="N75" i="12"/>
  <c r="L64" i="12"/>
  <c r="N66" i="12"/>
  <c r="X65" i="12"/>
  <c r="X66" i="12"/>
  <c r="N68" i="12"/>
  <c r="W69" i="12"/>
  <c r="G62" i="12"/>
  <c r="W62" i="12"/>
  <c r="R61" i="12"/>
  <c r="I57" i="12"/>
  <c r="U57" i="12"/>
  <c r="AA57" i="12"/>
  <c r="G65" i="12"/>
  <c r="O67" i="12"/>
  <c r="M73" i="12"/>
  <c r="K52" i="12"/>
  <c r="K58" i="12"/>
  <c r="K53" i="12"/>
  <c r="K75" i="12"/>
  <c r="K72" i="12"/>
  <c r="K61" i="12"/>
  <c r="K63" i="12"/>
  <c r="K64" i="12"/>
  <c r="K59" i="12"/>
  <c r="K54" i="12"/>
  <c r="K76" i="12"/>
  <c r="K70" i="12"/>
  <c r="K65" i="12"/>
  <c r="K60" i="12"/>
  <c r="K56" i="12"/>
  <c r="K73" i="12"/>
  <c r="K74" i="12"/>
  <c r="K71" i="12"/>
  <c r="K66" i="12"/>
  <c r="K55" i="12"/>
  <c r="T52" i="12"/>
  <c r="T56" i="12"/>
  <c r="T55" i="12"/>
  <c r="T64" i="12"/>
  <c r="T54" i="12"/>
  <c r="T63" i="12"/>
  <c r="T66" i="12"/>
  <c r="T75" i="12"/>
  <c r="T59" i="12"/>
  <c r="T70" i="12"/>
  <c r="T74" i="12"/>
  <c r="T67" i="12"/>
  <c r="T72" i="12"/>
  <c r="T53" i="12"/>
  <c r="T65" i="12"/>
  <c r="T71" i="12"/>
  <c r="T58" i="12"/>
  <c r="T73" i="12"/>
  <c r="T76" i="12"/>
  <c r="T60" i="12"/>
  <c r="T57" i="12"/>
  <c r="W52" i="12"/>
  <c r="W66" i="12"/>
  <c r="W63" i="12"/>
  <c r="W58" i="12"/>
  <c r="W71" i="12"/>
  <c r="W72" i="12"/>
  <c r="W67" i="12"/>
  <c r="W64" i="12"/>
  <c r="W56" i="12"/>
  <c r="W54" i="12"/>
  <c r="W76" i="12"/>
  <c r="W61" i="12"/>
  <c r="W73" i="12"/>
  <c r="W70" i="12"/>
  <c r="W60" i="12"/>
  <c r="W55" i="12"/>
  <c r="W74" i="12"/>
  <c r="U60" i="12"/>
  <c r="U53" i="12"/>
  <c r="U74" i="12"/>
  <c r="U56" i="12"/>
  <c r="U65" i="12"/>
  <c r="U66" i="12"/>
  <c r="U63" i="12"/>
  <c r="U54" i="12"/>
  <c r="U72" i="12"/>
  <c r="U67" i="12"/>
  <c r="U64" i="12"/>
  <c r="U55" i="12"/>
  <c r="U76" i="12"/>
  <c r="U61" i="12"/>
  <c r="U73" i="12"/>
  <c r="U70" i="12"/>
  <c r="L63" i="12"/>
  <c r="N59" i="12"/>
  <c r="N72" i="12"/>
  <c r="N63" i="12"/>
  <c r="L60" i="12"/>
  <c r="N58" i="12"/>
  <c r="N69" i="12"/>
  <c r="U68" i="12"/>
  <c r="N62" i="12"/>
  <c r="J65" i="12"/>
  <c r="N54" i="12"/>
  <c r="R75" i="12"/>
  <c r="R67" i="12"/>
  <c r="AB69" i="12"/>
  <c r="I69" i="12"/>
  <c r="AC69" i="12"/>
  <c r="AB62" i="12"/>
  <c r="Q62" i="12"/>
  <c r="AC62" i="12"/>
  <c r="T61" i="12"/>
  <c r="AB57" i="12"/>
  <c r="W57" i="12"/>
  <c r="X70" i="12"/>
  <c r="X59" i="12"/>
  <c r="X60" i="12"/>
  <c r="M68" i="12"/>
  <c r="S69" i="12"/>
  <c r="S62" i="12"/>
  <c r="K57" i="12"/>
  <c r="G53" i="12"/>
  <c r="W65" i="12"/>
  <c r="O63" i="12"/>
  <c r="AC73" i="12"/>
  <c r="U71" i="12"/>
  <c r="M63" i="12"/>
  <c r="AA63" i="12"/>
  <c r="Y52" i="12"/>
  <c r="Y65" i="12"/>
  <c r="Y58" i="12"/>
  <c r="Y72" i="12"/>
  <c r="Y73" i="12"/>
  <c r="Y54" i="12"/>
  <c r="Y71" i="12"/>
  <c r="Y66" i="12"/>
  <c r="Y56" i="12"/>
  <c r="Y53" i="12"/>
  <c r="Y70" i="12"/>
  <c r="Y64" i="12"/>
  <c r="Y55" i="12"/>
  <c r="Y75" i="12"/>
  <c r="Y76" i="12"/>
  <c r="Y63" i="12"/>
  <c r="Y74" i="12"/>
  <c r="Y59" i="12"/>
  <c r="Y60" i="12"/>
  <c r="Y67" i="12"/>
  <c r="L52" i="12"/>
  <c r="L61" i="12"/>
  <c r="J52" i="12"/>
  <c r="J75" i="12"/>
  <c r="J56" i="12"/>
  <c r="J61" i="12"/>
  <c r="L70" i="12"/>
  <c r="L59" i="12"/>
  <c r="J55" i="12"/>
  <c r="R69" i="12"/>
  <c r="AB68" i="12"/>
  <c r="W68" i="12"/>
  <c r="R62" i="12"/>
  <c r="G61" i="12"/>
  <c r="R66" i="12"/>
  <c r="L74" i="12"/>
  <c r="N76" i="12"/>
  <c r="N67" i="12"/>
  <c r="M69" i="12"/>
  <c r="M62" i="12"/>
  <c r="L73" i="12"/>
  <c r="N60" i="12"/>
  <c r="N73" i="12"/>
  <c r="N70" i="12"/>
  <c r="J64" i="12"/>
  <c r="J54" i="12"/>
  <c r="J67" i="12"/>
  <c r="O68" i="12"/>
  <c r="AA68" i="12"/>
  <c r="X67" i="12"/>
  <c r="X74" i="12"/>
  <c r="J53" i="12"/>
  <c r="L53" i="12"/>
  <c r="N55" i="12"/>
  <c r="L54" i="12"/>
  <c r="N74" i="12"/>
  <c r="J70" i="12"/>
  <c r="J60" i="12"/>
  <c r="G69" i="12"/>
  <c r="Y62" i="12"/>
  <c r="AB61" i="12"/>
  <c r="O57" i="12"/>
  <c r="Y57" i="12"/>
  <c r="G75" i="12"/>
  <c r="W59" i="12"/>
  <c r="AC67" i="12"/>
  <c r="U59" i="12"/>
  <c r="Q52" i="12"/>
  <c r="Q76" i="12"/>
  <c r="Q60" i="12"/>
  <c r="Q67" i="12"/>
  <c r="Q53" i="12"/>
  <c r="Q75" i="12"/>
  <c r="Q72" i="12"/>
  <c r="Q73" i="12"/>
  <c r="Q64" i="12"/>
  <c r="Q59" i="12"/>
  <c r="Q54" i="12"/>
  <c r="Q55" i="12"/>
  <c r="Q58" i="12"/>
  <c r="Q74" i="12"/>
  <c r="Q65" i="12"/>
  <c r="Q66" i="12"/>
  <c r="Q63" i="12"/>
  <c r="Q70" i="12"/>
  <c r="Q56" i="12"/>
  <c r="Q71" i="12"/>
  <c r="N52" i="12"/>
  <c r="N61" i="12"/>
  <c r="N57" i="12"/>
  <c r="V52" i="12"/>
  <c r="V65" i="12"/>
  <c r="V71" i="12"/>
  <c r="V53" i="12"/>
  <c r="V70" i="12"/>
  <c r="V56" i="12"/>
  <c r="V60" i="12"/>
  <c r="V66" i="12"/>
  <c r="V75" i="12"/>
  <c r="V59" i="12"/>
  <c r="V61" i="12"/>
  <c r="V63" i="12"/>
  <c r="V67" i="12"/>
  <c r="V73" i="12"/>
  <c r="V72" i="12"/>
  <c r="V54" i="12"/>
  <c r="V74" i="12"/>
  <c r="V58" i="12"/>
  <c r="V64" i="12"/>
  <c r="V55" i="12"/>
  <c r="V76" i="12"/>
  <c r="M52" i="12"/>
  <c r="M64" i="12"/>
  <c r="M59" i="12"/>
  <c r="M54" i="12"/>
  <c r="M76" i="12"/>
  <c r="M67" i="12"/>
  <c r="M70" i="12"/>
  <c r="M65" i="12"/>
  <c r="M57" i="12"/>
  <c r="M60" i="12"/>
  <c r="M74" i="12"/>
  <c r="M71" i="12"/>
  <c r="M66" i="12"/>
  <c r="M61" i="12"/>
  <c r="M58" i="12"/>
  <c r="M56" i="12"/>
  <c r="M53" i="12"/>
  <c r="M75" i="12"/>
  <c r="M72" i="12"/>
  <c r="S52" i="12"/>
  <c r="S54" i="12"/>
  <c r="S76" i="12"/>
  <c r="S73" i="12"/>
  <c r="S70" i="12"/>
  <c r="S59" i="12"/>
  <c r="S60" i="12"/>
  <c r="S56" i="12"/>
  <c r="S61" i="12"/>
  <c r="S55" i="12"/>
  <c r="S57" i="12"/>
  <c r="S74" i="12"/>
  <c r="S66" i="12"/>
  <c r="S63" i="12"/>
  <c r="S58" i="12"/>
  <c r="S71" i="12"/>
  <c r="S72" i="12"/>
  <c r="S67" i="12"/>
  <c r="S64" i="12"/>
  <c r="S53" i="12"/>
  <c r="S75" i="12"/>
  <c r="O70" i="12"/>
  <c r="O56" i="12"/>
  <c r="O65" i="12"/>
  <c r="O60" i="12"/>
  <c r="O73" i="12"/>
  <c r="O74" i="12"/>
  <c r="O71" i="12"/>
  <c r="O66" i="12"/>
  <c r="O61" i="12"/>
  <c r="O58" i="12"/>
  <c r="O53" i="12"/>
  <c r="O75" i="12"/>
  <c r="O72" i="12"/>
  <c r="O64" i="12"/>
  <c r="O59" i="12"/>
  <c r="O54" i="12"/>
  <c r="O76" i="12"/>
  <c r="J71" i="12"/>
  <c r="J74" i="12"/>
  <c r="J66" i="12"/>
  <c r="R58" i="12"/>
  <c r="L68" i="12"/>
  <c r="S68" i="12"/>
  <c r="L65" i="12"/>
  <c r="N64" i="12"/>
  <c r="J58" i="12"/>
  <c r="J63" i="12"/>
  <c r="J69" i="12"/>
  <c r="O69" i="12"/>
  <c r="P68" i="12"/>
  <c r="AA69" i="12"/>
  <c r="J62" i="12"/>
  <c r="O62" i="12"/>
  <c r="X61" i="12"/>
  <c r="AA62" i="12"/>
  <c r="J57" i="12"/>
  <c r="X56" i="12"/>
  <c r="G57" i="12"/>
  <c r="Q57" i="12"/>
  <c r="L58" i="12"/>
  <c r="L71" i="12"/>
  <c r="L72" i="12"/>
  <c r="R59" i="12"/>
  <c r="J76" i="12"/>
  <c r="R70" i="12"/>
  <c r="P69" i="12"/>
  <c r="Y68" i="12"/>
  <c r="K68" i="12"/>
  <c r="P62" i="12"/>
  <c r="N53" i="12"/>
  <c r="L75" i="12"/>
  <c r="R76" i="12"/>
  <c r="L76" i="12"/>
  <c r="R65" i="12"/>
  <c r="R55" i="12"/>
  <c r="L69" i="12"/>
  <c r="V69" i="12"/>
  <c r="U69" i="12"/>
  <c r="L62" i="12"/>
  <c r="V62" i="12"/>
  <c r="I62" i="12"/>
  <c r="U62" i="12"/>
  <c r="L57" i="12"/>
  <c r="V57" i="12"/>
  <c r="G71" i="12"/>
  <c r="W53" i="12"/>
  <c r="AC58" i="12"/>
  <c r="U58" i="12"/>
  <c r="K67" i="12"/>
  <c r="H66" i="12"/>
  <c r="H56" i="12"/>
  <c r="AD67" i="12"/>
  <c r="AD56" i="12"/>
  <c r="Z56" i="12"/>
  <c r="H59" i="12"/>
  <c r="H54" i="12"/>
  <c r="H55" i="12"/>
  <c r="H73" i="12"/>
  <c r="AD63" i="12"/>
  <c r="AD55" i="12"/>
  <c r="AD70" i="12"/>
  <c r="AD64" i="12"/>
  <c r="E15" i="12"/>
  <c r="Q13" i="3"/>
  <c r="Q17" i="3"/>
  <c r="Q21" i="3"/>
  <c r="N31" i="3"/>
  <c r="N16" i="3"/>
  <c r="N20" i="3"/>
  <c r="Q10" i="3"/>
  <c r="Q14" i="3"/>
  <c r="N12" i="3"/>
  <c r="Q18" i="3"/>
  <c r="Q22" i="3"/>
  <c r="Q9" i="3"/>
  <c r="N11" i="3"/>
  <c r="S6" i="4"/>
  <c r="N13" i="3"/>
  <c r="N8" i="3"/>
  <c r="O6" i="4"/>
  <c r="N9" i="3"/>
  <c r="N15" i="3"/>
  <c r="W6" i="4"/>
  <c r="N17" i="3"/>
  <c r="N23" i="3"/>
  <c r="Q24" i="3"/>
  <c r="AA6" i="4"/>
  <c r="N21" i="3"/>
  <c r="Q12" i="3"/>
  <c r="Q16" i="3"/>
  <c r="Q20" i="3"/>
  <c r="M7" i="3"/>
  <c r="F27" i="1"/>
  <c r="F25" i="1"/>
  <c r="F26" i="1"/>
  <c r="I8" i="4"/>
  <c r="X7" i="3"/>
  <c r="AD6" i="4"/>
  <c r="N24" i="3"/>
  <c r="N25" i="3"/>
  <c r="Q26" i="3"/>
  <c r="I11" i="4"/>
  <c r="A12" i="4"/>
  <c r="Y6" i="4"/>
  <c r="N6" i="4"/>
  <c r="Z6" i="4"/>
  <c r="I10" i="4"/>
  <c r="N10" i="3"/>
  <c r="Q11" i="3"/>
  <c r="N14" i="3"/>
  <c r="Q15" i="3"/>
  <c r="N18" i="3"/>
  <c r="Q19" i="3"/>
  <c r="N22" i="3"/>
  <c r="Q23" i="3"/>
  <c r="P6" i="4"/>
  <c r="T6" i="4"/>
  <c r="X6" i="4"/>
  <c r="AB6" i="4"/>
  <c r="I9" i="4"/>
  <c r="U6" i="4"/>
  <c r="Q6" i="4"/>
  <c r="R6" i="4"/>
  <c r="AC6" i="4"/>
  <c r="Z4" i="3"/>
  <c r="V6" i="4"/>
  <c r="Q8" i="3"/>
  <c r="N19" i="3"/>
  <c r="G10" i="8"/>
  <c r="G8" i="8"/>
  <c r="G7" i="8"/>
  <c r="G11" i="8"/>
  <c r="Y38" i="3" l="1"/>
  <c r="Y45" i="3" s="1"/>
  <c r="AB48" i="3" s="1"/>
  <c r="Y39" i="3"/>
  <c r="Y47" i="3" s="1"/>
  <c r="AB49" i="3" s="1"/>
  <c r="AB38" i="3"/>
  <c r="AB36" i="3"/>
  <c r="Y36" i="3"/>
  <c r="Y44" i="3" s="1"/>
  <c r="AB37" i="3"/>
  <c r="Y37" i="3"/>
  <c r="Y46" i="3" s="1"/>
  <c r="Y49" i="3" s="1"/>
  <c r="AB39" i="3"/>
  <c r="AJ39" i="3"/>
  <c r="AJ47" i="3" s="1"/>
  <c r="AM49" i="3" s="1"/>
  <c r="AJ38" i="3"/>
  <c r="AJ45" i="3" s="1"/>
  <c r="AM48" i="3" s="1"/>
  <c r="AM38" i="3"/>
  <c r="AJ36" i="3"/>
  <c r="AJ44" i="3" s="1"/>
  <c r="AM37" i="3"/>
  <c r="AJ37" i="3"/>
  <c r="AJ46" i="3" s="1"/>
  <c r="AJ49" i="3" s="1"/>
  <c r="AM36" i="3"/>
  <c r="AM39" i="3"/>
  <c r="AU39" i="3"/>
  <c r="AU47" i="3" s="1"/>
  <c r="AX49" i="3" s="1"/>
  <c r="AU38" i="3"/>
  <c r="AU45" i="3" s="1"/>
  <c r="AX48" i="3" s="1"/>
  <c r="AX38" i="3"/>
  <c r="AX37" i="3"/>
  <c r="AU37" i="3"/>
  <c r="AU46" i="3" s="1"/>
  <c r="AU49" i="3" s="1"/>
  <c r="AX36" i="3"/>
  <c r="AU36" i="3"/>
  <c r="AU44" i="3" s="1"/>
  <c r="AY34" i="3" s="1"/>
  <c r="AX39" i="3"/>
  <c r="AK41" i="3"/>
  <c r="V1" i="4"/>
  <c r="O6" i="12"/>
  <c r="AC1" i="4"/>
  <c r="V6" i="12"/>
  <c r="R1" i="4"/>
  <c r="K6" i="12"/>
  <c r="Q1" i="4"/>
  <c r="J6" i="12"/>
  <c r="U1" i="4"/>
  <c r="N6" i="12"/>
  <c r="AB1" i="4"/>
  <c r="U6" i="12"/>
  <c r="X1" i="4"/>
  <c r="Q6" i="12"/>
  <c r="T1" i="4"/>
  <c r="M6" i="12"/>
  <c r="P1" i="4"/>
  <c r="I6" i="12"/>
  <c r="Z1" i="4"/>
  <c r="S6" i="12"/>
  <c r="Y1" i="4"/>
  <c r="R6" i="12"/>
  <c r="AD1" i="4"/>
  <c r="W6" i="12"/>
  <c r="AA1" i="4"/>
  <c r="T6" i="12"/>
  <c r="W1" i="4"/>
  <c r="P6" i="12"/>
  <c r="O1" i="4"/>
  <c r="H6" i="12"/>
  <c r="S1" i="4"/>
  <c r="L6" i="12"/>
  <c r="N1" i="4"/>
  <c r="G6" i="12"/>
  <c r="N47" i="3"/>
  <c r="R37" i="3" s="1"/>
  <c r="N46" i="3"/>
  <c r="R36" i="3" s="1"/>
  <c r="N45" i="3"/>
  <c r="R35" i="3" s="1"/>
  <c r="N44" i="3"/>
  <c r="R34" i="3" s="1"/>
  <c r="BP4" i="3"/>
  <c r="BG4" i="3"/>
  <c r="AK12" i="4"/>
  <c r="AG12" i="4"/>
  <c r="AC12" i="4"/>
  <c r="Y12" i="4"/>
  <c r="U12" i="4"/>
  <c r="Q12" i="4"/>
  <c r="AJ12" i="4"/>
  <c r="AF12" i="4"/>
  <c r="AB12" i="4"/>
  <c r="X12" i="4"/>
  <c r="T12" i="4"/>
  <c r="P12" i="4"/>
  <c r="AI12" i="4"/>
  <c r="AE12" i="4"/>
  <c r="AA12" i="4"/>
  <c r="W12" i="4"/>
  <c r="S12" i="4"/>
  <c r="O12" i="4"/>
  <c r="AH12" i="4"/>
  <c r="AD12" i="4"/>
  <c r="Z12" i="4"/>
  <c r="V12" i="4"/>
  <c r="R12" i="4"/>
  <c r="N12" i="4"/>
  <c r="N29" i="3"/>
  <c r="O10" i="12"/>
  <c r="U9" i="12"/>
  <c r="U10" i="12"/>
  <c r="O8" i="12"/>
  <c r="U8" i="12"/>
  <c r="O9" i="12"/>
  <c r="S10" i="12"/>
  <c r="S9" i="12"/>
  <c r="S8" i="12"/>
  <c r="M9" i="12"/>
  <c r="M8" i="12"/>
  <c r="M10" i="12"/>
  <c r="V10" i="12"/>
  <c r="V9" i="12"/>
  <c r="V8" i="12"/>
  <c r="N10" i="12"/>
  <c r="N9" i="12"/>
  <c r="N8" i="12"/>
  <c r="Q9" i="12"/>
  <c r="Q8" i="12"/>
  <c r="Q10" i="12"/>
  <c r="J10" i="12"/>
  <c r="J9" i="12"/>
  <c r="J8" i="12"/>
  <c r="L8" i="12"/>
  <c r="L10" i="12"/>
  <c r="L9" i="12"/>
  <c r="Y9" i="12"/>
  <c r="Y8" i="12"/>
  <c r="Y10" i="12"/>
  <c r="W10" i="12"/>
  <c r="W9" i="12"/>
  <c r="W8" i="12"/>
  <c r="T8" i="12"/>
  <c r="T10" i="12"/>
  <c r="T9" i="12"/>
  <c r="K10" i="12"/>
  <c r="K9" i="12"/>
  <c r="K8" i="12"/>
  <c r="AB8" i="12"/>
  <c r="AB10" i="12"/>
  <c r="AB9" i="12"/>
  <c r="AA10" i="12"/>
  <c r="AA9" i="12"/>
  <c r="AA8" i="12"/>
  <c r="R10" i="12"/>
  <c r="R9" i="12"/>
  <c r="R8" i="12"/>
  <c r="AC9" i="12"/>
  <c r="AC8" i="12"/>
  <c r="AC10" i="12"/>
  <c r="P8" i="12"/>
  <c r="P10" i="12"/>
  <c r="P9" i="12"/>
  <c r="I9" i="12"/>
  <c r="I8" i="12"/>
  <c r="I10" i="12"/>
  <c r="AD10" i="12"/>
  <c r="AD9" i="12"/>
  <c r="AD8" i="12"/>
  <c r="H8" i="12"/>
  <c r="H10" i="12"/>
  <c r="H9" i="12"/>
  <c r="Z10" i="12"/>
  <c r="Z9" i="12"/>
  <c r="Z8" i="12"/>
  <c r="X8" i="12"/>
  <c r="X10" i="12"/>
  <c r="X9" i="12"/>
  <c r="G8" i="12"/>
  <c r="G9" i="12"/>
  <c r="G10" i="12"/>
  <c r="J9" i="4"/>
  <c r="E12" i="12"/>
  <c r="J11" i="4"/>
  <c r="E14" i="12"/>
  <c r="J8" i="4"/>
  <c r="E11" i="12"/>
  <c r="J10" i="4"/>
  <c r="E13" i="12"/>
  <c r="Q28" i="3"/>
  <c r="N27" i="3"/>
  <c r="AK6" i="4"/>
  <c r="AJ6" i="4"/>
  <c r="N30" i="3"/>
  <c r="Q25" i="3"/>
  <c r="A13" i="4"/>
  <c r="J12" i="4"/>
  <c r="I12" i="4"/>
  <c r="Q27" i="3"/>
  <c r="AF6" i="4"/>
  <c r="N26" i="3"/>
  <c r="AG6" i="4"/>
  <c r="Q29" i="3"/>
  <c r="AI6" i="4"/>
  <c r="AE6" i="4"/>
  <c r="Q30" i="3"/>
  <c r="Q31" i="3"/>
  <c r="AH6" i="4"/>
  <c r="N28" i="3"/>
  <c r="AN39" i="3" l="1"/>
  <c r="AT48" i="3"/>
  <c r="AX46" i="3"/>
  <c r="AZ36" i="3" s="1"/>
  <c r="AY35" i="3"/>
  <c r="AI48" i="3"/>
  <c r="AM46" i="3"/>
  <c r="AO36" i="3" s="1"/>
  <c r="AI50" i="3"/>
  <c r="AM47" i="3"/>
  <c r="X51" i="3"/>
  <c r="AB45" i="3"/>
  <c r="X48" i="3"/>
  <c r="AB46" i="3"/>
  <c r="AY36" i="3"/>
  <c r="AY37" i="3"/>
  <c r="AX50" i="3"/>
  <c r="AN36" i="3"/>
  <c r="AN35" i="3"/>
  <c r="AC36" i="3"/>
  <c r="X50" i="3"/>
  <c r="AB47" i="3"/>
  <c r="AD37" i="3" s="1"/>
  <c r="AT51" i="3"/>
  <c r="AX45" i="3"/>
  <c r="AT49" i="3"/>
  <c r="AX44" i="3"/>
  <c r="AU48" i="3" s="1"/>
  <c r="AI49" i="3"/>
  <c r="AM44" i="3"/>
  <c r="AJ48" i="3" s="1"/>
  <c r="AN37" i="3"/>
  <c r="AM50" i="3"/>
  <c r="X49" i="3"/>
  <c r="AB44" i="3"/>
  <c r="Y48" i="3" s="1"/>
  <c r="AC37" i="3"/>
  <c r="AB50" i="3"/>
  <c r="AT50" i="3"/>
  <c r="AX47" i="3"/>
  <c r="AZ37" i="3" s="1"/>
  <c r="AI51" i="3"/>
  <c r="AM45" i="3"/>
  <c r="AN34" i="3"/>
  <c r="AC34" i="3"/>
  <c r="AC35" i="3"/>
  <c r="BF39" i="3"/>
  <c r="BF47" i="3" s="1"/>
  <c r="BI49" i="3" s="1"/>
  <c r="BF38" i="3"/>
  <c r="BF45" i="3" s="1"/>
  <c r="BI48" i="3" s="1"/>
  <c r="BI38" i="3"/>
  <c r="BI36" i="3"/>
  <c r="BF37" i="3"/>
  <c r="BF46" i="3" s="1"/>
  <c r="BF49" i="3" s="1"/>
  <c r="BI37" i="3"/>
  <c r="BF36" i="3"/>
  <c r="BF44" i="3" s="1"/>
  <c r="BI39" i="3"/>
  <c r="AT44" i="3"/>
  <c r="AT45" i="3"/>
  <c r="AT46" i="3"/>
  <c r="AT47" i="3"/>
  <c r="AI45" i="3"/>
  <c r="AI44" i="3"/>
  <c r="AI46" i="3"/>
  <c r="AI47" i="3"/>
  <c r="X45" i="3"/>
  <c r="X44" i="3"/>
  <c r="X47" i="3"/>
  <c r="X46" i="3"/>
  <c r="S38" i="3"/>
  <c r="AH1" i="4"/>
  <c r="AA6" i="12"/>
  <c r="AE1" i="4"/>
  <c r="X6" i="12"/>
  <c r="AI1" i="4"/>
  <c r="AB6" i="12"/>
  <c r="AG1" i="4"/>
  <c r="Z6" i="12"/>
  <c r="AF1" i="4"/>
  <c r="Y6" i="12"/>
  <c r="AJ1" i="4"/>
  <c r="AC6" i="12"/>
  <c r="AK1" i="4"/>
  <c r="AD6" i="12"/>
  <c r="CA4" i="3"/>
  <c r="BR4" i="3"/>
  <c r="AH13" i="4"/>
  <c r="AD13" i="4"/>
  <c r="Z13" i="4"/>
  <c r="V13" i="4"/>
  <c r="R13" i="4"/>
  <c r="N13" i="4"/>
  <c r="U13" i="4"/>
  <c r="AK13" i="4"/>
  <c r="AG13" i="4"/>
  <c r="AC13" i="4"/>
  <c r="Y13" i="4"/>
  <c r="Q13" i="4"/>
  <c r="AJ13" i="4"/>
  <c r="AF13" i="4"/>
  <c r="AB13" i="4"/>
  <c r="X13" i="4"/>
  <c r="T13" i="4"/>
  <c r="P13" i="4"/>
  <c r="S13" i="4"/>
  <c r="AI13" i="4"/>
  <c r="AE13" i="4"/>
  <c r="AA13" i="4"/>
  <c r="W13" i="4"/>
  <c r="O13" i="4"/>
  <c r="J13" i="4"/>
  <c r="A14" i="4"/>
  <c r="I13" i="4"/>
  <c r="BJ36" i="3" l="1"/>
  <c r="BJ37" i="3"/>
  <c r="BI50" i="3"/>
  <c r="AD39" i="3"/>
  <c r="Z42" i="3"/>
  <c r="Z41" i="3"/>
  <c r="AC39" i="3"/>
  <c r="AY39" i="3"/>
  <c r="AV41" i="3"/>
  <c r="AD36" i="3"/>
  <c r="AO37" i="3"/>
  <c r="AU42" i="3"/>
  <c r="AZ38" i="3"/>
  <c r="BE51" i="3"/>
  <c r="BI45" i="3"/>
  <c r="BK35" i="3" s="1"/>
  <c r="BE48" i="3"/>
  <c r="BI46" i="3"/>
  <c r="BK36" i="3" s="1"/>
  <c r="AO39" i="3"/>
  <c r="AK42" i="3"/>
  <c r="AU50" i="3"/>
  <c r="AZ34" i="3"/>
  <c r="AZ39" i="3"/>
  <c r="AV42" i="3"/>
  <c r="BJ34" i="3"/>
  <c r="BE50" i="3"/>
  <c r="BI47" i="3"/>
  <c r="BK37" i="3" s="1"/>
  <c r="AD38" i="3"/>
  <c r="Y42" i="3"/>
  <c r="AO35" i="3"/>
  <c r="AD34" i="3"/>
  <c r="Y50" i="3"/>
  <c r="AJ42" i="3"/>
  <c r="AO38" i="3"/>
  <c r="AD35" i="3"/>
  <c r="BE49" i="3"/>
  <c r="BI44" i="3"/>
  <c r="BF48" i="3" s="1"/>
  <c r="BJ35" i="3"/>
  <c r="AJ50" i="3"/>
  <c r="AO34" i="3"/>
  <c r="AZ35" i="3"/>
  <c r="BQ38" i="3"/>
  <c r="BQ45" i="3" s="1"/>
  <c r="BT48" i="3" s="1"/>
  <c r="BQ39" i="3"/>
  <c r="BQ47" i="3" s="1"/>
  <c r="BT49" i="3" s="1"/>
  <c r="BT38" i="3"/>
  <c r="BQ36" i="3"/>
  <c r="BQ44" i="3" s="1"/>
  <c r="BT37" i="3"/>
  <c r="BQ37" i="3"/>
  <c r="BQ46" i="3" s="1"/>
  <c r="BQ49" i="3" s="1"/>
  <c r="BT36" i="3"/>
  <c r="BT39" i="3"/>
  <c r="BE44" i="3"/>
  <c r="BE45" i="3"/>
  <c r="BE46" i="3"/>
  <c r="BE47" i="3"/>
  <c r="R39" i="3"/>
  <c r="CL4" i="3"/>
  <c r="CC4" i="3"/>
  <c r="AH14" i="4"/>
  <c r="AD14" i="4"/>
  <c r="Z14" i="4"/>
  <c r="V14" i="4"/>
  <c r="R14" i="4"/>
  <c r="N14" i="4"/>
  <c r="AK14" i="4"/>
  <c r="AG14" i="4"/>
  <c r="AC14" i="4"/>
  <c r="Y14" i="4"/>
  <c r="U14" i="4"/>
  <c r="Q14" i="4"/>
  <c r="AJ14" i="4"/>
  <c r="AF14" i="4"/>
  <c r="AB14" i="4"/>
  <c r="X14" i="4"/>
  <c r="T14" i="4"/>
  <c r="P14" i="4"/>
  <c r="AI14" i="4"/>
  <c r="AE14" i="4"/>
  <c r="AA14" i="4"/>
  <c r="W14" i="4"/>
  <c r="S14" i="4"/>
  <c r="O14" i="4"/>
  <c r="A15" i="4"/>
  <c r="J14" i="4"/>
  <c r="I14" i="4"/>
  <c r="BP48" i="3" l="1"/>
  <c r="BT46" i="3"/>
  <c r="BV36" i="3" s="1"/>
  <c r="BP50" i="3"/>
  <c r="BT47" i="3"/>
  <c r="BV37" i="3" s="1"/>
  <c r="AJ41" i="3"/>
  <c r="AN38" i="3"/>
  <c r="AZ40" i="3"/>
  <c r="AX42" i="3"/>
  <c r="BK39" i="3"/>
  <c r="BG42" i="3"/>
  <c r="BU36" i="3"/>
  <c r="BU37" i="3"/>
  <c r="BT50" i="3"/>
  <c r="BJ39" i="3"/>
  <c r="BG41" i="3"/>
  <c r="BP49" i="3"/>
  <c r="BT44" i="3"/>
  <c r="BQ48" i="3" s="1"/>
  <c r="BU35" i="3"/>
  <c r="BF50" i="3"/>
  <c r="BK34" i="3"/>
  <c r="Y41" i="3"/>
  <c r="AC38" i="3"/>
  <c r="AU41" i="3"/>
  <c r="AY38" i="3"/>
  <c r="AD40" i="3"/>
  <c r="AB42" i="3"/>
  <c r="BP51" i="3"/>
  <c r="BT45" i="3"/>
  <c r="BV35" i="3" s="1"/>
  <c r="BU34" i="3"/>
  <c r="BK38" i="3"/>
  <c r="BF42" i="3"/>
  <c r="AO40" i="3"/>
  <c r="AM42" i="3"/>
  <c r="CB38" i="3"/>
  <c r="CB45" i="3" s="1"/>
  <c r="CE48" i="3" s="1"/>
  <c r="CB39" i="3"/>
  <c r="CE38" i="3"/>
  <c r="CB37" i="3"/>
  <c r="CB46" i="3" s="1"/>
  <c r="CB49" i="3" s="1"/>
  <c r="CE36" i="3"/>
  <c r="CB36" i="3"/>
  <c r="CB44" i="3" s="1"/>
  <c r="CE37" i="3"/>
  <c r="CE39" i="3"/>
  <c r="CE45" i="3" s="1"/>
  <c r="CG35" i="3" s="1"/>
  <c r="BP45" i="3"/>
  <c r="BP44" i="3"/>
  <c r="BP47" i="3"/>
  <c r="BP46" i="3"/>
  <c r="CW4" i="3"/>
  <c r="CN4" i="3"/>
  <c r="T15" i="4"/>
  <c r="W15" i="4"/>
  <c r="V15" i="4"/>
  <c r="X15" i="4"/>
  <c r="AJ15" i="4"/>
  <c r="P15" i="4"/>
  <c r="Q15" i="4"/>
  <c r="AI15" i="4"/>
  <c r="Y15" i="4"/>
  <c r="AH15" i="4"/>
  <c r="O15" i="4"/>
  <c r="AA15" i="4"/>
  <c r="AK15" i="4"/>
  <c r="S15" i="4"/>
  <c r="AG15" i="4"/>
  <c r="N15" i="4"/>
  <c r="AC15" i="4"/>
  <c r="Z15" i="4"/>
  <c r="AD15" i="4"/>
  <c r="AF15" i="4"/>
  <c r="U15" i="4"/>
  <c r="R15" i="4"/>
  <c r="AE15" i="4"/>
  <c r="AB15" i="4"/>
  <c r="H28" i="7"/>
  <c r="G28" i="7"/>
  <c r="H5" i="7"/>
  <c r="G5" i="7"/>
  <c r="H6" i="7"/>
  <c r="G6" i="7"/>
  <c r="G20" i="7"/>
  <c r="H20" i="7"/>
  <c r="H18" i="7"/>
  <c r="G18" i="7"/>
  <c r="H7" i="7"/>
  <c r="G7" i="7"/>
  <c r="H19" i="7"/>
  <c r="G19" i="7"/>
  <c r="A16" i="4"/>
  <c r="I15" i="4"/>
  <c r="J15" i="4"/>
  <c r="CF34" i="3" l="1"/>
  <c r="CA47" i="3"/>
  <c r="CB47" i="3"/>
  <c r="CE49" i="3" s="1"/>
  <c r="AX41" i="3"/>
  <c r="AY40" i="3"/>
  <c r="BF41" i="3"/>
  <c r="BJ38" i="3"/>
  <c r="BU39" i="3"/>
  <c r="BR41" i="3"/>
  <c r="CA48" i="3"/>
  <c r="CE46" i="3"/>
  <c r="CG36" i="3" s="1"/>
  <c r="CF35" i="3"/>
  <c r="AB41" i="3"/>
  <c r="AC40" i="3"/>
  <c r="BQ50" i="3"/>
  <c r="BV34" i="3"/>
  <c r="BK40" i="3"/>
  <c r="BI42" i="3"/>
  <c r="AN40" i="3"/>
  <c r="AM41" i="3"/>
  <c r="CF36" i="3"/>
  <c r="CA49" i="3"/>
  <c r="CE44" i="3"/>
  <c r="CB48" i="3" s="1"/>
  <c r="CA50" i="3"/>
  <c r="CE47" i="3"/>
  <c r="CG37" i="3" s="1"/>
  <c r="BQ42" i="3"/>
  <c r="BV38" i="3"/>
  <c r="BR42" i="3"/>
  <c r="BV39" i="3"/>
  <c r="CM38" i="3"/>
  <c r="CM45" i="3" s="1"/>
  <c r="CP48" i="3" s="1"/>
  <c r="CM39" i="3"/>
  <c r="CM47" i="3" s="1"/>
  <c r="CP49" i="3" s="1"/>
  <c r="CP38" i="3"/>
  <c r="CP36" i="3"/>
  <c r="CM36" i="3"/>
  <c r="CM44" i="3" s="1"/>
  <c r="CP37" i="3"/>
  <c r="CM37" i="3"/>
  <c r="CM46" i="3" s="1"/>
  <c r="CM49" i="3" s="1"/>
  <c r="CP39" i="3"/>
  <c r="CA51" i="3"/>
  <c r="CA44" i="3"/>
  <c r="CA45" i="3"/>
  <c r="CA46" i="3"/>
  <c r="DH4" i="3"/>
  <c r="CY4" i="3"/>
  <c r="AG16" i="4"/>
  <c r="N16" i="4"/>
  <c r="AC16" i="4"/>
  <c r="AJ16" i="4"/>
  <c r="AD16" i="4"/>
  <c r="U16" i="4"/>
  <c r="Z16" i="4"/>
  <c r="R16" i="4"/>
  <c r="T16" i="4"/>
  <c r="AA16" i="4"/>
  <c r="AH16" i="4"/>
  <c r="AF16" i="4"/>
  <c r="V16" i="4"/>
  <c r="W16" i="4"/>
  <c r="X16" i="4"/>
  <c r="Y16" i="4"/>
  <c r="AB16" i="4"/>
  <c r="O16" i="4"/>
  <c r="Q16" i="4"/>
  <c r="S16" i="4"/>
  <c r="AI16" i="4"/>
  <c r="AE16" i="4"/>
  <c r="P16" i="4"/>
  <c r="AK16" i="4"/>
  <c r="J5" i="7"/>
  <c r="I28" i="7"/>
  <c r="I19" i="7"/>
  <c r="J18" i="7"/>
  <c r="I6" i="7"/>
  <c r="J19" i="7"/>
  <c r="I7" i="7"/>
  <c r="I5" i="7"/>
  <c r="J7" i="7"/>
  <c r="I18" i="7"/>
  <c r="J20" i="7"/>
  <c r="I20" i="7"/>
  <c r="J6" i="7"/>
  <c r="J28" i="7"/>
  <c r="A17" i="4"/>
  <c r="J16" i="4"/>
  <c r="I16" i="4"/>
  <c r="CL49" i="3" l="1"/>
  <c r="CP44" i="3"/>
  <c r="CM48" i="3" s="1"/>
  <c r="CQ34" i="3"/>
  <c r="CQ35" i="3"/>
  <c r="CL51" i="3"/>
  <c r="CP45" i="3"/>
  <c r="CR35" i="3" s="1"/>
  <c r="CL48" i="3"/>
  <c r="CP46" i="3"/>
  <c r="CR36" i="3" s="1"/>
  <c r="CB50" i="3"/>
  <c r="CG34" i="3"/>
  <c r="CC41" i="3"/>
  <c r="CF39" i="3"/>
  <c r="BU38" i="3"/>
  <c r="BQ41" i="3"/>
  <c r="CQ36" i="3"/>
  <c r="CL50" i="3"/>
  <c r="CP47" i="3"/>
  <c r="CR37" i="3" s="1"/>
  <c r="BV40" i="3"/>
  <c r="BT42" i="3"/>
  <c r="CB42" i="3"/>
  <c r="CG38" i="3"/>
  <c r="CF37" i="3"/>
  <c r="CE50" i="3"/>
  <c r="CQ37" i="3"/>
  <c r="CP50" i="3"/>
  <c r="BI41" i="3"/>
  <c r="BJ40" i="3"/>
  <c r="CX38" i="3"/>
  <c r="CX45" i="3" s="1"/>
  <c r="DA48" i="3" s="1"/>
  <c r="CX39" i="3"/>
  <c r="CX47" i="3" s="1"/>
  <c r="DA49" i="3" s="1"/>
  <c r="DA38" i="3"/>
  <c r="CX36" i="3"/>
  <c r="CX44" i="3" s="1"/>
  <c r="CX37" i="3"/>
  <c r="CX46" i="3" s="1"/>
  <c r="CX49" i="3" s="1"/>
  <c r="DA36" i="3"/>
  <c r="DA37" i="3"/>
  <c r="DA39" i="3"/>
  <c r="CL45" i="3"/>
  <c r="CL44" i="3"/>
  <c r="CL47" i="3"/>
  <c r="CL46" i="3"/>
  <c r="DJ4" i="3"/>
  <c r="AE17" i="4"/>
  <c r="AC17" i="4"/>
  <c r="AB17" i="4"/>
  <c r="AD17" i="4"/>
  <c r="AF17" i="4"/>
  <c r="AG17" i="4"/>
  <c r="N17" i="4"/>
  <c r="Q17" i="4"/>
  <c r="AJ17" i="4"/>
  <c r="T17" i="4"/>
  <c r="X17" i="4"/>
  <c r="Z17" i="4"/>
  <c r="P17" i="4"/>
  <c r="S17" i="4"/>
  <c r="R17" i="4"/>
  <c r="V17" i="4"/>
  <c r="AH17" i="4"/>
  <c r="AA17" i="4"/>
  <c r="O17" i="4"/>
  <c r="W17" i="4"/>
  <c r="AK17" i="4"/>
  <c r="Y17" i="4"/>
  <c r="U17" i="4"/>
  <c r="AI17" i="4"/>
  <c r="J17" i="4"/>
  <c r="I17" i="4"/>
  <c r="DB36" i="3" l="1"/>
  <c r="CW51" i="3"/>
  <c r="DA45" i="3"/>
  <c r="DC35" i="3" s="1"/>
  <c r="CW48" i="3"/>
  <c r="DA46" i="3"/>
  <c r="DC36" i="3" s="1"/>
  <c r="DB37" i="3"/>
  <c r="DA50" i="3"/>
  <c r="CQ39" i="3"/>
  <c r="CN41" i="3"/>
  <c r="CR34" i="3"/>
  <c r="CM50" i="3"/>
  <c r="DB35" i="3"/>
  <c r="CF38" i="3"/>
  <c r="CB41" i="3"/>
  <c r="DB34" i="3"/>
  <c r="CG39" i="3"/>
  <c r="CC42" i="3"/>
  <c r="CW49" i="3"/>
  <c r="DA44" i="3"/>
  <c r="CX48" i="3" s="1"/>
  <c r="CW50" i="3"/>
  <c r="DA47" i="3"/>
  <c r="DC37" i="3" s="1"/>
  <c r="CR39" i="3"/>
  <c r="CN42" i="3"/>
  <c r="BT41" i="3"/>
  <c r="BU40" i="3"/>
  <c r="CR38" i="3"/>
  <c r="CM42" i="3"/>
  <c r="DI39" i="3"/>
  <c r="DI47" i="3" s="1"/>
  <c r="DL49" i="3" s="1"/>
  <c r="DI38" i="3"/>
  <c r="DI45" i="3" s="1"/>
  <c r="DL48" i="3" s="1"/>
  <c r="DL38" i="3"/>
  <c r="DL37" i="3"/>
  <c r="DL36" i="3"/>
  <c r="DI37" i="3"/>
  <c r="DI46" i="3" s="1"/>
  <c r="DI49" i="3" s="1"/>
  <c r="DI36" i="3"/>
  <c r="DI44" i="3" s="1"/>
  <c r="DL39" i="3"/>
  <c r="CW45" i="3"/>
  <c r="CW44" i="3"/>
  <c r="CW47" i="3"/>
  <c r="CW46" i="3"/>
  <c r="G25" i="7"/>
  <c r="H25" i="7"/>
  <c r="G4" i="7"/>
  <c r="H4" i="7"/>
  <c r="G21" i="7"/>
  <c r="H21" i="7"/>
  <c r="G26" i="7"/>
  <c r="H26" i="7"/>
  <c r="DM35" i="3" l="1"/>
  <c r="DH51" i="3"/>
  <c r="DL45" i="3"/>
  <c r="DN35" i="3" s="1"/>
  <c r="DH49" i="3"/>
  <c r="DL44" i="3"/>
  <c r="DI48" i="3" s="1"/>
  <c r="CQ38" i="3"/>
  <c r="CM41" i="3"/>
  <c r="CY41" i="3"/>
  <c r="DB39" i="3"/>
  <c r="DM36" i="3"/>
  <c r="CR40" i="3"/>
  <c r="CP42" i="3"/>
  <c r="DH48" i="3"/>
  <c r="DL46" i="3"/>
  <c r="DN36" i="3" s="1"/>
  <c r="DM34" i="3"/>
  <c r="DH50" i="3"/>
  <c r="DL47" i="3"/>
  <c r="DN37" i="3" s="1"/>
  <c r="CE42" i="3"/>
  <c r="CG40" i="3"/>
  <c r="DC38" i="3"/>
  <c r="CX42" i="3"/>
  <c r="DC39" i="3"/>
  <c r="CY42" i="3"/>
  <c r="DM37" i="3"/>
  <c r="DL50" i="3"/>
  <c r="CX50" i="3"/>
  <c r="DC34" i="3"/>
  <c r="CE41" i="3"/>
  <c r="CF40" i="3"/>
  <c r="DH44" i="3"/>
  <c r="DH45" i="3"/>
  <c r="DH46" i="3"/>
  <c r="DH47" i="3"/>
  <c r="J26" i="7"/>
  <c r="J21" i="7"/>
  <c r="J4" i="7"/>
  <c r="I4" i="7"/>
  <c r="I25" i="7"/>
  <c r="I26" i="7"/>
  <c r="I21" i="7"/>
  <c r="J25" i="7"/>
  <c r="L7" i="7" l="1"/>
  <c r="J59" i="7"/>
  <c r="J58" i="7"/>
  <c r="J56" i="7"/>
  <c r="J57" i="7"/>
  <c r="L18" i="7"/>
  <c r="J72" i="7"/>
  <c r="J73" i="7"/>
  <c r="J71" i="7"/>
  <c r="J70" i="7"/>
  <c r="DI42" i="3"/>
  <c r="DN38" i="3"/>
  <c r="DN39" i="3"/>
  <c r="DJ42" i="3"/>
  <c r="CQ40" i="3"/>
  <c r="CP41" i="3"/>
  <c r="DM39" i="3"/>
  <c r="DJ41" i="3"/>
  <c r="DI50" i="3"/>
  <c r="DN34" i="3"/>
  <c r="CX41" i="3"/>
  <c r="DB38" i="3"/>
  <c r="DA42" i="3"/>
  <c r="DC40" i="3"/>
  <c r="L4" i="7"/>
  <c r="L5" i="7"/>
  <c r="L20" i="7"/>
  <c r="L19" i="7"/>
  <c r="L21" i="7"/>
  <c r="L6" i="7"/>
  <c r="H27" i="7"/>
  <c r="G27" i="7"/>
  <c r="DM38" i="3" l="1"/>
  <c r="DI41" i="3"/>
  <c r="DL42" i="3"/>
  <c r="DN40" i="3"/>
  <c r="DA41" i="3"/>
  <c r="DB40" i="3"/>
  <c r="N21" i="7"/>
  <c r="N4" i="7"/>
  <c r="N20" i="7"/>
  <c r="N6" i="7"/>
  <c r="N19" i="7"/>
  <c r="N5" i="7"/>
  <c r="N18" i="7"/>
  <c r="N7" i="7"/>
  <c r="I27" i="7"/>
  <c r="J27" i="7"/>
  <c r="J77" i="7" l="1"/>
  <c r="J80" i="7"/>
  <c r="J79" i="7"/>
  <c r="J78" i="7"/>
  <c r="O21" i="7"/>
  <c r="P21" i="7" s="1"/>
  <c r="S18" i="7" s="1"/>
  <c r="DM40" i="3"/>
  <c r="DL41" i="3"/>
  <c r="O19" i="7"/>
  <c r="P19" i="7" s="1"/>
  <c r="O4" i="7"/>
  <c r="P4" i="7" s="1"/>
  <c r="O20" i="7"/>
  <c r="P20" i="7" s="1"/>
  <c r="R18" i="7" s="1"/>
  <c r="O6" i="7"/>
  <c r="P6" i="7" s="1"/>
  <c r="O5" i="7"/>
  <c r="P5" i="7" s="1"/>
  <c r="Q4" i="7" s="1"/>
  <c r="Q5" i="7" s="1"/>
  <c r="O18" i="7"/>
  <c r="P18" i="7" s="1"/>
  <c r="O7" i="7"/>
  <c r="P7" i="7" s="1"/>
  <c r="S4" i="7" s="1"/>
  <c r="S5" i="7" s="1"/>
  <c r="L25" i="7"/>
  <c r="L28" i="7"/>
  <c r="L27" i="7"/>
  <c r="L26" i="7"/>
  <c r="AP19" i="7"/>
  <c r="R19" i="7"/>
  <c r="Q18" i="7" l="1"/>
  <c r="V18" i="7" s="1"/>
  <c r="AF18" i="7" s="1"/>
  <c r="AZ19" i="7"/>
  <c r="AY19" i="7"/>
  <c r="AX19" i="7"/>
  <c r="BJ20" i="7"/>
  <c r="S19" i="7"/>
  <c r="R4" i="7"/>
  <c r="BJ6" i="7"/>
  <c r="Q19" i="7"/>
  <c r="Q20" i="7" s="1"/>
  <c r="V4" i="7"/>
  <c r="N28" i="7"/>
  <c r="N27" i="7"/>
  <c r="N26" i="7"/>
  <c r="N25" i="7"/>
  <c r="Q6" i="7"/>
  <c r="V5" i="7"/>
  <c r="BJ7" i="7"/>
  <c r="S6" i="7"/>
  <c r="V19" i="7"/>
  <c r="AP20" i="7"/>
  <c r="R20" i="7"/>
  <c r="BJ21" i="7"/>
  <c r="S20" i="7"/>
  <c r="AD18" i="7" l="1"/>
  <c r="AE18" i="7"/>
  <c r="AZ20" i="7"/>
  <c r="AY20" i="7"/>
  <c r="AX20" i="7"/>
  <c r="BT6" i="7"/>
  <c r="BN6" i="7"/>
  <c r="BS6" i="7"/>
  <c r="BM6" i="7"/>
  <c r="BR6" i="7"/>
  <c r="BL6" i="7"/>
  <c r="BO6" i="7"/>
  <c r="BK6" i="7"/>
  <c r="AF19" i="7"/>
  <c r="AE19" i="7"/>
  <c r="AD19" i="7"/>
  <c r="AF4" i="7"/>
  <c r="AE4" i="7"/>
  <c r="AD4" i="7"/>
  <c r="AF5" i="7"/>
  <c r="AE5" i="7"/>
  <c r="AD5" i="7"/>
  <c r="BT21" i="7"/>
  <c r="BN21" i="7"/>
  <c r="BS21" i="7"/>
  <c r="BM21" i="7"/>
  <c r="BR21" i="7"/>
  <c r="BL21" i="7"/>
  <c r="BO21" i="7"/>
  <c r="BK21" i="7"/>
  <c r="BT7" i="7"/>
  <c r="BN7" i="7"/>
  <c r="BS7" i="7"/>
  <c r="BM7" i="7"/>
  <c r="BR7" i="7"/>
  <c r="BL7" i="7"/>
  <c r="BO7" i="7"/>
  <c r="BK7" i="7"/>
  <c r="BT20" i="7"/>
  <c r="BN20" i="7"/>
  <c r="BS20" i="7"/>
  <c r="BM20" i="7"/>
  <c r="BR20" i="7"/>
  <c r="BL20" i="7"/>
  <c r="BO20" i="7"/>
  <c r="BK20" i="7"/>
  <c r="R5" i="7"/>
  <c r="AP5" i="7"/>
  <c r="O28" i="7"/>
  <c r="P28" i="7" s="1"/>
  <c r="O27" i="7"/>
  <c r="P27" i="7" s="1"/>
  <c r="O25" i="7"/>
  <c r="P25" i="7" s="1"/>
  <c r="O26" i="7"/>
  <c r="P26" i="7" s="1"/>
  <c r="BQ7" i="7"/>
  <c r="BU7" i="7" s="1"/>
  <c r="V20" i="7"/>
  <c r="AA19" i="7" s="1"/>
  <c r="Q21" i="7"/>
  <c r="V21" i="7" s="1"/>
  <c r="Q7" i="7"/>
  <c r="V7" i="7" s="1"/>
  <c r="V6" i="7"/>
  <c r="Y4" i="7" s="1"/>
  <c r="AP21" i="7"/>
  <c r="AT20" i="7" s="1"/>
  <c r="R21" i="7"/>
  <c r="BP20" i="7" l="1"/>
  <c r="AF7" i="7"/>
  <c r="Z7" i="7"/>
  <c r="AE7" i="7"/>
  <c r="Y7" i="7"/>
  <c r="AD7" i="7"/>
  <c r="X7" i="7"/>
  <c r="AA7" i="7"/>
  <c r="W7" i="7"/>
  <c r="AZ5" i="7"/>
  <c r="AY5" i="7"/>
  <c r="AX5" i="7"/>
  <c r="X5" i="7"/>
  <c r="X18" i="7"/>
  <c r="X4" i="7"/>
  <c r="Z4" i="7"/>
  <c r="W19" i="7"/>
  <c r="Y19" i="7"/>
  <c r="W18" i="7"/>
  <c r="AU20" i="7"/>
  <c r="Z5" i="7"/>
  <c r="AT19" i="7"/>
  <c r="AS19" i="7"/>
  <c r="AR20" i="7"/>
  <c r="AZ21" i="7"/>
  <c r="AT21" i="7"/>
  <c r="AY21" i="7"/>
  <c r="AS21" i="7"/>
  <c r="AX21" i="7"/>
  <c r="AR21" i="7"/>
  <c r="AU21" i="7"/>
  <c r="AQ21" i="7"/>
  <c r="AF21" i="7"/>
  <c r="Z21" i="7"/>
  <c r="AE21" i="7"/>
  <c r="Y21" i="7"/>
  <c r="AD21" i="7"/>
  <c r="X21" i="7"/>
  <c r="AA21" i="7"/>
  <c r="W21" i="7"/>
  <c r="AF20" i="7"/>
  <c r="Z20" i="7"/>
  <c r="AE20" i="7"/>
  <c r="Y20" i="7"/>
  <c r="AD20" i="7"/>
  <c r="X20" i="7"/>
  <c r="AA20" i="7"/>
  <c r="W20" i="7"/>
  <c r="AR19" i="7"/>
  <c r="W5" i="7"/>
  <c r="W4" i="7"/>
  <c r="AA18" i="7"/>
  <c r="X19" i="7"/>
  <c r="Z19" i="7"/>
  <c r="AQ19" i="7"/>
  <c r="AF6" i="7"/>
  <c r="Z6" i="7"/>
  <c r="AE6" i="7"/>
  <c r="Y6" i="7"/>
  <c r="AD6" i="7"/>
  <c r="X6" i="7"/>
  <c r="AA6" i="7"/>
  <c r="W6" i="7"/>
  <c r="AA5" i="7"/>
  <c r="Y5" i="7"/>
  <c r="Z18" i="7"/>
  <c r="AB18" i="7" s="1"/>
  <c r="AA4" i="7"/>
  <c r="AU19" i="7"/>
  <c r="AQ20" i="7"/>
  <c r="AS20" i="7"/>
  <c r="Y18" i="7"/>
  <c r="R25" i="7"/>
  <c r="AP26" i="7" s="1"/>
  <c r="BQ21" i="7"/>
  <c r="BU21" i="7" s="1"/>
  <c r="S25" i="7"/>
  <c r="BQ6" i="7"/>
  <c r="BU6" i="7" s="1"/>
  <c r="BV6" i="7" s="1"/>
  <c r="BQ20" i="7"/>
  <c r="BU20" i="7" s="1"/>
  <c r="BV21" i="7" s="1"/>
  <c r="AP6" i="7"/>
  <c r="R6" i="7"/>
  <c r="Q25" i="7"/>
  <c r="V25" i="7" s="1"/>
  <c r="AO73" i="7"/>
  <c r="AP73" i="7" s="1"/>
  <c r="BG21" i="7"/>
  <c r="BC21" i="7"/>
  <c r="BF21" i="7"/>
  <c r="BB21" i="7"/>
  <c r="BH21" i="7"/>
  <c r="BD21" i="7"/>
  <c r="BI21" i="7"/>
  <c r="BE21" i="7"/>
  <c r="AW21" i="7"/>
  <c r="BA21" i="7" s="1"/>
  <c r="S26" i="7"/>
  <c r="BJ27" i="7"/>
  <c r="AW20" i="7"/>
  <c r="BP21" i="7"/>
  <c r="CA21" i="7" s="1"/>
  <c r="Q26" i="7"/>
  <c r="BP6" i="7"/>
  <c r="AC5" i="7"/>
  <c r="AG5" i="7" s="1"/>
  <c r="BP7" i="7"/>
  <c r="BX7" i="7" s="1"/>
  <c r="R26" i="7"/>
  <c r="AZ26" i="7" l="1"/>
  <c r="AY26" i="7"/>
  <c r="AX26" i="7"/>
  <c r="AF25" i="7"/>
  <c r="AE25" i="7"/>
  <c r="AD25" i="7"/>
  <c r="AQ73" i="7"/>
  <c r="AZ73" i="7"/>
  <c r="AY73" i="7"/>
  <c r="AS73" i="7"/>
  <c r="AX73" i="7"/>
  <c r="AR73" i="7"/>
  <c r="BT27" i="7"/>
  <c r="BS27" i="7"/>
  <c r="BR27" i="7"/>
  <c r="AZ6" i="7"/>
  <c r="AY6" i="7"/>
  <c r="AX6" i="7"/>
  <c r="BA20" i="7"/>
  <c r="AW19" i="7"/>
  <c r="BV7" i="7"/>
  <c r="BX21" i="7"/>
  <c r="BW6" i="7"/>
  <c r="BZ21" i="7"/>
  <c r="BZ20" i="7"/>
  <c r="BW20" i="7"/>
  <c r="BV20" i="7"/>
  <c r="BX20" i="7"/>
  <c r="CA20" i="7"/>
  <c r="BY20" i="7"/>
  <c r="BY21" i="7"/>
  <c r="BW21" i="7"/>
  <c r="R7" i="7"/>
  <c r="AP7" i="7"/>
  <c r="AB19" i="7"/>
  <c r="BY7" i="7"/>
  <c r="CA6" i="7"/>
  <c r="BZ7" i="7"/>
  <c r="CA7" i="7"/>
  <c r="BY6" i="7"/>
  <c r="BW7" i="7"/>
  <c r="BZ6" i="7"/>
  <c r="BX6" i="7"/>
  <c r="AC19" i="7"/>
  <c r="AG19" i="7" s="1"/>
  <c r="AC18" i="7"/>
  <c r="AG18" i="7" s="1"/>
  <c r="AV20" i="7"/>
  <c r="AO72" i="7" s="1"/>
  <c r="AP72" i="7" s="1"/>
  <c r="AC6" i="7"/>
  <c r="AG6" i="7" s="1"/>
  <c r="AC21" i="7"/>
  <c r="AG21" i="7" s="1"/>
  <c r="AB4" i="7"/>
  <c r="AC7" i="7"/>
  <c r="AG7" i="7" s="1"/>
  <c r="AB6" i="7"/>
  <c r="AC20" i="7"/>
  <c r="AG20" i="7" s="1"/>
  <c r="AV19" i="7"/>
  <c r="AB21" i="7"/>
  <c r="BJ28" i="7"/>
  <c r="BK27" i="7" s="1"/>
  <c r="S27" i="7"/>
  <c r="AC4" i="7"/>
  <c r="AB5" i="7"/>
  <c r="R27" i="7"/>
  <c r="AP27" i="7"/>
  <c r="Q27" i="7"/>
  <c r="V26" i="7"/>
  <c r="AB20" i="7"/>
  <c r="AB7" i="7"/>
  <c r="AV21" i="7"/>
  <c r="BG73" i="7"/>
  <c r="BC73" i="7"/>
  <c r="BF73" i="7"/>
  <c r="BB73" i="7"/>
  <c r="BE73" i="7"/>
  <c r="AW73" i="7"/>
  <c r="BA73" i="7" s="1"/>
  <c r="BH73" i="7"/>
  <c r="BD73" i="7"/>
  <c r="BL27" i="7" l="1"/>
  <c r="AZ7" i="7"/>
  <c r="AT7" i="7"/>
  <c r="AY7" i="7"/>
  <c r="AS7" i="7"/>
  <c r="AX7" i="7"/>
  <c r="AR7" i="7"/>
  <c r="AU7" i="7"/>
  <c r="AQ7" i="7"/>
  <c r="AQ6" i="7"/>
  <c r="AS6" i="7"/>
  <c r="BN27" i="7"/>
  <c r="AU6" i="7"/>
  <c r="AU5" i="7"/>
  <c r="AF26" i="7"/>
  <c r="AE26" i="7"/>
  <c r="AD26" i="7"/>
  <c r="AZ27" i="7"/>
  <c r="AY27" i="7"/>
  <c r="AX27" i="7"/>
  <c r="AR6" i="7"/>
  <c r="AT6" i="7"/>
  <c r="BM27" i="7"/>
  <c r="AS5" i="7"/>
  <c r="AZ72" i="7"/>
  <c r="AY72" i="7"/>
  <c r="AX72" i="7"/>
  <c r="BS28" i="7"/>
  <c r="BM28" i="7"/>
  <c r="BR28" i="7"/>
  <c r="BL28" i="7"/>
  <c r="BO28" i="7"/>
  <c r="BN28" i="7"/>
  <c r="BK28" i="7"/>
  <c r="BT28" i="7"/>
  <c r="BO27" i="7"/>
  <c r="BP27" i="7" s="1"/>
  <c r="AQ5" i="7"/>
  <c r="AR5" i="7"/>
  <c r="AT5" i="7"/>
  <c r="AV5" i="7" s="1"/>
  <c r="BB72" i="7"/>
  <c r="BE72" i="7"/>
  <c r="BH72" i="7"/>
  <c r="BG72" i="7"/>
  <c r="BD72" i="7"/>
  <c r="BC72" i="7"/>
  <c r="BF72" i="7"/>
  <c r="AW72" i="7"/>
  <c r="BA72" i="7" s="1"/>
  <c r="BA19" i="7"/>
  <c r="BC20" i="7" s="1"/>
  <c r="AO71" i="7"/>
  <c r="AP71" i="7" s="1"/>
  <c r="AS72" i="7" s="1"/>
  <c r="BD20" i="7"/>
  <c r="BF20" i="7"/>
  <c r="BE20" i="7"/>
  <c r="BB20" i="7"/>
  <c r="BG20" i="7"/>
  <c r="CB21" i="7"/>
  <c r="CB6" i="7"/>
  <c r="BQ27" i="7"/>
  <c r="BU27" i="7" s="1"/>
  <c r="CB20" i="7"/>
  <c r="CB7" i="7"/>
  <c r="AV6" i="7"/>
  <c r="AW5" i="7"/>
  <c r="BA5" i="7" s="1"/>
  <c r="AW6" i="7"/>
  <c r="BA6" i="7" s="1"/>
  <c r="U71" i="7"/>
  <c r="V71" i="7" s="1"/>
  <c r="CC6" i="7"/>
  <c r="CC7" i="7"/>
  <c r="AJ21" i="7"/>
  <c r="AK21" i="7"/>
  <c r="AL21" i="7"/>
  <c r="U70" i="7"/>
  <c r="V70" i="7" s="1"/>
  <c r="AM21" i="7"/>
  <c r="AG4" i="7"/>
  <c r="AK5" i="7" s="1"/>
  <c r="U56" i="7"/>
  <c r="V56" i="7" s="1"/>
  <c r="U57" i="7"/>
  <c r="V57" i="7" s="1"/>
  <c r="U58" i="7"/>
  <c r="V58" i="7" s="1"/>
  <c r="U59" i="7"/>
  <c r="V59" i="7" s="1"/>
  <c r="AI18" i="7"/>
  <c r="AK18" i="7"/>
  <c r="AL18" i="7"/>
  <c r="AM18" i="7"/>
  <c r="AH18" i="7"/>
  <c r="AJ18" i="7"/>
  <c r="AK19" i="7"/>
  <c r="AI19" i="7"/>
  <c r="AJ19" i="7"/>
  <c r="AL19" i="7"/>
  <c r="AM19" i="7"/>
  <c r="AH19" i="7"/>
  <c r="AH21" i="7"/>
  <c r="AI21" i="7"/>
  <c r="Q28" i="7"/>
  <c r="V28" i="7" s="1"/>
  <c r="V27" i="7"/>
  <c r="U72" i="7"/>
  <c r="V72" i="7" s="1"/>
  <c r="U73" i="7"/>
  <c r="V73" i="7" s="1"/>
  <c r="AP28" i="7"/>
  <c r="R28" i="7"/>
  <c r="AL20" i="7"/>
  <c r="AM20" i="7"/>
  <c r="AH20" i="7"/>
  <c r="AK20" i="7"/>
  <c r="AI20" i="7"/>
  <c r="AJ20" i="7"/>
  <c r="AY28" i="7" l="1"/>
  <c r="AS28" i="7"/>
  <c r="AX28" i="7"/>
  <c r="AR28" i="7"/>
  <c r="AU28" i="7"/>
  <c r="AT28" i="7"/>
  <c r="AQ28" i="7"/>
  <c r="AZ28" i="7"/>
  <c r="AA27" i="7"/>
  <c r="W27" i="7"/>
  <c r="AF27" i="7"/>
  <c r="Z27" i="7"/>
  <c r="AE27" i="7"/>
  <c r="Y27" i="7"/>
  <c r="AD27" i="7"/>
  <c r="X27" i="7"/>
  <c r="AF59" i="7"/>
  <c r="Z59" i="7"/>
  <c r="AE59" i="7"/>
  <c r="Y59" i="7"/>
  <c r="AD59" i="7"/>
  <c r="X59" i="7"/>
  <c r="AA59" i="7"/>
  <c r="W59" i="7"/>
  <c r="AF71" i="7"/>
  <c r="Z71" i="7"/>
  <c r="AE71" i="7"/>
  <c r="Y71" i="7"/>
  <c r="AD71" i="7"/>
  <c r="X71" i="7"/>
  <c r="AA71" i="7"/>
  <c r="W71" i="7"/>
  <c r="Y25" i="7"/>
  <c r="AR72" i="7"/>
  <c r="AT72" i="7"/>
  <c r="Z25" i="7"/>
  <c r="AS27" i="7"/>
  <c r="AQ27" i="7"/>
  <c r="Y26" i="7"/>
  <c r="W26" i="7"/>
  <c r="X25" i="7"/>
  <c r="AU27" i="7"/>
  <c r="AA26" i="7"/>
  <c r="AA73" i="7"/>
  <c r="W73" i="7"/>
  <c r="AF73" i="7"/>
  <c r="Z73" i="7"/>
  <c r="AE73" i="7"/>
  <c r="Y73" i="7"/>
  <c r="AD73" i="7"/>
  <c r="X73" i="7"/>
  <c r="AE28" i="7"/>
  <c r="Y28" i="7"/>
  <c r="AD28" i="7"/>
  <c r="X28" i="7"/>
  <c r="AA28" i="7"/>
  <c r="Z28" i="7"/>
  <c r="W28" i="7"/>
  <c r="AF28" i="7"/>
  <c r="AA58" i="7"/>
  <c r="W58" i="7"/>
  <c r="AF58" i="7"/>
  <c r="Z58" i="7"/>
  <c r="AE58" i="7"/>
  <c r="AD58" i="7"/>
  <c r="Y58" i="7"/>
  <c r="X58" i="7"/>
  <c r="W25" i="7"/>
  <c r="AE57" i="7"/>
  <c r="Y57" i="7"/>
  <c r="AD57" i="7"/>
  <c r="X57" i="7"/>
  <c r="AA57" i="7"/>
  <c r="W57" i="7"/>
  <c r="AF57" i="7"/>
  <c r="Z57" i="7"/>
  <c r="AT26" i="7"/>
  <c r="AQ72" i="7"/>
  <c r="AQ26" i="7"/>
  <c r="AR27" i="7"/>
  <c r="AT27" i="7"/>
  <c r="X26" i="7"/>
  <c r="Z26" i="7"/>
  <c r="AE70" i="7"/>
  <c r="Y70" i="7"/>
  <c r="AD70" i="7"/>
  <c r="X70" i="7"/>
  <c r="AA70" i="7"/>
  <c r="W70" i="7"/>
  <c r="AF70" i="7"/>
  <c r="Z70" i="7"/>
  <c r="AF72" i="7"/>
  <c r="Z72" i="7"/>
  <c r="AE72" i="7"/>
  <c r="Y72" i="7"/>
  <c r="AD72" i="7"/>
  <c r="X72" i="7"/>
  <c r="AA72" i="7"/>
  <c r="W72" i="7"/>
  <c r="AD56" i="7"/>
  <c r="X56" i="7"/>
  <c r="AA56" i="7"/>
  <c r="W56" i="7"/>
  <c r="AF56" i="7"/>
  <c r="Z56" i="7"/>
  <c r="AE56" i="7"/>
  <c r="Y56" i="7"/>
  <c r="AZ71" i="7"/>
  <c r="AT71" i="7"/>
  <c r="AY71" i="7"/>
  <c r="AS71" i="7"/>
  <c r="AX71" i="7"/>
  <c r="AR71" i="7"/>
  <c r="AU71" i="7"/>
  <c r="AQ71" i="7"/>
  <c r="AT73" i="7"/>
  <c r="AU73" i="7"/>
  <c r="AR26" i="7"/>
  <c r="AU26" i="7"/>
  <c r="AV26" i="7" s="1"/>
  <c r="AU72" i="7"/>
  <c r="AS26" i="7"/>
  <c r="AA25" i="7"/>
  <c r="AB25" i="7" s="1"/>
  <c r="BH71" i="7"/>
  <c r="BD71" i="7"/>
  <c r="AW71" i="7"/>
  <c r="BA71" i="7" s="1"/>
  <c r="BC71" i="7"/>
  <c r="BB71" i="7"/>
  <c r="BE71" i="7"/>
  <c r="BG71" i="7"/>
  <c r="BF71" i="7"/>
  <c r="AV73" i="7"/>
  <c r="AV72" i="7"/>
  <c r="BB19" i="7"/>
  <c r="BE19" i="7"/>
  <c r="BG19" i="7"/>
  <c r="BC19" i="7"/>
  <c r="BF19" i="7"/>
  <c r="BD19" i="7"/>
  <c r="BH20" i="7"/>
  <c r="AJ7" i="7"/>
  <c r="AL5" i="7"/>
  <c r="AL7" i="7"/>
  <c r="BQ28" i="7"/>
  <c r="BU28" i="7" s="1"/>
  <c r="BV27" i="7"/>
  <c r="BV28" i="7"/>
  <c r="CC20" i="7"/>
  <c r="CC21" i="7"/>
  <c r="AV7" i="7"/>
  <c r="AO57" i="7"/>
  <c r="AP57" i="7" s="1"/>
  <c r="AW7" i="7"/>
  <c r="AM5" i="7"/>
  <c r="AK7" i="7"/>
  <c r="AI5" i="7"/>
  <c r="AM7" i="7"/>
  <c r="AC25" i="7"/>
  <c r="AG25" i="7" s="1"/>
  <c r="AH4" i="7"/>
  <c r="AM4" i="7"/>
  <c r="AL4" i="7"/>
  <c r="AK4" i="7"/>
  <c r="AJ4" i="7"/>
  <c r="AI4" i="7"/>
  <c r="AH6" i="7"/>
  <c r="AL6" i="7"/>
  <c r="AM6" i="7"/>
  <c r="AH7" i="7"/>
  <c r="AI6" i="7"/>
  <c r="AK6" i="7"/>
  <c r="AJ6" i="7"/>
  <c r="AH5" i="7"/>
  <c r="AC73" i="7"/>
  <c r="AG73" i="7" s="1"/>
  <c r="U69" i="7"/>
  <c r="BP28" i="7"/>
  <c r="CA27" i="7" s="1"/>
  <c r="AC26" i="7"/>
  <c r="AG26" i="7" s="1"/>
  <c r="AI7" i="7"/>
  <c r="AO80" i="7"/>
  <c r="AP80" i="7" s="1"/>
  <c r="BF28" i="7"/>
  <c r="BB28" i="7"/>
  <c r="BI28" i="7"/>
  <c r="BE28" i="7"/>
  <c r="AW28" i="7"/>
  <c r="BA28" i="7" s="1"/>
  <c r="BH28" i="7"/>
  <c r="BD28" i="7"/>
  <c r="BG28" i="7"/>
  <c r="BC28" i="7"/>
  <c r="U55" i="7"/>
  <c r="AJ5" i="7"/>
  <c r="AY57" i="7" l="1"/>
  <c r="AX57" i="7"/>
  <c r="AZ57" i="7"/>
  <c r="AX80" i="7"/>
  <c r="AR80" i="7"/>
  <c r="AQ80" i="7"/>
  <c r="AZ80" i="7"/>
  <c r="AY80" i="7"/>
  <c r="AS80" i="7"/>
  <c r="AO69" i="7"/>
  <c r="AV71" i="7"/>
  <c r="BH19" i="7"/>
  <c r="AW26" i="7"/>
  <c r="AW27" i="7"/>
  <c r="CA28" i="7"/>
  <c r="BZ28" i="7"/>
  <c r="BY27" i="7"/>
  <c r="BX28" i="7"/>
  <c r="BW28" i="7"/>
  <c r="BZ27" i="7"/>
  <c r="BW27" i="7"/>
  <c r="BY28" i="7"/>
  <c r="BX27" i="7"/>
  <c r="BA7" i="7"/>
  <c r="AO58" i="7"/>
  <c r="AP58" i="7" s="1"/>
  <c r="AO59" i="7"/>
  <c r="AP59" i="7" s="1"/>
  <c r="AC71" i="7"/>
  <c r="AG71" i="7" s="1"/>
  <c r="AB27" i="7"/>
  <c r="AC70" i="7"/>
  <c r="AG70" i="7" s="1"/>
  <c r="AC72" i="7"/>
  <c r="AG72" i="7" s="1"/>
  <c r="AC57" i="7"/>
  <c r="AG57" i="7" s="1"/>
  <c r="AB57" i="7"/>
  <c r="AC28" i="7"/>
  <c r="AG28" i="7" s="1"/>
  <c r="AB56" i="7"/>
  <c r="AC58" i="7"/>
  <c r="AG58" i="7" s="1"/>
  <c r="AB28" i="7"/>
  <c r="AC56" i="7"/>
  <c r="AG56" i="7" s="1"/>
  <c r="AB73" i="7"/>
  <c r="AC59" i="7"/>
  <c r="AG59" i="7" s="1"/>
  <c r="AC27" i="7"/>
  <c r="AG27" i="7" s="1"/>
  <c r="AB70" i="7"/>
  <c r="AB59" i="7"/>
  <c r="AB72" i="7"/>
  <c r="AV28" i="7"/>
  <c r="BE80" i="7"/>
  <c r="AW80" i="7"/>
  <c r="BA80" i="7" s="1"/>
  <c r="BH80" i="7"/>
  <c r="BD80" i="7"/>
  <c r="BG80" i="7"/>
  <c r="BC80" i="7"/>
  <c r="BF80" i="7"/>
  <c r="BB80" i="7"/>
  <c r="AB71" i="7"/>
  <c r="AB58" i="7"/>
  <c r="AV27" i="7"/>
  <c r="AB26" i="7"/>
  <c r="U78" i="7" s="1"/>
  <c r="V78" i="7" s="1"/>
  <c r="AU58" i="7" l="1"/>
  <c r="AQ58" i="7"/>
  <c r="AZ58" i="7"/>
  <c r="AT58" i="7"/>
  <c r="AY58" i="7"/>
  <c r="AX58" i="7"/>
  <c r="AS58" i="7"/>
  <c r="AR58" i="7"/>
  <c r="AT57" i="7"/>
  <c r="AR57" i="7"/>
  <c r="AE78" i="7"/>
  <c r="AF78" i="7"/>
  <c r="AD78" i="7"/>
  <c r="AQ57" i="7"/>
  <c r="AS57" i="7"/>
  <c r="AZ59" i="7"/>
  <c r="AT59" i="7"/>
  <c r="AY59" i="7"/>
  <c r="AS59" i="7"/>
  <c r="AX59" i="7"/>
  <c r="AR59" i="7"/>
  <c r="AU59" i="7"/>
  <c r="AV59" i="7" s="1"/>
  <c r="AQ59" i="7"/>
  <c r="AU57" i="7"/>
  <c r="BI19" i="7"/>
  <c r="BI20" i="7"/>
  <c r="BA27" i="7"/>
  <c r="AO79" i="7"/>
  <c r="AP79" i="7" s="1"/>
  <c r="BA26" i="7"/>
  <c r="AO78" i="7"/>
  <c r="AP78" i="7" s="1"/>
  <c r="CB28" i="7"/>
  <c r="CB27" i="7"/>
  <c r="CC27" i="7" s="1"/>
  <c r="BE7" i="7"/>
  <c r="BD6" i="7"/>
  <c r="BB5" i="7"/>
  <c r="BE5" i="7"/>
  <c r="BD7" i="7"/>
  <c r="BG7" i="7"/>
  <c r="BC7" i="7"/>
  <c r="BB7" i="7"/>
  <c r="BF7" i="7"/>
  <c r="BC5" i="7"/>
  <c r="BB6" i="7"/>
  <c r="BG5" i="7"/>
  <c r="BC6" i="7"/>
  <c r="BD5" i="7"/>
  <c r="BE6" i="7"/>
  <c r="BF6" i="7"/>
  <c r="BG6" i="7"/>
  <c r="BF5" i="7"/>
  <c r="AV57" i="7"/>
  <c r="AH73" i="7"/>
  <c r="AH70" i="7"/>
  <c r="AH71" i="7"/>
  <c r="AH57" i="7"/>
  <c r="AK57" i="7"/>
  <c r="AI71" i="7"/>
  <c r="AH72" i="7"/>
  <c r="AH59" i="7"/>
  <c r="AH58" i="7"/>
  <c r="AH26" i="7"/>
  <c r="AH25" i="7"/>
  <c r="AH56" i="7"/>
  <c r="AM59" i="7"/>
  <c r="AM72" i="7"/>
  <c r="AI73" i="7"/>
  <c r="AK25" i="7"/>
  <c r="AJ26" i="7"/>
  <c r="U79" i="7"/>
  <c r="V79" i="7" s="1"/>
  <c r="W78" i="7" s="1"/>
  <c r="AJ59" i="7"/>
  <c r="AL59" i="7"/>
  <c r="AK72" i="7"/>
  <c r="AM70" i="7"/>
  <c r="AJ70" i="7"/>
  <c r="AK71" i="7"/>
  <c r="AM71" i="7"/>
  <c r="AK56" i="7"/>
  <c r="AJ56" i="7"/>
  <c r="U80" i="7"/>
  <c r="V80" i="7" s="1"/>
  <c r="AI58" i="7"/>
  <c r="AL58" i="7"/>
  <c r="AM57" i="7"/>
  <c r="AL57" i="7"/>
  <c r="AI25" i="7"/>
  <c r="AL26" i="7"/>
  <c r="AM26" i="7"/>
  <c r="AK27" i="7"/>
  <c r="AJ27" i="7"/>
  <c r="AI27" i="7"/>
  <c r="AL27" i="7"/>
  <c r="AM27" i="7"/>
  <c r="AH27" i="7"/>
  <c r="AK59" i="7"/>
  <c r="AL72" i="7"/>
  <c r="AL70" i="7"/>
  <c r="AK70" i="7"/>
  <c r="AK73" i="7"/>
  <c r="AJ71" i="7"/>
  <c r="U77" i="7"/>
  <c r="V77" i="7" s="1"/>
  <c r="AM56" i="7"/>
  <c r="AL28" i="7"/>
  <c r="AI28" i="7"/>
  <c r="AH28" i="7"/>
  <c r="AK28" i="7"/>
  <c r="AJ28" i="7"/>
  <c r="AM28" i="7"/>
  <c r="AM58" i="7"/>
  <c r="AJ57" i="7"/>
  <c r="AI57" i="7"/>
  <c r="AJ25" i="7"/>
  <c r="AI26" i="7"/>
  <c r="AI72" i="7"/>
  <c r="AM73" i="7"/>
  <c r="AJ73" i="7"/>
  <c r="AL73" i="7"/>
  <c r="AL71" i="7"/>
  <c r="AL56" i="7"/>
  <c r="AJ58" i="7"/>
  <c r="AL25" i="7"/>
  <c r="AM25" i="7"/>
  <c r="AK26" i="7"/>
  <c r="AI59" i="7"/>
  <c r="AJ72" i="7"/>
  <c r="AI70" i="7"/>
  <c r="AI56" i="7"/>
  <c r="AK58" i="7"/>
  <c r="X78" i="7" l="1"/>
  <c r="AD79" i="7"/>
  <c r="X79" i="7"/>
  <c r="AA79" i="7"/>
  <c r="W79" i="7"/>
  <c r="AF79" i="7"/>
  <c r="Z79" i="7"/>
  <c r="AE79" i="7"/>
  <c r="Y79" i="7"/>
  <c r="AU78" i="7"/>
  <c r="AQ78" i="7"/>
  <c r="AY78" i="7"/>
  <c r="AS78" i="7"/>
  <c r="AT78" i="7"/>
  <c r="AR78" i="7"/>
  <c r="AZ78" i="7"/>
  <c r="AX78" i="7"/>
  <c r="AT80" i="7"/>
  <c r="AU80" i="7"/>
  <c r="Z78" i="7"/>
  <c r="AA78" i="7"/>
  <c r="Y78" i="7"/>
  <c r="AE77" i="7"/>
  <c r="Y77" i="7"/>
  <c r="AD77" i="7"/>
  <c r="X77" i="7"/>
  <c r="AA77" i="7"/>
  <c r="W77" i="7"/>
  <c r="AF77" i="7"/>
  <c r="Z77" i="7"/>
  <c r="AD80" i="7"/>
  <c r="X80" i="7"/>
  <c r="AA80" i="7"/>
  <c r="W80" i="7"/>
  <c r="AF80" i="7"/>
  <c r="Z80" i="7"/>
  <c r="AE80" i="7"/>
  <c r="Y80" i="7"/>
  <c r="AX79" i="7"/>
  <c r="AR79" i="7"/>
  <c r="AU79" i="7"/>
  <c r="AQ79" i="7"/>
  <c r="AZ79" i="7"/>
  <c r="AT79" i="7"/>
  <c r="AS79" i="7"/>
  <c r="AY79" i="7"/>
  <c r="AW78" i="7"/>
  <c r="BA78" i="7" s="1"/>
  <c r="BD26" i="7"/>
  <c r="BE26" i="7"/>
  <c r="BF26" i="7"/>
  <c r="BG26" i="7"/>
  <c r="BC26" i="7"/>
  <c r="BB26" i="7"/>
  <c r="AW79" i="7"/>
  <c r="BA79" i="7" s="1"/>
  <c r="BE27" i="7"/>
  <c r="BF27" i="7"/>
  <c r="BG27" i="7"/>
  <c r="BB27" i="7"/>
  <c r="BC27" i="7"/>
  <c r="BD27" i="7"/>
  <c r="CC28" i="7"/>
  <c r="AO55" i="7"/>
  <c r="AW58" i="7"/>
  <c r="BA58" i="7" s="1"/>
  <c r="AW57" i="7"/>
  <c r="BA57" i="7" s="1"/>
  <c r="AW59" i="7"/>
  <c r="BA59" i="7" s="1"/>
  <c r="AV58" i="7"/>
  <c r="AN70" i="7"/>
  <c r="AN18" i="7" s="1"/>
  <c r="AN57" i="7"/>
  <c r="AN5" i="7" s="1"/>
  <c r="AN56" i="7"/>
  <c r="AN4" i="7" s="1"/>
  <c r="AO7" i="7" s="1"/>
  <c r="AN59" i="7"/>
  <c r="AN7" i="7" s="1"/>
  <c r="AN73" i="7"/>
  <c r="AN21" i="7" s="1"/>
  <c r="AN71" i="7"/>
  <c r="AN19" i="7" s="1"/>
  <c r="AN58" i="7"/>
  <c r="AN6" i="7" s="1"/>
  <c r="AN72" i="7"/>
  <c r="AN20" i="7" s="1"/>
  <c r="U76" i="7"/>
  <c r="AC78" i="7"/>
  <c r="AG78" i="7" s="1"/>
  <c r="AO76" i="7" l="1"/>
  <c r="AV78" i="7"/>
  <c r="AV79" i="7"/>
  <c r="BB79" i="7"/>
  <c r="BB78" i="7"/>
  <c r="AV80" i="7"/>
  <c r="BG79" i="7" s="1"/>
  <c r="BG58" i="7"/>
  <c r="BG59" i="7"/>
  <c r="BF59" i="7"/>
  <c r="BC59" i="7"/>
  <c r="BD59" i="7"/>
  <c r="BB59" i="7"/>
  <c r="BE59" i="7"/>
  <c r="BG57" i="7"/>
  <c r="BE57" i="7"/>
  <c r="BF57" i="7"/>
  <c r="BC57" i="7"/>
  <c r="BB57" i="7"/>
  <c r="BD57" i="7"/>
  <c r="BE58" i="7"/>
  <c r="BD58" i="7"/>
  <c r="BB58" i="7"/>
  <c r="BC58" i="7"/>
  <c r="BF58" i="7"/>
  <c r="AO21" i="7"/>
  <c r="CX21" i="7" s="1"/>
  <c r="AO6" i="7"/>
  <c r="AO5" i="7"/>
  <c r="AO18" i="7"/>
  <c r="CX18" i="7" s="1"/>
  <c r="AO4" i="7"/>
  <c r="CX4" i="7" s="1"/>
  <c r="AC79" i="7"/>
  <c r="AG79" i="7" s="1"/>
  <c r="AC77" i="7"/>
  <c r="AG77" i="7" s="1"/>
  <c r="AB79" i="7"/>
  <c r="AC80" i="7"/>
  <c r="AG80" i="7" s="1"/>
  <c r="AH78" i="7" s="1"/>
  <c r="AB78" i="7"/>
  <c r="AB80" i="7"/>
  <c r="AO20" i="7"/>
  <c r="CX20" i="7" s="1"/>
  <c r="AB77" i="7"/>
  <c r="AK79" i="7" s="1"/>
  <c r="AO19" i="7"/>
  <c r="CX19" i="7" s="1"/>
  <c r="M49" i="3"/>
  <c r="M45" i="3"/>
  <c r="B21" i="7" l="1"/>
  <c r="B20" i="7"/>
  <c r="B19" i="7"/>
  <c r="B18" i="7"/>
  <c r="BF78" i="7"/>
  <c r="BC78" i="7"/>
  <c r="BD79" i="7"/>
  <c r="BD78" i="7"/>
  <c r="BH78" i="7" s="1"/>
  <c r="BH26" i="7" s="1"/>
  <c r="BC79" i="7"/>
  <c r="BH79" i="7" s="1"/>
  <c r="BH27" i="7" s="1"/>
  <c r="BE79" i="7"/>
  <c r="BE78" i="7"/>
  <c r="BG78" i="7"/>
  <c r="BF79" i="7"/>
  <c r="BH58" i="7"/>
  <c r="BH6" i="7" s="1"/>
  <c r="BH57" i="7"/>
  <c r="BH5" i="7" s="1"/>
  <c r="BH59" i="7"/>
  <c r="BH7" i="7" s="1"/>
  <c r="AH77" i="7"/>
  <c r="AH79" i="7"/>
  <c r="AH80" i="7"/>
  <c r="AM80" i="7"/>
  <c r="AL78" i="7"/>
  <c r="AL77" i="7"/>
  <c r="AK77" i="7"/>
  <c r="AL79" i="7"/>
  <c r="AM79" i="7"/>
  <c r="AI78" i="7"/>
  <c r="AI80" i="7"/>
  <c r="AI77" i="7"/>
  <c r="AM77" i="7"/>
  <c r="AI79" i="7"/>
  <c r="AJ78" i="7"/>
  <c r="AM78" i="7"/>
  <c r="AJ80" i="7"/>
  <c r="AJ77" i="7"/>
  <c r="AJ79" i="7"/>
  <c r="AL80" i="7"/>
  <c r="AK78" i="7"/>
  <c r="AK80" i="7"/>
  <c r="M47" i="3"/>
  <c r="M51" i="3"/>
  <c r="M48" i="3"/>
  <c r="M44" i="3"/>
  <c r="AN77" i="7" l="1"/>
  <c r="AN25" i="7" s="1"/>
  <c r="BI26" i="7"/>
  <c r="BI27" i="7"/>
  <c r="BI5" i="7"/>
  <c r="CX5" i="7" s="1"/>
  <c r="B5" i="7" s="1"/>
  <c r="BI6" i="7"/>
  <c r="CX6" i="7" s="1"/>
  <c r="BI7" i="7"/>
  <c r="CX7" i="7" s="1"/>
  <c r="I38" i="3"/>
  <c r="B50" i="3" s="1"/>
  <c r="F38" i="3"/>
  <c r="AN78" i="7"/>
  <c r="AN26" i="7" s="1"/>
  <c r="AN80" i="7"/>
  <c r="AN28" i="7" s="1"/>
  <c r="AN79" i="7"/>
  <c r="AN27" i="7" s="1"/>
  <c r="AO26" i="7" s="1"/>
  <c r="CX26" i="7" s="1"/>
  <c r="O41" i="3"/>
  <c r="M50" i="3"/>
  <c r="M46" i="3"/>
  <c r="B4" i="7" l="1"/>
  <c r="B7" i="7"/>
  <c r="B6" i="7"/>
  <c r="AG38" i="3"/>
  <c r="AR38" i="3"/>
  <c r="BC38" i="3"/>
  <c r="BN38" i="3"/>
  <c r="BY38" i="3"/>
  <c r="CJ38" i="3"/>
  <c r="CU38" i="3"/>
  <c r="DF38" i="3"/>
  <c r="DQ38" i="3"/>
  <c r="F45" i="3"/>
  <c r="V38" i="3"/>
  <c r="I47" i="3"/>
  <c r="AO25" i="7"/>
  <c r="CX25" i="7" s="1"/>
  <c r="AO27" i="7"/>
  <c r="CX27" i="7" s="1"/>
  <c r="AO28" i="7"/>
  <c r="CX28" i="7" s="1"/>
  <c r="B28" i="7" l="1"/>
  <c r="B27" i="7"/>
  <c r="B26" i="7"/>
  <c r="B25" i="7"/>
  <c r="I48" i="3"/>
  <c r="G54" i="3" s="1"/>
  <c r="I36" i="3"/>
  <c r="B48" i="3" s="1"/>
  <c r="F36" i="3"/>
  <c r="P42" i="3"/>
  <c r="AR36" i="3" l="1"/>
  <c r="AG36" i="3"/>
  <c r="BC36" i="3"/>
  <c r="BN36" i="3"/>
  <c r="BY36" i="3"/>
  <c r="CJ36" i="3"/>
  <c r="CU36" i="3"/>
  <c r="DF36" i="3"/>
  <c r="DQ36" i="3"/>
  <c r="F44" i="3"/>
  <c r="V36" i="3"/>
  <c r="I46" i="3"/>
  <c r="R38" i="3"/>
  <c r="B44" i="3"/>
  <c r="I39" i="3"/>
  <c r="F39" i="3"/>
  <c r="BC39" i="3" l="1"/>
  <c r="AR39" i="3"/>
  <c r="AG39" i="3"/>
  <c r="BN39" i="3"/>
  <c r="BY39" i="3"/>
  <c r="CJ39" i="3"/>
  <c r="CU39" i="3"/>
  <c r="DF39" i="3"/>
  <c r="DQ39" i="3"/>
  <c r="S39" i="3"/>
  <c r="F47" i="3"/>
  <c r="V39" i="3"/>
  <c r="I45" i="3"/>
  <c r="B51" i="3"/>
  <c r="N41" i="3"/>
  <c r="B47" i="3"/>
  <c r="P41" i="3"/>
  <c r="V45" i="3" l="1"/>
  <c r="AM6" i="4"/>
  <c r="AF6" i="12" s="1"/>
  <c r="AG45" i="3"/>
  <c r="BN45" i="3"/>
  <c r="CI45" i="3"/>
  <c r="AM14" i="4" s="1"/>
  <c r="DE45" i="3"/>
  <c r="AM16" i="4" s="1"/>
  <c r="DQ45" i="3"/>
  <c r="AF45" i="3"/>
  <c r="AM9" i="4" s="1"/>
  <c r="BM45" i="3"/>
  <c r="AM12" i="4" s="1"/>
  <c r="CJ45" i="3"/>
  <c r="DF45" i="3"/>
  <c r="BC45" i="3"/>
  <c r="BB45" i="3"/>
  <c r="AM11" i="4" s="1"/>
  <c r="BY45" i="3"/>
  <c r="CU45" i="3"/>
  <c r="DP45" i="3"/>
  <c r="AM17" i="4" s="1"/>
  <c r="AQ45" i="3"/>
  <c r="AM10" i="4" s="1"/>
  <c r="AR45" i="3"/>
  <c r="BX45" i="3"/>
  <c r="AM13" i="4" s="1"/>
  <c r="CT45" i="3"/>
  <c r="AM15" i="4" s="1"/>
  <c r="AO6" i="4"/>
  <c r="AH6" i="12" s="1"/>
  <c r="AQ47" i="3"/>
  <c r="AO10" i="4" s="1"/>
  <c r="AF47" i="3"/>
  <c r="AO9" i="4" s="1"/>
  <c r="BC47" i="3"/>
  <c r="AR47" i="3"/>
  <c r="AG47" i="3"/>
  <c r="BB47" i="3"/>
  <c r="AO11" i="4" s="1"/>
  <c r="BX47" i="3"/>
  <c r="AO13" i="4" s="1"/>
  <c r="BM47" i="3"/>
  <c r="AO12" i="4" s="1"/>
  <c r="BN47" i="3"/>
  <c r="BY47" i="3"/>
  <c r="CJ47" i="3"/>
  <c r="CT47" i="3"/>
  <c r="AO15" i="4" s="1"/>
  <c r="CI47" i="3"/>
  <c r="AO14" i="4" s="1"/>
  <c r="CU47" i="3"/>
  <c r="DF47" i="3"/>
  <c r="DP47" i="3"/>
  <c r="AO17" i="4" s="1"/>
  <c r="DE47" i="3"/>
  <c r="AO16" i="4" s="1"/>
  <c r="DQ47" i="3"/>
  <c r="R40" i="3"/>
  <c r="S40" i="3"/>
  <c r="Q42" i="3"/>
  <c r="I49" i="3"/>
  <c r="I50" i="3" s="1"/>
  <c r="G53" i="3" s="1"/>
  <c r="V47" i="3"/>
  <c r="Q41" i="3"/>
  <c r="AI39" i="12"/>
  <c r="AI27" i="12"/>
  <c r="AI34" i="12"/>
  <c r="AI25" i="12"/>
  <c r="AI26" i="12"/>
  <c r="AI35" i="12"/>
  <c r="AI30" i="12"/>
  <c r="AI40" i="12"/>
  <c r="AI28" i="12"/>
  <c r="AI45" i="12"/>
  <c r="AI31" i="12"/>
  <c r="AI44" i="12"/>
  <c r="AI42" i="12"/>
  <c r="AI32" i="12"/>
  <c r="AI23" i="12"/>
  <c r="AI24" i="12"/>
  <c r="AI47" i="12"/>
  <c r="AI38" i="12"/>
  <c r="AI41" i="12"/>
  <c r="AI33" i="12"/>
  <c r="AI36" i="12"/>
  <c r="AI43" i="12"/>
  <c r="AI37" i="12"/>
  <c r="AI46" i="12"/>
  <c r="AI29" i="12"/>
  <c r="C42" i="3"/>
  <c r="AI48" i="12" l="1"/>
  <c r="AI77" i="12" s="1"/>
  <c r="C43" i="3"/>
  <c r="O42" i="3"/>
  <c r="AI58" i="12" l="1"/>
  <c r="AI61" i="12"/>
  <c r="AI57" i="12"/>
  <c r="AI63" i="12"/>
  <c r="AI54" i="12"/>
  <c r="AI71" i="12"/>
  <c r="AI56" i="12"/>
  <c r="AI67" i="12"/>
  <c r="AI59" i="12"/>
  <c r="AI70" i="12"/>
  <c r="AI69" i="12"/>
  <c r="AI68" i="12"/>
  <c r="AI76" i="12"/>
  <c r="AI64" i="12"/>
  <c r="AI72" i="12"/>
  <c r="AI60" i="12"/>
  <c r="AI66" i="12"/>
  <c r="AI73" i="12"/>
  <c r="AI55" i="12"/>
  <c r="AI65" i="12"/>
  <c r="AI74" i="12"/>
  <c r="AI75" i="12"/>
  <c r="AI52" i="12"/>
  <c r="AI53" i="12"/>
  <c r="AI62" i="12"/>
  <c r="C36" i="3"/>
  <c r="N42" i="3"/>
  <c r="AI10" i="12" l="1"/>
  <c r="AI9" i="12"/>
  <c r="AI8" i="12"/>
  <c r="D39" i="3"/>
  <c r="C39" i="3"/>
  <c r="D41" i="3"/>
  <c r="AI7" i="12" l="1"/>
  <c r="AJ7" i="12" l="1"/>
  <c r="AJ29" i="12" l="1"/>
  <c r="AJ36" i="12"/>
  <c r="AJ40" i="12"/>
  <c r="AJ37" i="12"/>
  <c r="AJ33" i="12"/>
  <c r="AJ24" i="12"/>
  <c r="AJ32" i="12"/>
  <c r="AJ30" i="12"/>
  <c r="AJ27" i="12"/>
  <c r="AJ23" i="12"/>
  <c r="AJ25" i="12"/>
  <c r="AJ38" i="12"/>
  <c r="AJ34" i="12"/>
  <c r="AJ45" i="12"/>
  <c r="AJ46" i="12"/>
  <c r="AJ43" i="12"/>
  <c r="AJ26" i="12"/>
  <c r="AJ47" i="12"/>
  <c r="AJ35" i="12"/>
  <c r="AJ31" i="12"/>
  <c r="AJ28" i="12"/>
  <c r="AJ42" i="12"/>
  <c r="AJ44" i="12"/>
  <c r="AJ41" i="12"/>
  <c r="AJ39" i="12"/>
  <c r="G13" i="7"/>
  <c r="H14" i="7"/>
  <c r="G14" i="7"/>
  <c r="H11" i="7"/>
  <c r="AJ48" i="12" l="1"/>
  <c r="AJ77" i="12" s="1"/>
  <c r="I14" i="7"/>
  <c r="H13" i="7"/>
  <c r="I13" i="7" s="1"/>
  <c r="G11" i="7"/>
  <c r="I11" i="7" s="1"/>
  <c r="G12" i="7"/>
  <c r="H12" i="7"/>
  <c r="AJ56" i="12" l="1"/>
  <c r="AJ63" i="12"/>
  <c r="AJ58" i="12"/>
  <c r="AJ55" i="12"/>
  <c r="AJ62" i="12"/>
  <c r="AJ57" i="12"/>
  <c r="AJ68" i="12"/>
  <c r="AJ65" i="12"/>
  <c r="AJ53" i="12"/>
  <c r="AJ52" i="12"/>
  <c r="AJ10" i="12" s="1"/>
  <c r="AJ69" i="12"/>
  <c r="AJ64" i="12"/>
  <c r="AJ67" i="12"/>
  <c r="AJ74" i="12"/>
  <c r="AJ61" i="12"/>
  <c r="AJ73" i="12"/>
  <c r="AJ72" i="12"/>
  <c r="AJ76" i="12"/>
  <c r="AJ54" i="12"/>
  <c r="AJ66" i="12"/>
  <c r="AJ60" i="12"/>
  <c r="AJ71" i="12"/>
  <c r="AJ75" i="12"/>
  <c r="AJ59" i="12"/>
  <c r="AJ70" i="12"/>
  <c r="J14" i="7"/>
  <c r="J11" i="7"/>
  <c r="J13" i="7"/>
  <c r="I12" i="7"/>
  <c r="J12" i="7"/>
  <c r="J66" i="7" l="1"/>
  <c r="J65" i="7"/>
  <c r="J63" i="7"/>
  <c r="J64" i="7"/>
  <c r="AJ8" i="12"/>
  <c r="AJ9" i="12"/>
  <c r="L14" i="7"/>
  <c r="L12" i="7"/>
  <c r="L13" i="7"/>
  <c r="L11" i="7"/>
  <c r="N14" i="7" l="1"/>
  <c r="N11" i="7"/>
  <c r="N13" i="7"/>
  <c r="N12" i="7"/>
  <c r="O11" i="7" l="1"/>
  <c r="P11" i="7" s="1"/>
  <c r="O13" i="7"/>
  <c r="P13" i="7" s="1"/>
  <c r="R11" i="7" s="1"/>
  <c r="O12" i="7"/>
  <c r="P12" i="7" s="1"/>
  <c r="O14" i="7"/>
  <c r="P14" i="7" s="1"/>
  <c r="S11" i="7" s="1"/>
  <c r="Q11" i="7" l="1"/>
  <c r="R12" i="7"/>
  <c r="AP12" i="7"/>
  <c r="BJ13" i="7"/>
  <c r="S12" i="7"/>
  <c r="BS13" i="7" l="1"/>
  <c r="BR13" i="7"/>
  <c r="BT13" i="7"/>
  <c r="AY12" i="7"/>
  <c r="AX12" i="7"/>
  <c r="AZ12" i="7"/>
  <c r="S13" i="7"/>
  <c r="BJ14" i="7"/>
  <c r="BM13" i="7" s="1"/>
  <c r="V11" i="7"/>
  <c r="Q12" i="7"/>
  <c r="AP13" i="7"/>
  <c r="R13" i="7"/>
  <c r="BL13" i="7" l="1"/>
  <c r="BN13" i="7"/>
  <c r="AE11" i="7"/>
  <c r="AD11" i="7"/>
  <c r="AF11" i="7"/>
  <c r="BK13" i="7"/>
  <c r="BS14" i="7"/>
  <c r="BM14" i="7"/>
  <c r="BR14" i="7"/>
  <c r="BL14" i="7"/>
  <c r="BO14" i="7"/>
  <c r="BK14" i="7"/>
  <c r="BT14" i="7"/>
  <c r="BN14" i="7"/>
  <c r="AY13" i="7"/>
  <c r="AS13" i="7"/>
  <c r="AX13" i="7"/>
  <c r="AR13" i="7"/>
  <c r="AQ13" i="7"/>
  <c r="AZ13" i="7"/>
  <c r="BO13" i="7"/>
  <c r="BP13" i="7" s="1"/>
  <c r="BQ13" i="7"/>
  <c r="BU13" i="7" s="1"/>
  <c r="R14" i="7"/>
  <c r="AP14" i="7"/>
  <c r="AT13" i="7" s="1"/>
  <c r="V12" i="7"/>
  <c r="Q13" i="7"/>
  <c r="AW12" i="7"/>
  <c r="AE12" i="7" l="1"/>
  <c r="AD12" i="7"/>
  <c r="AF12" i="7"/>
  <c r="AY14" i="7"/>
  <c r="AS14" i="7"/>
  <c r="AX14" i="7"/>
  <c r="AR14" i="7"/>
  <c r="AU14" i="7"/>
  <c r="AQ14" i="7"/>
  <c r="AZ14" i="7"/>
  <c r="AT14" i="7"/>
  <c r="AS12" i="7"/>
  <c r="AQ12" i="7"/>
  <c r="AU12" i="7"/>
  <c r="AU13" i="7"/>
  <c r="Y11" i="7"/>
  <c r="AR12" i="7"/>
  <c r="AT12" i="7"/>
  <c r="AV12" i="7" s="1"/>
  <c r="BA12" i="7"/>
  <c r="BQ14" i="7"/>
  <c r="BU14" i="7" s="1"/>
  <c r="BV13" i="7" s="1"/>
  <c r="BP14" i="7"/>
  <c r="BZ13" i="7" s="1"/>
  <c r="B46" i="3"/>
  <c r="V13" i="7"/>
  <c r="Q14" i="7"/>
  <c r="V14" i="7" s="1"/>
  <c r="BB14" i="7"/>
  <c r="BF14" i="7"/>
  <c r="BD14" i="7"/>
  <c r="AO66" i="7"/>
  <c r="AP66" i="7" s="1"/>
  <c r="AW14" i="7"/>
  <c r="BA14" i="7" s="1"/>
  <c r="BH14" i="7"/>
  <c r="BC14" i="7"/>
  <c r="BG14" i="7"/>
  <c r="BE14" i="7"/>
  <c r="BI14" i="7"/>
  <c r="Y12" i="7" l="1"/>
  <c r="Z12" i="7"/>
  <c r="X12" i="7"/>
  <c r="AA11" i="7"/>
  <c r="AX66" i="7"/>
  <c r="AR66" i="7"/>
  <c r="AQ66" i="7"/>
  <c r="AZ66" i="7"/>
  <c r="AY66" i="7"/>
  <c r="AS66" i="7"/>
  <c r="AE14" i="7"/>
  <c r="Y14" i="7"/>
  <c r="AD14" i="7"/>
  <c r="X14" i="7"/>
  <c r="AA14" i="7"/>
  <c r="W14" i="7"/>
  <c r="AF14" i="7"/>
  <c r="Z14" i="7"/>
  <c r="W11" i="7"/>
  <c r="X11" i="7"/>
  <c r="W12" i="7"/>
  <c r="AE13" i="7"/>
  <c r="Y13" i="7"/>
  <c r="AD13" i="7"/>
  <c r="X13" i="7"/>
  <c r="AA13" i="7"/>
  <c r="W13" i="7"/>
  <c r="AC13" i="7" s="1"/>
  <c r="AF13" i="7"/>
  <c r="Z13" i="7"/>
  <c r="Z11" i="7"/>
  <c r="AA12" i="7"/>
  <c r="AW13" i="7"/>
  <c r="BV14" i="7"/>
  <c r="BY13" i="7"/>
  <c r="AV13" i="7"/>
  <c r="BW13" i="7"/>
  <c r="CA13" i="7"/>
  <c r="BW14" i="7"/>
  <c r="BX13" i="7"/>
  <c r="BZ14" i="7"/>
  <c r="CA14" i="7"/>
  <c r="BY14" i="7"/>
  <c r="BX14" i="7"/>
  <c r="AV14" i="7"/>
  <c r="AC12" i="7"/>
  <c r="AG12" i="7" s="1"/>
  <c r="BB66" i="7"/>
  <c r="BH66" i="7"/>
  <c r="BC66" i="7"/>
  <c r="BF66" i="7"/>
  <c r="BG66" i="7"/>
  <c r="AW66" i="7"/>
  <c r="BA66" i="7" s="1"/>
  <c r="BD66" i="7"/>
  <c r="BE66" i="7"/>
  <c r="C41" i="3" l="1"/>
  <c r="BA13" i="7"/>
  <c r="AO65" i="7"/>
  <c r="AP65" i="7" s="1"/>
  <c r="AO64" i="7"/>
  <c r="AP64" i="7" s="1"/>
  <c r="CB13" i="7"/>
  <c r="CB14" i="7"/>
  <c r="CC13" i="7" s="1"/>
  <c r="CC14" i="7"/>
  <c r="AB12" i="7"/>
  <c r="AC14" i="7"/>
  <c r="AG14" i="7" s="1"/>
  <c r="AB14" i="7"/>
  <c r="AG13" i="7"/>
  <c r="AC11" i="7"/>
  <c r="AB13" i="7"/>
  <c r="AB11" i="7"/>
  <c r="AX64" i="7" l="1"/>
  <c r="AR64" i="7"/>
  <c r="AU64" i="7"/>
  <c r="AQ64" i="7"/>
  <c r="AZ64" i="7"/>
  <c r="AT64" i="7"/>
  <c r="AY64" i="7"/>
  <c r="AS64" i="7"/>
  <c r="AT66" i="7"/>
  <c r="AU66" i="7"/>
  <c r="AY65" i="7"/>
  <c r="AS65" i="7"/>
  <c r="AX65" i="7"/>
  <c r="AR65" i="7"/>
  <c r="AQ65" i="7"/>
  <c r="AZ65" i="7"/>
  <c r="AU65" i="7"/>
  <c r="AT65" i="7"/>
  <c r="AW64" i="7"/>
  <c r="BA64" i="7" s="1"/>
  <c r="AW65" i="7"/>
  <c r="BA65" i="7" s="1"/>
  <c r="BC13" i="7"/>
  <c r="BF13" i="7"/>
  <c r="BG13" i="7"/>
  <c r="BE13" i="7"/>
  <c r="BD13" i="7"/>
  <c r="BB13" i="7"/>
  <c r="BF12" i="7"/>
  <c r="BB12" i="7"/>
  <c r="BD12" i="7"/>
  <c r="BE12" i="7"/>
  <c r="BC12" i="7"/>
  <c r="BG12" i="7"/>
  <c r="U65" i="7"/>
  <c r="V65" i="7" s="1"/>
  <c r="AG11" i="7"/>
  <c r="AL13" i="7" s="1"/>
  <c r="U63" i="7"/>
  <c r="V63" i="7" s="1"/>
  <c r="U64" i="7"/>
  <c r="V64" i="7" s="1"/>
  <c r="U66" i="7"/>
  <c r="V66" i="7" s="1"/>
  <c r="AM13" i="7" l="1"/>
  <c r="AD66" i="7"/>
  <c r="X66" i="7"/>
  <c r="AA66" i="7"/>
  <c r="W66" i="7"/>
  <c r="AF66" i="7"/>
  <c r="Z66" i="7"/>
  <c r="AE66" i="7"/>
  <c r="Y66" i="7"/>
  <c r="AE65" i="7"/>
  <c r="Y65" i="7"/>
  <c r="AD65" i="7"/>
  <c r="X65" i="7"/>
  <c r="W65" i="7"/>
  <c r="AF65" i="7"/>
  <c r="AA65" i="7"/>
  <c r="Z65" i="7"/>
  <c r="AB65" i="7" s="1"/>
  <c r="AD64" i="7"/>
  <c r="X64" i="7"/>
  <c r="AA64" i="7"/>
  <c r="W64" i="7"/>
  <c r="AF64" i="7"/>
  <c r="Z64" i="7"/>
  <c r="AE64" i="7"/>
  <c r="Y64" i="7"/>
  <c r="AA63" i="7"/>
  <c r="W63" i="7"/>
  <c r="AC63" i="7" s="1"/>
  <c r="AG63" i="7" s="1"/>
  <c r="AF63" i="7"/>
  <c r="Z63" i="7"/>
  <c r="AE63" i="7"/>
  <c r="Y63" i="7"/>
  <c r="AD63" i="7"/>
  <c r="X63" i="7"/>
  <c r="AO62" i="7"/>
  <c r="AV65" i="7"/>
  <c r="BB64" i="7"/>
  <c r="BB65" i="7"/>
  <c r="AV66" i="7"/>
  <c r="AV64" i="7"/>
  <c r="BG64" i="7" s="1"/>
  <c r="AK13" i="7"/>
  <c r="AI13" i="7"/>
  <c r="AH13" i="7"/>
  <c r="AJ13" i="7"/>
  <c r="AI11" i="7"/>
  <c r="AL11" i="7"/>
  <c r="AJ11" i="7"/>
  <c r="AK11" i="7"/>
  <c r="AM11" i="7"/>
  <c r="AH11" i="7"/>
  <c r="AI12" i="7"/>
  <c r="AL12" i="7"/>
  <c r="AM12" i="7"/>
  <c r="AJ12" i="7"/>
  <c r="AK12" i="7"/>
  <c r="AH12" i="7"/>
  <c r="AK14" i="7"/>
  <c r="AI14" i="7"/>
  <c r="AM14" i="7"/>
  <c r="AH14" i="7"/>
  <c r="AJ14" i="7"/>
  <c r="AL14" i="7"/>
  <c r="AC66" i="7"/>
  <c r="AG66" i="7" s="1"/>
  <c r="BE65" i="7" l="1"/>
  <c r="BC65" i="7"/>
  <c r="BD65" i="7"/>
  <c r="BE64" i="7"/>
  <c r="BF65" i="7"/>
  <c r="BH65" i="7" s="1"/>
  <c r="BH13" i="7" s="1"/>
  <c r="BC64" i="7"/>
  <c r="BH64" i="7" s="1"/>
  <c r="BH12" i="7" s="1"/>
  <c r="BD64" i="7"/>
  <c r="BG65" i="7"/>
  <c r="BF64" i="7"/>
  <c r="U62" i="7"/>
  <c r="AC64" i="7"/>
  <c r="AG64" i="7" s="1"/>
  <c r="AB63" i="7"/>
  <c r="AB64" i="7"/>
  <c r="AB66" i="7"/>
  <c r="AC65" i="7"/>
  <c r="AG65" i="7" s="1"/>
  <c r="AH65" i="7" s="1"/>
  <c r="BI12" i="7" l="1"/>
  <c r="BI13" i="7"/>
  <c r="AJ66" i="7"/>
  <c r="AI66" i="7"/>
  <c r="AL66" i="7"/>
  <c r="AJ64" i="7"/>
  <c r="AM64" i="7"/>
  <c r="AH63" i="7"/>
  <c r="AJ63" i="7"/>
  <c r="AK65" i="7"/>
  <c r="AJ65" i="7"/>
  <c r="AI64" i="7"/>
  <c r="AM66" i="7"/>
  <c r="AK63" i="7"/>
  <c r="AL65" i="7"/>
  <c r="AL64" i="7"/>
  <c r="AK66" i="7"/>
  <c r="AH66" i="7"/>
  <c r="AI65" i="7"/>
  <c r="AH64" i="7"/>
  <c r="AK64" i="7"/>
  <c r="AM63" i="7"/>
  <c r="AI63" i="7"/>
  <c r="AL63" i="7"/>
  <c r="AM65" i="7"/>
  <c r="AN66" i="7" l="1"/>
  <c r="AN14" i="7" s="1"/>
  <c r="AN65" i="7"/>
  <c r="AN13" i="7" s="1"/>
  <c r="AN64" i="7"/>
  <c r="AN12" i="7" s="1"/>
  <c r="AN63" i="7"/>
  <c r="AN11" i="7" s="1"/>
  <c r="AO11" i="7" l="1"/>
  <c r="CX11" i="7" s="1"/>
  <c r="AO12" i="7"/>
  <c r="CX12" i="7" s="1"/>
  <c r="AO13" i="7"/>
  <c r="CX13" i="7" s="1"/>
  <c r="AO14" i="7"/>
  <c r="CX14" i="7" s="1"/>
  <c r="B14" i="7" l="1"/>
  <c r="B13" i="7"/>
  <c r="B12" i="7"/>
  <c r="B11" i="7"/>
  <c r="F37" i="3"/>
  <c r="I37" i="3"/>
  <c r="BC37" i="3" l="1"/>
  <c r="AR37" i="3"/>
  <c r="AG37" i="3"/>
  <c r="BN37" i="3"/>
  <c r="BY37" i="3"/>
  <c r="CJ37" i="3"/>
  <c r="CU37" i="3"/>
  <c r="DF37" i="3"/>
  <c r="DQ37" i="3"/>
  <c r="F46" i="3"/>
  <c r="V37" i="3"/>
  <c r="I44" i="3"/>
  <c r="U44" i="3" s="1"/>
  <c r="AL8" i="4" s="1"/>
  <c r="B49" i="3"/>
  <c r="C38" i="3"/>
  <c r="U46" i="3"/>
  <c r="AN8" i="4" s="1"/>
  <c r="B45" i="3"/>
  <c r="AG44" i="3" l="1"/>
  <c r="BB44" i="3"/>
  <c r="BN44" i="3"/>
  <c r="CJ44" i="3"/>
  <c r="DF44" i="3"/>
  <c r="AF44" i="3"/>
  <c r="BM44" i="3"/>
  <c r="BY44" i="3"/>
  <c r="CT44" i="3"/>
  <c r="DQ44" i="3"/>
  <c r="AQ44" i="3"/>
  <c r="BC44" i="3"/>
  <c r="CI44" i="3"/>
  <c r="DP44" i="3"/>
  <c r="AL6" i="4"/>
  <c r="AE6" i="12" s="1"/>
  <c r="AR44" i="3"/>
  <c r="BX44" i="3"/>
  <c r="CU44" i="3"/>
  <c r="DE44" i="3"/>
  <c r="AN6" i="4"/>
  <c r="AR46" i="3"/>
  <c r="AQ46" i="3"/>
  <c r="AN10" i="4" s="1"/>
  <c r="BB46" i="3"/>
  <c r="AN11" i="4" s="1"/>
  <c r="AF46" i="3"/>
  <c r="AN9" i="4" s="1"/>
  <c r="BC46" i="3"/>
  <c r="AG46" i="3"/>
  <c r="BY46" i="3"/>
  <c r="BN46" i="3"/>
  <c r="BX46" i="3"/>
  <c r="AN13" i="4" s="1"/>
  <c r="BM46" i="3"/>
  <c r="AN12" i="4" s="1"/>
  <c r="CI46" i="3"/>
  <c r="AN14" i="4" s="1"/>
  <c r="CJ46" i="3"/>
  <c r="CT46" i="3"/>
  <c r="AN15" i="4" s="1"/>
  <c r="CU46" i="3"/>
  <c r="DE46" i="3"/>
  <c r="AN16" i="4" s="1"/>
  <c r="DF46" i="3"/>
  <c r="DQ46" i="3"/>
  <c r="DP46" i="3"/>
  <c r="AN17" i="4" s="1"/>
  <c r="Q40" i="3"/>
  <c r="V40" i="3" s="1"/>
  <c r="AM40" i="3"/>
  <c r="AR40" i="3" s="1"/>
  <c r="CP40" i="3"/>
  <c r="CU40" i="3" s="1"/>
  <c r="BI40" i="3"/>
  <c r="BN40" i="3" s="1"/>
  <c r="DA40" i="3"/>
  <c r="DF40" i="3" s="1"/>
  <c r="AB40" i="3"/>
  <c r="AG40" i="3" s="1"/>
  <c r="BT40" i="3"/>
  <c r="BY40" i="3" s="1"/>
  <c r="DL40" i="3"/>
  <c r="DQ40" i="3" s="1"/>
  <c r="AX40" i="3"/>
  <c r="BC40" i="3" s="1"/>
  <c r="CE40" i="3"/>
  <c r="CJ40" i="3" s="1"/>
  <c r="F48" i="3"/>
  <c r="D36" i="3" s="1"/>
  <c r="V44" i="3"/>
  <c r="F49" i="3"/>
  <c r="V46" i="3"/>
  <c r="C40" i="3"/>
  <c r="AL1" i="4" l="1"/>
  <c r="AG6" i="12"/>
  <c r="AN1" i="4"/>
  <c r="AL17" i="4"/>
  <c r="AL12" i="4"/>
  <c r="AL16" i="4"/>
  <c r="AL14" i="4"/>
  <c r="AL9" i="4"/>
  <c r="G55" i="3"/>
  <c r="AQ6" i="4"/>
  <c r="AQ49" i="3"/>
  <c r="AQ10" i="4" s="1"/>
  <c r="AR49" i="3"/>
  <c r="AG49" i="3"/>
  <c r="BB49" i="3"/>
  <c r="AQ11" i="4" s="1"/>
  <c r="AF49" i="3"/>
  <c r="AQ9" i="4" s="1"/>
  <c r="BC49" i="3"/>
  <c r="BM49" i="3"/>
  <c r="AQ12" i="4" s="1"/>
  <c r="BN49" i="3"/>
  <c r="BX49" i="3"/>
  <c r="AQ13" i="4" s="1"/>
  <c r="BY49" i="3"/>
  <c r="CJ49" i="3"/>
  <c r="CU49" i="3"/>
  <c r="CI49" i="3"/>
  <c r="AQ14" i="4" s="1"/>
  <c r="CT49" i="3"/>
  <c r="AQ15" i="4" s="1"/>
  <c r="DE49" i="3"/>
  <c r="AQ16" i="4" s="1"/>
  <c r="DF49" i="3"/>
  <c r="DP49" i="3"/>
  <c r="AQ17" i="4" s="1"/>
  <c r="DQ49" i="3"/>
  <c r="AL15" i="4"/>
  <c r="AL11" i="4"/>
  <c r="V48" i="3"/>
  <c r="AP6" i="4"/>
  <c r="AI6" i="12" s="1"/>
  <c r="F50" i="3"/>
  <c r="AR48" i="3"/>
  <c r="AG48" i="3"/>
  <c r="BC48" i="3"/>
  <c r="AQ48" i="3"/>
  <c r="AP10" i="4" s="1"/>
  <c r="AF48" i="3"/>
  <c r="AP9" i="4" s="1"/>
  <c r="BB48" i="3"/>
  <c r="AP11" i="4" s="1"/>
  <c r="BM48" i="3"/>
  <c r="AP12" i="4" s="1"/>
  <c r="BN48" i="3"/>
  <c r="BX48" i="3"/>
  <c r="AP13" i="4" s="1"/>
  <c r="BY48" i="3"/>
  <c r="CJ48" i="3"/>
  <c r="CI48" i="3"/>
  <c r="AP14" i="4" s="1"/>
  <c r="CT48" i="3"/>
  <c r="AP15" i="4" s="1"/>
  <c r="CU48" i="3"/>
  <c r="DE48" i="3"/>
  <c r="AP16" i="4" s="1"/>
  <c r="DF48" i="3"/>
  <c r="DQ48" i="3"/>
  <c r="DP48" i="3"/>
  <c r="AP17" i="4" s="1"/>
  <c r="AL13" i="4"/>
  <c r="AL10" i="4"/>
  <c r="V49" i="3"/>
  <c r="D37" i="3"/>
  <c r="U49" i="3"/>
  <c r="AQ8" i="4" s="1"/>
  <c r="U48" i="3"/>
  <c r="AP8" i="4" s="1"/>
  <c r="C37" i="3"/>
  <c r="AM1" i="4"/>
  <c r="U45" i="3"/>
  <c r="AM8" i="4" s="1"/>
  <c r="AO1" i="4"/>
  <c r="U47" i="3"/>
  <c r="AO8" i="4" s="1"/>
  <c r="AP1" i="4" l="1"/>
  <c r="G52" i="3"/>
  <c r="AR6" i="4"/>
  <c r="BC50" i="3"/>
  <c r="AR50" i="3"/>
  <c r="BB50" i="3"/>
  <c r="AR11" i="4" s="1"/>
  <c r="AF50" i="3"/>
  <c r="AR9" i="4" s="1"/>
  <c r="AG50" i="3"/>
  <c r="AQ50" i="3"/>
  <c r="AQ5" i="3" s="1"/>
  <c r="BN50" i="3"/>
  <c r="BM50" i="3"/>
  <c r="AR12" i="4" s="1"/>
  <c r="BX50" i="3"/>
  <c r="BP54" i="3" s="1"/>
  <c r="BY50" i="3"/>
  <c r="CI50" i="3"/>
  <c r="AR14" i="4" s="1"/>
  <c r="CJ50" i="3"/>
  <c r="CU50" i="3"/>
  <c r="CT50" i="3"/>
  <c r="AR15" i="4" s="1"/>
  <c r="DE50" i="3"/>
  <c r="AR16" i="4" s="1"/>
  <c r="DF50" i="3"/>
  <c r="DQ50" i="3"/>
  <c r="DP50" i="3"/>
  <c r="DH54" i="3" s="1"/>
  <c r="V50" i="3"/>
  <c r="D40" i="3"/>
  <c r="U50" i="3"/>
  <c r="AR8" i="4" s="1"/>
  <c r="AJ6" i="12"/>
  <c r="AQ1" i="4"/>
  <c r="M54" i="3"/>
  <c r="D38" i="3"/>
  <c r="DE5" i="3"/>
  <c r="CI5" i="3"/>
  <c r="BB5" i="3"/>
  <c r="BX5" i="3"/>
  <c r="K15" i="4"/>
  <c r="E15" i="4" s="1"/>
  <c r="K14" i="4"/>
  <c r="E14" i="4" s="1"/>
  <c r="K9" i="4"/>
  <c r="E9" i="4" s="1"/>
  <c r="K16" i="4"/>
  <c r="E16" i="4" s="1"/>
  <c r="K11" i="4"/>
  <c r="E11" i="4" s="1"/>
  <c r="K13" i="4"/>
  <c r="E13" i="4" s="1"/>
  <c r="K8" i="4"/>
  <c r="E8" i="4" s="1"/>
  <c r="U5" i="3"/>
  <c r="AF5" i="3"/>
  <c r="K12" i="4" l="1"/>
  <c r="E12" i="4" s="1"/>
  <c r="K10" i="4"/>
  <c r="E10" i="4" s="1"/>
  <c r="BM5" i="3"/>
  <c r="X54" i="3"/>
  <c r="F12" i="12" s="1"/>
  <c r="D12" i="12" s="1"/>
  <c r="BE54" i="3"/>
  <c r="CL54" i="3"/>
  <c r="DP5" i="3"/>
  <c r="AI54" i="3"/>
  <c r="CW54" i="3"/>
  <c r="AT54" i="3"/>
  <c r="F14" i="12" s="1"/>
  <c r="D14" i="12" s="1"/>
  <c r="CA54" i="3"/>
  <c r="CT5" i="3"/>
  <c r="AR13" i="4"/>
  <c r="M13" i="4"/>
  <c r="H13" i="4" s="1"/>
  <c r="AK6" i="12"/>
  <c r="AR1" i="4"/>
  <c r="L10" i="4"/>
  <c r="F10" i="4" s="1"/>
  <c r="D10" i="4" s="1"/>
  <c r="AR17" i="4"/>
  <c r="K17" i="4"/>
  <c r="E17" i="4" s="1"/>
  <c r="AR10" i="4"/>
  <c r="M10" i="4"/>
  <c r="H10" i="4" s="1"/>
  <c r="AK7" i="12"/>
  <c r="L12" i="4"/>
  <c r="F12" i="4" s="1"/>
  <c r="D12" i="4" s="1"/>
  <c r="L16" i="4"/>
  <c r="F16" i="4" s="1"/>
  <c r="D16" i="4" s="1"/>
  <c r="L14" i="4"/>
  <c r="F14" i="4" s="1"/>
  <c r="D14" i="4" s="1"/>
  <c r="BC5" i="3"/>
  <c r="BA5" i="3" s="1"/>
  <c r="L11" i="4"/>
  <c r="F11" i="4" s="1"/>
  <c r="D11" i="4" s="1"/>
  <c r="L15" i="4"/>
  <c r="F15" i="4" s="1"/>
  <c r="D15" i="4" s="1"/>
  <c r="M9" i="4"/>
  <c r="H9" i="4" s="1"/>
  <c r="F16" i="12"/>
  <c r="D16" i="12" s="1"/>
  <c r="F18" i="12"/>
  <c r="D18" i="12" s="1"/>
  <c r="M15" i="4"/>
  <c r="H15" i="4" s="1"/>
  <c r="F19" i="12"/>
  <c r="D19" i="12" s="1"/>
  <c r="M16" i="4"/>
  <c r="H16" i="4" s="1"/>
  <c r="F15" i="12"/>
  <c r="D15" i="12" s="1"/>
  <c r="M12" i="4"/>
  <c r="H12" i="4" s="1"/>
  <c r="F13" i="12"/>
  <c r="D13" i="12" s="1"/>
  <c r="F17" i="12"/>
  <c r="D17" i="12" s="1"/>
  <c r="M14" i="4"/>
  <c r="H14" i="4" s="1"/>
  <c r="F20" i="12"/>
  <c r="D20" i="12" s="1"/>
  <c r="M17" i="4"/>
  <c r="H17" i="4" s="1"/>
  <c r="M8" i="4"/>
  <c r="H8" i="4" s="1"/>
  <c r="F11" i="12"/>
  <c r="D11" i="12" s="1"/>
  <c r="M11" i="4" l="1"/>
  <c r="H11" i="4" s="1"/>
  <c r="L8" i="4"/>
  <c r="F8" i="4" s="1"/>
  <c r="D8" i="4" s="1"/>
  <c r="L17" i="4"/>
  <c r="F17" i="4" s="1"/>
  <c r="D17" i="4" s="1"/>
  <c r="DQ5" i="3"/>
  <c r="DO5" i="3" s="1"/>
  <c r="BY5" i="3"/>
  <c r="BW5" i="3" s="1"/>
  <c r="L13" i="4"/>
  <c r="F13" i="4" s="1"/>
  <c r="D13" i="4" s="1"/>
  <c r="AR5" i="3"/>
  <c r="AP5" i="3" s="1"/>
  <c r="DF5" i="3"/>
  <c r="DD5" i="3" s="1"/>
  <c r="BN5" i="3"/>
  <c r="BL5" i="3" s="1"/>
  <c r="CU5" i="3"/>
  <c r="CS5" i="3" s="1"/>
  <c r="CJ5" i="3"/>
  <c r="CH5" i="3" s="1"/>
  <c r="L9" i="4"/>
  <c r="F9" i="4" s="1"/>
  <c r="D9" i="4" s="1"/>
  <c r="B13" i="8" l="1"/>
  <c r="B9" i="8"/>
  <c r="B8" i="8"/>
  <c r="B6" i="8"/>
  <c r="B14" i="8"/>
  <c r="B11" i="8"/>
  <c r="B7" i="8"/>
  <c r="B12" i="8"/>
  <c r="B5" i="8"/>
  <c r="C9" i="8" s="1"/>
  <c r="B10" i="8"/>
  <c r="C13" i="8" l="1"/>
  <c r="C11" i="8"/>
  <c r="C5" i="8"/>
  <c r="C7" i="8"/>
  <c r="C14" i="8"/>
  <c r="C6" i="8"/>
  <c r="C12" i="8"/>
  <c r="C10" i="8"/>
  <c r="C8" i="8"/>
  <c r="D12" i="8" l="1"/>
  <c r="D9" i="8"/>
  <c r="D6" i="8"/>
  <c r="D13" i="8"/>
  <c r="D7" i="8"/>
  <c r="D5" i="8"/>
  <c r="D11" i="8"/>
  <c r="D8" i="8"/>
  <c r="D14" i="8"/>
  <c r="D10" i="8"/>
  <c r="E14" i="8" l="1"/>
  <c r="F14" i="8" s="1"/>
  <c r="DJ5" i="3" s="1"/>
  <c r="E8" i="8"/>
  <c r="F8" i="8" s="1"/>
  <c r="AV5" i="3" s="1"/>
  <c r="E11" i="8"/>
  <c r="F11" i="8" s="1"/>
  <c r="CC5" i="3" s="1"/>
  <c r="E7" i="8"/>
  <c r="F7" i="8" s="1"/>
  <c r="AK5" i="3" s="1"/>
  <c r="E6" i="8"/>
  <c r="F6" i="8" s="1"/>
  <c r="Z5" i="3" s="1"/>
  <c r="E12" i="8"/>
  <c r="F12" i="8" s="1"/>
  <c r="CN5" i="3" s="1"/>
  <c r="E10" i="8"/>
  <c r="F10" i="8" s="1"/>
  <c r="BR5" i="3" s="1"/>
  <c r="E5" i="8"/>
  <c r="F5" i="8" s="1"/>
  <c r="O5" i="3" s="1"/>
  <c r="E9" i="8"/>
  <c r="F9" i="8" s="1"/>
  <c r="BG5" i="3" s="1"/>
  <c r="E13" i="8"/>
  <c r="F13" i="8" s="1"/>
  <c r="CY5" i="3" s="1"/>
  <c r="C16" i="5" l="1"/>
  <c r="C11" i="5"/>
  <c r="C17" i="5"/>
  <c r="C13" i="5"/>
  <c r="M13" i="5" s="1"/>
  <c r="C12" i="5"/>
  <c r="E12" i="5" s="1"/>
  <c r="C14" i="5"/>
  <c r="C8" i="5"/>
  <c r="C10" i="5"/>
  <c r="G10" i="5" s="1"/>
  <c r="I16" i="5"/>
  <c r="K16" i="5"/>
  <c r="C15" i="5"/>
  <c r="J15" i="5" s="1"/>
  <c r="C9" i="5"/>
  <c r="E17" i="5"/>
  <c r="K17" i="5"/>
  <c r="I17" i="5"/>
  <c r="F14" i="5"/>
  <c r="M14" i="5"/>
  <c r="G14" i="5"/>
  <c r="H8" i="5"/>
  <c r="G8" i="5"/>
  <c r="J8" i="5"/>
  <c r="F17" i="5"/>
  <c r="L17" i="5"/>
  <c r="D14" i="5"/>
  <c r="E14" i="5"/>
  <c r="L8" i="5"/>
  <c r="K8" i="5"/>
  <c r="G17" i="5"/>
  <c r="M17" i="5"/>
  <c r="I14" i="5"/>
  <c r="M8" i="5"/>
  <c r="L10" i="5"/>
  <c r="L16" i="5"/>
  <c r="J16" i="5"/>
  <c r="I13" i="5"/>
  <c r="F13" i="5"/>
  <c r="M10" i="5"/>
  <c r="D16" i="5"/>
  <c r="E16" i="5"/>
  <c r="J13" i="5"/>
  <c r="E10" i="5"/>
  <c r="F16" i="5"/>
  <c r="H16" i="5"/>
  <c r="K13" i="5"/>
  <c r="D13" i="5"/>
  <c r="L12" i="5" l="1"/>
  <c r="G12" i="5"/>
  <c r="H12" i="5"/>
  <c r="M12" i="5"/>
  <c r="K12" i="5"/>
  <c r="D12" i="5"/>
  <c r="L13" i="5"/>
  <c r="F10" i="5"/>
  <c r="H13" i="5"/>
  <c r="J10" i="5"/>
  <c r="M15" i="5"/>
  <c r="H15" i="5"/>
  <c r="K10" i="5"/>
  <c r="I10" i="5"/>
  <c r="G15" i="5"/>
  <c r="F15" i="5"/>
  <c r="K15" i="5"/>
  <c r="I12" i="5"/>
  <c r="E15" i="5"/>
  <c r="J12" i="5"/>
  <c r="F12" i="5"/>
  <c r="G16" i="5"/>
  <c r="M16" i="5"/>
  <c r="AK32" i="12"/>
  <c r="AK47" i="12"/>
  <c r="AK36" i="12"/>
  <c r="AK25" i="12"/>
  <c r="AK26" i="12"/>
  <c r="AK45" i="12"/>
  <c r="AK33" i="12"/>
  <c r="AK38" i="12"/>
  <c r="AK34" i="12"/>
  <c r="AK42" i="12"/>
  <c r="AK41" i="12"/>
  <c r="AK40" i="12"/>
  <c r="AK28" i="12"/>
  <c r="AK23" i="12"/>
  <c r="AK24" i="12"/>
  <c r="AK46" i="12"/>
  <c r="AK43" i="12"/>
  <c r="AK37" i="12"/>
  <c r="AK39" i="12"/>
  <c r="AK27" i="12"/>
  <c r="AK29" i="12"/>
  <c r="AK31" i="12"/>
  <c r="AK30" i="12"/>
  <c r="AK44" i="12"/>
  <c r="AK35" i="12"/>
  <c r="L11" i="5"/>
  <c r="G11" i="5"/>
  <c r="I11" i="5"/>
  <c r="H11" i="5"/>
  <c r="E11" i="5"/>
  <c r="K11" i="5"/>
  <c r="D11" i="5"/>
  <c r="M11" i="5"/>
  <c r="F11" i="5"/>
  <c r="J11" i="5"/>
  <c r="D17" i="5"/>
  <c r="H17" i="5"/>
  <c r="J17" i="5"/>
  <c r="G13" i="5"/>
  <c r="E13" i="5"/>
  <c r="K14" i="5"/>
  <c r="L14" i="5"/>
  <c r="H14" i="5"/>
  <c r="J14" i="5"/>
  <c r="D10" i="5"/>
  <c r="H10" i="5"/>
  <c r="E8" i="5"/>
  <c r="I8" i="5"/>
  <c r="D8" i="5"/>
  <c r="F8" i="5"/>
  <c r="E9" i="5"/>
  <c r="D9" i="5"/>
  <c r="L9" i="5"/>
  <c r="J9" i="5"/>
  <c r="I9" i="5"/>
  <c r="F9" i="5"/>
  <c r="M9" i="5"/>
  <c r="G9" i="5"/>
  <c r="K9" i="5"/>
  <c r="H9" i="5"/>
  <c r="I15" i="5"/>
  <c r="D15" i="5"/>
  <c r="L15" i="5"/>
  <c r="AG5" i="3"/>
  <c r="AE5" i="3" s="1"/>
  <c r="V5" i="3" l="1"/>
  <c r="T5" i="3" s="1"/>
  <c r="AK48" i="12"/>
  <c r="AK77" i="12" s="1"/>
  <c r="AK57" i="12"/>
  <c r="AK63" i="12"/>
  <c r="AK61" i="12" l="1"/>
  <c r="AK76" i="12"/>
  <c r="AK55" i="12"/>
  <c r="AK74" i="12"/>
  <c r="AK72" i="12"/>
  <c r="AK71" i="12"/>
  <c r="AK58" i="12"/>
  <c r="AK52" i="12"/>
  <c r="AK62" i="12"/>
  <c r="AK59" i="12"/>
  <c r="AK75" i="12"/>
  <c r="AK66" i="12"/>
  <c r="AK70" i="12"/>
  <c r="AK54" i="12"/>
  <c r="AK56" i="12"/>
  <c r="AK60" i="12"/>
  <c r="AK53" i="12"/>
  <c r="AK67" i="12"/>
  <c r="AK73" i="12"/>
  <c r="AK65" i="12"/>
  <c r="AK68" i="12"/>
  <c r="AK69" i="12"/>
  <c r="AK64" i="12"/>
  <c r="AK10" i="12" l="1"/>
  <c r="AK9" i="12"/>
  <c r="AK8" i="12"/>
</calcChain>
</file>

<file path=xl/sharedStrings.xml><?xml version="1.0" encoding="utf-8"?>
<sst xmlns="http://schemas.openxmlformats.org/spreadsheetml/2006/main" count="2341" uniqueCount="352">
  <si>
    <t>PREDICTED CORRECTLY</t>
  </si>
  <si>
    <t>POINT</t>
  </si>
  <si>
    <t>Match Result and Goal Scores</t>
  </si>
  <si>
    <t>▶</t>
  </si>
  <si>
    <t>Match Result and Goal Differences</t>
  </si>
  <si>
    <t>Match Result Only</t>
  </si>
  <si>
    <t>PREDICTED CORRECTLY in FULL TIME (NORMAL TIME + EXTRA TIME)</t>
  </si>
  <si>
    <t>FINAL</t>
  </si>
  <si>
    <t>PREDICTED CORRECTLY (PENALTY SHOOT OUT in ALL KNOCK OUT ROUNDS)</t>
  </si>
  <si>
    <t>Group Winner and Runner Up</t>
  </si>
  <si>
    <t>Group Winner only</t>
  </si>
  <si>
    <t>Group Runner Up only</t>
  </si>
  <si>
    <t>Qualified 2 teams (swapped group position)</t>
  </si>
  <si>
    <t>Qualified 1 team only (incorrect group position)</t>
  </si>
  <si>
    <t>Bracket Pairing Matches</t>
  </si>
  <si>
    <t>Win at Round of 16</t>
  </si>
  <si>
    <t>Win at Quarter Finals</t>
  </si>
  <si>
    <t>Win at Semi Finals</t>
  </si>
  <si>
    <t>Win at Final</t>
  </si>
  <si>
    <t>Best Player</t>
  </si>
  <si>
    <t>Top Scorer</t>
  </si>
  <si>
    <t>Match Winner (Based on Full Time + Penalty Shoot Out Result)</t>
  </si>
  <si>
    <t>All players will be ranked by</t>
  </si>
  <si>
    <t>Higher total points (match + bonus points)</t>
  </si>
  <si>
    <t>Higher total correct prediction</t>
  </si>
  <si>
    <t>Higher total match points</t>
  </si>
  <si>
    <t>Entry order in player scoreboard table</t>
  </si>
  <si>
    <t>TOURNAMENT SETUP</t>
  </si>
  <si>
    <t>G</t>
  </si>
  <si>
    <t>No</t>
  </si>
  <si>
    <t>Fair Play Points</t>
  </si>
  <si>
    <t>A</t>
  </si>
  <si>
    <t>B</t>
  </si>
  <si>
    <t>C</t>
  </si>
  <si>
    <t>D</t>
  </si>
  <si>
    <t>F</t>
  </si>
  <si>
    <t>Player</t>
  </si>
  <si>
    <t>Total</t>
  </si>
  <si>
    <t>Point</t>
  </si>
  <si>
    <t>Bonus</t>
  </si>
  <si>
    <t>M#</t>
  </si>
  <si>
    <t>Group</t>
  </si>
  <si>
    <t>Date</t>
  </si>
  <si>
    <t>Country</t>
  </si>
  <si>
    <t>Score</t>
  </si>
  <si>
    <t>Rank</t>
  </si>
  <si>
    <t>Current Rank</t>
  </si>
  <si>
    <t>Group Stages</t>
  </si>
  <si>
    <t>Knock Out Stages</t>
  </si>
  <si>
    <t>Winner</t>
  </si>
  <si>
    <t>Runner Up</t>
  </si>
  <si>
    <t>Qualified Countries</t>
  </si>
  <si>
    <t>►</t>
  </si>
  <si>
    <t>FT</t>
  </si>
  <si>
    <t>PSO</t>
  </si>
  <si>
    <t>R16</t>
  </si>
  <si>
    <t>QF</t>
  </si>
  <si>
    <t>SF</t>
  </si>
  <si>
    <t>CHAMPION</t>
  </si>
  <si>
    <t>Notes :</t>
  </si>
  <si>
    <t>Color code meaning :</t>
  </si>
  <si>
    <t>u</t>
  </si>
  <si>
    <t>Group Standing Table (on player prediction board)</t>
  </si>
  <si>
    <t>Q</t>
  </si>
  <si>
    <t>Qualify and Correct Position</t>
  </si>
  <si>
    <t>Qualify but Incorrect Position</t>
  </si>
  <si>
    <t>Knock Out Matches</t>
  </si>
  <si>
    <t>T</t>
  </si>
  <si>
    <t>Correct Bracket Pairing (on player prediction board if player's prediction matches is chosen)</t>
  </si>
  <si>
    <t>Knock Out Match Winner (all matches)</t>
  </si>
  <si>
    <t>Score Boxes</t>
  </si>
  <si>
    <t>Input full time score results (Normal Time + Extra Time) in FT score boxes in knock out round matches</t>
  </si>
  <si>
    <t>o</t>
  </si>
  <si>
    <t>Incorrect score input (text) (all matches)</t>
  </si>
  <si>
    <t>PSO (Penalty Shoot Out score boxes will be shown automatically for respective matches if there are no winners in FULL TIME regulation</t>
  </si>
  <si>
    <t>SCOREBOARD</t>
  </si>
  <si>
    <t xml:space="preserve"> Group Stages</t>
  </si>
  <si>
    <t>Quarter Final</t>
  </si>
  <si>
    <t>Semifinal</t>
  </si>
  <si>
    <t>Player Name</t>
  </si>
  <si>
    <t>Total Points</t>
  </si>
  <si>
    <t>Total Match Point</t>
  </si>
  <si>
    <t>Total Bonus Point</t>
  </si>
  <si>
    <t>Total Correct Prediction</t>
  </si>
  <si>
    <t>Match Points</t>
  </si>
  <si>
    <t>Correct Prediction</t>
  </si>
  <si>
    <t>Bonus Points</t>
  </si>
  <si>
    <t>LEADERBOARD</t>
  </si>
  <si>
    <t>BEST PLAYER TABLE</t>
  </si>
  <si>
    <t>TOP SCORER TABLE</t>
  </si>
  <si>
    <t>Name</t>
  </si>
  <si>
    <t>There are 101 line in each tables. It is related with maximum 100 picks from 100 players (if each player pick different player name) and 1 cell for best player/top scorer if none of your player's picks are correct</t>
  </si>
  <si>
    <t>You need to type players name in this table first before selecting it in all players prediction board to avoid any mistyping that can lead to incorrect bonus calculation</t>
  </si>
  <si>
    <t>Dummy worksheet for Leaderboard standing calculation</t>
  </si>
  <si>
    <t>Rank Based on Total Match + Bonus Points</t>
  </si>
  <si>
    <t>Rank Based on Correct Prediction</t>
  </si>
  <si>
    <t>Rank Based on Total Match Points</t>
  </si>
  <si>
    <t>Rank Based on Entry Order</t>
  </si>
  <si>
    <t>Final Rank</t>
  </si>
  <si>
    <t>SELECT Knock Out Rounds Pairing Team Scenario (ACTUAL or PREDICTION MATCHES)</t>
  </si>
  <si>
    <t>SELECT Penalty Shoot Out Point System (INCLUDED or NOT INCLUDED)</t>
  </si>
  <si>
    <r>
      <t xml:space="preserve">PLAYER PREDICTION BOARD | YOUR </t>
    </r>
    <r>
      <rPr>
        <b/>
        <sz val="15"/>
        <color rgb="FFFFFF00"/>
        <rFont val="Calibri"/>
        <family val="2"/>
        <scheme val="minor"/>
      </rPr>
      <t>KNOCK OUT ROUNDS</t>
    </r>
    <r>
      <rPr>
        <b/>
        <sz val="15"/>
        <color theme="0"/>
        <rFont val="Calibri"/>
        <family val="2"/>
        <scheme val="minor"/>
      </rPr>
      <t xml:space="preserve"> GAME SCENARIO IS BASED ON ►</t>
    </r>
  </si>
  <si>
    <t>◄</t>
  </si>
  <si>
    <t>Make sure you select the right game scenario for your game</t>
  </si>
  <si>
    <t>Game Notes :</t>
  </si>
  <si>
    <t>Tournament Actual Result Table</t>
  </si>
  <si>
    <t>Player Prediction Board</t>
  </si>
  <si>
    <t>Type prediction score in particular score boxes</t>
  </si>
  <si>
    <t>Penalty Shoot Out Boxes will be shown automatically if Full Time score is draw in particular KO match. Type actual penalty scores in particular boxes.</t>
  </si>
  <si>
    <t>Select Tournament Best Player in respective best player box</t>
  </si>
  <si>
    <t>Select Tournament Top Scorer in respective top score box</t>
  </si>
  <si>
    <t>Go to Language Table worksheet to change team names to your own language</t>
  </si>
  <si>
    <t>DO NOT CUT &amp; PASTE. YOU MAY COPY &amp; PASTE, but choose PASTE IT WITH VALUES TO PREVENT ANY DAMAGES ON FORMULA</t>
  </si>
  <si>
    <t>●</t>
  </si>
  <si>
    <t>ACTUAL RESULTS</t>
  </si>
  <si>
    <t>● KNOCK OUT ROUNDS Game Scenario</t>
  </si>
  <si>
    <t>● KNOCK OUT ROUNDS Point System</t>
  </si>
  <si>
    <r>
      <rPr>
        <b/>
        <sz val="12"/>
        <rFont val="Calibri"/>
        <family val="2"/>
        <scheme val="minor"/>
      </rPr>
      <t>⚫</t>
    </r>
    <r>
      <rPr>
        <b/>
        <sz val="14"/>
        <rFont val="Calibri"/>
        <family val="2"/>
        <scheme val="minor"/>
      </rPr>
      <t xml:space="preserve"> GROUP STAGES Point System</t>
    </r>
  </si>
  <si>
    <r>
      <rPr>
        <b/>
        <sz val="12"/>
        <rFont val="Calibri"/>
        <family val="2"/>
        <scheme val="minor"/>
      </rPr>
      <t>⚫</t>
    </r>
    <r>
      <rPr>
        <b/>
        <sz val="14"/>
        <rFont val="Calibri"/>
        <family val="2"/>
        <scheme val="minor"/>
      </rPr>
      <t xml:space="preserve"> KNOCK OUT ROUNDS Game Scenario and Point System</t>
    </r>
  </si>
  <si>
    <r>
      <rPr>
        <b/>
        <sz val="12"/>
        <rFont val="Calibri"/>
        <family val="2"/>
        <scheme val="minor"/>
      </rPr>
      <t xml:space="preserve">⚫ </t>
    </r>
    <r>
      <rPr>
        <b/>
        <sz val="14"/>
        <rFont val="Calibri"/>
        <family val="2"/>
        <scheme val="minor"/>
      </rPr>
      <t>BONUS Point System</t>
    </r>
  </si>
  <si>
    <r>
      <rPr>
        <b/>
        <sz val="12"/>
        <rFont val="Calibri"/>
        <family val="2"/>
        <scheme val="minor"/>
      </rPr>
      <t>⚫</t>
    </r>
    <r>
      <rPr>
        <b/>
        <sz val="14"/>
        <rFont val="Calibri"/>
        <family val="2"/>
        <scheme val="minor"/>
      </rPr>
      <t xml:space="preserve"> LEADERBOARD REGULATION</t>
    </r>
  </si>
  <si>
    <t>The ranking of teams in the group stage is determined as follows:</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</si>
  <si>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</si>
  <si>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</si>
  <si>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</si>
  <si>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</si>
  <si>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</si>
  <si>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</si>
  <si>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&gt; Yellow card: −1 point;</t>
  </si>
  <si>
    <t>&gt; Indirect red card (second yellow card): −3 points;</t>
  </si>
  <si>
    <t>&gt; Direct red card: −4 points;</t>
  </si>
  <si>
    <t>&gt; Yellow card and direct red card: −5 points;</t>
  </si>
  <si>
    <t>Drawing of lots.</t>
  </si>
  <si>
    <t>Fair play points in all group matches</t>
  </si>
  <si>
    <t>OFFICIAL</t>
  </si>
  <si>
    <t>v</t>
  </si>
  <si>
    <t>NOTES</t>
  </si>
  <si>
    <t>GAME ACTUAL RESULTS</t>
  </si>
  <si>
    <t>GAME PREDICTION RESULTS</t>
  </si>
  <si>
    <t>v*</t>
  </si>
  <si>
    <t>x**</t>
  </si>
  <si>
    <t>x***</t>
  </si>
  <si>
    <t>x****</t>
  </si>
  <si>
    <t>*</t>
  </si>
  <si>
    <t>**</t>
  </si>
  <si>
    <t>***</t>
  </si>
  <si>
    <t>There is no needs to differentiate team standings based on fair play points. Players can adjust their prediction scores to get one team rank upper than the other.</t>
  </si>
  <si>
    <r>
      <rPr>
        <b/>
        <sz val="11"/>
        <rFont val="Calibri"/>
        <family val="2"/>
        <scheme val="minor"/>
      </rPr>
      <t>FILL FAIR PLAY POINTS</t>
    </r>
    <r>
      <rPr>
        <sz val="11"/>
        <rFont val="Calibri"/>
        <family val="2"/>
        <scheme val="minor"/>
      </rPr>
      <t xml:space="preserve"> between the teams concerned in </t>
    </r>
    <r>
      <rPr>
        <b/>
        <sz val="11"/>
        <rFont val="Calibri"/>
        <family val="2"/>
        <scheme val="minor"/>
      </rPr>
      <t xml:space="preserve">COLUMN F </t>
    </r>
    <r>
      <rPr>
        <sz val="11"/>
        <rFont val="Calibri"/>
        <family val="2"/>
        <scheme val="minor"/>
      </rPr>
      <t>to differentiate their standings. If it is leaved empty, they will be ranked based on FIFA World Ranking points</t>
    </r>
  </si>
  <si>
    <t>****</t>
  </si>
  <si>
    <t>There is no needs to differentiate team standings based on drawing of lots. Players can adjust their prediction scores to get one team rank upper than the other.</t>
  </si>
  <si>
    <t>● You may translate team name to your language in column D. Retype other texts in Game Board worksheet to translate it to your language</t>
  </si>
  <si>
    <t>Type actual score results in column G dan H in both Group Stages and Knock Out Rounds</t>
  </si>
  <si>
    <t>Penalty Shoot Out Boxes in column J and K will be shown automatically if Full Time score is draw in particular KO match. Type actual penalty scores in particular boxes.</t>
  </si>
  <si>
    <t>Type Date in column E to adjust date to your own date</t>
  </si>
  <si>
    <t>Bonus points will be shown after all group matches are completed and players type scores for all group matches</t>
  </si>
  <si>
    <t>Check your score input, incorrect score input will make an error in its calculation</t>
  </si>
  <si>
    <t>Included</t>
  </si>
  <si>
    <t>FOOTBALL PLAYER LIST</t>
  </si>
  <si>
    <t>❶</t>
  </si>
  <si>
    <t>❷</t>
  </si>
  <si>
    <t>❸</t>
  </si>
  <si>
    <t>❹</t>
  </si>
  <si>
    <t>LICENSE</t>
  </si>
  <si>
    <t>ABOUT</t>
  </si>
  <si>
    <t>Editiion</t>
  </si>
  <si>
    <t>:</t>
  </si>
  <si>
    <t>Version</t>
  </si>
  <si>
    <t>License</t>
  </si>
  <si>
    <t>Single User</t>
  </si>
  <si>
    <t>Product Info</t>
  </si>
  <si>
    <t>https://journalsheet.com</t>
  </si>
  <si>
    <t>Support</t>
  </si>
  <si>
    <t>support@journalsheet.com</t>
  </si>
  <si>
    <t>Copyrights ©</t>
  </si>
  <si>
    <t>PARTICIPANT LIST</t>
  </si>
  <si>
    <t>PREDICTION SUMMARY</t>
  </si>
  <si>
    <t>0 - 0</t>
  </si>
  <si>
    <t>1 - 0</t>
  </si>
  <si>
    <t>2 - 0</t>
  </si>
  <si>
    <t>3 - 0</t>
  </si>
  <si>
    <t>4 - 0</t>
  </si>
  <si>
    <t>1 - 1</t>
  </si>
  <si>
    <t>0 - 1</t>
  </si>
  <si>
    <t>2 - 1</t>
  </si>
  <si>
    <t>1 - 2</t>
  </si>
  <si>
    <t>2 - 2</t>
  </si>
  <si>
    <t>3 - 1</t>
  </si>
  <si>
    <t>1 - 3</t>
  </si>
  <si>
    <t>3 - 2</t>
  </si>
  <si>
    <t>2 - 3</t>
  </si>
  <si>
    <t>3 - 3</t>
  </si>
  <si>
    <t>4 - 1</t>
  </si>
  <si>
    <t>1 - 4</t>
  </si>
  <si>
    <t>4 - 2</t>
  </si>
  <si>
    <t>2 - 4</t>
  </si>
  <si>
    <t>4 - 3</t>
  </si>
  <si>
    <t>3 - 4</t>
  </si>
  <si>
    <t>4 - 4</t>
  </si>
  <si>
    <t>Other</t>
  </si>
  <si>
    <t>0 - 2</t>
  </si>
  <si>
    <t>0 - 3</t>
  </si>
  <si>
    <t>0 - 4</t>
  </si>
  <si>
    <t>PREDICTION SCORE SUMMARY</t>
  </si>
  <si>
    <t>SCORE</t>
  </si>
  <si>
    <t>PREDICTION SCORE RANK</t>
  </si>
  <si>
    <t>TOP 3 PREDICTION ▶</t>
  </si>
  <si>
    <t>Knock Out</t>
  </si>
  <si>
    <r>
      <rPr>
        <b/>
        <sz val="22"/>
        <color rgb="FF92D050"/>
        <rFont val="Calibri"/>
        <family val="2"/>
        <scheme val="minor"/>
      </rPr>
      <t>journal</t>
    </r>
    <r>
      <rPr>
        <b/>
        <sz val="22"/>
        <color theme="0"/>
        <rFont val="Calibri"/>
        <family val="2"/>
        <scheme val="minor"/>
      </rPr>
      <t>SHEET</t>
    </r>
    <r>
      <rPr>
        <b/>
        <sz val="18"/>
        <color theme="0"/>
        <rFont val="Calibri"/>
        <family val="2"/>
        <scheme val="minor"/>
      </rPr>
      <t>.com</t>
    </r>
  </si>
  <si>
    <t>Starting Point</t>
  </si>
  <si>
    <t>Entry Fee</t>
  </si>
  <si>
    <t>Notes 1</t>
  </si>
  <si>
    <t>Notes 2</t>
  </si>
  <si>
    <t xml:space="preserve">● </t>
  </si>
  <si>
    <t>Type participant name in Player Name column in column C. This name will be used as name references in all worksheets.</t>
  </si>
  <si>
    <t>You DO NOT NEED TO TYPE PLAYER NAME IN OTHER WORKSHEET</t>
  </si>
  <si>
    <t>No column in column B is used as THE FINAL TIE-BREAKER if respective players are tied and their ranks have to be decided by ENTRY ORDER. See TIE BREAKER regulation</t>
  </si>
  <si>
    <t>You may fill STARTING POINT with your own point. IT IS OPTIONAL</t>
  </si>
  <si>
    <t>This point will be used as additional point and will be included in Player Score calculation</t>
  </si>
  <si>
    <t>You can put DEDUCTION POINT by typing "-" (minus) sign in front of the point</t>
  </si>
  <si>
    <t>Starting Point can be filled because many reasons. Some of examples :</t>
  </si>
  <si>
    <t>&gt;</t>
  </si>
  <si>
    <t>Amount of Entry Fee</t>
  </si>
  <si>
    <t>Late prediction submission</t>
  </si>
  <si>
    <t>Join the game in the middle of tournament</t>
  </si>
  <si>
    <t>DO NOT REMOVE COPYRIGHT NOTICE</t>
  </si>
  <si>
    <t>IT WILL BREAK FORMULA &amp; YOUR SPREADSHEET WON'T WORK PROPERLY</t>
  </si>
  <si>
    <t>R</t>
  </si>
  <si>
    <t>Setup Video</t>
  </si>
  <si>
    <t>https://youtu.be/we2Ez3aBDEM</t>
  </si>
  <si>
    <t>Group Stages Point Illustration (written illustration is also available in attached pdf file included in file package)</t>
  </si>
  <si>
    <t>https://youtu.be/MIx_CFNWDYI</t>
  </si>
  <si>
    <t>KO Rounds Point Illustration (written illustration is also available in attached pdf file included in file package)</t>
  </si>
  <si>
    <t>https://youtu.be/LCA6g7GNXMs</t>
  </si>
  <si>
    <t>Bonus Point Illustration (written illustration is also available in attached pdf file included in file package)</t>
  </si>
  <si>
    <t>https://youtu.be/vbGfXFC3rLk</t>
  </si>
  <si>
    <t>Rule</t>
  </si>
  <si>
    <t>table rank 1</t>
  </si>
  <si>
    <t>table rank 2</t>
  </si>
  <si>
    <t>table rank 3</t>
  </si>
  <si>
    <t>table rank 4</t>
  </si>
  <si>
    <t>GS</t>
  </si>
  <si>
    <t>GA</t>
  </si>
  <si>
    <t>W</t>
  </si>
  <si>
    <t>L</t>
  </si>
  <si>
    <t>Diff</t>
  </si>
  <si>
    <t>Points</t>
  </si>
  <si>
    <t>rankall points</t>
  </si>
  <si>
    <t>rerank</t>
  </si>
  <si>
    <t>rank 1</t>
  </si>
  <si>
    <t>rank 2</t>
  </si>
  <si>
    <t>rank 3</t>
  </si>
  <si>
    <t>rank 4</t>
  </si>
  <si>
    <t>Team</t>
  </si>
  <si>
    <t>P</t>
  </si>
  <si>
    <t>Sdif</t>
  </si>
  <si>
    <t>SGS</t>
  </si>
  <si>
    <t>Koef</t>
  </si>
  <si>
    <t>Pts</t>
  </si>
  <si>
    <t>GD</t>
  </si>
  <si>
    <t>Sdiff</t>
  </si>
  <si>
    <t>FR</t>
  </si>
  <si>
    <t>Y</t>
  </si>
  <si>
    <t>all the same</t>
  </si>
  <si>
    <t>points</t>
  </si>
  <si>
    <t>table rank-1 2</t>
  </si>
  <si>
    <t>table rank-2 2</t>
  </si>
  <si>
    <t>Player 1</t>
  </si>
  <si>
    <t>Player 2</t>
  </si>
  <si>
    <t>Player 3</t>
  </si>
  <si>
    <t>Player 4</t>
  </si>
  <si>
    <t>Player 5</t>
  </si>
  <si>
    <t>Player 6</t>
  </si>
  <si>
    <t>Player 7</t>
  </si>
  <si>
    <t>Player 8</t>
  </si>
  <si>
    <t>Player 9</t>
  </si>
  <si>
    <t>Player 10</t>
  </si>
  <si>
    <t># of Qualified Teams in Quarter Finals</t>
  </si>
  <si>
    <t># of Qualified Teams in Semi Finals</t>
  </si>
  <si>
    <t>2 Teams</t>
  </si>
  <si>
    <t>1 Teams</t>
  </si>
  <si>
    <t># of Qualified Teams in Final</t>
  </si>
  <si>
    <t>Champion of Tournament (Sum of points from each rounds)</t>
  </si>
  <si>
    <t>Tournament Runner Up (Sum of points from each rounds)</t>
  </si>
  <si>
    <t>Tournament Semifinalists (2 Teams)</t>
  </si>
  <si>
    <t>SEMIFINALIST 1</t>
  </si>
  <si>
    <t>SEMIFINALIST 2</t>
  </si>
  <si>
    <t># of Correct Teams in Final</t>
  </si>
  <si>
    <t>RUNNER UP</t>
  </si>
  <si>
    <t># of Correct Teams in SFs</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</si>
  <si>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</si>
  <si>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If, it has to go through tie-breaker No 9 to decide group winner and runner up, you change it by overwriting it in Player Game Board table in cell F60:I67</t>
  </si>
  <si>
    <t>Portugal</t>
  </si>
  <si>
    <t>France</t>
  </si>
  <si>
    <t>Spain</t>
  </si>
  <si>
    <t>Germany</t>
  </si>
  <si>
    <t>England</t>
  </si>
  <si>
    <t>Italy</t>
  </si>
  <si>
    <t>(It uses World Cup 2022 model. Several regulations might be different)</t>
  </si>
  <si>
    <t xml:space="preserve">All matches are sorted by match number. </t>
  </si>
  <si>
    <t>Select Tournament Best Player in cell G97</t>
  </si>
  <si>
    <t>Select Tournament Top Scorer in cell G98</t>
  </si>
  <si>
    <t>© 2025 | journalSHEET.com</t>
  </si>
  <si>
    <t>2025 | journalSHEET.com</t>
  </si>
  <si>
    <t>8 teams</t>
  </si>
  <si>
    <t>5 - 7 teams</t>
  </si>
  <si>
    <t>2 - 4 teams</t>
  </si>
  <si>
    <t>4 teams</t>
  </si>
  <si>
    <t>2 - 3 teams</t>
  </si>
  <si>
    <t>Women's Euro 2025 Group Tiebreaker Policy</t>
  </si>
  <si>
    <t>Switzerland</t>
  </si>
  <si>
    <t>Norway</t>
  </si>
  <si>
    <t>Iceland</t>
  </si>
  <si>
    <t>Finland</t>
  </si>
  <si>
    <t>Belgium</t>
  </si>
  <si>
    <t>Poland</t>
  </si>
  <si>
    <t>Denmark</t>
  </si>
  <si>
    <t>Sweden</t>
  </si>
  <si>
    <t>Wales</t>
  </si>
  <si>
    <t>Netherlands</t>
  </si>
  <si>
    <t>WOMEN'S EURO 2025 PREDICTOR GAME</t>
  </si>
  <si>
    <t>Women's Euro 2025 Predictor Game</t>
  </si>
  <si>
    <t>V6.5 - Initial release (06/12/25)</t>
  </si>
  <si>
    <t>Free</t>
  </si>
  <si>
    <t>FE</t>
  </si>
  <si>
    <t>Limited Features</t>
  </si>
  <si>
    <t>Fully Editable</t>
  </si>
  <si>
    <t>Maximum players</t>
  </si>
  <si>
    <t>Setup</t>
  </si>
  <si>
    <t>Å</t>
  </si>
  <si>
    <t>Editable Group Points</t>
  </si>
  <si>
    <t>Yes</t>
  </si>
  <si>
    <t>Game Scenario &gt; Set and Forget</t>
  </si>
  <si>
    <t>Game Scenario &gt; Score Prediction</t>
  </si>
  <si>
    <t>Editable Penalty Shoot Out Points</t>
  </si>
  <si>
    <t>Editable Knock Out Rounds Points</t>
  </si>
  <si>
    <t>Editable Bonus Points</t>
  </si>
  <si>
    <t>Google Spreadsheet Version</t>
  </si>
  <si>
    <t>Not provided</t>
  </si>
  <si>
    <t>Yes (25 and 50 Players)</t>
  </si>
  <si>
    <t>Editable Worksheet</t>
  </si>
  <si>
    <t>Full</t>
  </si>
  <si>
    <t>Editable Workbook</t>
  </si>
  <si>
    <t>Player Prediction Sheet</t>
  </si>
  <si>
    <t>Provided</t>
  </si>
  <si>
    <t>SALE PRICE ▶</t>
  </si>
  <si>
    <t>US 17</t>
  </si>
  <si>
    <t>1 - 6</t>
  </si>
  <si>
    <t>1 - 15</t>
  </si>
  <si>
    <t>AVAILABLE IN PAID VERSION ONLY</t>
  </si>
  <si>
    <t>CLICK HERE FOR MORE PAID INFORMATION</t>
  </si>
  <si>
    <t>available in PAID version only</t>
  </si>
  <si>
    <t>Tournament's Actual Results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</si>
</sst>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0"/>
  </numFmts>
  <fonts count="65"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26"/>
      <name val="Calibri"/>
      <family val="2"/>
      <scheme val="minor"/>
    </font>
    <font>
      <b/>
      <sz val="11"/>
      <name val="Calibri"/>
      <family val="2"/>
      <scheme val="minor"/>
    </font>
    <font>
      <sz val="12"/>
      <name val="Calibri"/>
      <family val="2"/>
      <scheme val="minor"/>
    </font>
    <font>
      <sz val="10"/>
      <name val="Arial"/>
      <family val="2"/>
    </font>
    <font>
      <b/>
      <sz val="14"/>
      <name val="Calibri"/>
      <family val="2"/>
      <scheme val="minor"/>
    </font>
    <font>
      <b/>
      <sz val="12"/>
      <name val="Calibri"/>
      <family val="2"/>
      <scheme val="minor"/>
    </font>
    <font>
      <sz val="11"/>
      <color theme="5" tint="-0.499984740745262"/>
      <name val="Calibri"/>
      <family val="2"/>
      <scheme val="minor"/>
    </font>
    <font>
      <sz val="14"/>
      <name val="Calibri"/>
      <family val="2"/>
      <scheme val="minor"/>
    </font>
    <font>
      <u/>
      <sz val="11"/>
      <color theme="10"/>
      <name val="Calibri"/>
      <family val="2"/>
      <scheme val="minor"/>
    </font>
    <font>
      <b/>
      <sz val="28"/>
      <color theme="0"/>
      <name val="Calibri"/>
      <family val="2"/>
      <scheme val="minor"/>
    </font>
    <font>
      <b/>
      <sz val="26"/>
      <color theme="0"/>
      <name val="Calibri"/>
      <family val="2"/>
      <scheme val="minor"/>
    </font>
    <font>
      <sz val="12"/>
      <color theme="1"/>
      <name val="Calibri"/>
      <family val="2"/>
      <scheme val="minor"/>
    </font>
    <font>
      <b/>
      <sz val="28"/>
      <color theme="1"/>
      <name val="Calibri"/>
      <family val="2"/>
      <scheme val="minor"/>
    </font>
    <font>
      <sz val="11"/>
      <color theme="6" tint="0.79998168889431442"/>
      <name val="Calibri"/>
      <family val="2"/>
      <scheme val="minor"/>
    </font>
    <font>
      <sz val="10"/>
      <color theme="0"/>
      <name val="Calibri"/>
      <family val="2"/>
      <scheme val="minor"/>
    </font>
    <font>
      <i/>
      <sz val="11"/>
      <color theme="1"/>
      <name val="Calibri"/>
      <family val="2"/>
      <scheme val="minor"/>
    </font>
    <font>
      <b/>
      <sz val="11"/>
      <color theme="5" tint="-0.499984740745262"/>
      <name val="Calibri"/>
      <family val="2"/>
      <scheme val="minor"/>
    </font>
    <font>
      <b/>
      <sz val="36"/>
      <name val="Calibri"/>
      <family val="2"/>
      <scheme val="minor"/>
    </font>
    <font>
      <b/>
      <sz val="26"/>
      <color theme="1"/>
      <name val="Calibri"/>
      <family val="2"/>
      <scheme val="minor"/>
    </font>
    <font>
      <b/>
      <sz val="16"/>
      <color rgb="FFFFFF00"/>
      <name val="Calibri"/>
      <family val="2"/>
      <scheme val="minor"/>
    </font>
    <font>
      <b/>
      <sz val="15"/>
      <color theme="0"/>
      <name val="Calibri"/>
      <family val="2"/>
      <scheme val="minor"/>
    </font>
    <font>
      <b/>
      <sz val="15"/>
      <color rgb="FFFFFF00"/>
      <name val="Calibri"/>
      <family val="2"/>
      <scheme val="minor"/>
    </font>
    <font>
      <sz val="11"/>
      <color rgb="FFC00000"/>
      <name val="Calibri"/>
      <family val="2"/>
      <scheme val="minor"/>
    </font>
    <font>
      <b/>
      <sz val="11"/>
      <color rgb="FFC00000"/>
      <name val="Calibri"/>
      <family val="2"/>
      <scheme val="minor"/>
    </font>
    <font>
      <sz val="10"/>
      <color theme="5" tint="-0.499984740745262"/>
      <name val="Wingdings 3"/>
      <family val="1"/>
      <charset val="2"/>
    </font>
    <font>
      <i/>
      <sz val="11"/>
      <color rgb="FFC00000"/>
      <name val="Calibri"/>
      <family val="2"/>
      <scheme val="minor"/>
    </font>
    <font>
      <i/>
      <sz val="10"/>
      <color theme="1"/>
      <name val="Calibri"/>
      <family val="2"/>
      <scheme val="minor"/>
    </font>
    <font>
      <u/>
      <sz val="11"/>
      <color theme="0"/>
      <name val="Calibri"/>
      <family val="2"/>
      <scheme val="minor"/>
    </font>
    <font>
      <sz val="11"/>
      <color theme="0" tint="-4.9989318521683403E-2"/>
      <name val="Calibri"/>
      <family val="2"/>
      <scheme val="minor"/>
    </font>
    <font>
      <b/>
      <sz val="24"/>
      <color theme="1"/>
      <name val="Calibri"/>
      <family val="2"/>
      <scheme val="minor"/>
    </font>
    <font>
      <b/>
      <sz val="22"/>
      <color theme="0"/>
      <name val="Calibri"/>
      <family val="2"/>
      <scheme val="minor"/>
    </font>
    <font>
      <b/>
      <sz val="18"/>
      <color theme="0"/>
      <name val="Calibri"/>
      <family val="2"/>
      <scheme val="minor"/>
    </font>
    <font>
      <b/>
      <sz val="22"/>
      <color rgb="FF92D050"/>
      <name val="Calibri"/>
      <family val="2"/>
      <scheme val="minor"/>
    </font>
    <font>
      <sz val="6"/>
      <color theme="0"/>
      <name val="Arial Narrow"/>
      <family val="2"/>
    </font>
    <font>
      <sz val="6"/>
      <color theme="1"/>
      <name val="Arial Narrow"/>
      <family val="2"/>
    </font>
    <font>
      <sz val="6"/>
      <color theme="5" tint="0.79998168889431442"/>
      <name val="Arial Narrow"/>
      <family val="2"/>
    </font>
    <font>
      <sz val="12"/>
      <color theme="0"/>
      <name val="Calibri"/>
      <family val="2"/>
      <scheme val="minor"/>
    </font>
    <font>
      <i/>
      <sz val="10"/>
      <color theme="0"/>
      <name val="Calibri"/>
      <family val="2"/>
      <scheme val="minor"/>
    </font>
    <font>
      <b/>
      <sz val="14"/>
      <color theme="0"/>
      <name val="Calibri"/>
      <family val="2"/>
      <scheme val="minor"/>
    </font>
    <font>
      <b/>
      <u/>
      <sz val="11"/>
      <name val="Calibri"/>
      <family val="2"/>
      <scheme val="minor"/>
    </font>
    <font>
      <sz val="11"/>
      <color theme="2" tint="-0.749992370372631"/>
      <name val="Calibri"/>
      <family val="2"/>
      <scheme val="minor"/>
    </font>
    <font>
      <b/>
      <sz val="12"/>
      <color theme="2" tint="-0.749992370372631"/>
      <name val="Calibri"/>
      <family val="2"/>
      <scheme val="minor"/>
    </font>
    <font>
      <sz val="14"/>
      <color theme="2" tint="-0.749992370372631"/>
      <name val="Calibri"/>
      <family val="2"/>
      <scheme val="minor"/>
    </font>
    <font>
      <sz val="8"/>
      <name val="Calibri"/>
      <family val="2"/>
      <scheme val="minor"/>
    </font>
    <font>
      <sz val="8"/>
      <color theme="2" tint="-9.9978637043366805E-2"/>
      <name val="Calibri"/>
      <family val="2"/>
      <scheme val="minor"/>
    </font>
    <font>
      <b/>
      <sz val="10"/>
      <color theme="1"/>
      <name val="Arial Narrow"/>
      <family val="2"/>
    </font>
    <font>
      <sz val="8"/>
      <color rgb="FFFF0000"/>
      <name val="Calibri"/>
      <family val="2"/>
      <scheme val="minor"/>
    </font>
    <font>
      <b/>
      <sz val="28"/>
      <color rgb="FFFF0000"/>
      <name val="Calibri"/>
      <family val="2"/>
      <scheme val="minor"/>
    </font>
    <font>
      <i/>
      <sz val="10"/>
      <color rgb="FFFF0000"/>
      <name val="Calibri"/>
      <family val="2"/>
      <scheme val="minor"/>
    </font>
    <font>
      <b/>
      <sz val="11"/>
      <color rgb="FFFF0000"/>
      <name val="Calibri"/>
      <family val="2"/>
      <scheme val="minor"/>
    </font>
    <font>
      <sz val="6"/>
      <color rgb="FFFF0000"/>
      <name val="Arial Narrow"/>
      <family val="2"/>
    </font>
    <font>
      <sz val="11"/>
      <color theme="2" tint="-9.9978637043366805E-2"/>
      <name val="Calibri"/>
      <family val="2"/>
      <scheme val="minor"/>
    </font>
    <font>
      <i/>
      <sz val="11"/>
      <color theme="1" tint="0.499984740745262"/>
      <name val="Calibri"/>
      <family val="2"/>
      <scheme val="minor"/>
    </font>
    <font>
      <sz val="9"/>
      <name val="Wingdings 2"/>
      <family val="1"/>
      <charset val="2"/>
    </font>
    <font>
      <i/>
      <sz val="24"/>
      <color rgb="FFC00000"/>
      <name val="Calibri"/>
      <family val="2"/>
      <scheme val="minor"/>
    </font>
    <font>
      <u/>
      <sz val="12"/>
      <color rgb="FFFFFF00"/>
      <name val="Calibri"/>
      <family val="2"/>
      <scheme val="minor"/>
    </font>
    <font>
      <b/>
      <sz val="16"/>
      <color rgb="FFC00000"/>
      <name val="Calibri"/>
      <family val="2"/>
      <scheme val="minor"/>
    </font>
    <font>
      <sz val="11"/>
      <color theme="1" tint="0.499984740745262"/>
      <name val="Calibri"/>
      <family val="2"/>
      <scheme val="minor"/>
    </font>
    <font>
      <b/>
      <sz val="14"/>
      <color rgb="FFC00000"/>
      <name val="Calibri"/>
      <family val="2"/>
      <scheme val="minor"/>
    </font>
  </fonts>
  <fills count="18">
    <fill>
      <patternFill patternType="none"/>
    </fill>
    <fill>
      <patternFill patternType="gray125"/>
    </fill>
    <fill>
      <patternFill patternType="solid">
        <fgColor theme="5" tint="-0.499984740745262"/>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tint="-0.74999237037263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theme="2"/>
        <bgColor indexed="64"/>
      </patternFill>
    </fill>
    <fill>
      <patternFill patternType="solid">
        <fgColor rgb="FFC00000"/>
        <bgColor indexed="64"/>
      </patternFill>
    </fill>
  </fills>
  <borders count="91">
    <border>
      <left/>
      <right/>
      <top/>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ck">
        <color theme="1"/>
      </right>
      <top/>
      <bottom/>
      <diagonal/>
    </border>
    <border>
      <left style="thin">
        <color theme="3" tint="-0.499984740745262"/>
      </left>
      <right/>
      <top/>
      <bottom/>
      <diagonal/>
    </border>
    <border>
      <left/>
      <right style="thin">
        <color theme="6" tint="-0.499984740745262"/>
      </right>
      <top/>
      <bottom/>
      <diagonal/>
    </border>
    <border>
      <left style="thin">
        <color theme="6" tint="-0.499984740745262"/>
      </left>
      <right/>
      <top/>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bottom style="thin">
        <color theme="6" tint="-0.499984740745262"/>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style="thin">
        <color indexed="64"/>
      </top>
      <bottom/>
      <diagonal/>
    </border>
    <border>
      <left style="thin">
        <color indexed="64"/>
      </left>
      <right style="thin">
        <color indexed="64"/>
      </right>
      <top/>
      <bottom style="thin">
        <color indexed="64"/>
      </bottom>
      <diagonal/>
    </border>
    <border>
      <left style="thin">
        <color theme="6" tint="-0.499984740745262"/>
      </left>
      <right style="thin">
        <color theme="6" tint="-0.499984740745262"/>
      </right>
      <top style="thin">
        <color theme="6" tint="-0.499984740745262"/>
      </top>
      <bottom/>
      <diagonal/>
    </border>
    <border>
      <left/>
      <right/>
      <top style="thin">
        <color theme="0" tint="-4.9989318521683403E-2"/>
      </top>
      <bottom style="thin">
        <color theme="0" tint="-4.9989318521683403E-2"/>
      </bottom>
      <diagonal/>
    </border>
    <border>
      <left style="thin">
        <color theme="3" tint="-0.499984740745262"/>
      </left>
      <right/>
      <top style="thin">
        <color theme="3" tint="-0.499984740745262"/>
      </top>
      <bottom style="thin">
        <color theme="3" tint="-0.499984740745262"/>
      </bottom>
      <diagonal/>
    </border>
    <border>
      <left/>
      <right/>
      <top style="thin">
        <color theme="3" tint="-0.499984740745262"/>
      </top>
      <bottom style="thin">
        <color theme="3" tint="-0.499984740745262"/>
      </bottom>
      <diagonal/>
    </border>
    <border>
      <left/>
      <right style="thick">
        <color theme="1"/>
      </right>
      <top style="thin">
        <color theme="3" tint="-0.499984740745262"/>
      </top>
      <bottom style="thin">
        <color theme="3"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0"/>
      </left>
      <right/>
      <top/>
      <bottom/>
      <diagonal/>
    </border>
    <border>
      <left/>
      <right style="thin">
        <color theme="0"/>
      </right>
      <top/>
      <bottom/>
      <diagonal/>
    </border>
    <border>
      <left/>
      <right/>
      <top/>
      <bottom style="thin">
        <color theme="0"/>
      </bottom>
      <diagonal/>
    </border>
    <border>
      <left style="thin">
        <color theme="0"/>
      </left>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indexed="64"/>
      </bottom>
      <diagonal/>
    </border>
    <border>
      <left style="thin">
        <color theme="0" tint="-0.14996795556505021"/>
      </left>
      <right style="thin">
        <color theme="0" tint="-0.14996795556505021"/>
      </right>
      <top/>
      <bottom/>
      <diagonal/>
    </border>
    <border>
      <left style="thin">
        <color theme="5" tint="-0.499984740745262"/>
      </left>
      <right/>
      <top style="thin">
        <color theme="5" tint="-0.499984740745262"/>
      </top>
      <bottom style="thin">
        <color theme="5" tint="-0.499984740745262"/>
      </bottom>
      <diagonal/>
    </border>
    <border>
      <left/>
      <right style="thin">
        <color theme="5" tint="-0.499984740745262"/>
      </right>
      <top style="thin">
        <color theme="5" tint="-0.499984740745262"/>
      </top>
      <bottom style="thin">
        <color theme="5" tint="-0.499984740745262"/>
      </bottom>
      <diagonal/>
    </border>
    <border>
      <left/>
      <right/>
      <top style="thin">
        <color theme="5" tint="-0.499984740745262"/>
      </top>
      <bottom style="thin">
        <color theme="5"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theme="3" tint="-0.499984740745262"/>
      </top>
      <bottom style="thin">
        <color theme="3"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0"/>
      </left>
      <right style="thin">
        <color theme="0"/>
      </right>
      <top style="thin">
        <color theme="0"/>
      </top>
      <bottom style="thin">
        <color indexed="64"/>
      </bottom>
      <diagonal/>
    </border>
    <border>
      <left style="thin">
        <color theme="0" tint="-0.24994659260841701"/>
      </left>
      <right style="thin">
        <color theme="0" tint="-0.24994659260841701"/>
      </right>
      <top style="thin">
        <color indexed="64"/>
      </top>
      <bottom/>
      <diagonal/>
    </border>
    <border>
      <left/>
      <right style="thin">
        <color theme="0"/>
      </right>
      <top/>
      <bottom style="thin">
        <color theme="0"/>
      </bottom>
      <diagonal/>
    </border>
    <border>
      <left/>
      <right/>
      <top style="thin">
        <color theme="0" tint="-0.24994659260841701"/>
      </top>
      <bottom style="thin">
        <color theme="0" tint="-0.24994659260841701"/>
      </bottom>
      <diagonal/>
    </border>
    <border>
      <left/>
      <right/>
      <top style="thin">
        <color theme="0" tint="-0.24994659260841701"/>
      </top>
      <bottom style="medium">
        <color indexed="64"/>
      </bottom>
      <diagonal/>
    </border>
    <border>
      <left/>
      <right/>
      <top/>
      <bottom style="thin">
        <color theme="0" tint="-0.24994659260841701"/>
      </bottom>
      <diagonal/>
    </border>
    <border>
      <left style="thin">
        <color auto="1"/>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4.9989318521683403E-2"/>
      </left>
      <right style="thin">
        <color theme="0" tint="-4.9989318521683403E-2"/>
      </right>
      <top style="thin">
        <color theme="0" tint="-4.9989318521683403E-2"/>
      </top>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theme="0" tint="-4.9989318521683403E-2"/>
      </right>
      <top style="thin">
        <color theme="0" tint="-4.9989318521683403E-2"/>
      </top>
      <bottom/>
      <diagonal/>
    </border>
    <border>
      <left style="thin">
        <color theme="0" tint="-4.9989318521683403E-2"/>
      </left>
      <right style="thin">
        <color theme="0" tint="-0.14993743705557422"/>
      </right>
      <top style="thin">
        <color theme="0" tint="-4.9989318521683403E-2"/>
      </top>
      <bottom/>
      <diagonal/>
    </border>
    <border>
      <left style="thin">
        <color theme="0" tint="-0.14996795556505021"/>
      </left>
      <right style="thin">
        <color theme="0" tint="-4.9989318521683403E-2"/>
      </right>
      <top/>
      <bottom/>
      <diagonal/>
    </border>
    <border>
      <left style="thin">
        <color theme="0" tint="-4.9989318521683403E-2"/>
      </left>
      <right style="thin">
        <color theme="0" tint="-4.9989318521683403E-2"/>
      </right>
      <top/>
      <bottom/>
      <diagonal/>
    </border>
    <border>
      <left style="thin">
        <color theme="0" tint="-4.9989318521683403E-2"/>
      </left>
      <right style="thin">
        <color theme="0" tint="-0.14993743705557422"/>
      </right>
      <top/>
      <bottom/>
      <diagonal/>
    </border>
    <border>
      <left style="thin">
        <color theme="0" tint="-0.14996795556505021"/>
      </left>
      <right style="thin">
        <color theme="0" tint="-4.9989318521683403E-2"/>
      </right>
      <top/>
      <bottom style="thin">
        <color theme="0" tint="-0.24994659260841701"/>
      </bottom>
      <diagonal/>
    </border>
    <border>
      <left style="thin">
        <color theme="0" tint="-4.9989318521683403E-2"/>
      </left>
      <right style="thin">
        <color theme="0" tint="-4.9989318521683403E-2"/>
      </right>
      <top/>
      <bottom style="thin">
        <color theme="0" tint="-0.24994659260841701"/>
      </bottom>
      <diagonal/>
    </border>
    <border>
      <left style="thin">
        <color theme="0" tint="-4.9989318521683403E-2"/>
      </left>
      <right style="thin">
        <color theme="0" tint="-0.14993743705557422"/>
      </right>
      <top/>
      <bottom style="thin">
        <color theme="0" tint="-0.24994659260841701"/>
      </bottom>
      <diagonal/>
    </border>
    <border>
      <left style="thin">
        <color indexed="64"/>
      </left>
      <right style="thin">
        <color indexed="64"/>
      </right>
      <top style="thin">
        <color theme="5" tint="-0.499984740745262"/>
      </top>
      <bottom style="thin">
        <color theme="5" tint="-0.499984740745262"/>
      </bottom>
      <diagonal/>
    </border>
    <border>
      <left/>
      <right style="double">
        <color auto="1"/>
      </right>
      <top/>
      <bottom/>
      <diagonal/>
    </border>
    <border>
      <left style="thin">
        <color theme="5" tint="-0.499984740745262"/>
      </left>
      <right style="thin">
        <color theme="5" tint="-0.499984740745262"/>
      </right>
      <top style="thin">
        <color theme="5" tint="-0.499984740745262"/>
      </top>
      <bottom style="thin">
        <color theme="5" tint="-0.499984740745262"/>
      </bottom>
      <diagonal/>
    </border>
    <border>
      <left/>
      <right/>
      <top/>
      <bottom style="thin">
        <color theme="8" tint="-0.499984740745262"/>
      </bottom>
      <diagonal/>
    </border>
    <border>
      <left/>
      <right/>
      <top style="thin">
        <color theme="8" tint="-0.499984740745262"/>
      </top>
      <bottom style="thin">
        <color theme="8" tint="-0.499984740745262"/>
      </bottom>
      <diagonal/>
    </border>
    <border>
      <left style="medium">
        <color rgb="FFC00000"/>
      </left>
      <right/>
      <top style="medium">
        <color rgb="FFC00000"/>
      </top>
      <bottom style="thin">
        <color indexed="64"/>
      </bottom>
      <diagonal/>
    </border>
    <border>
      <left/>
      <right/>
      <top style="medium">
        <color rgb="FFC00000"/>
      </top>
      <bottom style="thin">
        <color indexed="64"/>
      </bottom>
      <diagonal/>
    </border>
    <border>
      <left/>
      <right/>
      <top style="medium">
        <color rgb="FFC00000"/>
      </top>
      <bottom/>
      <diagonal/>
    </border>
    <border>
      <left style="thin">
        <color theme="5" tint="-0.499984740745262"/>
      </left>
      <right style="thin">
        <color theme="5" tint="-0.499984740745262"/>
      </right>
      <top style="medium">
        <color rgb="FFC00000"/>
      </top>
      <bottom style="thin">
        <color theme="5" tint="-0.499984740745262"/>
      </bottom>
      <diagonal/>
    </border>
    <border>
      <left style="medium">
        <color rgb="FFC00000"/>
      </left>
      <right/>
      <top style="thin">
        <color indexed="64"/>
      </top>
      <bottom style="thin">
        <color indexed="64"/>
      </bottom>
      <diagonal/>
    </border>
    <border>
      <left style="medium">
        <color rgb="FFC00000"/>
      </left>
      <right/>
      <top style="thin">
        <color indexed="64"/>
      </top>
      <bottom style="medium">
        <color rgb="FFC00000"/>
      </bottom>
      <diagonal/>
    </border>
    <border>
      <left/>
      <right/>
      <top style="thin">
        <color indexed="64"/>
      </top>
      <bottom style="medium">
        <color rgb="FFC00000"/>
      </bottom>
      <diagonal/>
    </border>
    <border>
      <left/>
      <right/>
      <top/>
      <bottom style="medium">
        <color rgb="FFC00000"/>
      </bottom>
      <diagonal/>
    </border>
    <border>
      <left style="thin">
        <color theme="5" tint="-0.499984740745262"/>
      </left>
      <right style="thin">
        <color theme="5" tint="-0.499984740745262"/>
      </right>
      <top style="thin">
        <color theme="5" tint="-0.499984740745262"/>
      </top>
      <bottom style="medium">
        <color rgb="FFC00000"/>
      </bottom>
      <diagonal/>
    </border>
    <border>
      <left style="thin">
        <color indexed="64"/>
      </left>
      <right style="thin">
        <color indexed="64"/>
      </right>
      <top style="thin">
        <color indexed="64"/>
      </top>
      <bottom/>
      <diagonal/>
    </border>
    <border>
      <left/>
      <right style="medium">
        <color rgb="FFC00000"/>
      </right>
      <top style="medium">
        <color rgb="FFC00000"/>
      </top>
      <bottom/>
      <diagonal/>
    </border>
    <border>
      <left/>
      <right style="medium">
        <color rgb="FFC00000"/>
      </right>
      <top/>
      <bottom/>
      <diagonal/>
    </border>
    <border>
      <left/>
      <right style="medium">
        <color rgb="FFC00000"/>
      </right>
      <top/>
      <bottom style="medium">
        <color rgb="FFC00000"/>
      </bottom>
      <diagonal/>
    </border>
    <border>
      <left style="thin">
        <color theme="5" tint="-0.499984740745262"/>
      </left>
      <right/>
      <top style="medium">
        <color rgb="FFC00000"/>
      </top>
      <bottom/>
      <diagonal/>
    </border>
    <border>
      <left style="thin">
        <color theme="5" tint="-0.499984740745262"/>
      </left>
      <right/>
      <top/>
      <bottom/>
      <diagonal/>
    </border>
    <border>
      <left style="thin">
        <color theme="5" tint="-0.499984740745262"/>
      </left>
      <right/>
      <top/>
      <bottom style="medium">
        <color rgb="FFC00000"/>
      </bottom>
      <diagonal/>
    </border>
    <border>
      <left style="medium">
        <color rgb="FFC00000"/>
      </left>
      <right/>
      <top style="medium">
        <color rgb="FFC00000"/>
      </top>
      <bottom/>
      <diagonal/>
    </border>
    <border>
      <left style="thin">
        <color indexed="64"/>
      </left>
      <right style="thin">
        <color indexed="64"/>
      </right>
      <top style="medium">
        <color rgb="FFC00000"/>
      </top>
      <bottom style="thin">
        <color indexed="64"/>
      </bottom>
      <diagonal/>
    </border>
    <border>
      <left style="medium">
        <color rgb="FFC00000"/>
      </left>
      <right/>
      <top/>
      <bottom/>
      <diagonal/>
    </border>
    <border>
      <left style="thin">
        <color indexed="64"/>
      </left>
      <right/>
      <top style="thin">
        <color indexed="64"/>
      </top>
      <bottom/>
      <diagonal/>
    </border>
    <border>
      <left/>
      <right style="thin">
        <color indexed="64"/>
      </right>
      <top style="thin">
        <color indexed="64"/>
      </top>
      <bottom/>
      <diagonal/>
    </border>
    <border>
      <left style="medium">
        <color rgb="FFC00000"/>
      </left>
      <right/>
      <top/>
      <bottom style="medium">
        <color rgb="FFC00000"/>
      </bottom>
      <diagonal/>
    </border>
    <border>
      <left style="thin">
        <color indexed="64"/>
      </left>
      <right style="thin">
        <color indexed="64"/>
      </right>
      <top style="thin">
        <color indexed="64"/>
      </top>
      <bottom style="medium">
        <color rgb="FFC00000"/>
      </bottom>
      <diagonal/>
    </border>
  </borders>
  <cellStyleXfs count="3">
    <xf numFmtId="0" fontId="0" fillId="0" borderId="0"/>
    <xf numFmtId="0" fontId="9" fillId="0" borderId="0"/>
    <xf numFmtId="0" fontId="14" fillId="0" borderId="0" applyNumberFormat="0" applyFill="0" applyBorder="0" applyAlignment="0" applyProtection="0"/>
  </cellStyleXfs>
  <cellXfs count="475">
    <xf numFmtId="0" fontId="0" fillId="0" borderId="0" xfId="0"/>
    <xf numFmtId="0" fontId="0" fillId="2" borderId="0" xfId="0" applyFill="1" applyAlignment="1" applyProtection="1">
      <alignment vertical="center"/>
      <protection hidden="1"/>
    </xf>
    <xf numFmtId="0" fontId="0" fillId="0" borderId="0" xfId="0"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center"/>
      <protection hidden="1"/>
    </xf>
    <xf numFmtId="0" fontId="5" fillId="0" borderId="0" xfId="1" applyFont="1" applyAlignment="1">
      <alignment vertical="center"/>
    </xf>
    <xf numFmtId="0" fontId="7" fillId="0" borderId="0" xfId="1" applyFont="1" applyAlignment="1" applyProtection="1">
      <alignment vertical="center"/>
      <protection locked="0"/>
    </xf>
    <xf numFmtId="0" fontId="5" fillId="0" borderId="2" xfId="1" applyFont="1" applyBorder="1" applyAlignment="1" applyProtection="1">
      <alignment vertical="center"/>
      <protection locked="0"/>
    </xf>
    <xf numFmtId="0" fontId="11" fillId="0" borderId="0" xfId="0" applyFont="1" applyAlignment="1" applyProtection="1">
      <alignment vertical="center"/>
      <protection hidden="1"/>
    </xf>
    <xf numFmtId="0" fontId="10" fillId="0" borderId="0" xfId="1" applyFont="1"/>
    <xf numFmtId="0" fontId="13" fillId="0" borderId="0" xfId="1" applyFont="1"/>
    <xf numFmtId="0" fontId="5" fillId="0" borderId="2" xfId="1" applyFont="1" applyBorder="1" applyAlignment="1">
      <alignment vertical="center"/>
    </xf>
    <xf numFmtId="0" fontId="10" fillId="0" borderId="3" xfId="1" applyFont="1" applyBorder="1"/>
    <xf numFmtId="0" fontId="7" fillId="0" borderId="2" xfId="1" applyFont="1" applyBorder="1" applyAlignment="1" applyProtection="1">
      <alignment vertical="center"/>
      <protection locked="0"/>
    </xf>
    <xf numFmtId="0" fontId="5" fillId="0" borderId="0" xfId="0" applyFont="1" applyAlignment="1" applyProtection="1">
      <alignment vertical="center" wrapText="1"/>
      <protection hidden="1"/>
    </xf>
    <xf numFmtId="0" fontId="0" fillId="0" borderId="0" xfId="0" applyAlignment="1" applyProtection="1">
      <alignment horizontal="center" vertical="center"/>
      <protection hidden="1"/>
    </xf>
    <xf numFmtId="0" fontId="0" fillId="0" borderId="3" xfId="0" applyBorder="1" applyAlignment="1" applyProtection="1">
      <alignment vertical="center"/>
      <protection hidden="1"/>
    </xf>
    <xf numFmtId="0" fontId="0" fillId="0" borderId="4" xfId="0" applyBorder="1" applyAlignment="1" applyProtection="1">
      <alignment horizontal="center" vertical="center"/>
      <protection hidden="1"/>
    </xf>
    <xf numFmtId="0" fontId="0" fillId="0" borderId="4" xfId="0" applyBorder="1" applyAlignment="1" applyProtection="1">
      <alignment vertical="center"/>
      <protection locked="0"/>
    </xf>
    <xf numFmtId="3" fontId="0" fillId="0" borderId="4" xfId="0" applyNumberFormat="1" applyBorder="1" applyAlignment="1" applyProtection="1">
      <alignment horizontal="center" vertical="center"/>
      <protection locked="0"/>
    </xf>
    <xf numFmtId="0" fontId="2" fillId="0" borderId="0" xfId="0" applyFont="1" applyAlignment="1" applyProtection="1">
      <alignment vertical="center"/>
      <protection hidden="1"/>
    </xf>
    <xf numFmtId="0" fontId="3" fillId="0" borderId="3" xfId="0" applyFont="1" applyBorder="1" applyAlignment="1" applyProtection="1">
      <alignment vertical="center"/>
      <protection hidden="1"/>
    </xf>
    <xf numFmtId="0" fontId="3" fillId="0" borderId="0" xfId="0" applyFont="1" applyAlignment="1" applyProtection="1">
      <alignment vertical="center"/>
      <protection hidden="1"/>
    </xf>
    <xf numFmtId="0" fontId="0" fillId="0" borderId="0" xfId="0" applyAlignment="1" applyProtection="1">
      <alignment horizontal="left" vertical="center" wrapText="1"/>
      <protection hidden="1"/>
    </xf>
    <xf numFmtId="0" fontId="14" fillId="0" borderId="0" xfId="2" applyAlignment="1" applyProtection="1">
      <alignment vertical="center"/>
      <protection hidden="1"/>
    </xf>
    <xf numFmtId="0" fontId="1" fillId="0" borderId="0" xfId="0" applyFont="1" applyAlignment="1" applyProtection="1">
      <alignment vertical="center"/>
      <protection hidden="1"/>
    </xf>
    <xf numFmtId="0" fontId="1" fillId="0" borderId="7" xfId="0" applyFont="1" applyBorder="1" applyAlignment="1" applyProtection="1">
      <alignment vertical="center"/>
      <protection hidden="1"/>
    </xf>
    <xf numFmtId="0" fontId="1" fillId="0" borderId="8" xfId="0" applyFont="1" applyBorder="1" applyAlignment="1" applyProtection="1">
      <alignment vertical="center"/>
      <protection hidden="1"/>
    </xf>
    <xf numFmtId="0" fontId="0" fillId="4" borderId="0" xfId="0" applyFill="1" applyAlignment="1" applyProtection="1">
      <alignment horizontal="right" vertical="center" indent="1"/>
      <protection hidden="1"/>
    </xf>
    <xf numFmtId="0" fontId="0" fillId="4" borderId="0" xfId="0" applyFill="1" applyAlignment="1" applyProtection="1">
      <alignment vertical="center"/>
      <protection hidden="1"/>
    </xf>
    <xf numFmtId="0" fontId="0" fillId="4" borderId="0" xfId="0" applyFill="1" applyAlignment="1" applyProtection="1">
      <alignment horizontal="left" vertical="center" indent="1"/>
      <protection hidden="1"/>
    </xf>
    <xf numFmtId="0" fontId="0" fillId="4" borderId="7" xfId="0" applyFill="1" applyBorder="1" applyAlignment="1" applyProtection="1">
      <alignment vertical="center"/>
      <protection hidden="1"/>
    </xf>
    <xf numFmtId="0" fontId="17" fillId="0" borderId="0" xfId="0" applyFont="1" applyAlignment="1" applyProtection="1">
      <alignment vertical="center"/>
      <protection hidden="1"/>
    </xf>
    <xf numFmtId="0" fontId="7" fillId="5" borderId="0" xfId="0" applyFont="1" applyFill="1" applyAlignment="1" applyProtection="1">
      <alignment vertical="center"/>
      <protection hidden="1"/>
    </xf>
    <xf numFmtId="0" fontId="5" fillId="5" borderId="0" xfId="0" applyFont="1" applyFill="1" applyAlignment="1" applyProtection="1">
      <alignment horizontal="left" vertical="center" indent="1"/>
      <protection hidden="1"/>
    </xf>
    <xf numFmtId="0" fontId="4" fillId="4" borderId="4" xfId="0" applyFont="1" applyFill="1" applyBorder="1" applyAlignment="1" applyProtection="1">
      <alignment horizontal="center" vertical="center"/>
      <protection hidden="1"/>
    </xf>
    <xf numFmtId="0" fontId="0" fillId="5" borderId="0" xfId="0" applyFill="1" applyAlignment="1" applyProtection="1">
      <alignment vertical="center"/>
      <protection hidden="1"/>
    </xf>
    <xf numFmtId="0" fontId="3" fillId="6" borderId="4" xfId="0" applyFont="1" applyFill="1" applyBorder="1" applyAlignment="1" applyProtection="1">
      <alignment horizontal="center" vertical="center"/>
      <protection hidden="1"/>
    </xf>
    <xf numFmtId="0" fontId="0" fillId="0" borderId="0" xfId="0" applyAlignment="1" applyProtection="1">
      <alignment horizontal="right" vertical="center" indent="1"/>
      <protection hidden="1"/>
    </xf>
    <xf numFmtId="0" fontId="0" fillId="0" borderId="0" xfId="0" applyAlignment="1" applyProtection="1">
      <alignment horizontal="left" vertical="center" indent="1"/>
      <protection hidden="1"/>
    </xf>
    <xf numFmtId="0" fontId="0" fillId="0" borderId="7" xfId="0" applyBorder="1" applyAlignment="1" applyProtection="1">
      <alignment vertical="center"/>
      <protection hidden="1"/>
    </xf>
    <xf numFmtId="0" fontId="19" fillId="0" borderId="8" xfId="0" applyFont="1" applyBorder="1" applyAlignment="1" applyProtection="1">
      <alignment vertical="center"/>
      <protection hidden="1"/>
    </xf>
    <xf numFmtId="0" fontId="5" fillId="0" borderId="4" xfId="0" applyFont="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8" xfId="0" applyBorder="1" applyAlignment="1" applyProtection="1">
      <alignment vertical="center"/>
      <protection hidden="1"/>
    </xf>
    <xf numFmtId="0" fontId="0" fillId="6" borderId="4" xfId="0" applyFill="1" applyBorder="1" applyAlignment="1" applyProtection="1">
      <alignment horizontal="center" vertical="center"/>
      <protection hidden="1"/>
    </xf>
    <xf numFmtId="0" fontId="4" fillId="4" borderId="4" xfId="0" applyFont="1" applyFill="1" applyBorder="1" applyAlignment="1" applyProtection="1">
      <alignment horizontal="right" vertical="center" indent="1"/>
      <protection hidden="1"/>
    </xf>
    <xf numFmtId="0" fontId="4" fillId="4" borderId="4" xfId="0" applyFont="1" applyFill="1" applyBorder="1" applyAlignment="1" applyProtection="1">
      <alignment horizontal="left" vertical="center" indent="1"/>
      <protection hidden="1"/>
    </xf>
    <xf numFmtId="0" fontId="1" fillId="4" borderId="4" xfId="0" applyFont="1" applyFill="1" applyBorder="1" applyAlignment="1" applyProtection="1">
      <alignment horizontal="center" vertical="center"/>
      <protection hidden="1"/>
    </xf>
    <xf numFmtId="0" fontId="0" fillId="0" borderId="4" xfId="0" applyBorder="1" applyAlignment="1" applyProtection="1">
      <alignment horizontal="right" vertical="center" indent="1"/>
      <protection hidden="1"/>
    </xf>
    <xf numFmtId="0" fontId="0" fillId="0" borderId="4" xfId="0" applyBorder="1" applyAlignment="1" applyProtection="1">
      <alignment horizontal="left" vertical="center" indent="1"/>
      <protection hidden="1"/>
    </xf>
    <xf numFmtId="0" fontId="4" fillId="0" borderId="0" xfId="0" applyFont="1" applyAlignment="1" applyProtection="1">
      <alignment vertical="center"/>
      <protection hidden="1"/>
    </xf>
    <xf numFmtId="0" fontId="0" fillId="0" borderId="3" xfId="0" applyBorder="1" applyAlignment="1" applyProtection="1">
      <alignment horizontal="right" vertical="center" indent="1"/>
      <protection hidden="1"/>
    </xf>
    <xf numFmtId="0" fontId="0" fillId="0" borderId="3" xfId="0" applyBorder="1" applyAlignment="1" applyProtection="1">
      <alignment horizontal="left" vertical="center" indent="1"/>
      <protection hidden="1"/>
    </xf>
    <xf numFmtId="0" fontId="0" fillId="0" borderId="15" xfId="0"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0" fillId="0" borderId="2" xfId="0" applyBorder="1" applyAlignment="1" applyProtection="1">
      <alignment horizontal="left" vertical="center" indent="1"/>
      <protection hidden="1"/>
    </xf>
    <xf numFmtId="0" fontId="1" fillId="4" borderId="16" xfId="0" applyFont="1" applyFill="1" applyBorder="1" applyAlignment="1" applyProtection="1">
      <alignment horizontal="center" vertical="center"/>
      <protection hidden="1"/>
    </xf>
    <xf numFmtId="0" fontId="0" fillId="6" borderId="4" xfId="0" quotePrefix="1" applyFill="1" applyBorder="1" applyAlignment="1" applyProtection="1">
      <alignment horizontal="center" vertical="center"/>
      <protection hidden="1"/>
    </xf>
    <xf numFmtId="0" fontId="4" fillId="4" borderId="19" xfId="0" applyFont="1" applyFill="1" applyBorder="1" applyAlignment="1" applyProtection="1">
      <alignment vertical="center"/>
      <protection hidden="1"/>
    </xf>
    <xf numFmtId="164" fontId="0" fillId="0" borderId="0" xfId="0" applyNumberFormat="1" applyAlignment="1" applyProtection="1">
      <alignment horizontal="center" vertical="center"/>
      <protection hidden="1"/>
    </xf>
    <xf numFmtId="0" fontId="0" fillId="0" borderId="0" xfId="0" applyAlignment="1" applyProtection="1">
      <alignment horizontal="left" vertical="center"/>
      <protection hidden="1"/>
    </xf>
    <xf numFmtId="0" fontId="21" fillId="0" borderId="0" xfId="0" applyFont="1" applyAlignment="1" applyProtection="1">
      <alignment vertical="center"/>
      <protection hidden="1"/>
    </xf>
    <xf numFmtId="0" fontId="1" fillId="7" borderId="0" xfId="0" applyFont="1" applyFill="1" applyAlignment="1" applyProtection="1">
      <alignment horizontal="center" vertical="center"/>
      <protection hidden="1"/>
    </xf>
    <xf numFmtId="0" fontId="16" fillId="0" borderId="22" xfId="0" applyFont="1" applyBorder="1" applyAlignment="1" applyProtection="1">
      <alignment vertical="center"/>
      <protection hidden="1"/>
    </xf>
    <xf numFmtId="0" fontId="16" fillId="0" borderId="0" xfId="0" applyFont="1" applyAlignment="1" applyProtection="1">
      <alignment vertical="center"/>
      <protection hidden="1"/>
    </xf>
    <xf numFmtId="0" fontId="0" fillId="0" borderId="0" xfId="0" applyAlignment="1" applyProtection="1">
      <alignment vertical="center" wrapText="1"/>
      <protection hidden="1"/>
    </xf>
    <xf numFmtId="0" fontId="6" fillId="0" borderId="22" xfId="0" applyFont="1" applyBorder="1" applyAlignment="1" applyProtection="1">
      <alignment vertical="center"/>
      <protection hidden="1"/>
    </xf>
    <xf numFmtId="0" fontId="4" fillId="4" borderId="25" xfId="0" applyFont="1" applyFill="1" applyBorder="1" applyAlignment="1" applyProtection="1">
      <alignment vertical="center"/>
      <protection hidden="1"/>
    </xf>
    <xf numFmtId="0" fontId="4" fillId="4" borderId="24" xfId="0" applyFont="1" applyFill="1" applyBorder="1" applyAlignment="1" applyProtection="1">
      <alignment vertical="center"/>
      <protection hidden="1"/>
    </xf>
    <xf numFmtId="0" fontId="4" fillId="4" borderId="26" xfId="0" applyFont="1" applyFill="1" applyBorder="1" applyAlignment="1" applyProtection="1">
      <alignment vertical="center"/>
      <protection hidden="1"/>
    </xf>
    <xf numFmtId="0" fontId="4" fillId="4" borderId="27" xfId="0" applyFont="1" applyFill="1" applyBorder="1" applyAlignment="1" applyProtection="1">
      <alignment vertical="center"/>
      <protection hidden="1"/>
    </xf>
    <xf numFmtId="0" fontId="4" fillId="4" borderId="28" xfId="0" applyFont="1" applyFill="1" applyBorder="1" applyAlignment="1" applyProtection="1">
      <alignment vertical="center"/>
      <protection hidden="1"/>
    </xf>
    <xf numFmtId="0" fontId="4" fillId="4" borderId="29" xfId="0" applyFont="1" applyFill="1" applyBorder="1" applyAlignment="1" applyProtection="1">
      <alignment horizontal="center" vertical="center"/>
      <protection hidden="1"/>
    </xf>
    <xf numFmtId="0" fontId="4" fillId="0" borderId="0" xfId="0" applyFont="1" applyAlignment="1" applyProtection="1">
      <alignment vertical="center" wrapText="1"/>
      <protection hidden="1"/>
    </xf>
    <xf numFmtId="1" fontId="4" fillId="4" borderId="29" xfId="0" applyNumberFormat="1" applyFont="1" applyFill="1" applyBorder="1" applyAlignment="1" applyProtection="1">
      <alignment horizontal="center" vertical="center" wrapText="1"/>
      <protection hidden="1"/>
    </xf>
    <xf numFmtId="0" fontId="4" fillId="0" borderId="0" xfId="0" applyFont="1" applyProtection="1">
      <protection hidden="1"/>
    </xf>
    <xf numFmtId="0" fontId="0" fillId="0" borderId="0" xfId="0" applyProtection="1">
      <protection hidden="1"/>
    </xf>
    <xf numFmtId="0" fontId="6" fillId="0" borderId="0" xfId="0" applyFont="1" applyAlignment="1" applyProtection="1">
      <alignment horizontal="left"/>
      <protection hidden="1"/>
    </xf>
    <xf numFmtId="0" fontId="23" fillId="0" borderId="0" xfId="0" applyFont="1" applyAlignment="1" applyProtection="1">
      <alignment vertical="center"/>
      <protection hidden="1"/>
    </xf>
    <xf numFmtId="0" fontId="24" fillId="0" borderId="0" xfId="0" applyFont="1" applyAlignment="1" applyProtection="1">
      <alignment vertical="center"/>
      <protection hidden="1"/>
    </xf>
    <xf numFmtId="0" fontId="0" fillId="0" borderId="0" xfId="0" applyAlignment="1" applyProtection="1">
      <alignment vertical="top" wrapText="1"/>
      <protection hidden="1"/>
    </xf>
    <xf numFmtId="0" fontId="0" fillId="0" borderId="4" xfId="0" applyBorder="1" applyAlignment="1" applyProtection="1">
      <alignment vertical="center"/>
      <protection hidden="1"/>
    </xf>
    <xf numFmtId="0" fontId="5" fillId="0" borderId="0" xfId="0" applyFont="1"/>
    <xf numFmtId="0" fontId="3"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left" vertical="center"/>
    </xf>
    <xf numFmtId="0" fontId="0" fillId="0" borderId="0" xfId="0" applyAlignment="1">
      <alignment horizontal="center" vertical="center"/>
    </xf>
    <xf numFmtId="0" fontId="25" fillId="4" borderId="0" xfId="0" applyFont="1" applyFill="1" applyAlignment="1" applyProtection="1">
      <alignment vertical="center"/>
      <protection hidden="1"/>
    </xf>
    <xf numFmtId="0" fontId="26" fillId="4" borderId="0" xfId="0" applyFont="1" applyFill="1" applyAlignment="1" applyProtection="1">
      <alignment vertical="center"/>
      <protection hidden="1"/>
    </xf>
    <xf numFmtId="0" fontId="29" fillId="0" borderId="2" xfId="1" applyFont="1" applyBorder="1" applyAlignment="1">
      <alignment vertical="center"/>
    </xf>
    <xf numFmtId="0" fontId="28" fillId="0" borderId="0" xfId="0" applyFont="1" applyAlignment="1" applyProtection="1">
      <alignment vertical="center"/>
      <protection hidden="1"/>
    </xf>
    <xf numFmtId="0" fontId="0" fillId="0" borderId="2" xfId="0" applyBorder="1" applyAlignment="1" applyProtection="1">
      <alignment horizontal="right" vertical="center" indent="1"/>
      <protection hidden="1"/>
    </xf>
    <xf numFmtId="0" fontId="0" fillId="0" borderId="39" xfId="0" applyBorder="1" applyAlignment="1" applyProtection="1">
      <alignment vertical="center"/>
      <protection hidden="1"/>
    </xf>
    <xf numFmtId="0" fontId="4" fillId="4" borderId="40" xfId="0" applyFont="1" applyFill="1" applyBorder="1" applyAlignment="1" applyProtection="1">
      <alignment vertical="center"/>
      <protection hidden="1"/>
    </xf>
    <xf numFmtId="0" fontId="12" fillId="2" borderId="0" xfId="0" applyFont="1" applyFill="1" applyAlignment="1" applyProtection="1">
      <alignment vertical="center"/>
      <protection hidden="1"/>
    </xf>
    <xf numFmtId="0" fontId="12" fillId="0" borderId="0" xfId="0" applyFont="1" applyAlignment="1" applyProtection="1">
      <alignment vertical="center"/>
      <protection hidden="1"/>
    </xf>
    <xf numFmtId="0" fontId="30" fillId="0" borderId="0" xfId="0" applyFont="1" applyAlignment="1" applyProtection="1">
      <alignment horizontal="center" vertical="center"/>
      <protection hidden="1"/>
    </xf>
    <xf numFmtId="0" fontId="31" fillId="0" borderId="0" xfId="0" applyFont="1" applyAlignment="1" applyProtection="1">
      <alignment horizontal="left" vertical="center" indent="1"/>
      <protection hidden="1"/>
    </xf>
    <xf numFmtId="0" fontId="3" fillId="5" borderId="4" xfId="0" applyFont="1" applyFill="1" applyBorder="1" applyAlignment="1" applyProtection="1">
      <alignment horizontal="center" vertical="center"/>
      <protection hidden="1"/>
    </xf>
    <xf numFmtId="0" fontId="7" fillId="0" borderId="0" xfId="1" applyFont="1" applyAlignment="1" applyProtection="1">
      <alignment vertical="center"/>
      <protection hidden="1"/>
    </xf>
    <xf numFmtId="0" fontId="5" fillId="0" borderId="0" xfId="1" applyFont="1" applyAlignment="1" applyProtection="1">
      <alignment vertical="center"/>
      <protection hidden="1"/>
    </xf>
    <xf numFmtId="0" fontId="4" fillId="0" borderId="0" xfId="1" applyFont="1" applyAlignment="1" applyProtection="1">
      <alignment vertical="center"/>
      <protection hidden="1"/>
    </xf>
    <xf numFmtId="0" fontId="5" fillId="0" borderId="0" xfId="1" applyFont="1" applyAlignment="1" applyProtection="1">
      <alignment horizontal="center" vertical="center"/>
      <protection hidden="1"/>
    </xf>
    <xf numFmtId="0" fontId="1" fillId="4" borderId="0" xfId="1" applyFont="1" applyFill="1" applyAlignment="1" applyProtection="1">
      <alignment vertical="center"/>
      <protection hidden="1"/>
    </xf>
    <xf numFmtId="0" fontId="4" fillId="4" borderId="0" xfId="1" applyFont="1" applyFill="1" applyAlignment="1" applyProtection="1">
      <alignment vertical="center"/>
      <protection hidden="1"/>
    </xf>
    <xf numFmtId="0" fontId="0" fillId="5" borderId="37" xfId="0" applyFill="1" applyBorder="1" applyAlignment="1" applyProtection="1">
      <alignment horizontal="right" vertical="center" indent="1"/>
      <protection hidden="1"/>
    </xf>
    <xf numFmtId="0" fontId="0" fillId="5" borderId="38" xfId="0" applyFill="1" applyBorder="1" applyAlignment="1" applyProtection="1">
      <alignment horizontal="left" vertical="center" indent="1"/>
      <protection hidden="1"/>
    </xf>
    <xf numFmtId="0" fontId="10" fillId="5" borderId="1" xfId="1" applyFont="1" applyFill="1" applyBorder="1" applyAlignment="1">
      <alignment vertical="center"/>
    </xf>
    <xf numFmtId="0" fontId="11" fillId="5" borderId="1" xfId="0" applyFont="1" applyFill="1" applyBorder="1" applyAlignment="1" applyProtection="1">
      <alignment vertical="center"/>
      <protection hidden="1"/>
    </xf>
    <xf numFmtId="0" fontId="5" fillId="5" borderId="1" xfId="0" applyFont="1" applyFill="1" applyBorder="1" applyAlignment="1" applyProtection="1">
      <alignment vertical="center"/>
      <protection hidden="1"/>
    </xf>
    <xf numFmtId="0" fontId="5" fillId="0" borderId="2" xfId="1" applyFont="1" applyBorder="1" applyAlignment="1" applyProtection="1">
      <alignment horizontal="center" vertical="center"/>
      <protection locked="0"/>
    </xf>
    <xf numFmtId="0" fontId="5" fillId="0" borderId="0" xfId="1" applyFont="1" applyAlignment="1" applyProtection="1">
      <alignment horizontal="left" vertical="top" wrapText="1"/>
      <protection hidden="1"/>
    </xf>
    <xf numFmtId="0" fontId="0" fillId="0" borderId="3" xfId="0" applyBorder="1" applyProtection="1">
      <protection hidden="1"/>
    </xf>
    <xf numFmtId="0" fontId="4" fillId="4" borderId="0" xfId="0" applyFont="1" applyFill="1" applyAlignment="1" applyProtection="1">
      <alignment vertical="center"/>
      <protection hidden="1"/>
    </xf>
    <xf numFmtId="0" fontId="0" fillId="0" borderId="2" xfId="0" applyBorder="1" applyAlignment="1" applyProtection="1">
      <alignment vertical="center"/>
      <protection hidden="1"/>
    </xf>
    <xf numFmtId="0" fontId="0" fillId="0" borderId="2" xfId="0"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0" fillId="5" borderId="2" xfId="0" applyFill="1" applyBorder="1" applyAlignment="1" applyProtection="1">
      <alignment horizontal="center" vertical="center"/>
      <protection hidden="1"/>
    </xf>
    <xf numFmtId="0" fontId="2" fillId="5" borderId="2" xfId="0" applyFont="1" applyFill="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2" fillId="0" borderId="0" xfId="0" applyFont="1" applyAlignment="1" applyProtection="1">
      <alignment horizontal="right" vertical="center"/>
      <protection hidden="1"/>
    </xf>
    <xf numFmtId="0" fontId="3" fillId="9" borderId="21" xfId="0" applyFont="1" applyFill="1" applyBorder="1" applyAlignment="1" applyProtection="1">
      <alignment horizontal="center" vertical="center"/>
      <protection hidden="1"/>
    </xf>
    <xf numFmtId="0" fontId="3" fillId="3" borderId="21" xfId="0" applyFont="1" applyFill="1" applyBorder="1" applyAlignment="1" applyProtection="1">
      <alignment horizontal="center" vertical="center"/>
      <protection hidden="1"/>
    </xf>
    <xf numFmtId="0" fontId="29" fillId="0" borderId="0" xfId="0" applyFont="1" applyAlignment="1" applyProtection="1">
      <alignment horizontal="center" vertical="center"/>
      <protection hidden="1"/>
    </xf>
    <xf numFmtId="0" fontId="5" fillId="0" borderId="0" xfId="1" applyFont="1" applyAlignment="1" applyProtection="1">
      <alignment horizontal="left" vertical="top"/>
      <protection hidden="1"/>
    </xf>
    <xf numFmtId="0" fontId="32" fillId="0" borderId="0" xfId="0" applyFont="1" applyAlignment="1" applyProtection="1">
      <alignment vertical="center"/>
      <protection hidden="1"/>
    </xf>
    <xf numFmtId="0" fontId="4" fillId="4" borderId="29" xfId="0" applyFont="1" applyFill="1" applyBorder="1" applyAlignment="1" applyProtection="1">
      <alignment horizontal="center" vertical="center" wrapText="1"/>
      <protection hidden="1"/>
    </xf>
    <xf numFmtId="0" fontId="0" fillId="0" borderId="41" xfId="0" applyBorder="1" applyAlignment="1" applyProtection="1">
      <alignment horizontal="center" vertical="center"/>
      <protection hidden="1"/>
    </xf>
    <xf numFmtId="0" fontId="0" fillId="0" borderId="42" xfId="0" applyBorder="1" applyAlignment="1" applyProtection="1">
      <alignment horizontal="center" vertical="center"/>
      <protection hidden="1"/>
    </xf>
    <xf numFmtId="0" fontId="17" fillId="0" borderId="42" xfId="0" applyFont="1" applyBorder="1" applyProtection="1">
      <protection locked="0"/>
    </xf>
    <xf numFmtId="0" fontId="4" fillId="4" borderId="0" xfId="0" applyFont="1" applyFill="1" applyAlignment="1" applyProtection="1">
      <alignment horizontal="center" vertical="center" wrapText="1"/>
      <protection hidden="1"/>
    </xf>
    <xf numFmtId="0" fontId="4" fillId="4" borderId="0" xfId="0" applyFont="1" applyFill="1" applyAlignment="1" applyProtection="1">
      <alignment horizontal="left" vertical="center" wrapText="1"/>
      <protection hidden="1"/>
    </xf>
    <xf numFmtId="0" fontId="4" fillId="4" borderId="30" xfId="0" applyFont="1" applyFill="1" applyBorder="1" applyAlignment="1" applyProtection="1">
      <alignment vertical="center" wrapText="1"/>
      <protection hidden="1"/>
    </xf>
    <xf numFmtId="0" fontId="4" fillId="4" borderId="31" xfId="0" applyFont="1" applyFill="1" applyBorder="1" applyAlignment="1" applyProtection="1">
      <alignment vertical="center" wrapText="1"/>
      <protection hidden="1"/>
    </xf>
    <xf numFmtId="0" fontId="4" fillId="4" borderId="0" xfId="0" applyFont="1" applyFill="1" applyAlignment="1" applyProtection="1">
      <alignment horizontal="left" vertical="center"/>
      <protection hidden="1"/>
    </xf>
    <xf numFmtId="0" fontId="4" fillId="4" borderId="0" xfId="0" applyFont="1" applyFill="1" applyProtection="1">
      <protection hidden="1"/>
    </xf>
    <xf numFmtId="0" fontId="0" fillId="0" borderId="0" xfId="0" quotePrefix="1" applyAlignment="1" applyProtection="1">
      <alignment horizontal="center"/>
      <protection hidden="1"/>
    </xf>
    <xf numFmtId="0" fontId="0" fillId="0" borderId="0" xfId="0" applyAlignment="1" applyProtection="1">
      <alignment horizontal="center"/>
      <protection hidden="1"/>
    </xf>
    <xf numFmtId="0" fontId="4" fillId="4" borderId="43" xfId="0" applyFont="1" applyFill="1" applyBorder="1" applyAlignment="1" applyProtection="1">
      <alignment horizontal="center" vertical="center" wrapText="1"/>
      <protection hidden="1"/>
    </xf>
    <xf numFmtId="0" fontId="1" fillId="0" borderId="22" xfId="0" applyFont="1" applyBorder="1" applyAlignment="1" applyProtection="1">
      <alignment vertical="center"/>
      <protection hidden="1"/>
    </xf>
    <xf numFmtId="0" fontId="4" fillId="4" borderId="32" xfId="0" applyFont="1" applyFill="1" applyBorder="1" applyAlignment="1" applyProtection="1">
      <alignment vertical="center" wrapText="1"/>
      <protection hidden="1"/>
    </xf>
    <xf numFmtId="0" fontId="1" fillId="0" borderId="0" xfId="0" applyFont="1" applyAlignment="1" applyProtection="1">
      <alignment horizontal="center" vertical="center"/>
      <protection hidden="1"/>
    </xf>
    <xf numFmtId="0" fontId="39" fillId="0" borderId="0" xfId="0" applyFont="1" applyAlignment="1" applyProtection="1">
      <alignment vertical="center"/>
      <protection hidden="1"/>
    </xf>
    <xf numFmtId="0" fontId="40" fillId="0" borderId="0" xfId="0" applyFont="1" applyAlignment="1" applyProtection="1">
      <alignment vertical="center"/>
      <protection hidden="1"/>
    </xf>
    <xf numFmtId="0" fontId="39" fillId="0" borderId="0" xfId="0" applyFont="1" applyAlignment="1" applyProtection="1">
      <alignment horizontal="right" vertical="center" indent="1"/>
      <protection hidden="1"/>
    </xf>
    <xf numFmtId="0" fontId="39" fillId="0" borderId="0" xfId="0" applyFont="1" applyAlignment="1" applyProtection="1">
      <alignment horizontal="left" vertical="center" indent="1"/>
      <protection hidden="1"/>
    </xf>
    <xf numFmtId="0" fontId="3" fillId="6" borderId="37" xfId="0" applyFont="1" applyFill="1" applyBorder="1" applyAlignment="1" applyProtection="1">
      <alignment horizontal="center" vertical="center"/>
      <protection hidden="1"/>
    </xf>
    <xf numFmtId="0" fontId="4" fillId="4" borderId="37" xfId="0" applyFont="1" applyFill="1" applyBorder="1" applyAlignment="1" applyProtection="1">
      <alignment horizontal="center" vertical="center"/>
      <protection hidden="1"/>
    </xf>
    <xf numFmtId="0" fontId="17" fillId="5" borderId="0" xfId="0" applyFont="1" applyFill="1" applyAlignment="1" applyProtection="1">
      <alignment vertical="center"/>
      <protection hidden="1"/>
    </xf>
    <xf numFmtId="165" fontId="0" fillId="0" borderId="0" xfId="0" applyNumberFormat="1" applyAlignment="1" applyProtection="1">
      <alignment horizontal="center" vertical="center"/>
      <protection hidden="1"/>
    </xf>
    <xf numFmtId="165" fontId="7" fillId="0" borderId="0" xfId="0" applyNumberFormat="1" applyFont="1" applyAlignment="1" applyProtection="1">
      <alignment horizontal="center" vertical="center"/>
      <protection hidden="1"/>
    </xf>
    <xf numFmtId="0" fontId="7" fillId="0" borderId="0" xfId="0" applyFont="1" applyAlignment="1" applyProtection="1">
      <alignment horizontal="left" vertical="center"/>
      <protection hidden="1"/>
    </xf>
    <xf numFmtId="165" fontId="5" fillId="0" borderId="0" xfId="0" applyNumberFormat="1" applyFont="1" applyAlignment="1" applyProtection="1">
      <alignment horizontal="center" vertical="center"/>
      <protection hidden="1"/>
    </xf>
    <xf numFmtId="0" fontId="5" fillId="0" borderId="0" xfId="0" applyFont="1" applyAlignment="1" applyProtection="1">
      <alignment horizontal="left" vertical="center"/>
      <protection hidden="1"/>
    </xf>
    <xf numFmtId="165" fontId="4" fillId="4" borderId="0" xfId="0" applyNumberFormat="1" applyFont="1" applyFill="1" applyAlignment="1" applyProtection="1">
      <alignment horizontal="center" vertical="center" wrapText="1"/>
      <protection hidden="1"/>
    </xf>
    <xf numFmtId="0" fontId="0" fillId="0" borderId="42" xfId="0" applyBorder="1" applyAlignment="1" applyProtection="1">
      <alignment horizontal="center"/>
      <protection locked="0"/>
    </xf>
    <xf numFmtId="165" fontId="0" fillId="0" borderId="42" xfId="0" applyNumberFormat="1" applyBorder="1" applyAlignment="1" applyProtection="1">
      <alignment horizontal="center"/>
      <protection locked="0"/>
    </xf>
    <xf numFmtId="0" fontId="0" fillId="0" borderId="42" xfId="0" applyBorder="1" applyAlignment="1" applyProtection="1">
      <alignment horizontal="left"/>
      <protection locked="0"/>
    </xf>
    <xf numFmtId="0" fontId="0" fillId="0" borderId="0" xfId="0" applyAlignment="1" applyProtection="1">
      <alignment horizontal="right" vertical="center"/>
      <protection hidden="1"/>
    </xf>
    <xf numFmtId="0" fontId="0" fillId="0" borderId="41" xfId="0" applyBorder="1" applyAlignment="1" applyProtection="1">
      <alignment horizontal="left"/>
      <protection locked="0"/>
    </xf>
    <xf numFmtId="0" fontId="0" fillId="0" borderId="0" xfId="0" applyAlignment="1">
      <alignment horizontal="center"/>
    </xf>
    <xf numFmtId="0" fontId="0" fillId="0" borderId="0" xfId="0" applyAlignment="1">
      <alignment horizontal="left"/>
    </xf>
    <xf numFmtId="165" fontId="0" fillId="0" borderId="0" xfId="0" applyNumberFormat="1" applyAlignment="1">
      <alignment horizontal="center"/>
    </xf>
    <xf numFmtId="0" fontId="4" fillId="0" borderId="0" xfId="0" applyFont="1" applyAlignment="1" applyProtection="1">
      <alignment horizontal="center" vertical="center"/>
      <protection hidden="1"/>
    </xf>
    <xf numFmtId="0" fontId="13" fillId="0" borderId="46" xfId="0" applyFont="1" applyBorder="1" applyAlignment="1" applyProtection="1">
      <alignment horizontal="center" vertical="center"/>
      <protection hidden="1"/>
    </xf>
    <xf numFmtId="0" fontId="10" fillId="0" borderId="46" xfId="0" applyFont="1" applyBorder="1" applyAlignment="1" applyProtection="1">
      <alignment vertical="center"/>
      <protection hidden="1"/>
    </xf>
    <xf numFmtId="3" fontId="10" fillId="0" borderId="46" xfId="0" applyNumberFormat="1" applyFont="1" applyBorder="1" applyAlignment="1" applyProtection="1">
      <alignment horizontal="center" vertical="center"/>
      <protection hidden="1"/>
    </xf>
    <xf numFmtId="0" fontId="5" fillId="5" borderId="46" xfId="0" applyFont="1" applyFill="1" applyBorder="1" applyAlignment="1" applyProtection="1">
      <alignment horizontal="center" vertical="center"/>
      <protection hidden="1"/>
    </xf>
    <xf numFmtId="0" fontId="11" fillId="5" borderId="46" xfId="0" applyFont="1" applyFill="1" applyBorder="1" applyAlignment="1" applyProtection="1">
      <alignment vertical="center"/>
      <protection hidden="1"/>
    </xf>
    <xf numFmtId="3" fontId="11" fillId="5" borderId="46" xfId="0" applyNumberFormat="1" applyFont="1" applyFill="1" applyBorder="1" applyAlignment="1" applyProtection="1">
      <alignment horizontal="center" vertical="center"/>
      <protection hidden="1"/>
    </xf>
    <xf numFmtId="0" fontId="5" fillId="0" borderId="47" xfId="0" applyFont="1" applyBorder="1" applyAlignment="1" applyProtection="1">
      <alignment horizontal="center" vertical="center"/>
      <protection hidden="1"/>
    </xf>
    <xf numFmtId="0" fontId="7" fillId="0" borderId="47" xfId="0" applyFont="1" applyBorder="1" applyAlignment="1" applyProtection="1">
      <alignment vertical="center"/>
      <protection hidden="1"/>
    </xf>
    <xf numFmtId="3" fontId="7" fillId="0" borderId="47" xfId="0" applyNumberFormat="1" applyFont="1" applyBorder="1" applyAlignment="1" applyProtection="1">
      <alignment horizontal="center" vertical="center"/>
      <protection hidden="1"/>
    </xf>
    <xf numFmtId="0" fontId="0" fillId="0" borderId="48" xfId="0" applyBorder="1" applyAlignment="1" applyProtection="1">
      <alignment horizontal="center" vertical="center"/>
      <protection hidden="1"/>
    </xf>
    <xf numFmtId="0" fontId="0" fillId="0" borderId="48" xfId="0" applyBorder="1" applyAlignment="1" applyProtection="1">
      <alignment vertical="center"/>
      <protection hidden="1"/>
    </xf>
    <xf numFmtId="3" fontId="0" fillId="0" borderId="48" xfId="0" applyNumberFormat="1" applyBorder="1" applyAlignment="1" applyProtection="1">
      <alignment horizontal="center" vertical="center"/>
      <protection hidden="1"/>
    </xf>
    <xf numFmtId="0" fontId="0" fillId="0" borderId="46" xfId="0" applyBorder="1" applyAlignment="1" applyProtection="1">
      <alignment horizontal="center" vertical="center"/>
      <protection hidden="1"/>
    </xf>
    <xf numFmtId="0" fontId="0" fillId="0" borderId="46" xfId="0" applyBorder="1" applyAlignment="1" applyProtection="1">
      <alignment vertical="center"/>
      <protection hidden="1"/>
    </xf>
    <xf numFmtId="3" fontId="0" fillId="0" borderId="46" xfId="0" applyNumberFormat="1" applyBorder="1" applyAlignment="1" applyProtection="1">
      <alignment horizontal="center" vertical="center"/>
      <protection hidden="1"/>
    </xf>
    <xf numFmtId="0" fontId="42" fillId="0" borderId="0" xfId="0" applyFont="1" applyAlignment="1" applyProtection="1">
      <alignment vertical="center"/>
      <protection hidden="1"/>
    </xf>
    <xf numFmtId="0" fontId="43" fillId="0" borderId="0" xfId="0" applyFont="1" applyAlignment="1" applyProtection="1">
      <alignment vertical="center"/>
      <protection hidden="1"/>
    </xf>
    <xf numFmtId="0" fontId="4" fillId="0" borderId="8" xfId="0" applyFont="1" applyBorder="1" applyAlignment="1" applyProtection="1">
      <alignment vertical="center"/>
      <protection hidden="1"/>
    </xf>
    <xf numFmtId="0" fontId="4" fillId="4" borderId="50" xfId="0" applyFont="1" applyFill="1" applyBorder="1" applyAlignment="1" applyProtection="1">
      <alignment horizontal="center" vertical="center" wrapText="1"/>
      <protection hidden="1"/>
    </xf>
    <xf numFmtId="1" fontId="4" fillId="4" borderId="50" xfId="0" applyNumberFormat="1" applyFont="1" applyFill="1" applyBorder="1" applyAlignment="1" applyProtection="1">
      <alignment horizontal="center" vertical="center" wrapText="1"/>
      <protection hidden="1"/>
    </xf>
    <xf numFmtId="0" fontId="4" fillId="4" borderId="51" xfId="0" applyFont="1" applyFill="1" applyBorder="1" applyAlignment="1" applyProtection="1">
      <alignment vertical="center"/>
      <protection hidden="1"/>
    </xf>
    <xf numFmtId="0" fontId="4" fillId="4" borderId="17" xfId="0" applyFont="1" applyFill="1" applyBorder="1" applyAlignment="1" applyProtection="1">
      <alignment vertical="center"/>
      <protection hidden="1"/>
    </xf>
    <xf numFmtId="0" fontId="4" fillId="4" borderId="51" xfId="0" applyFont="1" applyFill="1" applyBorder="1" applyAlignment="1" applyProtection="1">
      <alignment horizontal="center" vertical="center"/>
      <protection hidden="1"/>
    </xf>
    <xf numFmtId="0" fontId="4" fillId="4" borderId="53" xfId="0" applyFont="1" applyFill="1" applyBorder="1" applyAlignment="1" applyProtection="1">
      <alignment horizontal="center" vertical="center" wrapText="1"/>
      <protection hidden="1"/>
    </xf>
    <xf numFmtId="3" fontId="0" fillId="5" borderId="52" xfId="0" applyNumberFormat="1" applyFill="1" applyBorder="1" applyAlignment="1" applyProtection="1">
      <alignment horizontal="center" vertical="center"/>
      <protection hidden="1"/>
    </xf>
    <xf numFmtId="1" fontId="0" fillId="5" borderId="52" xfId="0" applyNumberFormat="1" applyFill="1" applyBorder="1" applyAlignment="1" applyProtection="1">
      <alignment horizontal="center" vertical="center"/>
      <protection hidden="1"/>
    </xf>
    <xf numFmtId="0" fontId="0" fillId="5" borderId="52" xfId="0" applyFill="1" applyBorder="1" applyAlignment="1" applyProtection="1">
      <alignment horizontal="center" vertical="center"/>
      <protection hidden="1"/>
    </xf>
    <xf numFmtId="3" fontId="0" fillId="5" borderId="54" xfId="0" applyNumberFormat="1" applyFill="1" applyBorder="1" applyAlignment="1" applyProtection="1">
      <alignment horizontal="center" vertical="center"/>
      <protection hidden="1"/>
    </xf>
    <xf numFmtId="1" fontId="0" fillId="5" borderId="54" xfId="0" applyNumberFormat="1" applyFill="1" applyBorder="1" applyAlignment="1" applyProtection="1">
      <alignment horizontal="center" vertical="center"/>
      <protection hidden="1"/>
    </xf>
    <xf numFmtId="0" fontId="0" fillId="5" borderId="54" xfId="0" applyFill="1" applyBorder="1" applyAlignment="1" applyProtection="1">
      <alignment horizontal="center" vertical="center"/>
      <protection hidden="1"/>
    </xf>
    <xf numFmtId="0" fontId="0" fillId="5" borderId="52" xfId="0" applyFill="1" applyBorder="1" applyAlignment="1" applyProtection="1">
      <alignment horizontal="left" vertical="center"/>
      <protection hidden="1"/>
    </xf>
    <xf numFmtId="0" fontId="45" fillId="0" borderId="0" xfId="0" applyFont="1" applyAlignment="1" applyProtection="1">
      <alignment vertical="center"/>
      <protection hidden="1"/>
    </xf>
    <xf numFmtId="0" fontId="14" fillId="0" borderId="0" xfId="2" applyFill="1" applyAlignment="1" applyProtection="1">
      <alignment vertical="top"/>
      <protection hidden="1"/>
    </xf>
    <xf numFmtId="0" fontId="45" fillId="0" borderId="0" xfId="0" applyFont="1" applyAlignment="1" applyProtection="1">
      <alignment vertical="center"/>
      <protection locked="0"/>
    </xf>
    <xf numFmtId="0" fontId="14" fillId="0" borderId="0" xfId="2" applyFill="1" applyAlignment="1" applyProtection="1">
      <alignment vertical="center"/>
      <protection locked="0"/>
    </xf>
    <xf numFmtId="0" fontId="14" fillId="0" borderId="0" xfId="2" applyFill="1" applyAlignment="1" applyProtection="1">
      <alignment vertical="center"/>
      <protection hidden="1"/>
    </xf>
    <xf numFmtId="0" fontId="32" fillId="0" borderId="0" xfId="0" applyFont="1" applyProtection="1">
      <protection hidden="1"/>
    </xf>
    <xf numFmtId="0" fontId="0" fillId="10" borderId="0" xfId="0" applyFill="1" applyAlignment="1" applyProtection="1">
      <alignment vertical="center"/>
      <protection hidden="1"/>
    </xf>
    <xf numFmtId="0" fontId="5" fillId="10" borderId="0" xfId="0" applyFont="1" applyFill="1" applyAlignment="1" applyProtection="1">
      <alignment vertical="center"/>
      <protection hidden="1"/>
    </xf>
    <xf numFmtId="0" fontId="8" fillId="10" borderId="0" xfId="0" applyFont="1" applyFill="1" applyAlignment="1" applyProtection="1">
      <alignment vertical="center"/>
      <protection hidden="1"/>
    </xf>
    <xf numFmtId="0" fontId="1" fillId="10" borderId="4" xfId="0" applyFont="1" applyFill="1" applyBorder="1" applyAlignment="1" applyProtection="1">
      <alignment horizontal="center" vertical="center"/>
      <protection hidden="1"/>
    </xf>
    <xf numFmtId="0" fontId="1" fillId="10" borderId="4" xfId="0" applyFont="1" applyFill="1" applyBorder="1" applyAlignment="1" applyProtection="1">
      <alignment horizontal="center" vertical="center" wrapText="1"/>
      <protection hidden="1"/>
    </xf>
    <xf numFmtId="0" fontId="11" fillId="5" borderId="0" xfId="0" applyFont="1" applyFill="1" applyAlignment="1" applyProtection="1">
      <alignment vertical="center"/>
      <protection hidden="1"/>
    </xf>
    <xf numFmtId="0" fontId="46" fillId="10" borderId="0" xfId="0" applyFont="1" applyFill="1" applyAlignment="1" applyProtection="1">
      <alignment vertical="center"/>
      <protection hidden="1"/>
    </xf>
    <xf numFmtId="0" fontId="46" fillId="0" borderId="0" xfId="0" applyFont="1" applyAlignment="1" applyProtection="1">
      <alignment vertical="center"/>
      <protection hidden="1"/>
    </xf>
    <xf numFmtId="0" fontId="47" fillId="5" borderId="1" xfId="0" applyFont="1" applyFill="1" applyBorder="1" applyAlignment="1" applyProtection="1">
      <alignment vertical="center"/>
      <protection hidden="1"/>
    </xf>
    <xf numFmtId="0" fontId="46" fillId="0" borderId="0" xfId="0" applyFont="1" applyAlignment="1" applyProtection="1">
      <alignment horizontal="center" vertical="center"/>
      <protection hidden="1"/>
    </xf>
    <xf numFmtId="0" fontId="48" fillId="5" borderId="1" xfId="1" applyFont="1" applyFill="1" applyBorder="1" applyAlignment="1">
      <alignment vertical="center"/>
    </xf>
    <xf numFmtId="0" fontId="46" fillId="0" borderId="0" xfId="1" applyFont="1" applyAlignment="1">
      <alignment vertical="center"/>
    </xf>
    <xf numFmtId="0" fontId="48" fillId="0" borderId="0" xfId="1" applyFont="1"/>
    <xf numFmtId="0" fontId="4" fillId="10" borderId="0" xfId="0" applyFont="1" applyFill="1" applyAlignment="1" applyProtection="1">
      <alignment vertical="center"/>
      <protection hidden="1"/>
    </xf>
    <xf numFmtId="0" fontId="0" fillId="10" borderId="0" xfId="0" applyFill="1" applyAlignment="1" applyProtection="1">
      <alignment horizontal="center" vertical="center"/>
      <protection hidden="1"/>
    </xf>
    <xf numFmtId="164" fontId="0" fillId="10" borderId="0" xfId="0" applyNumberFormat="1" applyFill="1" applyAlignment="1" applyProtection="1">
      <alignment horizontal="center" vertical="center"/>
      <protection hidden="1"/>
    </xf>
    <xf numFmtId="0" fontId="0" fillId="10" borderId="0" xfId="0" applyFill="1" applyAlignment="1" applyProtection="1">
      <alignment horizontal="right" vertical="center" indent="1"/>
      <protection hidden="1"/>
    </xf>
    <xf numFmtId="0" fontId="0" fillId="10" borderId="0" xfId="0" applyFill="1" applyAlignment="1" applyProtection="1">
      <alignment horizontal="left" vertical="center" indent="1"/>
      <protection hidden="1"/>
    </xf>
    <xf numFmtId="0" fontId="0" fillId="10" borderId="5" xfId="0" applyFill="1" applyBorder="1" applyAlignment="1" applyProtection="1">
      <alignment vertical="center"/>
      <protection hidden="1"/>
    </xf>
    <xf numFmtId="0" fontId="15" fillId="11" borderId="0" xfId="0" applyFont="1" applyFill="1" applyAlignment="1" applyProtection="1">
      <alignment vertical="center"/>
      <protection hidden="1"/>
    </xf>
    <xf numFmtId="0" fontId="15" fillId="11" borderId="0" xfId="0" applyFont="1" applyFill="1" applyAlignment="1" applyProtection="1">
      <alignment horizontal="center" vertical="center"/>
      <protection hidden="1"/>
    </xf>
    <xf numFmtId="0" fontId="15" fillId="11" borderId="5" xfId="0" applyFont="1" applyFill="1" applyBorder="1" applyAlignment="1" applyProtection="1">
      <alignment vertical="center"/>
      <protection hidden="1"/>
    </xf>
    <xf numFmtId="0" fontId="3" fillId="11" borderId="0" xfId="0" applyFont="1" applyFill="1" applyAlignment="1" applyProtection="1">
      <alignment horizontal="center" vertical="center"/>
      <protection hidden="1"/>
    </xf>
    <xf numFmtId="0" fontId="3" fillId="11" borderId="0" xfId="0" applyFont="1" applyFill="1" applyAlignment="1" applyProtection="1">
      <alignment horizontal="right" vertical="center" indent="1"/>
      <protection hidden="1"/>
    </xf>
    <xf numFmtId="0" fontId="3" fillId="11" borderId="0" xfId="0" applyFont="1" applyFill="1" applyAlignment="1" applyProtection="1">
      <alignment vertical="center"/>
      <protection hidden="1"/>
    </xf>
    <xf numFmtId="0" fontId="3" fillId="11" borderId="0" xfId="0" applyFont="1" applyFill="1" applyAlignment="1" applyProtection="1">
      <alignment horizontal="left" vertical="center" indent="1"/>
      <protection hidden="1"/>
    </xf>
    <xf numFmtId="0" fontId="18" fillId="11" borderId="0" xfId="0" applyFont="1" applyFill="1" applyAlignment="1" applyProtection="1">
      <alignment vertical="center"/>
      <protection hidden="1"/>
    </xf>
    <xf numFmtId="0" fontId="0" fillId="11" borderId="0" xfId="0" applyFill="1" applyAlignment="1" applyProtection="1">
      <alignment horizontal="center" vertical="center"/>
      <protection hidden="1"/>
    </xf>
    <xf numFmtId="164" fontId="0" fillId="11" borderId="0" xfId="0" applyNumberFormat="1" applyFill="1" applyAlignment="1" applyProtection="1">
      <alignment horizontal="center" vertical="center"/>
      <protection hidden="1"/>
    </xf>
    <xf numFmtId="0" fontId="0" fillId="11" borderId="0" xfId="0" applyFill="1" applyAlignment="1" applyProtection="1">
      <alignment horizontal="right" vertical="center" indent="1"/>
      <protection hidden="1"/>
    </xf>
    <xf numFmtId="0" fontId="0" fillId="11" borderId="0" xfId="0" applyFill="1" applyAlignment="1" applyProtection="1">
      <alignment horizontal="left" vertical="center" indent="1"/>
      <protection hidden="1"/>
    </xf>
    <xf numFmtId="0" fontId="0" fillId="11" borderId="0" xfId="0" applyFill="1" applyAlignment="1" applyProtection="1">
      <alignment vertical="center"/>
      <protection hidden="1"/>
    </xf>
    <xf numFmtId="0" fontId="5" fillId="11" borderId="0" xfId="0" applyFont="1" applyFill="1" applyAlignment="1" applyProtection="1">
      <alignment horizontal="center" vertical="center"/>
      <protection hidden="1"/>
    </xf>
    <xf numFmtId="164" fontId="5" fillId="11" borderId="0" xfId="0" applyNumberFormat="1" applyFont="1" applyFill="1" applyAlignment="1" applyProtection="1">
      <alignment horizontal="center" vertical="center" wrapText="1" shrinkToFit="1"/>
      <protection hidden="1"/>
    </xf>
    <xf numFmtId="0" fontId="5" fillId="11" borderId="0" xfId="0" applyFont="1" applyFill="1" applyAlignment="1" applyProtection="1">
      <alignment horizontal="right" vertical="center" indent="1"/>
      <protection hidden="1"/>
    </xf>
    <xf numFmtId="0" fontId="5" fillId="11" borderId="0" xfId="0" applyFont="1" applyFill="1" applyAlignment="1" applyProtection="1">
      <alignment horizontal="left" vertical="center" indent="1"/>
      <protection hidden="1"/>
    </xf>
    <xf numFmtId="0" fontId="41" fillId="11" borderId="0" xfId="0" applyFont="1" applyFill="1" applyAlignment="1" applyProtection="1">
      <alignment vertical="center"/>
      <protection hidden="1"/>
    </xf>
    <xf numFmtId="0" fontId="5" fillId="12" borderId="0" xfId="0" applyFont="1" applyFill="1" applyAlignment="1" applyProtection="1">
      <alignment horizontal="center" vertical="center"/>
      <protection hidden="1"/>
    </xf>
    <xf numFmtId="0" fontId="0" fillId="11" borderId="5" xfId="0" applyFill="1" applyBorder="1" applyAlignment="1" applyProtection="1">
      <alignment vertical="center"/>
      <protection hidden="1"/>
    </xf>
    <xf numFmtId="0" fontId="41" fillId="11" borderId="0" xfId="0" applyFont="1" applyFill="1" applyAlignment="1" applyProtection="1">
      <alignment horizontal="right" vertical="center" indent="1"/>
      <protection hidden="1"/>
    </xf>
    <xf numFmtId="0" fontId="41" fillId="11" borderId="0" xfId="0" applyFont="1" applyFill="1" applyAlignment="1" applyProtection="1">
      <alignment horizontal="left" vertical="center" indent="1"/>
      <protection hidden="1"/>
    </xf>
    <xf numFmtId="0" fontId="0" fillId="11" borderId="0" xfId="0" applyFill="1" applyAlignment="1" applyProtection="1">
      <alignment horizontal="center" vertical="center"/>
      <protection locked="0"/>
    </xf>
    <xf numFmtId="0" fontId="5" fillId="11" borderId="3" xfId="0" applyFont="1" applyFill="1" applyBorder="1" applyAlignment="1" applyProtection="1">
      <alignment horizontal="center" vertical="center"/>
      <protection hidden="1"/>
    </xf>
    <xf numFmtId="164" fontId="5" fillId="11" borderId="3" xfId="0" applyNumberFormat="1" applyFont="1" applyFill="1" applyBorder="1" applyAlignment="1" applyProtection="1">
      <alignment horizontal="center" vertical="center" wrapText="1" shrinkToFit="1"/>
      <protection hidden="1"/>
    </xf>
    <xf numFmtId="0" fontId="5" fillId="11" borderId="3" xfId="0" applyFont="1" applyFill="1" applyBorder="1" applyAlignment="1" applyProtection="1">
      <alignment horizontal="right" vertical="center" indent="1"/>
      <protection hidden="1"/>
    </xf>
    <xf numFmtId="0" fontId="5" fillId="11" borderId="3" xfId="0" applyFont="1" applyFill="1" applyBorder="1" applyAlignment="1" applyProtection="1">
      <alignment horizontal="left" vertical="center" indent="1"/>
      <protection hidden="1"/>
    </xf>
    <xf numFmtId="0" fontId="5" fillId="11" borderId="2" xfId="0" applyFont="1" applyFill="1" applyBorder="1" applyAlignment="1" applyProtection="1">
      <alignment horizontal="center" vertical="center"/>
      <protection hidden="1"/>
    </xf>
    <xf numFmtId="164" fontId="5" fillId="11" borderId="2" xfId="0" applyNumberFormat="1" applyFont="1" applyFill="1" applyBorder="1" applyAlignment="1" applyProtection="1">
      <alignment horizontal="center" vertical="center" wrapText="1" shrinkToFit="1"/>
      <protection hidden="1"/>
    </xf>
    <xf numFmtId="0" fontId="5" fillId="11" borderId="2" xfId="0" applyFont="1" applyFill="1" applyBorder="1" applyAlignment="1" applyProtection="1">
      <alignment horizontal="right" vertical="center" indent="1"/>
      <protection hidden="1"/>
    </xf>
    <xf numFmtId="0" fontId="5" fillId="11" borderId="2" xfId="0" applyFont="1" applyFill="1" applyBorder="1" applyAlignment="1" applyProtection="1">
      <alignment horizontal="left" vertical="center" indent="1"/>
      <protection hidden="1"/>
    </xf>
    <xf numFmtId="0" fontId="4" fillId="10" borderId="37" xfId="0" applyFont="1" applyFill="1" applyBorder="1" applyAlignment="1" applyProtection="1">
      <alignment horizontal="right" vertical="center" indent="1"/>
      <protection hidden="1"/>
    </xf>
    <xf numFmtId="0" fontId="4" fillId="10" borderId="38" xfId="0" applyFont="1" applyFill="1" applyBorder="1" applyAlignment="1" applyProtection="1">
      <alignment horizontal="left" vertical="center" indent="1"/>
      <protection hidden="1"/>
    </xf>
    <xf numFmtId="0" fontId="4" fillId="10" borderId="19" xfId="0" applyFont="1" applyFill="1" applyBorder="1" applyAlignment="1" applyProtection="1">
      <alignment horizontal="center" vertical="center"/>
      <protection hidden="1"/>
    </xf>
    <xf numFmtId="164" fontId="4" fillId="10" borderId="19" xfId="0" applyNumberFormat="1" applyFont="1" applyFill="1" applyBorder="1" applyAlignment="1" applyProtection="1">
      <alignment horizontal="center" vertical="center"/>
      <protection hidden="1"/>
    </xf>
    <xf numFmtId="0" fontId="4" fillId="10" borderId="19" xfId="0" applyFont="1" applyFill="1" applyBorder="1" applyAlignment="1" applyProtection="1">
      <alignment horizontal="right" vertical="center" indent="1"/>
      <protection hidden="1"/>
    </xf>
    <xf numFmtId="0" fontId="4" fillId="10" borderId="19" xfId="0" applyFont="1" applyFill="1" applyBorder="1" applyAlignment="1" applyProtection="1">
      <alignment vertical="center"/>
      <protection hidden="1"/>
    </xf>
    <xf numFmtId="0" fontId="4" fillId="10" borderId="19" xfId="0" applyFont="1" applyFill="1" applyBorder="1" applyAlignment="1" applyProtection="1">
      <alignment horizontal="left" vertical="center" indent="1"/>
      <protection hidden="1"/>
    </xf>
    <xf numFmtId="0" fontId="4" fillId="10" borderId="20" xfId="0" applyFont="1" applyFill="1" applyBorder="1" applyAlignment="1" applyProtection="1">
      <alignment vertical="center"/>
      <protection hidden="1"/>
    </xf>
    <xf numFmtId="0" fontId="1" fillId="10" borderId="0" xfId="1" applyFont="1" applyFill="1" applyAlignment="1" applyProtection="1">
      <alignment vertical="center"/>
      <protection hidden="1"/>
    </xf>
    <xf numFmtId="0" fontId="4" fillId="10" borderId="0" xfId="1" applyFont="1" applyFill="1" applyAlignment="1" applyProtection="1">
      <alignment vertical="center"/>
      <protection hidden="1"/>
    </xf>
    <xf numFmtId="0" fontId="12" fillId="10" borderId="0" xfId="0" applyFont="1" applyFill="1" applyProtection="1">
      <protection hidden="1"/>
    </xf>
    <xf numFmtId="0" fontId="12" fillId="10" borderId="0" xfId="0" applyFont="1" applyFill="1" applyAlignment="1" applyProtection="1">
      <alignment horizontal="center" vertical="center"/>
      <protection hidden="1"/>
    </xf>
    <xf numFmtId="0" fontId="0" fillId="10" borderId="0" xfId="0" applyFill="1" applyProtection="1">
      <protection hidden="1"/>
    </xf>
    <xf numFmtId="0" fontId="4" fillId="10" borderId="0" xfId="0" applyFont="1" applyFill="1" applyAlignment="1" applyProtection="1">
      <alignment horizontal="right" vertical="center" indent="1"/>
      <protection hidden="1"/>
    </xf>
    <xf numFmtId="0" fontId="5" fillId="5" borderId="4" xfId="1" applyFont="1" applyFill="1" applyBorder="1" applyAlignment="1" applyProtection="1">
      <alignment horizontal="center" vertical="center"/>
      <protection hidden="1"/>
    </xf>
    <xf numFmtId="0" fontId="0" fillId="6" borderId="63" xfId="0" applyFill="1" applyBorder="1" applyAlignment="1" applyProtection="1">
      <alignment horizontal="center" vertical="center"/>
      <protection hidden="1"/>
    </xf>
    <xf numFmtId="0" fontId="18" fillId="11" borderId="64" xfId="0" applyFont="1" applyFill="1" applyBorder="1" applyAlignment="1" applyProtection="1">
      <alignment vertical="center"/>
      <protection hidden="1"/>
    </xf>
    <xf numFmtId="0" fontId="0" fillId="11" borderId="64" xfId="0" applyFill="1" applyBorder="1" applyAlignment="1" applyProtection="1">
      <alignment vertical="center"/>
      <protection hidden="1"/>
    </xf>
    <xf numFmtId="0" fontId="50" fillId="11" borderId="0" xfId="0" applyFont="1" applyFill="1" applyAlignment="1" applyProtection="1">
      <alignment horizontal="left" vertical="center"/>
      <protection hidden="1"/>
    </xf>
    <xf numFmtId="0" fontId="5" fillId="14" borderId="4" xfId="0" applyFont="1" applyFill="1" applyBorder="1" applyAlignment="1" applyProtection="1">
      <alignment horizontal="center" vertical="center"/>
      <protection locked="0"/>
    </xf>
    <xf numFmtId="0" fontId="0" fillId="15" borderId="0" xfId="0" applyFill="1" applyAlignment="1" applyProtection="1">
      <alignment vertical="center"/>
      <protection hidden="1"/>
    </xf>
    <xf numFmtId="0" fontId="1" fillId="15" borderId="4" xfId="0" applyFont="1" applyFill="1" applyBorder="1" applyAlignment="1" applyProtection="1">
      <alignment horizontal="center" vertical="center"/>
      <protection hidden="1"/>
    </xf>
    <xf numFmtId="0" fontId="1" fillId="15" borderId="4" xfId="0" applyFont="1" applyFill="1" applyBorder="1" applyAlignment="1" applyProtection="1">
      <alignment vertical="center"/>
      <protection hidden="1"/>
    </xf>
    <xf numFmtId="0" fontId="1" fillId="15" borderId="4" xfId="0" applyFont="1" applyFill="1" applyBorder="1" applyAlignment="1" applyProtection="1">
      <alignment horizontal="center" vertical="center" wrapText="1"/>
      <protection hidden="1"/>
    </xf>
    <xf numFmtId="0" fontId="0" fillId="11" borderId="4" xfId="0" applyFill="1" applyBorder="1" applyAlignment="1" applyProtection="1">
      <alignment horizontal="center" vertical="center"/>
      <protection hidden="1"/>
    </xf>
    <xf numFmtId="0" fontId="0" fillId="11" borderId="4" xfId="0" applyFill="1" applyBorder="1" applyAlignment="1" applyProtection="1">
      <alignment vertical="center"/>
      <protection locked="0"/>
    </xf>
    <xf numFmtId="3" fontId="0" fillId="11" borderId="4" xfId="0" applyNumberFormat="1" applyFill="1" applyBorder="1" applyAlignment="1" applyProtection="1">
      <alignment horizontal="center" vertical="center"/>
      <protection locked="0"/>
    </xf>
    <xf numFmtId="165" fontId="0" fillId="15" borderId="0" xfId="0" applyNumberFormat="1" applyFill="1" applyAlignment="1" applyProtection="1">
      <alignment horizontal="center" vertical="center"/>
      <protection hidden="1"/>
    </xf>
    <xf numFmtId="0" fontId="0" fillId="15" borderId="0" xfId="0" applyFill="1" applyAlignment="1" applyProtection="1">
      <alignment horizontal="left" vertical="center"/>
      <protection hidden="1"/>
    </xf>
    <xf numFmtId="0" fontId="5" fillId="15" borderId="0" xfId="0" applyFont="1" applyFill="1" applyAlignment="1" applyProtection="1">
      <alignment vertical="center"/>
      <protection hidden="1"/>
    </xf>
    <xf numFmtId="0" fontId="0" fillId="15" borderId="0" xfId="0" applyFill="1"/>
    <xf numFmtId="0" fontId="4" fillId="14" borderId="0" xfId="0" applyFont="1" applyFill="1" applyAlignment="1" applyProtection="1">
      <alignment horizontal="center" vertical="center" wrapText="1"/>
      <protection hidden="1"/>
    </xf>
    <xf numFmtId="0" fontId="4" fillId="15" borderId="0" xfId="0" applyFont="1" applyFill="1" applyProtection="1">
      <protection hidden="1"/>
    </xf>
    <xf numFmtId="0" fontId="22" fillId="15" borderId="0" xfId="0" applyFont="1" applyFill="1" applyAlignment="1" applyProtection="1">
      <alignment vertical="center"/>
      <protection hidden="1"/>
    </xf>
    <xf numFmtId="0" fontId="0" fillId="15" borderId="0" xfId="0" applyFill="1" applyProtection="1">
      <protection hidden="1"/>
    </xf>
    <xf numFmtId="0" fontId="12" fillId="15" borderId="0" xfId="0" applyFont="1" applyFill="1" applyProtection="1">
      <protection hidden="1"/>
    </xf>
    <xf numFmtId="0" fontId="12" fillId="15" borderId="0" xfId="0" applyFont="1" applyFill="1" applyAlignment="1" applyProtection="1">
      <alignment vertical="center"/>
      <protection hidden="1"/>
    </xf>
    <xf numFmtId="0" fontId="4" fillId="10" borderId="4" xfId="0" applyFont="1" applyFill="1" applyBorder="1" applyAlignment="1" applyProtection="1">
      <alignment horizontal="left" vertical="center"/>
      <protection hidden="1"/>
    </xf>
    <xf numFmtId="0" fontId="4" fillId="10" borderId="4" xfId="0" applyFont="1" applyFill="1" applyBorder="1" applyAlignment="1">
      <alignment horizontal="center" vertical="center" wrapText="1"/>
    </xf>
    <xf numFmtId="0" fontId="51" fillId="0" borderId="44" xfId="0" applyFont="1" applyBorder="1" applyAlignment="1" applyProtection="1">
      <alignment horizontal="center" vertical="center"/>
      <protection hidden="1"/>
    </xf>
    <xf numFmtId="0" fontId="5" fillId="10" borderId="0" xfId="0" applyFont="1" applyFill="1"/>
    <xf numFmtId="0" fontId="4" fillId="10" borderId="0" xfId="0" applyFont="1" applyFill="1"/>
    <xf numFmtId="0" fontId="36" fillId="10" borderId="0" xfId="0" applyFont="1" applyFill="1"/>
    <xf numFmtId="0" fontId="1" fillId="10" borderId="0" xfId="0" applyFont="1" applyFill="1" applyAlignment="1">
      <alignment vertical="center"/>
    </xf>
    <xf numFmtId="0" fontId="4" fillId="10" borderId="0" xfId="0" quotePrefix="1" applyFont="1" applyFill="1" applyAlignment="1">
      <alignment horizontal="left"/>
    </xf>
    <xf numFmtId="0" fontId="33" fillId="10" borderId="0" xfId="2" applyFont="1" applyFill="1" applyBorder="1" applyAlignment="1" applyProtection="1"/>
    <xf numFmtId="0" fontId="34" fillId="10" borderId="0" xfId="0" applyFont="1" applyFill="1" applyAlignment="1">
      <alignment horizontal="left"/>
    </xf>
    <xf numFmtId="0" fontId="1" fillId="10" borderId="0" xfId="1" applyFont="1" applyFill="1" applyAlignment="1">
      <alignment vertical="center"/>
    </xf>
    <xf numFmtId="0" fontId="5" fillId="16" borderId="0" xfId="0" applyFont="1" applyFill="1" applyAlignment="1">
      <alignment horizontal="left"/>
    </xf>
    <xf numFmtId="0" fontId="7" fillId="16" borderId="0" xfId="1" applyFont="1" applyFill="1" applyAlignment="1">
      <alignment horizontal="left" vertical="center"/>
    </xf>
    <xf numFmtId="0" fontId="2" fillId="11" borderId="0" xfId="0" applyFont="1" applyFill="1" applyAlignment="1" applyProtection="1">
      <alignment horizontal="center" vertical="center"/>
      <protection hidden="1"/>
    </xf>
    <xf numFmtId="164" fontId="2" fillId="11" borderId="0" xfId="0" applyNumberFormat="1" applyFont="1" applyFill="1" applyAlignment="1" applyProtection="1">
      <alignment horizontal="center" vertical="center"/>
      <protection hidden="1"/>
    </xf>
    <xf numFmtId="164" fontId="52" fillId="11" borderId="0" xfId="0" applyNumberFormat="1" applyFont="1" applyFill="1" applyAlignment="1" applyProtection="1">
      <alignment horizontal="left" vertical="center"/>
      <protection hidden="1"/>
    </xf>
    <xf numFmtId="0" fontId="2" fillId="10" borderId="0" xfId="0" applyFont="1" applyFill="1" applyAlignment="1" applyProtection="1">
      <alignment vertical="center"/>
      <protection hidden="1"/>
    </xf>
    <xf numFmtId="0" fontId="53" fillId="11" borderId="6" xfId="0" applyFont="1" applyFill="1" applyBorder="1" applyAlignment="1" applyProtection="1">
      <alignment vertical="center"/>
      <protection hidden="1"/>
    </xf>
    <xf numFmtId="0" fontId="2" fillId="11" borderId="49" xfId="0" applyFont="1" applyFill="1" applyBorder="1" applyAlignment="1" applyProtection="1">
      <alignment vertical="center"/>
      <protection hidden="1"/>
    </xf>
    <xf numFmtId="0" fontId="2" fillId="11" borderId="6" xfId="0" applyFont="1" applyFill="1" applyBorder="1" applyAlignment="1" applyProtection="1">
      <alignment vertical="center"/>
      <protection hidden="1"/>
    </xf>
    <xf numFmtId="0" fontId="52" fillId="11" borderId="6" xfId="0" applyFont="1" applyFill="1" applyBorder="1" applyAlignment="1" applyProtection="1">
      <alignment horizontal="left" vertical="center"/>
      <protection hidden="1"/>
    </xf>
    <xf numFmtId="0" fontId="2" fillId="10" borderId="18" xfId="0" applyFont="1" applyFill="1" applyBorder="1" applyAlignment="1" applyProtection="1">
      <alignment vertical="center"/>
      <protection hidden="1"/>
    </xf>
    <xf numFmtId="0" fontId="54" fillId="0" borderId="0" xfId="0" applyFont="1" applyAlignment="1" applyProtection="1">
      <alignment vertical="center"/>
      <protection hidden="1"/>
    </xf>
    <xf numFmtId="0" fontId="55" fillId="0" borderId="0" xfId="1" applyFont="1" applyAlignment="1" applyProtection="1">
      <alignment vertical="center"/>
      <protection hidden="1"/>
    </xf>
    <xf numFmtId="0" fontId="2" fillId="0" borderId="0" xfId="1" applyFont="1" applyAlignment="1" applyProtection="1">
      <alignment horizontal="center" vertical="center"/>
      <protection hidden="1"/>
    </xf>
    <xf numFmtId="0" fontId="2" fillId="0" borderId="0" xfId="1" applyFont="1" applyAlignment="1" applyProtection="1">
      <alignment vertical="center"/>
      <protection hidden="1"/>
    </xf>
    <xf numFmtId="0" fontId="56" fillId="0" borderId="0" xfId="0" applyFont="1" applyAlignment="1" applyProtection="1">
      <alignment vertical="center"/>
      <protection hidden="1"/>
    </xf>
    <xf numFmtId="0" fontId="57" fillId="11" borderId="6" xfId="0" applyFont="1" applyFill="1" applyBorder="1" applyAlignment="1" applyProtection="1">
      <alignment vertical="center"/>
      <protection hidden="1"/>
    </xf>
    <xf numFmtId="0" fontId="1" fillId="10" borderId="0" xfId="0" applyFont="1" applyFill="1" applyAlignment="1">
      <alignment horizontal="center" vertical="center" wrapText="1"/>
    </xf>
    <xf numFmtId="0" fontId="7" fillId="6" borderId="0" xfId="0" applyFont="1" applyFill="1" applyAlignment="1">
      <alignment horizontal="center" vertical="center" wrapText="1"/>
    </xf>
    <xf numFmtId="0" fontId="1" fillId="17" borderId="0" xfId="0" applyFont="1" applyFill="1" applyAlignment="1">
      <alignment horizontal="center" vertical="center" wrapText="1"/>
    </xf>
    <xf numFmtId="0" fontId="5" fillId="0" borderId="66" xfId="0" applyFont="1" applyBorder="1" applyAlignment="1">
      <alignment horizontal="left" vertical="center"/>
    </xf>
    <xf numFmtId="0" fontId="5" fillId="5" borderId="66" xfId="0" applyFont="1" applyFill="1" applyBorder="1" applyAlignment="1">
      <alignment horizontal="center" vertical="center"/>
    </xf>
    <xf numFmtId="0" fontId="5" fillId="13" borderId="66" xfId="0" applyFont="1" applyFill="1" applyBorder="1" applyAlignment="1">
      <alignment horizontal="center" vertical="center"/>
    </xf>
    <xf numFmtId="0" fontId="5" fillId="0" borderId="67" xfId="0" applyFont="1" applyBorder="1" applyAlignment="1">
      <alignment horizontal="left" vertical="center"/>
    </xf>
    <xf numFmtId="0" fontId="5" fillId="0" borderId="67" xfId="0" applyFont="1" applyBorder="1"/>
    <xf numFmtId="0" fontId="5" fillId="5" borderId="67" xfId="0" applyFont="1" applyFill="1" applyBorder="1"/>
    <xf numFmtId="0" fontId="5" fillId="13" borderId="67" xfId="0" applyFont="1" applyFill="1" applyBorder="1"/>
    <xf numFmtId="0" fontId="59" fillId="0" borderId="67" xfId="0" applyFont="1" applyBorder="1" applyAlignment="1">
      <alignment horizontal="center" vertical="center"/>
    </xf>
    <xf numFmtId="0" fontId="5" fillId="5" borderId="67" xfId="0" applyFont="1" applyFill="1" applyBorder="1" applyAlignment="1">
      <alignment horizontal="center" vertical="center"/>
    </xf>
    <xf numFmtId="0" fontId="5" fillId="13" borderId="67" xfId="0" applyFont="1" applyFill="1" applyBorder="1" applyAlignment="1">
      <alignment horizontal="center" vertical="center"/>
    </xf>
    <xf numFmtId="0" fontId="5" fillId="5" borderId="67" xfId="0" quotePrefix="1" applyFont="1" applyFill="1" applyBorder="1" applyAlignment="1">
      <alignment horizontal="center" vertical="center"/>
    </xf>
    <xf numFmtId="0" fontId="5" fillId="13" borderId="67" xfId="0" quotePrefix="1" applyFont="1" applyFill="1" applyBorder="1" applyAlignment="1">
      <alignment horizontal="center" vertical="center"/>
    </xf>
    <xf numFmtId="0" fontId="5" fillId="0" borderId="0" xfId="0" applyFont="1" applyAlignment="1">
      <alignment horizontal="center" vertical="center"/>
    </xf>
    <xf numFmtId="0" fontId="5" fillId="5" borderId="0" xfId="0" applyFont="1" applyFill="1" applyAlignment="1">
      <alignment horizontal="center" vertical="center"/>
    </xf>
    <xf numFmtId="0" fontId="5" fillId="13" borderId="0" xfId="0" applyFont="1" applyFill="1"/>
    <xf numFmtId="0" fontId="5" fillId="5" borderId="0" xfId="0" applyFont="1" applyFill="1"/>
    <xf numFmtId="0" fontId="44" fillId="10" borderId="0" xfId="0" applyFont="1" applyFill="1" applyAlignment="1">
      <alignment horizontal="center" vertical="center"/>
    </xf>
    <xf numFmtId="0" fontId="44" fillId="17" borderId="67" xfId="0" applyFont="1" applyFill="1" applyBorder="1" applyAlignment="1">
      <alignment horizontal="center" vertical="center" wrapText="1"/>
    </xf>
    <xf numFmtId="0" fontId="58" fillId="5" borderId="68" xfId="1" applyFont="1" applyFill="1" applyBorder="1" applyAlignment="1" applyProtection="1">
      <alignment horizontal="center" vertical="center"/>
      <protection hidden="1"/>
    </xf>
    <xf numFmtId="0" fontId="58" fillId="5" borderId="69" xfId="1" applyFont="1" applyFill="1" applyBorder="1" applyAlignment="1" applyProtection="1">
      <alignment vertical="center"/>
      <protection hidden="1"/>
    </xf>
    <xf numFmtId="0" fontId="58" fillId="5" borderId="70" xfId="0" applyFont="1" applyFill="1" applyBorder="1" applyAlignment="1" applyProtection="1">
      <alignment horizontal="center" vertical="center"/>
      <protection hidden="1"/>
    </xf>
    <xf numFmtId="0" fontId="58" fillId="5" borderId="71" xfId="0" applyFont="1" applyFill="1" applyBorder="1" applyAlignment="1" applyProtection="1">
      <alignment horizontal="center" vertical="center"/>
      <protection locked="0"/>
    </xf>
    <xf numFmtId="0" fontId="58" fillId="5" borderId="72" xfId="1" applyFont="1" applyFill="1" applyBorder="1" applyAlignment="1" applyProtection="1">
      <alignment horizontal="center" vertical="center"/>
      <protection hidden="1"/>
    </xf>
    <xf numFmtId="0" fontId="58" fillId="5" borderId="2" xfId="1" applyFont="1" applyFill="1" applyBorder="1" applyAlignment="1" applyProtection="1">
      <alignment vertical="center"/>
      <protection hidden="1"/>
    </xf>
    <xf numFmtId="0" fontId="58" fillId="5" borderId="0" xfId="0" applyFont="1" applyFill="1" applyAlignment="1" applyProtection="1">
      <alignment horizontal="center" vertical="center"/>
      <protection hidden="1"/>
    </xf>
    <xf numFmtId="0" fontId="58" fillId="5" borderId="65" xfId="0" applyFont="1" applyFill="1" applyBorder="1" applyAlignment="1" applyProtection="1">
      <alignment horizontal="center" vertical="center"/>
      <protection locked="0"/>
    </xf>
    <xf numFmtId="0" fontId="58" fillId="5" borderId="73" xfId="1" applyFont="1" applyFill="1" applyBorder="1" applyAlignment="1" applyProtection="1">
      <alignment horizontal="center" vertical="center"/>
      <protection hidden="1"/>
    </xf>
    <xf numFmtId="0" fontId="58" fillId="5" borderId="74" xfId="1" applyFont="1" applyFill="1" applyBorder="1" applyAlignment="1" applyProtection="1">
      <alignment vertical="center"/>
      <protection hidden="1"/>
    </xf>
    <xf numFmtId="0" fontId="58" fillId="5" borderId="75" xfId="0" applyFont="1" applyFill="1" applyBorder="1" applyAlignment="1" applyProtection="1">
      <alignment horizontal="center" vertical="center"/>
      <protection hidden="1"/>
    </xf>
    <xf numFmtId="0" fontId="58" fillId="5" borderId="76" xfId="0" applyFont="1" applyFill="1" applyBorder="1" applyAlignment="1" applyProtection="1">
      <alignment horizontal="center" vertical="center"/>
      <protection locked="0"/>
    </xf>
    <xf numFmtId="0" fontId="5" fillId="0" borderId="77" xfId="0" applyFont="1" applyBorder="1" applyAlignment="1" applyProtection="1">
      <alignment horizontal="center" vertical="center"/>
      <protection locked="0"/>
    </xf>
    <xf numFmtId="0" fontId="4" fillId="5" borderId="84" xfId="0" applyFont="1" applyFill="1" applyBorder="1" applyAlignment="1" applyProtection="1">
      <alignment vertical="center"/>
      <protection hidden="1"/>
    </xf>
    <xf numFmtId="0" fontId="58" fillId="6" borderId="85" xfId="0" applyFont="1" applyFill="1" applyBorder="1" applyAlignment="1" applyProtection="1">
      <alignment horizontal="right" vertical="center" indent="1"/>
      <protection hidden="1"/>
    </xf>
    <xf numFmtId="0" fontId="0" fillId="5" borderId="70" xfId="0" applyFill="1" applyBorder="1" applyAlignment="1" applyProtection="1">
      <alignment vertical="center"/>
      <protection hidden="1"/>
    </xf>
    <xf numFmtId="0" fontId="0" fillId="6" borderId="85" xfId="0" quotePrefix="1" applyFill="1" applyBorder="1" applyAlignment="1" applyProtection="1">
      <alignment horizontal="center" vertical="center"/>
      <protection hidden="1"/>
    </xf>
    <xf numFmtId="0" fontId="0" fillId="5" borderId="78" xfId="0" applyFill="1" applyBorder="1" applyAlignment="1" applyProtection="1">
      <alignment vertical="center"/>
      <protection hidden="1"/>
    </xf>
    <xf numFmtId="0" fontId="19" fillId="5" borderId="86" xfId="0" applyFont="1" applyFill="1" applyBorder="1" applyAlignment="1" applyProtection="1">
      <alignment vertical="center"/>
      <protection hidden="1"/>
    </xf>
    <xf numFmtId="0" fontId="58" fillId="6" borderId="4" xfId="0" applyFont="1" applyFill="1" applyBorder="1" applyAlignment="1" applyProtection="1">
      <alignment horizontal="right" vertical="center" indent="1"/>
      <protection hidden="1"/>
    </xf>
    <xf numFmtId="0" fontId="0" fillId="5" borderId="79" xfId="0" applyFill="1" applyBorder="1" applyAlignment="1" applyProtection="1">
      <alignment vertical="center"/>
      <protection hidden="1"/>
    </xf>
    <xf numFmtId="0" fontId="4" fillId="5" borderId="86" xfId="0" applyFont="1" applyFill="1" applyBorder="1" applyAlignment="1" applyProtection="1">
      <alignment vertical="center"/>
      <protection hidden="1"/>
    </xf>
    <xf numFmtId="0" fontId="0" fillId="5" borderId="86" xfId="0" applyFill="1" applyBorder="1" applyAlignment="1" applyProtection="1">
      <alignment vertical="center"/>
      <protection hidden="1"/>
    </xf>
    <xf numFmtId="0" fontId="5" fillId="5" borderId="0" xfId="1" applyFont="1" applyFill="1" applyAlignment="1" applyProtection="1">
      <alignment vertical="center"/>
      <protection hidden="1"/>
    </xf>
    <xf numFmtId="0" fontId="58" fillId="6" borderId="87" xfId="1" applyFont="1" applyFill="1" applyBorder="1" applyAlignment="1" applyProtection="1">
      <alignment vertical="center"/>
      <protection hidden="1"/>
    </xf>
    <xf numFmtId="0" fontId="58" fillId="6" borderId="14" xfId="1" applyFont="1" applyFill="1" applyBorder="1" applyAlignment="1" applyProtection="1">
      <alignment vertical="center"/>
      <protection hidden="1"/>
    </xf>
    <xf numFmtId="0" fontId="58" fillId="6" borderId="88" xfId="1" applyFont="1" applyFill="1" applyBorder="1" applyAlignment="1" applyProtection="1">
      <alignment vertical="center"/>
      <protection hidden="1"/>
    </xf>
    <xf numFmtId="0" fontId="58" fillId="6" borderId="37" xfId="1" applyFont="1" applyFill="1" applyBorder="1" applyAlignment="1" applyProtection="1">
      <alignment vertical="center"/>
      <protection hidden="1"/>
    </xf>
    <xf numFmtId="0" fontId="58" fillId="6" borderId="2" xfId="1" applyFont="1" applyFill="1" applyBorder="1" applyAlignment="1" applyProtection="1">
      <alignment vertical="center"/>
      <protection hidden="1"/>
    </xf>
    <xf numFmtId="0" fontId="58" fillId="6" borderId="38" xfId="1" applyFont="1" applyFill="1" applyBorder="1" applyAlignment="1" applyProtection="1">
      <alignment vertical="center"/>
      <protection hidden="1"/>
    </xf>
    <xf numFmtId="0" fontId="0" fillId="5" borderId="0" xfId="0" applyFill="1" applyAlignment="1" applyProtection="1">
      <alignment horizontal="left" vertical="center" indent="1"/>
      <protection hidden="1"/>
    </xf>
    <xf numFmtId="0" fontId="63" fillId="6" borderId="4" xfId="0" applyFont="1" applyFill="1" applyBorder="1" applyAlignment="1" applyProtection="1">
      <alignment horizontal="right" vertical="center"/>
      <protection hidden="1"/>
    </xf>
    <xf numFmtId="0" fontId="0" fillId="5" borderId="89" xfId="0" applyFill="1" applyBorder="1" applyAlignment="1" applyProtection="1">
      <alignment vertical="center"/>
      <protection hidden="1"/>
    </xf>
    <xf numFmtId="0" fontId="63" fillId="6" borderId="90" xfId="0" applyFont="1" applyFill="1" applyBorder="1" applyAlignment="1" applyProtection="1">
      <alignment horizontal="right" vertical="center"/>
      <protection hidden="1"/>
    </xf>
    <xf numFmtId="0" fontId="0" fillId="5" borderId="75" xfId="0" applyFill="1" applyBorder="1" applyAlignment="1" applyProtection="1">
      <alignment vertical="center"/>
      <protection hidden="1"/>
    </xf>
    <xf numFmtId="0" fontId="0" fillId="6" borderId="90" xfId="0" applyFill="1" applyBorder="1" applyAlignment="1" applyProtection="1">
      <alignment horizontal="center" vertical="center"/>
      <protection hidden="1"/>
    </xf>
    <xf numFmtId="0" fontId="0" fillId="5" borderId="80" xfId="0" applyFill="1" applyBorder="1" applyAlignment="1" applyProtection="1">
      <alignment vertical="center"/>
      <protection hidden="1"/>
    </xf>
    <xf numFmtId="0" fontId="62" fillId="5" borderId="70" xfId="0" applyFont="1" applyFill="1" applyBorder="1" applyAlignment="1" applyProtection="1">
      <alignment vertical="center" wrapText="1"/>
      <protection hidden="1"/>
    </xf>
    <xf numFmtId="0" fontId="62" fillId="5" borderId="0" xfId="0" applyFont="1" applyFill="1" applyAlignment="1" applyProtection="1">
      <alignment vertical="center" wrapText="1"/>
      <protection hidden="1"/>
    </xf>
    <xf numFmtId="0" fontId="62" fillId="5" borderId="75" xfId="0" applyFont="1" applyFill="1" applyBorder="1" applyAlignment="1" applyProtection="1">
      <alignment vertical="center" wrapText="1"/>
      <protection hidden="1"/>
    </xf>
    <xf numFmtId="0" fontId="57" fillId="11" borderId="0" xfId="0" applyFont="1" applyFill="1" applyAlignment="1" applyProtection="1">
      <alignment horizontal="center" vertical="center"/>
      <protection hidden="1"/>
    </xf>
    <xf numFmtId="0" fontId="4" fillId="0" borderId="0" xfId="0" applyFont="1"/>
    <xf numFmtId="0" fontId="4" fillId="0" borderId="0" xfId="0" applyFont="1" applyAlignment="1" applyProtection="1">
      <alignment horizontal="center"/>
      <protection hidden="1"/>
    </xf>
    <xf numFmtId="0" fontId="4" fillId="0" borderId="0" xfId="0" applyFont="1" applyAlignment="1" applyProtection="1">
      <alignment horizontal="left"/>
      <protection hidden="1"/>
    </xf>
    <xf numFmtId="14" fontId="4" fillId="0" borderId="0" xfId="0" applyNumberFormat="1" applyFont="1" applyAlignment="1" applyProtection="1">
      <alignment horizontal="center"/>
      <protection hidden="1"/>
    </xf>
    <xf numFmtId="0" fontId="4" fillId="0" borderId="0" xfId="0" applyFont="1" applyAlignment="1">
      <alignment wrapText="1"/>
    </xf>
    <xf numFmtId="0" fontId="1" fillId="0" borderId="0" xfId="0" applyFont="1" applyAlignment="1" applyProtection="1">
      <alignment horizontal="center"/>
      <protection hidden="1"/>
    </xf>
    <xf numFmtId="0" fontId="1" fillId="0" borderId="0" xfId="0" applyFont="1" applyAlignment="1" applyProtection="1">
      <alignment horizontal="left"/>
      <protection hidden="1"/>
    </xf>
    <xf numFmtId="3" fontId="4" fillId="0" borderId="0" xfId="0" applyNumberFormat="1" applyFont="1" applyAlignment="1" applyProtection="1">
      <alignment horizontal="center"/>
      <protection hidden="1"/>
    </xf>
    <xf numFmtId="0" fontId="5" fillId="11" borderId="34" xfId="0" applyFont="1" applyFill="1" applyBorder="1" applyAlignment="1" applyProtection="1">
      <alignment horizontal="left" vertical="center"/>
      <protection locked="0"/>
    </xf>
    <xf numFmtId="0" fontId="5" fillId="11" borderId="36" xfId="0" applyFont="1" applyFill="1" applyBorder="1" applyAlignment="1" applyProtection="1">
      <alignment horizontal="left" vertical="center"/>
      <protection locked="0"/>
    </xf>
    <xf numFmtId="0" fontId="5" fillId="11" borderId="35" xfId="0" applyFont="1" applyFill="1" applyBorder="1" applyAlignment="1" applyProtection="1">
      <alignment horizontal="left" vertical="center"/>
      <protection locked="0"/>
    </xf>
    <xf numFmtId="0" fontId="60" fillId="5" borderId="81" xfId="0" applyFont="1" applyFill="1" applyBorder="1" applyAlignment="1" applyProtection="1">
      <alignment horizontal="center" vertical="center" wrapText="1"/>
      <protection hidden="1"/>
    </xf>
    <xf numFmtId="0" fontId="60" fillId="5" borderId="70" xfId="0" applyFont="1" applyFill="1" applyBorder="1" applyAlignment="1" applyProtection="1">
      <alignment horizontal="center" vertical="center" wrapText="1"/>
      <protection hidden="1"/>
    </xf>
    <xf numFmtId="0" fontId="60" fillId="5" borderId="78" xfId="0" applyFont="1" applyFill="1" applyBorder="1" applyAlignment="1" applyProtection="1">
      <alignment horizontal="center" vertical="center" wrapText="1"/>
      <protection hidden="1"/>
    </xf>
    <xf numFmtId="0" fontId="60" fillId="5" borderId="82" xfId="0" applyFont="1" applyFill="1" applyBorder="1" applyAlignment="1" applyProtection="1">
      <alignment horizontal="center" vertical="center" wrapText="1"/>
      <protection hidden="1"/>
    </xf>
    <xf numFmtId="0" fontId="60" fillId="5" borderId="0" xfId="0" applyFont="1" applyFill="1" applyAlignment="1" applyProtection="1">
      <alignment horizontal="center" vertical="center" wrapText="1"/>
      <protection hidden="1"/>
    </xf>
    <xf numFmtId="0" fontId="60" fillId="5" borderId="79" xfId="0" applyFont="1" applyFill="1" applyBorder="1" applyAlignment="1" applyProtection="1">
      <alignment horizontal="center" vertical="center" wrapText="1"/>
      <protection hidden="1"/>
    </xf>
    <xf numFmtId="0" fontId="60" fillId="5" borderId="83" xfId="0" applyFont="1" applyFill="1" applyBorder="1" applyAlignment="1" applyProtection="1">
      <alignment horizontal="center" vertical="center" wrapText="1"/>
      <protection hidden="1"/>
    </xf>
    <xf numFmtId="0" fontId="60" fillId="5" borderId="75" xfId="0" applyFont="1" applyFill="1" applyBorder="1" applyAlignment="1" applyProtection="1">
      <alignment horizontal="center" vertical="center" wrapText="1"/>
      <protection hidden="1"/>
    </xf>
    <xf numFmtId="0" fontId="60" fillId="5" borderId="80" xfId="0" applyFont="1" applyFill="1" applyBorder="1" applyAlignment="1" applyProtection="1">
      <alignment horizontal="center" vertical="center" wrapText="1"/>
      <protection hidden="1"/>
    </xf>
    <xf numFmtId="0" fontId="61" fillId="17" borderId="0" xfId="2" applyFont="1" applyFill="1" applyAlignment="1" applyProtection="1">
      <alignment horizontal="center" vertical="center"/>
      <protection hidden="1"/>
    </xf>
    <xf numFmtId="0" fontId="1" fillId="4" borderId="0" xfId="0" applyFont="1" applyFill="1" applyAlignment="1" applyProtection="1">
      <alignment horizontal="center"/>
      <protection hidden="1"/>
    </xf>
    <xf numFmtId="0" fontId="1" fillId="4" borderId="0" xfId="0" applyFont="1" applyFill="1" applyAlignment="1" applyProtection="1">
      <alignment horizontal="center" wrapText="1"/>
      <protection hidden="1"/>
    </xf>
    <xf numFmtId="0" fontId="64" fillId="5" borderId="70" xfId="0" applyFont="1" applyFill="1" applyBorder="1" applyAlignment="1" applyProtection="1">
      <alignment horizontal="center" vertical="center" wrapText="1"/>
      <protection hidden="1"/>
    </xf>
    <xf numFmtId="0" fontId="64" fillId="5" borderId="0" xfId="0" applyFont="1" applyFill="1" applyAlignment="1" applyProtection="1">
      <alignment horizontal="center" vertical="center" wrapText="1"/>
      <protection hidden="1"/>
    </xf>
    <xf numFmtId="0" fontId="64" fillId="5" borderId="75" xfId="0" applyFont="1" applyFill="1" applyBorder="1" applyAlignment="1" applyProtection="1">
      <alignment horizontal="center" vertical="center" wrapText="1"/>
      <protection hidden="1"/>
    </xf>
    <xf numFmtId="0" fontId="4" fillId="4" borderId="4" xfId="0" applyFont="1" applyFill="1" applyBorder="1" applyAlignment="1" applyProtection="1">
      <alignment horizontal="center" vertical="center" wrapText="1"/>
      <protection hidden="1"/>
    </xf>
    <xf numFmtId="0" fontId="0" fillId="5" borderId="4" xfId="0" applyFill="1" applyBorder="1" applyAlignment="1" applyProtection="1">
      <alignment horizontal="left" vertical="center" indent="1"/>
      <protection hidden="1"/>
    </xf>
    <xf numFmtId="0" fontId="0" fillId="5" borderId="90" xfId="0" applyFill="1" applyBorder="1" applyAlignment="1" applyProtection="1">
      <alignment horizontal="left" vertical="center" indent="1"/>
      <protection hidden="1"/>
    </xf>
    <xf numFmtId="0" fontId="0" fillId="5" borderId="85" xfId="0" applyFill="1" applyBorder="1" applyAlignment="1" applyProtection="1">
      <alignment horizontal="left" vertical="center" indent="1"/>
      <protection hidden="1"/>
    </xf>
    <xf numFmtId="0" fontId="20" fillId="4" borderId="4" xfId="0" applyFont="1" applyFill="1" applyBorder="1" applyAlignment="1" applyProtection="1">
      <alignment horizontal="center" vertical="center"/>
      <protection hidden="1"/>
    </xf>
    <xf numFmtId="0" fontId="1" fillId="4" borderId="0" xfId="0" applyFont="1" applyFill="1" applyAlignment="1" applyProtection="1">
      <alignment horizontal="left" vertical="center"/>
      <protection hidden="1"/>
    </xf>
    <xf numFmtId="0" fontId="1" fillId="4" borderId="7" xfId="0" applyFont="1" applyFill="1" applyBorder="1" applyAlignment="1" applyProtection="1">
      <alignment horizontal="left" vertical="center"/>
      <protection hidden="1"/>
    </xf>
    <xf numFmtId="0" fontId="4" fillId="4" borderId="4" xfId="0" applyFont="1" applyFill="1" applyBorder="1" applyAlignment="1" applyProtection="1">
      <alignment horizontal="center" vertical="center"/>
      <protection hidden="1"/>
    </xf>
    <xf numFmtId="0" fontId="5" fillId="5" borderId="0" xfId="0" applyFont="1" applyFill="1" applyAlignment="1" applyProtection="1">
      <alignment horizontal="center" vertical="center"/>
      <protection hidden="1"/>
    </xf>
    <xf numFmtId="0" fontId="7" fillId="5" borderId="0" xfId="0" applyFont="1" applyFill="1" applyAlignment="1" applyProtection="1">
      <alignment horizontal="left" vertical="center"/>
      <protection hidden="1"/>
    </xf>
    <xf numFmtId="0" fontId="1" fillId="4" borderId="11" xfId="0" applyFont="1" applyFill="1" applyBorder="1" applyAlignment="1" applyProtection="1">
      <alignment horizontal="center" vertical="center"/>
      <protection hidden="1"/>
    </xf>
    <xf numFmtId="0" fontId="1" fillId="4" borderId="9" xfId="0" applyFont="1" applyFill="1" applyBorder="1" applyAlignment="1" applyProtection="1">
      <alignment horizontal="center" vertical="center"/>
      <protection hidden="1"/>
    </xf>
    <xf numFmtId="0" fontId="1" fillId="4" borderId="10" xfId="0" applyFont="1" applyFill="1" applyBorder="1" applyAlignment="1" applyProtection="1">
      <alignment horizontal="center" vertical="center"/>
      <protection hidden="1"/>
    </xf>
    <xf numFmtId="0" fontId="2" fillId="8" borderId="0" xfId="1" applyFont="1" applyFill="1" applyAlignment="1" applyProtection="1">
      <alignment horizontal="left" vertical="top" wrapText="1"/>
      <protection hidden="1"/>
    </xf>
    <xf numFmtId="0" fontId="4" fillId="10" borderId="0" xfId="0" applyFont="1" applyFill="1" applyAlignment="1" applyProtection="1">
      <alignment horizontal="center" vertical="center"/>
      <protection hidden="1"/>
    </xf>
    <xf numFmtId="0" fontId="0" fillId="5" borderId="38" xfId="0" applyFill="1" applyBorder="1" applyAlignment="1" applyProtection="1">
      <alignment horizontal="left" vertical="center" indent="1"/>
      <protection hidden="1"/>
    </xf>
    <xf numFmtId="0" fontId="0" fillId="0" borderId="0" xfId="0" applyAlignment="1" applyProtection="1">
      <alignment horizontal="left" vertical="center" wrapText="1"/>
      <protection hidden="1"/>
    </xf>
    <xf numFmtId="0" fontId="4" fillId="10" borderId="12" xfId="0" applyFont="1" applyFill="1" applyBorder="1" applyAlignment="1" applyProtection="1">
      <alignment horizontal="center" vertical="center" wrapText="1"/>
      <protection hidden="1"/>
    </xf>
    <xf numFmtId="0" fontId="4" fillId="10" borderId="13" xfId="0" applyFont="1" applyFill="1" applyBorder="1" applyAlignment="1" applyProtection="1">
      <alignment horizontal="center" vertical="center" wrapText="1"/>
      <protection hidden="1"/>
    </xf>
    <xf numFmtId="0" fontId="1" fillId="10" borderId="49" xfId="0" applyFont="1" applyFill="1" applyBorder="1" applyAlignment="1" applyProtection="1">
      <alignment horizontal="left" vertical="center"/>
      <protection hidden="1"/>
    </xf>
    <xf numFmtId="0" fontId="1" fillId="10" borderId="0" xfId="0" applyFont="1" applyFill="1" applyAlignment="1" applyProtection="1">
      <alignment horizontal="left" vertical="center"/>
      <protection hidden="1"/>
    </xf>
    <xf numFmtId="0" fontId="1" fillId="10" borderId="64" xfId="0" applyFont="1" applyFill="1" applyBorder="1" applyAlignment="1" applyProtection="1">
      <alignment horizontal="left" vertical="center"/>
      <protection hidden="1"/>
    </xf>
    <xf numFmtId="0" fontId="1" fillId="10" borderId="6" xfId="0" applyFont="1" applyFill="1" applyBorder="1" applyAlignment="1" applyProtection="1">
      <alignment horizontal="left" vertical="center"/>
      <protection hidden="1"/>
    </xf>
    <xf numFmtId="0" fontId="1" fillId="10" borderId="5" xfId="0" applyFont="1" applyFill="1" applyBorder="1" applyAlignment="1" applyProtection="1">
      <alignment horizontal="left" vertical="center"/>
      <protection hidden="1"/>
    </xf>
    <xf numFmtId="0" fontId="0" fillId="0" borderId="38" xfId="0" applyBorder="1" applyAlignment="1" applyProtection="1">
      <alignment horizontal="left" vertical="center" indent="1"/>
      <protection locked="0"/>
    </xf>
    <xf numFmtId="0" fontId="0" fillId="0" borderId="4" xfId="0" applyBorder="1" applyAlignment="1" applyProtection="1">
      <alignment horizontal="left" vertical="center" indent="1"/>
      <protection locked="0"/>
    </xf>
    <xf numFmtId="0" fontId="16" fillId="10" borderId="6" xfId="0" applyFont="1" applyFill="1" applyBorder="1" applyAlignment="1" applyProtection="1">
      <alignment horizontal="left" vertical="top"/>
      <protection hidden="1"/>
    </xf>
    <xf numFmtId="0" fontId="16" fillId="10" borderId="0" xfId="0" applyFont="1" applyFill="1" applyAlignment="1" applyProtection="1">
      <alignment horizontal="left" vertical="top"/>
      <protection hidden="1"/>
    </xf>
    <xf numFmtId="0" fontId="16" fillId="10" borderId="5" xfId="0" applyFont="1" applyFill="1" applyBorder="1" applyAlignment="1" applyProtection="1">
      <alignment horizontal="left" vertical="top"/>
      <protection hidden="1"/>
    </xf>
    <xf numFmtId="0" fontId="4" fillId="4" borderId="50" xfId="0" applyFont="1" applyFill="1" applyBorder="1" applyAlignment="1" applyProtection="1">
      <alignment horizontal="center" vertical="center" wrapText="1"/>
      <protection hidden="1"/>
    </xf>
    <xf numFmtId="0" fontId="4" fillId="4" borderId="53" xfId="0" applyFont="1" applyFill="1" applyBorder="1" applyAlignment="1" applyProtection="1">
      <alignment horizontal="center" vertical="center" wrapText="1"/>
      <protection hidden="1"/>
    </xf>
    <xf numFmtId="3" fontId="4" fillId="4" borderId="50" xfId="0" applyNumberFormat="1" applyFont="1" applyFill="1" applyBorder="1" applyAlignment="1" applyProtection="1">
      <alignment horizontal="center" vertical="center" wrapText="1"/>
      <protection hidden="1"/>
    </xf>
    <xf numFmtId="3" fontId="4" fillId="4" borderId="53" xfId="0" applyNumberFormat="1" applyFont="1" applyFill="1" applyBorder="1" applyAlignment="1" applyProtection="1">
      <alignment horizontal="center" vertical="center" wrapText="1"/>
      <protection hidden="1"/>
    </xf>
    <xf numFmtId="0" fontId="4" fillId="4" borderId="50" xfId="0" applyFont="1" applyFill="1" applyBorder="1" applyAlignment="1" applyProtection="1">
      <alignment horizontal="left" vertical="center" wrapText="1"/>
      <protection hidden="1"/>
    </xf>
    <xf numFmtId="0" fontId="4" fillId="4" borderId="30" xfId="0" applyFont="1" applyFill="1" applyBorder="1" applyAlignment="1" applyProtection="1">
      <alignment horizontal="center" vertical="center" wrapText="1"/>
      <protection hidden="1"/>
    </xf>
    <xf numFmtId="0" fontId="4" fillId="4" borderId="32" xfId="0" applyFont="1" applyFill="1" applyBorder="1" applyAlignment="1" applyProtection="1">
      <alignment horizontal="center" vertical="center" wrapText="1"/>
      <protection hidden="1"/>
    </xf>
    <xf numFmtId="0" fontId="35" fillId="0" borderId="14" xfId="0" applyFont="1" applyBorder="1" applyAlignment="1" applyProtection="1">
      <alignment horizontal="center" vertical="center"/>
      <protection hidden="1"/>
    </xf>
    <xf numFmtId="0" fontId="35" fillId="0" borderId="0" xfId="0" applyFont="1" applyAlignment="1" applyProtection="1">
      <alignment horizontal="center" vertical="center"/>
      <protection hidden="1"/>
    </xf>
    <xf numFmtId="0" fontId="6" fillId="0" borderId="0" xfId="0" applyFont="1" applyAlignment="1" applyProtection="1">
      <alignment horizontal="left" vertical="center"/>
      <protection hidden="1"/>
    </xf>
    <xf numFmtId="0" fontId="6" fillId="0" borderId="23" xfId="0" applyFont="1" applyBorder="1" applyAlignment="1" applyProtection="1">
      <alignment horizontal="left" vertical="center"/>
      <protection hidden="1"/>
    </xf>
    <xf numFmtId="0" fontId="6" fillId="0" borderId="24" xfId="0" applyFont="1" applyBorder="1" applyAlignment="1" applyProtection="1">
      <alignment horizontal="left" vertical="center"/>
      <protection hidden="1"/>
    </xf>
    <xf numFmtId="0" fontId="6" fillId="0" borderId="45" xfId="0" applyFont="1" applyBorder="1" applyAlignment="1" applyProtection="1">
      <alignment horizontal="left" vertical="center"/>
      <protection hidden="1"/>
    </xf>
    <xf numFmtId="0" fontId="4" fillId="4" borderId="28" xfId="0" applyFont="1" applyFill="1" applyBorder="1" applyAlignment="1" applyProtection="1">
      <alignment horizontal="center" vertical="center"/>
      <protection hidden="1"/>
    </xf>
    <xf numFmtId="0" fontId="4" fillId="4" borderId="26" xfId="0" applyFont="1" applyFill="1" applyBorder="1" applyAlignment="1" applyProtection="1">
      <alignment horizontal="center" vertical="center"/>
      <protection hidden="1"/>
    </xf>
    <xf numFmtId="0" fontId="4" fillId="4" borderId="27" xfId="0" applyFont="1" applyFill="1" applyBorder="1" applyAlignment="1" applyProtection="1">
      <alignment horizontal="center" vertical="center"/>
      <protection hidden="1"/>
    </xf>
    <xf numFmtId="3" fontId="4" fillId="4" borderId="30" xfId="0" applyNumberFormat="1" applyFont="1" applyFill="1" applyBorder="1" applyAlignment="1" applyProtection="1">
      <alignment horizontal="center" vertical="center" wrapText="1"/>
      <protection hidden="1"/>
    </xf>
    <xf numFmtId="3" fontId="4" fillId="4" borderId="32" xfId="0" applyNumberFormat="1" applyFont="1" applyFill="1" applyBorder="1" applyAlignment="1" applyProtection="1">
      <alignment horizontal="center" vertical="center" wrapText="1"/>
      <protection hidden="1"/>
    </xf>
    <xf numFmtId="0" fontId="1" fillId="4" borderId="57" xfId="0" applyFont="1" applyFill="1" applyBorder="1" applyAlignment="1" applyProtection="1">
      <alignment horizontal="center" vertical="center" wrapText="1"/>
      <protection hidden="1"/>
    </xf>
    <xf numFmtId="0" fontId="1" fillId="4" borderId="60" xfId="0" applyFont="1" applyFill="1" applyBorder="1" applyAlignment="1" applyProtection="1">
      <alignment horizontal="center" vertical="center" wrapText="1"/>
      <protection hidden="1"/>
    </xf>
    <xf numFmtId="0" fontId="1" fillId="4" borderId="58" xfId="0" applyFont="1" applyFill="1" applyBorder="1" applyAlignment="1" applyProtection="1">
      <alignment horizontal="center" vertical="center" wrapText="1"/>
      <protection hidden="1"/>
    </xf>
    <xf numFmtId="0" fontId="1" fillId="4" borderId="61" xfId="0" applyFont="1" applyFill="1" applyBorder="1" applyAlignment="1" applyProtection="1">
      <alignment horizontal="center" vertical="center" wrapText="1"/>
      <protection hidden="1"/>
    </xf>
    <xf numFmtId="0" fontId="1" fillId="4" borderId="55" xfId="0" applyFont="1" applyFill="1" applyBorder="1" applyAlignment="1" applyProtection="1">
      <alignment horizontal="center" vertical="center" wrapText="1"/>
      <protection hidden="1"/>
    </xf>
    <xf numFmtId="0" fontId="1" fillId="4" borderId="53" xfId="0" applyFont="1" applyFill="1" applyBorder="1" applyAlignment="1" applyProtection="1">
      <alignment horizontal="center" vertical="center" wrapText="1"/>
      <protection hidden="1"/>
    </xf>
    <xf numFmtId="0" fontId="1" fillId="4" borderId="56" xfId="0" applyFont="1" applyFill="1" applyBorder="1" applyAlignment="1" applyProtection="1">
      <alignment horizontal="center" vertical="center" wrapText="1"/>
      <protection hidden="1"/>
    </xf>
    <xf numFmtId="3" fontId="1" fillId="4" borderId="58" xfId="0" applyNumberFormat="1" applyFont="1" applyFill="1" applyBorder="1" applyAlignment="1" applyProtection="1">
      <alignment horizontal="center" vertical="center" wrapText="1"/>
      <protection hidden="1"/>
    </xf>
    <xf numFmtId="3" fontId="1" fillId="4" borderId="61" xfId="0" applyNumberFormat="1" applyFont="1" applyFill="1" applyBorder="1" applyAlignment="1" applyProtection="1">
      <alignment horizontal="center" vertical="center" wrapText="1"/>
      <protection hidden="1"/>
    </xf>
    <xf numFmtId="0" fontId="1" fillId="4" borderId="59" xfId="0" applyFont="1" applyFill="1" applyBorder="1" applyAlignment="1" applyProtection="1">
      <alignment horizontal="center" vertical="center" wrapText="1"/>
      <protection hidden="1"/>
    </xf>
    <xf numFmtId="0" fontId="1" fillId="4" borderId="62" xfId="0" applyFont="1" applyFill="1" applyBorder="1" applyAlignment="1" applyProtection="1">
      <alignment horizontal="center" vertical="center" wrapText="1"/>
      <protection hidden="1"/>
    </xf>
    <xf numFmtId="0" fontId="1" fillId="4" borderId="33" xfId="0" applyFont="1" applyFill="1" applyBorder="1" applyAlignment="1" applyProtection="1">
      <alignment horizontal="center" vertical="center" wrapText="1"/>
      <protection hidden="1"/>
    </xf>
    <xf numFmtId="0" fontId="1" fillId="4" borderId="0" xfId="0" applyFont="1" applyFill="1" applyAlignment="1" applyProtection="1">
      <alignment horizontal="center" vertical="center" wrapText="1"/>
      <protection hidden="1"/>
    </xf>
    <xf numFmtId="0" fontId="1" fillId="4" borderId="0" xfId="0" applyFont="1" applyFill="1" applyAlignment="1" applyProtection="1">
      <alignment horizontal="left" vertical="center" wrapText="1"/>
      <protection hidden="1"/>
    </xf>
    <xf numFmtId="0" fontId="7" fillId="0" borderId="4" xfId="0" applyFont="1" applyBorder="1" applyAlignment="1" applyProtection="1">
      <alignment horizontal="left" vertical="center"/>
      <protection hidden="1"/>
    </xf>
    <xf numFmtId="0" fontId="0" fillId="0" borderId="0" xfId="0" applyAlignment="1" applyProtection="1">
      <alignment horizontal="left" vertical="top" wrapText="1"/>
      <protection hidden="1"/>
    </xf>
    <xf numFmtId="0" fontId="44" fillId="7" borderId="0" xfId="0" applyFont="1" applyFill="1" applyAlignment="1">
      <alignment horizontal="center" vertical="center" wrapText="1"/>
    </xf>
    <xf numFmtId="0" fontId="42" fillId="7" borderId="0" xfId="0" applyFont="1" applyFill="1" applyAlignment="1">
      <alignment horizontal="center" vertical="center" wrapText="1"/>
    </xf>
  </cellXfs>
  <cellStyles count="3">
    <cellStyle name="Hyperlink" xfId="2" builtinId="8"/>
    <cellStyle name="Normal" xfId="0" builtinId="0"/>
    <cellStyle name="Normal 2" xfId="1" xr:uid="{00000000-0005-0000-0000-000002000000}"/>
  </cellStyles>
  <dxfs count="59">
    <dxf>
      <fill>
        <patternFill>
          <bgColor theme="0" tint="-4.9989318521683403E-2"/>
        </patternFill>
      </fill>
    </dxf>
    <dxf>
      <font>
        <b/>
        <i val="0"/>
        <color rgb="FFC00000"/>
      </font>
      <fill>
        <patternFill>
          <bgColor theme="5" tint="0.79998168889431442"/>
        </patternFill>
      </fill>
    </dxf>
    <dxf>
      <font>
        <color rgb="FFC00000"/>
      </font>
      <fill>
        <patternFill>
          <bgColor theme="5" tint="0.79998168889431442"/>
        </patternFill>
      </fill>
    </dxf>
    <dxf>
      <font>
        <color theme="0" tint="-0.14996795556505021"/>
      </font>
    </dxf>
    <dxf>
      <font>
        <color theme="0" tint="-4.9989318521683403E-2"/>
      </font>
    </dxf>
    <dxf>
      <fill>
        <patternFill>
          <bgColor theme="0" tint="-0.14996795556505021"/>
        </patternFill>
      </fill>
    </dxf>
    <dxf>
      <font>
        <b/>
        <i val="0"/>
        <color rgb="FFC00000"/>
      </font>
      <fill>
        <patternFill>
          <bgColor theme="5" tint="0.79998168889431442"/>
        </patternFill>
      </fill>
    </dxf>
    <dxf>
      <font>
        <color theme="0" tint="-0.14996795556505021"/>
      </font>
    </dxf>
    <dxf>
      <font>
        <color theme="0" tint="-4.9989318521683403E-2"/>
      </font>
    </dxf>
    <dxf>
      <fill>
        <patternFill>
          <bgColor theme="0" tint="-0.14996795556505021"/>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theme="4" tint="0.79998168889431442"/>
        </patternFill>
      </fill>
    </dxf>
    <dxf>
      <font>
        <b/>
        <i val="0"/>
      </font>
      <fill>
        <patternFill>
          <bgColor theme="5" tint="0.79998168889431442"/>
        </patternFill>
      </fill>
    </dxf>
    <dxf>
      <font>
        <color theme="0"/>
      </font>
      <fill>
        <patternFill>
          <bgColor rgb="FFFF0000"/>
        </patternFill>
      </fill>
    </dxf>
    <dxf>
      <font>
        <color theme="0"/>
      </font>
      <fill>
        <patternFill>
          <bgColor theme="0"/>
        </patternFill>
      </fill>
      <border>
        <left/>
        <right/>
        <bottom/>
        <vertical/>
        <horizontal/>
      </border>
    </dxf>
    <dxf>
      <fill>
        <patternFill>
          <bgColor theme="4" tint="0.79998168889431442"/>
        </patternFill>
      </fill>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color theme="0"/>
      </font>
      <fill>
        <patternFill>
          <bgColor rgb="FFFF0000"/>
        </patternFill>
      </fill>
    </dxf>
    <dxf>
      <fill>
        <patternFill>
          <bgColor theme="0"/>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ill>
        <patternFill>
          <bgColor theme="5" tint="0.79998168889431442"/>
        </patternFill>
      </fill>
      <border>
        <left style="thin">
          <color theme="5" tint="-0.499984740745262"/>
        </left>
        <right style="thin">
          <color theme="5" tint="-0.499984740745262"/>
        </right>
        <top style="thin">
          <color theme="5" tint="-0.499984740745262"/>
        </top>
        <bottom style="thin">
          <color theme="5" tint="-0.499984740745262"/>
        </bottom>
      </border>
    </dxf>
    <dxf>
      <font>
        <b/>
        <i val="0"/>
        <color rgb="FFC00000"/>
      </font>
    </dxf>
    <dxf>
      <font>
        <b/>
        <i val="0"/>
      </font>
      <fill>
        <patternFill>
          <bgColor theme="5" tint="0.79998168889431442"/>
        </patternFill>
      </fill>
    </dxf>
    <dxf>
      <font>
        <b/>
        <i val="0"/>
        <color rgb="FF0000FF"/>
      </font>
    </dxf>
    <dxf>
      <font>
        <b val="0"/>
        <i/>
        <color theme="1" tint="0.499984740745262"/>
      </font>
    </dxf>
    <dxf>
      <font>
        <color theme="0"/>
      </font>
      <fill>
        <patternFill>
          <bgColor theme="0"/>
        </patternFill>
      </fill>
      <border>
        <left/>
        <right/>
        <bottom/>
        <vertical/>
        <horizontal/>
      </border>
    </dxf>
    <dxf>
      <fill>
        <patternFill>
          <bgColor theme="4" tint="0.79998168889431442"/>
        </patternFill>
      </fill>
    </dxf>
    <dxf>
      <fill>
        <patternFill>
          <bgColor theme="5" tint="0.79998168889431442"/>
        </patternFill>
      </fill>
      <border>
        <left style="thin">
          <color theme="6" tint="-0.499984740745262"/>
        </left>
        <right style="thin">
          <color theme="6" tint="-0.499984740745262"/>
        </right>
        <top style="thin">
          <color theme="6" tint="-0.499984740745262"/>
        </top>
        <bottom style="thin">
          <color theme="6" tint="-0.499984740745262"/>
        </bottom>
      </border>
    </dxf>
    <dxf>
      <font>
        <b/>
        <i val="0"/>
        <color rgb="FFC00000"/>
      </font>
    </dxf>
    <dxf>
      <font>
        <b val="0"/>
        <i/>
        <color theme="1" tint="0.499984740745262"/>
      </font>
    </dxf>
    <dxf>
      <font>
        <b/>
        <i val="0"/>
        <color rgb="FF0000FF"/>
      </font>
    </dxf>
    <dxf>
      <font>
        <color theme="0"/>
      </font>
      <fill>
        <patternFill>
          <bgColor rgb="FFFF0000"/>
        </patternFill>
      </fill>
    </dxf>
    <dxf>
      <fill>
        <patternFill>
          <bgColor theme="0"/>
        </patternFill>
      </fill>
      <border>
        <left style="thin">
          <color theme="3" tint="-0.499984740745262"/>
        </left>
        <right style="thin">
          <color theme="3" tint="-0.499984740745262"/>
        </right>
        <top style="thin">
          <color theme="3" tint="-0.499984740745262"/>
        </top>
        <bottom style="thin">
          <color theme="3" tint="-0.499984740745262"/>
        </bottom>
        <vertical/>
        <horizontal/>
      </border>
    </dxf>
    <dxf>
      <font>
        <b/>
        <i val="0"/>
        <color rgb="FFC00000"/>
      </font>
    </dxf>
    <dxf>
      <font>
        <b val="0"/>
        <i/>
        <color theme="1" tint="0.34998626667073579"/>
      </font>
    </dxf>
    <dxf>
      <font>
        <b val="0"/>
        <i/>
        <color theme="1" tint="0.34998626667073579"/>
      </font>
    </dxf>
    <dxf>
      <font>
        <b/>
        <i val="0"/>
        <color rgb="FFC00000"/>
      </font>
    </dxf>
    <dxf>
      <font>
        <b val="0"/>
        <i/>
        <color theme="1" tint="0.34998626667073579"/>
      </font>
    </dxf>
    <dxf>
      <font>
        <b/>
        <i val="0"/>
        <color rgb="FF0000FF"/>
      </font>
    </dxf>
    <dxf>
      <font>
        <color rgb="FFFF0000"/>
      </font>
      <fill>
        <patternFill>
          <bgColor theme="9" tint="0.79998168889431442"/>
        </patternFill>
      </fill>
    </dxf>
    <dxf>
      <font>
        <color theme="2" tint="-9.9948118533890809E-2"/>
      </font>
      <fill>
        <patternFill>
          <bgColor theme="2" tint="-9.9948118533890809E-2"/>
        </patternFill>
      </fill>
      <border>
        <left/>
        <right/>
        <top/>
        <bottom/>
        <vertical/>
        <horizontal/>
      </border>
    </dxf>
    <dxf>
      <font>
        <b/>
        <i val="0"/>
        <color rgb="FFC00000"/>
      </font>
    </dxf>
    <dxf>
      <font>
        <b val="0"/>
        <i/>
        <color theme="1" tint="0.34998626667073579"/>
      </font>
    </dxf>
    <dxf>
      <font>
        <b val="0"/>
        <i/>
        <color theme="1" tint="0.34998626667073579"/>
      </font>
    </dxf>
    <dxf>
      <font>
        <b/>
        <i val="0"/>
        <color rgb="FFC00000"/>
      </font>
    </dxf>
    <dxf>
      <font>
        <b val="0"/>
        <i/>
        <color theme="1" tint="0.34998626667073579"/>
      </font>
    </dxf>
    <dxf>
      <font>
        <b/>
        <i val="0"/>
        <color rgb="FF0000FF"/>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b val="0"/>
        <i val="0"/>
        <strike/>
        <color theme="0" tint="-0.499984740745262"/>
      </font>
    </dxf>
    <dxf>
      <font>
        <b val="0"/>
        <i val="0"/>
        <strike/>
        <color theme="0" tint="-0.49998474074526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fatfreecartpro.com/ecom/gb.php?&amp;c=single&amp;cl=353533&amp;i=1884003" TargetMode="External"/></Relationships>
</file>

<file path=xl/drawings/drawing1.xml><?xml version="1.0" encoding="utf-8"?>
<xdr:wsDr xmlns:xdr="http://schemas.openxmlformats.org/drawingml/2006/spreadsheetDrawing" xmlns:a="http://schemas.openxmlformats.org/drawingml/2006/main">
  <xdr:twoCellAnchor>
    <xdr:from>
      <xdr:col>1</xdr:col>
      <xdr:colOff>63500</xdr:colOff>
      <xdr:row>3</xdr:row>
      <xdr:rowOff>107950</xdr:rowOff>
    </xdr:from>
    <xdr:to>
      <xdr:col>16</xdr:col>
      <xdr:colOff>425450</xdr:colOff>
      <xdr:row>71</xdr:row>
      <xdr:rowOff>31750</xdr:rowOff>
    </xdr:to>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177800" y="615950"/>
          <a:ext cx="9220200" cy="1244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sz="14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p>
        <a:p>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238125</xdr:colOff>
      <xdr:row>29</xdr:row>
      <xdr:rowOff>58749</xdr:rowOff>
    </xdr:from>
    <xdr:to>
      <xdr:col>7</xdr:col>
      <xdr:colOff>1533525</xdr:colOff>
      <xdr:row>32</xdr:row>
      <xdr:rowOff>134949</xdr:rowOff>
    </xdr:to>
    <xdr:pic>
      <xdr:nvPicPr>
        <xdr:cNvPr id="3" name="Picture 2">
          <a:hlinkClick xmlns:r="http://schemas.openxmlformats.org/officeDocument/2006/relationships" r:id="rId1"/>
          <a:extLst>
            <a:ext uri="{FF2B5EF4-FFF2-40B4-BE49-F238E27FC236}">
              <a16:creationId xmlns:a16="http://schemas.microsoft.com/office/drawing/2014/main" id="{3A02F2EE-C497-C8EF-EE76-09CC5A414B7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638925" y="5411799"/>
          <a:ext cx="1295400" cy="647700"/>
        </a:xfrm>
        <a:prstGeom prst="rect">
          <a:avLst/>
        </a:prstGeom>
      </xdr:spPr>
    </xdr:pic>
    <xdr:clientData/>
  </xdr:twoCellAnchor>
  <xdr:twoCellAnchor>
    <xdr:from>
      <xdr:col>8</xdr:col>
      <xdr:colOff>123824</xdr:colOff>
      <xdr:row>15</xdr:row>
      <xdr:rowOff>0</xdr:rowOff>
    </xdr:from>
    <xdr:to>
      <xdr:col>14</xdr:col>
      <xdr:colOff>495300</xdr:colOff>
      <xdr:row>29</xdr:row>
      <xdr:rowOff>152400</xdr:rowOff>
    </xdr:to>
    <xdr:sp macro="" textlink="">
      <xdr:nvSpPr>
        <xdr:cNvPr id="4" name="TextBox 3">
          <a:extLst>
            <a:ext uri="{FF2B5EF4-FFF2-40B4-BE49-F238E27FC236}">
              <a16:creationId xmlns:a16="http://schemas.microsoft.com/office/drawing/2014/main" id="{D36EB6AE-703B-4684-9E73-F041C681A94A}"/>
            </a:ext>
          </a:extLst>
        </xdr:cNvPr>
        <xdr:cNvSpPr txBox="1"/>
      </xdr:nvSpPr>
      <xdr:spPr>
        <a:xfrm>
          <a:off x="8239124" y="2686050"/>
          <a:ext cx="3686176" cy="281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8</xdr:col>
      <xdr:colOff>155575</xdr:colOff>
      <xdr:row>29</xdr:row>
      <xdr:rowOff>15875</xdr:rowOff>
    </xdr:from>
    <xdr:to>
      <xdr:col>9</xdr:col>
      <xdr:colOff>542925</xdr:colOff>
      <xdr:row>31</xdr:row>
      <xdr:rowOff>142875</xdr:rowOff>
    </xdr:to>
    <xdr:sp macro="" textlink="">
      <xdr:nvSpPr>
        <xdr:cNvPr id="5" name="Bent-Up Arrow 5">
          <a:extLst>
            <a:ext uri="{FF2B5EF4-FFF2-40B4-BE49-F238E27FC236}">
              <a16:creationId xmlns:a16="http://schemas.microsoft.com/office/drawing/2014/main" id="{BDC3130B-C9D3-4654-8D0E-4BB75557242E}"/>
            </a:ext>
          </a:extLst>
        </xdr:cNvPr>
        <xdr:cNvSpPr/>
      </xdr:nvSpPr>
      <xdr:spPr>
        <a:xfrm rot="16200000" flipH="1">
          <a:off x="8343900" y="5295900"/>
          <a:ext cx="508000" cy="654050"/>
        </a:xfrm>
        <a:prstGeom prst="bentUpArrow">
          <a:avLst>
            <a:gd name="adj1" fmla="val 25000"/>
            <a:gd name="adj2" fmla="val 25000"/>
            <a:gd name="adj3" fmla="val 25000"/>
          </a:avLst>
        </a:prstGeom>
        <a:solidFill>
          <a:srgbClr val="C0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youtu.be/LCA6g7GNXMs" TargetMode="External"/><Relationship Id="rId2" Type="http://schemas.openxmlformats.org/officeDocument/2006/relationships/hyperlink" Target="https://youtu.be/MIx_CFNWDYI" TargetMode="External"/><Relationship Id="rId1" Type="http://schemas.openxmlformats.org/officeDocument/2006/relationships/hyperlink" Target="https://youtu.be/we2Ez3aBDEM" TargetMode="External"/><Relationship Id="rId5" Type="http://schemas.openxmlformats.org/officeDocument/2006/relationships/printerSettings" Target="../printerSettings/printerSettings1.bin"/><Relationship Id="rId4" Type="http://schemas.openxmlformats.org/officeDocument/2006/relationships/hyperlink" Target="https://youtu.be/vbGfXFC3rL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journalshee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7"/>
  <sheetViews>
    <sheetView showGridLines="0" zoomScaleNormal="100" workbookViewId="0">
      <pane ySplit="4" topLeftCell="A5" activePane="bottomLeft" state="frozen"/>
      <selection pane="bottomLeft" activeCell="H34" sqref="H34"/>
    </sheetView>
  </sheetViews>
  <sheetFormatPr defaultColWidth="8.7109375" defaultRowHeight="15" x14ac:dyDescent="0.25"/>
  <cols>
    <col min="1" max="1" width="1.5703125" style="2" customWidth="1"/>
    <col min="2" max="2" width="4.5703125" style="2" customWidth="1"/>
    <col min="3" max="3" width="80.7109375" style="2" customWidth="1"/>
    <col min="4" max="4" width="3.140625" style="214" customWidth="1"/>
    <col min="5" max="8" width="10.7109375" style="2" customWidth="1"/>
    <col min="9" max="9" width="1.7109375" style="2" customWidth="1"/>
    <col min="10" max="10" width="0.85546875" style="207" customWidth="1"/>
    <col min="11" max="11" width="1.5703125" style="2" customWidth="1"/>
    <col min="12" max="12" width="2.5703125" style="2" customWidth="1"/>
    <col min="13" max="13" width="31.42578125" style="2" customWidth="1"/>
    <col min="14" max="16384" width="8.7109375" style="2"/>
  </cols>
  <sheetData>
    <row r="1" spans="1:14" s="207" customFormat="1" ht="5.0999999999999996" customHeight="1" x14ac:dyDescent="0.25">
      <c r="D1" s="213"/>
    </row>
    <row r="2" spans="1:14" ht="5.0999999999999996" customHeight="1" x14ac:dyDescent="0.25"/>
    <row r="3" spans="1:14" s="3" customFormat="1" ht="30" customHeight="1" x14ac:dyDescent="0.25">
      <c r="B3" s="4" t="s">
        <v>319</v>
      </c>
      <c r="C3" s="5"/>
      <c r="D3" s="214"/>
      <c r="E3" s="404" t="s">
        <v>349</v>
      </c>
      <c r="F3" s="404"/>
      <c r="G3" s="404"/>
      <c r="H3" s="404"/>
      <c r="J3" s="208"/>
    </row>
    <row r="4" spans="1:14" s="3" customFormat="1" ht="5.0999999999999996" customHeight="1" x14ac:dyDescent="0.25">
      <c r="D4" s="214"/>
      <c r="J4" s="208"/>
    </row>
    <row r="5" spans="1:14" s="6" customFormat="1" ht="19.5" thickBot="1" x14ac:dyDescent="0.3">
      <c r="B5" s="113" t="s">
        <v>117</v>
      </c>
      <c r="C5" s="113"/>
      <c r="D5" s="215"/>
      <c r="E5" s="114"/>
      <c r="F5" s="114"/>
      <c r="G5" s="114"/>
      <c r="H5" s="114"/>
      <c r="J5" s="209"/>
    </row>
    <row r="6" spans="1:14" s="3" customFormat="1" ht="5.0999999999999996" customHeight="1" x14ac:dyDescent="0.25">
      <c r="B6" s="7"/>
      <c r="C6" s="7"/>
      <c r="D6" s="214"/>
      <c r="J6" s="208"/>
    </row>
    <row r="7" spans="1:14" s="3" customFormat="1" x14ac:dyDescent="0.25">
      <c r="B7" s="8" t="s">
        <v>0</v>
      </c>
      <c r="C7" s="8"/>
      <c r="D7" s="214"/>
      <c r="E7" s="210" t="s">
        <v>1</v>
      </c>
      <c r="J7" s="208"/>
      <c r="M7" s="201" t="s">
        <v>227</v>
      </c>
    </row>
    <row r="8" spans="1:14" s="3" customFormat="1" x14ac:dyDescent="0.25">
      <c r="B8" s="116">
        <v>1</v>
      </c>
      <c r="C8" s="9" t="s">
        <v>2</v>
      </c>
      <c r="D8" s="216" t="s">
        <v>3</v>
      </c>
      <c r="E8" s="44">
        <v>6</v>
      </c>
      <c r="J8" s="208"/>
      <c r="M8" s="202" t="s">
        <v>228</v>
      </c>
      <c r="N8" s="96" t="s">
        <v>297</v>
      </c>
    </row>
    <row r="9" spans="1:14" s="3" customFormat="1" x14ac:dyDescent="0.25">
      <c r="B9" s="116">
        <v>2</v>
      </c>
      <c r="C9" s="9" t="s">
        <v>4</v>
      </c>
      <c r="D9" s="216" t="s">
        <v>3</v>
      </c>
      <c r="E9" s="44">
        <v>4</v>
      </c>
      <c r="J9" s="208"/>
      <c r="M9" s="203" t="s">
        <v>229</v>
      </c>
    </row>
    <row r="10" spans="1:14" s="3" customFormat="1" x14ac:dyDescent="0.25">
      <c r="B10" s="116">
        <v>3</v>
      </c>
      <c r="C10" s="9" t="s">
        <v>5</v>
      </c>
      <c r="D10" s="216" t="s">
        <v>3</v>
      </c>
      <c r="E10" s="44">
        <v>4</v>
      </c>
      <c r="J10" s="208"/>
      <c r="M10" s="204" t="s">
        <v>230</v>
      </c>
      <c r="N10" s="96" t="s">
        <v>297</v>
      </c>
    </row>
    <row r="11" spans="1:14" s="3" customFormat="1" x14ac:dyDescent="0.25">
      <c r="D11" s="214"/>
      <c r="J11" s="208"/>
    </row>
    <row r="12" spans="1:14" s="6" customFormat="1" ht="19.5" thickBot="1" x14ac:dyDescent="0.3">
      <c r="B12" s="113" t="s">
        <v>118</v>
      </c>
      <c r="C12" s="113"/>
      <c r="D12" s="217"/>
      <c r="E12" s="114"/>
      <c r="F12" s="114"/>
      <c r="G12" s="114"/>
      <c r="H12" s="114"/>
      <c r="J12" s="209"/>
    </row>
    <row r="13" spans="1:14" s="6" customFormat="1" ht="5.0999999999999996" customHeight="1" x14ac:dyDescent="0.25">
      <c r="B13" s="7"/>
      <c r="C13" s="7"/>
      <c r="D13" s="218"/>
      <c r="E13" s="10"/>
      <c r="F13" s="10"/>
      <c r="G13" s="10"/>
      <c r="H13" s="10"/>
      <c r="J13" s="209"/>
    </row>
    <row r="14" spans="1:14" s="3" customFormat="1" ht="18.75" x14ac:dyDescent="0.3">
      <c r="B14" s="11" t="s">
        <v>115</v>
      </c>
      <c r="C14" s="12"/>
      <c r="D14" s="219"/>
      <c r="J14" s="208"/>
    </row>
    <row r="15" spans="1:14" s="3" customFormat="1" x14ac:dyDescent="0.25">
      <c r="A15" s="53">
        <f>IF(E15="Tournament's Actual Results",1,0)</f>
        <v>1</v>
      </c>
      <c r="B15" s="95" t="s">
        <v>99</v>
      </c>
      <c r="C15" s="13"/>
      <c r="D15" s="216" t="s">
        <v>3</v>
      </c>
      <c r="E15" s="392" t="s">
        <v>351</v>
      </c>
      <c r="F15" s="393"/>
      <c r="G15" s="393"/>
      <c r="H15" s="394"/>
      <c r="J15" s="208"/>
      <c r="L15" s="96" t="s">
        <v>102</v>
      </c>
      <c r="M15" s="96" t="s">
        <v>103</v>
      </c>
    </row>
    <row r="16" spans="1:14" s="3" customFormat="1" x14ac:dyDescent="0.25">
      <c r="A16" s="53">
        <f>IF(E16="Included",1,0)</f>
        <v>1</v>
      </c>
      <c r="B16" s="95" t="s">
        <v>100</v>
      </c>
      <c r="C16" s="13"/>
      <c r="D16" s="216" t="s">
        <v>3</v>
      </c>
      <c r="E16" s="392" t="s">
        <v>156</v>
      </c>
      <c r="F16" s="394"/>
      <c r="J16" s="208"/>
    </row>
    <row r="17" spans="2:14" s="3" customFormat="1" ht="5.0999999999999996" customHeight="1" x14ac:dyDescent="0.25">
      <c r="D17" s="214"/>
      <c r="J17" s="208"/>
    </row>
    <row r="18" spans="2:14" s="3" customFormat="1" ht="18.75" x14ac:dyDescent="0.3">
      <c r="B18" s="14" t="s">
        <v>116</v>
      </c>
      <c r="D18" s="214"/>
      <c r="J18" s="208"/>
    </row>
    <row r="19" spans="2:14" s="3" customFormat="1" x14ac:dyDescent="0.25">
      <c r="B19" s="15" t="s">
        <v>6</v>
      </c>
      <c r="C19" s="15"/>
      <c r="D19" s="218"/>
      <c r="E19" s="211" t="s">
        <v>55</v>
      </c>
      <c r="F19" s="211" t="s">
        <v>56</v>
      </c>
      <c r="G19" s="211" t="s">
        <v>57</v>
      </c>
      <c r="H19" s="211" t="s">
        <v>7</v>
      </c>
      <c r="J19" s="208"/>
      <c r="M19" s="203" t="s">
        <v>231</v>
      </c>
    </row>
    <row r="20" spans="2:14" s="3" customFormat="1" ht="14.45" customHeight="1" x14ac:dyDescent="0.25">
      <c r="B20" s="116">
        <v>1</v>
      </c>
      <c r="C20" s="9" t="s">
        <v>2</v>
      </c>
      <c r="D20" s="216" t="s">
        <v>3</v>
      </c>
      <c r="E20" s="44">
        <v>12</v>
      </c>
      <c r="F20" s="44">
        <v>24</v>
      </c>
      <c r="G20" s="44">
        <v>48</v>
      </c>
      <c r="H20" s="44">
        <v>96</v>
      </c>
      <c r="J20" s="208"/>
      <c r="M20" s="205" t="s">
        <v>232</v>
      </c>
      <c r="N20" s="96" t="s">
        <v>297</v>
      </c>
    </row>
    <row r="21" spans="2:14" s="3" customFormat="1" x14ac:dyDescent="0.25">
      <c r="B21" s="116">
        <v>2</v>
      </c>
      <c r="C21" s="9" t="s">
        <v>4</v>
      </c>
      <c r="D21" s="216" t="s">
        <v>3</v>
      </c>
      <c r="E21" s="44">
        <v>8</v>
      </c>
      <c r="F21" s="44">
        <v>16</v>
      </c>
      <c r="G21" s="44">
        <v>32</v>
      </c>
      <c r="H21" s="44">
        <v>64</v>
      </c>
      <c r="J21" s="208"/>
    </row>
    <row r="22" spans="2:14" s="3" customFormat="1" x14ac:dyDescent="0.25">
      <c r="B22" s="116">
        <v>3</v>
      </c>
      <c r="C22" s="9" t="s">
        <v>5</v>
      </c>
      <c r="D22" s="216" t="s">
        <v>3</v>
      </c>
      <c r="E22" s="44">
        <v>6</v>
      </c>
      <c r="F22" s="44">
        <v>12</v>
      </c>
      <c r="G22" s="44">
        <v>24</v>
      </c>
      <c r="H22" s="44">
        <v>48</v>
      </c>
      <c r="J22" s="208"/>
    </row>
    <row r="23" spans="2:14" s="3" customFormat="1" ht="5.0999999999999996" customHeight="1" x14ac:dyDescent="0.25">
      <c r="D23" s="214"/>
      <c r="J23" s="208"/>
    </row>
    <row r="24" spans="2:14" s="3" customFormat="1" x14ac:dyDescent="0.25">
      <c r="B24" s="8" t="s">
        <v>8</v>
      </c>
      <c r="C24" s="8"/>
      <c r="D24" s="218"/>
      <c r="E24" s="211" t="s">
        <v>1</v>
      </c>
      <c r="J24" s="208"/>
    </row>
    <row r="25" spans="2:14" s="3" customFormat="1" x14ac:dyDescent="0.25">
      <c r="B25" s="116">
        <v>1</v>
      </c>
      <c r="C25" s="9" t="s">
        <v>2</v>
      </c>
      <c r="D25" s="216" t="s">
        <v>3</v>
      </c>
      <c r="E25" s="44">
        <v>6</v>
      </c>
      <c r="F25" s="103" t="str">
        <f>IF(KOPSO=0,"◄ Not Applied in Your Selected Game Scenario","")</f>
        <v/>
      </c>
      <c r="J25" s="208"/>
    </row>
    <row r="26" spans="2:14" s="3" customFormat="1" x14ac:dyDescent="0.25">
      <c r="B26" s="116">
        <v>2</v>
      </c>
      <c r="C26" s="9" t="s">
        <v>4</v>
      </c>
      <c r="D26" s="216" t="s">
        <v>3</v>
      </c>
      <c r="E26" s="44">
        <v>4</v>
      </c>
      <c r="F26" s="103" t="str">
        <f>IF(KOPSO=0,"◄ Not Applied in Your Selected Game Scenario","")</f>
        <v/>
      </c>
      <c r="J26" s="208"/>
    </row>
    <row r="27" spans="2:14" s="3" customFormat="1" x14ac:dyDescent="0.25">
      <c r="B27" s="116">
        <v>3</v>
      </c>
      <c r="C27" s="9" t="s">
        <v>5</v>
      </c>
      <c r="D27" s="216" t="s">
        <v>3</v>
      </c>
      <c r="E27" s="44">
        <v>2</v>
      </c>
      <c r="F27" s="103" t="str">
        <f>IF(KOPSO=0,"◄ Not Applied in Your Selected Game Scenario","")</f>
        <v/>
      </c>
      <c r="J27" s="208"/>
    </row>
    <row r="28" spans="2:14" s="3" customFormat="1" ht="14.45" customHeight="1" x14ac:dyDescent="0.25">
      <c r="D28" s="214"/>
      <c r="J28" s="208"/>
    </row>
    <row r="29" spans="2:14" s="3" customFormat="1" ht="18.95" customHeight="1" thickBot="1" x14ac:dyDescent="0.3">
      <c r="B29" s="113" t="s">
        <v>119</v>
      </c>
      <c r="C29" s="113"/>
      <c r="D29" s="217"/>
      <c r="E29" s="212"/>
      <c r="F29" s="114"/>
      <c r="G29" s="114"/>
      <c r="H29" s="114"/>
      <c r="J29" s="208"/>
    </row>
    <row r="30" spans="2:14" s="3" customFormat="1" x14ac:dyDescent="0.25">
      <c r="B30" s="8" t="s">
        <v>0</v>
      </c>
      <c r="C30" s="8"/>
      <c r="D30" s="218"/>
      <c r="E30" s="211" t="s">
        <v>1</v>
      </c>
      <c r="J30" s="208"/>
      <c r="M30" s="203" t="s">
        <v>233</v>
      </c>
    </row>
    <row r="31" spans="2:14" s="3" customFormat="1" x14ac:dyDescent="0.25">
      <c r="B31" s="116">
        <v>1</v>
      </c>
      <c r="C31" s="9" t="s">
        <v>9</v>
      </c>
      <c r="D31" s="216" t="s">
        <v>3</v>
      </c>
      <c r="E31" s="44">
        <v>24</v>
      </c>
      <c r="J31" s="208"/>
      <c r="M31" s="205" t="s">
        <v>234</v>
      </c>
    </row>
    <row r="32" spans="2:14" s="3" customFormat="1" x14ac:dyDescent="0.25">
      <c r="B32" s="116">
        <v>2</v>
      </c>
      <c r="C32" s="9" t="s">
        <v>10</v>
      </c>
      <c r="D32" s="216" t="s">
        <v>3</v>
      </c>
      <c r="E32" s="44">
        <v>12</v>
      </c>
      <c r="J32" s="208"/>
    </row>
    <row r="33" spans="2:10" s="3" customFormat="1" x14ac:dyDescent="0.25">
      <c r="B33" s="116">
        <v>3</v>
      </c>
      <c r="C33" s="9" t="s">
        <v>11</v>
      </c>
      <c r="D33" s="216" t="s">
        <v>3</v>
      </c>
      <c r="E33" s="44">
        <v>12</v>
      </c>
      <c r="J33" s="208"/>
    </row>
    <row r="34" spans="2:10" s="3" customFormat="1" x14ac:dyDescent="0.25">
      <c r="B34" s="116">
        <v>4</v>
      </c>
      <c r="C34" s="9" t="s">
        <v>12</v>
      </c>
      <c r="D34" s="216" t="s">
        <v>3</v>
      </c>
      <c r="E34" s="44">
        <v>8</v>
      </c>
      <c r="J34" s="208"/>
    </row>
    <row r="35" spans="2:10" s="3" customFormat="1" x14ac:dyDescent="0.25">
      <c r="B35" s="116">
        <v>5</v>
      </c>
      <c r="C35" s="9" t="s">
        <v>13</v>
      </c>
      <c r="D35" s="216" t="s">
        <v>3</v>
      </c>
      <c r="E35" s="44">
        <v>6</v>
      </c>
      <c r="J35" s="208"/>
    </row>
    <row r="36" spans="2:10" s="3" customFormat="1" x14ac:dyDescent="0.25">
      <c r="B36" s="116">
        <v>6</v>
      </c>
      <c r="C36" s="9" t="s">
        <v>276</v>
      </c>
      <c r="D36" s="216"/>
      <c r="E36" s="276"/>
      <c r="J36" s="208"/>
    </row>
    <row r="37" spans="2:10" s="3" customFormat="1" x14ac:dyDescent="0.25">
      <c r="B37" s="116"/>
      <c r="C37" s="9" t="s">
        <v>303</v>
      </c>
      <c r="D37" s="216"/>
      <c r="E37" s="44">
        <v>8</v>
      </c>
      <c r="J37" s="208"/>
    </row>
    <row r="38" spans="2:10" s="3" customFormat="1" x14ac:dyDescent="0.25">
      <c r="B38" s="116"/>
      <c r="C38" s="9" t="s">
        <v>304</v>
      </c>
      <c r="D38" s="216"/>
      <c r="E38" s="44">
        <v>4</v>
      </c>
      <c r="J38" s="208"/>
    </row>
    <row r="39" spans="2:10" s="3" customFormat="1" ht="15.75" thickBot="1" x14ac:dyDescent="0.3">
      <c r="B39" s="116"/>
      <c r="C39" s="9" t="s">
        <v>305</v>
      </c>
      <c r="D39" s="216"/>
      <c r="E39" s="355">
        <v>2</v>
      </c>
      <c r="J39" s="208"/>
    </row>
    <row r="40" spans="2:10" s="3" customFormat="1" x14ac:dyDescent="0.25">
      <c r="B40" s="343">
        <v>7</v>
      </c>
      <c r="C40" s="344" t="s">
        <v>277</v>
      </c>
      <c r="D40" s="345"/>
      <c r="E40" s="346"/>
      <c r="F40" s="395" t="s">
        <v>348</v>
      </c>
      <c r="G40" s="396"/>
      <c r="H40" s="397"/>
      <c r="J40" s="208"/>
    </row>
    <row r="41" spans="2:10" s="3" customFormat="1" x14ac:dyDescent="0.25">
      <c r="B41" s="347"/>
      <c r="C41" s="348" t="s">
        <v>306</v>
      </c>
      <c r="D41" s="349"/>
      <c r="E41" s="350">
        <v>8</v>
      </c>
      <c r="F41" s="398"/>
      <c r="G41" s="399"/>
      <c r="H41" s="400"/>
      <c r="J41" s="208"/>
    </row>
    <row r="42" spans="2:10" s="3" customFormat="1" x14ac:dyDescent="0.25">
      <c r="B42" s="347"/>
      <c r="C42" s="348" t="s">
        <v>307</v>
      </c>
      <c r="D42" s="349"/>
      <c r="E42" s="350">
        <v>4</v>
      </c>
      <c r="F42" s="398"/>
      <c r="G42" s="399"/>
      <c r="H42" s="400"/>
      <c r="J42" s="208"/>
    </row>
    <row r="43" spans="2:10" s="3" customFormat="1" x14ac:dyDescent="0.25">
      <c r="B43" s="347">
        <v>8</v>
      </c>
      <c r="C43" s="348" t="s">
        <v>280</v>
      </c>
      <c r="D43" s="349"/>
      <c r="E43" s="350"/>
      <c r="F43" s="398"/>
      <c r="G43" s="399"/>
      <c r="H43" s="400"/>
      <c r="J43" s="208"/>
    </row>
    <row r="44" spans="2:10" s="3" customFormat="1" x14ac:dyDescent="0.25">
      <c r="B44" s="347"/>
      <c r="C44" s="348" t="s">
        <v>278</v>
      </c>
      <c r="D44" s="349"/>
      <c r="E44" s="350">
        <v>8</v>
      </c>
      <c r="F44" s="398"/>
      <c r="G44" s="399"/>
      <c r="H44" s="400"/>
      <c r="J44" s="208"/>
    </row>
    <row r="45" spans="2:10" s="3" customFormat="1" x14ac:dyDescent="0.25">
      <c r="B45" s="347"/>
      <c r="C45" s="348" t="s">
        <v>279</v>
      </c>
      <c r="D45" s="349"/>
      <c r="E45" s="350">
        <v>4</v>
      </c>
      <c r="F45" s="398"/>
      <c r="G45" s="399"/>
      <c r="H45" s="400"/>
      <c r="J45" s="208"/>
    </row>
    <row r="46" spans="2:10" s="3" customFormat="1" x14ac:dyDescent="0.25">
      <c r="B46" s="347">
        <v>9</v>
      </c>
      <c r="C46" s="348" t="s">
        <v>14</v>
      </c>
      <c r="D46" s="349" t="s">
        <v>3</v>
      </c>
      <c r="E46" s="350">
        <v>16</v>
      </c>
      <c r="F46" s="398"/>
      <c r="G46" s="399"/>
      <c r="H46" s="400"/>
      <c r="J46" s="208"/>
    </row>
    <row r="47" spans="2:10" s="3" customFormat="1" x14ac:dyDescent="0.25">
      <c r="B47" s="347">
        <v>10</v>
      </c>
      <c r="C47" s="348" t="s">
        <v>281</v>
      </c>
      <c r="D47" s="349"/>
      <c r="E47" s="350">
        <f>SUM(E48:E51)</f>
        <v>90</v>
      </c>
      <c r="F47" s="398"/>
      <c r="G47" s="399"/>
      <c r="H47" s="400"/>
      <c r="J47" s="208"/>
    </row>
    <row r="48" spans="2:10" s="3" customFormat="1" x14ac:dyDescent="0.25">
      <c r="B48" s="347"/>
      <c r="C48" s="348" t="s">
        <v>15</v>
      </c>
      <c r="D48" s="349" t="s">
        <v>3</v>
      </c>
      <c r="E48" s="350">
        <v>6</v>
      </c>
      <c r="F48" s="398"/>
      <c r="G48" s="399"/>
      <c r="H48" s="400"/>
      <c r="J48" s="208"/>
    </row>
    <row r="49" spans="2:10" s="3" customFormat="1" x14ac:dyDescent="0.25">
      <c r="B49" s="347"/>
      <c r="C49" s="348" t="s">
        <v>16</v>
      </c>
      <c r="D49" s="349" t="s">
        <v>3</v>
      </c>
      <c r="E49" s="350">
        <v>12</v>
      </c>
      <c r="F49" s="398"/>
      <c r="G49" s="399"/>
      <c r="H49" s="400"/>
      <c r="J49" s="208"/>
    </row>
    <row r="50" spans="2:10" s="3" customFormat="1" ht="15" customHeight="1" x14ac:dyDescent="0.25">
      <c r="B50" s="347"/>
      <c r="C50" s="348" t="s">
        <v>17</v>
      </c>
      <c r="D50" s="349" t="s">
        <v>3</v>
      </c>
      <c r="E50" s="350">
        <v>24</v>
      </c>
      <c r="F50" s="398"/>
      <c r="G50" s="399"/>
      <c r="H50" s="400"/>
      <c r="J50" s="208"/>
    </row>
    <row r="51" spans="2:10" s="3" customFormat="1" ht="15" customHeight="1" x14ac:dyDescent="0.25">
      <c r="B51" s="347"/>
      <c r="C51" s="348" t="s">
        <v>18</v>
      </c>
      <c r="D51" s="349" t="s">
        <v>3</v>
      </c>
      <c r="E51" s="350">
        <v>48</v>
      </c>
      <c r="F51" s="398"/>
      <c r="G51" s="399"/>
      <c r="H51" s="400"/>
      <c r="J51" s="208"/>
    </row>
    <row r="52" spans="2:10" s="3" customFormat="1" ht="15" customHeight="1" x14ac:dyDescent="0.25">
      <c r="B52" s="347">
        <v>11</v>
      </c>
      <c r="C52" s="348" t="s">
        <v>282</v>
      </c>
      <c r="D52" s="349"/>
      <c r="E52" s="350">
        <f>SUM(E53:E55)</f>
        <v>42</v>
      </c>
      <c r="F52" s="398"/>
      <c r="G52" s="399"/>
      <c r="H52" s="400"/>
      <c r="J52" s="208"/>
    </row>
    <row r="53" spans="2:10" s="3" customFormat="1" ht="15" customHeight="1" x14ac:dyDescent="0.25">
      <c r="B53" s="347"/>
      <c r="C53" s="348" t="s">
        <v>15</v>
      </c>
      <c r="D53" s="349" t="s">
        <v>3</v>
      </c>
      <c r="E53" s="350">
        <v>6</v>
      </c>
      <c r="F53" s="398"/>
      <c r="G53" s="399"/>
      <c r="H53" s="400"/>
      <c r="J53" s="208"/>
    </row>
    <row r="54" spans="2:10" s="3" customFormat="1" ht="15" customHeight="1" x14ac:dyDescent="0.25">
      <c r="B54" s="347"/>
      <c r="C54" s="348" t="s">
        <v>16</v>
      </c>
      <c r="D54" s="349" t="s">
        <v>3</v>
      </c>
      <c r="E54" s="350">
        <v>12</v>
      </c>
      <c r="F54" s="398"/>
      <c r="G54" s="399"/>
      <c r="H54" s="400"/>
      <c r="J54" s="208"/>
    </row>
    <row r="55" spans="2:10" s="3" customFormat="1" ht="15" customHeight="1" x14ac:dyDescent="0.25">
      <c r="B55" s="347"/>
      <c r="C55" s="348" t="s">
        <v>17</v>
      </c>
      <c r="D55" s="349" t="s">
        <v>3</v>
      </c>
      <c r="E55" s="350">
        <v>24</v>
      </c>
      <c r="F55" s="398"/>
      <c r="G55" s="399"/>
      <c r="H55" s="400"/>
      <c r="J55" s="208"/>
    </row>
    <row r="56" spans="2:10" s="3" customFormat="1" ht="15" customHeight="1" x14ac:dyDescent="0.25">
      <c r="B56" s="347">
        <v>12</v>
      </c>
      <c r="C56" s="348" t="s">
        <v>283</v>
      </c>
      <c r="D56" s="349"/>
      <c r="E56" s="350">
        <f>SUM(E57:E58)</f>
        <v>18</v>
      </c>
      <c r="F56" s="398"/>
      <c r="G56" s="399"/>
      <c r="H56" s="400"/>
      <c r="J56" s="208"/>
    </row>
    <row r="57" spans="2:10" s="3" customFormat="1" ht="15" customHeight="1" x14ac:dyDescent="0.25">
      <c r="B57" s="347"/>
      <c r="C57" s="348" t="s">
        <v>15</v>
      </c>
      <c r="D57" s="349"/>
      <c r="E57" s="350">
        <v>6</v>
      </c>
      <c r="F57" s="398"/>
      <c r="G57" s="399"/>
      <c r="H57" s="400"/>
      <c r="J57" s="208"/>
    </row>
    <row r="58" spans="2:10" s="3" customFormat="1" ht="15" customHeight="1" x14ac:dyDescent="0.25">
      <c r="B58" s="347"/>
      <c r="C58" s="348" t="s">
        <v>16</v>
      </c>
      <c r="D58" s="349"/>
      <c r="E58" s="350">
        <v>12</v>
      </c>
      <c r="F58" s="398"/>
      <c r="G58" s="399"/>
      <c r="H58" s="400"/>
      <c r="J58" s="208"/>
    </row>
    <row r="59" spans="2:10" s="3" customFormat="1" ht="15" customHeight="1" x14ac:dyDescent="0.25">
      <c r="B59" s="347">
        <v>13</v>
      </c>
      <c r="C59" s="348" t="s">
        <v>19</v>
      </c>
      <c r="D59" s="349" t="s">
        <v>3</v>
      </c>
      <c r="E59" s="350">
        <v>24</v>
      </c>
      <c r="F59" s="398"/>
      <c r="G59" s="399"/>
      <c r="H59" s="400"/>
      <c r="J59" s="208"/>
    </row>
    <row r="60" spans="2:10" s="3" customFormat="1" ht="15" customHeight="1" x14ac:dyDescent="0.25">
      <c r="B60" s="347">
        <v>14</v>
      </c>
      <c r="C60" s="348" t="s">
        <v>20</v>
      </c>
      <c r="D60" s="349" t="s">
        <v>3</v>
      </c>
      <c r="E60" s="350">
        <v>24</v>
      </c>
      <c r="F60" s="398"/>
      <c r="G60" s="399"/>
      <c r="H60" s="400"/>
      <c r="J60" s="208"/>
    </row>
    <row r="61" spans="2:10" s="3" customFormat="1" ht="15" customHeight="1" thickBot="1" x14ac:dyDescent="0.3">
      <c r="B61" s="351">
        <v>15</v>
      </c>
      <c r="C61" s="352" t="s">
        <v>21</v>
      </c>
      <c r="D61" s="353" t="s">
        <v>3</v>
      </c>
      <c r="E61" s="354">
        <v>6</v>
      </c>
      <c r="F61" s="401"/>
      <c r="G61" s="402"/>
      <c r="H61" s="403"/>
      <c r="J61" s="208"/>
    </row>
    <row r="62" spans="2:10" s="3" customFormat="1" ht="15" customHeight="1" x14ac:dyDescent="0.25">
      <c r="H62" s="5"/>
      <c r="J62" s="208"/>
    </row>
    <row r="63" spans="2:10" s="3" customFormat="1" ht="15" customHeight="1" x14ac:dyDescent="0.25">
      <c r="D63" s="214"/>
      <c r="I63" s="2"/>
      <c r="J63" s="208"/>
    </row>
    <row r="64" spans="2:10" s="3" customFormat="1" ht="15" customHeight="1" thickBot="1" x14ac:dyDescent="0.3">
      <c r="B64" s="113" t="s">
        <v>120</v>
      </c>
      <c r="C64" s="113"/>
      <c r="D64" s="217"/>
      <c r="E64" s="114"/>
      <c r="F64" s="115"/>
      <c r="G64" s="115"/>
      <c r="H64" s="115"/>
      <c r="I64" s="2"/>
      <c r="J64" s="208"/>
    </row>
    <row r="65" spans="1:10" s="3" customFormat="1" ht="15" customHeight="1" x14ac:dyDescent="0.25">
      <c r="D65" s="214"/>
      <c r="I65" s="2"/>
      <c r="J65" s="208"/>
    </row>
    <row r="66" spans="1:10" s="3" customFormat="1" ht="15" customHeight="1" x14ac:dyDescent="0.25">
      <c r="B66" s="3" t="s">
        <v>22</v>
      </c>
      <c r="D66" s="214"/>
      <c r="I66" s="2"/>
      <c r="J66" s="208"/>
    </row>
    <row r="67" spans="1:10" s="3" customFormat="1" ht="15" customHeight="1" x14ac:dyDescent="0.25">
      <c r="B67" s="125" t="s">
        <v>158</v>
      </c>
      <c r="C67" s="16" t="s">
        <v>23</v>
      </c>
      <c r="D67" s="214"/>
      <c r="I67" s="2"/>
      <c r="J67" s="208"/>
    </row>
    <row r="68" spans="1:10" ht="15" customHeight="1" x14ac:dyDescent="0.25">
      <c r="A68" s="3"/>
      <c r="B68" s="125" t="s">
        <v>159</v>
      </c>
      <c r="C68" s="3" t="s">
        <v>24</v>
      </c>
      <c r="E68" s="3"/>
      <c r="F68" s="3"/>
      <c r="G68" s="3"/>
      <c r="H68" s="3"/>
    </row>
    <row r="69" spans="1:10" ht="15" customHeight="1" x14ac:dyDescent="0.25">
      <c r="B69" s="125" t="s">
        <v>160</v>
      </c>
      <c r="C69" s="3" t="s">
        <v>25</v>
      </c>
      <c r="E69" s="3"/>
      <c r="F69" s="3"/>
      <c r="G69" s="3"/>
      <c r="H69" s="3"/>
    </row>
    <row r="70" spans="1:10" ht="15" customHeight="1" x14ac:dyDescent="0.25">
      <c r="B70" s="125" t="s">
        <v>161</v>
      </c>
      <c r="C70" s="3" t="s">
        <v>26</v>
      </c>
      <c r="E70" s="3"/>
      <c r="F70" s="3"/>
      <c r="G70" s="3"/>
      <c r="H70" s="3"/>
    </row>
    <row r="71" spans="1:10" ht="15" hidden="1" customHeight="1" x14ac:dyDescent="0.25">
      <c r="B71" s="131" t="s">
        <v>301</v>
      </c>
      <c r="C71" s="3"/>
      <c r="E71" s="3"/>
    </row>
    <row r="72" spans="1:10" ht="15" customHeight="1" x14ac:dyDescent="0.2">
      <c r="B72" s="206" t="s">
        <v>301</v>
      </c>
      <c r="C72" s="3"/>
      <c r="E72" s="3"/>
    </row>
    <row r="73" spans="1:10" ht="15" customHeight="1" x14ac:dyDescent="0.25"/>
    <row r="74" spans="1:10" ht="15" customHeight="1" x14ac:dyDescent="0.25"/>
    <row r="75" spans="1:10" ht="15" customHeight="1" x14ac:dyDescent="0.25"/>
    <row r="76" spans="1:10" ht="15" customHeight="1" x14ac:dyDescent="0.25"/>
    <row r="77" spans="1:10" ht="15" customHeight="1" x14ac:dyDescent="0.25"/>
  </sheetData>
  <sheetProtection algorithmName="SHA-512" hashValue="UAZ5PoeBHHVZ0/n80s72pY3XCtiepbVIrhXlqRZ1cwd5ezMnEgxFtV374cgCtpz5A+ktZsWWf3NSuyUW/UN/lg==" saltValue="Gq/PYN5FBT6ssrf3isdLJw==" spinCount="100000" sheet="1" objects="1" scenarios="1"/>
  <mergeCells count="4">
    <mergeCell ref="E15:H15"/>
    <mergeCell ref="E16:F16"/>
    <mergeCell ref="F40:H61"/>
    <mergeCell ref="E3:H3"/>
  </mergeCells>
  <phoneticPr fontId="49" type="noConversion"/>
  <conditionalFormatting sqref="E25:E27">
    <cfRule type="expression" dxfId="58" priority="3">
      <formula>KOPSO=0</formula>
    </cfRule>
  </conditionalFormatting>
  <conditionalFormatting sqref="E40:E61">
    <cfRule type="expression" dxfId="57" priority="1">
      <formula>KOMatchRule=1</formula>
    </cfRule>
  </conditionalFormatting>
  <dataValidations count="2">
    <dataValidation type="list" allowBlank="1" showInputMessage="1" showErrorMessage="1" sqref="E16" xr:uid="{00000000-0002-0000-0000-000000000000}">
      <formula1>"Included, Not Included"</formula1>
    </dataValidation>
    <dataValidation type="list" allowBlank="1" showInputMessage="1" showErrorMessage="1" sqref="E15" xr:uid="{00000000-0002-0000-0000-000001000000}">
      <formula1>"Player's Prediction Matches, Tournament's Actual Results"</formula1>
    </dataValidation>
  </dataValidations>
  <hyperlinks>
    <hyperlink ref="M8" r:id="rId1" xr:uid="{00000000-0004-0000-0000-000000000000}"/>
    <hyperlink ref="M10" r:id="rId2" xr:uid="{00000000-0004-0000-0000-000001000000}"/>
    <hyperlink ref="M20" r:id="rId3" xr:uid="{00000000-0004-0000-0000-000002000000}"/>
    <hyperlink ref="M31" r:id="rId4" xr:uid="{00000000-0004-0000-0000-000003000000}"/>
    <hyperlink ref="E3:H3" location="about" display="CLICK HERE FOR MORE PAID INFORMATION" xr:uid="{2B83B095-0585-4DBC-8E94-791E607B7AC9}"/>
  </hyperlinks>
  <pageMargins left="0.2" right="0.2" top="0.25" bottom="0.25" header="0.3" footer="0.3"/>
  <pageSetup scale="79" orientation="portrait" r:id="rId5"/>
  <headerFooter>
    <oddFooter>&amp;R&amp;"-,Italic"&amp;10(c) 2022 | journalSHEET.com</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54"/>
  <sheetViews>
    <sheetView showGridLines="0" zoomScaleNormal="100" workbookViewId="0">
      <pane ySplit="5" topLeftCell="A6" activePane="bottomLeft" state="frozen"/>
      <selection activeCell="C9" sqref="C9"/>
      <selection pane="bottomLeft" activeCell="E8" sqref="E8"/>
    </sheetView>
  </sheetViews>
  <sheetFormatPr defaultColWidth="8.7109375" defaultRowHeight="15" x14ac:dyDescent="0.25"/>
  <cols>
    <col min="1" max="1" width="1.5703125" style="2" customWidth="1"/>
    <col min="2" max="3" width="4.5703125" style="2" customWidth="1"/>
    <col min="4" max="4" width="26.28515625" style="2" bestFit="1" customWidth="1"/>
    <col min="5" max="5" width="11.42578125" style="2" customWidth="1"/>
    <col min="6" max="6" width="1.5703125" style="2" customWidth="1"/>
    <col min="7" max="7" width="0.85546875" style="277" customWidth="1"/>
    <col min="8" max="8" width="1.5703125" style="2" customWidth="1"/>
    <col min="9" max="9" width="4.5703125" style="2" customWidth="1"/>
    <col min="10" max="10" width="66.85546875" style="2" customWidth="1"/>
    <col min="11" max="13" width="20.5703125" style="2" customWidth="1"/>
    <col min="14" max="16384" width="8.7109375" style="2"/>
  </cols>
  <sheetData>
    <row r="1" spans="2:13" s="277" customFormat="1" ht="5.0999999999999996" customHeight="1" x14ac:dyDescent="0.25"/>
    <row r="2" spans="2:13" ht="5.0999999999999996" customHeight="1" x14ac:dyDescent="0.25"/>
    <row r="3" spans="2:13" ht="30" customHeight="1" x14ac:dyDescent="0.25">
      <c r="B3" s="4" t="s">
        <v>27</v>
      </c>
    </row>
    <row r="4" spans="2:13" ht="5.0999999999999996" customHeight="1" x14ac:dyDescent="0.25"/>
    <row r="5" spans="2:13" ht="30" x14ac:dyDescent="0.25">
      <c r="B5" s="278" t="s">
        <v>28</v>
      </c>
      <c r="C5" s="278" t="s">
        <v>29</v>
      </c>
      <c r="D5" s="279" t="s">
        <v>252</v>
      </c>
      <c r="E5" s="280" t="s">
        <v>30</v>
      </c>
      <c r="I5" s="2" t="s">
        <v>150</v>
      </c>
    </row>
    <row r="6" spans="2:13" x14ac:dyDescent="0.25">
      <c r="B6" s="281" t="s">
        <v>31</v>
      </c>
      <c r="C6" s="281">
        <v>1</v>
      </c>
      <c r="D6" s="282" t="s">
        <v>309</v>
      </c>
      <c r="E6" s="283"/>
      <c r="I6" s="118" t="s">
        <v>308</v>
      </c>
      <c r="J6" s="18"/>
    </row>
    <row r="7" spans="2:13" x14ac:dyDescent="0.25">
      <c r="B7" s="281" t="s">
        <v>31</v>
      </c>
      <c r="C7" s="281">
        <v>2</v>
      </c>
      <c r="D7" s="282" t="s">
        <v>310</v>
      </c>
      <c r="E7" s="283"/>
      <c r="I7" s="26"/>
    </row>
    <row r="8" spans="2:13" x14ac:dyDescent="0.25">
      <c r="B8" s="281" t="s">
        <v>31</v>
      </c>
      <c r="C8" s="281">
        <v>3</v>
      </c>
      <c r="D8" s="282" t="s">
        <v>311</v>
      </c>
      <c r="E8" s="283"/>
      <c r="I8" s="119"/>
      <c r="J8" s="119"/>
      <c r="K8" s="405" t="s">
        <v>134</v>
      </c>
      <c r="L8" s="406" t="s">
        <v>137</v>
      </c>
      <c r="M8" s="406" t="s">
        <v>138</v>
      </c>
    </row>
    <row r="9" spans="2:13" x14ac:dyDescent="0.25">
      <c r="B9" s="281" t="s">
        <v>31</v>
      </c>
      <c r="C9" s="281">
        <v>4</v>
      </c>
      <c r="D9" s="282" t="s">
        <v>312</v>
      </c>
      <c r="E9" s="283"/>
      <c r="I9" s="119" t="s">
        <v>121</v>
      </c>
      <c r="J9" s="119"/>
      <c r="K9" s="405"/>
      <c r="L9" s="406"/>
      <c r="M9" s="406"/>
    </row>
    <row r="10" spans="2:13" x14ac:dyDescent="0.25">
      <c r="B10" s="19" t="s">
        <v>32</v>
      </c>
      <c r="C10" s="19">
        <f>C6</f>
        <v>1</v>
      </c>
      <c r="D10" s="20" t="s">
        <v>293</v>
      </c>
      <c r="E10" s="21"/>
      <c r="I10" s="120">
        <v>1</v>
      </c>
      <c r="J10" s="120" t="s">
        <v>122</v>
      </c>
      <c r="K10" s="121" t="s">
        <v>135</v>
      </c>
      <c r="L10" s="123" t="s">
        <v>135</v>
      </c>
      <c r="M10" s="121" t="s">
        <v>135</v>
      </c>
    </row>
    <row r="11" spans="2:13" x14ac:dyDescent="0.25">
      <c r="B11" s="19" t="s">
        <v>32</v>
      </c>
      <c r="C11" s="19">
        <f t="shared" ref="C11:C21" si="0">C7</f>
        <v>2</v>
      </c>
      <c r="D11" s="20" t="s">
        <v>291</v>
      </c>
      <c r="E11" s="21"/>
      <c r="I11" s="120">
        <v>2</v>
      </c>
      <c r="J11" s="120" t="s">
        <v>125</v>
      </c>
      <c r="K11" s="121" t="s">
        <v>135</v>
      </c>
      <c r="L11" s="123" t="s">
        <v>135</v>
      </c>
      <c r="M11" s="121" t="s">
        <v>135</v>
      </c>
    </row>
    <row r="12" spans="2:13" x14ac:dyDescent="0.25">
      <c r="B12" s="19" t="s">
        <v>32</v>
      </c>
      <c r="C12" s="19">
        <f t="shared" si="0"/>
        <v>3</v>
      </c>
      <c r="D12" s="20" t="s">
        <v>313</v>
      </c>
      <c r="E12" s="21"/>
      <c r="I12" s="120">
        <v>3</v>
      </c>
      <c r="J12" s="120" t="s">
        <v>126</v>
      </c>
      <c r="K12" s="121" t="s">
        <v>135</v>
      </c>
      <c r="L12" s="123" t="s">
        <v>135</v>
      </c>
      <c r="M12" s="121" t="s">
        <v>135</v>
      </c>
    </row>
    <row r="13" spans="2:13" x14ac:dyDescent="0.25">
      <c r="B13" s="19" t="s">
        <v>32</v>
      </c>
      <c r="C13" s="19">
        <f t="shared" si="0"/>
        <v>4</v>
      </c>
      <c r="D13" s="20" t="s">
        <v>296</v>
      </c>
      <c r="E13" s="21"/>
      <c r="I13" s="120">
        <v>4</v>
      </c>
      <c r="J13" s="120" t="s">
        <v>127</v>
      </c>
      <c r="K13" s="121" t="s">
        <v>135</v>
      </c>
      <c r="L13" s="123" t="s">
        <v>135</v>
      </c>
      <c r="M13" s="121" t="s">
        <v>135</v>
      </c>
    </row>
    <row r="14" spans="2:13" x14ac:dyDescent="0.25">
      <c r="B14" s="281" t="s">
        <v>33</v>
      </c>
      <c r="C14" s="281">
        <f t="shared" si="0"/>
        <v>1</v>
      </c>
      <c r="D14" s="282" t="s">
        <v>294</v>
      </c>
      <c r="E14" s="283"/>
      <c r="I14" s="120">
        <v>5</v>
      </c>
      <c r="J14" s="120" t="s">
        <v>289</v>
      </c>
      <c r="K14" s="121" t="s">
        <v>135</v>
      </c>
      <c r="L14" s="123" t="s">
        <v>135</v>
      </c>
      <c r="M14" s="121" t="s">
        <v>135</v>
      </c>
    </row>
    <row r="15" spans="2:13" x14ac:dyDescent="0.25">
      <c r="B15" s="281" t="s">
        <v>33</v>
      </c>
      <c r="C15" s="281">
        <f t="shared" si="0"/>
        <v>2</v>
      </c>
      <c r="D15" s="282" t="s">
        <v>314</v>
      </c>
      <c r="E15" s="283"/>
      <c r="I15" s="120">
        <v>6</v>
      </c>
      <c r="J15" s="120" t="s">
        <v>123</v>
      </c>
      <c r="K15" s="121" t="s">
        <v>135</v>
      </c>
      <c r="L15" s="123" t="s">
        <v>135</v>
      </c>
      <c r="M15" s="121" t="s">
        <v>135</v>
      </c>
    </row>
    <row r="16" spans="2:13" x14ac:dyDescent="0.25">
      <c r="B16" s="281" t="s">
        <v>33</v>
      </c>
      <c r="C16" s="281">
        <f t="shared" si="0"/>
        <v>3</v>
      </c>
      <c r="D16" s="282" t="s">
        <v>315</v>
      </c>
      <c r="E16" s="283"/>
      <c r="I16" s="120">
        <v>7</v>
      </c>
      <c r="J16" s="120" t="s">
        <v>124</v>
      </c>
      <c r="K16" s="121" t="s">
        <v>135</v>
      </c>
      <c r="L16" s="123" t="s">
        <v>135</v>
      </c>
      <c r="M16" s="121" t="s">
        <v>135</v>
      </c>
    </row>
    <row r="17" spans="2:13" x14ac:dyDescent="0.25">
      <c r="B17" s="281" t="s">
        <v>33</v>
      </c>
      <c r="C17" s="281">
        <f t="shared" si="0"/>
        <v>4</v>
      </c>
      <c r="D17" s="282" t="s">
        <v>316</v>
      </c>
      <c r="E17" s="283"/>
      <c r="I17" s="120">
        <v>8</v>
      </c>
      <c r="J17" s="120" t="s">
        <v>133</v>
      </c>
      <c r="K17" s="121" t="s">
        <v>135</v>
      </c>
      <c r="L17" s="123" t="s">
        <v>139</v>
      </c>
      <c r="M17" s="122" t="s">
        <v>141</v>
      </c>
    </row>
    <row r="18" spans="2:13" x14ac:dyDescent="0.25">
      <c r="B18" s="19" t="s">
        <v>34</v>
      </c>
      <c r="C18" s="19">
        <f t="shared" si="0"/>
        <v>1</v>
      </c>
      <c r="D18" s="20" t="s">
        <v>292</v>
      </c>
      <c r="E18" s="21"/>
      <c r="I18" s="120"/>
      <c r="J18" s="120" t="s">
        <v>128</v>
      </c>
      <c r="K18" s="121"/>
      <c r="L18" s="123"/>
      <c r="M18" s="121"/>
    </row>
    <row r="19" spans="2:13" x14ac:dyDescent="0.25">
      <c r="B19" s="19" t="s">
        <v>34</v>
      </c>
      <c r="C19" s="19">
        <f t="shared" si="0"/>
        <v>2</v>
      </c>
      <c r="D19" s="20" t="s">
        <v>295</v>
      </c>
      <c r="E19" s="21"/>
      <c r="I19" s="120"/>
      <c r="J19" s="120" t="s">
        <v>129</v>
      </c>
      <c r="K19" s="121"/>
      <c r="L19" s="123"/>
      <c r="M19" s="121"/>
    </row>
    <row r="20" spans="2:13" x14ac:dyDescent="0.25">
      <c r="B20" s="19" t="s">
        <v>34</v>
      </c>
      <c r="C20" s="19">
        <f t="shared" si="0"/>
        <v>3</v>
      </c>
      <c r="D20" s="20" t="s">
        <v>317</v>
      </c>
      <c r="E20" s="21"/>
      <c r="I20" s="120"/>
      <c r="J20" s="120" t="s">
        <v>130</v>
      </c>
      <c r="K20" s="121"/>
      <c r="L20" s="123"/>
      <c r="M20" s="121"/>
    </row>
    <row r="21" spans="2:13" x14ac:dyDescent="0.25">
      <c r="B21" s="19" t="s">
        <v>34</v>
      </c>
      <c r="C21" s="19">
        <f t="shared" si="0"/>
        <v>4</v>
      </c>
      <c r="D21" s="20" t="s">
        <v>318</v>
      </c>
      <c r="E21" s="21"/>
      <c r="I21" s="120"/>
      <c r="J21" s="120" t="s">
        <v>131</v>
      </c>
      <c r="K21" s="121"/>
      <c r="L21" s="123"/>
      <c r="M21" s="122"/>
    </row>
    <row r="22" spans="2:13" x14ac:dyDescent="0.25">
      <c r="I22" s="120">
        <v>9</v>
      </c>
      <c r="J22" s="120" t="s">
        <v>132</v>
      </c>
      <c r="K22" s="121" t="s">
        <v>135</v>
      </c>
      <c r="L22" s="124" t="s">
        <v>140</v>
      </c>
      <c r="M22" s="122" t="s">
        <v>142</v>
      </c>
    </row>
    <row r="23" spans="2:13" x14ac:dyDescent="0.25">
      <c r="J23" s="22"/>
    </row>
    <row r="24" spans="2:13" x14ac:dyDescent="0.25">
      <c r="I24" s="23" t="s">
        <v>136</v>
      </c>
      <c r="J24" s="18"/>
    </row>
    <row r="26" spans="2:13" x14ac:dyDescent="0.25">
      <c r="I26" s="125" t="s">
        <v>143</v>
      </c>
      <c r="J26" s="3" t="s">
        <v>147</v>
      </c>
    </row>
    <row r="27" spans="2:13" x14ac:dyDescent="0.25">
      <c r="I27" s="126" t="s">
        <v>144</v>
      </c>
      <c r="J27" s="22" t="s">
        <v>290</v>
      </c>
    </row>
    <row r="28" spans="2:13" x14ac:dyDescent="0.25">
      <c r="I28" s="126" t="s">
        <v>145</v>
      </c>
      <c r="J28" s="22" t="s">
        <v>146</v>
      </c>
    </row>
    <row r="29" spans="2:13" x14ac:dyDescent="0.25">
      <c r="I29" s="126" t="s">
        <v>148</v>
      </c>
      <c r="J29" s="22" t="s">
        <v>149</v>
      </c>
    </row>
    <row r="36" spans="8:11" x14ac:dyDescent="0.25">
      <c r="I36" s="25"/>
      <c r="J36" s="25"/>
    </row>
    <row r="43" spans="8:11" x14ac:dyDescent="0.25">
      <c r="H43" s="25"/>
      <c r="K43" s="25"/>
    </row>
    <row r="44" spans="8:11" x14ac:dyDescent="0.25">
      <c r="H44" s="25"/>
      <c r="K44" s="25"/>
    </row>
    <row r="49" spans="12:14" x14ac:dyDescent="0.25">
      <c r="L49" s="17"/>
    </row>
    <row r="50" spans="12:14" x14ac:dyDescent="0.25">
      <c r="L50" s="17"/>
    </row>
    <row r="51" spans="12:14" x14ac:dyDescent="0.25">
      <c r="L51" s="17"/>
    </row>
    <row r="52" spans="12:14" x14ac:dyDescent="0.25">
      <c r="L52" s="17"/>
    </row>
    <row r="53" spans="12:14" ht="14.45" customHeight="1" x14ac:dyDescent="0.25">
      <c r="L53" s="25"/>
      <c r="M53" s="25"/>
      <c r="N53" s="25"/>
    </row>
    <row r="54" spans="12:14" x14ac:dyDescent="0.25">
      <c r="L54" s="25"/>
      <c r="M54" s="25"/>
      <c r="N54" s="25"/>
    </row>
  </sheetData>
  <sheetProtection sheet="1" objects="1" scenarios="1"/>
  <mergeCells count="3">
    <mergeCell ref="K8:K9"/>
    <mergeCell ref="L8:L9"/>
    <mergeCell ref="M8:M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PON130"/>
  <sheetViews>
    <sheetView showGridLines="0" workbookViewId="0">
      <selection activeCell="H7" sqref="H7"/>
    </sheetView>
  </sheetViews>
  <sheetFormatPr defaultColWidth="8.7109375" defaultRowHeight="15" x14ac:dyDescent="0.25"/>
  <cols>
    <col min="1" max="1" width="1.7109375" style="384" customWidth="1"/>
    <col min="2" max="2" width="4.140625" style="385" customWidth="1"/>
    <col min="3" max="3" width="15.42578125" style="386" bestFit="1" customWidth="1"/>
    <col min="4" max="10" width="5.7109375" style="385" customWidth="1"/>
    <col min="11" max="11" width="10.42578125" style="385" bestFit="1" customWidth="1"/>
    <col min="12" max="12" width="13.140625" style="385" bestFit="1" customWidth="1"/>
    <col min="13" max="14" width="5.7109375" style="385" customWidth="1"/>
    <col min="15" max="15" width="15.42578125" style="386" bestFit="1" customWidth="1"/>
    <col min="16" max="16" width="5.5703125" style="385" bestFit="1" customWidth="1"/>
    <col min="17" max="17" width="15.42578125" style="385" bestFit="1" customWidth="1"/>
    <col min="18" max="18" width="9" style="385" bestFit="1" customWidth="1"/>
    <col min="19" max="20" width="6" style="385" bestFit="1" customWidth="1"/>
    <col min="21" max="21" width="5.7109375" style="385" customWidth="1"/>
    <col min="22" max="22" width="13.140625" style="385" bestFit="1" customWidth="1"/>
    <col min="23" max="40" width="5.7109375" style="385" customWidth="1"/>
    <col min="41" max="41" width="12" style="385" bestFit="1" customWidth="1"/>
    <col min="42" max="42" width="13.140625" style="385" bestFit="1" customWidth="1"/>
    <col min="43" max="59" width="5.7109375" style="385" customWidth="1"/>
    <col min="60" max="60" width="2.85546875" style="385" bestFit="1" customWidth="1"/>
    <col min="61" max="61" width="7.7109375" style="385" bestFit="1" customWidth="1"/>
    <col min="62" max="62" width="10.5703125" style="385" bestFit="1" customWidth="1"/>
    <col min="63" max="80" width="5.7109375" style="385" customWidth="1"/>
    <col min="81" max="81" width="16.5703125" style="385" bestFit="1" customWidth="1"/>
    <col min="82" max="82" width="10.5703125" style="385" bestFit="1" customWidth="1"/>
    <col min="83" max="100" width="5.7109375" style="385" customWidth="1"/>
    <col min="101" max="101" width="2.85546875" style="385" customWidth="1"/>
    <col min="102" max="102" width="15.42578125" style="385" bestFit="1" customWidth="1"/>
    <col min="103" max="103" width="1.85546875" style="385" bestFit="1" customWidth="1"/>
    <col min="104" max="104" width="2.85546875" style="385" bestFit="1" customWidth="1"/>
    <col min="105" max="105" width="15.42578125" style="385" bestFit="1" customWidth="1"/>
    <col min="106" max="106" width="3.140625" style="385" bestFit="1" customWidth="1"/>
    <col min="107" max="107" width="3.42578125" style="385" bestFit="1" customWidth="1"/>
    <col min="108" max="108" width="26.28515625" style="385" bestFit="1" customWidth="1"/>
    <col min="109" max="110" width="2.5703125" style="385" bestFit="1" customWidth="1"/>
    <col min="111" max="111" width="2.85546875" style="385" customWidth="1"/>
    <col min="112" max="112" width="4.140625" style="385" customWidth="1"/>
    <col min="113" max="113" width="15.42578125" style="386" bestFit="1" customWidth="1"/>
    <col min="114" max="120" width="5.7109375" style="385" customWidth="1"/>
    <col min="121" max="121" width="10.42578125" style="385" bestFit="1" customWidth="1"/>
    <col min="122" max="122" width="13.140625" style="385" bestFit="1" customWidth="1"/>
    <col min="123" max="124" width="5.7109375" style="385" customWidth="1"/>
    <col min="125" max="125" width="15.42578125" style="386" bestFit="1" customWidth="1"/>
    <col min="126" max="126" width="5.5703125" style="385" bestFit="1" customWidth="1"/>
    <col min="127" max="127" width="15.42578125" style="385" bestFit="1" customWidth="1"/>
    <col min="128" max="128" width="9" style="385" bestFit="1" customWidth="1"/>
    <col min="129" max="130" width="6" style="385" bestFit="1" customWidth="1"/>
    <col min="131" max="131" width="5.7109375" style="385" customWidth="1"/>
    <col min="132" max="132" width="13.140625" style="385" bestFit="1" customWidth="1"/>
    <col min="133" max="150" width="5.7109375" style="385" customWidth="1"/>
    <col min="151" max="151" width="12" style="385" bestFit="1" customWidth="1"/>
    <col min="152" max="152" width="13.140625" style="385" bestFit="1" customWidth="1"/>
    <col min="153" max="169" width="5.7109375" style="385" customWidth="1"/>
    <col min="170" max="170" width="2.85546875" style="385" bestFit="1" customWidth="1"/>
    <col min="171" max="171" width="7.7109375" style="385" bestFit="1" customWidth="1"/>
    <col min="172" max="172" width="10.5703125" style="385" bestFit="1" customWidth="1"/>
    <col min="173" max="190" width="5.7109375" style="385" customWidth="1"/>
    <col min="191" max="191" width="16.5703125" style="385" bestFit="1" customWidth="1"/>
    <col min="192" max="192" width="10.5703125" style="385" bestFit="1" customWidth="1"/>
    <col min="193" max="210" width="5.7109375" style="385" customWidth="1"/>
    <col min="211" max="211" width="2.85546875" style="385" customWidth="1"/>
    <col min="212" max="212" width="15.42578125" style="385" bestFit="1" customWidth="1"/>
    <col min="213" max="213" width="1.85546875" style="385" bestFit="1" customWidth="1"/>
    <col min="214" max="214" width="2.85546875" style="385" bestFit="1" customWidth="1"/>
    <col min="215" max="215" width="15.42578125" style="385" bestFit="1" customWidth="1"/>
    <col min="216" max="216" width="3.140625" style="385" bestFit="1" customWidth="1"/>
    <col min="217" max="217" width="3.42578125" style="385" bestFit="1" customWidth="1"/>
    <col min="218" max="218" width="26.28515625" style="385" bestFit="1" customWidth="1"/>
    <col min="219" max="220" width="2.5703125" style="385" bestFit="1" customWidth="1"/>
    <col min="221" max="221" width="2.85546875" style="385" customWidth="1"/>
    <col min="222" max="222" width="4.140625" style="385" customWidth="1"/>
    <col min="223" max="223" width="15.42578125" style="386" bestFit="1" customWidth="1"/>
    <col min="224" max="230" width="5.7109375" style="385" customWidth="1"/>
    <col min="231" max="231" width="10.42578125" style="385" bestFit="1" customWidth="1"/>
    <col min="232" max="232" width="13.140625" style="385" bestFit="1" customWidth="1"/>
    <col min="233" max="234" width="5.7109375" style="385" customWidth="1"/>
    <col min="235" max="235" width="15.42578125" style="386" bestFit="1" customWidth="1"/>
    <col min="236" max="236" width="5.5703125" style="385" bestFit="1" customWidth="1"/>
    <col min="237" max="237" width="15.42578125" style="385" bestFit="1" customWidth="1"/>
    <col min="238" max="238" width="9" style="385" bestFit="1" customWidth="1"/>
    <col min="239" max="240" width="6" style="385" bestFit="1" customWidth="1"/>
    <col min="241" max="241" width="5.7109375" style="385" customWidth="1"/>
    <col min="242" max="242" width="13.140625" style="385" bestFit="1" customWidth="1"/>
    <col min="243" max="260" width="5.7109375" style="385" customWidth="1"/>
    <col min="261" max="261" width="12" style="385" bestFit="1" customWidth="1"/>
    <col min="262" max="262" width="13.140625" style="385" bestFit="1" customWidth="1"/>
    <col min="263" max="279" width="5.7109375" style="385" customWidth="1"/>
    <col min="280" max="280" width="2.85546875" style="385" bestFit="1" customWidth="1"/>
    <col min="281" max="281" width="7.7109375" style="385" bestFit="1" customWidth="1"/>
    <col min="282" max="282" width="10.5703125" style="385" bestFit="1" customWidth="1"/>
    <col min="283" max="300" width="5.7109375" style="385" customWidth="1"/>
    <col min="301" max="301" width="16.5703125" style="385" bestFit="1" customWidth="1"/>
    <col min="302" max="302" width="10.5703125" style="385" bestFit="1" customWidth="1"/>
    <col min="303" max="320" width="5.7109375" style="385" customWidth="1"/>
    <col min="321" max="321" width="2.85546875" style="385" customWidth="1"/>
    <col min="322" max="322" width="15.42578125" style="385" bestFit="1" customWidth="1"/>
    <col min="323" max="323" width="1.85546875" style="385" bestFit="1" customWidth="1"/>
    <col min="324" max="324" width="2.85546875" style="385" bestFit="1" customWidth="1"/>
    <col min="325" max="325" width="15.42578125" style="385" bestFit="1" customWidth="1"/>
    <col min="326" max="326" width="3.140625" style="385" bestFit="1" customWidth="1"/>
    <col min="327" max="327" width="3.42578125" style="385" bestFit="1" customWidth="1"/>
    <col min="328" max="328" width="26.28515625" style="385" bestFit="1" customWidth="1"/>
    <col min="329" max="330" width="2.5703125" style="385" bestFit="1" customWidth="1"/>
    <col min="331" max="331" width="2.85546875" style="385" customWidth="1"/>
    <col min="332" max="332" width="4.140625" style="385" customWidth="1"/>
    <col min="333" max="333" width="15.42578125" style="386" bestFit="1" customWidth="1"/>
    <col min="334" max="340" width="5.7109375" style="385" customWidth="1"/>
    <col min="341" max="341" width="10.42578125" style="385" bestFit="1" customWidth="1"/>
    <col min="342" max="342" width="13.140625" style="385" bestFit="1" customWidth="1"/>
    <col min="343" max="344" width="5.7109375" style="385" customWidth="1"/>
    <col min="345" max="345" width="15.42578125" style="386" bestFit="1" customWidth="1"/>
    <col min="346" max="346" width="5.5703125" style="385" bestFit="1" customWidth="1"/>
    <col min="347" max="347" width="15.42578125" style="385" bestFit="1" customWidth="1"/>
    <col min="348" max="348" width="9" style="385" bestFit="1" customWidth="1"/>
    <col min="349" max="350" width="6" style="385" bestFit="1" customWidth="1"/>
    <col min="351" max="351" width="5.7109375" style="385" customWidth="1"/>
    <col min="352" max="352" width="13.140625" style="385" bestFit="1" customWidth="1"/>
    <col min="353" max="370" width="5.7109375" style="385" customWidth="1"/>
    <col min="371" max="371" width="12" style="385" bestFit="1" customWidth="1"/>
    <col min="372" max="372" width="13.140625" style="385" bestFit="1" customWidth="1"/>
    <col min="373" max="389" width="5.7109375" style="385" customWidth="1"/>
    <col min="390" max="390" width="2.85546875" style="385" bestFit="1" customWidth="1"/>
    <col min="391" max="391" width="7.7109375" style="385" bestFit="1" customWidth="1"/>
    <col min="392" max="392" width="10.5703125" style="385" bestFit="1" customWidth="1"/>
    <col min="393" max="410" width="5.7109375" style="385" customWidth="1"/>
    <col min="411" max="411" width="16.5703125" style="385" bestFit="1" customWidth="1"/>
    <col min="412" max="412" width="10.5703125" style="385" bestFit="1" customWidth="1"/>
    <col min="413" max="430" width="5.7109375" style="385" customWidth="1"/>
    <col min="431" max="431" width="2.85546875" style="385" customWidth="1"/>
    <col min="432" max="432" width="15.42578125" style="385" bestFit="1" customWidth="1"/>
    <col min="433" max="433" width="1.85546875" style="385" bestFit="1" customWidth="1"/>
    <col min="434" max="434" width="2.85546875" style="385" bestFit="1" customWidth="1"/>
    <col min="435" max="435" width="15.42578125" style="385" bestFit="1" customWidth="1"/>
    <col min="436" max="436" width="3.140625" style="385" bestFit="1" customWidth="1"/>
    <col min="437" max="437" width="3.42578125" style="385" bestFit="1" customWidth="1"/>
    <col min="438" max="438" width="26.28515625" style="385" bestFit="1" customWidth="1"/>
    <col min="439" max="440" width="2.5703125" style="385" bestFit="1" customWidth="1"/>
    <col min="441" max="441" width="2.85546875" style="385" customWidth="1"/>
    <col min="442" max="442" width="4.140625" style="385" customWidth="1"/>
    <col min="443" max="443" width="15.42578125" style="386" bestFit="1" customWidth="1"/>
    <col min="444" max="450" width="5.7109375" style="385" customWidth="1"/>
    <col min="451" max="451" width="10.42578125" style="385" bestFit="1" customWidth="1"/>
    <col min="452" max="452" width="13.140625" style="385" bestFit="1" customWidth="1"/>
    <col min="453" max="454" width="5.7109375" style="385" customWidth="1"/>
    <col min="455" max="455" width="15.42578125" style="386" bestFit="1" customWidth="1"/>
    <col min="456" max="456" width="5.5703125" style="385" bestFit="1" customWidth="1"/>
    <col min="457" max="457" width="15.42578125" style="385" bestFit="1" customWidth="1"/>
    <col min="458" max="458" width="9" style="385" bestFit="1" customWidth="1"/>
    <col min="459" max="460" width="6" style="385" bestFit="1" customWidth="1"/>
    <col min="461" max="461" width="5.7109375" style="385" customWidth="1"/>
    <col min="462" max="462" width="13.140625" style="385" bestFit="1" customWidth="1"/>
    <col min="463" max="480" width="5.7109375" style="385" customWidth="1"/>
    <col min="481" max="481" width="12" style="385" bestFit="1" customWidth="1"/>
    <col min="482" max="482" width="13.140625" style="385" bestFit="1" customWidth="1"/>
    <col min="483" max="499" width="5.7109375" style="385" customWidth="1"/>
    <col min="500" max="500" width="2.85546875" style="385" bestFit="1" customWidth="1"/>
    <col min="501" max="501" width="7.7109375" style="385" bestFit="1" customWidth="1"/>
    <col min="502" max="502" width="10.5703125" style="385" bestFit="1" customWidth="1"/>
    <col min="503" max="520" width="5.7109375" style="385" customWidth="1"/>
    <col min="521" max="521" width="16.5703125" style="385" bestFit="1" customWidth="1"/>
    <col min="522" max="522" width="10.5703125" style="385" bestFit="1" customWidth="1"/>
    <col min="523" max="540" width="5.7109375" style="385" customWidth="1"/>
    <col min="541" max="541" width="2.85546875" style="385" customWidth="1"/>
    <col min="542" max="542" width="15.42578125" style="385" bestFit="1" customWidth="1"/>
    <col min="543" max="543" width="1.85546875" style="385" bestFit="1" customWidth="1"/>
    <col min="544" max="544" width="2.85546875" style="385" bestFit="1" customWidth="1"/>
    <col min="545" max="545" width="15.42578125" style="385" bestFit="1" customWidth="1"/>
    <col min="546" max="546" width="3.140625" style="385" bestFit="1" customWidth="1"/>
    <col min="547" max="547" width="3.42578125" style="385" bestFit="1" customWidth="1"/>
    <col min="548" max="548" width="26.28515625" style="385" bestFit="1" customWidth="1"/>
    <col min="549" max="550" width="2.5703125" style="385" bestFit="1" customWidth="1"/>
    <col min="551" max="551" width="2.85546875" style="385" customWidth="1"/>
    <col min="552" max="552" width="4.140625" style="385" customWidth="1"/>
    <col min="553" max="553" width="15.42578125" style="386" bestFit="1" customWidth="1"/>
    <col min="554" max="560" width="5.7109375" style="385" customWidth="1"/>
    <col min="561" max="561" width="10.42578125" style="385" bestFit="1" customWidth="1"/>
    <col min="562" max="562" width="13.140625" style="385" bestFit="1" customWidth="1"/>
    <col min="563" max="564" width="5.7109375" style="385" customWidth="1"/>
    <col min="565" max="565" width="15.42578125" style="386" bestFit="1" customWidth="1"/>
    <col min="566" max="566" width="5.5703125" style="385" bestFit="1" customWidth="1"/>
    <col min="567" max="567" width="15.42578125" style="385" bestFit="1" customWidth="1"/>
    <col min="568" max="568" width="9" style="385" bestFit="1" customWidth="1"/>
    <col min="569" max="570" width="6" style="385" bestFit="1" customWidth="1"/>
    <col min="571" max="571" width="5.7109375" style="385" customWidth="1"/>
    <col min="572" max="572" width="13.140625" style="385" bestFit="1" customWidth="1"/>
    <col min="573" max="590" width="5.7109375" style="385" customWidth="1"/>
    <col min="591" max="591" width="12" style="385" bestFit="1" customWidth="1"/>
    <col min="592" max="592" width="13.140625" style="385" bestFit="1" customWidth="1"/>
    <col min="593" max="609" width="5.7109375" style="385" customWidth="1"/>
    <col min="610" max="610" width="2.85546875" style="385" bestFit="1" customWidth="1"/>
    <col min="611" max="611" width="7.7109375" style="385" bestFit="1" customWidth="1"/>
    <col min="612" max="612" width="10.5703125" style="385" bestFit="1" customWidth="1"/>
    <col min="613" max="630" width="5.7109375" style="385" customWidth="1"/>
    <col min="631" max="631" width="16.5703125" style="385" bestFit="1" customWidth="1"/>
    <col min="632" max="632" width="10.5703125" style="385" bestFit="1" customWidth="1"/>
    <col min="633" max="650" width="5.7109375" style="385" customWidth="1"/>
    <col min="651" max="651" width="2.85546875" style="385" customWidth="1"/>
    <col min="652" max="652" width="15.42578125" style="385" bestFit="1" customWidth="1"/>
    <col min="653" max="653" width="1.85546875" style="385" bestFit="1" customWidth="1"/>
    <col min="654" max="654" width="2.85546875" style="385" bestFit="1" customWidth="1"/>
    <col min="655" max="655" width="15.42578125" style="385" bestFit="1" customWidth="1"/>
    <col min="656" max="656" width="3.140625" style="385" bestFit="1" customWidth="1"/>
    <col min="657" max="657" width="3.42578125" style="385" bestFit="1" customWidth="1"/>
    <col min="658" max="658" width="26.28515625" style="385" bestFit="1" customWidth="1"/>
    <col min="659" max="660" width="2.5703125" style="385" bestFit="1" customWidth="1"/>
    <col min="661" max="661" width="2.85546875" style="385" customWidth="1"/>
    <col min="662" max="662" width="4.140625" style="385" customWidth="1"/>
    <col min="663" max="663" width="15.42578125" style="386" bestFit="1" customWidth="1"/>
    <col min="664" max="670" width="5.7109375" style="385" customWidth="1"/>
    <col min="671" max="671" width="10.42578125" style="385" bestFit="1" customWidth="1"/>
    <col min="672" max="672" width="13.140625" style="385" bestFit="1" customWidth="1"/>
    <col min="673" max="674" width="5.7109375" style="385" customWidth="1"/>
    <col min="675" max="675" width="15.42578125" style="386" bestFit="1" customWidth="1"/>
    <col min="676" max="676" width="5.5703125" style="385" bestFit="1" customWidth="1"/>
    <col min="677" max="677" width="15.42578125" style="385" bestFit="1" customWidth="1"/>
    <col min="678" max="678" width="9" style="385" bestFit="1" customWidth="1"/>
    <col min="679" max="680" width="6" style="385" bestFit="1" customWidth="1"/>
    <col min="681" max="681" width="5.7109375" style="385" customWidth="1"/>
    <col min="682" max="682" width="13.140625" style="385" bestFit="1" customWidth="1"/>
    <col min="683" max="700" width="5.7109375" style="385" customWidth="1"/>
    <col min="701" max="701" width="12" style="385" bestFit="1" customWidth="1"/>
    <col min="702" max="702" width="13.140625" style="385" bestFit="1" customWidth="1"/>
    <col min="703" max="719" width="5.7109375" style="385" customWidth="1"/>
    <col min="720" max="720" width="2.85546875" style="385" bestFit="1" customWidth="1"/>
    <col min="721" max="721" width="7.7109375" style="385" bestFit="1" customWidth="1"/>
    <col min="722" max="722" width="10.5703125" style="385" bestFit="1" customWidth="1"/>
    <col min="723" max="740" width="5.7109375" style="385" customWidth="1"/>
    <col min="741" max="741" width="16.5703125" style="385" bestFit="1" customWidth="1"/>
    <col min="742" max="742" width="10.5703125" style="385" bestFit="1" customWidth="1"/>
    <col min="743" max="760" width="5.7109375" style="385" customWidth="1"/>
    <col min="761" max="761" width="2.85546875" style="385" customWidth="1"/>
    <col min="762" max="762" width="15.42578125" style="385" bestFit="1" customWidth="1"/>
    <col min="763" max="763" width="1.85546875" style="385" bestFit="1" customWidth="1"/>
    <col min="764" max="764" width="2.85546875" style="385" bestFit="1" customWidth="1"/>
    <col min="765" max="765" width="15.42578125" style="385" bestFit="1" customWidth="1"/>
    <col min="766" max="766" width="3.140625" style="385" bestFit="1" customWidth="1"/>
    <col min="767" max="767" width="3.42578125" style="385" bestFit="1" customWidth="1"/>
    <col min="768" max="768" width="26.28515625" style="385" bestFit="1" customWidth="1"/>
    <col min="769" max="770" width="2.5703125" style="385" bestFit="1" customWidth="1"/>
    <col min="771" max="771" width="2.85546875" style="385" customWidth="1"/>
    <col min="772" max="772" width="4.140625" style="385" customWidth="1"/>
    <col min="773" max="773" width="15.42578125" style="386" bestFit="1" customWidth="1"/>
    <col min="774" max="780" width="5.7109375" style="385" customWidth="1"/>
    <col min="781" max="781" width="10.42578125" style="385" bestFit="1" customWidth="1"/>
    <col min="782" max="782" width="13.140625" style="385" bestFit="1" customWidth="1"/>
    <col min="783" max="784" width="5.7109375" style="385" customWidth="1"/>
    <col min="785" max="785" width="15.42578125" style="386" bestFit="1" customWidth="1"/>
    <col min="786" max="786" width="5.5703125" style="385" bestFit="1" customWidth="1"/>
    <col min="787" max="787" width="15.42578125" style="385" bestFit="1" customWidth="1"/>
    <col min="788" max="788" width="9" style="385" bestFit="1" customWidth="1"/>
    <col min="789" max="790" width="6" style="385" bestFit="1" customWidth="1"/>
    <col min="791" max="791" width="5.7109375" style="385" customWidth="1"/>
    <col min="792" max="792" width="13.140625" style="385" bestFit="1" customWidth="1"/>
    <col min="793" max="810" width="5.7109375" style="385" customWidth="1"/>
    <col min="811" max="811" width="12" style="385" bestFit="1" customWidth="1"/>
    <col min="812" max="812" width="13.140625" style="385" bestFit="1" customWidth="1"/>
    <col min="813" max="829" width="5.7109375" style="385" customWidth="1"/>
    <col min="830" max="830" width="2.85546875" style="385" bestFit="1" customWidth="1"/>
    <col min="831" max="831" width="7.7109375" style="385" bestFit="1" customWidth="1"/>
    <col min="832" max="832" width="10.5703125" style="385" bestFit="1" customWidth="1"/>
    <col min="833" max="850" width="5.7109375" style="385" customWidth="1"/>
    <col min="851" max="851" width="16.5703125" style="385" bestFit="1" customWidth="1"/>
    <col min="852" max="852" width="10.5703125" style="385" bestFit="1" customWidth="1"/>
    <col min="853" max="870" width="5.7109375" style="385" customWidth="1"/>
    <col min="871" max="871" width="2.85546875" style="385" customWidth="1"/>
    <col min="872" max="872" width="15.42578125" style="385" bestFit="1" customWidth="1"/>
    <col min="873" max="873" width="1.85546875" style="385" bestFit="1" customWidth="1"/>
    <col min="874" max="874" width="2.85546875" style="385" bestFit="1" customWidth="1"/>
    <col min="875" max="875" width="15.42578125" style="385" bestFit="1" customWidth="1"/>
    <col min="876" max="876" width="3.140625" style="385" bestFit="1" customWidth="1"/>
    <col min="877" max="877" width="3.42578125" style="385" bestFit="1" customWidth="1"/>
    <col min="878" max="878" width="26.28515625" style="385" bestFit="1" customWidth="1"/>
    <col min="879" max="880" width="2.5703125" style="385" bestFit="1" customWidth="1"/>
    <col min="881" max="881" width="2.85546875" style="385" customWidth="1"/>
    <col min="882" max="882" width="4.140625" style="385" customWidth="1"/>
    <col min="883" max="883" width="15.42578125" style="386" bestFit="1" customWidth="1"/>
    <col min="884" max="890" width="5.7109375" style="385" customWidth="1"/>
    <col min="891" max="891" width="10.42578125" style="385" bestFit="1" customWidth="1"/>
    <col min="892" max="892" width="13.140625" style="385" bestFit="1" customWidth="1"/>
    <col min="893" max="894" width="5.7109375" style="385" customWidth="1"/>
    <col min="895" max="895" width="15.42578125" style="386" bestFit="1" customWidth="1"/>
    <col min="896" max="896" width="5.5703125" style="385" bestFit="1" customWidth="1"/>
    <col min="897" max="897" width="15.42578125" style="385" bestFit="1" customWidth="1"/>
    <col min="898" max="898" width="9" style="385" bestFit="1" customWidth="1"/>
    <col min="899" max="900" width="6" style="385" bestFit="1" customWidth="1"/>
    <col min="901" max="901" width="5.7109375" style="385" customWidth="1"/>
    <col min="902" max="902" width="13.140625" style="385" bestFit="1" customWidth="1"/>
    <col min="903" max="920" width="5.7109375" style="385" customWidth="1"/>
    <col min="921" max="921" width="12" style="385" bestFit="1" customWidth="1"/>
    <col min="922" max="922" width="13.140625" style="385" bestFit="1" customWidth="1"/>
    <col min="923" max="939" width="5.7109375" style="385" customWidth="1"/>
    <col min="940" max="940" width="2.85546875" style="385" bestFit="1" customWidth="1"/>
    <col min="941" max="941" width="7.7109375" style="385" bestFit="1" customWidth="1"/>
    <col min="942" max="942" width="10.5703125" style="385" bestFit="1" customWidth="1"/>
    <col min="943" max="960" width="5.7109375" style="385" customWidth="1"/>
    <col min="961" max="961" width="16.5703125" style="385" bestFit="1" customWidth="1"/>
    <col min="962" max="962" width="10.5703125" style="385" bestFit="1" customWidth="1"/>
    <col min="963" max="980" width="5.7109375" style="385" customWidth="1"/>
    <col min="981" max="981" width="2.85546875" style="385" customWidth="1"/>
    <col min="982" max="982" width="15.42578125" style="385" bestFit="1" customWidth="1"/>
    <col min="983" max="983" width="1.85546875" style="385" bestFit="1" customWidth="1"/>
    <col min="984" max="984" width="2.85546875" style="385" bestFit="1" customWidth="1"/>
    <col min="985" max="985" width="15.42578125" style="385" bestFit="1" customWidth="1"/>
    <col min="986" max="986" width="3.140625" style="385" bestFit="1" customWidth="1"/>
    <col min="987" max="987" width="3.42578125" style="385" bestFit="1" customWidth="1"/>
    <col min="988" max="988" width="26.28515625" style="385" bestFit="1" customWidth="1"/>
    <col min="989" max="990" width="2.5703125" style="385" bestFit="1" customWidth="1"/>
    <col min="991" max="991" width="2.85546875" style="385" customWidth="1"/>
    <col min="992" max="992" width="4.140625" style="385" customWidth="1"/>
    <col min="993" max="993" width="15.42578125" style="386" bestFit="1" customWidth="1"/>
    <col min="994" max="1000" width="5.7109375" style="385" customWidth="1"/>
    <col min="1001" max="1001" width="10.42578125" style="385" bestFit="1" customWidth="1"/>
    <col min="1002" max="1002" width="13.140625" style="385" bestFit="1" customWidth="1"/>
    <col min="1003" max="1004" width="5.7109375" style="385" customWidth="1"/>
    <col min="1005" max="1005" width="15.42578125" style="386" bestFit="1" customWidth="1"/>
    <col min="1006" max="1006" width="5.5703125" style="385" bestFit="1" customWidth="1"/>
    <col min="1007" max="1007" width="15.42578125" style="385" bestFit="1" customWidth="1"/>
    <col min="1008" max="1008" width="9" style="385" bestFit="1" customWidth="1"/>
    <col min="1009" max="1010" width="6" style="385" bestFit="1" customWidth="1"/>
    <col min="1011" max="1011" width="5.7109375" style="385" customWidth="1"/>
    <col min="1012" max="1012" width="13.140625" style="385" bestFit="1" customWidth="1"/>
    <col min="1013" max="1030" width="5.7109375" style="385" customWidth="1"/>
    <col min="1031" max="1031" width="12" style="385" bestFit="1" customWidth="1"/>
    <col min="1032" max="1032" width="13.140625" style="385" bestFit="1" customWidth="1"/>
    <col min="1033" max="1049" width="5.7109375" style="385" customWidth="1"/>
    <col min="1050" max="1050" width="2.85546875" style="385" bestFit="1" customWidth="1"/>
    <col min="1051" max="1051" width="7.7109375" style="385" bestFit="1" customWidth="1"/>
    <col min="1052" max="1052" width="10.5703125" style="385" bestFit="1" customWidth="1"/>
    <col min="1053" max="1070" width="5.7109375" style="385" customWidth="1"/>
    <col min="1071" max="1071" width="16.5703125" style="385" bestFit="1" customWidth="1"/>
    <col min="1072" max="1072" width="10.5703125" style="385" bestFit="1" customWidth="1"/>
    <col min="1073" max="1090" width="5.7109375" style="385" customWidth="1"/>
    <col min="1091" max="1091" width="2.85546875" style="385" customWidth="1"/>
    <col min="1092" max="1092" width="15.42578125" style="385" bestFit="1" customWidth="1"/>
    <col min="1093" max="1093" width="1.85546875" style="385" bestFit="1" customWidth="1"/>
    <col min="1094" max="1094" width="2.85546875" style="385" bestFit="1" customWidth="1"/>
    <col min="1095" max="1095" width="15.42578125" style="385" bestFit="1" customWidth="1"/>
    <col min="1096" max="1096" width="3.140625" style="385" bestFit="1" customWidth="1"/>
    <col min="1097" max="1097" width="3.42578125" style="385" bestFit="1" customWidth="1"/>
    <col min="1098" max="1098" width="26.28515625" style="385" bestFit="1" customWidth="1"/>
    <col min="1099" max="1100" width="2.5703125" style="385" bestFit="1" customWidth="1"/>
    <col min="1101" max="1101" width="2.85546875" style="385" customWidth="1"/>
    <col min="1102" max="1102" width="4.140625" style="385" customWidth="1"/>
    <col min="1103" max="1103" width="15.42578125" style="386" bestFit="1" customWidth="1"/>
    <col min="1104" max="1110" width="5.7109375" style="385" customWidth="1"/>
    <col min="1111" max="1111" width="10.42578125" style="385" bestFit="1" customWidth="1"/>
    <col min="1112" max="1112" width="13.140625" style="385" bestFit="1" customWidth="1"/>
    <col min="1113" max="1114" width="5.7109375" style="385" customWidth="1"/>
    <col min="1115" max="1115" width="15.42578125" style="386" bestFit="1" customWidth="1"/>
    <col min="1116" max="1116" width="5.5703125" style="385" bestFit="1" customWidth="1"/>
    <col min="1117" max="1117" width="15.42578125" style="385" bestFit="1" customWidth="1"/>
    <col min="1118" max="1118" width="9" style="385" bestFit="1" customWidth="1"/>
    <col min="1119" max="1120" width="6" style="385" bestFit="1" customWidth="1"/>
    <col min="1121" max="1121" width="5.7109375" style="385" customWidth="1"/>
    <col min="1122" max="1122" width="13.140625" style="385" bestFit="1" customWidth="1"/>
    <col min="1123" max="1140" width="5.7109375" style="385" customWidth="1"/>
    <col min="1141" max="1141" width="12" style="385" bestFit="1" customWidth="1"/>
    <col min="1142" max="1142" width="13.140625" style="385" bestFit="1" customWidth="1"/>
    <col min="1143" max="1159" width="5.7109375" style="385" customWidth="1"/>
    <col min="1160" max="1160" width="2.85546875" style="385" bestFit="1" customWidth="1"/>
    <col min="1161" max="1161" width="7.7109375" style="385" bestFit="1" customWidth="1"/>
    <col min="1162" max="1162" width="10.5703125" style="385" bestFit="1" customWidth="1"/>
    <col min="1163" max="1180" width="5.7109375" style="385" customWidth="1"/>
    <col min="1181" max="1181" width="16.5703125" style="385" bestFit="1" customWidth="1"/>
    <col min="1182" max="1182" width="10.5703125" style="385" bestFit="1" customWidth="1"/>
    <col min="1183" max="1200" width="5.7109375" style="385" customWidth="1"/>
    <col min="1201" max="1201" width="2.85546875" style="385" customWidth="1"/>
    <col min="1202" max="1202" width="15.42578125" style="385" bestFit="1" customWidth="1"/>
    <col min="1203" max="1203" width="1.85546875" style="385" bestFit="1" customWidth="1"/>
    <col min="1204" max="1204" width="2.85546875" style="385" bestFit="1" customWidth="1"/>
    <col min="1205" max="1205" width="15.42578125" style="385" bestFit="1" customWidth="1"/>
    <col min="1206" max="1206" width="3.140625" style="385" bestFit="1" customWidth="1"/>
    <col min="1207" max="1207" width="3.42578125" style="385" bestFit="1" customWidth="1"/>
    <col min="1208" max="1208" width="26.28515625" style="385" bestFit="1" customWidth="1"/>
    <col min="1209" max="1210" width="2.5703125" style="385" bestFit="1" customWidth="1"/>
    <col min="1211" max="1211" width="2.85546875" style="385" customWidth="1"/>
    <col min="1212" max="1212" width="4.140625" style="385" customWidth="1"/>
    <col min="1213" max="1213" width="15.42578125" style="386" bestFit="1" customWidth="1"/>
    <col min="1214" max="1220" width="5.7109375" style="385" customWidth="1"/>
    <col min="1221" max="1221" width="10.42578125" style="385" bestFit="1" customWidth="1"/>
    <col min="1222" max="1222" width="13.140625" style="385" bestFit="1" customWidth="1"/>
    <col min="1223" max="1224" width="5.7109375" style="385" customWidth="1"/>
    <col min="1225" max="1225" width="15.42578125" style="386" bestFit="1" customWidth="1"/>
    <col min="1226" max="1226" width="5.5703125" style="385" bestFit="1" customWidth="1"/>
    <col min="1227" max="1227" width="15.42578125" style="385" bestFit="1" customWidth="1"/>
    <col min="1228" max="1228" width="9" style="385" bestFit="1" customWidth="1"/>
    <col min="1229" max="1230" width="6" style="385" bestFit="1" customWidth="1"/>
    <col min="1231" max="1231" width="5.7109375" style="385" customWidth="1"/>
    <col min="1232" max="1232" width="13.140625" style="385" bestFit="1" customWidth="1"/>
    <col min="1233" max="1250" width="5.7109375" style="385" customWidth="1"/>
    <col min="1251" max="1251" width="12" style="385" bestFit="1" customWidth="1"/>
    <col min="1252" max="1252" width="13.140625" style="385" bestFit="1" customWidth="1"/>
    <col min="1253" max="1269" width="5.7109375" style="385" customWidth="1"/>
    <col min="1270" max="1270" width="2.85546875" style="385" bestFit="1" customWidth="1"/>
    <col min="1271" max="1271" width="7.7109375" style="385" bestFit="1" customWidth="1"/>
    <col min="1272" max="1272" width="10.5703125" style="385" bestFit="1" customWidth="1"/>
    <col min="1273" max="1290" width="5.7109375" style="385" customWidth="1"/>
    <col min="1291" max="1291" width="16.5703125" style="385" bestFit="1" customWidth="1"/>
    <col min="1292" max="1292" width="10.5703125" style="385" bestFit="1" customWidth="1"/>
    <col min="1293" max="1310" width="5.7109375" style="385" customWidth="1"/>
    <col min="1311" max="1311" width="2.85546875" style="385" customWidth="1"/>
    <col min="1312" max="1312" width="15.42578125" style="385" bestFit="1" customWidth="1"/>
    <col min="1313" max="1313" width="1.85546875" style="385" bestFit="1" customWidth="1"/>
    <col min="1314" max="1314" width="2.85546875" style="385" bestFit="1" customWidth="1"/>
    <col min="1315" max="1315" width="15.42578125" style="385" bestFit="1" customWidth="1"/>
    <col min="1316" max="1316" width="3.140625" style="385" bestFit="1" customWidth="1"/>
    <col min="1317" max="1317" width="3.42578125" style="385" bestFit="1" customWidth="1"/>
    <col min="1318" max="1318" width="26.28515625" style="385" bestFit="1" customWidth="1"/>
    <col min="1319" max="1320" width="2.5703125" style="385" bestFit="1" customWidth="1"/>
    <col min="1321" max="1321" width="2.85546875" style="385" customWidth="1"/>
    <col min="1322" max="1322" width="4.140625" style="385" customWidth="1"/>
    <col min="1323" max="1323" width="15.42578125" style="386" bestFit="1" customWidth="1"/>
    <col min="1324" max="1330" width="5.7109375" style="385" customWidth="1"/>
    <col min="1331" max="1331" width="10.42578125" style="385" bestFit="1" customWidth="1"/>
    <col min="1332" max="1332" width="13.140625" style="385" bestFit="1" customWidth="1"/>
    <col min="1333" max="1334" width="5.7109375" style="385" customWidth="1"/>
    <col min="1335" max="1335" width="15.42578125" style="386" bestFit="1" customWidth="1"/>
    <col min="1336" max="1336" width="5.5703125" style="385" bestFit="1" customWidth="1"/>
    <col min="1337" max="1337" width="15.42578125" style="385" bestFit="1" customWidth="1"/>
    <col min="1338" max="1338" width="9" style="385" bestFit="1" customWidth="1"/>
    <col min="1339" max="1340" width="6" style="385" bestFit="1" customWidth="1"/>
    <col min="1341" max="1341" width="5.7109375" style="385" customWidth="1"/>
    <col min="1342" max="1342" width="13.140625" style="385" bestFit="1" customWidth="1"/>
    <col min="1343" max="1360" width="5.7109375" style="385" customWidth="1"/>
    <col min="1361" max="1361" width="12" style="385" bestFit="1" customWidth="1"/>
    <col min="1362" max="1362" width="13.140625" style="385" bestFit="1" customWidth="1"/>
    <col min="1363" max="1379" width="5.7109375" style="385" customWidth="1"/>
    <col min="1380" max="1380" width="2.85546875" style="385" bestFit="1" customWidth="1"/>
    <col min="1381" max="1381" width="7.7109375" style="385" bestFit="1" customWidth="1"/>
    <col min="1382" max="1382" width="10.5703125" style="385" bestFit="1" customWidth="1"/>
    <col min="1383" max="1400" width="5.7109375" style="385" customWidth="1"/>
    <col min="1401" max="1401" width="16.5703125" style="385" bestFit="1" customWidth="1"/>
    <col min="1402" max="1402" width="10.5703125" style="385" bestFit="1" customWidth="1"/>
    <col min="1403" max="1420" width="5.7109375" style="385" customWidth="1"/>
    <col min="1421" max="1421" width="2.85546875" style="385" customWidth="1"/>
    <col min="1422" max="1422" width="15.42578125" style="385" bestFit="1" customWidth="1"/>
    <col min="1423" max="1423" width="1.85546875" style="385" bestFit="1" customWidth="1"/>
    <col min="1424" max="1424" width="2.85546875" style="385" bestFit="1" customWidth="1"/>
    <col min="1425" max="1425" width="15.42578125" style="385" bestFit="1" customWidth="1"/>
    <col min="1426" max="1426" width="3.140625" style="385" bestFit="1" customWidth="1"/>
    <col min="1427" max="1427" width="3.42578125" style="385" bestFit="1" customWidth="1"/>
    <col min="1428" max="1428" width="26.28515625" style="385" bestFit="1" customWidth="1"/>
    <col min="1429" max="1430" width="2.5703125" style="385" bestFit="1" customWidth="1"/>
    <col min="1431" max="1431" width="2.85546875" style="385" customWidth="1"/>
    <col min="1432" max="1432" width="4.140625" style="385" customWidth="1"/>
    <col min="1433" max="1433" width="15.42578125" style="386" bestFit="1" customWidth="1"/>
    <col min="1434" max="1440" width="5.7109375" style="385" customWidth="1"/>
    <col min="1441" max="1441" width="10.42578125" style="385" bestFit="1" customWidth="1"/>
    <col min="1442" max="1442" width="13.140625" style="385" bestFit="1" customWidth="1"/>
    <col min="1443" max="1444" width="5.7109375" style="385" customWidth="1"/>
    <col min="1445" max="1445" width="15.42578125" style="386" bestFit="1" customWidth="1"/>
    <col min="1446" max="1446" width="5.5703125" style="385" bestFit="1" customWidth="1"/>
    <col min="1447" max="1447" width="15.42578125" style="385" bestFit="1" customWidth="1"/>
    <col min="1448" max="1448" width="9" style="385" bestFit="1" customWidth="1"/>
    <col min="1449" max="1450" width="6" style="385" bestFit="1" customWidth="1"/>
    <col min="1451" max="1451" width="5.7109375" style="385" customWidth="1"/>
    <col min="1452" max="1452" width="13.140625" style="385" bestFit="1" customWidth="1"/>
    <col min="1453" max="1470" width="5.7109375" style="385" customWidth="1"/>
    <col min="1471" max="1471" width="12" style="385" bestFit="1" customWidth="1"/>
    <col min="1472" max="1472" width="13.140625" style="385" bestFit="1" customWidth="1"/>
    <col min="1473" max="1489" width="5.7109375" style="385" customWidth="1"/>
    <col min="1490" max="1490" width="2.85546875" style="385" bestFit="1" customWidth="1"/>
    <col min="1491" max="1491" width="7.7109375" style="385" bestFit="1" customWidth="1"/>
    <col min="1492" max="1492" width="10.5703125" style="385" bestFit="1" customWidth="1"/>
    <col min="1493" max="1510" width="5.7109375" style="385" customWidth="1"/>
    <col min="1511" max="1511" width="16.5703125" style="385" bestFit="1" customWidth="1"/>
    <col min="1512" max="1512" width="10.5703125" style="385" bestFit="1" customWidth="1"/>
    <col min="1513" max="1530" width="5.7109375" style="385" customWidth="1"/>
    <col min="1531" max="1531" width="2.85546875" style="385" customWidth="1"/>
    <col min="1532" max="1532" width="15.42578125" style="385" bestFit="1" customWidth="1"/>
    <col min="1533" max="1533" width="1.85546875" style="385" bestFit="1" customWidth="1"/>
    <col min="1534" max="1534" width="2.85546875" style="385" bestFit="1" customWidth="1"/>
    <col min="1535" max="1535" width="15.42578125" style="385" bestFit="1" customWidth="1"/>
    <col min="1536" max="1536" width="3.140625" style="385" bestFit="1" customWidth="1"/>
    <col min="1537" max="1537" width="3.42578125" style="385" bestFit="1" customWidth="1"/>
    <col min="1538" max="1538" width="26.28515625" style="385" bestFit="1" customWidth="1"/>
    <col min="1539" max="1540" width="2.5703125" style="385" bestFit="1" customWidth="1"/>
    <col min="1541" max="1541" width="2.85546875" style="385" customWidth="1"/>
    <col min="1542" max="1542" width="4.140625" style="385" customWidth="1"/>
    <col min="1543" max="1543" width="15.42578125" style="386" bestFit="1" customWidth="1"/>
    <col min="1544" max="1550" width="5.7109375" style="385" customWidth="1"/>
    <col min="1551" max="1551" width="10.42578125" style="385" bestFit="1" customWidth="1"/>
    <col min="1552" max="1552" width="13.140625" style="385" bestFit="1" customWidth="1"/>
    <col min="1553" max="1554" width="5.7109375" style="385" customWidth="1"/>
    <col min="1555" max="1555" width="15.42578125" style="386" bestFit="1" customWidth="1"/>
    <col min="1556" max="1556" width="5.5703125" style="385" bestFit="1" customWidth="1"/>
    <col min="1557" max="1557" width="15.42578125" style="385" bestFit="1" customWidth="1"/>
    <col min="1558" max="1558" width="9" style="385" bestFit="1" customWidth="1"/>
    <col min="1559" max="1560" width="6" style="385" bestFit="1" customWidth="1"/>
    <col min="1561" max="1561" width="5.7109375" style="385" customWidth="1"/>
    <col min="1562" max="1562" width="13.140625" style="385" bestFit="1" customWidth="1"/>
    <col min="1563" max="1580" width="5.7109375" style="385" customWidth="1"/>
    <col min="1581" max="1581" width="12" style="385" bestFit="1" customWidth="1"/>
    <col min="1582" max="1582" width="13.140625" style="385" bestFit="1" customWidth="1"/>
    <col min="1583" max="1599" width="5.7109375" style="385" customWidth="1"/>
    <col min="1600" max="1600" width="2.85546875" style="385" bestFit="1" customWidth="1"/>
    <col min="1601" max="1601" width="7.7109375" style="385" bestFit="1" customWidth="1"/>
    <col min="1602" max="1602" width="10.5703125" style="385" bestFit="1" customWidth="1"/>
    <col min="1603" max="1620" width="5.7109375" style="385" customWidth="1"/>
    <col min="1621" max="1621" width="16.5703125" style="385" bestFit="1" customWidth="1"/>
    <col min="1622" max="1622" width="10.5703125" style="385" bestFit="1" customWidth="1"/>
    <col min="1623" max="1640" width="5.7109375" style="385" customWidth="1"/>
    <col min="1641" max="1641" width="2.85546875" style="385" customWidth="1"/>
    <col min="1642" max="1642" width="15.42578125" style="385" bestFit="1" customWidth="1"/>
    <col min="1643" max="1643" width="1.85546875" style="385" bestFit="1" customWidth="1"/>
    <col min="1644" max="1644" width="2.85546875" style="385" bestFit="1" customWidth="1"/>
    <col min="1645" max="1645" width="15.42578125" style="385" bestFit="1" customWidth="1"/>
    <col min="1646" max="1646" width="3.140625" style="385" bestFit="1" customWidth="1"/>
    <col min="1647" max="1647" width="3.42578125" style="385" bestFit="1" customWidth="1"/>
    <col min="1648" max="1648" width="26.28515625" style="385" bestFit="1" customWidth="1"/>
    <col min="1649" max="1650" width="2.5703125" style="385" bestFit="1" customWidth="1"/>
    <col min="1651" max="1651" width="2.85546875" style="385" customWidth="1"/>
    <col min="1652" max="1652" width="4.140625" style="385" customWidth="1"/>
    <col min="1653" max="1653" width="15.42578125" style="386" bestFit="1" customWidth="1"/>
    <col min="1654" max="1660" width="5.7109375" style="385" customWidth="1"/>
    <col min="1661" max="1661" width="10.42578125" style="385" bestFit="1" customWidth="1"/>
    <col min="1662" max="1662" width="13.140625" style="385" bestFit="1" customWidth="1"/>
    <col min="1663" max="1664" width="5.7109375" style="385" customWidth="1"/>
    <col min="1665" max="1665" width="15.42578125" style="386" bestFit="1" customWidth="1"/>
    <col min="1666" max="1666" width="5.5703125" style="385" bestFit="1" customWidth="1"/>
    <col min="1667" max="1667" width="15.42578125" style="385" bestFit="1" customWidth="1"/>
    <col min="1668" max="1668" width="9" style="385" bestFit="1" customWidth="1"/>
    <col min="1669" max="1670" width="6" style="385" bestFit="1" customWidth="1"/>
    <col min="1671" max="1671" width="5.7109375" style="385" customWidth="1"/>
    <col min="1672" max="1672" width="13.140625" style="385" bestFit="1" customWidth="1"/>
    <col min="1673" max="1690" width="5.7109375" style="385" customWidth="1"/>
    <col min="1691" max="1691" width="12" style="385" bestFit="1" customWidth="1"/>
    <col min="1692" max="1692" width="13.140625" style="385" bestFit="1" customWidth="1"/>
    <col min="1693" max="1709" width="5.7109375" style="385" customWidth="1"/>
    <col min="1710" max="1710" width="2.85546875" style="385" bestFit="1" customWidth="1"/>
    <col min="1711" max="1711" width="7.7109375" style="385" bestFit="1" customWidth="1"/>
    <col min="1712" max="1712" width="10.5703125" style="385" bestFit="1" customWidth="1"/>
    <col min="1713" max="1730" width="5.7109375" style="385" customWidth="1"/>
    <col min="1731" max="1731" width="16.5703125" style="385" bestFit="1" customWidth="1"/>
    <col min="1732" max="1732" width="10.5703125" style="385" bestFit="1" customWidth="1"/>
    <col min="1733" max="1750" width="5.7109375" style="385" customWidth="1"/>
    <col min="1751" max="1751" width="2.85546875" style="385" customWidth="1"/>
    <col min="1752" max="1752" width="15.42578125" style="385" bestFit="1" customWidth="1"/>
    <col min="1753" max="1753" width="1.85546875" style="385" bestFit="1" customWidth="1"/>
    <col min="1754" max="1754" width="2.85546875" style="385" bestFit="1" customWidth="1"/>
    <col min="1755" max="1755" width="15.42578125" style="385" bestFit="1" customWidth="1"/>
    <col min="1756" max="1756" width="3.140625" style="385" bestFit="1" customWidth="1"/>
    <col min="1757" max="1757" width="3.42578125" style="385" bestFit="1" customWidth="1"/>
    <col min="1758" max="1758" width="26.28515625" style="385" bestFit="1" customWidth="1"/>
    <col min="1759" max="1760" width="2.5703125" style="385" bestFit="1" customWidth="1"/>
    <col min="1761" max="1761" width="2.85546875" style="385" customWidth="1"/>
    <col min="1762" max="1762" width="4.140625" style="385" customWidth="1"/>
    <col min="1763" max="1763" width="15.42578125" style="386" bestFit="1" customWidth="1"/>
    <col min="1764" max="1770" width="5.7109375" style="385" customWidth="1"/>
    <col min="1771" max="1771" width="10.42578125" style="385" bestFit="1" customWidth="1"/>
    <col min="1772" max="1772" width="13.140625" style="385" bestFit="1" customWidth="1"/>
    <col min="1773" max="1774" width="5.7109375" style="385" customWidth="1"/>
    <col min="1775" max="1775" width="15.42578125" style="386" bestFit="1" customWidth="1"/>
    <col min="1776" max="1776" width="5.5703125" style="385" bestFit="1" customWidth="1"/>
    <col min="1777" max="1777" width="15.42578125" style="385" bestFit="1" customWidth="1"/>
    <col min="1778" max="1778" width="9" style="385" bestFit="1" customWidth="1"/>
    <col min="1779" max="1780" width="6" style="385" bestFit="1" customWidth="1"/>
    <col min="1781" max="1781" width="5.7109375" style="385" customWidth="1"/>
    <col min="1782" max="1782" width="13.140625" style="385" bestFit="1" customWidth="1"/>
    <col min="1783" max="1800" width="5.7109375" style="385" customWidth="1"/>
    <col min="1801" max="1801" width="12" style="385" bestFit="1" customWidth="1"/>
    <col min="1802" max="1802" width="13.140625" style="385" bestFit="1" customWidth="1"/>
    <col min="1803" max="1819" width="5.7109375" style="385" customWidth="1"/>
    <col min="1820" max="1820" width="2.85546875" style="385" bestFit="1" customWidth="1"/>
    <col min="1821" max="1821" width="7.7109375" style="385" bestFit="1" customWidth="1"/>
    <col min="1822" max="1822" width="10.5703125" style="385" bestFit="1" customWidth="1"/>
    <col min="1823" max="1840" width="5.7109375" style="385" customWidth="1"/>
    <col min="1841" max="1841" width="16.5703125" style="385" bestFit="1" customWidth="1"/>
    <col min="1842" max="1842" width="10.5703125" style="385" bestFit="1" customWidth="1"/>
    <col min="1843" max="1860" width="5.7109375" style="385" customWidth="1"/>
    <col min="1861" max="1861" width="2.85546875" style="385" customWidth="1"/>
    <col min="1862" max="1862" width="15.42578125" style="385" bestFit="1" customWidth="1"/>
    <col min="1863" max="1863" width="1.85546875" style="385" bestFit="1" customWidth="1"/>
    <col min="1864" max="1864" width="2.85546875" style="385" bestFit="1" customWidth="1"/>
    <col min="1865" max="1865" width="15.42578125" style="385" bestFit="1" customWidth="1"/>
    <col min="1866" max="1866" width="3.140625" style="385" bestFit="1" customWidth="1"/>
    <col min="1867" max="1867" width="3.42578125" style="385" bestFit="1" customWidth="1"/>
    <col min="1868" max="1868" width="26.28515625" style="385" bestFit="1" customWidth="1"/>
    <col min="1869" max="1870" width="2.5703125" style="385" bestFit="1" customWidth="1"/>
    <col min="1871" max="1871" width="2.85546875" style="385" customWidth="1"/>
    <col min="1872" max="1872" width="4.140625" style="385" customWidth="1"/>
    <col min="1873" max="1873" width="15.42578125" style="386" bestFit="1" customWidth="1"/>
    <col min="1874" max="1880" width="5.7109375" style="385" customWidth="1"/>
    <col min="1881" max="1881" width="10.42578125" style="385" bestFit="1" customWidth="1"/>
    <col min="1882" max="1882" width="13.140625" style="385" bestFit="1" customWidth="1"/>
    <col min="1883" max="1884" width="5.7109375" style="385" customWidth="1"/>
    <col min="1885" max="1885" width="15.42578125" style="386" bestFit="1" customWidth="1"/>
    <col min="1886" max="1886" width="5.5703125" style="385" bestFit="1" customWidth="1"/>
    <col min="1887" max="1887" width="15.42578125" style="385" bestFit="1" customWidth="1"/>
    <col min="1888" max="1888" width="9" style="385" bestFit="1" customWidth="1"/>
    <col min="1889" max="1890" width="6" style="385" bestFit="1" customWidth="1"/>
    <col min="1891" max="1891" width="5.7109375" style="385" customWidth="1"/>
    <col min="1892" max="1892" width="13.140625" style="385" bestFit="1" customWidth="1"/>
    <col min="1893" max="1910" width="5.7109375" style="385" customWidth="1"/>
    <col min="1911" max="1911" width="12" style="385" bestFit="1" customWidth="1"/>
    <col min="1912" max="1912" width="13.140625" style="385" bestFit="1" customWidth="1"/>
    <col min="1913" max="1929" width="5.7109375" style="385" customWidth="1"/>
    <col min="1930" max="1930" width="2.85546875" style="385" bestFit="1" customWidth="1"/>
    <col min="1931" max="1931" width="7.7109375" style="385" bestFit="1" customWidth="1"/>
    <col min="1932" max="1932" width="10.5703125" style="385" bestFit="1" customWidth="1"/>
    <col min="1933" max="1950" width="5.7109375" style="385" customWidth="1"/>
    <col min="1951" max="1951" width="16.5703125" style="385" bestFit="1" customWidth="1"/>
    <col min="1952" max="1952" width="10.5703125" style="385" bestFit="1" customWidth="1"/>
    <col min="1953" max="1970" width="5.7109375" style="385" customWidth="1"/>
    <col min="1971" max="1971" width="2.85546875" style="385" customWidth="1"/>
    <col min="1972" max="1972" width="15.42578125" style="385" bestFit="1" customWidth="1"/>
    <col min="1973" max="1973" width="1.85546875" style="385" bestFit="1" customWidth="1"/>
    <col min="1974" max="1974" width="2.85546875" style="385" bestFit="1" customWidth="1"/>
    <col min="1975" max="1975" width="15.42578125" style="385" bestFit="1" customWidth="1"/>
    <col min="1976" max="1976" width="3.140625" style="385" bestFit="1" customWidth="1"/>
    <col min="1977" max="1977" width="3.42578125" style="385" bestFit="1" customWidth="1"/>
    <col min="1978" max="1978" width="26.28515625" style="385" bestFit="1" customWidth="1"/>
    <col min="1979" max="1980" width="2.5703125" style="385" bestFit="1" customWidth="1"/>
    <col min="1981" max="1981" width="2.85546875" style="385" customWidth="1"/>
    <col min="1982" max="1982" width="4.140625" style="385" customWidth="1"/>
    <col min="1983" max="1983" width="15.42578125" style="386" bestFit="1" customWidth="1"/>
    <col min="1984" max="1990" width="5.7109375" style="385" customWidth="1"/>
    <col min="1991" max="1991" width="10.42578125" style="385" bestFit="1" customWidth="1"/>
    <col min="1992" max="1992" width="13.140625" style="385" bestFit="1" customWidth="1"/>
    <col min="1993" max="1994" width="5.7109375" style="385" customWidth="1"/>
    <col min="1995" max="1995" width="15.42578125" style="386" bestFit="1" customWidth="1"/>
    <col min="1996" max="1996" width="5.5703125" style="385" bestFit="1" customWidth="1"/>
    <col min="1997" max="1997" width="15.42578125" style="385" bestFit="1" customWidth="1"/>
    <col min="1998" max="1998" width="9" style="385" bestFit="1" customWidth="1"/>
    <col min="1999" max="2000" width="6" style="385" bestFit="1" customWidth="1"/>
    <col min="2001" max="2001" width="5.7109375" style="385" customWidth="1"/>
    <col min="2002" max="2002" width="13.140625" style="385" bestFit="1" customWidth="1"/>
    <col min="2003" max="2020" width="5.7109375" style="385" customWidth="1"/>
    <col min="2021" max="2021" width="12" style="385" bestFit="1" customWidth="1"/>
    <col min="2022" max="2022" width="13.140625" style="385" bestFit="1" customWidth="1"/>
    <col min="2023" max="2039" width="5.7109375" style="385" customWidth="1"/>
    <col min="2040" max="2040" width="2.85546875" style="385" bestFit="1" customWidth="1"/>
    <col min="2041" max="2041" width="7.7109375" style="385" bestFit="1" customWidth="1"/>
    <col min="2042" max="2042" width="10.5703125" style="385" bestFit="1" customWidth="1"/>
    <col min="2043" max="2060" width="5.7109375" style="385" customWidth="1"/>
    <col min="2061" max="2061" width="16.5703125" style="385" bestFit="1" customWidth="1"/>
    <col min="2062" max="2062" width="10.5703125" style="385" bestFit="1" customWidth="1"/>
    <col min="2063" max="2080" width="5.7109375" style="385" customWidth="1"/>
    <col min="2081" max="2081" width="2.85546875" style="385" customWidth="1"/>
    <col min="2082" max="2082" width="15.42578125" style="385" bestFit="1" customWidth="1"/>
    <col min="2083" max="2083" width="1.85546875" style="385" bestFit="1" customWidth="1"/>
    <col min="2084" max="2084" width="2.85546875" style="385" bestFit="1" customWidth="1"/>
    <col min="2085" max="2085" width="15.42578125" style="385" bestFit="1" customWidth="1"/>
    <col min="2086" max="2086" width="3.140625" style="385" bestFit="1" customWidth="1"/>
    <col min="2087" max="2087" width="3.42578125" style="385" bestFit="1" customWidth="1"/>
    <col min="2088" max="2088" width="26.28515625" style="385" bestFit="1" customWidth="1"/>
    <col min="2089" max="2090" width="2.5703125" style="385" bestFit="1" customWidth="1"/>
    <col min="2091" max="2091" width="2.85546875" style="385" customWidth="1"/>
    <col min="2092" max="2092" width="4.140625" style="385" customWidth="1"/>
    <col min="2093" max="2093" width="15.42578125" style="386" bestFit="1" customWidth="1"/>
    <col min="2094" max="2100" width="5.7109375" style="385" customWidth="1"/>
    <col min="2101" max="2101" width="10.42578125" style="385" bestFit="1" customWidth="1"/>
    <col min="2102" max="2102" width="13.140625" style="385" bestFit="1" customWidth="1"/>
    <col min="2103" max="2104" width="5.7109375" style="385" customWidth="1"/>
    <col min="2105" max="2105" width="15.42578125" style="386" bestFit="1" customWidth="1"/>
    <col min="2106" max="2106" width="5.5703125" style="385" bestFit="1" customWidth="1"/>
    <col min="2107" max="2107" width="15.42578125" style="385" bestFit="1" customWidth="1"/>
    <col min="2108" max="2108" width="9" style="385" bestFit="1" customWidth="1"/>
    <col min="2109" max="2110" width="6" style="385" bestFit="1" customWidth="1"/>
    <col min="2111" max="2111" width="5.7109375" style="385" customWidth="1"/>
    <col min="2112" max="2112" width="13.140625" style="385" bestFit="1" customWidth="1"/>
    <col min="2113" max="2130" width="5.7109375" style="385" customWidth="1"/>
    <col min="2131" max="2131" width="12" style="385" bestFit="1" customWidth="1"/>
    <col min="2132" max="2132" width="13.140625" style="385" bestFit="1" customWidth="1"/>
    <col min="2133" max="2149" width="5.7109375" style="385" customWidth="1"/>
    <col min="2150" max="2150" width="2.85546875" style="385" bestFit="1" customWidth="1"/>
    <col min="2151" max="2151" width="7.7109375" style="385" bestFit="1" customWidth="1"/>
    <col min="2152" max="2152" width="10.5703125" style="385" bestFit="1" customWidth="1"/>
    <col min="2153" max="2170" width="5.7109375" style="385" customWidth="1"/>
    <col min="2171" max="2171" width="16.5703125" style="385" bestFit="1" customWidth="1"/>
    <col min="2172" max="2172" width="10.5703125" style="385" bestFit="1" customWidth="1"/>
    <col min="2173" max="2190" width="5.7109375" style="385" customWidth="1"/>
    <col min="2191" max="2191" width="2.85546875" style="385" customWidth="1"/>
    <col min="2192" max="2192" width="15.42578125" style="385" bestFit="1" customWidth="1"/>
    <col min="2193" max="2193" width="1.85546875" style="385" bestFit="1" customWidth="1"/>
    <col min="2194" max="2194" width="2.85546875" style="385" bestFit="1" customWidth="1"/>
    <col min="2195" max="2195" width="15.42578125" style="385" bestFit="1" customWidth="1"/>
    <col min="2196" max="2196" width="3.140625" style="385" bestFit="1" customWidth="1"/>
    <col min="2197" max="2197" width="3.42578125" style="385" bestFit="1" customWidth="1"/>
    <col min="2198" max="2198" width="26.28515625" style="385" bestFit="1" customWidth="1"/>
    <col min="2199" max="2200" width="2.5703125" style="385" bestFit="1" customWidth="1"/>
    <col min="2201" max="2201" width="2.85546875" style="385" customWidth="1"/>
    <col min="2202" max="2202" width="4.140625" style="385" customWidth="1"/>
    <col min="2203" max="2203" width="15.42578125" style="386" bestFit="1" customWidth="1"/>
    <col min="2204" max="2210" width="5.7109375" style="385" customWidth="1"/>
    <col min="2211" max="2211" width="10.42578125" style="385" bestFit="1" customWidth="1"/>
    <col min="2212" max="2212" width="13.140625" style="385" bestFit="1" customWidth="1"/>
    <col min="2213" max="2214" width="5.7109375" style="385" customWidth="1"/>
    <col min="2215" max="2215" width="15.42578125" style="386" bestFit="1" customWidth="1"/>
    <col min="2216" max="2216" width="5.5703125" style="385" bestFit="1" customWidth="1"/>
    <col min="2217" max="2217" width="15.42578125" style="385" bestFit="1" customWidth="1"/>
    <col min="2218" max="2218" width="9" style="385" bestFit="1" customWidth="1"/>
    <col min="2219" max="2220" width="6" style="385" bestFit="1" customWidth="1"/>
    <col min="2221" max="2221" width="5.7109375" style="385" customWidth="1"/>
    <col min="2222" max="2222" width="13.140625" style="385" bestFit="1" customWidth="1"/>
    <col min="2223" max="2240" width="5.7109375" style="385" customWidth="1"/>
    <col min="2241" max="2241" width="12" style="385" bestFit="1" customWidth="1"/>
    <col min="2242" max="2242" width="13.140625" style="385" bestFit="1" customWidth="1"/>
    <col min="2243" max="2259" width="5.7109375" style="385" customWidth="1"/>
    <col min="2260" max="2260" width="2.85546875" style="385" bestFit="1" customWidth="1"/>
    <col min="2261" max="2261" width="7.7109375" style="385" bestFit="1" customWidth="1"/>
    <col min="2262" max="2262" width="10.5703125" style="385" bestFit="1" customWidth="1"/>
    <col min="2263" max="2280" width="5.7109375" style="385" customWidth="1"/>
    <col min="2281" max="2281" width="16.5703125" style="385" bestFit="1" customWidth="1"/>
    <col min="2282" max="2282" width="10.5703125" style="385" bestFit="1" customWidth="1"/>
    <col min="2283" max="2300" width="5.7109375" style="385" customWidth="1"/>
    <col min="2301" max="2301" width="2.85546875" style="385" customWidth="1"/>
    <col min="2302" max="2302" width="15.42578125" style="385" bestFit="1" customWidth="1"/>
    <col min="2303" max="2303" width="1.85546875" style="385" bestFit="1" customWidth="1"/>
    <col min="2304" max="2304" width="2.85546875" style="385" bestFit="1" customWidth="1"/>
    <col min="2305" max="2305" width="15.42578125" style="385" bestFit="1" customWidth="1"/>
    <col min="2306" max="2306" width="3.140625" style="385" bestFit="1" customWidth="1"/>
    <col min="2307" max="2307" width="3.42578125" style="385" bestFit="1" customWidth="1"/>
    <col min="2308" max="2308" width="26.28515625" style="385" bestFit="1" customWidth="1"/>
    <col min="2309" max="2310" width="2.5703125" style="385" bestFit="1" customWidth="1"/>
    <col min="2311" max="2311" width="2.85546875" style="385" customWidth="1"/>
    <col min="2312" max="2312" width="4.140625" style="385" customWidth="1"/>
    <col min="2313" max="2313" width="15.42578125" style="386" bestFit="1" customWidth="1"/>
    <col min="2314" max="2320" width="5.7109375" style="385" customWidth="1"/>
    <col min="2321" max="2321" width="10.42578125" style="385" bestFit="1" customWidth="1"/>
    <col min="2322" max="2322" width="13.140625" style="385" bestFit="1" customWidth="1"/>
    <col min="2323" max="2324" width="5.7109375" style="385" customWidth="1"/>
    <col min="2325" max="2325" width="15.42578125" style="386" bestFit="1" customWidth="1"/>
    <col min="2326" max="2326" width="5.5703125" style="385" bestFit="1" customWidth="1"/>
    <col min="2327" max="2327" width="15.42578125" style="385" bestFit="1" customWidth="1"/>
    <col min="2328" max="2328" width="9" style="385" bestFit="1" customWidth="1"/>
    <col min="2329" max="2330" width="6" style="385" bestFit="1" customWidth="1"/>
    <col min="2331" max="2331" width="5.7109375" style="385" customWidth="1"/>
    <col min="2332" max="2332" width="13.140625" style="385" bestFit="1" customWidth="1"/>
    <col min="2333" max="2350" width="5.7109375" style="385" customWidth="1"/>
    <col min="2351" max="2351" width="12" style="385" bestFit="1" customWidth="1"/>
    <col min="2352" max="2352" width="13.140625" style="385" bestFit="1" customWidth="1"/>
    <col min="2353" max="2369" width="5.7109375" style="385" customWidth="1"/>
    <col min="2370" max="2370" width="2.85546875" style="385" bestFit="1" customWidth="1"/>
    <col min="2371" max="2371" width="7.7109375" style="385" bestFit="1" customWidth="1"/>
    <col min="2372" max="2372" width="10.5703125" style="385" bestFit="1" customWidth="1"/>
    <col min="2373" max="2390" width="5.7109375" style="385" customWidth="1"/>
    <col min="2391" max="2391" width="16.5703125" style="385" bestFit="1" customWidth="1"/>
    <col min="2392" max="2392" width="10.5703125" style="385" bestFit="1" customWidth="1"/>
    <col min="2393" max="2410" width="5.7109375" style="385" customWidth="1"/>
    <col min="2411" max="2411" width="2.85546875" style="385" customWidth="1"/>
    <col min="2412" max="2412" width="15.42578125" style="385" bestFit="1" customWidth="1"/>
    <col min="2413" max="2413" width="1.85546875" style="385" bestFit="1" customWidth="1"/>
    <col min="2414" max="2414" width="2.85546875" style="385" bestFit="1" customWidth="1"/>
    <col min="2415" max="2415" width="15.42578125" style="385" bestFit="1" customWidth="1"/>
    <col min="2416" max="2416" width="3.140625" style="385" bestFit="1" customWidth="1"/>
    <col min="2417" max="2417" width="3.42578125" style="385" bestFit="1" customWidth="1"/>
    <col min="2418" max="2418" width="26.28515625" style="385" bestFit="1" customWidth="1"/>
    <col min="2419" max="2420" width="2.5703125" style="385" bestFit="1" customWidth="1"/>
    <col min="2421" max="2421" width="2.85546875" style="385" customWidth="1"/>
    <col min="2422" max="2422" width="4.140625" style="385" customWidth="1"/>
    <col min="2423" max="2423" width="15.42578125" style="386" bestFit="1" customWidth="1"/>
    <col min="2424" max="2430" width="5.7109375" style="385" customWidth="1"/>
    <col min="2431" max="2431" width="10.42578125" style="385" bestFit="1" customWidth="1"/>
    <col min="2432" max="2432" width="13.140625" style="385" bestFit="1" customWidth="1"/>
    <col min="2433" max="2434" width="5.7109375" style="385" customWidth="1"/>
    <col min="2435" max="2435" width="15.42578125" style="386" bestFit="1" customWidth="1"/>
    <col min="2436" max="2436" width="5.5703125" style="385" bestFit="1" customWidth="1"/>
    <col min="2437" max="2437" width="15.42578125" style="385" bestFit="1" customWidth="1"/>
    <col min="2438" max="2438" width="9" style="385" bestFit="1" customWidth="1"/>
    <col min="2439" max="2440" width="6" style="385" bestFit="1" customWidth="1"/>
    <col min="2441" max="2441" width="5.7109375" style="385" customWidth="1"/>
    <col min="2442" max="2442" width="13.140625" style="385" bestFit="1" customWidth="1"/>
    <col min="2443" max="2460" width="5.7109375" style="385" customWidth="1"/>
    <col min="2461" max="2461" width="12" style="385" bestFit="1" customWidth="1"/>
    <col min="2462" max="2462" width="13.140625" style="385" bestFit="1" customWidth="1"/>
    <col min="2463" max="2479" width="5.7109375" style="385" customWidth="1"/>
    <col min="2480" max="2480" width="2.85546875" style="385" bestFit="1" customWidth="1"/>
    <col min="2481" max="2481" width="7.7109375" style="385" bestFit="1" customWidth="1"/>
    <col min="2482" max="2482" width="10.5703125" style="385" bestFit="1" customWidth="1"/>
    <col min="2483" max="2500" width="5.7109375" style="385" customWidth="1"/>
    <col min="2501" max="2501" width="16.5703125" style="385" bestFit="1" customWidth="1"/>
    <col min="2502" max="2502" width="10.5703125" style="385" bestFit="1" customWidth="1"/>
    <col min="2503" max="2520" width="5.7109375" style="385" customWidth="1"/>
    <col min="2521" max="2521" width="2.85546875" style="385" customWidth="1"/>
    <col min="2522" max="2522" width="15.42578125" style="385" bestFit="1" customWidth="1"/>
    <col min="2523" max="2523" width="1.85546875" style="385" bestFit="1" customWidth="1"/>
    <col min="2524" max="2524" width="2.85546875" style="385" bestFit="1" customWidth="1"/>
    <col min="2525" max="2525" width="15.42578125" style="385" bestFit="1" customWidth="1"/>
    <col min="2526" max="2526" width="3.140625" style="385" bestFit="1" customWidth="1"/>
    <col min="2527" max="2527" width="3.42578125" style="385" bestFit="1" customWidth="1"/>
    <col min="2528" max="2528" width="26.28515625" style="385" bestFit="1" customWidth="1"/>
    <col min="2529" max="2530" width="2.5703125" style="385" bestFit="1" customWidth="1"/>
    <col min="2531" max="2531" width="2.85546875" style="385" customWidth="1"/>
    <col min="2532" max="2532" width="4.140625" style="385" customWidth="1"/>
    <col min="2533" max="2533" width="15.42578125" style="386" bestFit="1" customWidth="1"/>
    <col min="2534" max="2540" width="5.7109375" style="385" customWidth="1"/>
    <col min="2541" max="2541" width="10.42578125" style="385" bestFit="1" customWidth="1"/>
    <col min="2542" max="2542" width="13.140625" style="385" bestFit="1" customWidth="1"/>
    <col min="2543" max="2544" width="5.7109375" style="385" customWidth="1"/>
    <col min="2545" max="2545" width="15.42578125" style="386" bestFit="1" customWidth="1"/>
    <col min="2546" max="2546" width="5.5703125" style="385" bestFit="1" customWidth="1"/>
    <col min="2547" max="2547" width="15.42578125" style="385" bestFit="1" customWidth="1"/>
    <col min="2548" max="2548" width="9" style="385" bestFit="1" customWidth="1"/>
    <col min="2549" max="2550" width="6" style="385" bestFit="1" customWidth="1"/>
    <col min="2551" max="2551" width="5.7109375" style="385" customWidth="1"/>
    <col min="2552" max="2552" width="13.140625" style="385" bestFit="1" customWidth="1"/>
    <col min="2553" max="2570" width="5.7109375" style="385" customWidth="1"/>
    <col min="2571" max="2571" width="12" style="385" bestFit="1" customWidth="1"/>
    <col min="2572" max="2572" width="13.140625" style="385" bestFit="1" customWidth="1"/>
    <col min="2573" max="2589" width="5.7109375" style="385" customWidth="1"/>
    <col min="2590" max="2590" width="2.85546875" style="385" bestFit="1" customWidth="1"/>
    <col min="2591" max="2591" width="7.7109375" style="385" bestFit="1" customWidth="1"/>
    <col min="2592" max="2592" width="10.5703125" style="385" bestFit="1" customWidth="1"/>
    <col min="2593" max="2610" width="5.7109375" style="385" customWidth="1"/>
    <col min="2611" max="2611" width="16.5703125" style="385" bestFit="1" customWidth="1"/>
    <col min="2612" max="2612" width="10.5703125" style="385" bestFit="1" customWidth="1"/>
    <col min="2613" max="2630" width="5.7109375" style="385" customWidth="1"/>
    <col min="2631" max="2631" width="2.85546875" style="385" customWidth="1"/>
    <col min="2632" max="2632" width="15.42578125" style="385" bestFit="1" customWidth="1"/>
    <col min="2633" max="2633" width="1.85546875" style="385" bestFit="1" customWidth="1"/>
    <col min="2634" max="2634" width="2.85546875" style="385" bestFit="1" customWidth="1"/>
    <col min="2635" max="2635" width="15.42578125" style="385" bestFit="1" customWidth="1"/>
    <col min="2636" max="2636" width="3.140625" style="385" bestFit="1" customWidth="1"/>
    <col min="2637" max="2637" width="3.42578125" style="385" bestFit="1" customWidth="1"/>
    <col min="2638" max="2638" width="26.28515625" style="385" bestFit="1" customWidth="1"/>
    <col min="2639" max="2640" width="2.5703125" style="385" bestFit="1" customWidth="1"/>
    <col min="2641" max="2641" width="2.85546875" style="385" customWidth="1"/>
    <col min="2642" max="2642" width="4.140625" style="385" customWidth="1"/>
    <col min="2643" max="2643" width="15.42578125" style="386" bestFit="1" customWidth="1"/>
    <col min="2644" max="2650" width="5.7109375" style="385" customWidth="1"/>
    <col min="2651" max="2651" width="10.42578125" style="385" bestFit="1" customWidth="1"/>
    <col min="2652" max="2652" width="13.140625" style="385" bestFit="1" customWidth="1"/>
    <col min="2653" max="2654" width="5.7109375" style="385" customWidth="1"/>
    <col min="2655" max="2655" width="15.42578125" style="386" bestFit="1" customWidth="1"/>
    <col min="2656" max="2656" width="5.5703125" style="385" bestFit="1" customWidth="1"/>
    <col min="2657" max="2657" width="15.42578125" style="385" bestFit="1" customWidth="1"/>
    <col min="2658" max="2658" width="9" style="385" bestFit="1" customWidth="1"/>
    <col min="2659" max="2660" width="6" style="385" bestFit="1" customWidth="1"/>
    <col min="2661" max="2661" width="5.7109375" style="385" customWidth="1"/>
    <col min="2662" max="2662" width="13.140625" style="385" bestFit="1" customWidth="1"/>
    <col min="2663" max="2680" width="5.7109375" style="385" customWidth="1"/>
    <col min="2681" max="2681" width="12" style="385" bestFit="1" customWidth="1"/>
    <col min="2682" max="2682" width="13.140625" style="385" bestFit="1" customWidth="1"/>
    <col min="2683" max="2699" width="5.7109375" style="385" customWidth="1"/>
    <col min="2700" max="2700" width="2.85546875" style="385" bestFit="1" customWidth="1"/>
    <col min="2701" max="2701" width="7.7109375" style="385" bestFit="1" customWidth="1"/>
    <col min="2702" max="2702" width="10.5703125" style="385" bestFit="1" customWidth="1"/>
    <col min="2703" max="2720" width="5.7109375" style="385" customWidth="1"/>
    <col min="2721" max="2721" width="16.5703125" style="385" bestFit="1" customWidth="1"/>
    <col min="2722" max="2722" width="10.5703125" style="385" bestFit="1" customWidth="1"/>
    <col min="2723" max="2740" width="5.7109375" style="385" customWidth="1"/>
    <col min="2741" max="2741" width="2.85546875" style="385" customWidth="1"/>
    <col min="2742" max="2742" width="15.42578125" style="385" bestFit="1" customWidth="1"/>
    <col min="2743" max="2743" width="1.85546875" style="385" bestFit="1" customWidth="1"/>
    <col min="2744" max="2744" width="2.85546875" style="385" bestFit="1" customWidth="1"/>
    <col min="2745" max="2745" width="15.42578125" style="385" bestFit="1" customWidth="1"/>
    <col min="2746" max="2746" width="3.140625" style="385" bestFit="1" customWidth="1"/>
    <col min="2747" max="2747" width="3.42578125" style="385" bestFit="1" customWidth="1"/>
    <col min="2748" max="2748" width="26.28515625" style="385" bestFit="1" customWidth="1"/>
    <col min="2749" max="2750" width="2.5703125" style="385" bestFit="1" customWidth="1"/>
    <col min="2751" max="2751" width="2.85546875" style="385" customWidth="1"/>
    <col min="2752" max="2752" width="4.140625" style="385" customWidth="1"/>
    <col min="2753" max="2753" width="15.42578125" style="386" bestFit="1" customWidth="1"/>
    <col min="2754" max="2760" width="5.7109375" style="385" customWidth="1"/>
    <col min="2761" max="2761" width="10.42578125" style="385" bestFit="1" customWidth="1"/>
    <col min="2762" max="2762" width="13.140625" style="385" bestFit="1" customWidth="1"/>
    <col min="2763" max="2764" width="5.7109375" style="385" customWidth="1"/>
    <col min="2765" max="2765" width="15.42578125" style="386" bestFit="1" customWidth="1"/>
    <col min="2766" max="2766" width="5.5703125" style="385" bestFit="1" customWidth="1"/>
    <col min="2767" max="2767" width="15.42578125" style="385" bestFit="1" customWidth="1"/>
    <col min="2768" max="2768" width="9" style="385" bestFit="1" customWidth="1"/>
    <col min="2769" max="2770" width="6" style="385" bestFit="1" customWidth="1"/>
    <col min="2771" max="2771" width="5.7109375" style="385" customWidth="1"/>
    <col min="2772" max="2772" width="13.140625" style="385" bestFit="1" customWidth="1"/>
    <col min="2773" max="2790" width="5.7109375" style="385" customWidth="1"/>
    <col min="2791" max="2791" width="12" style="385" bestFit="1" customWidth="1"/>
    <col min="2792" max="2792" width="13.140625" style="385" bestFit="1" customWidth="1"/>
    <col min="2793" max="2809" width="5.7109375" style="385" customWidth="1"/>
    <col min="2810" max="2810" width="2.85546875" style="385" bestFit="1" customWidth="1"/>
    <col min="2811" max="2811" width="7.7109375" style="385" bestFit="1" customWidth="1"/>
    <col min="2812" max="2812" width="10.5703125" style="385" bestFit="1" customWidth="1"/>
    <col min="2813" max="2830" width="5.7109375" style="385" customWidth="1"/>
    <col min="2831" max="2831" width="16.5703125" style="385" bestFit="1" customWidth="1"/>
    <col min="2832" max="2832" width="10.5703125" style="385" bestFit="1" customWidth="1"/>
    <col min="2833" max="2850" width="5.7109375" style="385" customWidth="1"/>
    <col min="2851" max="2851" width="2.85546875" style="385" customWidth="1"/>
    <col min="2852" max="2852" width="15.42578125" style="385" bestFit="1" customWidth="1"/>
    <col min="2853" max="2853" width="1.85546875" style="385" bestFit="1" customWidth="1"/>
    <col min="2854" max="2854" width="2.85546875" style="385" bestFit="1" customWidth="1"/>
    <col min="2855" max="2855" width="15.42578125" style="385" bestFit="1" customWidth="1"/>
    <col min="2856" max="2856" width="3.140625" style="385" bestFit="1" customWidth="1"/>
    <col min="2857" max="2857" width="3.42578125" style="385" bestFit="1" customWidth="1"/>
    <col min="2858" max="2858" width="26.28515625" style="385" bestFit="1" customWidth="1"/>
    <col min="2859" max="2860" width="2.5703125" style="385" bestFit="1" customWidth="1"/>
    <col min="2861" max="2861" width="2.85546875" style="385" customWidth="1"/>
    <col min="2862" max="2862" width="4.140625" style="385" customWidth="1"/>
    <col min="2863" max="2863" width="15.42578125" style="386" bestFit="1" customWidth="1"/>
    <col min="2864" max="2870" width="5.7109375" style="385" customWidth="1"/>
    <col min="2871" max="2871" width="10.42578125" style="385" bestFit="1" customWidth="1"/>
    <col min="2872" max="2872" width="13.140625" style="385" bestFit="1" customWidth="1"/>
    <col min="2873" max="2874" width="5.7109375" style="385" customWidth="1"/>
    <col min="2875" max="2875" width="15.42578125" style="386" bestFit="1" customWidth="1"/>
    <col min="2876" max="2876" width="5.5703125" style="385" bestFit="1" customWidth="1"/>
    <col min="2877" max="2877" width="15.42578125" style="385" bestFit="1" customWidth="1"/>
    <col min="2878" max="2878" width="9" style="385" bestFit="1" customWidth="1"/>
    <col min="2879" max="2880" width="6" style="385" bestFit="1" customWidth="1"/>
    <col min="2881" max="2881" width="5.7109375" style="385" customWidth="1"/>
    <col min="2882" max="2882" width="13.140625" style="385" bestFit="1" customWidth="1"/>
    <col min="2883" max="2900" width="5.7109375" style="385" customWidth="1"/>
    <col min="2901" max="2901" width="12" style="385" bestFit="1" customWidth="1"/>
    <col min="2902" max="2902" width="13.140625" style="385" bestFit="1" customWidth="1"/>
    <col min="2903" max="2919" width="5.7109375" style="385" customWidth="1"/>
    <col min="2920" max="2920" width="2.85546875" style="385" bestFit="1" customWidth="1"/>
    <col min="2921" max="2921" width="7.7109375" style="385" bestFit="1" customWidth="1"/>
    <col min="2922" max="2922" width="10.5703125" style="385" bestFit="1" customWidth="1"/>
    <col min="2923" max="2940" width="5.7109375" style="385" customWidth="1"/>
    <col min="2941" max="2941" width="16.5703125" style="385" bestFit="1" customWidth="1"/>
    <col min="2942" max="2942" width="10.5703125" style="385" bestFit="1" customWidth="1"/>
    <col min="2943" max="2960" width="5.7109375" style="385" customWidth="1"/>
    <col min="2961" max="2961" width="2.85546875" style="385" customWidth="1"/>
    <col min="2962" max="2962" width="15.42578125" style="385" bestFit="1" customWidth="1"/>
    <col min="2963" max="2963" width="1.85546875" style="385" bestFit="1" customWidth="1"/>
    <col min="2964" max="2964" width="2.85546875" style="385" bestFit="1" customWidth="1"/>
    <col min="2965" max="2965" width="15.42578125" style="385" bestFit="1" customWidth="1"/>
    <col min="2966" max="2966" width="3.140625" style="385" bestFit="1" customWidth="1"/>
    <col min="2967" max="2967" width="3.42578125" style="385" bestFit="1" customWidth="1"/>
    <col min="2968" max="2968" width="26.28515625" style="385" bestFit="1" customWidth="1"/>
    <col min="2969" max="2970" width="2.5703125" style="385" bestFit="1" customWidth="1"/>
    <col min="2971" max="2971" width="2.85546875" style="385" customWidth="1"/>
    <col min="2972" max="2972" width="4.140625" style="385" customWidth="1"/>
    <col min="2973" max="2973" width="15.42578125" style="386" bestFit="1" customWidth="1"/>
    <col min="2974" max="2980" width="5.7109375" style="385" customWidth="1"/>
    <col min="2981" max="2981" width="10.42578125" style="385" bestFit="1" customWidth="1"/>
    <col min="2982" max="2982" width="13.140625" style="385" bestFit="1" customWidth="1"/>
    <col min="2983" max="2984" width="5.7109375" style="385" customWidth="1"/>
    <col min="2985" max="2985" width="15.42578125" style="386" bestFit="1" customWidth="1"/>
    <col min="2986" max="2986" width="5.5703125" style="385" bestFit="1" customWidth="1"/>
    <col min="2987" max="2987" width="15.42578125" style="385" bestFit="1" customWidth="1"/>
    <col min="2988" max="2988" width="9" style="385" bestFit="1" customWidth="1"/>
    <col min="2989" max="2990" width="6" style="385" bestFit="1" customWidth="1"/>
    <col min="2991" max="2991" width="5.7109375" style="385" customWidth="1"/>
    <col min="2992" max="2992" width="13.140625" style="385" bestFit="1" customWidth="1"/>
    <col min="2993" max="3010" width="5.7109375" style="385" customWidth="1"/>
    <col min="3011" max="3011" width="12" style="385" bestFit="1" customWidth="1"/>
    <col min="3012" max="3012" width="13.140625" style="385" bestFit="1" customWidth="1"/>
    <col min="3013" max="3029" width="5.7109375" style="385" customWidth="1"/>
    <col min="3030" max="3030" width="2.85546875" style="385" bestFit="1" customWidth="1"/>
    <col min="3031" max="3031" width="7.7109375" style="385" bestFit="1" customWidth="1"/>
    <col min="3032" max="3032" width="10.5703125" style="385" bestFit="1" customWidth="1"/>
    <col min="3033" max="3050" width="5.7109375" style="385" customWidth="1"/>
    <col min="3051" max="3051" width="16.5703125" style="385" bestFit="1" customWidth="1"/>
    <col min="3052" max="3052" width="10.5703125" style="385" bestFit="1" customWidth="1"/>
    <col min="3053" max="3070" width="5.7109375" style="385" customWidth="1"/>
    <col min="3071" max="3071" width="2.85546875" style="385" customWidth="1"/>
    <col min="3072" max="3072" width="15.42578125" style="385" bestFit="1" customWidth="1"/>
    <col min="3073" max="3073" width="1.85546875" style="385" bestFit="1" customWidth="1"/>
    <col min="3074" max="3074" width="2.85546875" style="385" bestFit="1" customWidth="1"/>
    <col min="3075" max="3075" width="15.42578125" style="385" bestFit="1" customWidth="1"/>
    <col min="3076" max="3076" width="3.140625" style="385" bestFit="1" customWidth="1"/>
    <col min="3077" max="3077" width="3.42578125" style="385" bestFit="1" customWidth="1"/>
    <col min="3078" max="3078" width="26.28515625" style="385" bestFit="1" customWidth="1"/>
    <col min="3079" max="3080" width="2.5703125" style="385" bestFit="1" customWidth="1"/>
    <col min="3081" max="3081" width="2.85546875" style="385" customWidth="1"/>
    <col min="3082" max="3082" width="4.140625" style="385" customWidth="1"/>
    <col min="3083" max="3083" width="15.42578125" style="386" bestFit="1" customWidth="1"/>
    <col min="3084" max="3090" width="5.7109375" style="385" customWidth="1"/>
    <col min="3091" max="3091" width="10.42578125" style="385" bestFit="1" customWidth="1"/>
    <col min="3092" max="3092" width="13.140625" style="385" bestFit="1" customWidth="1"/>
    <col min="3093" max="3094" width="5.7109375" style="385" customWidth="1"/>
    <col min="3095" max="3095" width="15.42578125" style="386" bestFit="1" customWidth="1"/>
    <col min="3096" max="3096" width="5.5703125" style="385" bestFit="1" customWidth="1"/>
    <col min="3097" max="3097" width="15.42578125" style="385" bestFit="1" customWidth="1"/>
    <col min="3098" max="3098" width="9" style="385" bestFit="1" customWidth="1"/>
    <col min="3099" max="3100" width="6" style="385" bestFit="1" customWidth="1"/>
    <col min="3101" max="3101" width="5.7109375" style="385" customWidth="1"/>
    <col min="3102" max="3102" width="13.140625" style="385" bestFit="1" customWidth="1"/>
    <col min="3103" max="3120" width="5.7109375" style="385" customWidth="1"/>
    <col min="3121" max="3121" width="12" style="385" bestFit="1" customWidth="1"/>
    <col min="3122" max="3122" width="13.140625" style="385" bestFit="1" customWidth="1"/>
    <col min="3123" max="3139" width="5.7109375" style="385" customWidth="1"/>
    <col min="3140" max="3140" width="2.85546875" style="385" bestFit="1" customWidth="1"/>
    <col min="3141" max="3141" width="7.7109375" style="385" bestFit="1" customWidth="1"/>
    <col min="3142" max="3142" width="10.5703125" style="385" bestFit="1" customWidth="1"/>
    <col min="3143" max="3160" width="5.7109375" style="385" customWidth="1"/>
    <col min="3161" max="3161" width="16.5703125" style="385" bestFit="1" customWidth="1"/>
    <col min="3162" max="3162" width="10.5703125" style="385" bestFit="1" customWidth="1"/>
    <col min="3163" max="3180" width="5.7109375" style="385" customWidth="1"/>
    <col min="3181" max="3181" width="2.85546875" style="385" customWidth="1"/>
    <col min="3182" max="3182" width="15.42578125" style="385" bestFit="1" customWidth="1"/>
    <col min="3183" max="3183" width="1.85546875" style="385" bestFit="1" customWidth="1"/>
    <col min="3184" max="3184" width="2.85546875" style="385" bestFit="1" customWidth="1"/>
    <col min="3185" max="3185" width="15.42578125" style="385" bestFit="1" customWidth="1"/>
    <col min="3186" max="3186" width="3.140625" style="385" bestFit="1" customWidth="1"/>
    <col min="3187" max="3187" width="3.42578125" style="385" bestFit="1" customWidth="1"/>
    <col min="3188" max="3188" width="26.28515625" style="385" bestFit="1" customWidth="1"/>
    <col min="3189" max="3190" width="2.5703125" style="385" bestFit="1" customWidth="1"/>
    <col min="3191" max="3191" width="2.85546875" style="385" customWidth="1"/>
    <col min="3192" max="3192" width="4.140625" style="385" customWidth="1"/>
    <col min="3193" max="3193" width="15.42578125" style="386" bestFit="1" customWidth="1"/>
    <col min="3194" max="3200" width="5.7109375" style="385" customWidth="1"/>
    <col min="3201" max="3201" width="10.42578125" style="385" bestFit="1" customWidth="1"/>
    <col min="3202" max="3202" width="13.140625" style="385" bestFit="1" customWidth="1"/>
    <col min="3203" max="3204" width="5.7109375" style="385" customWidth="1"/>
    <col min="3205" max="3205" width="15.42578125" style="386" bestFit="1" customWidth="1"/>
    <col min="3206" max="3206" width="5.5703125" style="385" bestFit="1" customWidth="1"/>
    <col min="3207" max="3207" width="15.42578125" style="385" bestFit="1" customWidth="1"/>
    <col min="3208" max="3208" width="9" style="385" bestFit="1" customWidth="1"/>
    <col min="3209" max="3210" width="6" style="385" bestFit="1" customWidth="1"/>
    <col min="3211" max="3211" width="5.7109375" style="385" customWidth="1"/>
    <col min="3212" max="3212" width="13.140625" style="385" bestFit="1" customWidth="1"/>
    <col min="3213" max="3230" width="5.7109375" style="385" customWidth="1"/>
    <col min="3231" max="3231" width="12" style="385" bestFit="1" customWidth="1"/>
    <col min="3232" max="3232" width="13.140625" style="385" bestFit="1" customWidth="1"/>
    <col min="3233" max="3249" width="5.7109375" style="385" customWidth="1"/>
    <col min="3250" max="3250" width="2.85546875" style="385" bestFit="1" customWidth="1"/>
    <col min="3251" max="3251" width="7.7109375" style="385" bestFit="1" customWidth="1"/>
    <col min="3252" max="3252" width="10.5703125" style="385" bestFit="1" customWidth="1"/>
    <col min="3253" max="3270" width="5.7109375" style="385" customWidth="1"/>
    <col min="3271" max="3271" width="16.5703125" style="385" bestFit="1" customWidth="1"/>
    <col min="3272" max="3272" width="10.5703125" style="385" bestFit="1" customWidth="1"/>
    <col min="3273" max="3290" width="5.7109375" style="385" customWidth="1"/>
    <col min="3291" max="3291" width="2.85546875" style="385" customWidth="1"/>
    <col min="3292" max="3292" width="15.42578125" style="385" bestFit="1" customWidth="1"/>
    <col min="3293" max="3293" width="1.85546875" style="385" bestFit="1" customWidth="1"/>
    <col min="3294" max="3294" width="2.85546875" style="385" bestFit="1" customWidth="1"/>
    <col min="3295" max="3295" width="15.42578125" style="385" bestFit="1" customWidth="1"/>
    <col min="3296" max="3296" width="3.140625" style="385" bestFit="1" customWidth="1"/>
    <col min="3297" max="3297" width="3.42578125" style="385" bestFit="1" customWidth="1"/>
    <col min="3298" max="3298" width="26.28515625" style="385" bestFit="1" customWidth="1"/>
    <col min="3299" max="3300" width="2.5703125" style="385" bestFit="1" customWidth="1"/>
    <col min="3301" max="3301" width="2.85546875" style="385" customWidth="1"/>
    <col min="3302" max="3302" width="4.140625" style="385" customWidth="1"/>
    <col min="3303" max="3303" width="15.42578125" style="386" bestFit="1" customWidth="1"/>
    <col min="3304" max="3310" width="5.7109375" style="385" customWidth="1"/>
    <col min="3311" max="3311" width="10.42578125" style="385" bestFit="1" customWidth="1"/>
    <col min="3312" max="3312" width="13.140625" style="385" bestFit="1" customWidth="1"/>
    <col min="3313" max="3314" width="5.7109375" style="385" customWidth="1"/>
    <col min="3315" max="3315" width="15.42578125" style="386" bestFit="1" customWidth="1"/>
    <col min="3316" max="3316" width="5.5703125" style="385" bestFit="1" customWidth="1"/>
    <col min="3317" max="3317" width="15.42578125" style="385" bestFit="1" customWidth="1"/>
    <col min="3318" max="3318" width="9" style="385" bestFit="1" customWidth="1"/>
    <col min="3319" max="3320" width="6" style="385" bestFit="1" customWidth="1"/>
    <col min="3321" max="3321" width="5.7109375" style="385" customWidth="1"/>
    <col min="3322" max="3322" width="13.140625" style="385" bestFit="1" customWidth="1"/>
    <col min="3323" max="3340" width="5.7109375" style="385" customWidth="1"/>
    <col min="3341" max="3341" width="12" style="385" bestFit="1" customWidth="1"/>
    <col min="3342" max="3342" width="13.140625" style="385" bestFit="1" customWidth="1"/>
    <col min="3343" max="3359" width="5.7109375" style="385" customWidth="1"/>
    <col min="3360" max="3360" width="2.85546875" style="385" bestFit="1" customWidth="1"/>
    <col min="3361" max="3361" width="7.7109375" style="385" bestFit="1" customWidth="1"/>
    <col min="3362" max="3362" width="10.5703125" style="385" bestFit="1" customWidth="1"/>
    <col min="3363" max="3380" width="5.7109375" style="385" customWidth="1"/>
    <col min="3381" max="3381" width="16.5703125" style="385" bestFit="1" customWidth="1"/>
    <col min="3382" max="3382" width="10.5703125" style="385" bestFit="1" customWidth="1"/>
    <col min="3383" max="3400" width="5.7109375" style="385" customWidth="1"/>
    <col min="3401" max="3401" width="2.85546875" style="385" customWidth="1"/>
    <col min="3402" max="3402" width="15.42578125" style="385" bestFit="1" customWidth="1"/>
    <col min="3403" max="3403" width="1.85546875" style="385" bestFit="1" customWidth="1"/>
    <col min="3404" max="3404" width="2.85546875" style="385" bestFit="1" customWidth="1"/>
    <col min="3405" max="3405" width="15.42578125" style="385" bestFit="1" customWidth="1"/>
    <col min="3406" max="3406" width="3.140625" style="385" bestFit="1" customWidth="1"/>
    <col min="3407" max="3407" width="3.42578125" style="385" bestFit="1" customWidth="1"/>
    <col min="3408" max="3408" width="26.28515625" style="385" bestFit="1" customWidth="1"/>
    <col min="3409" max="3410" width="2.5703125" style="385" bestFit="1" customWidth="1"/>
    <col min="3411" max="3411" width="2.85546875" style="385" customWidth="1"/>
    <col min="3412" max="3412" width="4.140625" style="385" customWidth="1"/>
    <col min="3413" max="3413" width="15.42578125" style="386" bestFit="1" customWidth="1"/>
    <col min="3414" max="3420" width="5.7109375" style="385" customWidth="1"/>
    <col min="3421" max="3421" width="10.42578125" style="385" bestFit="1" customWidth="1"/>
    <col min="3422" max="3422" width="13.140625" style="385" bestFit="1" customWidth="1"/>
    <col min="3423" max="3424" width="5.7109375" style="385" customWidth="1"/>
    <col min="3425" max="3425" width="15.42578125" style="386" bestFit="1" customWidth="1"/>
    <col min="3426" max="3426" width="5.5703125" style="385" bestFit="1" customWidth="1"/>
    <col min="3427" max="3427" width="15.42578125" style="385" bestFit="1" customWidth="1"/>
    <col min="3428" max="3428" width="9" style="385" bestFit="1" customWidth="1"/>
    <col min="3429" max="3430" width="6" style="385" bestFit="1" customWidth="1"/>
    <col min="3431" max="3431" width="5.7109375" style="385" customWidth="1"/>
    <col min="3432" max="3432" width="13.140625" style="385" bestFit="1" customWidth="1"/>
    <col min="3433" max="3450" width="5.7109375" style="385" customWidth="1"/>
    <col min="3451" max="3451" width="12" style="385" bestFit="1" customWidth="1"/>
    <col min="3452" max="3452" width="13.140625" style="385" bestFit="1" customWidth="1"/>
    <col min="3453" max="3469" width="5.7109375" style="385" customWidth="1"/>
    <col min="3470" max="3470" width="2.85546875" style="385" bestFit="1" customWidth="1"/>
    <col min="3471" max="3471" width="7.7109375" style="385" bestFit="1" customWidth="1"/>
    <col min="3472" max="3472" width="10.5703125" style="385" bestFit="1" customWidth="1"/>
    <col min="3473" max="3490" width="5.7109375" style="385" customWidth="1"/>
    <col min="3491" max="3491" width="16.5703125" style="385" bestFit="1" customWidth="1"/>
    <col min="3492" max="3492" width="10.5703125" style="385" bestFit="1" customWidth="1"/>
    <col min="3493" max="3510" width="5.7109375" style="385" customWidth="1"/>
    <col min="3511" max="3511" width="2.85546875" style="385" customWidth="1"/>
    <col min="3512" max="3512" width="15.42578125" style="385" bestFit="1" customWidth="1"/>
    <col min="3513" max="3513" width="1.85546875" style="385" bestFit="1" customWidth="1"/>
    <col min="3514" max="3514" width="2.85546875" style="385" bestFit="1" customWidth="1"/>
    <col min="3515" max="3515" width="15.42578125" style="385" bestFit="1" customWidth="1"/>
    <col min="3516" max="3516" width="3.140625" style="385" bestFit="1" customWidth="1"/>
    <col min="3517" max="3517" width="3.42578125" style="385" bestFit="1" customWidth="1"/>
    <col min="3518" max="3518" width="26.28515625" style="385" bestFit="1" customWidth="1"/>
    <col min="3519" max="3520" width="2.5703125" style="385" bestFit="1" customWidth="1"/>
    <col min="3521" max="3521" width="2.85546875" style="385" customWidth="1"/>
    <col min="3522" max="3522" width="4.140625" style="385" customWidth="1"/>
    <col min="3523" max="3523" width="15.42578125" style="386" bestFit="1" customWidth="1"/>
    <col min="3524" max="3530" width="5.7109375" style="385" customWidth="1"/>
    <col min="3531" max="3531" width="10.42578125" style="385" bestFit="1" customWidth="1"/>
    <col min="3532" max="3532" width="13.140625" style="385" bestFit="1" customWidth="1"/>
    <col min="3533" max="3534" width="5.7109375" style="385" customWidth="1"/>
    <col min="3535" max="3535" width="15.42578125" style="386" bestFit="1" customWidth="1"/>
    <col min="3536" max="3536" width="5.5703125" style="385" bestFit="1" customWidth="1"/>
    <col min="3537" max="3537" width="15.42578125" style="385" bestFit="1" customWidth="1"/>
    <col min="3538" max="3538" width="9" style="385" bestFit="1" customWidth="1"/>
    <col min="3539" max="3540" width="6" style="385" bestFit="1" customWidth="1"/>
    <col min="3541" max="3541" width="5.7109375" style="385" customWidth="1"/>
    <col min="3542" max="3542" width="13.140625" style="385" bestFit="1" customWidth="1"/>
    <col min="3543" max="3560" width="5.7109375" style="385" customWidth="1"/>
    <col min="3561" max="3561" width="12" style="385" bestFit="1" customWidth="1"/>
    <col min="3562" max="3562" width="13.140625" style="385" bestFit="1" customWidth="1"/>
    <col min="3563" max="3579" width="5.7109375" style="385" customWidth="1"/>
    <col min="3580" max="3580" width="2.85546875" style="385" bestFit="1" customWidth="1"/>
    <col min="3581" max="3581" width="7.7109375" style="385" bestFit="1" customWidth="1"/>
    <col min="3582" max="3582" width="10.5703125" style="385" bestFit="1" customWidth="1"/>
    <col min="3583" max="3600" width="5.7109375" style="385" customWidth="1"/>
    <col min="3601" max="3601" width="16.5703125" style="385" bestFit="1" customWidth="1"/>
    <col min="3602" max="3602" width="10.5703125" style="385" bestFit="1" customWidth="1"/>
    <col min="3603" max="3620" width="5.7109375" style="385" customWidth="1"/>
    <col min="3621" max="3621" width="2.85546875" style="385" customWidth="1"/>
    <col min="3622" max="3622" width="15.42578125" style="385" bestFit="1" customWidth="1"/>
    <col min="3623" max="3623" width="1.85546875" style="385" bestFit="1" customWidth="1"/>
    <col min="3624" max="3624" width="2.85546875" style="385" bestFit="1" customWidth="1"/>
    <col min="3625" max="3625" width="15.42578125" style="385" bestFit="1" customWidth="1"/>
    <col min="3626" max="3626" width="3.140625" style="385" bestFit="1" customWidth="1"/>
    <col min="3627" max="3627" width="3.42578125" style="385" bestFit="1" customWidth="1"/>
    <col min="3628" max="3628" width="26.28515625" style="385" bestFit="1" customWidth="1"/>
    <col min="3629" max="3630" width="2.5703125" style="385" bestFit="1" customWidth="1"/>
    <col min="3631" max="3631" width="2.85546875" style="385" customWidth="1"/>
    <col min="3632" max="3632" width="4.140625" style="385" customWidth="1"/>
    <col min="3633" max="3633" width="15.42578125" style="386" bestFit="1" customWidth="1"/>
    <col min="3634" max="3640" width="5.7109375" style="385" customWidth="1"/>
    <col min="3641" max="3641" width="10.42578125" style="385" bestFit="1" customWidth="1"/>
    <col min="3642" max="3642" width="13.140625" style="385" bestFit="1" customWidth="1"/>
    <col min="3643" max="3644" width="5.7109375" style="385" customWidth="1"/>
    <col min="3645" max="3645" width="15.42578125" style="386" bestFit="1" customWidth="1"/>
    <col min="3646" max="3646" width="5.5703125" style="385" bestFit="1" customWidth="1"/>
    <col min="3647" max="3647" width="15.42578125" style="385" bestFit="1" customWidth="1"/>
    <col min="3648" max="3648" width="9" style="385" bestFit="1" customWidth="1"/>
    <col min="3649" max="3650" width="6" style="385" bestFit="1" customWidth="1"/>
    <col min="3651" max="3651" width="5.7109375" style="385" customWidth="1"/>
    <col min="3652" max="3652" width="13.140625" style="385" bestFit="1" customWidth="1"/>
    <col min="3653" max="3670" width="5.7109375" style="385" customWidth="1"/>
    <col min="3671" max="3671" width="12" style="385" bestFit="1" customWidth="1"/>
    <col min="3672" max="3672" width="13.140625" style="385" bestFit="1" customWidth="1"/>
    <col min="3673" max="3689" width="5.7109375" style="385" customWidth="1"/>
    <col min="3690" max="3690" width="2.85546875" style="385" bestFit="1" customWidth="1"/>
    <col min="3691" max="3691" width="7.7109375" style="385" bestFit="1" customWidth="1"/>
    <col min="3692" max="3692" width="10.5703125" style="385" bestFit="1" customWidth="1"/>
    <col min="3693" max="3710" width="5.7109375" style="385" customWidth="1"/>
    <col min="3711" max="3711" width="16.5703125" style="385" bestFit="1" customWidth="1"/>
    <col min="3712" max="3712" width="10.5703125" style="385" bestFit="1" customWidth="1"/>
    <col min="3713" max="3730" width="5.7109375" style="385" customWidth="1"/>
    <col min="3731" max="3731" width="2.85546875" style="385" customWidth="1"/>
    <col min="3732" max="3732" width="15.42578125" style="385" bestFit="1" customWidth="1"/>
    <col min="3733" max="3733" width="1.85546875" style="385" bestFit="1" customWidth="1"/>
    <col min="3734" max="3734" width="2.85546875" style="385" bestFit="1" customWidth="1"/>
    <col min="3735" max="3735" width="15.42578125" style="385" bestFit="1" customWidth="1"/>
    <col min="3736" max="3736" width="3.140625" style="385" bestFit="1" customWidth="1"/>
    <col min="3737" max="3737" width="3.42578125" style="385" bestFit="1" customWidth="1"/>
    <col min="3738" max="3738" width="26.28515625" style="385" bestFit="1" customWidth="1"/>
    <col min="3739" max="3740" width="2.5703125" style="385" bestFit="1" customWidth="1"/>
    <col min="3741" max="3741" width="2.85546875" style="385" customWidth="1"/>
    <col min="3742" max="3742" width="4.140625" style="385" customWidth="1"/>
    <col min="3743" max="3743" width="15.42578125" style="386" bestFit="1" customWidth="1"/>
    <col min="3744" max="3750" width="5.7109375" style="385" customWidth="1"/>
    <col min="3751" max="3751" width="10.42578125" style="385" bestFit="1" customWidth="1"/>
    <col min="3752" max="3752" width="13.140625" style="385" bestFit="1" customWidth="1"/>
    <col min="3753" max="3754" width="5.7109375" style="385" customWidth="1"/>
    <col min="3755" max="3755" width="15.42578125" style="386" bestFit="1" customWidth="1"/>
    <col min="3756" max="3756" width="5.5703125" style="385" bestFit="1" customWidth="1"/>
    <col min="3757" max="3757" width="15.42578125" style="385" bestFit="1" customWidth="1"/>
    <col min="3758" max="3758" width="9" style="385" bestFit="1" customWidth="1"/>
    <col min="3759" max="3760" width="6" style="385" bestFit="1" customWidth="1"/>
    <col min="3761" max="3761" width="5.7109375" style="385" customWidth="1"/>
    <col min="3762" max="3762" width="13.140625" style="385" bestFit="1" customWidth="1"/>
    <col min="3763" max="3780" width="5.7109375" style="385" customWidth="1"/>
    <col min="3781" max="3781" width="12" style="385" bestFit="1" customWidth="1"/>
    <col min="3782" max="3782" width="13.140625" style="385" bestFit="1" customWidth="1"/>
    <col min="3783" max="3799" width="5.7109375" style="385" customWidth="1"/>
    <col min="3800" max="3800" width="2.85546875" style="385" bestFit="1" customWidth="1"/>
    <col min="3801" max="3801" width="7.7109375" style="385" bestFit="1" customWidth="1"/>
    <col min="3802" max="3802" width="10.5703125" style="385" bestFit="1" customWidth="1"/>
    <col min="3803" max="3820" width="5.7109375" style="385" customWidth="1"/>
    <col min="3821" max="3821" width="16.5703125" style="385" bestFit="1" customWidth="1"/>
    <col min="3822" max="3822" width="10.5703125" style="385" bestFit="1" customWidth="1"/>
    <col min="3823" max="3840" width="5.7109375" style="385" customWidth="1"/>
    <col min="3841" max="3841" width="2.85546875" style="385" customWidth="1"/>
    <col min="3842" max="3842" width="15.42578125" style="385" bestFit="1" customWidth="1"/>
    <col min="3843" max="3843" width="1.85546875" style="385" bestFit="1" customWidth="1"/>
    <col min="3844" max="3844" width="2.85546875" style="385" bestFit="1" customWidth="1"/>
    <col min="3845" max="3845" width="15.42578125" style="385" bestFit="1" customWidth="1"/>
    <col min="3846" max="3846" width="3.140625" style="385" bestFit="1" customWidth="1"/>
    <col min="3847" max="3847" width="3.42578125" style="385" bestFit="1" customWidth="1"/>
    <col min="3848" max="3848" width="26.28515625" style="385" bestFit="1" customWidth="1"/>
    <col min="3849" max="3850" width="2.5703125" style="385" bestFit="1" customWidth="1"/>
    <col min="3851" max="3851" width="2.85546875" style="385" customWidth="1"/>
    <col min="3852" max="3852" width="4.140625" style="385" customWidth="1"/>
    <col min="3853" max="3853" width="15.42578125" style="386" bestFit="1" customWidth="1"/>
    <col min="3854" max="3860" width="5.7109375" style="385" customWidth="1"/>
    <col min="3861" max="3861" width="10.42578125" style="385" bestFit="1" customWidth="1"/>
    <col min="3862" max="3862" width="13.140625" style="385" bestFit="1" customWidth="1"/>
    <col min="3863" max="3864" width="5.7109375" style="385" customWidth="1"/>
    <col min="3865" max="3865" width="15.42578125" style="386" bestFit="1" customWidth="1"/>
    <col min="3866" max="3866" width="5.5703125" style="385" bestFit="1" customWidth="1"/>
    <col min="3867" max="3867" width="15.42578125" style="385" bestFit="1" customWidth="1"/>
    <col min="3868" max="3868" width="9" style="385" bestFit="1" customWidth="1"/>
    <col min="3869" max="3870" width="6" style="385" bestFit="1" customWidth="1"/>
    <col min="3871" max="3871" width="5.7109375" style="385" customWidth="1"/>
    <col min="3872" max="3872" width="13.140625" style="385" bestFit="1" customWidth="1"/>
    <col min="3873" max="3890" width="5.7109375" style="385" customWidth="1"/>
    <col min="3891" max="3891" width="12" style="385" bestFit="1" customWidth="1"/>
    <col min="3892" max="3892" width="13.140625" style="385" bestFit="1" customWidth="1"/>
    <col min="3893" max="3909" width="5.7109375" style="385" customWidth="1"/>
    <col min="3910" max="3910" width="2.85546875" style="385" bestFit="1" customWidth="1"/>
    <col min="3911" max="3911" width="7.7109375" style="385" bestFit="1" customWidth="1"/>
    <col min="3912" max="3912" width="10.5703125" style="385" bestFit="1" customWidth="1"/>
    <col min="3913" max="3930" width="5.7109375" style="385" customWidth="1"/>
    <col min="3931" max="3931" width="16.5703125" style="385" bestFit="1" customWidth="1"/>
    <col min="3932" max="3932" width="10.5703125" style="385" bestFit="1" customWidth="1"/>
    <col min="3933" max="3950" width="5.7109375" style="385" customWidth="1"/>
    <col min="3951" max="3951" width="2.85546875" style="385" customWidth="1"/>
    <col min="3952" max="3952" width="15.42578125" style="385" bestFit="1" customWidth="1"/>
    <col min="3953" max="3953" width="1.85546875" style="385" bestFit="1" customWidth="1"/>
    <col min="3954" max="3954" width="2.85546875" style="385" bestFit="1" customWidth="1"/>
    <col min="3955" max="3955" width="15.42578125" style="385" bestFit="1" customWidth="1"/>
    <col min="3956" max="3956" width="3.140625" style="385" bestFit="1" customWidth="1"/>
    <col min="3957" max="3957" width="3.42578125" style="385" bestFit="1" customWidth="1"/>
    <col min="3958" max="3958" width="26.28515625" style="385" bestFit="1" customWidth="1"/>
    <col min="3959" max="3960" width="2.5703125" style="385" bestFit="1" customWidth="1"/>
    <col min="3961" max="3961" width="2.85546875" style="385" customWidth="1"/>
    <col min="3962" max="3962" width="4.140625" style="385" customWidth="1"/>
    <col min="3963" max="3963" width="15.42578125" style="386" bestFit="1" customWidth="1"/>
    <col min="3964" max="3970" width="5.7109375" style="385" customWidth="1"/>
    <col min="3971" max="3971" width="10.42578125" style="385" bestFit="1" customWidth="1"/>
    <col min="3972" max="3972" width="13.140625" style="385" bestFit="1" customWidth="1"/>
    <col min="3973" max="3974" width="5.7109375" style="385" customWidth="1"/>
    <col min="3975" max="3975" width="15.42578125" style="386" bestFit="1" customWidth="1"/>
    <col min="3976" max="3976" width="5.5703125" style="385" bestFit="1" customWidth="1"/>
    <col min="3977" max="3977" width="15.42578125" style="385" bestFit="1" customWidth="1"/>
    <col min="3978" max="3978" width="9" style="385" bestFit="1" customWidth="1"/>
    <col min="3979" max="3980" width="6" style="385" bestFit="1" customWidth="1"/>
    <col min="3981" max="3981" width="5.7109375" style="385" customWidth="1"/>
    <col min="3982" max="3982" width="13.140625" style="385" bestFit="1" customWidth="1"/>
    <col min="3983" max="4000" width="5.7109375" style="385" customWidth="1"/>
    <col min="4001" max="4001" width="12" style="385" bestFit="1" customWidth="1"/>
    <col min="4002" max="4002" width="13.140625" style="385" bestFit="1" customWidth="1"/>
    <col min="4003" max="4019" width="5.7109375" style="385" customWidth="1"/>
    <col min="4020" max="4020" width="2.85546875" style="385" bestFit="1" customWidth="1"/>
    <col min="4021" max="4021" width="7.7109375" style="385" bestFit="1" customWidth="1"/>
    <col min="4022" max="4022" width="10.5703125" style="385" bestFit="1" customWidth="1"/>
    <col min="4023" max="4040" width="5.7109375" style="385" customWidth="1"/>
    <col min="4041" max="4041" width="16.5703125" style="385" bestFit="1" customWidth="1"/>
    <col min="4042" max="4042" width="10.5703125" style="385" bestFit="1" customWidth="1"/>
    <col min="4043" max="4060" width="5.7109375" style="385" customWidth="1"/>
    <col min="4061" max="4061" width="2.85546875" style="385" customWidth="1"/>
    <col min="4062" max="4062" width="15.42578125" style="385" bestFit="1" customWidth="1"/>
    <col min="4063" max="4063" width="1.85546875" style="385" bestFit="1" customWidth="1"/>
    <col min="4064" max="4064" width="2.85546875" style="385" bestFit="1" customWidth="1"/>
    <col min="4065" max="4065" width="15.42578125" style="385" bestFit="1" customWidth="1"/>
    <col min="4066" max="4066" width="3.140625" style="385" bestFit="1" customWidth="1"/>
    <col min="4067" max="4067" width="3.42578125" style="385" bestFit="1" customWidth="1"/>
    <col min="4068" max="4068" width="26.28515625" style="385" bestFit="1" customWidth="1"/>
    <col min="4069" max="4070" width="2.5703125" style="385" bestFit="1" customWidth="1"/>
    <col min="4071" max="4071" width="2.85546875" style="385" customWidth="1"/>
    <col min="4072" max="4072" width="4.140625" style="385" customWidth="1"/>
    <col min="4073" max="4073" width="15.42578125" style="386" bestFit="1" customWidth="1"/>
    <col min="4074" max="4080" width="5.7109375" style="385" customWidth="1"/>
    <col min="4081" max="4081" width="10.42578125" style="385" bestFit="1" customWidth="1"/>
    <col min="4082" max="4082" width="13.140625" style="385" bestFit="1" customWidth="1"/>
    <col min="4083" max="4084" width="5.7109375" style="385" customWidth="1"/>
    <col min="4085" max="4085" width="15.42578125" style="386" bestFit="1" customWidth="1"/>
    <col min="4086" max="4086" width="5.5703125" style="385" bestFit="1" customWidth="1"/>
    <col min="4087" max="4087" width="15.42578125" style="385" bestFit="1" customWidth="1"/>
    <col min="4088" max="4088" width="9" style="385" bestFit="1" customWidth="1"/>
    <col min="4089" max="4090" width="6" style="385" bestFit="1" customWidth="1"/>
    <col min="4091" max="4091" width="5.7109375" style="385" customWidth="1"/>
    <col min="4092" max="4092" width="13.140625" style="385" bestFit="1" customWidth="1"/>
    <col min="4093" max="4110" width="5.7109375" style="385" customWidth="1"/>
    <col min="4111" max="4111" width="12" style="385" bestFit="1" customWidth="1"/>
    <col min="4112" max="4112" width="13.140625" style="385" bestFit="1" customWidth="1"/>
    <col min="4113" max="4129" width="5.7109375" style="385" customWidth="1"/>
    <col min="4130" max="4130" width="2.85546875" style="385" bestFit="1" customWidth="1"/>
    <col min="4131" max="4131" width="7.7109375" style="385" bestFit="1" customWidth="1"/>
    <col min="4132" max="4132" width="10.5703125" style="385" bestFit="1" customWidth="1"/>
    <col min="4133" max="4150" width="5.7109375" style="385" customWidth="1"/>
    <col min="4151" max="4151" width="16.5703125" style="385" bestFit="1" customWidth="1"/>
    <col min="4152" max="4152" width="10.5703125" style="385" bestFit="1" customWidth="1"/>
    <col min="4153" max="4170" width="5.7109375" style="385" customWidth="1"/>
    <col min="4171" max="4171" width="2.85546875" style="385" customWidth="1"/>
    <col min="4172" max="4172" width="15.42578125" style="385" bestFit="1" customWidth="1"/>
    <col min="4173" max="4173" width="1.85546875" style="385" bestFit="1" customWidth="1"/>
    <col min="4174" max="4174" width="2.85546875" style="385" bestFit="1" customWidth="1"/>
    <col min="4175" max="4175" width="15.42578125" style="385" bestFit="1" customWidth="1"/>
    <col min="4176" max="4176" width="3.140625" style="385" bestFit="1" customWidth="1"/>
    <col min="4177" max="4177" width="3.42578125" style="385" bestFit="1" customWidth="1"/>
    <col min="4178" max="4178" width="26.28515625" style="385" bestFit="1" customWidth="1"/>
    <col min="4179" max="4180" width="2.5703125" style="385" bestFit="1" customWidth="1"/>
    <col min="4181" max="4181" width="2.85546875" style="385" customWidth="1"/>
    <col min="4182" max="4182" width="4.140625" style="385" customWidth="1"/>
    <col min="4183" max="4183" width="15.42578125" style="386" bestFit="1" customWidth="1"/>
    <col min="4184" max="4190" width="5.7109375" style="385" customWidth="1"/>
    <col min="4191" max="4191" width="10.42578125" style="385" bestFit="1" customWidth="1"/>
    <col min="4192" max="4192" width="13.140625" style="385" bestFit="1" customWidth="1"/>
    <col min="4193" max="4194" width="5.7109375" style="385" customWidth="1"/>
    <col min="4195" max="4195" width="15.42578125" style="386" bestFit="1" customWidth="1"/>
    <col min="4196" max="4196" width="5.5703125" style="385" bestFit="1" customWidth="1"/>
    <col min="4197" max="4197" width="15.42578125" style="385" bestFit="1" customWidth="1"/>
    <col min="4198" max="4198" width="9" style="385" bestFit="1" customWidth="1"/>
    <col min="4199" max="4200" width="6" style="385" bestFit="1" customWidth="1"/>
    <col min="4201" max="4201" width="5.7109375" style="385" customWidth="1"/>
    <col min="4202" max="4202" width="13.140625" style="385" bestFit="1" customWidth="1"/>
    <col min="4203" max="4220" width="5.7109375" style="385" customWidth="1"/>
    <col min="4221" max="4221" width="12" style="385" bestFit="1" customWidth="1"/>
    <col min="4222" max="4222" width="13.140625" style="385" bestFit="1" customWidth="1"/>
    <col min="4223" max="4239" width="5.7109375" style="385" customWidth="1"/>
    <col min="4240" max="4240" width="2.85546875" style="385" bestFit="1" customWidth="1"/>
    <col min="4241" max="4241" width="7.7109375" style="385" bestFit="1" customWidth="1"/>
    <col min="4242" max="4242" width="10.5703125" style="385" bestFit="1" customWidth="1"/>
    <col min="4243" max="4260" width="5.7109375" style="385" customWidth="1"/>
    <col min="4261" max="4261" width="16.5703125" style="385" bestFit="1" customWidth="1"/>
    <col min="4262" max="4262" width="10.5703125" style="385" bestFit="1" customWidth="1"/>
    <col min="4263" max="4280" width="5.7109375" style="385" customWidth="1"/>
    <col min="4281" max="4281" width="2.85546875" style="385" customWidth="1"/>
    <col min="4282" max="4282" width="15.42578125" style="385" bestFit="1" customWidth="1"/>
    <col min="4283" max="4283" width="1.85546875" style="385" bestFit="1" customWidth="1"/>
    <col min="4284" max="4284" width="2.85546875" style="385" bestFit="1" customWidth="1"/>
    <col min="4285" max="4285" width="15.42578125" style="385" bestFit="1" customWidth="1"/>
    <col min="4286" max="4286" width="3.140625" style="385" bestFit="1" customWidth="1"/>
    <col min="4287" max="4287" width="3.42578125" style="385" bestFit="1" customWidth="1"/>
    <col min="4288" max="4288" width="26.28515625" style="385" bestFit="1" customWidth="1"/>
    <col min="4289" max="4290" width="2.5703125" style="385" bestFit="1" customWidth="1"/>
    <col min="4291" max="4291" width="2.85546875" style="385" customWidth="1"/>
    <col min="4292" max="4292" width="4.140625" style="385" customWidth="1"/>
    <col min="4293" max="4293" width="15.42578125" style="386" bestFit="1" customWidth="1"/>
    <col min="4294" max="4300" width="5.7109375" style="385" customWidth="1"/>
    <col min="4301" max="4301" width="10.42578125" style="385" bestFit="1" customWidth="1"/>
    <col min="4302" max="4302" width="13.140625" style="385" bestFit="1" customWidth="1"/>
    <col min="4303" max="4304" width="5.7109375" style="385" customWidth="1"/>
    <col min="4305" max="4305" width="15.42578125" style="386" bestFit="1" customWidth="1"/>
    <col min="4306" max="4306" width="5.5703125" style="385" bestFit="1" customWidth="1"/>
    <col min="4307" max="4307" width="15.42578125" style="385" bestFit="1" customWidth="1"/>
    <col min="4308" max="4308" width="9" style="385" bestFit="1" customWidth="1"/>
    <col min="4309" max="4310" width="6" style="385" bestFit="1" customWidth="1"/>
    <col min="4311" max="4311" width="5.7109375" style="385" customWidth="1"/>
    <col min="4312" max="4312" width="13.140625" style="385" bestFit="1" customWidth="1"/>
    <col min="4313" max="4330" width="5.7109375" style="385" customWidth="1"/>
    <col min="4331" max="4331" width="12" style="385" bestFit="1" customWidth="1"/>
    <col min="4332" max="4332" width="13.140625" style="385" bestFit="1" customWidth="1"/>
    <col min="4333" max="4349" width="5.7109375" style="385" customWidth="1"/>
    <col min="4350" max="4350" width="2.85546875" style="385" bestFit="1" customWidth="1"/>
    <col min="4351" max="4351" width="7.7109375" style="385" bestFit="1" customWidth="1"/>
    <col min="4352" max="4352" width="10.5703125" style="385" bestFit="1" customWidth="1"/>
    <col min="4353" max="4370" width="5.7109375" style="385" customWidth="1"/>
    <col min="4371" max="4371" width="16.5703125" style="385" bestFit="1" customWidth="1"/>
    <col min="4372" max="4372" width="10.5703125" style="385" bestFit="1" customWidth="1"/>
    <col min="4373" max="4390" width="5.7109375" style="385" customWidth="1"/>
    <col min="4391" max="4391" width="2.85546875" style="385" customWidth="1"/>
    <col min="4392" max="4392" width="15.42578125" style="385" bestFit="1" customWidth="1"/>
    <col min="4393" max="4393" width="1.85546875" style="385" bestFit="1" customWidth="1"/>
    <col min="4394" max="4394" width="2.85546875" style="385" bestFit="1" customWidth="1"/>
    <col min="4395" max="4395" width="15.42578125" style="385" bestFit="1" customWidth="1"/>
    <col min="4396" max="4396" width="3.140625" style="385" bestFit="1" customWidth="1"/>
    <col min="4397" max="4397" width="3.42578125" style="385" bestFit="1" customWidth="1"/>
    <col min="4398" max="4398" width="26.28515625" style="385" bestFit="1" customWidth="1"/>
    <col min="4399" max="4400" width="2.5703125" style="385" bestFit="1" customWidth="1"/>
    <col min="4401" max="4401" width="2.85546875" style="385" customWidth="1"/>
    <col min="4402" max="4402" width="4.140625" style="385" customWidth="1"/>
    <col min="4403" max="4403" width="15.42578125" style="386" bestFit="1" customWidth="1"/>
    <col min="4404" max="4410" width="5.7109375" style="385" customWidth="1"/>
    <col min="4411" max="4411" width="10.42578125" style="385" bestFit="1" customWidth="1"/>
    <col min="4412" max="4412" width="13.140625" style="385" bestFit="1" customWidth="1"/>
    <col min="4413" max="4414" width="5.7109375" style="385" customWidth="1"/>
    <col min="4415" max="4415" width="15.42578125" style="386" bestFit="1" customWidth="1"/>
    <col min="4416" max="4416" width="5.5703125" style="385" bestFit="1" customWidth="1"/>
    <col min="4417" max="4417" width="15.42578125" style="385" bestFit="1" customWidth="1"/>
    <col min="4418" max="4418" width="9" style="385" bestFit="1" customWidth="1"/>
    <col min="4419" max="4420" width="6" style="385" bestFit="1" customWidth="1"/>
    <col min="4421" max="4421" width="5.7109375" style="385" customWidth="1"/>
    <col min="4422" max="4422" width="13.140625" style="385" bestFit="1" customWidth="1"/>
    <col min="4423" max="4440" width="5.7109375" style="385" customWidth="1"/>
    <col min="4441" max="4441" width="12" style="385" bestFit="1" customWidth="1"/>
    <col min="4442" max="4442" width="13.140625" style="385" bestFit="1" customWidth="1"/>
    <col min="4443" max="4459" width="5.7109375" style="385" customWidth="1"/>
    <col min="4460" max="4460" width="2.85546875" style="385" bestFit="1" customWidth="1"/>
    <col min="4461" max="4461" width="7.7109375" style="385" bestFit="1" customWidth="1"/>
    <col min="4462" max="4462" width="10.5703125" style="385" bestFit="1" customWidth="1"/>
    <col min="4463" max="4480" width="5.7109375" style="385" customWidth="1"/>
    <col min="4481" max="4481" width="16.5703125" style="385" bestFit="1" customWidth="1"/>
    <col min="4482" max="4482" width="10.5703125" style="385" bestFit="1" customWidth="1"/>
    <col min="4483" max="4500" width="5.7109375" style="385" customWidth="1"/>
    <col min="4501" max="4501" width="2.85546875" style="385" customWidth="1"/>
    <col min="4502" max="4502" width="15.42578125" style="385" bestFit="1" customWidth="1"/>
    <col min="4503" max="4503" width="1.85546875" style="385" bestFit="1" customWidth="1"/>
    <col min="4504" max="4504" width="2.85546875" style="385" bestFit="1" customWidth="1"/>
    <col min="4505" max="4505" width="15.42578125" style="385" bestFit="1" customWidth="1"/>
    <col min="4506" max="4506" width="3.140625" style="385" bestFit="1" customWidth="1"/>
    <col min="4507" max="4507" width="3.42578125" style="385" bestFit="1" customWidth="1"/>
    <col min="4508" max="4508" width="26.28515625" style="385" bestFit="1" customWidth="1"/>
    <col min="4509" max="4510" width="2.5703125" style="385" bestFit="1" customWidth="1"/>
    <col min="4511" max="4511" width="2.85546875" style="385" customWidth="1"/>
    <col min="4512" max="4512" width="4.140625" style="385" customWidth="1"/>
    <col min="4513" max="4513" width="15.42578125" style="386" bestFit="1" customWidth="1"/>
    <col min="4514" max="4520" width="5.7109375" style="385" customWidth="1"/>
    <col min="4521" max="4521" width="10.42578125" style="385" bestFit="1" customWidth="1"/>
    <col min="4522" max="4522" width="13.140625" style="385" bestFit="1" customWidth="1"/>
    <col min="4523" max="4524" width="5.7109375" style="385" customWidth="1"/>
    <col min="4525" max="4525" width="15.42578125" style="386" bestFit="1" customWidth="1"/>
    <col min="4526" max="4526" width="5.5703125" style="385" bestFit="1" customWidth="1"/>
    <col min="4527" max="4527" width="15.42578125" style="385" bestFit="1" customWidth="1"/>
    <col min="4528" max="4528" width="9" style="385" bestFit="1" customWidth="1"/>
    <col min="4529" max="4530" width="6" style="385" bestFit="1" customWidth="1"/>
    <col min="4531" max="4531" width="5.7109375" style="385" customWidth="1"/>
    <col min="4532" max="4532" width="13.140625" style="385" bestFit="1" customWidth="1"/>
    <col min="4533" max="4550" width="5.7109375" style="385" customWidth="1"/>
    <col min="4551" max="4551" width="12" style="385" bestFit="1" customWidth="1"/>
    <col min="4552" max="4552" width="13.140625" style="385" bestFit="1" customWidth="1"/>
    <col min="4553" max="4569" width="5.7109375" style="385" customWidth="1"/>
    <col min="4570" max="4570" width="2.85546875" style="385" bestFit="1" customWidth="1"/>
    <col min="4571" max="4571" width="7.7109375" style="385" bestFit="1" customWidth="1"/>
    <col min="4572" max="4572" width="10.5703125" style="385" bestFit="1" customWidth="1"/>
    <col min="4573" max="4590" width="5.7109375" style="385" customWidth="1"/>
    <col min="4591" max="4591" width="16.5703125" style="385" bestFit="1" customWidth="1"/>
    <col min="4592" max="4592" width="10.5703125" style="385" bestFit="1" customWidth="1"/>
    <col min="4593" max="4610" width="5.7109375" style="385" customWidth="1"/>
    <col min="4611" max="4611" width="2.85546875" style="385" customWidth="1"/>
    <col min="4612" max="4612" width="15.42578125" style="385" bestFit="1" customWidth="1"/>
    <col min="4613" max="4613" width="1.85546875" style="385" bestFit="1" customWidth="1"/>
    <col min="4614" max="4614" width="2.85546875" style="385" bestFit="1" customWidth="1"/>
    <col min="4615" max="4615" width="15.42578125" style="385" bestFit="1" customWidth="1"/>
    <col min="4616" max="4616" width="3.140625" style="385" bestFit="1" customWidth="1"/>
    <col min="4617" max="4617" width="3.42578125" style="385" bestFit="1" customWidth="1"/>
    <col min="4618" max="4618" width="26.28515625" style="385" bestFit="1" customWidth="1"/>
    <col min="4619" max="4620" width="2.5703125" style="385" bestFit="1" customWidth="1"/>
    <col min="4621" max="4621" width="2.85546875" style="385" customWidth="1"/>
    <col min="4622" max="4622" width="4.140625" style="385" customWidth="1"/>
    <col min="4623" max="4623" width="15.42578125" style="386" bestFit="1" customWidth="1"/>
    <col min="4624" max="4630" width="5.7109375" style="385" customWidth="1"/>
    <col min="4631" max="4631" width="10.42578125" style="385" bestFit="1" customWidth="1"/>
    <col min="4632" max="4632" width="13.140625" style="385" bestFit="1" customWidth="1"/>
    <col min="4633" max="4634" width="5.7109375" style="385" customWidth="1"/>
    <col min="4635" max="4635" width="15.42578125" style="386" bestFit="1" customWidth="1"/>
    <col min="4636" max="4636" width="5.5703125" style="385" bestFit="1" customWidth="1"/>
    <col min="4637" max="4637" width="15.42578125" style="385" bestFit="1" customWidth="1"/>
    <col min="4638" max="4638" width="9" style="385" bestFit="1" customWidth="1"/>
    <col min="4639" max="4640" width="6" style="385" bestFit="1" customWidth="1"/>
    <col min="4641" max="4641" width="5.7109375" style="385" customWidth="1"/>
    <col min="4642" max="4642" width="13.140625" style="385" bestFit="1" customWidth="1"/>
    <col min="4643" max="4660" width="5.7109375" style="385" customWidth="1"/>
    <col min="4661" max="4661" width="12" style="385" bestFit="1" customWidth="1"/>
    <col min="4662" max="4662" width="13.140625" style="385" bestFit="1" customWidth="1"/>
    <col min="4663" max="4679" width="5.7109375" style="385" customWidth="1"/>
    <col min="4680" max="4680" width="2.85546875" style="385" bestFit="1" customWidth="1"/>
    <col min="4681" max="4681" width="7.7109375" style="385" bestFit="1" customWidth="1"/>
    <col min="4682" max="4682" width="10.5703125" style="385" bestFit="1" customWidth="1"/>
    <col min="4683" max="4700" width="5.7109375" style="385" customWidth="1"/>
    <col min="4701" max="4701" width="16.5703125" style="385" bestFit="1" customWidth="1"/>
    <col min="4702" max="4702" width="10.5703125" style="385" bestFit="1" customWidth="1"/>
    <col min="4703" max="4720" width="5.7109375" style="385" customWidth="1"/>
    <col min="4721" max="4721" width="2.85546875" style="385" customWidth="1"/>
    <col min="4722" max="4722" width="15.42578125" style="385" bestFit="1" customWidth="1"/>
    <col min="4723" max="4723" width="1.85546875" style="385" bestFit="1" customWidth="1"/>
    <col min="4724" max="4724" width="2.85546875" style="385" bestFit="1" customWidth="1"/>
    <col min="4725" max="4725" width="15.42578125" style="385" bestFit="1" customWidth="1"/>
    <col min="4726" max="4726" width="3.140625" style="385" bestFit="1" customWidth="1"/>
    <col min="4727" max="4727" width="3.42578125" style="385" bestFit="1" customWidth="1"/>
    <col min="4728" max="4728" width="26.28515625" style="385" bestFit="1" customWidth="1"/>
    <col min="4729" max="4730" width="2.5703125" style="385" bestFit="1" customWidth="1"/>
    <col min="4731" max="4731" width="2.85546875" style="385" customWidth="1"/>
    <col min="4732" max="4732" width="4.140625" style="385" customWidth="1"/>
    <col min="4733" max="4733" width="15.42578125" style="386" bestFit="1" customWidth="1"/>
    <col min="4734" max="4740" width="5.7109375" style="385" customWidth="1"/>
    <col min="4741" max="4741" width="10.42578125" style="385" bestFit="1" customWidth="1"/>
    <col min="4742" max="4742" width="13.140625" style="385" bestFit="1" customWidth="1"/>
    <col min="4743" max="4744" width="5.7109375" style="385" customWidth="1"/>
    <col min="4745" max="4745" width="15.42578125" style="386" bestFit="1" customWidth="1"/>
    <col min="4746" max="4746" width="5.5703125" style="385" bestFit="1" customWidth="1"/>
    <col min="4747" max="4747" width="15.42578125" style="385" bestFit="1" customWidth="1"/>
    <col min="4748" max="4748" width="9" style="385" bestFit="1" customWidth="1"/>
    <col min="4749" max="4750" width="6" style="385" bestFit="1" customWidth="1"/>
    <col min="4751" max="4751" width="5.7109375" style="385" customWidth="1"/>
    <col min="4752" max="4752" width="13.140625" style="385" bestFit="1" customWidth="1"/>
    <col min="4753" max="4770" width="5.7109375" style="385" customWidth="1"/>
    <col min="4771" max="4771" width="12" style="385" bestFit="1" customWidth="1"/>
    <col min="4772" max="4772" width="13.140625" style="385" bestFit="1" customWidth="1"/>
    <col min="4773" max="4789" width="5.7109375" style="385" customWidth="1"/>
    <col min="4790" max="4790" width="2.85546875" style="385" bestFit="1" customWidth="1"/>
    <col min="4791" max="4791" width="7.7109375" style="385" bestFit="1" customWidth="1"/>
    <col min="4792" max="4792" width="10.5703125" style="385" bestFit="1" customWidth="1"/>
    <col min="4793" max="4810" width="5.7109375" style="385" customWidth="1"/>
    <col min="4811" max="4811" width="16.5703125" style="385" bestFit="1" customWidth="1"/>
    <col min="4812" max="4812" width="10.5703125" style="385" bestFit="1" customWidth="1"/>
    <col min="4813" max="4830" width="5.7109375" style="385" customWidth="1"/>
    <col min="4831" max="4831" width="2.85546875" style="385" customWidth="1"/>
    <col min="4832" max="4832" width="15.42578125" style="385" bestFit="1" customWidth="1"/>
    <col min="4833" max="4833" width="1.85546875" style="385" bestFit="1" customWidth="1"/>
    <col min="4834" max="4834" width="2.85546875" style="385" bestFit="1" customWidth="1"/>
    <col min="4835" max="4835" width="15.42578125" style="385" bestFit="1" customWidth="1"/>
    <col min="4836" max="4836" width="3.140625" style="385" bestFit="1" customWidth="1"/>
    <col min="4837" max="4837" width="3.42578125" style="385" bestFit="1" customWidth="1"/>
    <col min="4838" max="4838" width="26.28515625" style="385" bestFit="1" customWidth="1"/>
    <col min="4839" max="4840" width="2.5703125" style="385" bestFit="1" customWidth="1"/>
    <col min="4841" max="4841" width="2.85546875" style="385" customWidth="1"/>
    <col min="4842" max="4842" width="4.140625" style="385" customWidth="1"/>
    <col min="4843" max="4843" width="15.42578125" style="386" bestFit="1" customWidth="1"/>
    <col min="4844" max="4850" width="5.7109375" style="385" customWidth="1"/>
    <col min="4851" max="4851" width="10.42578125" style="385" bestFit="1" customWidth="1"/>
    <col min="4852" max="4852" width="13.140625" style="385" bestFit="1" customWidth="1"/>
    <col min="4853" max="4854" width="5.7109375" style="385" customWidth="1"/>
    <col min="4855" max="4855" width="15.42578125" style="386" bestFit="1" customWidth="1"/>
    <col min="4856" max="4856" width="5.5703125" style="385" bestFit="1" customWidth="1"/>
    <col min="4857" max="4857" width="15.42578125" style="385" bestFit="1" customWidth="1"/>
    <col min="4858" max="4858" width="9" style="385" bestFit="1" customWidth="1"/>
    <col min="4859" max="4860" width="6" style="385" bestFit="1" customWidth="1"/>
    <col min="4861" max="4861" width="5.7109375" style="385" customWidth="1"/>
    <col min="4862" max="4862" width="13.140625" style="385" bestFit="1" customWidth="1"/>
    <col min="4863" max="4880" width="5.7109375" style="385" customWidth="1"/>
    <col min="4881" max="4881" width="12" style="385" bestFit="1" customWidth="1"/>
    <col min="4882" max="4882" width="13.140625" style="385" bestFit="1" customWidth="1"/>
    <col min="4883" max="4899" width="5.7109375" style="385" customWidth="1"/>
    <col min="4900" max="4900" width="2.85546875" style="385" bestFit="1" customWidth="1"/>
    <col min="4901" max="4901" width="7.7109375" style="385" bestFit="1" customWidth="1"/>
    <col min="4902" max="4902" width="10.5703125" style="385" bestFit="1" customWidth="1"/>
    <col min="4903" max="4920" width="5.7109375" style="385" customWidth="1"/>
    <col min="4921" max="4921" width="16.5703125" style="385" bestFit="1" customWidth="1"/>
    <col min="4922" max="4922" width="10.5703125" style="385" bestFit="1" customWidth="1"/>
    <col min="4923" max="4940" width="5.7109375" style="385" customWidth="1"/>
    <col min="4941" max="4941" width="2.85546875" style="385" customWidth="1"/>
    <col min="4942" max="4942" width="15.42578125" style="385" bestFit="1" customWidth="1"/>
    <col min="4943" max="4943" width="1.85546875" style="385" bestFit="1" customWidth="1"/>
    <col min="4944" max="4944" width="2.85546875" style="385" bestFit="1" customWidth="1"/>
    <col min="4945" max="4945" width="15.42578125" style="385" bestFit="1" customWidth="1"/>
    <col min="4946" max="4946" width="3.140625" style="385" bestFit="1" customWidth="1"/>
    <col min="4947" max="4947" width="3.42578125" style="385" bestFit="1" customWidth="1"/>
    <col min="4948" max="4948" width="26.28515625" style="385" bestFit="1" customWidth="1"/>
    <col min="4949" max="4950" width="2.5703125" style="385" bestFit="1" customWidth="1"/>
    <col min="4951" max="4951" width="2.85546875" style="385" customWidth="1"/>
    <col min="4952" max="4952" width="4.140625" style="385" customWidth="1"/>
    <col min="4953" max="4953" width="15.42578125" style="386" bestFit="1" customWidth="1"/>
    <col min="4954" max="4960" width="5.7109375" style="385" customWidth="1"/>
    <col min="4961" max="4961" width="10.42578125" style="385" bestFit="1" customWidth="1"/>
    <col min="4962" max="4962" width="13.140625" style="385" bestFit="1" customWidth="1"/>
    <col min="4963" max="4964" width="5.7109375" style="385" customWidth="1"/>
    <col min="4965" max="4965" width="15.42578125" style="386" bestFit="1" customWidth="1"/>
    <col min="4966" max="4966" width="5.5703125" style="385" bestFit="1" customWidth="1"/>
    <col min="4967" max="4967" width="15.42578125" style="385" bestFit="1" customWidth="1"/>
    <col min="4968" max="4968" width="9" style="385" bestFit="1" customWidth="1"/>
    <col min="4969" max="4970" width="6" style="385" bestFit="1" customWidth="1"/>
    <col min="4971" max="4971" width="5.7109375" style="385" customWidth="1"/>
    <col min="4972" max="4972" width="13.140625" style="385" bestFit="1" customWidth="1"/>
    <col min="4973" max="4990" width="5.7109375" style="385" customWidth="1"/>
    <col min="4991" max="4991" width="12" style="385" bestFit="1" customWidth="1"/>
    <col min="4992" max="4992" width="13.140625" style="385" bestFit="1" customWidth="1"/>
    <col min="4993" max="5009" width="5.7109375" style="385" customWidth="1"/>
    <col min="5010" max="5010" width="2.85546875" style="385" bestFit="1" customWidth="1"/>
    <col min="5011" max="5011" width="7.7109375" style="385" bestFit="1" customWidth="1"/>
    <col min="5012" max="5012" width="10.5703125" style="385" bestFit="1" customWidth="1"/>
    <col min="5013" max="5030" width="5.7109375" style="385" customWidth="1"/>
    <col min="5031" max="5031" width="16.5703125" style="385" bestFit="1" customWidth="1"/>
    <col min="5032" max="5032" width="10.5703125" style="385" bestFit="1" customWidth="1"/>
    <col min="5033" max="5050" width="5.7109375" style="385" customWidth="1"/>
    <col min="5051" max="5051" width="2.85546875" style="385" customWidth="1"/>
    <col min="5052" max="5052" width="15.42578125" style="385" bestFit="1" customWidth="1"/>
    <col min="5053" max="5053" width="1.85546875" style="385" bestFit="1" customWidth="1"/>
    <col min="5054" max="5054" width="2.85546875" style="385" bestFit="1" customWidth="1"/>
    <col min="5055" max="5055" width="15.42578125" style="385" bestFit="1" customWidth="1"/>
    <col min="5056" max="5056" width="3.140625" style="385" bestFit="1" customWidth="1"/>
    <col min="5057" max="5057" width="3.42578125" style="385" bestFit="1" customWidth="1"/>
    <col min="5058" max="5058" width="26.28515625" style="385" bestFit="1" customWidth="1"/>
    <col min="5059" max="5060" width="2.5703125" style="385" bestFit="1" customWidth="1"/>
    <col min="5061" max="5061" width="2.85546875" style="385" customWidth="1"/>
    <col min="5062" max="5062" width="4.140625" style="385" customWidth="1"/>
    <col min="5063" max="5063" width="15.42578125" style="386" bestFit="1" customWidth="1"/>
    <col min="5064" max="5070" width="5.7109375" style="385" customWidth="1"/>
    <col min="5071" max="5071" width="10.42578125" style="385" bestFit="1" customWidth="1"/>
    <col min="5072" max="5072" width="13.140625" style="385" bestFit="1" customWidth="1"/>
    <col min="5073" max="5074" width="5.7109375" style="385" customWidth="1"/>
    <col min="5075" max="5075" width="15.42578125" style="386" bestFit="1" customWidth="1"/>
    <col min="5076" max="5076" width="5.5703125" style="385" bestFit="1" customWidth="1"/>
    <col min="5077" max="5077" width="15.42578125" style="385" bestFit="1" customWidth="1"/>
    <col min="5078" max="5078" width="9" style="385" bestFit="1" customWidth="1"/>
    <col min="5079" max="5080" width="6" style="385" bestFit="1" customWidth="1"/>
    <col min="5081" max="5081" width="5.7109375" style="385" customWidth="1"/>
    <col min="5082" max="5082" width="13.140625" style="385" bestFit="1" customWidth="1"/>
    <col min="5083" max="5100" width="5.7109375" style="385" customWidth="1"/>
    <col min="5101" max="5101" width="12" style="385" bestFit="1" customWidth="1"/>
    <col min="5102" max="5102" width="13.140625" style="385" bestFit="1" customWidth="1"/>
    <col min="5103" max="5119" width="5.7109375" style="385" customWidth="1"/>
    <col min="5120" max="5120" width="2.85546875" style="385" bestFit="1" customWidth="1"/>
    <col min="5121" max="5121" width="7.7109375" style="385" bestFit="1" customWidth="1"/>
    <col min="5122" max="5122" width="10.5703125" style="385" bestFit="1" customWidth="1"/>
    <col min="5123" max="5140" width="5.7109375" style="385" customWidth="1"/>
    <col min="5141" max="5141" width="16.5703125" style="385" bestFit="1" customWidth="1"/>
    <col min="5142" max="5142" width="10.5703125" style="385" bestFit="1" customWidth="1"/>
    <col min="5143" max="5160" width="5.7109375" style="385" customWidth="1"/>
    <col min="5161" max="5161" width="2.85546875" style="385" customWidth="1"/>
    <col min="5162" max="5162" width="15.42578125" style="385" bestFit="1" customWidth="1"/>
    <col min="5163" max="5163" width="1.85546875" style="385" bestFit="1" customWidth="1"/>
    <col min="5164" max="5164" width="2.85546875" style="385" bestFit="1" customWidth="1"/>
    <col min="5165" max="5165" width="15.42578125" style="385" bestFit="1" customWidth="1"/>
    <col min="5166" max="5166" width="3.140625" style="385" bestFit="1" customWidth="1"/>
    <col min="5167" max="5167" width="3.42578125" style="385" bestFit="1" customWidth="1"/>
    <col min="5168" max="5168" width="26.28515625" style="385" bestFit="1" customWidth="1"/>
    <col min="5169" max="5170" width="2.5703125" style="385" bestFit="1" customWidth="1"/>
    <col min="5171" max="5171" width="2.85546875" style="385" customWidth="1"/>
    <col min="5172" max="5172" width="4.140625" style="385" customWidth="1"/>
    <col min="5173" max="5173" width="15.42578125" style="386" bestFit="1" customWidth="1"/>
    <col min="5174" max="5180" width="5.7109375" style="385" customWidth="1"/>
    <col min="5181" max="5181" width="10.42578125" style="385" bestFit="1" customWidth="1"/>
    <col min="5182" max="5182" width="13.140625" style="385" bestFit="1" customWidth="1"/>
    <col min="5183" max="5184" width="5.7109375" style="385" customWidth="1"/>
    <col min="5185" max="5185" width="15.42578125" style="386" bestFit="1" customWidth="1"/>
    <col min="5186" max="5186" width="5.5703125" style="385" bestFit="1" customWidth="1"/>
    <col min="5187" max="5187" width="15.42578125" style="385" bestFit="1" customWidth="1"/>
    <col min="5188" max="5188" width="9" style="385" bestFit="1" customWidth="1"/>
    <col min="5189" max="5190" width="6" style="385" bestFit="1" customWidth="1"/>
    <col min="5191" max="5191" width="5.7109375" style="385" customWidth="1"/>
    <col min="5192" max="5192" width="13.140625" style="385" bestFit="1" customWidth="1"/>
    <col min="5193" max="5210" width="5.7109375" style="385" customWidth="1"/>
    <col min="5211" max="5211" width="12" style="385" bestFit="1" customWidth="1"/>
    <col min="5212" max="5212" width="13.140625" style="385" bestFit="1" customWidth="1"/>
    <col min="5213" max="5229" width="5.7109375" style="385" customWidth="1"/>
    <col min="5230" max="5230" width="2.85546875" style="385" bestFit="1" customWidth="1"/>
    <col min="5231" max="5231" width="7.7109375" style="385" bestFit="1" customWidth="1"/>
    <col min="5232" max="5232" width="10.5703125" style="385" bestFit="1" customWidth="1"/>
    <col min="5233" max="5250" width="5.7109375" style="385" customWidth="1"/>
    <col min="5251" max="5251" width="16.5703125" style="385" bestFit="1" customWidth="1"/>
    <col min="5252" max="5252" width="10.5703125" style="385" bestFit="1" customWidth="1"/>
    <col min="5253" max="5270" width="5.7109375" style="385" customWidth="1"/>
    <col min="5271" max="5271" width="2.85546875" style="385" customWidth="1"/>
    <col min="5272" max="5272" width="15.42578125" style="385" bestFit="1" customWidth="1"/>
    <col min="5273" max="5273" width="1.85546875" style="385" bestFit="1" customWidth="1"/>
    <col min="5274" max="5274" width="2.85546875" style="385" bestFit="1" customWidth="1"/>
    <col min="5275" max="5275" width="15.42578125" style="385" bestFit="1" customWidth="1"/>
    <col min="5276" max="5276" width="3.140625" style="385" bestFit="1" customWidth="1"/>
    <col min="5277" max="5277" width="3.42578125" style="385" bestFit="1" customWidth="1"/>
    <col min="5278" max="5278" width="26.28515625" style="385" bestFit="1" customWidth="1"/>
    <col min="5279" max="5280" width="2.5703125" style="385" bestFit="1" customWidth="1"/>
    <col min="5281" max="5281" width="2.85546875" style="385" customWidth="1"/>
    <col min="5282" max="5282" width="4.140625" style="385" customWidth="1"/>
    <col min="5283" max="5283" width="15.42578125" style="386" bestFit="1" customWidth="1"/>
    <col min="5284" max="5290" width="5.7109375" style="385" customWidth="1"/>
    <col min="5291" max="5291" width="10.42578125" style="385" bestFit="1" customWidth="1"/>
    <col min="5292" max="5292" width="13.140625" style="385" bestFit="1" customWidth="1"/>
    <col min="5293" max="5294" width="5.7109375" style="385" customWidth="1"/>
    <col min="5295" max="5295" width="15.42578125" style="386" bestFit="1" customWidth="1"/>
    <col min="5296" max="5296" width="5.5703125" style="385" bestFit="1" customWidth="1"/>
    <col min="5297" max="5297" width="15.42578125" style="385" bestFit="1" customWidth="1"/>
    <col min="5298" max="5298" width="9" style="385" bestFit="1" customWidth="1"/>
    <col min="5299" max="5300" width="6" style="385" bestFit="1" customWidth="1"/>
    <col min="5301" max="5301" width="5.7109375" style="385" customWidth="1"/>
    <col min="5302" max="5302" width="13.140625" style="385" bestFit="1" customWidth="1"/>
    <col min="5303" max="5320" width="5.7109375" style="385" customWidth="1"/>
    <col min="5321" max="5321" width="12" style="385" bestFit="1" customWidth="1"/>
    <col min="5322" max="5322" width="13.140625" style="385" bestFit="1" customWidth="1"/>
    <col min="5323" max="5339" width="5.7109375" style="385" customWidth="1"/>
    <col min="5340" max="5340" width="2.85546875" style="385" bestFit="1" customWidth="1"/>
    <col min="5341" max="5341" width="7.7109375" style="385" bestFit="1" customWidth="1"/>
    <col min="5342" max="5342" width="10.5703125" style="385" bestFit="1" customWidth="1"/>
    <col min="5343" max="5360" width="5.7109375" style="385" customWidth="1"/>
    <col min="5361" max="5361" width="16.5703125" style="385" bestFit="1" customWidth="1"/>
    <col min="5362" max="5362" width="10.5703125" style="385" bestFit="1" customWidth="1"/>
    <col min="5363" max="5380" width="5.7109375" style="385" customWidth="1"/>
    <col min="5381" max="5381" width="2.85546875" style="385" customWidth="1"/>
    <col min="5382" max="5382" width="15.42578125" style="385" bestFit="1" customWidth="1"/>
    <col min="5383" max="5383" width="1.85546875" style="385" bestFit="1" customWidth="1"/>
    <col min="5384" max="5384" width="2.85546875" style="385" bestFit="1" customWidth="1"/>
    <col min="5385" max="5385" width="15.42578125" style="385" bestFit="1" customWidth="1"/>
    <col min="5386" max="5386" width="3.140625" style="385" bestFit="1" customWidth="1"/>
    <col min="5387" max="5387" width="3.42578125" style="385" bestFit="1" customWidth="1"/>
    <col min="5388" max="5388" width="26.28515625" style="385" bestFit="1" customWidth="1"/>
    <col min="5389" max="5390" width="2.5703125" style="385" bestFit="1" customWidth="1"/>
    <col min="5391" max="5391" width="2.85546875" style="385" customWidth="1"/>
    <col min="5392" max="5392" width="4.140625" style="385" customWidth="1"/>
    <col min="5393" max="5393" width="15.42578125" style="386" bestFit="1" customWidth="1"/>
    <col min="5394" max="5400" width="5.7109375" style="385" customWidth="1"/>
    <col min="5401" max="5401" width="10.42578125" style="385" bestFit="1" customWidth="1"/>
    <col min="5402" max="5402" width="13.140625" style="385" bestFit="1" customWidth="1"/>
    <col min="5403" max="5404" width="5.7109375" style="385" customWidth="1"/>
    <col min="5405" max="5405" width="15.42578125" style="386" bestFit="1" customWidth="1"/>
    <col min="5406" max="5406" width="5.5703125" style="385" bestFit="1" customWidth="1"/>
    <col min="5407" max="5407" width="15.42578125" style="385" bestFit="1" customWidth="1"/>
    <col min="5408" max="5408" width="9" style="385" bestFit="1" customWidth="1"/>
    <col min="5409" max="5410" width="6" style="385" bestFit="1" customWidth="1"/>
    <col min="5411" max="5411" width="5.7109375" style="385" customWidth="1"/>
    <col min="5412" max="5412" width="13.140625" style="385" bestFit="1" customWidth="1"/>
    <col min="5413" max="5430" width="5.7109375" style="385" customWidth="1"/>
    <col min="5431" max="5431" width="12" style="385" bestFit="1" customWidth="1"/>
    <col min="5432" max="5432" width="13.140625" style="385" bestFit="1" customWidth="1"/>
    <col min="5433" max="5449" width="5.7109375" style="385" customWidth="1"/>
    <col min="5450" max="5450" width="2.85546875" style="385" bestFit="1" customWidth="1"/>
    <col min="5451" max="5451" width="7.7109375" style="385" bestFit="1" customWidth="1"/>
    <col min="5452" max="5452" width="10.5703125" style="385" bestFit="1" customWidth="1"/>
    <col min="5453" max="5470" width="5.7109375" style="385" customWidth="1"/>
    <col min="5471" max="5471" width="16.5703125" style="385" bestFit="1" customWidth="1"/>
    <col min="5472" max="5472" width="10.5703125" style="385" bestFit="1" customWidth="1"/>
    <col min="5473" max="5490" width="5.7109375" style="385" customWidth="1"/>
    <col min="5491" max="5491" width="2.85546875" style="385" customWidth="1"/>
    <col min="5492" max="5492" width="15.42578125" style="385" bestFit="1" customWidth="1"/>
    <col min="5493" max="5493" width="1.85546875" style="385" bestFit="1" customWidth="1"/>
    <col min="5494" max="5494" width="2.85546875" style="385" bestFit="1" customWidth="1"/>
    <col min="5495" max="5495" width="15.42578125" style="385" bestFit="1" customWidth="1"/>
    <col min="5496" max="5496" width="3.140625" style="385" bestFit="1" customWidth="1"/>
    <col min="5497" max="5497" width="3.42578125" style="385" bestFit="1" customWidth="1"/>
    <col min="5498" max="5498" width="26.28515625" style="385" bestFit="1" customWidth="1"/>
    <col min="5499" max="5500" width="2.5703125" style="385" bestFit="1" customWidth="1"/>
    <col min="5501" max="5501" width="2.85546875" style="385" customWidth="1"/>
    <col min="5502" max="5502" width="4.140625" style="385" customWidth="1"/>
    <col min="5503" max="5503" width="15.42578125" style="386" bestFit="1" customWidth="1"/>
    <col min="5504" max="5510" width="5.7109375" style="385" customWidth="1"/>
    <col min="5511" max="5511" width="10.42578125" style="385" bestFit="1" customWidth="1"/>
    <col min="5512" max="5512" width="13.140625" style="385" bestFit="1" customWidth="1"/>
    <col min="5513" max="5514" width="5.7109375" style="385" customWidth="1"/>
    <col min="5515" max="5515" width="15.42578125" style="386" bestFit="1" customWidth="1"/>
    <col min="5516" max="5516" width="5.5703125" style="385" bestFit="1" customWidth="1"/>
    <col min="5517" max="5517" width="15.42578125" style="385" bestFit="1" customWidth="1"/>
    <col min="5518" max="5518" width="9" style="385" bestFit="1" customWidth="1"/>
    <col min="5519" max="5520" width="6" style="385" bestFit="1" customWidth="1"/>
    <col min="5521" max="5521" width="5.7109375" style="385" customWidth="1"/>
    <col min="5522" max="5522" width="13.140625" style="385" bestFit="1" customWidth="1"/>
    <col min="5523" max="5540" width="5.7109375" style="385" customWidth="1"/>
    <col min="5541" max="5541" width="12" style="385" bestFit="1" customWidth="1"/>
    <col min="5542" max="5542" width="13.140625" style="385" bestFit="1" customWidth="1"/>
    <col min="5543" max="5559" width="5.7109375" style="385" customWidth="1"/>
    <col min="5560" max="5560" width="2.85546875" style="385" bestFit="1" customWidth="1"/>
    <col min="5561" max="5561" width="7.7109375" style="385" bestFit="1" customWidth="1"/>
    <col min="5562" max="5562" width="10.5703125" style="385" bestFit="1" customWidth="1"/>
    <col min="5563" max="5580" width="5.7109375" style="385" customWidth="1"/>
    <col min="5581" max="5581" width="16.5703125" style="385" bestFit="1" customWidth="1"/>
    <col min="5582" max="5582" width="10.5703125" style="385" bestFit="1" customWidth="1"/>
    <col min="5583" max="5600" width="5.7109375" style="385" customWidth="1"/>
    <col min="5601" max="5601" width="2.85546875" style="385" customWidth="1"/>
    <col min="5602" max="5602" width="15.42578125" style="385" bestFit="1" customWidth="1"/>
    <col min="5603" max="5603" width="1.85546875" style="385" bestFit="1" customWidth="1"/>
    <col min="5604" max="5604" width="2.85546875" style="385" bestFit="1" customWidth="1"/>
    <col min="5605" max="5605" width="15.42578125" style="385" bestFit="1" customWidth="1"/>
    <col min="5606" max="5606" width="3.140625" style="385" bestFit="1" customWidth="1"/>
    <col min="5607" max="5607" width="3.42578125" style="385" bestFit="1" customWidth="1"/>
    <col min="5608" max="5608" width="26.28515625" style="385" bestFit="1" customWidth="1"/>
    <col min="5609" max="5610" width="2.5703125" style="385" bestFit="1" customWidth="1"/>
    <col min="5611" max="5611" width="2.85546875" style="385" customWidth="1"/>
    <col min="5612" max="5612" width="4.140625" style="385" customWidth="1"/>
    <col min="5613" max="5613" width="15.42578125" style="386" bestFit="1" customWidth="1"/>
    <col min="5614" max="5620" width="5.7109375" style="385" customWidth="1"/>
    <col min="5621" max="5621" width="10.42578125" style="385" bestFit="1" customWidth="1"/>
    <col min="5622" max="5622" width="13.140625" style="385" bestFit="1" customWidth="1"/>
    <col min="5623" max="5624" width="5.7109375" style="385" customWidth="1"/>
    <col min="5625" max="5625" width="15.42578125" style="386" bestFit="1" customWidth="1"/>
    <col min="5626" max="5626" width="5.5703125" style="385" bestFit="1" customWidth="1"/>
    <col min="5627" max="5627" width="15.42578125" style="385" bestFit="1" customWidth="1"/>
    <col min="5628" max="5628" width="9" style="385" bestFit="1" customWidth="1"/>
    <col min="5629" max="5630" width="6" style="385" bestFit="1" customWidth="1"/>
    <col min="5631" max="5631" width="5.7109375" style="385" customWidth="1"/>
    <col min="5632" max="5632" width="13.140625" style="385" bestFit="1" customWidth="1"/>
    <col min="5633" max="5650" width="5.7109375" style="385" customWidth="1"/>
    <col min="5651" max="5651" width="12" style="385" bestFit="1" customWidth="1"/>
    <col min="5652" max="5652" width="13.140625" style="385" bestFit="1" customWidth="1"/>
    <col min="5653" max="5669" width="5.7109375" style="385" customWidth="1"/>
    <col min="5670" max="5670" width="2.85546875" style="385" bestFit="1" customWidth="1"/>
    <col min="5671" max="5671" width="7.7109375" style="385" bestFit="1" customWidth="1"/>
    <col min="5672" max="5672" width="10.5703125" style="385" bestFit="1" customWidth="1"/>
    <col min="5673" max="5690" width="5.7109375" style="385" customWidth="1"/>
    <col min="5691" max="5691" width="16.5703125" style="385" bestFit="1" customWidth="1"/>
    <col min="5692" max="5692" width="10.5703125" style="385" bestFit="1" customWidth="1"/>
    <col min="5693" max="5710" width="5.7109375" style="385" customWidth="1"/>
    <col min="5711" max="5711" width="2.85546875" style="385" customWidth="1"/>
    <col min="5712" max="5712" width="15.42578125" style="385" bestFit="1" customWidth="1"/>
    <col min="5713" max="5713" width="1.85546875" style="385" bestFit="1" customWidth="1"/>
    <col min="5714" max="5714" width="2.85546875" style="385" bestFit="1" customWidth="1"/>
    <col min="5715" max="5715" width="15.42578125" style="385" bestFit="1" customWidth="1"/>
    <col min="5716" max="5716" width="3.140625" style="385" bestFit="1" customWidth="1"/>
    <col min="5717" max="5717" width="3.42578125" style="385" bestFit="1" customWidth="1"/>
    <col min="5718" max="5718" width="26.28515625" style="385" bestFit="1" customWidth="1"/>
    <col min="5719" max="5720" width="2.5703125" style="385" bestFit="1" customWidth="1"/>
    <col min="5721" max="5721" width="2.85546875" style="385" customWidth="1"/>
    <col min="5722" max="5722" width="4.140625" style="385" customWidth="1"/>
    <col min="5723" max="5723" width="15.42578125" style="386" bestFit="1" customWidth="1"/>
    <col min="5724" max="5730" width="5.7109375" style="385" customWidth="1"/>
    <col min="5731" max="5731" width="10.42578125" style="385" bestFit="1" customWidth="1"/>
    <col min="5732" max="5732" width="13.140625" style="385" bestFit="1" customWidth="1"/>
    <col min="5733" max="5734" width="5.7109375" style="385" customWidth="1"/>
    <col min="5735" max="5735" width="15.42578125" style="386" bestFit="1" customWidth="1"/>
    <col min="5736" max="5736" width="5.5703125" style="385" bestFit="1" customWidth="1"/>
    <col min="5737" max="5737" width="15.42578125" style="385" bestFit="1" customWidth="1"/>
    <col min="5738" max="5738" width="9" style="385" bestFit="1" customWidth="1"/>
    <col min="5739" max="5740" width="6" style="385" bestFit="1" customWidth="1"/>
    <col min="5741" max="5741" width="5.7109375" style="385" customWidth="1"/>
    <col min="5742" max="5742" width="13.140625" style="385" bestFit="1" customWidth="1"/>
    <col min="5743" max="5760" width="5.7109375" style="385" customWidth="1"/>
    <col min="5761" max="5761" width="12" style="385" bestFit="1" customWidth="1"/>
    <col min="5762" max="5762" width="13.140625" style="385" bestFit="1" customWidth="1"/>
    <col min="5763" max="5779" width="5.7109375" style="385" customWidth="1"/>
    <col min="5780" max="5780" width="2.85546875" style="385" bestFit="1" customWidth="1"/>
    <col min="5781" max="5781" width="7.7109375" style="385" bestFit="1" customWidth="1"/>
    <col min="5782" max="5782" width="10.5703125" style="385" bestFit="1" customWidth="1"/>
    <col min="5783" max="5800" width="5.7109375" style="385" customWidth="1"/>
    <col min="5801" max="5801" width="16.5703125" style="385" bestFit="1" customWidth="1"/>
    <col min="5802" max="5802" width="10.5703125" style="385" bestFit="1" customWidth="1"/>
    <col min="5803" max="5820" width="5.7109375" style="385" customWidth="1"/>
    <col min="5821" max="5821" width="2.85546875" style="385" customWidth="1"/>
    <col min="5822" max="5822" width="15.42578125" style="385" bestFit="1" customWidth="1"/>
    <col min="5823" max="5823" width="1.85546875" style="385" bestFit="1" customWidth="1"/>
    <col min="5824" max="5824" width="2.85546875" style="385" bestFit="1" customWidth="1"/>
    <col min="5825" max="5825" width="15.42578125" style="385" bestFit="1" customWidth="1"/>
    <col min="5826" max="5826" width="3.140625" style="385" bestFit="1" customWidth="1"/>
    <col min="5827" max="5827" width="3.42578125" style="385" bestFit="1" customWidth="1"/>
    <col min="5828" max="5828" width="26.28515625" style="385" bestFit="1" customWidth="1"/>
    <col min="5829" max="5830" width="2.5703125" style="385" bestFit="1" customWidth="1"/>
    <col min="5831" max="5831" width="2.85546875" style="385" customWidth="1"/>
    <col min="5832" max="5832" width="4.140625" style="385" customWidth="1"/>
    <col min="5833" max="5833" width="15.42578125" style="386" bestFit="1" customWidth="1"/>
    <col min="5834" max="5840" width="5.7109375" style="385" customWidth="1"/>
    <col min="5841" max="5841" width="10.42578125" style="385" bestFit="1" customWidth="1"/>
    <col min="5842" max="5842" width="13.140625" style="385" bestFit="1" customWidth="1"/>
    <col min="5843" max="5844" width="5.7109375" style="385" customWidth="1"/>
    <col min="5845" max="5845" width="15.42578125" style="386" bestFit="1" customWidth="1"/>
    <col min="5846" max="5846" width="5.5703125" style="385" bestFit="1" customWidth="1"/>
    <col min="5847" max="5847" width="15.42578125" style="385" bestFit="1" customWidth="1"/>
    <col min="5848" max="5848" width="9" style="385" bestFit="1" customWidth="1"/>
    <col min="5849" max="5850" width="6" style="385" bestFit="1" customWidth="1"/>
    <col min="5851" max="5851" width="5.7109375" style="385" customWidth="1"/>
    <col min="5852" max="5852" width="13.140625" style="385" bestFit="1" customWidth="1"/>
    <col min="5853" max="5870" width="5.7109375" style="385" customWidth="1"/>
    <col min="5871" max="5871" width="12" style="385" bestFit="1" customWidth="1"/>
    <col min="5872" max="5872" width="13.140625" style="385" bestFit="1" customWidth="1"/>
    <col min="5873" max="5889" width="5.7109375" style="385" customWidth="1"/>
    <col min="5890" max="5890" width="2.85546875" style="385" bestFit="1" customWidth="1"/>
    <col min="5891" max="5891" width="7.7109375" style="385" bestFit="1" customWidth="1"/>
    <col min="5892" max="5892" width="10.5703125" style="385" bestFit="1" customWidth="1"/>
    <col min="5893" max="5910" width="5.7109375" style="385" customWidth="1"/>
    <col min="5911" max="5911" width="16.5703125" style="385" bestFit="1" customWidth="1"/>
    <col min="5912" max="5912" width="10.5703125" style="385" bestFit="1" customWidth="1"/>
    <col min="5913" max="5930" width="5.7109375" style="385" customWidth="1"/>
    <col min="5931" max="5931" width="2.85546875" style="385" customWidth="1"/>
    <col min="5932" max="5932" width="15.42578125" style="385" bestFit="1" customWidth="1"/>
    <col min="5933" max="5933" width="1.85546875" style="385" bestFit="1" customWidth="1"/>
    <col min="5934" max="5934" width="2.85546875" style="385" bestFit="1" customWidth="1"/>
    <col min="5935" max="5935" width="15.42578125" style="385" bestFit="1" customWidth="1"/>
    <col min="5936" max="5936" width="3.140625" style="385" bestFit="1" customWidth="1"/>
    <col min="5937" max="5937" width="3.42578125" style="385" bestFit="1" customWidth="1"/>
    <col min="5938" max="5938" width="26.28515625" style="385" bestFit="1" customWidth="1"/>
    <col min="5939" max="5940" width="2.5703125" style="385" bestFit="1" customWidth="1"/>
    <col min="5941" max="5941" width="2.85546875" style="385" customWidth="1"/>
    <col min="5942" max="5942" width="4.140625" style="385" customWidth="1"/>
    <col min="5943" max="5943" width="15.42578125" style="386" bestFit="1" customWidth="1"/>
    <col min="5944" max="5950" width="5.7109375" style="385" customWidth="1"/>
    <col min="5951" max="5951" width="10.42578125" style="385" bestFit="1" customWidth="1"/>
    <col min="5952" max="5952" width="13.140625" style="385" bestFit="1" customWidth="1"/>
    <col min="5953" max="5954" width="5.7109375" style="385" customWidth="1"/>
    <col min="5955" max="5955" width="15.42578125" style="386" bestFit="1" customWidth="1"/>
    <col min="5956" max="5956" width="5.5703125" style="385" bestFit="1" customWidth="1"/>
    <col min="5957" max="5957" width="15.42578125" style="385" bestFit="1" customWidth="1"/>
    <col min="5958" max="5958" width="9" style="385" bestFit="1" customWidth="1"/>
    <col min="5959" max="5960" width="6" style="385" bestFit="1" customWidth="1"/>
    <col min="5961" max="5961" width="5.7109375" style="385" customWidth="1"/>
    <col min="5962" max="5962" width="13.140625" style="385" bestFit="1" customWidth="1"/>
    <col min="5963" max="5980" width="5.7109375" style="385" customWidth="1"/>
    <col min="5981" max="5981" width="12" style="385" bestFit="1" customWidth="1"/>
    <col min="5982" max="5982" width="13.140625" style="385" bestFit="1" customWidth="1"/>
    <col min="5983" max="5999" width="5.7109375" style="385" customWidth="1"/>
    <col min="6000" max="6000" width="2.85546875" style="385" bestFit="1" customWidth="1"/>
    <col min="6001" max="6001" width="7.7109375" style="385" bestFit="1" customWidth="1"/>
    <col min="6002" max="6002" width="10.5703125" style="385" bestFit="1" customWidth="1"/>
    <col min="6003" max="6020" width="5.7109375" style="385" customWidth="1"/>
    <col min="6021" max="6021" width="16.5703125" style="385" bestFit="1" customWidth="1"/>
    <col min="6022" max="6022" width="10.5703125" style="385" bestFit="1" customWidth="1"/>
    <col min="6023" max="6040" width="5.7109375" style="385" customWidth="1"/>
    <col min="6041" max="6041" width="2.85546875" style="385" customWidth="1"/>
    <col min="6042" max="6042" width="15.42578125" style="385" bestFit="1" customWidth="1"/>
    <col min="6043" max="6043" width="1.85546875" style="385" bestFit="1" customWidth="1"/>
    <col min="6044" max="6044" width="2.85546875" style="385" bestFit="1" customWidth="1"/>
    <col min="6045" max="6045" width="15.42578125" style="385" bestFit="1" customWidth="1"/>
    <col min="6046" max="6046" width="3.140625" style="385" bestFit="1" customWidth="1"/>
    <col min="6047" max="6047" width="3.42578125" style="385" bestFit="1" customWidth="1"/>
    <col min="6048" max="6048" width="26.28515625" style="385" bestFit="1" customWidth="1"/>
    <col min="6049" max="6050" width="2.5703125" style="385" bestFit="1" customWidth="1"/>
    <col min="6051" max="6051" width="2.85546875" style="385" customWidth="1"/>
    <col min="6052" max="6052" width="4.140625" style="385" customWidth="1"/>
    <col min="6053" max="6053" width="15.42578125" style="386" bestFit="1" customWidth="1"/>
    <col min="6054" max="6060" width="5.7109375" style="385" customWidth="1"/>
    <col min="6061" max="6061" width="10.42578125" style="385" bestFit="1" customWidth="1"/>
    <col min="6062" max="6062" width="13.140625" style="385" bestFit="1" customWidth="1"/>
    <col min="6063" max="6064" width="5.7109375" style="385" customWidth="1"/>
    <col min="6065" max="6065" width="15.42578125" style="386" bestFit="1" customWidth="1"/>
    <col min="6066" max="6066" width="5.5703125" style="385" bestFit="1" customWidth="1"/>
    <col min="6067" max="6067" width="15.42578125" style="385" bestFit="1" customWidth="1"/>
    <col min="6068" max="6068" width="9" style="385" bestFit="1" customWidth="1"/>
    <col min="6069" max="6070" width="6" style="385" bestFit="1" customWidth="1"/>
    <col min="6071" max="6071" width="5.7109375" style="385" customWidth="1"/>
    <col min="6072" max="6072" width="13.140625" style="385" bestFit="1" customWidth="1"/>
    <col min="6073" max="6090" width="5.7109375" style="385" customWidth="1"/>
    <col min="6091" max="6091" width="12" style="385" bestFit="1" customWidth="1"/>
    <col min="6092" max="6092" width="13.140625" style="385" bestFit="1" customWidth="1"/>
    <col min="6093" max="6109" width="5.7109375" style="385" customWidth="1"/>
    <col min="6110" max="6110" width="2.85546875" style="385" bestFit="1" customWidth="1"/>
    <col min="6111" max="6111" width="7.7109375" style="385" bestFit="1" customWidth="1"/>
    <col min="6112" max="6112" width="10.5703125" style="385" bestFit="1" customWidth="1"/>
    <col min="6113" max="6130" width="5.7109375" style="385" customWidth="1"/>
    <col min="6131" max="6131" width="16.5703125" style="385" bestFit="1" customWidth="1"/>
    <col min="6132" max="6132" width="10.5703125" style="385" bestFit="1" customWidth="1"/>
    <col min="6133" max="6150" width="5.7109375" style="385" customWidth="1"/>
    <col min="6151" max="6151" width="2.85546875" style="385" customWidth="1"/>
    <col min="6152" max="6152" width="15.42578125" style="385" bestFit="1" customWidth="1"/>
    <col min="6153" max="6153" width="1.85546875" style="385" bestFit="1" customWidth="1"/>
    <col min="6154" max="6154" width="2.85546875" style="385" bestFit="1" customWidth="1"/>
    <col min="6155" max="6155" width="15.42578125" style="385" bestFit="1" customWidth="1"/>
    <col min="6156" max="6156" width="3.140625" style="385" bestFit="1" customWidth="1"/>
    <col min="6157" max="6157" width="3.42578125" style="385" bestFit="1" customWidth="1"/>
    <col min="6158" max="6158" width="26.28515625" style="385" bestFit="1" customWidth="1"/>
    <col min="6159" max="6160" width="2.5703125" style="385" bestFit="1" customWidth="1"/>
    <col min="6161" max="6161" width="2.85546875" style="385" customWidth="1"/>
    <col min="6162" max="6162" width="4.140625" style="385" customWidth="1"/>
    <col min="6163" max="6163" width="15.42578125" style="386" bestFit="1" customWidth="1"/>
    <col min="6164" max="6170" width="5.7109375" style="385" customWidth="1"/>
    <col min="6171" max="6171" width="10.42578125" style="385" bestFit="1" customWidth="1"/>
    <col min="6172" max="6172" width="13.140625" style="385" bestFit="1" customWidth="1"/>
    <col min="6173" max="6174" width="5.7109375" style="385" customWidth="1"/>
    <col min="6175" max="6175" width="15.42578125" style="386" bestFit="1" customWidth="1"/>
    <col min="6176" max="6176" width="5.5703125" style="385" bestFit="1" customWidth="1"/>
    <col min="6177" max="6177" width="15.42578125" style="385" bestFit="1" customWidth="1"/>
    <col min="6178" max="6178" width="9" style="385" bestFit="1" customWidth="1"/>
    <col min="6179" max="6180" width="6" style="385" bestFit="1" customWidth="1"/>
    <col min="6181" max="6181" width="5.7109375" style="385" customWidth="1"/>
    <col min="6182" max="6182" width="13.140625" style="385" bestFit="1" customWidth="1"/>
    <col min="6183" max="6200" width="5.7109375" style="385" customWidth="1"/>
    <col min="6201" max="6201" width="12" style="385" bestFit="1" customWidth="1"/>
    <col min="6202" max="6202" width="13.140625" style="385" bestFit="1" customWidth="1"/>
    <col min="6203" max="6219" width="5.7109375" style="385" customWidth="1"/>
    <col min="6220" max="6220" width="2.85546875" style="385" bestFit="1" customWidth="1"/>
    <col min="6221" max="6221" width="7.7109375" style="385" bestFit="1" customWidth="1"/>
    <col min="6222" max="6222" width="10.5703125" style="385" bestFit="1" customWidth="1"/>
    <col min="6223" max="6240" width="5.7109375" style="385" customWidth="1"/>
    <col min="6241" max="6241" width="16.5703125" style="385" bestFit="1" customWidth="1"/>
    <col min="6242" max="6242" width="10.5703125" style="385" bestFit="1" customWidth="1"/>
    <col min="6243" max="6260" width="5.7109375" style="385" customWidth="1"/>
    <col min="6261" max="6261" width="2.85546875" style="385" customWidth="1"/>
    <col min="6262" max="6262" width="15.42578125" style="385" bestFit="1" customWidth="1"/>
    <col min="6263" max="6263" width="1.85546875" style="385" bestFit="1" customWidth="1"/>
    <col min="6264" max="6264" width="2.85546875" style="385" bestFit="1" customWidth="1"/>
    <col min="6265" max="6265" width="15.42578125" style="385" bestFit="1" customWidth="1"/>
    <col min="6266" max="6266" width="3.140625" style="385" bestFit="1" customWidth="1"/>
    <col min="6267" max="6267" width="3.42578125" style="385" bestFit="1" customWidth="1"/>
    <col min="6268" max="6268" width="26.28515625" style="385" bestFit="1" customWidth="1"/>
    <col min="6269" max="6270" width="2.5703125" style="385" bestFit="1" customWidth="1"/>
    <col min="6271" max="6271" width="2.85546875" style="385" customWidth="1"/>
    <col min="6272" max="6272" width="4.140625" style="385" customWidth="1"/>
    <col min="6273" max="6273" width="15.42578125" style="386" bestFit="1" customWidth="1"/>
    <col min="6274" max="6280" width="5.7109375" style="385" customWidth="1"/>
    <col min="6281" max="6281" width="10.42578125" style="385" bestFit="1" customWidth="1"/>
    <col min="6282" max="6282" width="13.140625" style="385" bestFit="1" customWidth="1"/>
    <col min="6283" max="6284" width="5.7109375" style="385" customWidth="1"/>
    <col min="6285" max="6285" width="15.42578125" style="386" bestFit="1" customWidth="1"/>
    <col min="6286" max="6286" width="5.5703125" style="385" bestFit="1" customWidth="1"/>
    <col min="6287" max="6287" width="15.42578125" style="385" bestFit="1" customWidth="1"/>
    <col min="6288" max="6288" width="9" style="385" bestFit="1" customWidth="1"/>
    <col min="6289" max="6290" width="6" style="385" bestFit="1" customWidth="1"/>
    <col min="6291" max="6291" width="5.7109375" style="385" customWidth="1"/>
    <col min="6292" max="6292" width="13.140625" style="385" bestFit="1" customWidth="1"/>
    <col min="6293" max="6310" width="5.7109375" style="385" customWidth="1"/>
    <col min="6311" max="6311" width="12" style="385" bestFit="1" customWidth="1"/>
    <col min="6312" max="6312" width="13.140625" style="385" bestFit="1" customWidth="1"/>
    <col min="6313" max="6329" width="5.7109375" style="385" customWidth="1"/>
    <col min="6330" max="6330" width="2.85546875" style="385" bestFit="1" customWidth="1"/>
    <col min="6331" max="6331" width="7.7109375" style="385" bestFit="1" customWidth="1"/>
    <col min="6332" max="6332" width="10.5703125" style="385" bestFit="1" customWidth="1"/>
    <col min="6333" max="6350" width="5.7109375" style="385" customWidth="1"/>
    <col min="6351" max="6351" width="16.5703125" style="385" bestFit="1" customWidth="1"/>
    <col min="6352" max="6352" width="10.5703125" style="385" bestFit="1" customWidth="1"/>
    <col min="6353" max="6370" width="5.7109375" style="385" customWidth="1"/>
    <col min="6371" max="6371" width="2.85546875" style="385" customWidth="1"/>
    <col min="6372" max="6372" width="15.42578125" style="385" bestFit="1" customWidth="1"/>
    <col min="6373" max="6373" width="1.85546875" style="385" bestFit="1" customWidth="1"/>
    <col min="6374" max="6374" width="2.85546875" style="385" bestFit="1" customWidth="1"/>
    <col min="6375" max="6375" width="15.42578125" style="385" bestFit="1" customWidth="1"/>
    <col min="6376" max="6376" width="3.140625" style="385" bestFit="1" customWidth="1"/>
    <col min="6377" max="6377" width="3.42578125" style="385" bestFit="1" customWidth="1"/>
    <col min="6378" max="6378" width="26.28515625" style="385" bestFit="1" customWidth="1"/>
    <col min="6379" max="6380" width="2.5703125" style="385" bestFit="1" customWidth="1"/>
    <col min="6381" max="6381" width="2.85546875" style="385" customWidth="1"/>
    <col min="6382" max="6382" width="4.140625" style="385" customWidth="1"/>
    <col min="6383" max="6383" width="15.42578125" style="386" bestFit="1" customWidth="1"/>
    <col min="6384" max="6390" width="5.7109375" style="385" customWidth="1"/>
    <col min="6391" max="6391" width="10.42578125" style="385" bestFit="1" customWidth="1"/>
    <col min="6392" max="6392" width="13.140625" style="385" bestFit="1" customWidth="1"/>
    <col min="6393" max="6394" width="5.7109375" style="385" customWidth="1"/>
    <col min="6395" max="6395" width="15.42578125" style="386" bestFit="1" customWidth="1"/>
    <col min="6396" max="6396" width="5.5703125" style="385" bestFit="1" customWidth="1"/>
    <col min="6397" max="6397" width="15.42578125" style="385" bestFit="1" customWidth="1"/>
    <col min="6398" max="6398" width="9" style="385" bestFit="1" customWidth="1"/>
    <col min="6399" max="6400" width="6" style="385" bestFit="1" customWidth="1"/>
    <col min="6401" max="6401" width="5.7109375" style="385" customWidth="1"/>
    <col min="6402" max="6402" width="13.140625" style="385" bestFit="1" customWidth="1"/>
    <col min="6403" max="6420" width="5.7109375" style="385" customWidth="1"/>
    <col min="6421" max="6421" width="12" style="385" bestFit="1" customWidth="1"/>
    <col min="6422" max="6422" width="13.140625" style="385" bestFit="1" customWidth="1"/>
    <col min="6423" max="6439" width="5.7109375" style="385" customWidth="1"/>
    <col min="6440" max="6440" width="2.85546875" style="385" bestFit="1" customWidth="1"/>
    <col min="6441" max="6441" width="7.7109375" style="385" bestFit="1" customWidth="1"/>
    <col min="6442" max="6442" width="10.5703125" style="385" bestFit="1" customWidth="1"/>
    <col min="6443" max="6460" width="5.7109375" style="385" customWidth="1"/>
    <col min="6461" max="6461" width="16.5703125" style="385" bestFit="1" customWidth="1"/>
    <col min="6462" max="6462" width="10.5703125" style="385" bestFit="1" customWidth="1"/>
    <col min="6463" max="6480" width="5.7109375" style="385" customWidth="1"/>
    <col min="6481" max="6481" width="2.85546875" style="385" customWidth="1"/>
    <col min="6482" max="6482" width="15.42578125" style="385" bestFit="1" customWidth="1"/>
    <col min="6483" max="6483" width="1.85546875" style="385" bestFit="1" customWidth="1"/>
    <col min="6484" max="6484" width="2.85546875" style="385" bestFit="1" customWidth="1"/>
    <col min="6485" max="6485" width="15.42578125" style="385" bestFit="1" customWidth="1"/>
    <col min="6486" max="6486" width="3.140625" style="385" bestFit="1" customWidth="1"/>
    <col min="6487" max="6487" width="3.42578125" style="385" bestFit="1" customWidth="1"/>
    <col min="6488" max="6488" width="26.28515625" style="385" bestFit="1" customWidth="1"/>
    <col min="6489" max="6490" width="2.5703125" style="385" bestFit="1" customWidth="1"/>
    <col min="6491" max="6491" width="2.85546875" style="385" customWidth="1"/>
    <col min="6492" max="6492" width="4.140625" style="385" customWidth="1"/>
    <col min="6493" max="6493" width="15.42578125" style="386" bestFit="1" customWidth="1"/>
    <col min="6494" max="6500" width="5.7109375" style="385" customWidth="1"/>
    <col min="6501" max="6501" width="10.42578125" style="385" bestFit="1" customWidth="1"/>
    <col min="6502" max="6502" width="13.140625" style="385" bestFit="1" customWidth="1"/>
    <col min="6503" max="6504" width="5.7109375" style="385" customWidth="1"/>
    <col min="6505" max="6505" width="15.42578125" style="386" bestFit="1" customWidth="1"/>
    <col min="6506" max="6506" width="5.5703125" style="385" bestFit="1" customWidth="1"/>
    <col min="6507" max="6507" width="15.42578125" style="385" bestFit="1" customWidth="1"/>
    <col min="6508" max="6508" width="9" style="385" bestFit="1" customWidth="1"/>
    <col min="6509" max="6510" width="6" style="385" bestFit="1" customWidth="1"/>
    <col min="6511" max="6511" width="5.7109375" style="385" customWidth="1"/>
    <col min="6512" max="6512" width="13.140625" style="385" bestFit="1" customWidth="1"/>
    <col min="6513" max="6530" width="5.7109375" style="385" customWidth="1"/>
    <col min="6531" max="6531" width="12" style="385" bestFit="1" customWidth="1"/>
    <col min="6532" max="6532" width="13.140625" style="385" bestFit="1" customWidth="1"/>
    <col min="6533" max="6549" width="5.7109375" style="385" customWidth="1"/>
    <col min="6550" max="6550" width="2.85546875" style="385" bestFit="1" customWidth="1"/>
    <col min="6551" max="6551" width="7.7109375" style="385" bestFit="1" customWidth="1"/>
    <col min="6552" max="6552" width="10.5703125" style="385" bestFit="1" customWidth="1"/>
    <col min="6553" max="6570" width="5.7109375" style="385" customWidth="1"/>
    <col min="6571" max="6571" width="16.5703125" style="385" bestFit="1" customWidth="1"/>
    <col min="6572" max="6572" width="10.5703125" style="385" bestFit="1" customWidth="1"/>
    <col min="6573" max="6590" width="5.7109375" style="385" customWidth="1"/>
    <col min="6591" max="6591" width="2.85546875" style="385" customWidth="1"/>
    <col min="6592" max="6592" width="15.42578125" style="385" bestFit="1" customWidth="1"/>
    <col min="6593" max="6593" width="1.85546875" style="385" bestFit="1" customWidth="1"/>
    <col min="6594" max="6594" width="2.85546875" style="385" bestFit="1" customWidth="1"/>
    <col min="6595" max="6595" width="15.42578125" style="385" bestFit="1" customWidth="1"/>
    <col min="6596" max="6596" width="3.140625" style="385" bestFit="1" customWidth="1"/>
    <col min="6597" max="6597" width="3.42578125" style="385" bestFit="1" customWidth="1"/>
    <col min="6598" max="6598" width="26.28515625" style="385" bestFit="1" customWidth="1"/>
    <col min="6599" max="6600" width="2.5703125" style="385" bestFit="1" customWidth="1"/>
    <col min="6601" max="6601" width="2.85546875" style="385" customWidth="1"/>
    <col min="6602" max="6602" width="4.140625" style="385" customWidth="1"/>
    <col min="6603" max="6603" width="15.42578125" style="386" bestFit="1" customWidth="1"/>
    <col min="6604" max="6610" width="5.7109375" style="385" customWidth="1"/>
    <col min="6611" max="6611" width="10.42578125" style="385" bestFit="1" customWidth="1"/>
    <col min="6612" max="6612" width="13.140625" style="385" bestFit="1" customWidth="1"/>
    <col min="6613" max="6614" width="5.7109375" style="385" customWidth="1"/>
    <col min="6615" max="6615" width="15.42578125" style="386" bestFit="1" customWidth="1"/>
    <col min="6616" max="6616" width="5.5703125" style="385" bestFit="1" customWidth="1"/>
    <col min="6617" max="6617" width="15.42578125" style="385" bestFit="1" customWidth="1"/>
    <col min="6618" max="6618" width="9" style="385" bestFit="1" customWidth="1"/>
    <col min="6619" max="6620" width="6" style="385" bestFit="1" customWidth="1"/>
    <col min="6621" max="6621" width="5.7109375" style="385" customWidth="1"/>
    <col min="6622" max="6622" width="13.140625" style="385" bestFit="1" customWidth="1"/>
    <col min="6623" max="6640" width="5.7109375" style="385" customWidth="1"/>
    <col min="6641" max="6641" width="12" style="385" bestFit="1" customWidth="1"/>
    <col min="6642" max="6642" width="13.140625" style="385" bestFit="1" customWidth="1"/>
    <col min="6643" max="6659" width="5.7109375" style="385" customWidth="1"/>
    <col min="6660" max="6660" width="2.85546875" style="385" bestFit="1" customWidth="1"/>
    <col min="6661" max="6661" width="7.7109375" style="385" bestFit="1" customWidth="1"/>
    <col min="6662" max="6662" width="10.5703125" style="385" bestFit="1" customWidth="1"/>
    <col min="6663" max="6680" width="5.7109375" style="385" customWidth="1"/>
    <col min="6681" max="6681" width="16.5703125" style="385" bestFit="1" customWidth="1"/>
    <col min="6682" max="6682" width="10.5703125" style="385" bestFit="1" customWidth="1"/>
    <col min="6683" max="6700" width="5.7109375" style="385" customWidth="1"/>
    <col min="6701" max="6701" width="2.85546875" style="385" customWidth="1"/>
    <col min="6702" max="6702" width="15.42578125" style="385" bestFit="1" customWidth="1"/>
    <col min="6703" max="6703" width="1.85546875" style="385" bestFit="1" customWidth="1"/>
    <col min="6704" max="6704" width="2.85546875" style="385" bestFit="1" customWidth="1"/>
    <col min="6705" max="6705" width="15.42578125" style="385" bestFit="1" customWidth="1"/>
    <col min="6706" max="6706" width="3.140625" style="385" bestFit="1" customWidth="1"/>
    <col min="6707" max="6707" width="3.42578125" style="385" bestFit="1" customWidth="1"/>
    <col min="6708" max="6708" width="26.28515625" style="385" bestFit="1" customWidth="1"/>
    <col min="6709" max="6710" width="2.5703125" style="385" bestFit="1" customWidth="1"/>
    <col min="6711" max="6711" width="2.85546875" style="385" customWidth="1"/>
    <col min="6712" max="6712" width="4.140625" style="385" customWidth="1"/>
    <col min="6713" max="6713" width="15.42578125" style="386" bestFit="1" customWidth="1"/>
    <col min="6714" max="6720" width="5.7109375" style="385" customWidth="1"/>
    <col min="6721" max="6721" width="10.42578125" style="385" bestFit="1" customWidth="1"/>
    <col min="6722" max="6722" width="13.140625" style="385" bestFit="1" customWidth="1"/>
    <col min="6723" max="6724" width="5.7109375" style="385" customWidth="1"/>
    <col min="6725" max="6725" width="15.42578125" style="386" bestFit="1" customWidth="1"/>
    <col min="6726" max="6726" width="5.5703125" style="385" bestFit="1" customWidth="1"/>
    <col min="6727" max="6727" width="15.42578125" style="385" bestFit="1" customWidth="1"/>
    <col min="6728" max="6728" width="9" style="385" bestFit="1" customWidth="1"/>
    <col min="6729" max="6730" width="6" style="385" bestFit="1" customWidth="1"/>
    <col min="6731" max="6731" width="5.7109375" style="385" customWidth="1"/>
    <col min="6732" max="6732" width="13.140625" style="385" bestFit="1" customWidth="1"/>
    <col min="6733" max="6750" width="5.7109375" style="385" customWidth="1"/>
    <col min="6751" max="6751" width="12" style="385" bestFit="1" customWidth="1"/>
    <col min="6752" max="6752" width="13.140625" style="385" bestFit="1" customWidth="1"/>
    <col min="6753" max="6769" width="5.7109375" style="385" customWidth="1"/>
    <col min="6770" max="6770" width="2.85546875" style="385" bestFit="1" customWidth="1"/>
    <col min="6771" max="6771" width="7.7109375" style="385" bestFit="1" customWidth="1"/>
    <col min="6772" max="6772" width="10.5703125" style="385" bestFit="1" customWidth="1"/>
    <col min="6773" max="6790" width="5.7109375" style="385" customWidth="1"/>
    <col min="6791" max="6791" width="16.5703125" style="385" bestFit="1" customWidth="1"/>
    <col min="6792" max="6792" width="10.5703125" style="385" bestFit="1" customWidth="1"/>
    <col min="6793" max="6810" width="5.7109375" style="385" customWidth="1"/>
    <col min="6811" max="6811" width="2.85546875" style="385" customWidth="1"/>
    <col min="6812" max="6812" width="15.42578125" style="385" bestFit="1" customWidth="1"/>
    <col min="6813" max="6813" width="1.85546875" style="385" bestFit="1" customWidth="1"/>
    <col min="6814" max="6814" width="2.85546875" style="385" bestFit="1" customWidth="1"/>
    <col min="6815" max="6815" width="15.42578125" style="385" bestFit="1" customWidth="1"/>
    <col min="6816" max="6816" width="3.140625" style="385" bestFit="1" customWidth="1"/>
    <col min="6817" max="6817" width="3.42578125" style="385" bestFit="1" customWidth="1"/>
    <col min="6818" max="6818" width="26.28515625" style="385" bestFit="1" customWidth="1"/>
    <col min="6819" max="6820" width="2.5703125" style="385" bestFit="1" customWidth="1"/>
    <col min="6821" max="6821" width="2.85546875" style="385" customWidth="1"/>
    <col min="6822" max="6822" width="4.140625" style="385" customWidth="1"/>
    <col min="6823" max="6823" width="15.42578125" style="386" bestFit="1" customWidth="1"/>
    <col min="6824" max="6830" width="5.7109375" style="385" customWidth="1"/>
    <col min="6831" max="6831" width="10.42578125" style="385" bestFit="1" customWidth="1"/>
    <col min="6832" max="6832" width="13.140625" style="385" bestFit="1" customWidth="1"/>
    <col min="6833" max="6834" width="5.7109375" style="385" customWidth="1"/>
    <col min="6835" max="6835" width="15.42578125" style="386" bestFit="1" customWidth="1"/>
    <col min="6836" max="6836" width="5.5703125" style="385" bestFit="1" customWidth="1"/>
    <col min="6837" max="6837" width="15.42578125" style="385" bestFit="1" customWidth="1"/>
    <col min="6838" max="6838" width="9" style="385" bestFit="1" customWidth="1"/>
    <col min="6839" max="6840" width="6" style="385" bestFit="1" customWidth="1"/>
    <col min="6841" max="6841" width="5.7109375" style="385" customWidth="1"/>
    <col min="6842" max="6842" width="13.140625" style="385" bestFit="1" customWidth="1"/>
    <col min="6843" max="6860" width="5.7109375" style="385" customWidth="1"/>
    <col min="6861" max="6861" width="12" style="385" bestFit="1" customWidth="1"/>
    <col min="6862" max="6862" width="13.140625" style="385" bestFit="1" customWidth="1"/>
    <col min="6863" max="6879" width="5.7109375" style="385" customWidth="1"/>
    <col min="6880" max="6880" width="2.85546875" style="385" bestFit="1" customWidth="1"/>
    <col min="6881" max="6881" width="7.7109375" style="385" bestFit="1" customWidth="1"/>
    <col min="6882" max="6882" width="10.5703125" style="385" bestFit="1" customWidth="1"/>
    <col min="6883" max="6900" width="5.7109375" style="385" customWidth="1"/>
    <col min="6901" max="6901" width="16.5703125" style="385" bestFit="1" customWidth="1"/>
    <col min="6902" max="6902" width="10.5703125" style="385" bestFit="1" customWidth="1"/>
    <col min="6903" max="6920" width="5.7109375" style="385" customWidth="1"/>
    <col min="6921" max="6921" width="2.85546875" style="385" customWidth="1"/>
    <col min="6922" max="6922" width="15.42578125" style="385" bestFit="1" customWidth="1"/>
    <col min="6923" max="6923" width="1.85546875" style="385" bestFit="1" customWidth="1"/>
    <col min="6924" max="6924" width="2.85546875" style="385" bestFit="1" customWidth="1"/>
    <col min="6925" max="6925" width="15.42578125" style="385" bestFit="1" customWidth="1"/>
    <col min="6926" max="6926" width="3.140625" style="385" bestFit="1" customWidth="1"/>
    <col min="6927" max="6927" width="3.42578125" style="385" bestFit="1" customWidth="1"/>
    <col min="6928" max="6928" width="26.28515625" style="385" bestFit="1" customWidth="1"/>
    <col min="6929" max="6930" width="2.5703125" style="385" bestFit="1" customWidth="1"/>
    <col min="6931" max="6931" width="2.85546875" style="385" customWidth="1"/>
    <col min="6932" max="6932" width="4.140625" style="385" customWidth="1"/>
    <col min="6933" max="6933" width="15.42578125" style="386" bestFit="1" customWidth="1"/>
    <col min="6934" max="6940" width="5.7109375" style="385" customWidth="1"/>
    <col min="6941" max="6941" width="10.42578125" style="385" bestFit="1" customWidth="1"/>
    <col min="6942" max="6942" width="13.140625" style="385" bestFit="1" customWidth="1"/>
    <col min="6943" max="6944" width="5.7109375" style="385" customWidth="1"/>
    <col min="6945" max="6945" width="15.42578125" style="386" bestFit="1" customWidth="1"/>
    <col min="6946" max="6946" width="5.5703125" style="385" bestFit="1" customWidth="1"/>
    <col min="6947" max="6947" width="15.42578125" style="385" bestFit="1" customWidth="1"/>
    <col min="6948" max="6948" width="9" style="385" bestFit="1" customWidth="1"/>
    <col min="6949" max="6950" width="6" style="385" bestFit="1" customWidth="1"/>
    <col min="6951" max="6951" width="5.7109375" style="385" customWidth="1"/>
    <col min="6952" max="6952" width="13.140625" style="385" bestFit="1" customWidth="1"/>
    <col min="6953" max="6970" width="5.7109375" style="385" customWidth="1"/>
    <col min="6971" max="6971" width="12" style="385" bestFit="1" customWidth="1"/>
    <col min="6972" max="6972" width="13.140625" style="385" bestFit="1" customWidth="1"/>
    <col min="6973" max="6989" width="5.7109375" style="385" customWidth="1"/>
    <col min="6990" max="6990" width="2.85546875" style="385" bestFit="1" customWidth="1"/>
    <col min="6991" max="6991" width="7.7109375" style="385" bestFit="1" customWidth="1"/>
    <col min="6992" max="6992" width="10.5703125" style="385" bestFit="1" customWidth="1"/>
    <col min="6993" max="7010" width="5.7109375" style="385" customWidth="1"/>
    <col min="7011" max="7011" width="16.5703125" style="385" bestFit="1" customWidth="1"/>
    <col min="7012" max="7012" width="10.5703125" style="385" bestFit="1" customWidth="1"/>
    <col min="7013" max="7030" width="5.7109375" style="385" customWidth="1"/>
    <col min="7031" max="7031" width="2.85546875" style="385" customWidth="1"/>
    <col min="7032" max="7032" width="15.42578125" style="385" bestFit="1" customWidth="1"/>
    <col min="7033" max="7033" width="1.85546875" style="385" bestFit="1" customWidth="1"/>
    <col min="7034" max="7034" width="2.85546875" style="385" bestFit="1" customWidth="1"/>
    <col min="7035" max="7035" width="15.42578125" style="385" bestFit="1" customWidth="1"/>
    <col min="7036" max="7036" width="3.140625" style="385" bestFit="1" customWidth="1"/>
    <col min="7037" max="7037" width="3.42578125" style="385" bestFit="1" customWidth="1"/>
    <col min="7038" max="7038" width="26.28515625" style="385" bestFit="1" customWidth="1"/>
    <col min="7039" max="7040" width="2.5703125" style="385" bestFit="1" customWidth="1"/>
    <col min="7041" max="7041" width="2.85546875" style="385" customWidth="1"/>
    <col min="7042" max="7042" width="4.140625" style="385" customWidth="1"/>
    <col min="7043" max="7043" width="15.42578125" style="386" bestFit="1" customWidth="1"/>
    <col min="7044" max="7050" width="5.7109375" style="385" customWidth="1"/>
    <col min="7051" max="7051" width="10.42578125" style="385" bestFit="1" customWidth="1"/>
    <col min="7052" max="7052" width="13.140625" style="385" bestFit="1" customWidth="1"/>
    <col min="7053" max="7054" width="5.7109375" style="385" customWidth="1"/>
    <col min="7055" max="7055" width="15.42578125" style="386" bestFit="1" customWidth="1"/>
    <col min="7056" max="7056" width="5.5703125" style="385" bestFit="1" customWidth="1"/>
    <col min="7057" max="7057" width="15.42578125" style="385" bestFit="1" customWidth="1"/>
    <col min="7058" max="7058" width="9" style="385" bestFit="1" customWidth="1"/>
    <col min="7059" max="7060" width="6" style="385" bestFit="1" customWidth="1"/>
    <col min="7061" max="7061" width="5.7109375" style="385" customWidth="1"/>
    <col min="7062" max="7062" width="13.140625" style="385" bestFit="1" customWidth="1"/>
    <col min="7063" max="7080" width="5.7109375" style="385" customWidth="1"/>
    <col min="7081" max="7081" width="12" style="385" bestFit="1" customWidth="1"/>
    <col min="7082" max="7082" width="13.140625" style="385" bestFit="1" customWidth="1"/>
    <col min="7083" max="7099" width="5.7109375" style="385" customWidth="1"/>
    <col min="7100" max="7100" width="2.85546875" style="385" bestFit="1" customWidth="1"/>
    <col min="7101" max="7101" width="7.7109375" style="385" bestFit="1" customWidth="1"/>
    <col min="7102" max="7102" width="10.5703125" style="385" bestFit="1" customWidth="1"/>
    <col min="7103" max="7120" width="5.7109375" style="385" customWidth="1"/>
    <col min="7121" max="7121" width="16.5703125" style="385" bestFit="1" customWidth="1"/>
    <col min="7122" max="7122" width="10.5703125" style="385" bestFit="1" customWidth="1"/>
    <col min="7123" max="7140" width="5.7109375" style="385" customWidth="1"/>
    <col min="7141" max="7141" width="2.85546875" style="385" customWidth="1"/>
    <col min="7142" max="7142" width="15.42578125" style="385" bestFit="1" customWidth="1"/>
    <col min="7143" max="7143" width="1.85546875" style="385" bestFit="1" customWidth="1"/>
    <col min="7144" max="7144" width="2.85546875" style="385" bestFit="1" customWidth="1"/>
    <col min="7145" max="7145" width="15.42578125" style="385" bestFit="1" customWidth="1"/>
    <col min="7146" max="7146" width="3.140625" style="385" bestFit="1" customWidth="1"/>
    <col min="7147" max="7147" width="3.42578125" style="385" bestFit="1" customWidth="1"/>
    <col min="7148" max="7148" width="26.28515625" style="385" bestFit="1" customWidth="1"/>
    <col min="7149" max="7150" width="2.5703125" style="385" bestFit="1" customWidth="1"/>
    <col min="7151" max="7151" width="2.85546875" style="385" customWidth="1"/>
    <col min="7152" max="7152" width="4.140625" style="385" customWidth="1"/>
    <col min="7153" max="7153" width="15.42578125" style="386" bestFit="1" customWidth="1"/>
    <col min="7154" max="7160" width="5.7109375" style="385" customWidth="1"/>
    <col min="7161" max="7161" width="10.42578125" style="385" bestFit="1" customWidth="1"/>
    <col min="7162" max="7162" width="13.140625" style="385" bestFit="1" customWidth="1"/>
    <col min="7163" max="7164" width="5.7109375" style="385" customWidth="1"/>
    <col min="7165" max="7165" width="15.42578125" style="386" bestFit="1" customWidth="1"/>
    <col min="7166" max="7166" width="5.5703125" style="385" bestFit="1" customWidth="1"/>
    <col min="7167" max="7167" width="15.42578125" style="385" bestFit="1" customWidth="1"/>
    <col min="7168" max="7168" width="9" style="385" bestFit="1" customWidth="1"/>
    <col min="7169" max="7170" width="6" style="385" bestFit="1" customWidth="1"/>
    <col min="7171" max="7171" width="5.7109375" style="385" customWidth="1"/>
    <col min="7172" max="7172" width="13.140625" style="385" bestFit="1" customWidth="1"/>
    <col min="7173" max="7190" width="5.7109375" style="385" customWidth="1"/>
    <col min="7191" max="7191" width="12" style="385" bestFit="1" customWidth="1"/>
    <col min="7192" max="7192" width="13.140625" style="385" bestFit="1" customWidth="1"/>
    <col min="7193" max="7209" width="5.7109375" style="385" customWidth="1"/>
    <col min="7210" max="7210" width="2.85546875" style="385" bestFit="1" customWidth="1"/>
    <col min="7211" max="7211" width="7.7109375" style="385" bestFit="1" customWidth="1"/>
    <col min="7212" max="7212" width="10.5703125" style="385" bestFit="1" customWidth="1"/>
    <col min="7213" max="7230" width="5.7109375" style="385" customWidth="1"/>
    <col min="7231" max="7231" width="16.5703125" style="385" bestFit="1" customWidth="1"/>
    <col min="7232" max="7232" width="10.5703125" style="385" bestFit="1" customWidth="1"/>
    <col min="7233" max="7250" width="5.7109375" style="385" customWidth="1"/>
    <col min="7251" max="7251" width="2.85546875" style="385" customWidth="1"/>
    <col min="7252" max="7252" width="15.42578125" style="385" bestFit="1" customWidth="1"/>
    <col min="7253" max="7253" width="1.85546875" style="385" bestFit="1" customWidth="1"/>
    <col min="7254" max="7254" width="2.85546875" style="385" bestFit="1" customWidth="1"/>
    <col min="7255" max="7255" width="15.42578125" style="385" bestFit="1" customWidth="1"/>
    <col min="7256" max="7256" width="3.140625" style="385" bestFit="1" customWidth="1"/>
    <col min="7257" max="7257" width="3.42578125" style="385" bestFit="1" customWidth="1"/>
    <col min="7258" max="7258" width="26.28515625" style="385" bestFit="1" customWidth="1"/>
    <col min="7259" max="7260" width="2.5703125" style="385" bestFit="1" customWidth="1"/>
    <col min="7261" max="7261" width="2.85546875" style="385" customWidth="1"/>
    <col min="7262" max="7262" width="4.140625" style="385" customWidth="1"/>
    <col min="7263" max="7263" width="15.42578125" style="386" bestFit="1" customWidth="1"/>
    <col min="7264" max="7270" width="5.7109375" style="385" customWidth="1"/>
    <col min="7271" max="7271" width="10.42578125" style="385" bestFit="1" customWidth="1"/>
    <col min="7272" max="7272" width="13.140625" style="385" bestFit="1" customWidth="1"/>
    <col min="7273" max="7274" width="5.7109375" style="385" customWidth="1"/>
    <col min="7275" max="7275" width="15.42578125" style="386" bestFit="1" customWidth="1"/>
    <col min="7276" max="7276" width="5.5703125" style="385" bestFit="1" customWidth="1"/>
    <col min="7277" max="7277" width="15.42578125" style="385" bestFit="1" customWidth="1"/>
    <col min="7278" max="7278" width="9" style="385" bestFit="1" customWidth="1"/>
    <col min="7279" max="7280" width="6" style="385" bestFit="1" customWidth="1"/>
    <col min="7281" max="7281" width="5.7109375" style="385" customWidth="1"/>
    <col min="7282" max="7282" width="13.140625" style="385" bestFit="1" customWidth="1"/>
    <col min="7283" max="7300" width="5.7109375" style="385" customWidth="1"/>
    <col min="7301" max="7301" width="12" style="385" bestFit="1" customWidth="1"/>
    <col min="7302" max="7302" width="13.140625" style="385" bestFit="1" customWidth="1"/>
    <col min="7303" max="7319" width="5.7109375" style="385" customWidth="1"/>
    <col min="7320" max="7320" width="2.85546875" style="385" bestFit="1" customWidth="1"/>
    <col min="7321" max="7321" width="7.7109375" style="385" bestFit="1" customWidth="1"/>
    <col min="7322" max="7322" width="10.5703125" style="385" bestFit="1" customWidth="1"/>
    <col min="7323" max="7340" width="5.7109375" style="385" customWidth="1"/>
    <col min="7341" max="7341" width="16.5703125" style="385" bestFit="1" customWidth="1"/>
    <col min="7342" max="7342" width="10.5703125" style="385" bestFit="1" customWidth="1"/>
    <col min="7343" max="7360" width="5.7109375" style="385" customWidth="1"/>
    <col min="7361" max="7361" width="2.85546875" style="385" customWidth="1"/>
    <col min="7362" max="7362" width="15.42578125" style="385" bestFit="1" customWidth="1"/>
    <col min="7363" max="7363" width="1.85546875" style="385" bestFit="1" customWidth="1"/>
    <col min="7364" max="7364" width="2.85546875" style="385" bestFit="1" customWidth="1"/>
    <col min="7365" max="7365" width="15.42578125" style="385" bestFit="1" customWidth="1"/>
    <col min="7366" max="7366" width="3.140625" style="385" bestFit="1" customWidth="1"/>
    <col min="7367" max="7367" width="3.42578125" style="385" bestFit="1" customWidth="1"/>
    <col min="7368" max="7368" width="26.28515625" style="385" bestFit="1" customWidth="1"/>
    <col min="7369" max="7370" width="2.5703125" style="385" bestFit="1" customWidth="1"/>
    <col min="7371" max="7371" width="2.85546875" style="385" customWidth="1"/>
    <col min="7372" max="7372" width="4.140625" style="385" customWidth="1"/>
    <col min="7373" max="7373" width="15.42578125" style="386" bestFit="1" customWidth="1"/>
    <col min="7374" max="7380" width="5.7109375" style="385" customWidth="1"/>
    <col min="7381" max="7381" width="10.42578125" style="385" bestFit="1" customWidth="1"/>
    <col min="7382" max="7382" width="13.140625" style="385" bestFit="1" customWidth="1"/>
    <col min="7383" max="7384" width="5.7109375" style="385" customWidth="1"/>
    <col min="7385" max="7385" width="15.42578125" style="386" bestFit="1" customWidth="1"/>
    <col min="7386" max="7386" width="5.5703125" style="385" bestFit="1" customWidth="1"/>
    <col min="7387" max="7387" width="15.42578125" style="385" bestFit="1" customWidth="1"/>
    <col min="7388" max="7388" width="9" style="385" bestFit="1" customWidth="1"/>
    <col min="7389" max="7390" width="6" style="385" bestFit="1" customWidth="1"/>
    <col min="7391" max="7391" width="5.7109375" style="385" customWidth="1"/>
    <col min="7392" max="7392" width="13.140625" style="385" bestFit="1" customWidth="1"/>
    <col min="7393" max="7410" width="5.7109375" style="385" customWidth="1"/>
    <col min="7411" max="7411" width="12" style="385" bestFit="1" customWidth="1"/>
    <col min="7412" max="7412" width="13.140625" style="385" bestFit="1" customWidth="1"/>
    <col min="7413" max="7429" width="5.7109375" style="385" customWidth="1"/>
    <col min="7430" max="7430" width="2.85546875" style="385" bestFit="1" customWidth="1"/>
    <col min="7431" max="7431" width="7.7109375" style="385" bestFit="1" customWidth="1"/>
    <col min="7432" max="7432" width="10.5703125" style="385" bestFit="1" customWidth="1"/>
    <col min="7433" max="7450" width="5.7109375" style="385" customWidth="1"/>
    <col min="7451" max="7451" width="16.5703125" style="385" bestFit="1" customWidth="1"/>
    <col min="7452" max="7452" width="10.5703125" style="385" bestFit="1" customWidth="1"/>
    <col min="7453" max="7470" width="5.7109375" style="385" customWidth="1"/>
    <col min="7471" max="7471" width="2.85546875" style="385" customWidth="1"/>
    <col min="7472" max="7472" width="15.42578125" style="385" bestFit="1" customWidth="1"/>
    <col min="7473" max="7473" width="1.85546875" style="385" bestFit="1" customWidth="1"/>
    <col min="7474" max="7474" width="2.85546875" style="385" bestFit="1" customWidth="1"/>
    <col min="7475" max="7475" width="15.42578125" style="385" bestFit="1" customWidth="1"/>
    <col min="7476" max="7476" width="3.140625" style="385" bestFit="1" customWidth="1"/>
    <col min="7477" max="7477" width="3.42578125" style="385" bestFit="1" customWidth="1"/>
    <col min="7478" max="7478" width="26.28515625" style="385" bestFit="1" customWidth="1"/>
    <col min="7479" max="7480" width="2.5703125" style="385" bestFit="1" customWidth="1"/>
    <col min="7481" max="7481" width="2.85546875" style="385" customWidth="1"/>
    <col min="7482" max="7482" width="4.140625" style="385" customWidth="1"/>
    <col min="7483" max="7483" width="15.42578125" style="386" bestFit="1" customWidth="1"/>
    <col min="7484" max="7490" width="5.7109375" style="385" customWidth="1"/>
    <col min="7491" max="7491" width="10.42578125" style="385" bestFit="1" customWidth="1"/>
    <col min="7492" max="7492" width="13.140625" style="385" bestFit="1" customWidth="1"/>
    <col min="7493" max="7494" width="5.7109375" style="385" customWidth="1"/>
    <col min="7495" max="7495" width="15.42578125" style="386" bestFit="1" customWidth="1"/>
    <col min="7496" max="7496" width="5.5703125" style="385" bestFit="1" customWidth="1"/>
    <col min="7497" max="7497" width="15.42578125" style="385" bestFit="1" customWidth="1"/>
    <col min="7498" max="7498" width="9" style="385" bestFit="1" customWidth="1"/>
    <col min="7499" max="7500" width="6" style="385" bestFit="1" customWidth="1"/>
    <col min="7501" max="7501" width="5.7109375" style="385" customWidth="1"/>
    <col min="7502" max="7502" width="13.140625" style="385" bestFit="1" customWidth="1"/>
    <col min="7503" max="7520" width="5.7109375" style="385" customWidth="1"/>
    <col min="7521" max="7521" width="12" style="385" bestFit="1" customWidth="1"/>
    <col min="7522" max="7522" width="13.140625" style="385" bestFit="1" customWidth="1"/>
    <col min="7523" max="7539" width="5.7109375" style="385" customWidth="1"/>
    <col min="7540" max="7540" width="2.85546875" style="385" bestFit="1" customWidth="1"/>
    <col min="7541" max="7541" width="7.7109375" style="385" bestFit="1" customWidth="1"/>
    <col min="7542" max="7542" width="10.5703125" style="385" bestFit="1" customWidth="1"/>
    <col min="7543" max="7560" width="5.7109375" style="385" customWidth="1"/>
    <col min="7561" max="7561" width="16.5703125" style="385" bestFit="1" customWidth="1"/>
    <col min="7562" max="7562" width="10.5703125" style="385" bestFit="1" customWidth="1"/>
    <col min="7563" max="7580" width="5.7109375" style="385" customWidth="1"/>
    <col min="7581" max="7581" width="2.85546875" style="385" customWidth="1"/>
    <col min="7582" max="7582" width="15.42578125" style="385" bestFit="1" customWidth="1"/>
    <col min="7583" max="7583" width="1.85546875" style="385" bestFit="1" customWidth="1"/>
    <col min="7584" max="7584" width="2.85546875" style="385" bestFit="1" customWidth="1"/>
    <col min="7585" max="7585" width="15.42578125" style="385" bestFit="1" customWidth="1"/>
    <col min="7586" max="7586" width="3.140625" style="385" bestFit="1" customWidth="1"/>
    <col min="7587" max="7587" width="3.42578125" style="385" bestFit="1" customWidth="1"/>
    <col min="7588" max="7588" width="26.28515625" style="385" bestFit="1" customWidth="1"/>
    <col min="7589" max="7590" width="2.5703125" style="385" bestFit="1" customWidth="1"/>
    <col min="7591" max="7591" width="2.85546875" style="385" customWidth="1"/>
    <col min="7592" max="7592" width="4.140625" style="385" customWidth="1"/>
    <col min="7593" max="7593" width="15.42578125" style="386" bestFit="1" customWidth="1"/>
    <col min="7594" max="7600" width="5.7109375" style="385" customWidth="1"/>
    <col min="7601" max="7601" width="10.42578125" style="385" bestFit="1" customWidth="1"/>
    <col min="7602" max="7602" width="13.140625" style="385" bestFit="1" customWidth="1"/>
    <col min="7603" max="7604" width="5.7109375" style="385" customWidth="1"/>
    <col min="7605" max="7605" width="15.42578125" style="386" bestFit="1" customWidth="1"/>
    <col min="7606" max="7606" width="5.5703125" style="385" bestFit="1" customWidth="1"/>
    <col min="7607" max="7607" width="15.42578125" style="385" bestFit="1" customWidth="1"/>
    <col min="7608" max="7608" width="9" style="385" bestFit="1" customWidth="1"/>
    <col min="7609" max="7610" width="6" style="385" bestFit="1" customWidth="1"/>
    <col min="7611" max="7611" width="5.7109375" style="385" customWidth="1"/>
    <col min="7612" max="7612" width="13.140625" style="385" bestFit="1" customWidth="1"/>
    <col min="7613" max="7630" width="5.7109375" style="385" customWidth="1"/>
    <col min="7631" max="7631" width="12" style="385" bestFit="1" customWidth="1"/>
    <col min="7632" max="7632" width="13.140625" style="385" bestFit="1" customWidth="1"/>
    <col min="7633" max="7649" width="5.7109375" style="385" customWidth="1"/>
    <col min="7650" max="7650" width="2.85546875" style="385" bestFit="1" customWidth="1"/>
    <col min="7651" max="7651" width="7.7109375" style="385" bestFit="1" customWidth="1"/>
    <col min="7652" max="7652" width="10.5703125" style="385" bestFit="1" customWidth="1"/>
    <col min="7653" max="7670" width="5.7109375" style="385" customWidth="1"/>
    <col min="7671" max="7671" width="16.5703125" style="385" bestFit="1" customWidth="1"/>
    <col min="7672" max="7672" width="10.5703125" style="385" bestFit="1" customWidth="1"/>
    <col min="7673" max="7690" width="5.7109375" style="385" customWidth="1"/>
    <col min="7691" max="7691" width="2.85546875" style="385" customWidth="1"/>
    <col min="7692" max="7692" width="15.42578125" style="385" bestFit="1" customWidth="1"/>
    <col min="7693" max="7693" width="1.85546875" style="385" bestFit="1" customWidth="1"/>
    <col min="7694" max="7694" width="2.85546875" style="385" bestFit="1" customWidth="1"/>
    <col min="7695" max="7695" width="15.42578125" style="385" bestFit="1" customWidth="1"/>
    <col min="7696" max="7696" width="3.140625" style="385" bestFit="1" customWidth="1"/>
    <col min="7697" max="7697" width="3.42578125" style="385" bestFit="1" customWidth="1"/>
    <col min="7698" max="7698" width="26.28515625" style="385" bestFit="1" customWidth="1"/>
    <col min="7699" max="7700" width="2.5703125" style="385" bestFit="1" customWidth="1"/>
    <col min="7701" max="7701" width="2.85546875" style="385" customWidth="1"/>
    <col min="7702" max="7702" width="4.140625" style="385" customWidth="1"/>
    <col min="7703" max="7703" width="15.42578125" style="386" bestFit="1" customWidth="1"/>
    <col min="7704" max="7710" width="5.7109375" style="385" customWidth="1"/>
    <col min="7711" max="7711" width="10.42578125" style="385" bestFit="1" customWidth="1"/>
    <col min="7712" max="7712" width="13.140625" style="385" bestFit="1" customWidth="1"/>
    <col min="7713" max="7714" width="5.7109375" style="385" customWidth="1"/>
    <col min="7715" max="7715" width="15.42578125" style="386" bestFit="1" customWidth="1"/>
    <col min="7716" max="7716" width="5.5703125" style="385" bestFit="1" customWidth="1"/>
    <col min="7717" max="7717" width="15.42578125" style="385" bestFit="1" customWidth="1"/>
    <col min="7718" max="7718" width="9" style="385" bestFit="1" customWidth="1"/>
    <col min="7719" max="7720" width="6" style="385" bestFit="1" customWidth="1"/>
    <col min="7721" max="7721" width="5.7109375" style="385" customWidth="1"/>
    <col min="7722" max="7722" width="13.140625" style="385" bestFit="1" customWidth="1"/>
    <col min="7723" max="7740" width="5.7109375" style="385" customWidth="1"/>
    <col min="7741" max="7741" width="12" style="385" bestFit="1" customWidth="1"/>
    <col min="7742" max="7742" width="13.140625" style="385" bestFit="1" customWidth="1"/>
    <col min="7743" max="7759" width="5.7109375" style="385" customWidth="1"/>
    <col min="7760" max="7760" width="2.85546875" style="385" bestFit="1" customWidth="1"/>
    <col min="7761" max="7761" width="7.7109375" style="385" bestFit="1" customWidth="1"/>
    <col min="7762" max="7762" width="10.5703125" style="385" bestFit="1" customWidth="1"/>
    <col min="7763" max="7780" width="5.7109375" style="385" customWidth="1"/>
    <col min="7781" max="7781" width="16.5703125" style="385" bestFit="1" customWidth="1"/>
    <col min="7782" max="7782" width="10.5703125" style="385" bestFit="1" customWidth="1"/>
    <col min="7783" max="7800" width="5.7109375" style="385" customWidth="1"/>
    <col min="7801" max="7801" width="2.85546875" style="385" customWidth="1"/>
    <col min="7802" max="7802" width="15.42578125" style="385" bestFit="1" customWidth="1"/>
    <col min="7803" max="7803" width="1.85546875" style="385" bestFit="1" customWidth="1"/>
    <col min="7804" max="7804" width="2.85546875" style="385" bestFit="1" customWidth="1"/>
    <col min="7805" max="7805" width="15.42578125" style="385" bestFit="1" customWidth="1"/>
    <col min="7806" max="7806" width="3.140625" style="385" bestFit="1" customWidth="1"/>
    <col min="7807" max="7807" width="3.42578125" style="385" bestFit="1" customWidth="1"/>
    <col min="7808" max="7808" width="26.28515625" style="385" bestFit="1" customWidth="1"/>
    <col min="7809" max="7810" width="2.5703125" style="385" bestFit="1" customWidth="1"/>
    <col min="7811" max="7811" width="2.85546875" style="385" customWidth="1"/>
    <col min="7812" max="7812" width="4.140625" style="385" customWidth="1"/>
    <col min="7813" max="7813" width="15.42578125" style="386" bestFit="1" customWidth="1"/>
    <col min="7814" max="7820" width="5.7109375" style="385" customWidth="1"/>
    <col min="7821" max="7821" width="10.42578125" style="385" bestFit="1" customWidth="1"/>
    <col min="7822" max="7822" width="13.140625" style="385" bestFit="1" customWidth="1"/>
    <col min="7823" max="7824" width="5.7109375" style="385" customWidth="1"/>
    <col min="7825" max="7825" width="15.42578125" style="386" bestFit="1" customWidth="1"/>
    <col min="7826" max="7826" width="5.5703125" style="385" bestFit="1" customWidth="1"/>
    <col min="7827" max="7827" width="15.42578125" style="385" bestFit="1" customWidth="1"/>
    <col min="7828" max="7828" width="9" style="385" bestFit="1" customWidth="1"/>
    <col min="7829" max="7830" width="6" style="385" bestFit="1" customWidth="1"/>
    <col min="7831" max="7831" width="5.7109375" style="385" customWidth="1"/>
    <col min="7832" max="7832" width="13.140625" style="385" bestFit="1" customWidth="1"/>
    <col min="7833" max="7850" width="5.7109375" style="385" customWidth="1"/>
    <col min="7851" max="7851" width="12" style="385" bestFit="1" customWidth="1"/>
    <col min="7852" max="7852" width="13.140625" style="385" bestFit="1" customWidth="1"/>
    <col min="7853" max="7869" width="5.7109375" style="385" customWidth="1"/>
    <col min="7870" max="7870" width="2.85546875" style="385" bestFit="1" customWidth="1"/>
    <col min="7871" max="7871" width="7.7109375" style="385" bestFit="1" customWidth="1"/>
    <col min="7872" max="7872" width="10.5703125" style="385" bestFit="1" customWidth="1"/>
    <col min="7873" max="7890" width="5.7109375" style="385" customWidth="1"/>
    <col min="7891" max="7891" width="16.5703125" style="385" bestFit="1" customWidth="1"/>
    <col min="7892" max="7892" width="10.5703125" style="385" bestFit="1" customWidth="1"/>
    <col min="7893" max="7910" width="5.7109375" style="385" customWidth="1"/>
    <col min="7911" max="7911" width="2.85546875" style="385" customWidth="1"/>
    <col min="7912" max="7912" width="15.42578125" style="385" bestFit="1" customWidth="1"/>
    <col min="7913" max="7913" width="1.85546875" style="385" bestFit="1" customWidth="1"/>
    <col min="7914" max="7914" width="2.85546875" style="385" bestFit="1" customWidth="1"/>
    <col min="7915" max="7915" width="15.42578125" style="385" bestFit="1" customWidth="1"/>
    <col min="7916" max="7916" width="3.140625" style="385" bestFit="1" customWidth="1"/>
    <col min="7917" max="7917" width="3.42578125" style="385" bestFit="1" customWidth="1"/>
    <col min="7918" max="7918" width="26.28515625" style="385" bestFit="1" customWidth="1"/>
    <col min="7919" max="7920" width="2.5703125" style="385" bestFit="1" customWidth="1"/>
    <col min="7921" max="7921" width="2.85546875" style="385" customWidth="1"/>
    <col min="7922" max="7922" width="4.140625" style="385" customWidth="1"/>
    <col min="7923" max="7923" width="15.42578125" style="386" bestFit="1" customWidth="1"/>
    <col min="7924" max="7930" width="5.7109375" style="385" customWidth="1"/>
    <col min="7931" max="7931" width="10.42578125" style="385" bestFit="1" customWidth="1"/>
    <col min="7932" max="7932" width="13.140625" style="385" bestFit="1" customWidth="1"/>
    <col min="7933" max="7934" width="5.7109375" style="385" customWidth="1"/>
    <col min="7935" max="7935" width="15.42578125" style="386" bestFit="1" customWidth="1"/>
    <col min="7936" max="7936" width="5.5703125" style="385" bestFit="1" customWidth="1"/>
    <col min="7937" max="7937" width="15.42578125" style="385" bestFit="1" customWidth="1"/>
    <col min="7938" max="7938" width="9" style="385" bestFit="1" customWidth="1"/>
    <col min="7939" max="7940" width="6" style="385" bestFit="1" customWidth="1"/>
    <col min="7941" max="7941" width="5.7109375" style="385" customWidth="1"/>
    <col min="7942" max="7942" width="13.140625" style="385" bestFit="1" customWidth="1"/>
    <col min="7943" max="7960" width="5.7109375" style="385" customWidth="1"/>
    <col min="7961" max="7961" width="12" style="385" bestFit="1" customWidth="1"/>
    <col min="7962" max="7962" width="13.140625" style="385" bestFit="1" customWidth="1"/>
    <col min="7963" max="7979" width="5.7109375" style="385" customWidth="1"/>
    <col min="7980" max="7980" width="2.85546875" style="385" bestFit="1" customWidth="1"/>
    <col min="7981" max="7981" width="7.7109375" style="385" bestFit="1" customWidth="1"/>
    <col min="7982" max="7982" width="10.5703125" style="385" bestFit="1" customWidth="1"/>
    <col min="7983" max="8000" width="5.7109375" style="385" customWidth="1"/>
    <col min="8001" max="8001" width="16.5703125" style="385" bestFit="1" customWidth="1"/>
    <col min="8002" max="8002" width="10.5703125" style="385" bestFit="1" customWidth="1"/>
    <col min="8003" max="8020" width="5.7109375" style="385" customWidth="1"/>
    <col min="8021" max="8021" width="2.85546875" style="385" customWidth="1"/>
    <col min="8022" max="8022" width="15.42578125" style="385" bestFit="1" customWidth="1"/>
    <col min="8023" max="8023" width="1.85546875" style="385" bestFit="1" customWidth="1"/>
    <col min="8024" max="8024" width="2.85546875" style="385" bestFit="1" customWidth="1"/>
    <col min="8025" max="8025" width="15.42578125" style="385" bestFit="1" customWidth="1"/>
    <col min="8026" max="8026" width="3.140625" style="385" bestFit="1" customWidth="1"/>
    <col min="8027" max="8027" width="3.42578125" style="385" bestFit="1" customWidth="1"/>
    <col min="8028" max="8028" width="26.28515625" style="385" bestFit="1" customWidth="1"/>
    <col min="8029" max="8030" width="2.5703125" style="385" bestFit="1" customWidth="1"/>
    <col min="8031" max="8031" width="2.85546875" style="385" customWidth="1"/>
    <col min="8032" max="8032" width="4.140625" style="385" customWidth="1"/>
    <col min="8033" max="8033" width="15.42578125" style="386" bestFit="1" customWidth="1"/>
    <col min="8034" max="8040" width="5.7109375" style="385" customWidth="1"/>
    <col min="8041" max="8041" width="10.42578125" style="385" bestFit="1" customWidth="1"/>
    <col min="8042" max="8042" width="13.140625" style="385" bestFit="1" customWidth="1"/>
    <col min="8043" max="8044" width="5.7109375" style="385" customWidth="1"/>
    <col min="8045" max="8045" width="15.42578125" style="386" bestFit="1" customWidth="1"/>
    <col min="8046" max="8046" width="5.5703125" style="385" bestFit="1" customWidth="1"/>
    <col min="8047" max="8047" width="15.42578125" style="385" bestFit="1" customWidth="1"/>
    <col min="8048" max="8048" width="9" style="385" bestFit="1" customWidth="1"/>
    <col min="8049" max="8050" width="6" style="385" bestFit="1" customWidth="1"/>
    <col min="8051" max="8051" width="5.7109375" style="385" customWidth="1"/>
    <col min="8052" max="8052" width="13.140625" style="385" bestFit="1" customWidth="1"/>
    <col min="8053" max="8070" width="5.7109375" style="385" customWidth="1"/>
    <col min="8071" max="8071" width="12" style="385" bestFit="1" customWidth="1"/>
    <col min="8072" max="8072" width="13.140625" style="385" bestFit="1" customWidth="1"/>
    <col min="8073" max="8089" width="5.7109375" style="385" customWidth="1"/>
    <col min="8090" max="8090" width="2.85546875" style="385" bestFit="1" customWidth="1"/>
    <col min="8091" max="8091" width="7.7109375" style="385" bestFit="1" customWidth="1"/>
    <col min="8092" max="8092" width="10.5703125" style="385" bestFit="1" customWidth="1"/>
    <col min="8093" max="8110" width="5.7109375" style="385" customWidth="1"/>
    <col min="8111" max="8111" width="16.5703125" style="385" bestFit="1" customWidth="1"/>
    <col min="8112" max="8112" width="10.5703125" style="385" bestFit="1" customWidth="1"/>
    <col min="8113" max="8130" width="5.7109375" style="385" customWidth="1"/>
    <col min="8131" max="8131" width="2.85546875" style="385" customWidth="1"/>
    <col min="8132" max="8132" width="15.42578125" style="385" bestFit="1" customWidth="1"/>
    <col min="8133" max="8133" width="1.85546875" style="385" bestFit="1" customWidth="1"/>
    <col min="8134" max="8134" width="2.85546875" style="385" bestFit="1" customWidth="1"/>
    <col min="8135" max="8135" width="15.42578125" style="385" bestFit="1" customWidth="1"/>
    <col min="8136" max="8136" width="3.140625" style="385" bestFit="1" customWidth="1"/>
    <col min="8137" max="8137" width="3.42578125" style="385" bestFit="1" customWidth="1"/>
    <col min="8138" max="8138" width="26.28515625" style="385" bestFit="1" customWidth="1"/>
    <col min="8139" max="8140" width="2.5703125" style="385" bestFit="1" customWidth="1"/>
    <col min="8141" max="8141" width="2.85546875" style="385" customWidth="1"/>
    <col min="8142" max="8142" width="4.140625" style="385" customWidth="1"/>
    <col min="8143" max="8143" width="15.42578125" style="386" bestFit="1" customWidth="1"/>
    <col min="8144" max="8150" width="5.7109375" style="385" customWidth="1"/>
    <col min="8151" max="8151" width="10.42578125" style="385" bestFit="1" customWidth="1"/>
    <col min="8152" max="8152" width="13.140625" style="385" bestFit="1" customWidth="1"/>
    <col min="8153" max="8154" width="5.7109375" style="385" customWidth="1"/>
    <col min="8155" max="8155" width="15.42578125" style="386" bestFit="1" customWidth="1"/>
    <col min="8156" max="8156" width="5.5703125" style="385" bestFit="1" customWidth="1"/>
    <col min="8157" max="8157" width="15.42578125" style="385" bestFit="1" customWidth="1"/>
    <col min="8158" max="8158" width="9" style="385" bestFit="1" customWidth="1"/>
    <col min="8159" max="8160" width="6" style="385" bestFit="1" customWidth="1"/>
    <col min="8161" max="8161" width="5.7109375" style="385" customWidth="1"/>
    <col min="8162" max="8162" width="13.140625" style="385" bestFit="1" customWidth="1"/>
    <col min="8163" max="8180" width="5.7109375" style="385" customWidth="1"/>
    <col min="8181" max="8181" width="12" style="385" bestFit="1" customWidth="1"/>
    <col min="8182" max="8182" width="13.140625" style="385" bestFit="1" customWidth="1"/>
    <col min="8183" max="8199" width="5.7109375" style="385" customWidth="1"/>
    <col min="8200" max="8200" width="2.85546875" style="385" bestFit="1" customWidth="1"/>
    <col min="8201" max="8201" width="7.7109375" style="385" bestFit="1" customWidth="1"/>
    <col min="8202" max="8202" width="10.5703125" style="385" bestFit="1" customWidth="1"/>
    <col min="8203" max="8220" width="5.7109375" style="385" customWidth="1"/>
    <col min="8221" max="8221" width="16.5703125" style="385" bestFit="1" customWidth="1"/>
    <col min="8222" max="8222" width="10.5703125" style="385" bestFit="1" customWidth="1"/>
    <col min="8223" max="8240" width="5.7109375" style="385" customWidth="1"/>
    <col min="8241" max="8241" width="2.85546875" style="385" customWidth="1"/>
    <col min="8242" max="8242" width="15.42578125" style="385" bestFit="1" customWidth="1"/>
    <col min="8243" max="8243" width="1.85546875" style="385" bestFit="1" customWidth="1"/>
    <col min="8244" max="8244" width="2.85546875" style="385" bestFit="1" customWidth="1"/>
    <col min="8245" max="8245" width="15.42578125" style="385" bestFit="1" customWidth="1"/>
    <col min="8246" max="8246" width="3.140625" style="385" bestFit="1" customWidth="1"/>
    <col min="8247" max="8247" width="3.42578125" style="385" bestFit="1" customWidth="1"/>
    <col min="8248" max="8248" width="26.28515625" style="385" bestFit="1" customWidth="1"/>
    <col min="8249" max="8250" width="2.5703125" style="385" bestFit="1" customWidth="1"/>
    <col min="8251" max="8251" width="2.85546875" style="385" customWidth="1"/>
    <col min="8252" max="8252" width="4.140625" style="385" customWidth="1"/>
    <col min="8253" max="8253" width="15.42578125" style="386" bestFit="1" customWidth="1"/>
    <col min="8254" max="8260" width="5.7109375" style="385" customWidth="1"/>
    <col min="8261" max="8261" width="10.42578125" style="385" bestFit="1" customWidth="1"/>
    <col min="8262" max="8262" width="13.140625" style="385" bestFit="1" customWidth="1"/>
    <col min="8263" max="8264" width="5.7109375" style="385" customWidth="1"/>
    <col min="8265" max="8265" width="15.42578125" style="386" bestFit="1" customWidth="1"/>
    <col min="8266" max="8266" width="5.5703125" style="385" bestFit="1" customWidth="1"/>
    <col min="8267" max="8267" width="15.42578125" style="385" bestFit="1" customWidth="1"/>
    <col min="8268" max="8268" width="9" style="385" bestFit="1" customWidth="1"/>
    <col min="8269" max="8270" width="6" style="385" bestFit="1" customWidth="1"/>
    <col min="8271" max="8271" width="5.7109375" style="385" customWidth="1"/>
    <col min="8272" max="8272" width="13.140625" style="385" bestFit="1" customWidth="1"/>
    <col min="8273" max="8290" width="5.7109375" style="385" customWidth="1"/>
    <col min="8291" max="8291" width="12" style="385" bestFit="1" customWidth="1"/>
    <col min="8292" max="8292" width="13.140625" style="385" bestFit="1" customWidth="1"/>
    <col min="8293" max="8309" width="5.7109375" style="385" customWidth="1"/>
    <col min="8310" max="8310" width="2.85546875" style="385" bestFit="1" customWidth="1"/>
    <col min="8311" max="8311" width="7.7109375" style="385" bestFit="1" customWidth="1"/>
    <col min="8312" max="8312" width="10.5703125" style="385" bestFit="1" customWidth="1"/>
    <col min="8313" max="8330" width="5.7109375" style="385" customWidth="1"/>
    <col min="8331" max="8331" width="16.5703125" style="385" bestFit="1" customWidth="1"/>
    <col min="8332" max="8332" width="10.5703125" style="385" bestFit="1" customWidth="1"/>
    <col min="8333" max="8350" width="5.7109375" style="385" customWidth="1"/>
    <col min="8351" max="8351" width="2.85546875" style="385" customWidth="1"/>
    <col min="8352" max="8352" width="15.42578125" style="385" bestFit="1" customWidth="1"/>
    <col min="8353" max="8353" width="1.85546875" style="385" bestFit="1" customWidth="1"/>
    <col min="8354" max="8354" width="2.85546875" style="385" bestFit="1" customWidth="1"/>
    <col min="8355" max="8355" width="15.42578125" style="385" bestFit="1" customWidth="1"/>
    <col min="8356" max="8356" width="3.140625" style="385" bestFit="1" customWidth="1"/>
    <col min="8357" max="8357" width="3.42578125" style="385" bestFit="1" customWidth="1"/>
    <col min="8358" max="8358" width="26.28515625" style="385" bestFit="1" customWidth="1"/>
    <col min="8359" max="8360" width="2.5703125" style="385" bestFit="1" customWidth="1"/>
    <col min="8361" max="8361" width="2.85546875" style="385" customWidth="1"/>
    <col min="8362" max="8362" width="4.140625" style="385" customWidth="1"/>
    <col min="8363" max="8363" width="15.42578125" style="386" bestFit="1" customWidth="1"/>
    <col min="8364" max="8370" width="5.7109375" style="385" customWidth="1"/>
    <col min="8371" max="8371" width="10.42578125" style="385" bestFit="1" customWidth="1"/>
    <col min="8372" max="8372" width="13.140625" style="385" bestFit="1" customWidth="1"/>
    <col min="8373" max="8374" width="5.7109375" style="385" customWidth="1"/>
    <col min="8375" max="8375" width="15.42578125" style="386" bestFit="1" customWidth="1"/>
    <col min="8376" max="8376" width="5.5703125" style="385" bestFit="1" customWidth="1"/>
    <col min="8377" max="8377" width="15.42578125" style="385" bestFit="1" customWidth="1"/>
    <col min="8378" max="8378" width="9" style="385" bestFit="1" customWidth="1"/>
    <col min="8379" max="8380" width="6" style="385" bestFit="1" customWidth="1"/>
    <col min="8381" max="8381" width="5.7109375" style="385" customWidth="1"/>
    <col min="8382" max="8382" width="13.140625" style="385" bestFit="1" customWidth="1"/>
    <col min="8383" max="8400" width="5.7109375" style="385" customWidth="1"/>
    <col min="8401" max="8401" width="12" style="385" bestFit="1" customWidth="1"/>
    <col min="8402" max="8402" width="13.140625" style="385" bestFit="1" customWidth="1"/>
    <col min="8403" max="8419" width="5.7109375" style="385" customWidth="1"/>
    <col min="8420" max="8420" width="2.85546875" style="385" bestFit="1" customWidth="1"/>
    <col min="8421" max="8421" width="7.7109375" style="385" bestFit="1" customWidth="1"/>
    <col min="8422" max="8422" width="10.5703125" style="385" bestFit="1" customWidth="1"/>
    <col min="8423" max="8440" width="5.7109375" style="385" customWidth="1"/>
    <col min="8441" max="8441" width="16.5703125" style="385" bestFit="1" customWidth="1"/>
    <col min="8442" max="8442" width="10.5703125" style="385" bestFit="1" customWidth="1"/>
    <col min="8443" max="8460" width="5.7109375" style="385" customWidth="1"/>
    <col min="8461" max="8461" width="2.85546875" style="385" customWidth="1"/>
    <col min="8462" max="8462" width="15.42578125" style="385" bestFit="1" customWidth="1"/>
    <col min="8463" max="8463" width="1.85546875" style="385" bestFit="1" customWidth="1"/>
    <col min="8464" max="8464" width="2.85546875" style="385" bestFit="1" customWidth="1"/>
    <col min="8465" max="8465" width="15.42578125" style="385" bestFit="1" customWidth="1"/>
    <col min="8466" max="8466" width="3.140625" style="385" bestFit="1" customWidth="1"/>
    <col min="8467" max="8467" width="3.42578125" style="385" bestFit="1" customWidth="1"/>
    <col min="8468" max="8468" width="26.28515625" style="385" bestFit="1" customWidth="1"/>
    <col min="8469" max="8470" width="2.5703125" style="385" bestFit="1" customWidth="1"/>
    <col min="8471" max="8471" width="2.85546875" style="385" customWidth="1"/>
    <col min="8472" max="8472" width="4.140625" style="385" customWidth="1"/>
    <col min="8473" max="8473" width="15.42578125" style="386" bestFit="1" customWidth="1"/>
    <col min="8474" max="8480" width="5.7109375" style="385" customWidth="1"/>
    <col min="8481" max="8481" width="10.42578125" style="385" bestFit="1" customWidth="1"/>
    <col min="8482" max="8482" width="13.140625" style="385" bestFit="1" customWidth="1"/>
    <col min="8483" max="8484" width="5.7109375" style="385" customWidth="1"/>
    <col min="8485" max="8485" width="15.42578125" style="386" bestFit="1" customWidth="1"/>
    <col min="8486" max="8486" width="5.5703125" style="385" bestFit="1" customWidth="1"/>
    <col min="8487" max="8487" width="15.42578125" style="385" bestFit="1" customWidth="1"/>
    <col min="8488" max="8488" width="9" style="385" bestFit="1" customWidth="1"/>
    <col min="8489" max="8490" width="6" style="385" bestFit="1" customWidth="1"/>
    <col min="8491" max="8491" width="5.7109375" style="385" customWidth="1"/>
    <col min="8492" max="8492" width="13.140625" style="385" bestFit="1" customWidth="1"/>
    <col min="8493" max="8510" width="5.7109375" style="385" customWidth="1"/>
    <col min="8511" max="8511" width="12" style="385" bestFit="1" customWidth="1"/>
    <col min="8512" max="8512" width="13.140625" style="385" bestFit="1" customWidth="1"/>
    <col min="8513" max="8529" width="5.7109375" style="385" customWidth="1"/>
    <col min="8530" max="8530" width="2.85546875" style="385" bestFit="1" customWidth="1"/>
    <col min="8531" max="8531" width="7.7109375" style="385" bestFit="1" customWidth="1"/>
    <col min="8532" max="8532" width="10.5703125" style="385" bestFit="1" customWidth="1"/>
    <col min="8533" max="8550" width="5.7109375" style="385" customWidth="1"/>
    <col min="8551" max="8551" width="16.5703125" style="385" bestFit="1" customWidth="1"/>
    <col min="8552" max="8552" width="10.5703125" style="385" bestFit="1" customWidth="1"/>
    <col min="8553" max="8570" width="5.7109375" style="385" customWidth="1"/>
    <col min="8571" max="8571" width="2.85546875" style="385" customWidth="1"/>
    <col min="8572" max="8572" width="15.42578125" style="385" bestFit="1" customWidth="1"/>
    <col min="8573" max="8573" width="1.85546875" style="385" bestFit="1" customWidth="1"/>
    <col min="8574" max="8574" width="2.85546875" style="385" bestFit="1" customWidth="1"/>
    <col min="8575" max="8575" width="15.42578125" style="385" bestFit="1" customWidth="1"/>
    <col min="8576" max="8576" width="3.140625" style="385" bestFit="1" customWidth="1"/>
    <col min="8577" max="8577" width="3.42578125" style="385" bestFit="1" customWidth="1"/>
    <col min="8578" max="8578" width="26.28515625" style="385" bestFit="1" customWidth="1"/>
    <col min="8579" max="8580" width="2.5703125" style="385" bestFit="1" customWidth="1"/>
    <col min="8581" max="8581" width="2.85546875" style="385" customWidth="1"/>
    <col min="8582" max="8582" width="4.140625" style="385" customWidth="1"/>
    <col min="8583" max="8583" width="15.42578125" style="386" bestFit="1" customWidth="1"/>
    <col min="8584" max="8590" width="5.7109375" style="385" customWidth="1"/>
    <col min="8591" max="8591" width="10.42578125" style="385" bestFit="1" customWidth="1"/>
    <col min="8592" max="8592" width="13.140625" style="385" bestFit="1" customWidth="1"/>
    <col min="8593" max="8594" width="5.7109375" style="385" customWidth="1"/>
    <col min="8595" max="8595" width="15.42578125" style="386" bestFit="1" customWidth="1"/>
    <col min="8596" max="8596" width="5.5703125" style="385" bestFit="1" customWidth="1"/>
    <col min="8597" max="8597" width="15.42578125" style="385" bestFit="1" customWidth="1"/>
    <col min="8598" max="8598" width="9" style="385" bestFit="1" customWidth="1"/>
    <col min="8599" max="8600" width="6" style="385" bestFit="1" customWidth="1"/>
    <col min="8601" max="8601" width="5.7109375" style="385" customWidth="1"/>
    <col min="8602" max="8602" width="13.140625" style="385" bestFit="1" customWidth="1"/>
    <col min="8603" max="8620" width="5.7109375" style="385" customWidth="1"/>
    <col min="8621" max="8621" width="12" style="385" bestFit="1" customWidth="1"/>
    <col min="8622" max="8622" width="13.140625" style="385" bestFit="1" customWidth="1"/>
    <col min="8623" max="8639" width="5.7109375" style="385" customWidth="1"/>
    <col min="8640" max="8640" width="2.85546875" style="385" bestFit="1" customWidth="1"/>
    <col min="8641" max="8641" width="7.7109375" style="385" bestFit="1" customWidth="1"/>
    <col min="8642" max="8642" width="10.5703125" style="385" bestFit="1" customWidth="1"/>
    <col min="8643" max="8660" width="5.7109375" style="385" customWidth="1"/>
    <col min="8661" max="8661" width="16.5703125" style="385" bestFit="1" customWidth="1"/>
    <col min="8662" max="8662" width="10.5703125" style="385" bestFit="1" customWidth="1"/>
    <col min="8663" max="8680" width="5.7109375" style="385" customWidth="1"/>
    <col min="8681" max="8681" width="2.85546875" style="385" customWidth="1"/>
    <col min="8682" max="8682" width="15.42578125" style="385" bestFit="1" customWidth="1"/>
    <col min="8683" max="8683" width="1.85546875" style="385" bestFit="1" customWidth="1"/>
    <col min="8684" max="8684" width="2.85546875" style="385" bestFit="1" customWidth="1"/>
    <col min="8685" max="8685" width="15.42578125" style="385" bestFit="1" customWidth="1"/>
    <col min="8686" max="8686" width="3.140625" style="385" bestFit="1" customWidth="1"/>
    <col min="8687" max="8687" width="3.42578125" style="385" bestFit="1" customWidth="1"/>
    <col min="8688" max="8688" width="26.28515625" style="385" bestFit="1" customWidth="1"/>
    <col min="8689" max="8690" width="2.5703125" style="385" bestFit="1" customWidth="1"/>
    <col min="8691" max="8691" width="2.85546875" style="385" customWidth="1"/>
    <col min="8692" max="8692" width="4.140625" style="385" customWidth="1"/>
    <col min="8693" max="8693" width="15.42578125" style="386" bestFit="1" customWidth="1"/>
    <col min="8694" max="8700" width="5.7109375" style="385" customWidth="1"/>
    <col min="8701" max="8701" width="10.42578125" style="385" bestFit="1" customWidth="1"/>
    <col min="8702" max="8702" width="13.140625" style="385" bestFit="1" customWidth="1"/>
    <col min="8703" max="8704" width="5.7109375" style="385" customWidth="1"/>
    <col min="8705" max="8705" width="15.42578125" style="386" bestFit="1" customWidth="1"/>
    <col min="8706" max="8706" width="5.5703125" style="385" bestFit="1" customWidth="1"/>
    <col min="8707" max="8707" width="15.42578125" style="385" bestFit="1" customWidth="1"/>
    <col min="8708" max="8708" width="9" style="385" bestFit="1" customWidth="1"/>
    <col min="8709" max="8710" width="6" style="385" bestFit="1" customWidth="1"/>
    <col min="8711" max="8711" width="5.7109375" style="385" customWidth="1"/>
    <col min="8712" max="8712" width="13.140625" style="385" bestFit="1" customWidth="1"/>
    <col min="8713" max="8730" width="5.7109375" style="385" customWidth="1"/>
    <col min="8731" max="8731" width="12" style="385" bestFit="1" customWidth="1"/>
    <col min="8732" max="8732" width="13.140625" style="385" bestFit="1" customWidth="1"/>
    <col min="8733" max="8749" width="5.7109375" style="385" customWidth="1"/>
    <col min="8750" max="8750" width="2.85546875" style="385" bestFit="1" customWidth="1"/>
    <col min="8751" max="8751" width="7.7109375" style="385" bestFit="1" customWidth="1"/>
    <col min="8752" max="8752" width="10.5703125" style="385" bestFit="1" customWidth="1"/>
    <col min="8753" max="8770" width="5.7109375" style="385" customWidth="1"/>
    <col min="8771" max="8771" width="16.5703125" style="385" bestFit="1" customWidth="1"/>
    <col min="8772" max="8772" width="10.5703125" style="385" bestFit="1" customWidth="1"/>
    <col min="8773" max="8790" width="5.7109375" style="385" customWidth="1"/>
    <col min="8791" max="8791" width="2.85546875" style="385" customWidth="1"/>
    <col min="8792" max="8792" width="15.42578125" style="385" bestFit="1" customWidth="1"/>
    <col min="8793" max="8793" width="1.85546875" style="385" bestFit="1" customWidth="1"/>
    <col min="8794" max="8794" width="2.85546875" style="385" bestFit="1" customWidth="1"/>
    <col min="8795" max="8795" width="15.42578125" style="385" bestFit="1" customWidth="1"/>
    <col min="8796" max="8796" width="3.140625" style="385" bestFit="1" customWidth="1"/>
    <col min="8797" max="8797" width="3.42578125" style="385" bestFit="1" customWidth="1"/>
    <col min="8798" max="8798" width="26.28515625" style="385" bestFit="1" customWidth="1"/>
    <col min="8799" max="8800" width="2.5703125" style="385" bestFit="1" customWidth="1"/>
    <col min="8801" max="8801" width="2.85546875" style="385" customWidth="1"/>
    <col min="8802" max="8802" width="4.140625" style="385" customWidth="1"/>
    <col min="8803" max="8803" width="15.42578125" style="386" bestFit="1" customWidth="1"/>
    <col min="8804" max="8810" width="5.7109375" style="385" customWidth="1"/>
    <col min="8811" max="8811" width="10.42578125" style="385" bestFit="1" customWidth="1"/>
    <col min="8812" max="8812" width="13.140625" style="385" bestFit="1" customWidth="1"/>
    <col min="8813" max="8814" width="5.7109375" style="385" customWidth="1"/>
    <col min="8815" max="8815" width="15.42578125" style="386" bestFit="1" customWidth="1"/>
    <col min="8816" max="8816" width="5.5703125" style="385" bestFit="1" customWidth="1"/>
    <col min="8817" max="8817" width="15.42578125" style="385" bestFit="1" customWidth="1"/>
    <col min="8818" max="8818" width="9" style="385" bestFit="1" customWidth="1"/>
    <col min="8819" max="8820" width="6" style="385" bestFit="1" customWidth="1"/>
    <col min="8821" max="8821" width="5.7109375" style="385" customWidth="1"/>
    <col min="8822" max="8822" width="13.140625" style="385" bestFit="1" customWidth="1"/>
    <col min="8823" max="8840" width="5.7109375" style="385" customWidth="1"/>
    <col min="8841" max="8841" width="12" style="385" bestFit="1" customWidth="1"/>
    <col min="8842" max="8842" width="13.140625" style="385" bestFit="1" customWidth="1"/>
    <col min="8843" max="8859" width="5.7109375" style="385" customWidth="1"/>
    <col min="8860" max="8860" width="2.85546875" style="385" bestFit="1" customWidth="1"/>
    <col min="8861" max="8861" width="7.7109375" style="385" bestFit="1" customWidth="1"/>
    <col min="8862" max="8862" width="10.5703125" style="385" bestFit="1" customWidth="1"/>
    <col min="8863" max="8880" width="5.7109375" style="385" customWidth="1"/>
    <col min="8881" max="8881" width="16.5703125" style="385" bestFit="1" customWidth="1"/>
    <col min="8882" max="8882" width="10.5703125" style="385" bestFit="1" customWidth="1"/>
    <col min="8883" max="8900" width="5.7109375" style="385" customWidth="1"/>
    <col min="8901" max="8901" width="2.85546875" style="385" customWidth="1"/>
    <col min="8902" max="8902" width="15.42578125" style="385" bestFit="1" customWidth="1"/>
    <col min="8903" max="8903" width="1.85546875" style="385" bestFit="1" customWidth="1"/>
    <col min="8904" max="8904" width="2.85546875" style="385" bestFit="1" customWidth="1"/>
    <col min="8905" max="8905" width="15.42578125" style="385" bestFit="1" customWidth="1"/>
    <col min="8906" max="8906" width="3.140625" style="385" bestFit="1" customWidth="1"/>
    <col min="8907" max="8907" width="3.42578125" style="385" bestFit="1" customWidth="1"/>
    <col min="8908" max="8908" width="26.28515625" style="385" bestFit="1" customWidth="1"/>
    <col min="8909" max="8910" width="2.5703125" style="385" bestFit="1" customWidth="1"/>
    <col min="8911" max="8911" width="2.85546875" style="385" customWidth="1"/>
    <col min="8912" max="8912" width="4.140625" style="385" customWidth="1"/>
    <col min="8913" max="8913" width="15.42578125" style="386" bestFit="1" customWidth="1"/>
    <col min="8914" max="8920" width="5.7109375" style="385" customWidth="1"/>
    <col min="8921" max="8921" width="10.42578125" style="385" bestFit="1" customWidth="1"/>
    <col min="8922" max="8922" width="13.140625" style="385" bestFit="1" customWidth="1"/>
    <col min="8923" max="8924" width="5.7109375" style="385" customWidth="1"/>
    <col min="8925" max="8925" width="15.42578125" style="386" bestFit="1" customWidth="1"/>
    <col min="8926" max="8926" width="5.5703125" style="385" bestFit="1" customWidth="1"/>
    <col min="8927" max="8927" width="15.42578125" style="385" bestFit="1" customWidth="1"/>
    <col min="8928" max="8928" width="9" style="385" bestFit="1" customWidth="1"/>
    <col min="8929" max="8930" width="6" style="385" bestFit="1" customWidth="1"/>
    <col min="8931" max="8931" width="5.7109375" style="385" customWidth="1"/>
    <col min="8932" max="8932" width="13.140625" style="385" bestFit="1" customWidth="1"/>
    <col min="8933" max="8950" width="5.7109375" style="385" customWidth="1"/>
    <col min="8951" max="8951" width="12" style="385" bestFit="1" customWidth="1"/>
    <col min="8952" max="8952" width="13.140625" style="385" bestFit="1" customWidth="1"/>
    <col min="8953" max="8969" width="5.7109375" style="385" customWidth="1"/>
    <col min="8970" max="8970" width="2.85546875" style="385" bestFit="1" customWidth="1"/>
    <col min="8971" max="8971" width="7.7109375" style="385" bestFit="1" customWidth="1"/>
    <col min="8972" max="8972" width="10.5703125" style="385" bestFit="1" customWidth="1"/>
    <col min="8973" max="8990" width="5.7109375" style="385" customWidth="1"/>
    <col min="8991" max="8991" width="16.5703125" style="385" bestFit="1" customWidth="1"/>
    <col min="8992" max="8992" width="10.5703125" style="385" bestFit="1" customWidth="1"/>
    <col min="8993" max="9010" width="5.7109375" style="385" customWidth="1"/>
    <col min="9011" max="9011" width="2.85546875" style="385" customWidth="1"/>
    <col min="9012" max="9012" width="15.42578125" style="385" bestFit="1" customWidth="1"/>
    <col min="9013" max="9013" width="1.85546875" style="385" bestFit="1" customWidth="1"/>
    <col min="9014" max="9014" width="2.85546875" style="385" bestFit="1" customWidth="1"/>
    <col min="9015" max="9015" width="15.42578125" style="385" bestFit="1" customWidth="1"/>
    <col min="9016" max="9016" width="3.140625" style="385" bestFit="1" customWidth="1"/>
    <col min="9017" max="9017" width="3.42578125" style="385" bestFit="1" customWidth="1"/>
    <col min="9018" max="9018" width="26.28515625" style="385" bestFit="1" customWidth="1"/>
    <col min="9019" max="9020" width="2.5703125" style="385" bestFit="1" customWidth="1"/>
    <col min="9021" max="9021" width="2.85546875" style="385" customWidth="1"/>
    <col min="9022" max="9022" width="4.140625" style="385" customWidth="1"/>
    <col min="9023" max="9023" width="15.42578125" style="386" bestFit="1" customWidth="1"/>
    <col min="9024" max="9030" width="5.7109375" style="385" customWidth="1"/>
    <col min="9031" max="9031" width="10.42578125" style="385" bestFit="1" customWidth="1"/>
    <col min="9032" max="9032" width="13.140625" style="385" bestFit="1" customWidth="1"/>
    <col min="9033" max="9034" width="5.7109375" style="385" customWidth="1"/>
    <col min="9035" max="9035" width="15.42578125" style="386" bestFit="1" customWidth="1"/>
    <col min="9036" max="9036" width="5.5703125" style="385" bestFit="1" customWidth="1"/>
    <col min="9037" max="9037" width="15.42578125" style="385" bestFit="1" customWidth="1"/>
    <col min="9038" max="9038" width="9" style="385" bestFit="1" customWidth="1"/>
    <col min="9039" max="9040" width="6" style="385" bestFit="1" customWidth="1"/>
    <col min="9041" max="9041" width="5.7109375" style="385" customWidth="1"/>
    <col min="9042" max="9042" width="13.140625" style="385" bestFit="1" customWidth="1"/>
    <col min="9043" max="9060" width="5.7109375" style="385" customWidth="1"/>
    <col min="9061" max="9061" width="12" style="385" bestFit="1" customWidth="1"/>
    <col min="9062" max="9062" width="13.140625" style="385" bestFit="1" customWidth="1"/>
    <col min="9063" max="9079" width="5.7109375" style="385" customWidth="1"/>
    <col min="9080" max="9080" width="2.85546875" style="385" bestFit="1" customWidth="1"/>
    <col min="9081" max="9081" width="7.7109375" style="385" bestFit="1" customWidth="1"/>
    <col min="9082" max="9082" width="10.5703125" style="385" bestFit="1" customWidth="1"/>
    <col min="9083" max="9100" width="5.7109375" style="385" customWidth="1"/>
    <col min="9101" max="9101" width="16.5703125" style="385" bestFit="1" customWidth="1"/>
    <col min="9102" max="9102" width="10.5703125" style="385" bestFit="1" customWidth="1"/>
    <col min="9103" max="9120" width="5.7109375" style="385" customWidth="1"/>
    <col min="9121" max="9121" width="2.85546875" style="385" customWidth="1"/>
    <col min="9122" max="9122" width="15.42578125" style="385" bestFit="1" customWidth="1"/>
    <col min="9123" max="9123" width="1.85546875" style="385" bestFit="1" customWidth="1"/>
    <col min="9124" max="9124" width="2.85546875" style="385" bestFit="1" customWidth="1"/>
    <col min="9125" max="9125" width="15.42578125" style="385" bestFit="1" customWidth="1"/>
    <col min="9126" max="9126" width="3.140625" style="385" bestFit="1" customWidth="1"/>
    <col min="9127" max="9127" width="3.42578125" style="385" bestFit="1" customWidth="1"/>
    <col min="9128" max="9128" width="26.28515625" style="385" bestFit="1" customWidth="1"/>
    <col min="9129" max="9130" width="2.5703125" style="385" bestFit="1" customWidth="1"/>
    <col min="9131" max="9131" width="2.85546875" style="385" customWidth="1"/>
    <col min="9132" max="9132" width="4.140625" style="385" customWidth="1"/>
    <col min="9133" max="9133" width="15.42578125" style="386" bestFit="1" customWidth="1"/>
    <col min="9134" max="9140" width="5.7109375" style="385" customWidth="1"/>
    <col min="9141" max="9141" width="10.42578125" style="385" bestFit="1" customWidth="1"/>
    <col min="9142" max="9142" width="13.140625" style="385" bestFit="1" customWidth="1"/>
    <col min="9143" max="9144" width="5.7109375" style="385" customWidth="1"/>
    <col min="9145" max="9145" width="15.42578125" style="386" bestFit="1" customWidth="1"/>
    <col min="9146" max="9146" width="5.5703125" style="385" bestFit="1" customWidth="1"/>
    <col min="9147" max="9147" width="15.42578125" style="385" bestFit="1" customWidth="1"/>
    <col min="9148" max="9148" width="9" style="385" bestFit="1" customWidth="1"/>
    <col min="9149" max="9150" width="6" style="385" bestFit="1" customWidth="1"/>
    <col min="9151" max="9151" width="5.7109375" style="385" customWidth="1"/>
    <col min="9152" max="9152" width="13.140625" style="385" bestFit="1" customWidth="1"/>
    <col min="9153" max="9170" width="5.7109375" style="385" customWidth="1"/>
    <col min="9171" max="9171" width="12" style="385" bestFit="1" customWidth="1"/>
    <col min="9172" max="9172" width="13.140625" style="385" bestFit="1" customWidth="1"/>
    <col min="9173" max="9189" width="5.7109375" style="385" customWidth="1"/>
    <col min="9190" max="9190" width="2.85546875" style="385" bestFit="1" customWidth="1"/>
    <col min="9191" max="9191" width="7.7109375" style="385" bestFit="1" customWidth="1"/>
    <col min="9192" max="9192" width="10.5703125" style="385" bestFit="1" customWidth="1"/>
    <col min="9193" max="9210" width="5.7109375" style="385" customWidth="1"/>
    <col min="9211" max="9211" width="16.5703125" style="385" bestFit="1" customWidth="1"/>
    <col min="9212" max="9212" width="10.5703125" style="385" bestFit="1" customWidth="1"/>
    <col min="9213" max="9230" width="5.7109375" style="385" customWidth="1"/>
    <col min="9231" max="9231" width="2.85546875" style="385" customWidth="1"/>
    <col min="9232" max="9232" width="15.42578125" style="385" bestFit="1" customWidth="1"/>
    <col min="9233" max="9233" width="1.85546875" style="385" bestFit="1" customWidth="1"/>
    <col min="9234" max="9234" width="2.85546875" style="385" bestFit="1" customWidth="1"/>
    <col min="9235" max="9235" width="15.42578125" style="385" bestFit="1" customWidth="1"/>
    <col min="9236" max="9236" width="3.140625" style="385" bestFit="1" customWidth="1"/>
    <col min="9237" max="9237" width="3.42578125" style="385" bestFit="1" customWidth="1"/>
    <col min="9238" max="9238" width="26.28515625" style="385" bestFit="1" customWidth="1"/>
    <col min="9239" max="9240" width="2.5703125" style="385" bestFit="1" customWidth="1"/>
    <col min="9241" max="9241" width="2.85546875" style="385" customWidth="1"/>
    <col min="9242" max="9242" width="4.140625" style="385" customWidth="1"/>
    <col min="9243" max="9243" width="15.42578125" style="386" bestFit="1" customWidth="1"/>
    <col min="9244" max="9250" width="5.7109375" style="385" customWidth="1"/>
    <col min="9251" max="9251" width="10.42578125" style="385" bestFit="1" customWidth="1"/>
    <col min="9252" max="9252" width="13.140625" style="385" bestFit="1" customWidth="1"/>
    <col min="9253" max="9254" width="5.7109375" style="385" customWidth="1"/>
    <col min="9255" max="9255" width="15.42578125" style="386" bestFit="1" customWidth="1"/>
    <col min="9256" max="9256" width="5.5703125" style="385" bestFit="1" customWidth="1"/>
    <col min="9257" max="9257" width="15.42578125" style="385" bestFit="1" customWidth="1"/>
    <col min="9258" max="9258" width="9" style="385" bestFit="1" customWidth="1"/>
    <col min="9259" max="9260" width="6" style="385" bestFit="1" customWidth="1"/>
    <col min="9261" max="9261" width="5.7109375" style="385" customWidth="1"/>
    <col min="9262" max="9262" width="13.140625" style="385" bestFit="1" customWidth="1"/>
    <col min="9263" max="9280" width="5.7109375" style="385" customWidth="1"/>
    <col min="9281" max="9281" width="12" style="385" bestFit="1" customWidth="1"/>
    <col min="9282" max="9282" width="13.140625" style="385" bestFit="1" customWidth="1"/>
    <col min="9283" max="9299" width="5.7109375" style="385" customWidth="1"/>
    <col min="9300" max="9300" width="2.85546875" style="385" bestFit="1" customWidth="1"/>
    <col min="9301" max="9301" width="7.7109375" style="385" bestFit="1" customWidth="1"/>
    <col min="9302" max="9302" width="10.5703125" style="385" bestFit="1" customWidth="1"/>
    <col min="9303" max="9320" width="5.7109375" style="385" customWidth="1"/>
    <col min="9321" max="9321" width="16.5703125" style="385" bestFit="1" customWidth="1"/>
    <col min="9322" max="9322" width="10.5703125" style="385" bestFit="1" customWidth="1"/>
    <col min="9323" max="9340" width="5.7109375" style="385" customWidth="1"/>
    <col min="9341" max="9341" width="2.85546875" style="385" customWidth="1"/>
    <col min="9342" max="9342" width="15.42578125" style="385" bestFit="1" customWidth="1"/>
    <col min="9343" max="9343" width="1.85546875" style="385" bestFit="1" customWidth="1"/>
    <col min="9344" max="9344" width="2.85546875" style="385" bestFit="1" customWidth="1"/>
    <col min="9345" max="9345" width="15.42578125" style="385" bestFit="1" customWidth="1"/>
    <col min="9346" max="9346" width="3.140625" style="385" bestFit="1" customWidth="1"/>
    <col min="9347" max="9347" width="3.42578125" style="385" bestFit="1" customWidth="1"/>
    <col min="9348" max="9348" width="26.28515625" style="385" bestFit="1" customWidth="1"/>
    <col min="9349" max="9350" width="2.5703125" style="385" bestFit="1" customWidth="1"/>
    <col min="9351" max="9351" width="2.85546875" style="385" customWidth="1"/>
    <col min="9352" max="9352" width="4.140625" style="385" customWidth="1"/>
    <col min="9353" max="9353" width="15.42578125" style="386" bestFit="1" customWidth="1"/>
    <col min="9354" max="9360" width="5.7109375" style="385" customWidth="1"/>
    <col min="9361" max="9361" width="10.42578125" style="385" bestFit="1" customWidth="1"/>
    <col min="9362" max="9362" width="13.140625" style="385" bestFit="1" customWidth="1"/>
    <col min="9363" max="9364" width="5.7109375" style="385" customWidth="1"/>
    <col min="9365" max="9365" width="15.42578125" style="386" bestFit="1" customWidth="1"/>
    <col min="9366" max="9366" width="5.5703125" style="385" bestFit="1" customWidth="1"/>
    <col min="9367" max="9367" width="15.42578125" style="385" bestFit="1" customWidth="1"/>
    <col min="9368" max="9368" width="9" style="385" bestFit="1" customWidth="1"/>
    <col min="9369" max="9370" width="6" style="385" bestFit="1" customWidth="1"/>
    <col min="9371" max="9371" width="5.7109375" style="385" customWidth="1"/>
    <col min="9372" max="9372" width="13.140625" style="385" bestFit="1" customWidth="1"/>
    <col min="9373" max="9390" width="5.7109375" style="385" customWidth="1"/>
    <col min="9391" max="9391" width="12" style="385" bestFit="1" customWidth="1"/>
    <col min="9392" max="9392" width="13.140625" style="385" bestFit="1" customWidth="1"/>
    <col min="9393" max="9409" width="5.7109375" style="385" customWidth="1"/>
    <col min="9410" max="9410" width="2.85546875" style="385" bestFit="1" customWidth="1"/>
    <col min="9411" max="9411" width="7.7109375" style="385" bestFit="1" customWidth="1"/>
    <col min="9412" max="9412" width="10.5703125" style="385" bestFit="1" customWidth="1"/>
    <col min="9413" max="9430" width="5.7109375" style="385" customWidth="1"/>
    <col min="9431" max="9431" width="16.5703125" style="385" bestFit="1" customWidth="1"/>
    <col min="9432" max="9432" width="10.5703125" style="385" bestFit="1" customWidth="1"/>
    <col min="9433" max="9450" width="5.7109375" style="385" customWidth="1"/>
    <col min="9451" max="9451" width="2.85546875" style="385" customWidth="1"/>
    <col min="9452" max="9452" width="15.42578125" style="385" bestFit="1" customWidth="1"/>
    <col min="9453" max="9453" width="1.85546875" style="385" bestFit="1" customWidth="1"/>
    <col min="9454" max="9454" width="2.85546875" style="385" bestFit="1" customWidth="1"/>
    <col min="9455" max="9455" width="15.42578125" style="385" bestFit="1" customWidth="1"/>
    <col min="9456" max="9456" width="3.140625" style="385" bestFit="1" customWidth="1"/>
    <col min="9457" max="9457" width="3.42578125" style="385" bestFit="1" customWidth="1"/>
    <col min="9458" max="9458" width="26.28515625" style="385" bestFit="1" customWidth="1"/>
    <col min="9459" max="9460" width="2.5703125" style="385" bestFit="1" customWidth="1"/>
    <col min="9461" max="9461" width="2.85546875" style="385" customWidth="1"/>
    <col min="9462" max="9462" width="4.140625" style="385" customWidth="1"/>
    <col min="9463" max="9463" width="15.42578125" style="386" bestFit="1" customWidth="1"/>
    <col min="9464" max="9470" width="5.7109375" style="385" customWidth="1"/>
    <col min="9471" max="9471" width="10.42578125" style="385" bestFit="1" customWidth="1"/>
    <col min="9472" max="9472" width="13.140625" style="385" bestFit="1" customWidth="1"/>
    <col min="9473" max="9474" width="5.7109375" style="385" customWidth="1"/>
    <col min="9475" max="9475" width="15.42578125" style="386" bestFit="1" customWidth="1"/>
    <col min="9476" max="9476" width="5.5703125" style="385" bestFit="1" customWidth="1"/>
    <col min="9477" max="9477" width="15.42578125" style="385" bestFit="1" customWidth="1"/>
    <col min="9478" max="9478" width="9" style="385" bestFit="1" customWidth="1"/>
    <col min="9479" max="9480" width="6" style="385" bestFit="1" customWidth="1"/>
    <col min="9481" max="9481" width="5.7109375" style="385" customWidth="1"/>
    <col min="9482" max="9482" width="13.140625" style="385" bestFit="1" customWidth="1"/>
    <col min="9483" max="9500" width="5.7109375" style="385" customWidth="1"/>
    <col min="9501" max="9501" width="12" style="385" bestFit="1" customWidth="1"/>
    <col min="9502" max="9502" width="13.140625" style="385" bestFit="1" customWidth="1"/>
    <col min="9503" max="9519" width="5.7109375" style="385" customWidth="1"/>
    <col min="9520" max="9520" width="2.85546875" style="385" bestFit="1" customWidth="1"/>
    <col min="9521" max="9521" width="7.7109375" style="385" bestFit="1" customWidth="1"/>
    <col min="9522" max="9522" width="10.5703125" style="385" bestFit="1" customWidth="1"/>
    <col min="9523" max="9540" width="5.7109375" style="385" customWidth="1"/>
    <col min="9541" max="9541" width="16.5703125" style="385" bestFit="1" customWidth="1"/>
    <col min="9542" max="9542" width="10.5703125" style="385" bestFit="1" customWidth="1"/>
    <col min="9543" max="9560" width="5.7109375" style="385" customWidth="1"/>
    <col min="9561" max="9561" width="2.85546875" style="385" customWidth="1"/>
    <col min="9562" max="9562" width="15.42578125" style="385" bestFit="1" customWidth="1"/>
    <col min="9563" max="9563" width="1.85546875" style="385" bestFit="1" customWidth="1"/>
    <col min="9564" max="9564" width="2.85546875" style="385" bestFit="1" customWidth="1"/>
    <col min="9565" max="9565" width="15.42578125" style="385" bestFit="1" customWidth="1"/>
    <col min="9566" max="9566" width="3.140625" style="385" bestFit="1" customWidth="1"/>
    <col min="9567" max="9567" width="3.42578125" style="385" bestFit="1" customWidth="1"/>
    <col min="9568" max="9568" width="26.28515625" style="385" bestFit="1" customWidth="1"/>
    <col min="9569" max="9570" width="2.5703125" style="385" bestFit="1" customWidth="1"/>
    <col min="9571" max="9571" width="2.85546875" style="385" customWidth="1"/>
    <col min="9572" max="9572" width="4.140625" style="385" customWidth="1"/>
    <col min="9573" max="9573" width="15.42578125" style="386" bestFit="1" customWidth="1"/>
    <col min="9574" max="9580" width="5.7109375" style="385" customWidth="1"/>
    <col min="9581" max="9581" width="10.42578125" style="385" bestFit="1" customWidth="1"/>
    <col min="9582" max="9582" width="13.140625" style="385" bestFit="1" customWidth="1"/>
    <col min="9583" max="9584" width="5.7109375" style="385" customWidth="1"/>
    <col min="9585" max="9585" width="15.42578125" style="386" bestFit="1" customWidth="1"/>
    <col min="9586" max="9586" width="5.5703125" style="385" bestFit="1" customWidth="1"/>
    <col min="9587" max="9587" width="15.42578125" style="385" bestFit="1" customWidth="1"/>
    <col min="9588" max="9588" width="9" style="385" bestFit="1" customWidth="1"/>
    <col min="9589" max="9590" width="6" style="385" bestFit="1" customWidth="1"/>
    <col min="9591" max="9591" width="5.7109375" style="385" customWidth="1"/>
    <col min="9592" max="9592" width="13.140625" style="385" bestFit="1" customWidth="1"/>
    <col min="9593" max="9610" width="5.7109375" style="385" customWidth="1"/>
    <col min="9611" max="9611" width="12" style="385" bestFit="1" customWidth="1"/>
    <col min="9612" max="9612" width="13.140625" style="385" bestFit="1" customWidth="1"/>
    <col min="9613" max="9629" width="5.7109375" style="385" customWidth="1"/>
    <col min="9630" max="9630" width="2.85546875" style="385" bestFit="1" customWidth="1"/>
    <col min="9631" max="9631" width="7.7109375" style="385" bestFit="1" customWidth="1"/>
    <col min="9632" max="9632" width="10.5703125" style="385" bestFit="1" customWidth="1"/>
    <col min="9633" max="9650" width="5.7109375" style="385" customWidth="1"/>
    <col min="9651" max="9651" width="16.5703125" style="385" bestFit="1" customWidth="1"/>
    <col min="9652" max="9652" width="10.5703125" style="385" bestFit="1" customWidth="1"/>
    <col min="9653" max="9670" width="5.7109375" style="385" customWidth="1"/>
    <col min="9671" max="9671" width="2.85546875" style="385" customWidth="1"/>
    <col min="9672" max="9672" width="15.42578125" style="385" bestFit="1" customWidth="1"/>
    <col min="9673" max="9673" width="1.85546875" style="385" bestFit="1" customWidth="1"/>
    <col min="9674" max="9674" width="2.85546875" style="385" bestFit="1" customWidth="1"/>
    <col min="9675" max="9675" width="15.42578125" style="385" bestFit="1" customWidth="1"/>
    <col min="9676" max="9676" width="3.140625" style="385" bestFit="1" customWidth="1"/>
    <col min="9677" max="9677" width="3.42578125" style="385" bestFit="1" customWidth="1"/>
    <col min="9678" max="9678" width="26.28515625" style="385" bestFit="1" customWidth="1"/>
    <col min="9679" max="9680" width="2.5703125" style="385" bestFit="1" customWidth="1"/>
    <col min="9681" max="9681" width="2.85546875" style="385" customWidth="1"/>
    <col min="9682" max="9682" width="4.140625" style="385" customWidth="1"/>
    <col min="9683" max="9683" width="15.42578125" style="386" bestFit="1" customWidth="1"/>
    <col min="9684" max="9690" width="5.7109375" style="385" customWidth="1"/>
    <col min="9691" max="9691" width="10.42578125" style="385" bestFit="1" customWidth="1"/>
    <col min="9692" max="9692" width="13.140625" style="385" bestFit="1" customWidth="1"/>
    <col min="9693" max="9694" width="5.7109375" style="385" customWidth="1"/>
    <col min="9695" max="9695" width="15.42578125" style="386" bestFit="1" customWidth="1"/>
    <col min="9696" max="9696" width="5.5703125" style="385" bestFit="1" customWidth="1"/>
    <col min="9697" max="9697" width="15.42578125" style="385" bestFit="1" customWidth="1"/>
    <col min="9698" max="9698" width="9" style="385" bestFit="1" customWidth="1"/>
    <col min="9699" max="9700" width="6" style="385" bestFit="1" customWidth="1"/>
    <col min="9701" max="9701" width="5.7109375" style="385" customWidth="1"/>
    <col min="9702" max="9702" width="13.140625" style="385" bestFit="1" customWidth="1"/>
    <col min="9703" max="9720" width="5.7109375" style="385" customWidth="1"/>
    <col min="9721" max="9721" width="12" style="385" bestFit="1" customWidth="1"/>
    <col min="9722" max="9722" width="13.140625" style="385" bestFit="1" customWidth="1"/>
    <col min="9723" max="9739" width="5.7109375" style="385" customWidth="1"/>
    <col min="9740" max="9740" width="2.85546875" style="385" bestFit="1" customWidth="1"/>
    <col min="9741" max="9741" width="7.7109375" style="385" bestFit="1" customWidth="1"/>
    <col min="9742" max="9742" width="10.5703125" style="385" bestFit="1" customWidth="1"/>
    <col min="9743" max="9760" width="5.7109375" style="385" customWidth="1"/>
    <col min="9761" max="9761" width="16.5703125" style="385" bestFit="1" customWidth="1"/>
    <col min="9762" max="9762" width="10.5703125" style="385" bestFit="1" customWidth="1"/>
    <col min="9763" max="9780" width="5.7109375" style="385" customWidth="1"/>
    <col min="9781" max="9781" width="2.85546875" style="385" customWidth="1"/>
    <col min="9782" max="9782" width="15.42578125" style="385" bestFit="1" customWidth="1"/>
    <col min="9783" max="9783" width="1.85546875" style="385" bestFit="1" customWidth="1"/>
    <col min="9784" max="9784" width="2.85546875" style="385" bestFit="1" customWidth="1"/>
    <col min="9785" max="9785" width="15.42578125" style="385" bestFit="1" customWidth="1"/>
    <col min="9786" max="9786" width="3.140625" style="385" bestFit="1" customWidth="1"/>
    <col min="9787" max="9787" width="3.42578125" style="385" bestFit="1" customWidth="1"/>
    <col min="9788" max="9788" width="26.28515625" style="385" bestFit="1" customWidth="1"/>
    <col min="9789" max="9790" width="2.5703125" style="385" bestFit="1" customWidth="1"/>
    <col min="9791" max="9791" width="2.85546875" style="385" customWidth="1"/>
    <col min="9792" max="9792" width="4.140625" style="385" customWidth="1"/>
    <col min="9793" max="9793" width="15.42578125" style="386" bestFit="1" customWidth="1"/>
    <col min="9794" max="9800" width="5.7109375" style="385" customWidth="1"/>
    <col min="9801" max="9801" width="10.42578125" style="385" bestFit="1" customWidth="1"/>
    <col min="9802" max="9802" width="13.140625" style="385" bestFit="1" customWidth="1"/>
    <col min="9803" max="9804" width="5.7109375" style="385" customWidth="1"/>
    <col min="9805" max="9805" width="15.42578125" style="386" bestFit="1" customWidth="1"/>
    <col min="9806" max="9806" width="5.5703125" style="385" bestFit="1" customWidth="1"/>
    <col min="9807" max="9807" width="15.42578125" style="385" bestFit="1" customWidth="1"/>
    <col min="9808" max="9808" width="9" style="385" bestFit="1" customWidth="1"/>
    <col min="9809" max="9810" width="6" style="385" bestFit="1" customWidth="1"/>
    <col min="9811" max="9811" width="5.7109375" style="385" customWidth="1"/>
    <col min="9812" max="9812" width="13.140625" style="385" bestFit="1" customWidth="1"/>
    <col min="9813" max="9830" width="5.7109375" style="385" customWidth="1"/>
    <col min="9831" max="9831" width="12" style="385" bestFit="1" customWidth="1"/>
    <col min="9832" max="9832" width="13.140625" style="385" bestFit="1" customWidth="1"/>
    <col min="9833" max="9849" width="5.7109375" style="385" customWidth="1"/>
    <col min="9850" max="9850" width="2.85546875" style="385" bestFit="1" customWidth="1"/>
    <col min="9851" max="9851" width="7.7109375" style="385" bestFit="1" customWidth="1"/>
    <col min="9852" max="9852" width="10.5703125" style="385" bestFit="1" customWidth="1"/>
    <col min="9853" max="9870" width="5.7109375" style="385" customWidth="1"/>
    <col min="9871" max="9871" width="16.5703125" style="385" bestFit="1" customWidth="1"/>
    <col min="9872" max="9872" width="10.5703125" style="385" bestFit="1" customWidth="1"/>
    <col min="9873" max="9890" width="5.7109375" style="385" customWidth="1"/>
    <col min="9891" max="9891" width="2.85546875" style="385" customWidth="1"/>
    <col min="9892" max="9892" width="15.42578125" style="385" bestFit="1" customWidth="1"/>
    <col min="9893" max="9893" width="1.85546875" style="385" bestFit="1" customWidth="1"/>
    <col min="9894" max="9894" width="2.85546875" style="385" bestFit="1" customWidth="1"/>
    <col min="9895" max="9895" width="15.42578125" style="385" bestFit="1" customWidth="1"/>
    <col min="9896" max="9896" width="3.140625" style="385" bestFit="1" customWidth="1"/>
    <col min="9897" max="9897" width="3.42578125" style="385" bestFit="1" customWidth="1"/>
    <col min="9898" max="9898" width="26.28515625" style="385" bestFit="1" customWidth="1"/>
    <col min="9899" max="9900" width="2.5703125" style="385" bestFit="1" customWidth="1"/>
    <col min="9901" max="9901" width="2.85546875" style="385" customWidth="1"/>
    <col min="9902" max="9902" width="4.140625" style="385" customWidth="1"/>
    <col min="9903" max="9903" width="15.42578125" style="386" bestFit="1" customWidth="1"/>
    <col min="9904" max="9910" width="5.7109375" style="385" customWidth="1"/>
    <col min="9911" max="9911" width="10.42578125" style="385" bestFit="1" customWidth="1"/>
    <col min="9912" max="9912" width="13.140625" style="385" bestFit="1" customWidth="1"/>
    <col min="9913" max="9914" width="5.7109375" style="385" customWidth="1"/>
    <col min="9915" max="9915" width="15.42578125" style="386" bestFit="1" customWidth="1"/>
    <col min="9916" max="9916" width="5.5703125" style="385" bestFit="1" customWidth="1"/>
    <col min="9917" max="9917" width="15.42578125" style="385" bestFit="1" customWidth="1"/>
    <col min="9918" max="9918" width="9" style="385" bestFit="1" customWidth="1"/>
    <col min="9919" max="9920" width="6" style="385" bestFit="1" customWidth="1"/>
    <col min="9921" max="9921" width="5.7109375" style="385" customWidth="1"/>
    <col min="9922" max="9922" width="13.140625" style="385" bestFit="1" customWidth="1"/>
    <col min="9923" max="9940" width="5.7109375" style="385" customWidth="1"/>
    <col min="9941" max="9941" width="12" style="385" bestFit="1" customWidth="1"/>
    <col min="9942" max="9942" width="13.140625" style="385" bestFit="1" customWidth="1"/>
    <col min="9943" max="9959" width="5.7109375" style="385" customWidth="1"/>
    <col min="9960" max="9960" width="2.85546875" style="385" bestFit="1" customWidth="1"/>
    <col min="9961" max="9961" width="7.7109375" style="385" bestFit="1" customWidth="1"/>
    <col min="9962" max="9962" width="10.5703125" style="385" bestFit="1" customWidth="1"/>
    <col min="9963" max="9980" width="5.7109375" style="385" customWidth="1"/>
    <col min="9981" max="9981" width="16.5703125" style="385" bestFit="1" customWidth="1"/>
    <col min="9982" max="9982" width="10.5703125" style="385" bestFit="1" customWidth="1"/>
    <col min="9983" max="10000" width="5.7109375" style="385" customWidth="1"/>
    <col min="10001" max="10001" width="2.85546875" style="385" customWidth="1"/>
    <col min="10002" max="10002" width="15.42578125" style="385" bestFit="1" customWidth="1"/>
    <col min="10003" max="10003" width="1.85546875" style="385" bestFit="1" customWidth="1"/>
    <col min="10004" max="10004" width="2.85546875" style="385" bestFit="1" customWidth="1"/>
    <col min="10005" max="10005" width="15.42578125" style="385" bestFit="1" customWidth="1"/>
    <col min="10006" max="10006" width="3.140625" style="385" bestFit="1" customWidth="1"/>
    <col min="10007" max="10007" width="3.42578125" style="385" bestFit="1" customWidth="1"/>
    <col min="10008" max="10008" width="26.28515625" style="385" bestFit="1" customWidth="1"/>
    <col min="10009" max="10010" width="2.5703125" style="385" bestFit="1" customWidth="1"/>
    <col min="10011" max="10011" width="2.85546875" style="385" customWidth="1"/>
    <col min="10012" max="10012" width="4.140625" style="385" customWidth="1"/>
    <col min="10013" max="10013" width="15.42578125" style="386" bestFit="1" customWidth="1"/>
    <col min="10014" max="10020" width="5.7109375" style="385" customWidth="1"/>
    <col min="10021" max="10021" width="10.42578125" style="385" bestFit="1" customWidth="1"/>
    <col min="10022" max="10022" width="13.140625" style="385" bestFit="1" customWidth="1"/>
    <col min="10023" max="10024" width="5.7109375" style="385" customWidth="1"/>
    <col min="10025" max="10025" width="15.42578125" style="386" bestFit="1" customWidth="1"/>
    <col min="10026" max="10026" width="5.5703125" style="385" bestFit="1" customWidth="1"/>
    <col min="10027" max="10027" width="15.42578125" style="385" bestFit="1" customWidth="1"/>
    <col min="10028" max="10028" width="9" style="385" bestFit="1" customWidth="1"/>
    <col min="10029" max="10030" width="6" style="385" bestFit="1" customWidth="1"/>
    <col min="10031" max="10031" width="5.7109375" style="385" customWidth="1"/>
    <col min="10032" max="10032" width="13.140625" style="385" bestFit="1" customWidth="1"/>
    <col min="10033" max="10050" width="5.7109375" style="385" customWidth="1"/>
    <col min="10051" max="10051" width="12" style="385" bestFit="1" customWidth="1"/>
    <col min="10052" max="10052" width="13.140625" style="385" bestFit="1" customWidth="1"/>
    <col min="10053" max="10069" width="5.7109375" style="385" customWidth="1"/>
    <col min="10070" max="10070" width="2.85546875" style="385" bestFit="1" customWidth="1"/>
    <col min="10071" max="10071" width="7.7109375" style="385" bestFit="1" customWidth="1"/>
    <col min="10072" max="10072" width="10.5703125" style="385" bestFit="1" customWidth="1"/>
    <col min="10073" max="10090" width="5.7109375" style="385" customWidth="1"/>
    <col min="10091" max="10091" width="16.5703125" style="385" bestFit="1" customWidth="1"/>
    <col min="10092" max="10092" width="10.5703125" style="385" bestFit="1" customWidth="1"/>
    <col min="10093" max="10110" width="5.7109375" style="385" customWidth="1"/>
    <col min="10111" max="10111" width="2.85546875" style="385" customWidth="1"/>
    <col min="10112" max="10112" width="15.42578125" style="385" bestFit="1" customWidth="1"/>
    <col min="10113" max="10113" width="1.85546875" style="385" bestFit="1" customWidth="1"/>
    <col min="10114" max="10114" width="2.85546875" style="385" bestFit="1" customWidth="1"/>
    <col min="10115" max="10115" width="15.42578125" style="385" bestFit="1" customWidth="1"/>
    <col min="10116" max="10116" width="3.140625" style="385" bestFit="1" customWidth="1"/>
    <col min="10117" max="10117" width="3.42578125" style="385" bestFit="1" customWidth="1"/>
    <col min="10118" max="10118" width="26.28515625" style="385" bestFit="1" customWidth="1"/>
    <col min="10119" max="10120" width="2.5703125" style="385" bestFit="1" customWidth="1"/>
    <col min="10121" max="10121" width="2.85546875" style="385" customWidth="1"/>
    <col min="10122" max="10122" width="4.140625" style="385" customWidth="1"/>
    <col min="10123" max="10123" width="15.42578125" style="386" bestFit="1" customWidth="1"/>
    <col min="10124" max="10130" width="5.7109375" style="385" customWidth="1"/>
    <col min="10131" max="10131" width="10.42578125" style="385" bestFit="1" customWidth="1"/>
    <col min="10132" max="10132" width="13.140625" style="385" bestFit="1" customWidth="1"/>
    <col min="10133" max="10134" width="5.7109375" style="385" customWidth="1"/>
    <col min="10135" max="10135" width="15.42578125" style="386" bestFit="1" customWidth="1"/>
    <col min="10136" max="10136" width="5.5703125" style="385" bestFit="1" customWidth="1"/>
    <col min="10137" max="10137" width="15.42578125" style="385" bestFit="1" customWidth="1"/>
    <col min="10138" max="10138" width="9" style="385" bestFit="1" customWidth="1"/>
    <col min="10139" max="10140" width="6" style="385" bestFit="1" customWidth="1"/>
    <col min="10141" max="10141" width="5.7109375" style="385" customWidth="1"/>
    <col min="10142" max="10142" width="13.140625" style="385" bestFit="1" customWidth="1"/>
    <col min="10143" max="10160" width="5.7109375" style="385" customWidth="1"/>
    <col min="10161" max="10161" width="12" style="385" bestFit="1" customWidth="1"/>
    <col min="10162" max="10162" width="13.140625" style="385" bestFit="1" customWidth="1"/>
    <col min="10163" max="10179" width="5.7109375" style="385" customWidth="1"/>
    <col min="10180" max="10180" width="2.85546875" style="385" bestFit="1" customWidth="1"/>
    <col min="10181" max="10181" width="7.7109375" style="385" bestFit="1" customWidth="1"/>
    <col min="10182" max="10182" width="10.5703125" style="385" bestFit="1" customWidth="1"/>
    <col min="10183" max="10200" width="5.7109375" style="385" customWidth="1"/>
    <col min="10201" max="10201" width="16.5703125" style="385" bestFit="1" customWidth="1"/>
    <col min="10202" max="10202" width="10.5703125" style="385" bestFit="1" customWidth="1"/>
    <col min="10203" max="10220" width="5.7109375" style="385" customWidth="1"/>
    <col min="10221" max="10221" width="2.85546875" style="385" customWidth="1"/>
    <col min="10222" max="10222" width="15.42578125" style="385" bestFit="1" customWidth="1"/>
    <col min="10223" max="10223" width="1.85546875" style="385" bestFit="1" customWidth="1"/>
    <col min="10224" max="10224" width="2.85546875" style="385" bestFit="1" customWidth="1"/>
    <col min="10225" max="10225" width="15.42578125" style="385" bestFit="1" customWidth="1"/>
    <col min="10226" max="10226" width="3.140625" style="385" bestFit="1" customWidth="1"/>
    <col min="10227" max="10227" width="3.42578125" style="385" bestFit="1" customWidth="1"/>
    <col min="10228" max="10228" width="26.28515625" style="385" bestFit="1" customWidth="1"/>
    <col min="10229" max="10230" width="2.5703125" style="385" bestFit="1" customWidth="1"/>
    <col min="10231" max="10231" width="2.85546875" style="385" customWidth="1"/>
    <col min="10232" max="10232" width="4.140625" style="385" customWidth="1"/>
    <col min="10233" max="10233" width="15.42578125" style="386" bestFit="1" customWidth="1"/>
    <col min="10234" max="10240" width="5.7109375" style="385" customWidth="1"/>
    <col min="10241" max="10241" width="10.42578125" style="385" bestFit="1" customWidth="1"/>
    <col min="10242" max="10242" width="13.140625" style="385" bestFit="1" customWidth="1"/>
    <col min="10243" max="10244" width="5.7109375" style="385" customWidth="1"/>
    <col min="10245" max="10245" width="15.42578125" style="386" bestFit="1" customWidth="1"/>
    <col min="10246" max="10246" width="5.5703125" style="385" bestFit="1" customWidth="1"/>
    <col min="10247" max="10247" width="15.42578125" style="385" bestFit="1" customWidth="1"/>
    <col min="10248" max="10248" width="9" style="385" bestFit="1" customWidth="1"/>
    <col min="10249" max="10250" width="6" style="385" bestFit="1" customWidth="1"/>
    <col min="10251" max="10251" width="5.7109375" style="385" customWidth="1"/>
    <col min="10252" max="10252" width="13.140625" style="385" bestFit="1" customWidth="1"/>
    <col min="10253" max="10270" width="5.7109375" style="385" customWidth="1"/>
    <col min="10271" max="10271" width="12" style="385" bestFit="1" customWidth="1"/>
    <col min="10272" max="10272" width="13.140625" style="385" bestFit="1" customWidth="1"/>
    <col min="10273" max="10289" width="5.7109375" style="385" customWidth="1"/>
    <col min="10290" max="10290" width="2.85546875" style="385" bestFit="1" customWidth="1"/>
    <col min="10291" max="10291" width="7.7109375" style="385" bestFit="1" customWidth="1"/>
    <col min="10292" max="10292" width="10.5703125" style="385" bestFit="1" customWidth="1"/>
    <col min="10293" max="10310" width="5.7109375" style="385" customWidth="1"/>
    <col min="10311" max="10311" width="16.5703125" style="385" bestFit="1" customWidth="1"/>
    <col min="10312" max="10312" width="10.5703125" style="385" bestFit="1" customWidth="1"/>
    <col min="10313" max="10330" width="5.7109375" style="385" customWidth="1"/>
    <col min="10331" max="10331" width="2.85546875" style="385" customWidth="1"/>
    <col min="10332" max="10332" width="15.42578125" style="385" bestFit="1" customWidth="1"/>
    <col min="10333" max="10333" width="1.85546875" style="385" bestFit="1" customWidth="1"/>
    <col min="10334" max="10334" width="2.85546875" style="385" bestFit="1" customWidth="1"/>
    <col min="10335" max="10335" width="15.42578125" style="385" bestFit="1" customWidth="1"/>
    <col min="10336" max="10336" width="3.140625" style="385" bestFit="1" customWidth="1"/>
    <col min="10337" max="10337" width="3.42578125" style="385" bestFit="1" customWidth="1"/>
    <col min="10338" max="10338" width="26.28515625" style="385" bestFit="1" customWidth="1"/>
    <col min="10339" max="10340" width="2.5703125" style="385" bestFit="1" customWidth="1"/>
    <col min="10341" max="10341" width="2.85546875" style="385" customWidth="1"/>
    <col min="10342" max="10342" width="4.140625" style="385" customWidth="1"/>
    <col min="10343" max="10343" width="15.42578125" style="386" bestFit="1" customWidth="1"/>
    <col min="10344" max="10350" width="5.7109375" style="385" customWidth="1"/>
    <col min="10351" max="10351" width="10.42578125" style="385" bestFit="1" customWidth="1"/>
    <col min="10352" max="10352" width="13.140625" style="385" bestFit="1" customWidth="1"/>
    <col min="10353" max="10354" width="5.7109375" style="385" customWidth="1"/>
    <col min="10355" max="10355" width="15.42578125" style="386" bestFit="1" customWidth="1"/>
    <col min="10356" max="10356" width="5.5703125" style="385" bestFit="1" customWidth="1"/>
    <col min="10357" max="10357" width="15.42578125" style="385" bestFit="1" customWidth="1"/>
    <col min="10358" max="10358" width="9" style="385" bestFit="1" customWidth="1"/>
    <col min="10359" max="10360" width="6" style="385" bestFit="1" customWidth="1"/>
    <col min="10361" max="10361" width="5.7109375" style="385" customWidth="1"/>
    <col min="10362" max="10362" width="13.140625" style="385" bestFit="1" customWidth="1"/>
    <col min="10363" max="10380" width="5.7109375" style="385" customWidth="1"/>
    <col min="10381" max="10381" width="12" style="385" bestFit="1" customWidth="1"/>
    <col min="10382" max="10382" width="13.140625" style="385" bestFit="1" customWidth="1"/>
    <col min="10383" max="10399" width="5.7109375" style="385" customWidth="1"/>
    <col min="10400" max="10400" width="2.85546875" style="385" bestFit="1" customWidth="1"/>
    <col min="10401" max="10401" width="7.7109375" style="385" bestFit="1" customWidth="1"/>
    <col min="10402" max="10402" width="10.5703125" style="385" bestFit="1" customWidth="1"/>
    <col min="10403" max="10420" width="5.7109375" style="385" customWidth="1"/>
    <col min="10421" max="10421" width="16.5703125" style="385" bestFit="1" customWidth="1"/>
    <col min="10422" max="10422" width="10.5703125" style="385" bestFit="1" customWidth="1"/>
    <col min="10423" max="10440" width="5.7109375" style="385" customWidth="1"/>
    <col min="10441" max="10441" width="2.85546875" style="385" customWidth="1"/>
    <col min="10442" max="10442" width="15.42578125" style="385" bestFit="1" customWidth="1"/>
    <col min="10443" max="10443" width="1.85546875" style="385" bestFit="1" customWidth="1"/>
    <col min="10444" max="10444" width="2.85546875" style="385" bestFit="1" customWidth="1"/>
    <col min="10445" max="10445" width="15.42578125" style="385" bestFit="1" customWidth="1"/>
    <col min="10446" max="10446" width="3.140625" style="385" bestFit="1" customWidth="1"/>
    <col min="10447" max="10447" width="3.42578125" style="385" bestFit="1" customWidth="1"/>
    <col min="10448" max="10448" width="26.28515625" style="385" bestFit="1" customWidth="1"/>
    <col min="10449" max="10450" width="2.5703125" style="385" bestFit="1" customWidth="1"/>
    <col min="10451" max="10451" width="2.85546875" style="385" customWidth="1"/>
    <col min="10452" max="10452" width="4.140625" style="385" customWidth="1"/>
    <col min="10453" max="10453" width="15.42578125" style="386" bestFit="1" customWidth="1"/>
    <col min="10454" max="10460" width="5.7109375" style="385" customWidth="1"/>
    <col min="10461" max="10461" width="10.42578125" style="385" bestFit="1" customWidth="1"/>
    <col min="10462" max="10462" width="13.140625" style="385" bestFit="1" customWidth="1"/>
    <col min="10463" max="10464" width="5.7109375" style="385" customWidth="1"/>
    <col min="10465" max="10465" width="15.42578125" style="386" bestFit="1" customWidth="1"/>
    <col min="10466" max="10466" width="5.5703125" style="385" bestFit="1" customWidth="1"/>
    <col min="10467" max="10467" width="15.42578125" style="385" bestFit="1" customWidth="1"/>
    <col min="10468" max="10468" width="9" style="385" bestFit="1" customWidth="1"/>
    <col min="10469" max="10470" width="6" style="385" bestFit="1" customWidth="1"/>
    <col min="10471" max="10471" width="5.7109375" style="385" customWidth="1"/>
    <col min="10472" max="10472" width="13.140625" style="385" bestFit="1" customWidth="1"/>
    <col min="10473" max="10490" width="5.7109375" style="385" customWidth="1"/>
    <col min="10491" max="10491" width="12" style="385" bestFit="1" customWidth="1"/>
    <col min="10492" max="10492" width="13.140625" style="385" bestFit="1" customWidth="1"/>
    <col min="10493" max="10509" width="5.7109375" style="385" customWidth="1"/>
    <col min="10510" max="10510" width="2.85546875" style="385" bestFit="1" customWidth="1"/>
    <col min="10511" max="10511" width="7.7109375" style="385" bestFit="1" customWidth="1"/>
    <col min="10512" max="10512" width="10.5703125" style="385" bestFit="1" customWidth="1"/>
    <col min="10513" max="10530" width="5.7109375" style="385" customWidth="1"/>
    <col min="10531" max="10531" width="16.5703125" style="385" bestFit="1" customWidth="1"/>
    <col min="10532" max="10532" width="10.5703125" style="385" bestFit="1" customWidth="1"/>
    <col min="10533" max="10550" width="5.7109375" style="385" customWidth="1"/>
    <col min="10551" max="10551" width="2.85546875" style="385" customWidth="1"/>
    <col min="10552" max="10552" width="15.42578125" style="385" bestFit="1" customWidth="1"/>
    <col min="10553" max="10553" width="1.85546875" style="385" bestFit="1" customWidth="1"/>
    <col min="10554" max="10554" width="2.85546875" style="385" bestFit="1" customWidth="1"/>
    <col min="10555" max="10555" width="15.42578125" style="385" bestFit="1" customWidth="1"/>
    <col min="10556" max="10556" width="3.140625" style="385" bestFit="1" customWidth="1"/>
    <col min="10557" max="10557" width="3.42578125" style="385" bestFit="1" customWidth="1"/>
    <col min="10558" max="10558" width="26.28515625" style="385" bestFit="1" customWidth="1"/>
    <col min="10559" max="10560" width="2.5703125" style="385" bestFit="1" customWidth="1"/>
    <col min="10561" max="10561" width="2.85546875" style="385" customWidth="1"/>
    <col min="10562" max="10562" width="4.140625" style="385" customWidth="1"/>
    <col min="10563" max="10563" width="15.42578125" style="386" bestFit="1" customWidth="1"/>
    <col min="10564" max="10570" width="5.7109375" style="385" customWidth="1"/>
    <col min="10571" max="10571" width="10.42578125" style="385" bestFit="1" customWidth="1"/>
    <col min="10572" max="10572" width="13.140625" style="385" bestFit="1" customWidth="1"/>
    <col min="10573" max="10574" width="5.7109375" style="385" customWidth="1"/>
    <col min="10575" max="10575" width="15.42578125" style="386" bestFit="1" customWidth="1"/>
    <col min="10576" max="10576" width="5.5703125" style="385" bestFit="1" customWidth="1"/>
    <col min="10577" max="10577" width="15.42578125" style="385" bestFit="1" customWidth="1"/>
    <col min="10578" max="10578" width="9" style="385" bestFit="1" customWidth="1"/>
    <col min="10579" max="10580" width="6" style="385" bestFit="1" customWidth="1"/>
    <col min="10581" max="10581" width="5.7109375" style="385" customWidth="1"/>
    <col min="10582" max="10582" width="13.140625" style="385" bestFit="1" customWidth="1"/>
    <col min="10583" max="10600" width="5.7109375" style="385" customWidth="1"/>
    <col min="10601" max="10601" width="12" style="385" bestFit="1" customWidth="1"/>
    <col min="10602" max="10602" width="13.140625" style="385" bestFit="1" customWidth="1"/>
    <col min="10603" max="10619" width="5.7109375" style="385" customWidth="1"/>
    <col min="10620" max="10620" width="2.85546875" style="385" bestFit="1" customWidth="1"/>
    <col min="10621" max="10621" width="7.7109375" style="385" bestFit="1" customWidth="1"/>
    <col min="10622" max="10622" width="10.5703125" style="385" bestFit="1" customWidth="1"/>
    <col min="10623" max="10640" width="5.7109375" style="385" customWidth="1"/>
    <col min="10641" max="10641" width="16.5703125" style="385" bestFit="1" customWidth="1"/>
    <col min="10642" max="10642" width="10.5703125" style="385" bestFit="1" customWidth="1"/>
    <col min="10643" max="10660" width="5.7109375" style="385" customWidth="1"/>
    <col min="10661" max="10661" width="2.85546875" style="385" customWidth="1"/>
    <col min="10662" max="10662" width="15.42578125" style="385" bestFit="1" customWidth="1"/>
    <col min="10663" max="10663" width="1.85546875" style="385" bestFit="1" customWidth="1"/>
    <col min="10664" max="10664" width="2.85546875" style="385" bestFit="1" customWidth="1"/>
    <col min="10665" max="10665" width="15.42578125" style="385" bestFit="1" customWidth="1"/>
    <col min="10666" max="10666" width="3.140625" style="385" bestFit="1" customWidth="1"/>
    <col min="10667" max="10667" width="3.42578125" style="385" bestFit="1" customWidth="1"/>
    <col min="10668" max="10668" width="26.28515625" style="385" bestFit="1" customWidth="1"/>
    <col min="10669" max="10670" width="2.5703125" style="385" bestFit="1" customWidth="1"/>
    <col min="10671" max="10671" width="2.85546875" style="385" customWidth="1"/>
    <col min="10672" max="10672" width="4.140625" style="385" customWidth="1"/>
    <col min="10673" max="10673" width="15.42578125" style="386" bestFit="1" customWidth="1"/>
    <col min="10674" max="10680" width="5.7109375" style="385" customWidth="1"/>
    <col min="10681" max="10681" width="10.42578125" style="385" bestFit="1" customWidth="1"/>
    <col min="10682" max="10682" width="13.140625" style="385" bestFit="1" customWidth="1"/>
    <col min="10683" max="10684" width="5.7109375" style="385" customWidth="1"/>
    <col min="10685" max="10685" width="15.42578125" style="386" bestFit="1" customWidth="1"/>
    <col min="10686" max="10686" width="5.5703125" style="385" bestFit="1" customWidth="1"/>
    <col min="10687" max="10687" width="15.42578125" style="385" bestFit="1" customWidth="1"/>
    <col min="10688" max="10688" width="9" style="385" bestFit="1" customWidth="1"/>
    <col min="10689" max="10690" width="6" style="385" bestFit="1" customWidth="1"/>
    <col min="10691" max="10691" width="5.7109375" style="385" customWidth="1"/>
    <col min="10692" max="10692" width="13.140625" style="385" bestFit="1" customWidth="1"/>
    <col min="10693" max="10710" width="5.7109375" style="385" customWidth="1"/>
    <col min="10711" max="10711" width="12" style="385" bestFit="1" customWidth="1"/>
    <col min="10712" max="10712" width="13.140625" style="385" bestFit="1" customWidth="1"/>
    <col min="10713" max="10729" width="5.7109375" style="385" customWidth="1"/>
    <col min="10730" max="10730" width="2.85546875" style="385" bestFit="1" customWidth="1"/>
    <col min="10731" max="10731" width="7.7109375" style="385" bestFit="1" customWidth="1"/>
    <col min="10732" max="10732" width="10.5703125" style="385" bestFit="1" customWidth="1"/>
    <col min="10733" max="10750" width="5.7109375" style="385" customWidth="1"/>
    <col min="10751" max="10751" width="16.5703125" style="385" bestFit="1" customWidth="1"/>
    <col min="10752" max="10752" width="10.5703125" style="385" bestFit="1" customWidth="1"/>
    <col min="10753" max="10770" width="5.7109375" style="385" customWidth="1"/>
    <col min="10771" max="10771" width="2.85546875" style="385" customWidth="1"/>
    <col min="10772" max="10772" width="15.42578125" style="385" bestFit="1" customWidth="1"/>
    <col min="10773" max="10773" width="1.85546875" style="385" bestFit="1" customWidth="1"/>
    <col min="10774" max="10774" width="2.85546875" style="385" bestFit="1" customWidth="1"/>
    <col min="10775" max="10775" width="15.42578125" style="385" bestFit="1" customWidth="1"/>
    <col min="10776" max="10776" width="3.140625" style="385" bestFit="1" customWidth="1"/>
    <col min="10777" max="10777" width="3.42578125" style="385" bestFit="1" customWidth="1"/>
    <col min="10778" max="10778" width="26.28515625" style="385" bestFit="1" customWidth="1"/>
    <col min="10779" max="10780" width="2.5703125" style="385" bestFit="1" customWidth="1"/>
    <col min="10781" max="10781" width="2.85546875" style="385" customWidth="1"/>
    <col min="10782" max="10782" width="4.140625" style="385" customWidth="1"/>
    <col min="10783" max="10783" width="15.42578125" style="386" bestFit="1" customWidth="1"/>
    <col min="10784" max="10790" width="5.7109375" style="385" customWidth="1"/>
    <col min="10791" max="10791" width="10.42578125" style="385" bestFit="1" customWidth="1"/>
    <col min="10792" max="10792" width="13.140625" style="385" bestFit="1" customWidth="1"/>
    <col min="10793" max="10794" width="5.7109375" style="385" customWidth="1"/>
    <col min="10795" max="10795" width="15.42578125" style="386" bestFit="1" customWidth="1"/>
    <col min="10796" max="10796" width="5.5703125" style="385" bestFit="1" customWidth="1"/>
    <col min="10797" max="10797" width="15.42578125" style="385" bestFit="1" customWidth="1"/>
    <col min="10798" max="10798" width="9" style="385" bestFit="1" customWidth="1"/>
    <col min="10799" max="10800" width="6" style="385" bestFit="1" customWidth="1"/>
    <col min="10801" max="10801" width="5.7109375" style="385" customWidth="1"/>
    <col min="10802" max="10802" width="13.140625" style="385" bestFit="1" customWidth="1"/>
    <col min="10803" max="10820" width="5.7109375" style="385" customWidth="1"/>
    <col min="10821" max="10821" width="12" style="385" bestFit="1" customWidth="1"/>
    <col min="10822" max="10822" width="13.140625" style="385" bestFit="1" customWidth="1"/>
    <col min="10823" max="10839" width="5.7109375" style="385" customWidth="1"/>
    <col min="10840" max="10840" width="2.85546875" style="385" bestFit="1" customWidth="1"/>
    <col min="10841" max="10841" width="7.7109375" style="385" bestFit="1" customWidth="1"/>
    <col min="10842" max="10842" width="10.5703125" style="385" bestFit="1" customWidth="1"/>
    <col min="10843" max="10860" width="5.7109375" style="385" customWidth="1"/>
    <col min="10861" max="10861" width="16.5703125" style="385" bestFit="1" customWidth="1"/>
    <col min="10862" max="10862" width="10.5703125" style="385" bestFit="1" customWidth="1"/>
    <col min="10863" max="10880" width="5.7109375" style="385" customWidth="1"/>
    <col min="10881" max="10881" width="2.85546875" style="385" customWidth="1"/>
    <col min="10882" max="10882" width="15.42578125" style="385" bestFit="1" customWidth="1"/>
    <col min="10883" max="10883" width="1.85546875" style="385" bestFit="1" customWidth="1"/>
    <col min="10884" max="10884" width="2.85546875" style="385" bestFit="1" customWidth="1"/>
    <col min="10885" max="10885" width="15.42578125" style="385" bestFit="1" customWidth="1"/>
    <col min="10886" max="10886" width="3.140625" style="385" bestFit="1" customWidth="1"/>
    <col min="10887" max="10887" width="3.42578125" style="385" bestFit="1" customWidth="1"/>
    <col min="10888" max="10888" width="26.28515625" style="385" bestFit="1" customWidth="1"/>
    <col min="10889" max="10890" width="2.5703125" style="385" bestFit="1" customWidth="1"/>
    <col min="10891" max="10891" width="2.85546875" style="385" customWidth="1"/>
    <col min="10892" max="10892" width="4.140625" style="385" customWidth="1"/>
    <col min="10893" max="10893" width="15.42578125" style="386" bestFit="1" customWidth="1"/>
    <col min="10894" max="10900" width="5.7109375" style="385" customWidth="1"/>
    <col min="10901" max="10901" width="10.42578125" style="385" bestFit="1" customWidth="1"/>
    <col min="10902" max="10902" width="13.140625" style="385" bestFit="1" customWidth="1"/>
    <col min="10903" max="10904" width="5.7109375" style="385" customWidth="1"/>
    <col min="10905" max="10905" width="15.42578125" style="386" bestFit="1" customWidth="1"/>
    <col min="10906" max="10906" width="5.5703125" style="385" bestFit="1" customWidth="1"/>
    <col min="10907" max="10907" width="15.42578125" style="385" bestFit="1" customWidth="1"/>
    <col min="10908" max="10908" width="9" style="385" bestFit="1" customWidth="1"/>
    <col min="10909" max="10910" width="6" style="385" bestFit="1" customWidth="1"/>
    <col min="10911" max="10911" width="5.7109375" style="385" customWidth="1"/>
    <col min="10912" max="10912" width="13.140625" style="385" bestFit="1" customWidth="1"/>
    <col min="10913" max="10930" width="5.7109375" style="385" customWidth="1"/>
    <col min="10931" max="10931" width="12" style="385" bestFit="1" customWidth="1"/>
    <col min="10932" max="10932" width="13.140625" style="385" bestFit="1" customWidth="1"/>
    <col min="10933" max="10949" width="5.7109375" style="385" customWidth="1"/>
    <col min="10950" max="10950" width="2.85546875" style="385" bestFit="1" customWidth="1"/>
    <col min="10951" max="10951" width="7.7109375" style="385" bestFit="1" customWidth="1"/>
    <col min="10952" max="10952" width="10.5703125" style="385" bestFit="1" customWidth="1"/>
    <col min="10953" max="10970" width="5.7109375" style="385" customWidth="1"/>
    <col min="10971" max="10971" width="16.5703125" style="385" bestFit="1" customWidth="1"/>
    <col min="10972" max="10972" width="10.5703125" style="385" bestFit="1" customWidth="1"/>
    <col min="10973" max="10990" width="5.7109375" style="385" customWidth="1"/>
    <col min="10991" max="10991" width="2.85546875" style="385" customWidth="1"/>
    <col min="10992" max="10992" width="15.42578125" style="385" bestFit="1" customWidth="1"/>
    <col min="10993" max="10993" width="1.85546875" style="385" bestFit="1" customWidth="1"/>
    <col min="10994" max="10994" width="2.85546875" style="385" bestFit="1" customWidth="1"/>
    <col min="10995" max="10995" width="15.42578125" style="385" bestFit="1" customWidth="1"/>
    <col min="10996" max="10996" width="3.140625" style="385" bestFit="1" customWidth="1"/>
    <col min="10997" max="10997" width="3.42578125" style="385" bestFit="1" customWidth="1"/>
    <col min="10998" max="10998" width="26.28515625" style="385" bestFit="1" customWidth="1"/>
    <col min="10999" max="11000" width="2.5703125" style="385" bestFit="1" customWidth="1"/>
    <col min="11001" max="11001" width="2.85546875" style="385" customWidth="1"/>
    <col min="11002" max="11002" width="4.140625" style="385" customWidth="1"/>
    <col min="11003" max="11003" width="15.42578125" style="386" bestFit="1" customWidth="1"/>
    <col min="11004" max="11010" width="5.7109375" style="385" customWidth="1"/>
    <col min="11011" max="11011" width="10.42578125" style="385" bestFit="1" customWidth="1"/>
    <col min="11012" max="11012" width="13.140625" style="385" bestFit="1" customWidth="1"/>
    <col min="11013" max="11014" width="5.7109375" style="385" customWidth="1"/>
    <col min="11015" max="11015" width="15.42578125" style="386" bestFit="1" customWidth="1"/>
    <col min="11016" max="11016" width="5.5703125" style="385" bestFit="1" customWidth="1"/>
    <col min="11017" max="11017" width="15.42578125" style="385" bestFit="1" customWidth="1"/>
    <col min="11018" max="11018" width="9" style="385" bestFit="1" customWidth="1"/>
    <col min="11019" max="11020" width="6" style="385" bestFit="1" customWidth="1"/>
    <col min="11021" max="11021" width="5.7109375" style="385" customWidth="1"/>
    <col min="11022" max="11022" width="13.140625" style="385" bestFit="1" customWidth="1"/>
    <col min="11023" max="11040" width="5.7109375" style="385" customWidth="1"/>
    <col min="11041" max="11041" width="12" style="385" bestFit="1" customWidth="1"/>
    <col min="11042" max="11042" width="13.140625" style="385" bestFit="1" customWidth="1"/>
    <col min="11043" max="11059" width="5.7109375" style="385" customWidth="1"/>
    <col min="11060" max="11060" width="2.85546875" style="385" bestFit="1" customWidth="1"/>
    <col min="11061" max="11061" width="7.7109375" style="385" bestFit="1" customWidth="1"/>
    <col min="11062" max="11062" width="10.5703125" style="385" bestFit="1" customWidth="1"/>
    <col min="11063" max="11080" width="5.7109375" style="385" customWidth="1"/>
    <col min="11081" max="11081" width="16.5703125" style="385" bestFit="1" customWidth="1"/>
    <col min="11082" max="11082" width="10.5703125" style="385" bestFit="1" customWidth="1"/>
    <col min="11083" max="11100" width="5.7109375" style="385" customWidth="1"/>
    <col min="11101" max="11101" width="2.85546875" style="385" customWidth="1"/>
    <col min="11102" max="11102" width="15.42578125" style="385" bestFit="1" customWidth="1"/>
    <col min="11103" max="11103" width="1.85546875" style="385" bestFit="1" customWidth="1"/>
    <col min="11104" max="11104" width="2.85546875" style="385" bestFit="1" customWidth="1"/>
    <col min="11105" max="11105" width="15.42578125" style="385" bestFit="1" customWidth="1"/>
    <col min="11106" max="11106" width="3.140625" style="385" bestFit="1" customWidth="1"/>
    <col min="11107" max="11107" width="3.42578125" style="385" bestFit="1" customWidth="1"/>
    <col min="11108" max="11108" width="26.28515625" style="385" bestFit="1" customWidth="1"/>
    <col min="11109" max="11110" width="2.5703125" style="385" bestFit="1" customWidth="1"/>
    <col min="11111" max="11111" width="2.85546875" style="385" customWidth="1"/>
    <col min="11112" max="11112" width="4.140625" style="385" customWidth="1"/>
    <col min="11113" max="11113" width="15.42578125" style="386" bestFit="1" customWidth="1"/>
    <col min="11114" max="11120" width="5.7109375" style="385" customWidth="1"/>
    <col min="11121" max="11121" width="10.42578125" style="385" bestFit="1" customWidth="1"/>
    <col min="11122" max="11122" width="13.140625" style="385" bestFit="1" customWidth="1"/>
    <col min="11123" max="11124" width="5.7109375" style="385" customWidth="1"/>
    <col min="11125" max="11125" width="15.42578125" style="386" bestFit="1" customWidth="1"/>
    <col min="11126" max="11126" width="5.5703125" style="385" bestFit="1" customWidth="1"/>
    <col min="11127" max="11127" width="15.42578125" style="385" bestFit="1" customWidth="1"/>
    <col min="11128" max="11128" width="9" style="385" bestFit="1" customWidth="1"/>
    <col min="11129" max="11130" width="6" style="385" bestFit="1" customWidth="1"/>
    <col min="11131" max="11131" width="5.7109375" style="385" customWidth="1"/>
    <col min="11132" max="11132" width="13.140625" style="385" bestFit="1" customWidth="1"/>
    <col min="11133" max="11150" width="5.7109375" style="385" customWidth="1"/>
    <col min="11151" max="11151" width="12" style="385" bestFit="1" customWidth="1"/>
    <col min="11152" max="11152" width="13.140625" style="385" bestFit="1" customWidth="1"/>
    <col min="11153" max="11169" width="5.7109375" style="385" customWidth="1"/>
    <col min="11170" max="11170" width="2.85546875" style="385" bestFit="1" customWidth="1"/>
    <col min="11171" max="11171" width="7.7109375" style="385" bestFit="1" customWidth="1"/>
    <col min="11172" max="11172" width="10.5703125" style="385" bestFit="1" customWidth="1"/>
    <col min="11173" max="11190" width="5.7109375" style="385" customWidth="1"/>
    <col min="11191" max="11191" width="16.5703125" style="385" bestFit="1" customWidth="1"/>
    <col min="11192" max="11192" width="10.5703125" style="385" bestFit="1" customWidth="1"/>
    <col min="11193" max="11210" width="5.7109375" style="385" customWidth="1"/>
    <col min="11211" max="11211" width="2.85546875" style="385" customWidth="1"/>
    <col min="11212" max="11212" width="15.42578125" style="385" bestFit="1" customWidth="1"/>
    <col min="11213" max="11213" width="1.85546875" style="385" bestFit="1" customWidth="1"/>
    <col min="11214" max="11214" width="2.85546875" style="385" bestFit="1" customWidth="1"/>
    <col min="11215" max="11215" width="15.42578125" style="385" bestFit="1" customWidth="1"/>
    <col min="11216" max="11216" width="3.140625" style="385" bestFit="1" customWidth="1"/>
    <col min="11217" max="11217" width="3.42578125" style="385" bestFit="1" customWidth="1"/>
    <col min="11218" max="11218" width="26.28515625" style="385" bestFit="1" customWidth="1"/>
    <col min="11219" max="11220" width="2.5703125" style="385" bestFit="1" customWidth="1"/>
    <col min="11221" max="16384" width="8.7109375" style="384"/>
  </cols>
  <sheetData>
    <row r="1" spans="2:11220" x14ac:dyDescent="0.25">
      <c r="B1" s="385">
        <v>1</v>
      </c>
      <c r="AH1" s="385" t="s">
        <v>235</v>
      </c>
      <c r="DH1" s="385">
        <f>B1+1</f>
        <v>2</v>
      </c>
      <c r="EN1" s="385" t="s">
        <v>235</v>
      </c>
      <c r="HH1" s="385">
        <v>0</v>
      </c>
      <c r="HN1" s="385">
        <f t="shared" ref="HN1" si="0">DH1+1</f>
        <v>3</v>
      </c>
      <c r="IT1" s="385" t="s">
        <v>235</v>
      </c>
      <c r="LN1" s="385">
        <v>0</v>
      </c>
      <c r="LT1" s="385">
        <f t="shared" ref="LT1" si="1">HN1+1</f>
        <v>4</v>
      </c>
      <c r="MZ1" s="385" t="s">
        <v>235</v>
      </c>
      <c r="PT1" s="385">
        <v>0</v>
      </c>
      <c r="PZ1" s="385">
        <f t="shared" ref="PZ1" si="2">LT1+1</f>
        <v>5</v>
      </c>
      <c r="RF1" s="385" t="s">
        <v>235</v>
      </c>
      <c r="TZ1" s="385">
        <v>0</v>
      </c>
      <c r="UF1" s="385">
        <f t="shared" ref="UF1" si="3">PZ1+1</f>
        <v>6</v>
      </c>
      <c r="VL1" s="385" t="s">
        <v>235</v>
      </c>
      <c r="YF1" s="385">
        <v>0</v>
      </c>
      <c r="YL1" s="385">
        <f t="shared" ref="YL1" si="4">UF1+1</f>
        <v>7</v>
      </c>
      <c r="ZR1" s="385" t="s">
        <v>235</v>
      </c>
      <c r="ACL1" s="385">
        <v>0</v>
      </c>
      <c r="ACR1" s="385">
        <f t="shared" ref="ACR1" si="5">YL1+1</f>
        <v>8</v>
      </c>
      <c r="ADX1" s="385" t="s">
        <v>235</v>
      </c>
      <c r="AGR1" s="385">
        <v>0</v>
      </c>
      <c r="AGX1" s="385">
        <f t="shared" ref="AGX1" si="6">ACR1+1</f>
        <v>9</v>
      </c>
      <c r="AID1" s="385" t="s">
        <v>235</v>
      </c>
      <c r="AKX1" s="385">
        <v>0</v>
      </c>
      <c r="ALD1" s="385">
        <f t="shared" ref="ALD1" si="7">AGX1+1</f>
        <v>10</v>
      </c>
      <c r="AMJ1" s="385" t="s">
        <v>235</v>
      </c>
      <c r="APD1" s="385">
        <v>0</v>
      </c>
      <c r="APJ1" s="385">
        <f t="shared" ref="APJ1" si="8">ALD1+1</f>
        <v>11</v>
      </c>
      <c r="AQP1" s="385" t="s">
        <v>235</v>
      </c>
      <c r="ATJ1" s="385">
        <v>0</v>
      </c>
    </row>
    <row r="2" spans="2:11220" x14ac:dyDescent="0.25">
      <c r="V2" s="385" t="s">
        <v>236</v>
      </c>
      <c r="AH2" s="385">
        <v>1</v>
      </c>
      <c r="AI2" s="385">
        <v>2</v>
      </c>
      <c r="AJ2" s="385">
        <v>3</v>
      </c>
      <c r="AK2" s="385">
        <v>5</v>
      </c>
      <c r="AL2" s="385">
        <v>6</v>
      </c>
      <c r="AM2" s="385">
        <v>9</v>
      </c>
      <c r="AP2" s="385" t="s">
        <v>237</v>
      </c>
      <c r="BJ2" s="385" t="s">
        <v>238</v>
      </c>
      <c r="CD2" s="385" t="s">
        <v>239</v>
      </c>
      <c r="DA2" s="387">
        <f>INDEX('Game Board'!E8:E56,MATCH(32,'Game Board'!C8:C56,0),0)</f>
        <v>0</v>
      </c>
      <c r="DB2" s="385" t="s">
        <v>240</v>
      </c>
      <c r="DC2" s="385" t="s">
        <v>241</v>
      </c>
      <c r="EB2" s="385" t="s">
        <v>236</v>
      </c>
      <c r="EN2" s="385">
        <v>1</v>
      </c>
      <c r="EO2" s="385">
        <v>2</v>
      </c>
      <c r="EP2" s="385">
        <v>3</v>
      </c>
      <c r="EQ2" s="385">
        <v>5</v>
      </c>
      <c r="ER2" s="385">
        <v>6</v>
      </c>
      <c r="ES2" s="385">
        <v>9</v>
      </c>
      <c r="EV2" s="385" t="s">
        <v>237</v>
      </c>
      <c r="FP2" s="385" t="s">
        <v>238</v>
      </c>
      <c r="GJ2" s="385" t="s">
        <v>239</v>
      </c>
      <c r="HH2" s="385" t="s">
        <v>240</v>
      </c>
      <c r="HI2" s="385" t="s">
        <v>241</v>
      </c>
      <c r="IH2" s="385" t="s">
        <v>236</v>
      </c>
      <c r="IT2" s="385">
        <v>1</v>
      </c>
      <c r="IU2" s="385">
        <v>2</v>
      </c>
      <c r="IV2" s="385">
        <v>3</v>
      </c>
      <c r="IW2" s="385">
        <v>5</v>
      </c>
      <c r="IX2" s="385">
        <v>6</v>
      </c>
      <c r="IY2" s="385">
        <v>9</v>
      </c>
      <c r="JB2" s="385" t="s">
        <v>237</v>
      </c>
      <c r="JV2" s="385" t="s">
        <v>238</v>
      </c>
      <c r="KP2" s="385" t="s">
        <v>239</v>
      </c>
      <c r="LN2" s="385" t="s">
        <v>240</v>
      </c>
      <c r="LO2" s="385" t="s">
        <v>241</v>
      </c>
      <c r="MN2" s="385" t="s">
        <v>236</v>
      </c>
      <c r="MZ2" s="385">
        <v>1</v>
      </c>
      <c r="NA2" s="385">
        <v>2</v>
      </c>
      <c r="NB2" s="385">
        <v>3</v>
      </c>
      <c r="NC2" s="385">
        <v>5</v>
      </c>
      <c r="ND2" s="385">
        <v>6</v>
      </c>
      <c r="NE2" s="385">
        <v>9</v>
      </c>
      <c r="NH2" s="385" t="s">
        <v>237</v>
      </c>
      <c r="OB2" s="385" t="s">
        <v>238</v>
      </c>
      <c r="OV2" s="385" t="s">
        <v>239</v>
      </c>
      <c r="PT2" s="385" t="s">
        <v>240</v>
      </c>
      <c r="PU2" s="385" t="s">
        <v>241</v>
      </c>
      <c r="QT2" s="385" t="s">
        <v>236</v>
      </c>
      <c r="RF2" s="385">
        <v>1</v>
      </c>
      <c r="RG2" s="385">
        <v>2</v>
      </c>
      <c r="RH2" s="385">
        <v>3</v>
      </c>
      <c r="RI2" s="385">
        <v>5</v>
      </c>
      <c r="RJ2" s="385">
        <v>6</v>
      </c>
      <c r="RK2" s="385">
        <v>9</v>
      </c>
      <c r="RN2" s="385" t="s">
        <v>237</v>
      </c>
      <c r="SH2" s="385" t="s">
        <v>238</v>
      </c>
      <c r="TB2" s="385" t="s">
        <v>239</v>
      </c>
      <c r="TZ2" s="385" t="s">
        <v>240</v>
      </c>
      <c r="UA2" s="385" t="s">
        <v>241</v>
      </c>
      <c r="UZ2" s="385" t="s">
        <v>236</v>
      </c>
      <c r="VL2" s="385">
        <v>1</v>
      </c>
      <c r="VM2" s="385">
        <v>2</v>
      </c>
      <c r="VN2" s="385">
        <v>3</v>
      </c>
      <c r="VO2" s="385">
        <v>5</v>
      </c>
      <c r="VP2" s="385">
        <v>6</v>
      </c>
      <c r="VQ2" s="385">
        <v>9</v>
      </c>
      <c r="VT2" s="385" t="s">
        <v>237</v>
      </c>
      <c r="WN2" s="385" t="s">
        <v>238</v>
      </c>
      <c r="XH2" s="385" t="s">
        <v>239</v>
      </c>
      <c r="YF2" s="385" t="s">
        <v>240</v>
      </c>
      <c r="YG2" s="385" t="s">
        <v>241</v>
      </c>
      <c r="ZF2" s="385" t="s">
        <v>236</v>
      </c>
      <c r="ZR2" s="385">
        <v>1</v>
      </c>
      <c r="ZS2" s="385">
        <v>2</v>
      </c>
      <c r="ZT2" s="385">
        <v>3</v>
      </c>
      <c r="ZU2" s="385">
        <v>5</v>
      </c>
      <c r="ZV2" s="385">
        <v>6</v>
      </c>
      <c r="ZW2" s="385">
        <v>9</v>
      </c>
      <c r="ZZ2" s="385" t="s">
        <v>237</v>
      </c>
      <c r="AAT2" s="385" t="s">
        <v>238</v>
      </c>
      <c r="ABN2" s="385" t="s">
        <v>239</v>
      </c>
      <c r="ACL2" s="385" t="s">
        <v>240</v>
      </c>
      <c r="ACM2" s="385" t="s">
        <v>241</v>
      </c>
      <c r="ADL2" s="385" t="s">
        <v>236</v>
      </c>
      <c r="ADX2" s="385">
        <v>1</v>
      </c>
      <c r="ADY2" s="385">
        <v>2</v>
      </c>
      <c r="ADZ2" s="385">
        <v>3</v>
      </c>
      <c r="AEA2" s="385">
        <v>5</v>
      </c>
      <c r="AEB2" s="385">
        <v>6</v>
      </c>
      <c r="AEC2" s="385">
        <v>9</v>
      </c>
      <c r="AEF2" s="385" t="s">
        <v>237</v>
      </c>
      <c r="AEZ2" s="385" t="s">
        <v>238</v>
      </c>
      <c r="AFT2" s="385" t="s">
        <v>239</v>
      </c>
      <c r="AGR2" s="385" t="s">
        <v>240</v>
      </c>
      <c r="AGS2" s="385" t="s">
        <v>241</v>
      </c>
      <c r="AHR2" s="385" t="s">
        <v>236</v>
      </c>
      <c r="AID2" s="385">
        <v>1</v>
      </c>
      <c r="AIE2" s="385">
        <v>2</v>
      </c>
      <c r="AIF2" s="385">
        <v>3</v>
      </c>
      <c r="AIG2" s="385">
        <v>5</v>
      </c>
      <c r="AIH2" s="385">
        <v>6</v>
      </c>
      <c r="AII2" s="385">
        <v>9</v>
      </c>
      <c r="AIL2" s="385" t="s">
        <v>237</v>
      </c>
      <c r="AJF2" s="385" t="s">
        <v>238</v>
      </c>
      <c r="AJZ2" s="385" t="s">
        <v>239</v>
      </c>
      <c r="AKX2" s="385" t="s">
        <v>240</v>
      </c>
      <c r="AKY2" s="385" t="s">
        <v>241</v>
      </c>
      <c r="ALX2" s="385" t="s">
        <v>236</v>
      </c>
      <c r="AMJ2" s="385">
        <v>1</v>
      </c>
      <c r="AMK2" s="385">
        <v>2</v>
      </c>
      <c r="AML2" s="385">
        <v>3</v>
      </c>
      <c r="AMM2" s="385">
        <v>5</v>
      </c>
      <c r="AMN2" s="385">
        <v>6</v>
      </c>
      <c r="AMO2" s="385">
        <v>9</v>
      </c>
      <c r="AMR2" s="385" t="s">
        <v>237</v>
      </c>
      <c r="ANL2" s="385" t="s">
        <v>238</v>
      </c>
      <c r="AOF2" s="385" t="s">
        <v>239</v>
      </c>
      <c r="APD2" s="385" t="s">
        <v>240</v>
      </c>
      <c r="APE2" s="385" t="s">
        <v>241</v>
      </c>
      <c r="AQD2" s="385" t="s">
        <v>236</v>
      </c>
      <c r="AQP2" s="385">
        <v>1</v>
      </c>
      <c r="AQQ2" s="385">
        <v>2</v>
      </c>
      <c r="AQR2" s="385">
        <v>3</v>
      </c>
      <c r="AQS2" s="385">
        <v>5</v>
      </c>
      <c r="AQT2" s="385">
        <v>6</v>
      </c>
      <c r="AQU2" s="385">
        <v>9</v>
      </c>
      <c r="AQX2" s="385" t="s">
        <v>237</v>
      </c>
      <c r="ARR2" s="385" t="s">
        <v>238</v>
      </c>
      <c r="ASL2" s="385" t="s">
        <v>239</v>
      </c>
      <c r="ATI2" s="387">
        <f>INDEX('Game Board'!E8:E56,MATCH(32,'Game Board'!C8:C56,0),0)</f>
        <v>0</v>
      </c>
      <c r="ATJ2" s="385" t="s">
        <v>240</v>
      </c>
      <c r="ATK2" s="385" t="s">
        <v>241</v>
      </c>
    </row>
    <row r="3" spans="2:11220" s="388" customFormat="1" ht="30.95" customHeight="1" x14ac:dyDescent="0.25">
      <c r="B3" s="389"/>
      <c r="C3" s="390"/>
      <c r="D3" s="389" t="s">
        <v>242</v>
      </c>
      <c r="E3" s="389" t="s">
        <v>34</v>
      </c>
      <c r="F3" s="389" t="s">
        <v>243</v>
      </c>
      <c r="G3" s="389" t="s">
        <v>240</v>
      </c>
      <c r="H3" s="389" t="s">
        <v>241</v>
      </c>
      <c r="I3" s="389" t="s">
        <v>244</v>
      </c>
      <c r="J3" s="389" t="s">
        <v>245</v>
      </c>
      <c r="K3" s="389" t="s">
        <v>45</v>
      </c>
      <c r="L3" s="389" t="s">
        <v>246</v>
      </c>
      <c r="M3" s="389"/>
      <c r="N3" s="389" t="s">
        <v>247</v>
      </c>
      <c r="O3" s="390"/>
      <c r="P3" s="389"/>
      <c r="Q3" s="389" t="s">
        <v>248</v>
      </c>
      <c r="R3" s="389" t="s">
        <v>249</v>
      </c>
      <c r="S3" s="389" t="s">
        <v>250</v>
      </c>
      <c r="T3" s="389" t="s">
        <v>251</v>
      </c>
      <c r="U3" s="389"/>
      <c r="V3" s="389" t="s">
        <v>252</v>
      </c>
      <c r="W3" s="389" t="s">
        <v>242</v>
      </c>
      <c r="X3" s="389" t="s">
        <v>34</v>
      </c>
      <c r="Y3" s="389" t="s">
        <v>243</v>
      </c>
      <c r="Z3" s="389" t="s">
        <v>240</v>
      </c>
      <c r="AA3" s="389" t="s">
        <v>241</v>
      </c>
      <c r="AB3" s="389" t="s">
        <v>244</v>
      </c>
      <c r="AC3" s="389" t="s">
        <v>253</v>
      </c>
      <c r="AD3" s="389" t="s">
        <v>254</v>
      </c>
      <c r="AE3" s="389" t="s">
        <v>255</v>
      </c>
      <c r="AF3" s="389" t="s">
        <v>256</v>
      </c>
      <c r="AG3" s="389" t="s">
        <v>257</v>
      </c>
      <c r="AH3" s="389" t="s">
        <v>226</v>
      </c>
      <c r="AI3" s="389" t="s">
        <v>258</v>
      </c>
      <c r="AJ3" s="389" t="s">
        <v>240</v>
      </c>
      <c r="AK3" s="389" t="s">
        <v>259</v>
      </c>
      <c r="AL3" s="389" t="s">
        <v>255</v>
      </c>
      <c r="AM3" s="389" t="s">
        <v>256</v>
      </c>
      <c r="AN3" s="389" t="s">
        <v>260</v>
      </c>
      <c r="AO3" s="389"/>
      <c r="AP3" s="389" t="s">
        <v>252</v>
      </c>
      <c r="AQ3" s="389" t="s">
        <v>242</v>
      </c>
      <c r="AR3" s="389" t="s">
        <v>34</v>
      </c>
      <c r="AS3" s="389" t="s">
        <v>243</v>
      </c>
      <c r="AT3" s="389" t="s">
        <v>240</v>
      </c>
      <c r="AU3" s="389" t="s">
        <v>241</v>
      </c>
      <c r="AV3" s="389" t="s">
        <v>244</v>
      </c>
      <c r="AW3" s="389" t="s">
        <v>253</v>
      </c>
      <c r="AX3" s="389" t="s">
        <v>254</v>
      </c>
      <c r="AY3" s="389" t="s">
        <v>255</v>
      </c>
      <c r="AZ3" s="389" t="s">
        <v>256</v>
      </c>
      <c r="BA3" s="389" t="s">
        <v>257</v>
      </c>
      <c r="BB3" s="389" t="s">
        <v>226</v>
      </c>
      <c r="BC3" s="389" t="s">
        <v>258</v>
      </c>
      <c r="BD3" s="389" t="s">
        <v>240</v>
      </c>
      <c r="BE3" s="389" t="s">
        <v>259</v>
      </c>
      <c r="BF3" s="389" t="s">
        <v>255</v>
      </c>
      <c r="BG3" s="389" t="s">
        <v>256</v>
      </c>
      <c r="BH3" s="389" t="s">
        <v>260</v>
      </c>
      <c r="BI3" s="389"/>
      <c r="BJ3" s="389" t="s">
        <v>252</v>
      </c>
      <c r="BK3" s="389" t="s">
        <v>242</v>
      </c>
      <c r="BL3" s="389" t="s">
        <v>34</v>
      </c>
      <c r="BM3" s="389" t="s">
        <v>243</v>
      </c>
      <c r="BN3" s="389" t="s">
        <v>240</v>
      </c>
      <c r="BO3" s="389" t="s">
        <v>241</v>
      </c>
      <c r="BP3" s="389" t="s">
        <v>244</v>
      </c>
      <c r="BQ3" s="389" t="s">
        <v>253</v>
      </c>
      <c r="BR3" s="389" t="s">
        <v>254</v>
      </c>
      <c r="BS3" s="389" t="s">
        <v>255</v>
      </c>
      <c r="BT3" s="389" t="s">
        <v>256</v>
      </c>
      <c r="BU3" s="389" t="s">
        <v>257</v>
      </c>
      <c r="BV3" s="389" t="s">
        <v>226</v>
      </c>
      <c r="BW3" s="389" t="s">
        <v>258</v>
      </c>
      <c r="BX3" s="389" t="s">
        <v>240</v>
      </c>
      <c r="BY3" s="389" t="s">
        <v>254</v>
      </c>
      <c r="BZ3" s="389" t="s">
        <v>255</v>
      </c>
      <c r="CA3" s="389" t="s">
        <v>256</v>
      </c>
      <c r="CB3" s="389" t="s">
        <v>260</v>
      </c>
      <c r="CC3" s="389"/>
      <c r="CD3" s="389" t="s">
        <v>252</v>
      </c>
      <c r="CE3" s="389" t="s">
        <v>242</v>
      </c>
      <c r="CF3" s="389" t="s">
        <v>34</v>
      </c>
      <c r="CG3" s="389" t="s">
        <v>243</v>
      </c>
      <c r="CH3" s="389" t="s">
        <v>240</v>
      </c>
      <c r="CI3" s="389" t="s">
        <v>241</v>
      </c>
      <c r="CJ3" s="389" t="s">
        <v>244</v>
      </c>
      <c r="CK3" s="389" t="s">
        <v>253</v>
      </c>
      <c r="CL3" s="389" t="s">
        <v>254</v>
      </c>
      <c r="CM3" s="389" t="s">
        <v>255</v>
      </c>
      <c r="CN3" s="389" t="s">
        <v>256</v>
      </c>
      <c r="CO3" s="389" t="s">
        <v>257</v>
      </c>
      <c r="CP3" s="389" t="s">
        <v>226</v>
      </c>
      <c r="CQ3" s="389" t="s">
        <v>258</v>
      </c>
      <c r="CR3" s="389" t="s">
        <v>240</v>
      </c>
      <c r="CS3" s="389" t="s">
        <v>254</v>
      </c>
      <c r="CT3" s="389" t="s">
        <v>255</v>
      </c>
      <c r="CU3" s="389" t="s">
        <v>256</v>
      </c>
      <c r="CV3" s="389" t="s">
        <v>260</v>
      </c>
      <c r="CW3" s="389"/>
      <c r="CX3" s="389"/>
      <c r="CY3" s="389"/>
      <c r="CZ3" s="389">
        <v>1</v>
      </c>
      <c r="DA3" s="389" t="str">
        <f>'Game Board'!F8</f>
        <v>Switzerland</v>
      </c>
      <c r="DB3" s="389">
        <f>IF(DA2&lt;&gt;"",IF(AND('Game Board'!G8&lt;&gt;"",'Game Board'!H8&lt;&gt;""),'Game Board'!G8,0),"")</f>
        <v>0</v>
      </c>
      <c r="DC3" s="389">
        <f>IF(DA2&lt;&gt;"",IF(AND('Game Board'!G8&lt;&gt;"",'Game Board'!H8&lt;&gt;""),'Game Board'!H8,0),"")</f>
        <v>0</v>
      </c>
      <c r="DD3" s="389" t="str">
        <f>'Game Board'!I8</f>
        <v>Norway</v>
      </c>
      <c r="DE3" s="389" t="str">
        <f>IF(AND('Game Board'!G8&lt;&gt;"",'Game Board'!H8&lt;&gt;""),IF(DB3&gt;DC3,"W",IF(DB3=DC3,"D","L")),"")</f>
        <v/>
      </c>
      <c r="DF3" s="389" t="str">
        <f>IF(DE3&lt;&gt;"",IF(DE3="W","L",IF(DE3="L","W","D")),"")</f>
        <v/>
      </c>
      <c r="DG3" s="389"/>
      <c r="DH3" s="389"/>
      <c r="DI3" s="390"/>
      <c r="DJ3" s="389" t="s">
        <v>242</v>
      </c>
      <c r="DK3" s="389" t="s">
        <v>34</v>
      </c>
      <c r="DL3" s="389" t="s">
        <v>243</v>
      </c>
      <c r="DM3" s="389" t="s">
        <v>240</v>
      </c>
      <c r="DN3" s="389" t="s">
        <v>241</v>
      </c>
      <c r="DO3" s="389" t="s">
        <v>244</v>
      </c>
      <c r="DP3" s="389" t="s">
        <v>245</v>
      </c>
      <c r="DQ3" s="389" t="s">
        <v>45</v>
      </c>
      <c r="DR3" s="389" t="s">
        <v>246</v>
      </c>
      <c r="DS3" s="389"/>
      <c r="DT3" s="389" t="s">
        <v>247</v>
      </c>
      <c r="DU3" s="390"/>
      <c r="DV3" s="389"/>
      <c r="DW3" s="389" t="s">
        <v>248</v>
      </c>
      <c r="DX3" s="389" t="s">
        <v>249</v>
      </c>
      <c r="DY3" s="389" t="s">
        <v>250</v>
      </c>
      <c r="DZ3" s="389" t="s">
        <v>251</v>
      </c>
      <c r="EA3" s="389"/>
      <c r="EB3" s="389" t="s">
        <v>252</v>
      </c>
      <c r="EC3" s="389" t="s">
        <v>242</v>
      </c>
      <c r="ED3" s="389" t="s">
        <v>34</v>
      </c>
      <c r="EE3" s="389" t="s">
        <v>243</v>
      </c>
      <c r="EF3" s="389" t="s">
        <v>240</v>
      </c>
      <c r="EG3" s="389" t="s">
        <v>241</v>
      </c>
      <c r="EH3" s="389" t="s">
        <v>244</v>
      </c>
      <c r="EI3" s="389" t="s">
        <v>253</v>
      </c>
      <c r="EJ3" s="389" t="s">
        <v>254</v>
      </c>
      <c r="EK3" s="389" t="s">
        <v>255</v>
      </c>
      <c r="EL3" s="389" t="s">
        <v>256</v>
      </c>
      <c r="EM3" s="389" t="s">
        <v>257</v>
      </c>
      <c r="EN3" s="389" t="s">
        <v>226</v>
      </c>
      <c r="EO3" s="389" t="s">
        <v>258</v>
      </c>
      <c r="EP3" s="389" t="s">
        <v>240</v>
      </c>
      <c r="EQ3" s="389" t="s">
        <v>259</v>
      </c>
      <c r="ER3" s="389" t="s">
        <v>255</v>
      </c>
      <c r="ES3" s="389" t="s">
        <v>256</v>
      </c>
      <c r="ET3" s="389" t="s">
        <v>260</v>
      </c>
      <c r="EU3" s="389"/>
      <c r="EV3" s="389" t="s">
        <v>252</v>
      </c>
      <c r="EW3" s="389" t="s">
        <v>242</v>
      </c>
      <c r="EX3" s="389" t="s">
        <v>34</v>
      </c>
      <c r="EY3" s="389" t="s">
        <v>243</v>
      </c>
      <c r="EZ3" s="389" t="s">
        <v>240</v>
      </c>
      <c r="FA3" s="389" t="s">
        <v>241</v>
      </c>
      <c r="FB3" s="389" t="s">
        <v>244</v>
      </c>
      <c r="FC3" s="389" t="s">
        <v>253</v>
      </c>
      <c r="FD3" s="389" t="s">
        <v>254</v>
      </c>
      <c r="FE3" s="389" t="s">
        <v>255</v>
      </c>
      <c r="FF3" s="389" t="s">
        <v>256</v>
      </c>
      <c r="FG3" s="389" t="s">
        <v>257</v>
      </c>
      <c r="FH3" s="389" t="s">
        <v>226</v>
      </c>
      <c r="FI3" s="389" t="s">
        <v>258</v>
      </c>
      <c r="FJ3" s="389" t="s">
        <v>240</v>
      </c>
      <c r="FK3" s="389" t="s">
        <v>259</v>
      </c>
      <c r="FL3" s="389" t="s">
        <v>255</v>
      </c>
      <c r="FM3" s="389" t="s">
        <v>256</v>
      </c>
      <c r="FN3" s="389" t="s">
        <v>260</v>
      </c>
      <c r="FO3" s="389"/>
      <c r="FP3" s="389" t="s">
        <v>252</v>
      </c>
      <c r="FQ3" s="389" t="s">
        <v>242</v>
      </c>
      <c r="FR3" s="389" t="s">
        <v>34</v>
      </c>
      <c r="FS3" s="389" t="s">
        <v>243</v>
      </c>
      <c r="FT3" s="389" t="s">
        <v>240</v>
      </c>
      <c r="FU3" s="389" t="s">
        <v>241</v>
      </c>
      <c r="FV3" s="389" t="s">
        <v>244</v>
      </c>
      <c r="FW3" s="389" t="s">
        <v>253</v>
      </c>
      <c r="FX3" s="389" t="s">
        <v>254</v>
      </c>
      <c r="FY3" s="389" t="s">
        <v>255</v>
      </c>
      <c r="FZ3" s="389" t="s">
        <v>256</v>
      </c>
      <c r="GA3" s="389" t="s">
        <v>257</v>
      </c>
      <c r="GB3" s="389" t="s">
        <v>226</v>
      </c>
      <c r="GC3" s="389" t="s">
        <v>258</v>
      </c>
      <c r="GD3" s="389" t="s">
        <v>240</v>
      </c>
      <c r="GE3" s="389" t="s">
        <v>254</v>
      </c>
      <c r="GF3" s="389" t="s">
        <v>255</v>
      </c>
      <c r="GG3" s="389" t="s">
        <v>256</v>
      </c>
      <c r="GH3" s="389" t="s">
        <v>260</v>
      </c>
      <c r="GI3" s="389"/>
      <c r="GJ3" s="389" t="s">
        <v>252</v>
      </c>
      <c r="GK3" s="389" t="s">
        <v>242</v>
      </c>
      <c r="GL3" s="389" t="s">
        <v>34</v>
      </c>
      <c r="GM3" s="389" t="s">
        <v>243</v>
      </c>
      <c r="GN3" s="389" t="s">
        <v>240</v>
      </c>
      <c r="GO3" s="389" t="s">
        <v>241</v>
      </c>
      <c r="GP3" s="389" t="s">
        <v>244</v>
      </c>
      <c r="GQ3" s="389" t="s">
        <v>253</v>
      </c>
      <c r="GR3" s="389" t="s">
        <v>254</v>
      </c>
      <c r="GS3" s="389" t="s">
        <v>255</v>
      </c>
      <c r="GT3" s="389" t="s">
        <v>256</v>
      </c>
      <c r="GU3" s="389" t="s">
        <v>257</v>
      </c>
      <c r="GV3" s="389" t="s">
        <v>226</v>
      </c>
      <c r="GW3" s="389" t="s">
        <v>258</v>
      </c>
      <c r="GX3" s="389" t="s">
        <v>240</v>
      </c>
      <c r="GY3" s="389" t="s">
        <v>254</v>
      </c>
      <c r="GZ3" s="389" t="s">
        <v>255</v>
      </c>
      <c r="HA3" s="389" t="s">
        <v>256</v>
      </c>
      <c r="HB3" s="389" t="s">
        <v>260</v>
      </c>
      <c r="HC3" s="389"/>
      <c r="HD3" s="389"/>
      <c r="HE3" s="389"/>
      <c r="HF3" s="389">
        <v>1</v>
      </c>
      <c r="HG3" s="389" t="str">
        <f>DA3</f>
        <v>Switzerland</v>
      </c>
      <c r="HH3" s="389">
        <f ca="1">IF(OFFSET('Game Board'!O8,0,HH1)&lt;&gt;"",OFFSET('Game Board'!O8,0,HH1),0)</f>
        <v>0</v>
      </c>
      <c r="HI3" s="389">
        <f ca="1">IF(OFFSET('Game Board'!P8,0,HH1)&lt;&gt;"",OFFSET('Game Board'!P8,0,HH1),0)</f>
        <v>0</v>
      </c>
      <c r="HJ3" s="389" t="str">
        <f>DD3</f>
        <v>Norway</v>
      </c>
      <c r="HK3" s="389" t="str">
        <f ca="1">IF(AND(OFFSET('Game Board'!O8,0,HH1)&lt;&gt;"",OFFSET('Game Board'!P8,0,HH1)&lt;&gt;""),IF(HH3&gt;HI3,"W",IF(HH3=HI3,"D","L")),"")</f>
        <v/>
      </c>
      <c r="HL3" s="389" t="str">
        <f ca="1">IF(HK3&lt;&gt;"",IF(HK3="W","L",IF(HK3="L","W","D")),"")</f>
        <v/>
      </c>
      <c r="HM3" s="389"/>
      <c r="HN3" s="389"/>
      <c r="HO3" s="390"/>
      <c r="HP3" s="389" t="s">
        <v>242</v>
      </c>
      <c r="HQ3" s="389" t="s">
        <v>34</v>
      </c>
      <c r="HR3" s="389" t="s">
        <v>243</v>
      </c>
      <c r="HS3" s="389" t="s">
        <v>240</v>
      </c>
      <c r="HT3" s="389" t="s">
        <v>241</v>
      </c>
      <c r="HU3" s="389" t="s">
        <v>244</v>
      </c>
      <c r="HV3" s="389" t="s">
        <v>245</v>
      </c>
      <c r="HW3" s="389" t="s">
        <v>45</v>
      </c>
      <c r="HX3" s="389" t="s">
        <v>246</v>
      </c>
      <c r="HY3" s="389"/>
      <c r="HZ3" s="389" t="s">
        <v>247</v>
      </c>
      <c r="IA3" s="390"/>
      <c r="IB3" s="389"/>
      <c r="IC3" s="389" t="s">
        <v>248</v>
      </c>
      <c r="ID3" s="389" t="s">
        <v>249</v>
      </c>
      <c r="IE3" s="389" t="s">
        <v>250</v>
      </c>
      <c r="IF3" s="389" t="s">
        <v>251</v>
      </c>
      <c r="IG3" s="389"/>
      <c r="IH3" s="389" t="s">
        <v>252</v>
      </c>
      <c r="II3" s="389" t="s">
        <v>242</v>
      </c>
      <c r="IJ3" s="389" t="s">
        <v>34</v>
      </c>
      <c r="IK3" s="389" t="s">
        <v>243</v>
      </c>
      <c r="IL3" s="389" t="s">
        <v>240</v>
      </c>
      <c r="IM3" s="389" t="s">
        <v>241</v>
      </c>
      <c r="IN3" s="389" t="s">
        <v>244</v>
      </c>
      <c r="IO3" s="389" t="s">
        <v>253</v>
      </c>
      <c r="IP3" s="389" t="s">
        <v>254</v>
      </c>
      <c r="IQ3" s="389" t="s">
        <v>255</v>
      </c>
      <c r="IR3" s="389" t="s">
        <v>256</v>
      </c>
      <c r="IS3" s="389" t="s">
        <v>257</v>
      </c>
      <c r="IT3" s="389" t="s">
        <v>226</v>
      </c>
      <c r="IU3" s="389" t="s">
        <v>258</v>
      </c>
      <c r="IV3" s="389" t="s">
        <v>240</v>
      </c>
      <c r="IW3" s="389" t="s">
        <v>259</v>
      </c>
      <c r="IX3" s="389" t="s">
        <v>255</v>
      </c>
      <c r="IY3" s="389" t="s">
        <v>256</v>
      </c>
      <c r="IZ3" s="389" t="s">
        <v>260</v>
      </c>
      <c r="JA3" s="389"/>
      <c r="JB3" s="389" t="s">
        <v>252</v>
      </c>
      <c r="JC3" s="389" t="s">
        <v>242</v>
      </c>
      <c r="JD3" s="389" t="s">
        <v>34</v>
      </c>
      <c r="JE3" s="389" t="s">
        <v>243</v>
      </c>
      <c r="JF3" s="389" t="s">
        <v>240</v>
      </c>
      <c r="JG3" s="389" t="s">
        <v>241</v>
      </c>
      <c r="JH3" s="389" t="s">
        <v>244</v>
      </c>
      <c r="JI3" s="389" t="s">
        <v>253</v>
      </c>
      <c r="JJ3" s="389" t="s">
        <v>254</v>
      </c>
      <c r="JK3" s="389" t="s">
        <v>255</v>
      </c>
      <c r="JL3" s="389" t="s">
        <v>256</v>
      </c>
      <c r="JM3" s="389" t="s">
        <v>257</v>
      </c>
      <c r="JN3" s="389" t="s">
        <v>226</v>
      </c>
      <c r="JO3" s="389" t="s">
        <v>258</v>
      </c>
      <c r="JP3" s="389" t="s">
        <v>240</v>
      </c>
      <c r="JQ3" s="389" t="s">
        <v>259</v>
      </c>
      <c r="JR3" s="389" t="s">
        <v>255</v>
      </c>
      <c r="JS3" s="389" t="s">
        <v>256</v>
      </c>
      <c r="JT3" s="389" t="s">
        <v>260</v>
      </c>
      <c r="JU3" s="389"/>
      <c r="JV3" s="389" t="s">
        <v>252</v>
      </c>
      <c r="JW3" s="389" t="s">
        <v>242</v>
      </c>
      <c r="JX3" s="389" t="s">
        <v>34</v>
      </c>
      <c r="JY3" s="389" t="s">
        <v>243</v>
      </c>
      <c r="JZ3" s="389" t="s">
        <v>240</v>
      </c>
      <c r="KA3" s="389" t="s">
        <v>241</v>
      </c>
      <c r="KB3" s="389" t="s">
        <v>244</v>
      </c>
      <c r="KC3" s="389" t="s">
        <v>253</v>
      </c>
      <c r="KD3" s="389" t="s">
        <v>254</v>
      </c>
      <c r="KE3" s="389" t="s">
        <v>255</v>
      </c>
      <c r="KF3" s="389" t="s">
        <v>256</v>
      </c>
      <c r="KG3" s="389" t="s">
        <v>257</v>
      </c>
      <c r="KH3" s="389" t="s">
        <v>226</v>
      </c>
      <c r="KI3" s="389" t="s">
        <v>258</v>
      </c>
      <c r="KJ3" s="389" t="s">
        <v>240</v>
      </c>
      <c r="KK3" s="389" t="s">
        <v>254</v>
      </c>
      <c r="KL3" s="389" t="s">
        <v>255</v>
      </c>
      <c r="KM3" s="389" t="s">
        <v>256</v>
      </c>
      <c r="KN3" s="389" t="s">
        <v>260</v>
      </c>
      <c r="KO3" s="389"/>
      <c r="KP3" s="389" t="s">
        <v>252</v>
      </c>
      <c r="KQ3" s="389" t="s">
        <v>242</v>
      </c>
      <c r="KR3" s="389" t="s">
        <v>34</v>
      </c>
      <c r="KS3" s="389" t="s">
        <v>243</v>
      </c>
      <c r="KT3" s="389" t="s">
        <v>240</v>
      </c>
      <c r="KU3" s="389" t="s">
        <v>241</v>
      </c>
      <c r="KV3" s="389" t="s">
        <v>244</v>
      </c>
      <c r="KW3" s="389" t="s">
        <v>253</v>
      </c>
      <c r="KX3" s="389" t="s">
        <v>254</v>
      </c>
      <c r="KY3" s="389" t="s">
        <v>255</v>
      </c>
      <c r="KZ3" s="389" t="s">
        <v>256</v>
      </c>
      <c r="LA3" s="389" t="s">
        <v>257</v>
      </c>
      <c r="LB3" s="389" t="s">
        <v>226</v>
      </c>
      <c r="LC3" s="389" t="s">
        <v>258</v>
      </c>
      <c r="LD3" s="389" t="s">
        <v>240</v>
      </c>
      <c r="LE3" s="389" t="s">
        <v>254</v>
      </c>
      <c r="LF3" s="389" t="s">
        <v>255</v>
      </c>
      <c r="LG3" s="389" t="s">
        <v>256</v>
      </c>
      <c r="LH3" s="389" t="s">
        <v>260</v>
      </c>
      <c r="LI3" s="389"/>
      <c r="LJ3" s="389"/>
      <c r="LK3" s="389"/>
      <c r="LL3" s="389">
        <v>1</v>
      </c>
      <c r="LM3" s="389" t="str">
        <f t="shared" ref="LM3:LM26" si="9">HG3</f>
        <v>Switzerland</v>
      </c>
      <c r="LN3" s="389">
        <f ca="1">IF(OFFSET('Game Board'!O8,0,LN1)&lt;&gt;"",OFFSET('Game Board'!O8,0,LN1),0)</f>
        <v>0</v>
      </c>
      <c r="LO3" s="389">
        <f ca="1">IF(OFFSET('Game Board'!P8,0,LN1)&lt;&gt;"",OFFSET('Game Board'!P8,0,LN1),0)</f>
        <v>0</v>
      </c>
      <c r="LP3" s="389" t="str">
        <f t="shared" ref="LP3:LP26" si="10">HJ3</f>
        <v>Norway</v>
      </c>
      <c r="LQ3" s="389" t="str">
        <f ca="1">IF(AND(OFFSET('Game Board'!O8,0,LN1)&lt;&gt;"",OFFSET('Game Board'!P8,0,LN1)&lt;&gt;""),IF(LN3&gt;LO3,"W",IF(LN3=LO3,"D","L")),"")</f>
        <v/>
      </c>
      <c r="LR3" s="389" t="str">
        <f t="shared" ref="LR3:LR18" ca="1" si="11">IF(LQ3&lt;&gt;"",IF(LQ3="W","L",IF(LQ3="L","W","D")),"")</f>
        <v/>
      </c>
      <c r="LS3" s="389"/>
      <c r="LT3" s="389"/>
      <c r="LU3" s="390"/>
      <c r="LV3" s="389" t="s">
        <v>242</v>
      </c>
      <c r="LW3" s="389" t="s">
        <v>34</v>
      </c>
      <c r="LX3" s="389" t="s">
        <v>243</v>
      </c>
      <c r="LY3" s="389" t="s">
        <v>240</v>
      </c>
      <c r="LZ3" s="389" t="s">
        <v>241</v>
      </c>
      <c r="MA3" s="389" t="s">
        <v>244</v>
      </c>
      <c r="MB3" s="389" t="s">
        <v>245</v>
      </c>
      <c r="MC3" s="389" t="s">
        <v>45</v>
      </c>
      <c r="MD3" s="389" t="s">
        <v>246</v>
      </c>
      <c r="ME3" s="389"/>
      <c r="MF3" s="389" t="s">
        <v>247</v>
      </c>
      <c r="MG3" s="390"/>
      <c r="MH3" s="389"/>
      <c r="MI3" s="389" t="s">
        <v>248</v>
      </c>
      <c r="MJ3" s="389" t="s">
        <v>249</v>
      </c>
      <c r="MK3" s="389" t="s">
        <v>250</v>
      </c>
      <c r="ML3" s="389" t="s">
        <v>251</v>
      </c>
      <c r="MM3" s="389"/>
      <c r="MN3" s="389" t="s">
        <v>252</v>
      </c>
      <c r="MO3" s="389" t="s">
        <v>242</v>
      </c>
      <c r="MP3" s="389" t="s">
        <v>34</v>
      </c>
      <c r="MQ3" s="389" t="s">
        <v>243</v>
      </c>
      <c r="MR3" s="389" t="s">
        <v>240</v>
      </c>
      <c r="MS3" s="389" t="s">
        <v>241</v>
      </c>
      <c r="MT3" s="389" t="s">
        <v>244</v>
      </c>
      <c r="MU3" s="389" t="s">
        <v>253</v>
      </c>
      <c r="MV3" s="389" t="s">
        <v>254</v>
      </c>
      <c r="MW3" s="389" t="s">
        <v>255</v>
      </c>
      <c r="MX3" s="389" t="s">
        <v>256</v>
      </c>
      <c r="MY3" s="389" t="s">
        <v>257</v>
      </c>
      <c r="MZ3" s="389" t="s">
        <v>226</v>
      </c>
      <c r="NA3" s="389" t="s">
        <v>258</v>
      </c>
      <c r="NB3" s="389" t="s">
        <v>240</v>
      </c>
      <c r="NC3" s="389" t="s">
        <v>259</v>
      </c>
      <c r="ND3" s="389" t="s">
        <v>255</v>
      </c>
      <c r="NE3" s="389" t="s">
        <v>256</v>
      </c>
      <c r="NF3" s="389" t="s">
        <v>260</v>
      </c>
      <c r="NG3" s="389"/>
      <c r="NH3" s="389" t="s">
        <v>252</v>
      </c>
      <c r="NI3" s="389" t="s">
        <v>242</v>
      </c>
      <c r="NJ3" s="389" t="s">
        <v>34</v>
      </c>
      <c r="NK3" s="389" t="s">
        <v>243</v>
      </c>
      <c r="NL3" s="389" t="s">
        <v>240</v>
      </c>
      <c r="NM3" s="389" t="s">
        <v>241</v>
      </c>
      <c r="NN3" s="389" t="s">
        <v>244</v>
      </c>
      <c r="NO3" s="389" t="s">
        <v>253</v>
      </c>
      <c r="NP3" s="389" t="s">
        <v>254</v>
      </c>
      <c r="NQ3" s="389" t="s">
        <v>255</v>
      </c>
      <c r="NR3" s="389" t="s">
        <v>256</v>
      </c>
      <c r="NS3" s="389" t="s">
        <v>257</v>
      </c>
      <c r="NT3" s="389" t="s">
        <v>226</v>
      </c>
      <c r="NU3" s="389" t="s">
        <v>258</v>
      </c>
      <c r="NV3" s="389" t="s">
        <v>240</v>
      </c>
      <c r="NW3" s="389" t="s">
        <v>259</v>
      </c>
      <c r="NX3" s="389" t="s">
        <v>255</v>
      </c>
      <c r="NY3" s="389" t="s">
        <v>256</v>
      </c>
      <c r="NZ3" s="389" t="s">
        <v>260</v>
      </c>
      <c r="OA3" s="389"/>
      <c r="OB3" s="389" t="s">
        <v>252</v>
      </c>
      <c r="OC3" s="389" t="s">
        <v>242</v>
      </c>
      <c r="OD3" s="389" t="s">
        <v>34</v>
      </c>
      <c r="OE3" s="389" t="s">
        <v>243</v>
      </c>
      <c r="OF3" s="389" t="s">
        <v>240</v>
      </c>
      <c r="OG3" s="389" t="s">
        <v>241</v>
      </c>
      <c r="OH3" s="389" t="s">
        <v>244</v>
      </c>
      <c r="OI3" s="389" t="s">
        <v>253</v>
      </c>
      <c r="OJ3" s="389" t="s">
        <v>254</v>
      </c>
      <c r="OK3" s="389" t="s">
        <v>255</v>
      </c>
      <c r="OL3" s="389" t="s">
        <v>256</v>
      </c>
      <c r="OM3" s="389" t="s">
        <v>257</v>
      </c>
      <c r="ON3" s="389" t="s">
        <v>226</v>
      </c>
      <c r="OO3" s="389" t="s">
        <v>258</v>
      </c>
      <c r="OP3" s="389" t="s">
        <v>240</v>
      </c>
      <c r="OQ3" s="389" t="s">
        <v>254</v>
      </c>
      <c r="OR3" s="389" t="s">
        <v>255</v>
      </c>
      <c r="OS3" s="389" t="s">
        <v>256</v>
      </c>
      <c r="OT3" s="389" t="s">
        <v>260</v>
      </c>
      <c r="OU3" s="389"/>
      <c r="OV3" s="389" t="s">
        <v>252</v>
      </c>
      <c r="OW3" s="389" t="s">
        <v>242</v>
      </c>
      <c r="OX3" s="389" t="s">
        <v>34</v>
      </c>
      <c r="OY3" s="389" t="s">
        <v>243</v>
      </c>
      <c r="OZ3" s="389" t="s">
        <v>240</v>
      </c>
      <c r="PA3" s="389" t="s">
        <v>241</v>
      </c>
      <c r="PB3" s="389" t="s">
        <v>244</v>
      </c>
      <c r="PC3" s="389" t="s">
        <v>253</v>
      </c>
      <c r="PD3" s="389" t="s">
        <v>254</v>
      </c>
      <c r="PE3" s="389" t="s">
        <v>255</v>
      </c>
      <c r="PF3" s="389" t="s">
        <v>256</v>
      </c>
      <c r="PG3" s="389" t="s">
        <v>257</v>
      </c>
      <c r="PH3" s="389" t="s">
        <v>226</v>
      </c>
      <c r="PI3" s="389" t="s">
        <v>258</v>
      </c>
      <c r="PJ3" s="389" t="s">
        <v>240</v>
      </c>
      <c r="PK3" s="389" t="s">
        <v>254</v>
      </c>
      <c r="PL3" s="389" t="s">
        <v>255</v>
      </c>
      <c r="PM3" s="389" t="s">
        <v>256</v>
      </c>
      <c r="PN3" s="389" t="s">
        <v>260</v>
      </c>
      <c r="PO3" s="389"/>
      <c r="PP3" s="389"/>
      <c r="PQ3" s="389"/>
      <c r="PR3" s="389">
        <v>1</v>
      </c>
      <c r="PS3" s="389" t="str">
        <f t="shared" ref="PS3:PS26" si="12">LM3</f>
        <v>Switzerland</v>
      </c>
      <c r="PT3" s="389">
        <f ca="1">IF(OFFSET('Game Board'!O8,0,PT1)&lt;&gt;"",OFFSET('Game Board'!O8,0,PT1),0)</f>
        <v>0</v>
      </c>
      <c r="PU3" s="389">
        <f ca="1">IF(OFFSET('Game Board'!P8,0,PT1)&lt;&gt;"",OFFSET('Game Board'!P8,0,PT1),0)</f>
        <v>0</v>
      </c>
      <c r="PV3" s="389" t="str">
        <f t="shared" ref="PV3:PV26" si="13">LP3</f>
        <v>Norway</v>
      </c>
      <c r="PW3" s="389" t="str">
        <f ca="1">IF(AND(OFFSET('Game Board'!O8,0,PT1)&lt;&gt;"",OFFSET('Game Board'!P8,0,PT1)&lt;&gt;""),IF(PT3&gt;PU3,"W",IF(PT3=PU3,"D","L")),"")</f>
        <v/>
      </c>
      <c r="PX3" s="389" t="str">
        <f t="shared" ref="PX3:PX18" ca="1" si="14">IF(PW3&lt;&gt;"",IF(PW3="W","L",IF(PW3="L","W","D")),"")</f>
        <v/>
      </c>
      <c r="PY3" s="389"/>
      <c r="PZ3" s="389"/>
      <c r="QA3" s="390"/>
      <c r="QB3" s="389" t="s">
        <v>242</v>
      </c>
      <c r="QC3" s="389" t="s">
        <v>34</v>
      </c>
      <c r="QD3" s="389" t="s">
        <v>243</v>
      </c>
      <c r="QE3" s="389" t="s">
        <v>240</v>
      </c>
      <c r="QF3" s="389" t="s">
        <v>241</v>
      </c>
      <c r="QG3" s="389" t="s">
        <v>244</v>
      </c>
      <c r="QH3" s="389" t="s">
        <v>245</v>
      </c>
      <c r="QI3" s="389" t="s">
        <v>45</v>
      </c>
      <c r="QJ3" s="389" t="s">
        <v>246</v>
      </c>
      <c r="QK3" s="389"/>
      <c r="QL3" s="389" t="s">
        <v>247</v>
      </c>
      <c r="QM3" s="390"/>
      <c r="QN3" s="389"/>
      <c r="QO3" s="389" t="s">
        <v>248</v>
      </c>
      <c r="QP3" s="389" t="s">
        <v>249</v>
      </c>
      <c r="QQ3" s="389" t="s">
        <v>250</v>
      </c>
      <c r="QR3" s="389" t="s">
        <v>251</v>
      </c>
      <c r="QS3" s="389"/>
      <c r="QT3" s="389" t="s">
        <v>252</v>
      </c>
      <c r="QU3" s="389" t="s">
        <v>242</v>
      </c>
      <c r="QV3" s="389" t="s">
        <v>34</v>
      </c>
      <c r="QW3" s="389" t="s">
        <v>243</v>
      </c>
      <c r="QX3" s="389" t="s">
        <v>240</v>
      </c>
      <c r="QY3" s="389" t="s">
        <v>241</v>
      </c>
      <c r="QZ3" s="389" t="s">
        <v>244</v>
      </c>
      <c r="RA3" s="389" t="s">
        <v>253</v>
      </c>
      <c r="RB3" s="389" t="s">
        <v>254</v>
      </c>
      <c r="RC3" s="389" t="s">
        <v>255</v>
      </c>
      <c r="RD3" s="389" t="s">
        <v>256</v>
      </c>
      <c r="RE3" s="389" t="s">
        <v>257</v>
      </c>
      <c r="RF3" s="389" t="s">
        <v>226</v>
      </c>
      <c r="RG3" s="389" t="s">
        <v>258</v>
      </c>
      <c r="RH3" s="389" t="s">
        <v>240</v>
      </c>
      <c r="RI3" s="389" t="s">
        <v>259</v>
      </c>
      <c r="RJ3" s="389" t="s">
        <v>255</v>
      </c>
      <c r="RK3" s="389" t="s">
        <v>256</v>
      </c>
      <c r="RL3" s="389" t="s">
        <v>260</v>
      </c>
      <c r="RM3" s="389"/>
      <c r="RN3" s="389" t="s">
        <v>252</v>
      </c>
      <c r="RO3" s="389" t="s">
        <v>242</v>
      </c>
      <c r="RP3" s="389" t="s">
        <v>34</v>
      </c>
      <c r="RQ3" s="389" t="s">
        <v>243</v>
      </c>
      <c r="RR3" s="389" t="s">
        <v>240</v>
      </c>
      <c r="RS3" s="389" t="s">
        <v>241</v>
      </c>
      <c r="RT3" s="389" t="s">
        <v>244</v>
      </c>
      <c r="RU3" s="389" t="s">
        <v>253</v>
      </c>
      <c r="RV3" s="389" t="s">
        <v>254</v>
      </c>
      <c r="RW3" s="389" t="s">
        <v>255</v>
      </c>
      <c r="RX3" s="389" t="s">
        <v>256</v>
      </c>
      <c r="RY3" s="389" t="s">
        <v>257</v>
      </c>
      <c r="RZ3" s="389" t="s">
        <v>226</v>
      </c>
      <c r="SA3" s="389" t="s">
        <v>258</v>
      </c>
      <c r="SB3" s="389" t="s">
        <v>240</v>
      </c>
      <c r="SC3" s="389" t="s">
        <v>259</v>
      </c>
      <c r="SD3" s="389" t="s">
        <v>255</v>
      </c>
      <c r="SE3" s="389" t="s">
        <v>256</v>
      </c>
      <c r="SF3" s="389" t="s">
        <v>260</v>
      </c>
      <c r="SG3" s="389"/>
      <c r="SH3" s="389" t="s">
        <v>252</v>
      </c>
      <c r="SI3" s="389" t="s">
        <v>242</v>
      </c>
      <c r="SJ3" s="389" t="s">
        <v>34</v>
      </c>
      <c r="SK3" s="389" t="s">
        <v>243</v>
      </c>
      <c r="SL3" s="389" t="s">
        <v>240</v>
      </c>
      <c r="SM3" s="389" t="s">
        <v>241</v>
      </c>
      <c r="SN3" s="389" t="s">
        <v>244</v>
      </c>
      <c r="SO3" s="389" t="s">
        <v>253</v>
      </c>
      <c r="SP3" s="389" t="s">
        <v>254</v>
      </c>
      <c r="SQ3" s="389" t="s">
        <v>255</v>
      </c>
      <c r="SR3" s="389" t="s">
        <v>256</v>
      </c>
      <c r="SS3" s="389" t="s">
        <v>257</v>
      </c>
      <c r="ST3" s="389" t="s">
        <v>226</v>
      </c>
      <c r="SU3" s="389" t="s">
        <v>258</v>
      </c>
      <c r="SV3" s="389" t="s">
        <v>240</v>
      </c>
      <c r="SW3" s="389" t="s">
        <v>254</v>
      </c>
      <c r="SX3" s="389" t="s">
        <v>255</v>
      </c>
      <c r="SY3" s="389" t="s">
        <v>256</v>
      </c>
      <c r="SZ3" s="389" t="s">
        <v>260</v>
      </c>
      <c r="TA3" s="389"/>
      <c r="TB3" s="389" t="s">
        <v>252</v>
      </c>
      <c r="TC3" s="389" t="s">
        <v>242</v>
      </c>
      <c r="TD3" s="389" t="s">
        <v>34</v>
      </c>
      <c r="TE3" s="389" t="s">
        <v>243</v>
      </c>
      <c r="TF3" s="389" t="s">
        <v>240</v>
      </c>
      <c r="TG3" s="389" t="s">
        <v>241</v>
      </c>
      <c r="TH3" s="389" t="s">
        <v>244</v>
      </c>
      <c r="TI3" s="389" t="s">
        <v>253</v>
      </c>
      <c r="TJ3" s="389" t="s">
        <v>254</v>
      </c>
      <c r="TK3" s="389" t="s">
        <v>255</v>
      </c>
      <c r="TL3" s="389" t="s">
        <v>256</v>
      </c>
      <c r="TM3" s="389" t="s">
        <v>257</v>
      </c>
      <c r="TN3" s="389" t="s">
        <v>226</v>
      </c>
      <c r="TO3" s="389" t="s">
        <v>258</v>
      </c>
      <c r="TP3" s="389" t="s">
        <v>240</v>
      </c>
      <c r="TQ3" s="389" t="s">
        <v>254</v>
      </c>
      <c r="TR3" s="389" t="s">
        <v>255</v>
      </c>
      <c r="TS3" s="389" t="s">
        <v>256</v>
      </c>
      <c r="TT3" s="389" t="s">
        <v>260</v>
      </c>
      <c r="TU3" s="389"/>
      <c r="TV3" s="389"/>
      <c r="TW3" s="389"/>
      <c r="TX3" s="389">
        <v>1</v>
      </c>
      <c r="TY3" s="389" t="str">
        <f t="shared" ref="TY3:TY26" si="15">PS3</f>
        <v>Switzerland</v>
      </c>
      <c r="TZ3" s="389">
        <f ca="1">IF(OFFSET('Game Board'!O8,0,TZ1)&lt;&gt;"",OFFSET('Game Board'!O8,0,TZ1),0)</f>
        <v>0</v>
      </c>
      <c r="UA3" s="389">
        <f ca="1">IF(OFFSET('Game Board'!P8,0,TZ1)&lt;&gt;"",OFFSET('Game Board'!P8,0,TZ1),0)</f>
        <v>0</v>
      </c>
      <c r="UB3" s="389" t="str">
        <f t="shared" ref="UB3:UB26" si="16">PV3</f>
        <v>Norway</v>
      </c>
      <c r="UC3" s="389" t="str">
        <f ca="1">IF(AND(OFFSET('Game Board'!O8,0,TZ1)&lt;&gt;"",OFFSET('Game Board'!P8,0,TZ1)&lt;&gt;""),IF(TZ3&gt;UA3,"W",IF(TZ3=UA3,"D","L")),"")</f>
        <v/>
      </c>
      <c r="UD3" s="389" t="str">
        <f t="shared" ref="UD3:UD18" ca="1" si="17">IF(UC3&lt;&gt;"",IF(UC3="W","L",IF(UC3="L","W","D")),"")</f>
        <v/>
      </c>
      <c r="UE3" s="389"/>
      <c r="UF3" s="389"/>
      <c r="UG3" s="390"/>
      <c r="UH3" s="389" t="s">
        <v>242</v>
      </c>
      <c r="UI3" s="389" t="s">
        <v>34</v>
      </c>
      <c r="UJ3" s="389" t="s">
        <v>243</v>
      </c>
      <c r="UK3" s="389" t="s">
        <v>240</v>
      </c>
      <c r="UL3" s="389" t="s">
        <v>241</v>
      </c>
      <c r="UM3" s="389" t="s">
        <v>244</v>
      </c>
      <c r="UN3" s="389" t="s">
        <v>245</v>
      </c>
      <c r="UO3" s="389" t="s">
        <v>45</v>
      </c>
      <c r="UP3" s="389" t="s">
        <v>246</v>
      </c>
      <c r="UQ3" s="389"/>
      <c r="UR3" s="389" t="s">
        <v>247</v>
      </c>
      <c r="US3" s="390"/>
      <c r="UT3" s="389"/>
      <c r="UU3" s="389" t="s">
        <v>248</v>
      </c>
      <c r="UV3" s="389" t="s">
        <v>249</v>
      </c>
      <c r="UW3" s="389" t="s">
        <v>250</v>
      </c>
      <c r="UX3" s="389" t="s">
        <v>251</v>
      </c>
      <c r="UY3" s="389"/>
      <c r="UZ3" s="389" t="s">
        <v>252</v>
      </c>
      <c r="VA3" s="389" t="s">
        <v>242</v>
      </c>
      <c r="VB3" s="389" t="s">
        <v>34</v>
      </c>
      <c r="VC3" s="389" t="s">
        <v>243</v>
      </c>
      <c r="VD3" s="389" t="s">
        <v>240</v>
      </c>
      <c r="VE3" s="389" t="s">
        <v>241</v>
      </c>
      <c r="VF3" s="389" t="s">
        <v>244</v>
      </c>
      <c r="VG3" s="389" t="s">
        <v>253</v>
      </c>
      <c r="VH3" s="389" t="s">
        <v>254</v>
      </c>
      <c r="VI3" s="389" t="s">
        <v>255</v>
      </c>
      <c r="VJ3" s="389" t="s">
        <v>256</v>
      </c>
      <c r="VK3" s="389" t="s">
        <v>257</v>
      </c>
      <c r="VL3" s="389" t="s">
        <v>226</v>
      </c>
      <c r="VM3" s="389" t="s">
        <v>258</v>
      </c>
      <c r="VN3" s="389" t="s">
        <v>240</v>
      </c>
      <c r="VO3" s="389" t="s">
        <v>259</v>
      </c>
      <c r="VP3" s="389" t="s">
        <v>255</v>
      </c>
      <c r="VQ3" s="389" t="s">
        <v>256</v>
      </c>
      <c r="VR3" s="389" t="s">
        <v>260</v>
      </c>
      <c r="VS3" s="389"/>
      <c r="VT3" s="389" t="s">
        <v>252</v>
      </c>
      <c r="VU3" s="389" t="s">
        <v>242</v>
      </c>
      <c r="VV3" s="389" t="s">
        <v>34</v>
      </c>
      <c r="VW3" s="389" t="s">
        <v>243</v>
      </c>
      <c r="VX3" s="389" t="s">
        <v>240</v>
      </c>
      <c r="VY3" s="389" t="s">
        <v>241</v>
      </c>
      <c r="VZ3" s="389" t="s">
        <v>244</v>
      </c>
      <c r="WA3" s="389" t="s">
        <v>253</v>
      </c>
      <c r="WB3" s="389" t="s">
        <v>254</v>
      </c>
      <c r="WC3" s="389" t="s">
        <v>255</v>
      </c>
      <c r="WD3" s="389" t="s">
        <v>256</v>
      </c>
      <c r="WE3" s="389" t="s">
        <v>257</v>
      </c>
      <c r="WF3" s="389" t="s">
        <v>226</v>
      </c>
      <c r="WG3" s="389" t="s">
        <v>258</v>
      </c>
      <c r="WH3" s="389" t="s">
        <v>240</v>
      </c>
      <c r="WI3" s="389" t="s">
        <v>259</v>
      </c>
      <c r="WJ3" s="389" t="s">
        <v>255</v>
      </c>
      <c r="WK3" s="389" t="s">
        <v>256</v>
      </c>
      <c r="WL3" s="389" t="s">
        <v>260</v>
      </c>
      <c r="WM3" s="389"/>
      <c r="WN3" s="389" t="s">
        <v>252</v>
      </c>
      <c r="WO3" s="389" t="s">
        <v>242</v>
      </c>
      <c r="WP3" s="389" t="s">
        <v>34</v>
      </c>
      <c r="WQ3" s="389" t="s">
        <v>243</v>
      </c>
      <c r="WR3" s="389" t="s">
        <v>240</v>
      </c>
      <c r="WS3" s="389" t="s">
        <v>241</v>
      </c>
      <c r="WT3" s="389" t="s">
        <v>244</v>
      </c>
      <c r="WU3" s="389" t="s">
        <v>253</v>
      </c>
      <c r="WV3" s="389" t="s">
        <v>254</v>
      </c>
      <c r="WW3" s="389" t="s">
        <v>255</v>
      </c>
      <c r="WX3" s="389" t="s">
        <v>256</v>
      </c>
      <c r="WY3" s="389" t="s">
        <v>257</v>
      </c>
      <c r="WZ3" s="389" t="s">
        <v>226</v>
      </c>
      <c r="XA3" s="389" t="s">
        <v>258</v>
      </c>
      <c r="XB3" s="389" t="s">
        <v>240</v>
      </c>
      <c r="XC3" s="389" t="s">
        <v>254</v>
      </c>
      <c r="XD3" s="389" t="s">
        <v>255</v>
      </c>
      <c r="XE3" s="389" t="s">
        <v>256</v>
      </c>
      <c r="XF3" s="389" t="s">
        <v>260</v>
      </c>
      <c r="XG3" s="389"/>
      <c r="XH3" s="389" t="s">
        <v>252</v>
      </c>
      <c r="XI3" s="389" t="s">
        <v>242</v>
      </c>
      <c r="XJ3" s="389" t="s">
        <v>34</v>
      </c>
      <c r="XK3" s="389" t="s">
        <v>243</v>
      </c>
      <c r="XL3" s="389" t="s">
        <v>240</v>
      </c>
      <c r="XM3" s="389" t="s">
        <v>241</v>
      </c>
      <c r="XN3" s="389" t="s">
        <v>244</v>
      </c>
      <c r="XO3" s="389" t="s">
        <v>253</v>
      </c>
      <c r="XP3" s="389" t="s">
        <v>254</v>
      </c>
      <c r="XQ3" s="389" t="s">
        <v>255</v>
      </c>
      <c r="XR3" s="389" t="s">
        <v>256</v>
      </c>
      <c r="XS3" s="389" t="s">
        <v>257</v>
      </c>
      <c r="XT3" s="389" t="s">
        <v>226</v>
      </c>
      <c r="XU3" s="389" t="s">
        <v>258</v>
      </c>
      <c r="XV3" s="389" t="s">
        <v>240</v>
      </c>
      <c r="XW3" s="389" t="s">
        <v>254</v>
      </c>
      <c r="XX3" s="389" t="s">
        <v>255</v>
      </c>
      <c r="XY3" s="389" t="s">
        <v>256</v>
      </c>
      <c r="XZ3" s="389" t="s">
        <v>260</v>
      </c>
      <c r="YA3" s="389"/>
      <c r="YB3" s="389"/>
      <c r="YC3" s="389"/>
      <c r="YD3" s="389">
        <v>1</v>
      </c>
      <c r="YE3" s="389" t="str">
        <f t="shared" ref="YE3:YE26" si="18">TY3</f>
        <v>Switzerland</v>
      </c>
      <c r="YF3" s="389">
        <f ca="1">IF(OFFSET('Game Board'!O8,0,YF1)&lt;&gt;"",OFFSET('Game Board'!O8,0,YF1),0)</f>
        <v>0</v>
      </c>
      <c r="YG3" s="389">
        <f ca="1">IF(OFFSET('Game Board'!P8,0,YF1)&lt;&gt;"",OFFSET('Game Board'!P8,0,YF1),0)</f>
        <v>0</v>
      </c>
      <c r="YH3" s="389" t="str">
        <f t="shared" ref="YH3:YH26" si="19">UB3</f>
        <v>Norway</v>
      </c>
      <c r="YI3" s="389" t="str">
        <f ca="1">IF(AND(OFFSET('Game Board'!O8,0,YF1)&lt;&gt;"",OFFSET('Game Board'!P8,0,YF1)&lt;&gt;""),IF(YF3&gt;YG3,"W",IF(YF3=YG3,"D","L")),"")</f>
        <v/>
      </c>
      <c r="YJ3" s="389" t="str">
        <f t="shared" ref="YJ3:YJ18" ca="1" si="20">IF(YI3&lt;&gt;"",IF(YI3="W","L",IF(YI3="L","W","D")),"")</f>
        <v/>
      </c>
      <c r="YK3" s="389"/>
      <c r="YL3" s="389"/>
      <c r="YM3" s="390"/>
      <c r="YN3" s="389" t="s">
        <v>242</v>
      </c>
      <c r="YO3" s="389" t="s">
        <v>34</v>
      </c>
      <c r="YP3" s="389" t="s">
        <v>243</v>
      </c>
      <c r="YQ3" s="389" t="s">
        <v>240</v>
      </c>
      <c r="YR3" s="389" t="s">
        <v>241</v>
      </c>
      <c r="YS3" s="389" t="s">
        <v>244</v>
      </c>
      <c r="YT3" s="389" t="s">
        <v>245</v>
      </c>
      <c r="YU3" s="389" t="s">
        <v>45</v>
      </c>
      <c r="YV3" s="389" t="s">
        <v>246</v>
      </c>
      <c r="YW3" s="389"/>
      <c r="YX3" s="389" t="s">
        <v>247</v>
      </c>
      <c r="YY3" s="390"/>
      <c r="YZ3" s="389"/>
      <c r="ZA3" s="389" t="s">
        <v>248</v>
      </c>
      <c r="ZB3" s="389" t="s">
        <v>249</v>
      </c>
      <c r="ZC3" s="389" t="s">
        <v>250</v>
      </c>
      <c r="ZD3" s="389" t="s">
        <v>251</v>
      </c>
      <c r="ZE3" s="389"/>
      <c r="ZF3" s="389" t="s">
        <v>252</v>
      </c>
      <c r="ZG3" s="389" t="s">
        <v>242</v>
      </c>
      <c r="ZH3" s="389" t="s">
        <v>34</v>
      </c>
      <c r="ZI3" s="389" t="s">
        <v>243</v>
      </c>
      <c r="ZJ3" s="389" t="s">
        <v>240</v>
      </c>
      <c r="ZK3" s="389" t="s">
        <v>241</v>
      </c>
      <c r="ZL3" s="389" t="s">
        <v>244</v>
      </c>
      <c r="ZM3" s="389" t="s">
        <v>253</v>
      </c>
      <c r="ZN3" s="389" t="s">
        <v>254</v>
      </c>
      <c r="ZO3" s="389" t="s">
        <v>255</v>
      </c>
      <c r="ZP3" s="389" t="s">
        <v>256</v>
      </c>
      <c r="ZQ3" s="389" t="s">
        <v>257</v>
      </c>
      <c r="ZR3" s="389" t="s">
        <v>226</v>
      </c>
      <c r="ZS3" s="389" t="s">
        <v>258</v>
      </c>
      <c r="ZT3" s="389" t="s">
        <v>240</v>
      </c>
      <c r="ZU3" s="389" t="s">
        <v>259</v>
      </c>
      <c r="ZV3" s="389" t="s">
        <v>255</v>
      </c>
      <c r="ZW3" s="389" t="s">
        <v>256</v>
      </c>
      <c r="ZX3" s="389" t="s">
        <v>260</v>
      </c>
      <c r="ZY3" s="389"/>
      <c r="ZZ3" s="389" t="s">
        <v>252</v>
      </c>
      <c r="AAA3" s="389" t="s">
        <v>242</v>
      </c>
      <c r="AAB3" s="389" t="s">
        <v>34</v>
      </c>
      <c r="AAC3" s="389" t="s">
        <v>243</v>
      </c>
      <c r="AAD3" s="389" t="s">
        <v>240</v>
      </c>
      <c r="AAE3" s="389" t="s">
        <v>241</v>
      </c>
      <c r="AAF3" s="389" t="s">
        <v>244</v>
      </c>
      <c r="AAG3" s="389" t="s">
        <v>253</v>
      </c>
      <c r="AAH3" s="389" t="s">
        <v>254</v>
      </c>
      <c r="AAI3" s="389" t="s">
        <v>255</v>
      </c>
      <c r="AAJ3" s="389" t="s">
        <v>256</v>
      </c>
      <c r="AAK3" s="389" t="s">
        <v>257</v>
      </c>
      <c r="AAL3" s="389" t="s">
        <v>226</v>
      </c>
      <c r="AAM3" s="389" t="s">
        <v>258</v>
      </c>
      <c r="AAN3" s="389" t="s">
        <v>240</v>
      </c>
      <c r="AAO3" s="389" t="s">
        <v>259</v>
      </c>
      <c r="AAP3" s="389" t="s">
        <v>255</v>
      </c>
      <c r="AAQ3" s="389" t="s">
        <v>256</v>
      </c>
      <c r="AAR3" s="389" t="s">
        <v>260</v>
      </c>
      <c r="AAS3" s="389"/>
      <c r="AAT3" s="389" t="s">
        <v>252</v>
      </c>
      <c r="AAU3" s="389" t="s">
        <v>242</v>
      </c>
      <c r="AAV3" s="389" t="s">
        <v>34</v>
      </c>
      <c r="AAW3" s="389" t="s">
        <v>243</v>
      </c>
      <c r="AAX3" s="389" t="s">
        <v>240</v>
      </c>
      <c r="AAY3" s="389" t="s">
        <v>241</v>
      </c>
      <c r="AAZ3" s="389" t="s">
        <v>244</v>
      </c>
      <c r="ABA3" s="389" t="s">
        <v>253</v>
      </c>
      <c r="ABB3" s="389" t="s">
        <v>254</v>
      </c>
      <c r="ABC3" s="389" t="s">
        <v>255</v>
      </c>
      <c r="ABD3" s="389" t="s">
        <v>256</v>
      </c>
      <c r="ABE3" s="389" t="s">
        <v>257</v>
      </c>
      <c r="ABF3" s="389" t="s">
        <v>226</v>
      </c>
      <c r="ABG3" s="389" t="s">
        <v>258</v>
      </c>
      <c r="ABH3" s="389" t="s">
        <v>240</v>
      </c>
      <c r="ABI3" s="389" t="s">
        <v>254</v>
      </c>
      <c r="ABJ3" s="389" t="s">
        <v>255</v>
      </c>
      <c r="ABK3" s="389" t="s">
        <v>256</v>
      </c>
      <c r="ABL3" s="389" t="s">
        <v>260</v>
      </c>
      <c r="ABM3" s="389"/>
      <c r="ABN3" s="389" t="s">
        <v>252</v>
      </c>
      <c r="ABO3" s="389" t="s">
        <v>242</v>
      </c>
      <c r="ABP3" s="389" t="s">
        <v>34</v>
      </c>
      <c r="ABQ3" s="389" t="s">
        <v>243</v>
      </c>
      <c r="ABR3" s="389" t="s">
        <v>240</v>
      </c>
      <c r="ABS3" s="389" t="s">
        <v>241</v>
      </c>
      <c r="ABT3" s="389" t="s">
        <v>244</v>
      </c>
      <c r="ABU3" s="389" t="s">
        <v>253</v>
      </c>
      <c r="ABV3" s="389" t="s">
        <v>254</v>
      </c>
      <c r="ABW3" s="389" t="s">
        <v>255</v>
      </c>
      <c r="ABX3" s="389" t="s">
        <v>256</v>
      </c>
      <c r="ABY3" s="389" t="s">
        <v>257</v>
      </c>
      <c r="ABZ3" s="389" t="s">
        <v>226</v>
      </c>
      <c r="ACA3" s="389" t="s">
        <v>258</v>
      </c>
      <c r="ACB3" s="389" t="s">
        <v>240</v>
      </c>
      <c r="ACC3" s="389" t="s">
        <v>254</v>
      </c>
      <c r="ACD3" s="389" t="s">
        <v>255</v>
      </c>
      <c r="ACE3" s="389" t="s">
        <v>256</v>
      </c>
      <c r="ACF3" s="389" t="s">
        <v>260</v>
      </c>
      <c r="ACG3" s="389"/>
      <c r="ACH3" s="389"/>
      <c r="ACI3" s="389"/>
      <c r="ACJ3" s="389">
        <v>1</v>
      </c>
      <c r="ACK3" s="389" t="str">
        <f t="shared" ref="ACK3:ACK26" si="21">YE3</f>
        <v>Switzerland</v>
      </c>
      <c r="ACL3" s="389">
        <f ca="1">IF(OFFSET('Game Board'!O8,0,ACL1)&lt;&gt;"",OFFSET('Game Board'!O8,0,ACL1),0)</f>
        <v>0</v>
      </c>
      <c r="ACM3" s="389">
        <f ca="1">IF(OFFSET('Game Board'!P8,0,ACL1)&lt;&gt;"",OFFSET('Game Board'!P8,0,ACL1),0)</f>
        <v>0</v>
      </c>
      <c r="ACN3" s="389" t="str">
        <f t="shared" ref="ACN3:ACN26" si="22">YH3</f>
        <v>Norway</v>
      </c>
      <c r="ACO3" s="389" t="str">
        <f ca="1">IF(AND(OFFSET('Game Board'!O8,0,ACL1)&lt;&gt;"",OFFSET('Game Board'!P8,0,ACL1)&lt;&gt;""),IF(ACL3&gt;ACM3,"W",IF(ACL3=ACM3,"D","L")),"")</f>
        <v/>
      </c>
      <c r="ACP3" s="389" t="str">
        <f t="shared" ref="ACP3:ACP18" ca="1" si="23">IF(ACO3&lt;&gt;"",IF(ACO3="W","L",IF(ACO3="L","W","D")),"")</f>
        <v/>
      </c>
      <c r="ACQ3" s="389"/>
      <c r="ACR3" s="389"/>
      <c r="ACS3" s="390"/>
      <c r="ACT3" s="389" t="s">
        <v>242</v>
      </c>
      <c r="ACU3" s="389" t="s">
        <v>34</v>
      </c>
      <c r="ACV3" s="389" t="s">
        <v>243</v>
      </c>
      <c r="ACW3" s="389" t="s">
        <v>240</v>
      </c>
      <c r="ACX3" s="389" t="s">
        <v>241</v>
      </c>
      <c r="ACY3" s="389" t="s">
        <v>244</v>
      </c>
      <c r="ACZ3" s="389" t="s">
        <v>245</v>
      </c>
      <c r="ADA3" s="389" t="s">
        <v>45</v>
      </c>
      <c r="ADB3" s="389" t="s">
        <v>246</v>
      </c>
      <c r="ADC3" s="389"/>
      <c r="ADD3" s="389" t="s">
        <v>247</v>
      </c>
      <c r="ADE3" s="390"/>
      <c r="ADF3" s="389"/>
      <c r="ADG3" s="389" t="s">
        <v>248</v>
      </c>
      <c r="ADH3" s="389" t="s">
        <v>249</v>
      </c>
      <c r="ADI3" s="389" t="s">
        <v>250</v>
      </c>
      <c r="ADJ3" s="389" t="s">
        <v>251</v>
      </c>
      <c r="ADK3" s="389"/>
      <c r="ADL3" s="389" t="s">
        <v>252</v>
      </c>
      <c r="ADM3" s="389" t="s">
        <v>242</v>
      </c>
      <c r="ADN3" s="389" t="s">
        <v>34</v>
      </c>
      <c r="ADO3" s="389" t="s">
        <v>243</v>
      </c>
      <c r="ADP3" s="389" t="s">
        <v>240</v>
      </c>
      <c r="ADQ3" s="389" t="s">
        <v>241</v>
      </c>
      <c r="ADR3" s="389" t="s">
        <v>244</v>
      </c>
      <c r="ADS3" s="389" t="s">
        <v>253</v>
      </c>
      <c r="ADT3" s="389" t="s">
        <v>254</v>
      </c>
      <c r="ADU3" s="389" t="s">
        <v>255</v>
      </c>
      <c r="ADV3" s="389" t="s">
        <v>256</v>
      </c>
      <c r="ADW3" s="389" t="s">
        <v>257</v>
      </c>
      <c r="ADX3" s="389" t="s">
        <v>226</v>
      </c>
      <c r="ADY3" s="389" t="s">
        <v>258</v>
      </c>
      <c r="ADZ3" s="389" t="s">
        <v>240</v>
      </c>
      <c r="AEA3" s="389" t="s">
        <v>259</v>
      </c>
      <c r="AEB3" s="389" t="s">
        <v>255</v>
      </c>
      <c r="AEC3" s="389" t="s">
        <v>256</v>
      </c>
      <c r="AED3" s="389" t="s">
        <v>260</v>
      </c>
      <c r="AEE3" s="389"/>
      <c r="AEF3" s="389" t="s">
        <v>252</v>
      </c>
      <c r="AEG3" s="389" t="s">
        <v>242</v>
      </c>
      <c r="AEH3" s="389" t="s">
        <v>34</v>
      </c>
      <c r="AEI3" s="389" t="s">
        <v>243</v>
      </c>
      <c r="AEJ3" s="389" t="s">
        <v>240</v>
      </c>
      <c r="AEK3" s="389" t="s">
        <v>241</v>
      </c>
      <c r="AEL3" s="389" t="s">
        <v>244</v>
      </c>
      <c r="AEM3" s="389" t="s">
        <v>253</v>
      </c>
      <c r="AEN3" s="389" t="s">
        <v>254</v>
      </c>
      <c r="AEO3" s="389" t="s">
        <v>255</v>
      </c>
      <c r="AEP3" s="389" t="s">
        <v>256</v>
      </c>
      <c r="AEQ3" s="389" t="s">
        <v>257</v>
      </c>
      <c r="AER3" s="389" t="s">
        <v>226</v>
      </c>
      <c r="AES3" s="389" t="s">
        <v>258</v>
      </c>
      <c r="AET3" s="389" t="s">
        <v>240</v>
      </c>
      <c r="AEU3" s="389" t="s">
        <v>259</v>
      </c>
      <c r="AEV3" s="389" t="s">
        <v>255</v>
      </c>
      <c r="AEW3" s="389" t="s">
        <v>256</v>
      </c>
      <c r="AEX3" s="389" t="s">
        <v>260</v>
      </c>
      <c r="AEY3" s="389"/>
      <c r="AEZ3" s="389" t="s">
        <v>252</v>
      </c>
      <c r="AFA3" s="389" t="s">
        <v>242</v>
      </c>
      <c r="AFB3" s="389" t="s">
        <v>34</v>
      </c>
      <c r="AFC3" s="389" t="s">
        <v>243</v>
      </c>
      <c r="AFD3" s="389" t="s">
        <v>240</v>
      </c>
      <c r="AFE3" s="389" t="s">
        <v>241</v>
      </c>
      <c r="AFF3" s="389" t="s">
        <v>244</v>
      </c>
      <c r="AFG3" s="389" t="s">
        <v>253</v>
      </c>
      <c r="AFH3" s="389" t="s">
        <v>254</v>
      </c>
      <c r="AFI3" s="389" t="s">
        <v>255</v>
      </c>
      <c r="AFJ3" s="389" t="s">
        <v>256</v>
      </c>
      <c r="AFK3" s="389" t="s">
        <v>257</v>
      </c>
      <c r="AFL3" s="389" t="s">
        <v>226</v>
      </c>
      <c r="AFM3" s="389" t="s">
        <v>258</v>
      </c>
      <c r="AFN3" s="389" t="s">
        <v>240</v>
      </c>
      <c r="AFO3" s="389" t="s">
        <v>254</v>
      </c>
      <c r="AFP3" s="389" t="s">
        <v>255</v>
      </c>
      <c r="AFQ3" s="389" t="s">
        <v>256</v>
      </c>
      <c r="AFR3" s="389" t="s">
        <v>260</v>
      </c>
      <c r="AFS3" s="389"/>
      <c r="AFT3" s="389" t="s">
        <v>252</v>
      </c>
      <c r="AFU3" s="389" t="s">
        <v>242</v>
      </c>
      <c r="AFV3" s="389" t="s">
        <v>34</v>
      </c>
      <c r="AFW3" s="389" t="s">
        <v>243</v>
      </c>
      <c r="AFX3" s="389" t="s">
        <v>240</v>
      </c>
      <c r="AFY3" s="389" t="s">
        <v>241</v>
      </c>
      <c r="AFZ3" s="389" t="s">
        <v>244</v>
      </c>
      <c r="AGA3" s="389" t="s">
        <v>253</v>
      </c>
      <c r="AGB3" s="389" t="s">
        <v>254</v>
      </c>
      <c r="AGC3" s="389" t="s">
        <v>255</v>
      </c>
      <c r="AGD3" s="389" t="s">
        <v>256</v>
      </c>
      <c r="AGE3" s="389" t="s">
        <v>257</v>
      </c>
      <c r="AGF3" s="389" t="s">
        <v>226</v>
      </c>
      <c r="AGG3" s="389" t="s">
        <v>258</v>
      </c>
      <c r="AGH3" s="389" t="s">
        <v>240</v>
      </c>
      <c r="AGI3" s="389" t="s">
        <v>254</v>
      </c>
      <c r="AGJ3" s="389" t="s">
        <v>255</v>
      </c>
      <c r="AGK3" s="389" t="s">
        <v>256</v>
      </c>
      <c r="AGL3" s="389" t="s">
        <v>260</v>
      </c>
      <c r="AGM3" s="389"/>
      <c r="AGN3" s="389"/>
      <c r="AGO3" s="389"/>
      <c r="AGP3" s="389">
        <v>1</v>
      </c>
      <c r="AGQ3" s="389" t="str">
        <f t="shared" ref="AGQ3:AGQ26" si="24">ACK3</f>
        <v>Switzerland</v>
      </c>
      <c r="AGR3" s="389">
        <f ca="1">IF(OFFSET('Game Board'!O8,0,AGR1)&lt;&gt;"",OFFSET('Game Board'!O8,0,AGR1),0)</f>
        <v>0</v>
      </c>
      <c r="AGS3" s="389">
        <f ca="1">IF(OFFSET('Game Board'!P8,0,AGR1)&lt;&gt;"",OFFSET('Game Board'!P8,0,AGR1),0)</f>
        <v>0</v>
      </c>
      <c r="AGT3" s="389" t="str">
        <f t="shared" ref="AGT3:AGT26" si="25">ACN3</f>
        <v>Norway</v>
      </c>
      <c r="AGU3" s="389" t="str">
        <f ca="1">IF(AND(OFFSET('Game Board'!O8,0,AGR1)&lt;&gt;"",OFFSET('Game Board'!P8,0,AGR1)&lt;&gt;""),IF(AGR3&gt;AGS3,"W",IF(AGR3=AGS3,"D","L")),"")</f>
        <v/>
      </c>
      <c r="AGV3" s="389" t="str">
        <f t="shared" ref="AGV3:AGV18" ca="1" si="26">IF(AGU3&lt;&gt;"",IF(AGU3="W","L",IF(AGU3="L","W","D")),"")</f>
        <v/>
      </c>
      <c r="AGW3" s="389"/>
      <c r="AGX3" s="389"/>
      <c r="AGY3" s="390"/>
      <c r="AGZ3" s="389" t="s">
        <v>242</v>
      </c>
      <c r="AHA3" s="389" t="s">
        <v>34</v>
      </c>
      <c r="AHB3" s="389" t="s">
        <v>243</v>
      </c>
      <c r="AHC3" s="389" t="s">
        <v>240</v>
      </c>
      <c r="AHD3" s="389" t="s">
        <v>241</v>
      </c>
      <c r="AHE3" s="389" t="s">
        <v>244</v>
      </c>
      <c r="AHF3" s="389" t="s">
        <v>245</v>
      </c>
      <c r="AHG3" s="389" t="s">
        <v>45</v>
      </c>
      <c r="AHH3" s="389" t="s">
        <v>246</v>
      </c>
      <c r="AHI3" s="389"/>
      <c r="AHJ3" s="389" t="s">
        <v>247</v>
      </c>
      <c r="AHK3" s="390"/>
      <c r="AHL3" s="389"/>
      <c r="AHM3" s="389" t="s">
        <v>248</v>
      </c>
      <c r="AHN3" s="389" t="s">
        <v>249</v>
      </c>
      <c r="AHO3" s="389" t="s">
        <v>250</v>
      </c>
      <c r="AHP3" s="389" t="s">
        <v>251</v>
      </c>
      <c r="AHQ3" s="389"/>
      <c r="AHR3" s="389" t="s">
        <v>252</v>
      </c>
      <c r="AHS3" s="389" t="s">
        <v>242</v>
      </c>
      <c r="AHT3" s="389" t="s">
        <v>34</v>
      </c>
      <c r="AHU3" s="389" t="s">
        <v>243</v>
      </c>
      <c r="AHV3" s="389" t="s">
        <v>240</v>
      </c>
      <c r="AHW3" s="389" t="s">
        <v>241</v>
      </c>
      <c r="AHX3" s="389" t="s">
        <v>244</v>
      </c>
      <c r="AHY3" s="389" t="s">
        <v>253</v>
      </c>
      <c r="AHZ3" s="389" t="s">
        <v>254</v>
      </c>
      <c r="AIA3" s="389" t="s">
        <v>255</v>
      </c>
      <c r="AIB3" s="389" t="s">
        <v>256</v>
      </c>
      <c r="AIC3" s="389" t="s">
        <v>257</v>
      </c>
      <c r="AID3" s="389" t="s">
        <v>226</v>
      </c>
      <c r="AIE3" s="389" t="s">
        <v>258</v>
      </c>
      <c r="AIF3" s="389" t="s">
        <v>240</v>
      </c>
      <c r="AIG3" s="389" t="s">
        <v>259</v>
      </c>
      <c r="AIH3" s="389" t="s">
        <v>255</v>
      </c>
      <c r="AII3" s="389" t="s">
        <v>256</v>
      </c>
      <c r="AIJ3" s="389" t="s">
        <v>260</v>
      </c>
      <c r="AIK3" s="389"/>
      <c r="AIL3" s="389" t="s">
        <v>252</v>
      </c>
      <c r="AIM3" s="389" t="s">
        <v>242</v>
      </c>
      <c r="AIN3" s="389" t="s">
        <v>34</v>
      </c>
      <c r="AIO3" s="389" t="s">
        <v>243</v>
      </c>
      <c r="AIP3" s="389" t="s">
        <v>240</v>
      </c>
      <c r="AIQ3" s="389" t="s">
        <v>241</v>
      </c>
      <c r="AIR3" s="389" t="s">
        <v>244</v>
      </c>
      <c r="AIS3" s="389" t="s">
        <v>253</v>
      </c>
      <c r="AIT3" s="389" t="s">
        <v>254</v>
      </c>
      <c r="AIU3" s="389" t="s">
        <v>255</v>
      </c>
      <c r="AIV3" s="389" t="s">
        <v>256</v>
      </c>
      <c r="AIW3" s="389" t="s">
        <v>257</v>
      </c>
      <c r="AIX3" s="389" t="s">
        <v>226</v>
      </c>
      <c r="AIY3" s="389" t="s">
        <v>258</v>
      </c>
      <c r="AIZ3" s="389" t="s">
        <v>240</v>
      </c>
      <c r="AJA3" s="389" t="s">
        <v>259</v>
      </c>
      <c r="AJB3" s="389" t="s">
        <v>255</v>
      </c>
      <c r="AJC3" s="389" t="s">
        <v>256</v>
      </c>
      <c r="AJD3" s="389" t="s">
        <v>260</v>
      </c>
      <c r="AJE3" s="389"/>
      <c r="AJF3" s="389" t="s">
        <v>252</v>
      </c>
      <c r="AJG3" s="389" t="s">
        <v>242</v>
      </c>
      <c r="AJH3" s="389" t="s">
        <v>34</v>
      </c>
      <c r="AJI3" s="389" t="s">
        <v>243</v>
      </c>
      <c r="AJJ3" s="389" t="s">
        <v>240</v>
      </c>
      <c r="AJK3" s="389" t="s">
        <v>241</v>
      </c>
      <c r="AJL3" s="389" t="s">
        <v>244</v>
      </c>
      <c r="AJM3" s="389" t="s">
        <v>253</v>
      </c>
      <c r="AJN3" s="389" t="s">
        <v>254</v>
      </c>
      <c r="AJO3" s="389" t="s">
        <v>255</v>
      </c>
      <c r="AJP3" s="389" t="s">
        <v>256</v>
      </c>
      <c r="AJQ3" s="389" t="s">
        <v>257</v>
      </c>
      <c r="AJR3" s="389" t="s">
        <v>226</v>
      </c>
      <c r="AJS3" s="389" t="s">
        <v>258</v>
      </c>
      <c r="AJT3" s="389" t="s">
        <v>240</v>
      </c>
      <c r="AJU3" s="389" t="s">
        <v>254</v>
      </c>
      <c r="AJV3" s="389" t="s">
        <v>255</v>
      </c>
      <c r="AJW3" s="389" t="s">
        <v>256</v>
      </c>
      <c r="AJX3" s="389" t="s">
        <v>260</v>
      </c>
      <c r="AJY3" s="389"/>
      <c r="AJZ3" s="389" t="s">
        <v>252</v>
      </c>
      <c r="AKA3" s="389" t="s">
        <v>242</v>
      </c>
      <c r="AKB3" s="389" t="s">
        <v>34</v>
      </c>
      <c r="AKC3" s="389" t="s">
        <v>243</v>
      </c>
      <c r="AKD3" s="389" t="s">
        <v>240</v>
      </c>
      <c r="AKE3" s="389" t="s">
        <v>241</v>
      </c>
      <c r="AKF3" s="389" t="s">
        <v>244</v>
      </c>
      <c r="AKG3" s="389" t="s">
        <v>253</v>
      </c>
      <c r="AKH3" s="389" t="s">
        <v>254</v>
      </c>
      <c r="AKI3" s="389" t="s">
        <v>255</v>
      </c>
      <c r="AKJ3" s="389" t="s">
        <v>256</v>
      </c>
      <c r="AKK3" s="389" t="s">
        <v>257</v>
      </c>
      <c r="AKL3" s="389" t="s">
        <v>226</v>
      </c>
      <c r="AKM3" s="389" t="s">
        <v>258</v>
      </c>
      <c r="AKN3" s="389" t="s">
        <v>240</v>
      </c>
      <c r="AKO3" s="389" t="s">
        <v>254</v>
      </c>
      <c r="AKP3" s="389" t="s">
        <v>255</v>
      </c>
      <c r="AKQ3" s="389" t="s">
        <v>256</v>
      </c>
      <c r="AKR3" s="389" t="s">
        <v>260</v>
      </c>
      <c r="AKS3" s="389"/>
      <c r="AKT3" s="389"/>
      <c r="AKU3" s="389"/>
      <c r="AKV3" s="389">
        <v>1</v>
      </c>
      <c r="AKW3" s="389" t="str">
        <f t="shared" ref="AKW3:AKW26" si="27">AGQ3</f>
        <v>Switzerland</v>
      </c>
      <c r="AKX3" s="389">
        <f ca="1">IF(OFFSET('Game Board'!O8,0,AKX1)&lt;&gt;"",OFFSET('Game Board'!O8,0,AKX1),0)</f>
        <v>0</v>
      </c>
      <c r="AKY3" s="389">
        <f ca="1">IF(OFFSET('Game Board'!P8,0,AKX1)&lt;&gt;"",OFFSET('Game Board'!P8,0,AKX1),0)</f>
        <v>0</v>
      </c>
      <c r="AKZ3" s="389" t="str">
        <f t="shared" ref="AKZ3:AKZ26" si="28">AGT3</f>
        <v>Norway</v>
      </c>
      <c r="ALA3" s="389" t="str">
        <f ca="1">IF(AND(OFFSET('Game Board'!O8,0,AKX1)&lt;&gt;"",OFFSET('Game Board'!P8,0,AKX1)&lt;&gt;""),IF(AKX3&gt;AKY3,"W",IF(AKX3=AKY3,"D","L")),"")</f>
        <v/>
      </c>
      <c r="ALB3" s="389" t="str">
        <f t="shared" ref="ALB3:ALB18" ca="1" si="29">IF(ALA3&lt;&gt;"",IF(ALA3="W","L",IF(ALA3="L","W","D")),"")</f>
        <v/>
      </c>
      <c r="ALC3" s="389"/>
      <c r="ALD3" s="389"/>
      <c r="ALE3" s="390"/>
      <c r="ALF3" s="389" t="s">
        <v>242</v>
      </c>
      <c r="ALG3" s="389" t="s">
        <v>34</v>
      </c>
      <c r="ALH3" s="389" t="s">
        <v>243</v>
      </c>
      <c r="ALI3" s="389" t="s">
        <v>240</v>
      </c>
      <c r="ALJ3" s="389" t="s">
        <v>241</v>
      </c>
      <c r="ALK3" s="389" t="s">
        <v>244</v>
      </c>
      <c r="ALL3" s="389" t="s">
        <v>245</v>
      </c>
      <c r="ALM3" s="389" t="s">
        <v>45</v>
      </c>
      <c r="ALN3" s="389" t="s">
        <v>246</v>
      </c>
      <c r="ALO3" s="389"/>
      <c r="ALP3" s="389" t="s">
        <v>247</v>
      </c>
      <c r="ALQ3" s="390"/>
      <c r="ALR3" s="389"/>
      <c r="ALS3" s="389" t="s">
        <v>248</v>
      </c>
      <c r="ALT3" s="389" t="s">
        <v>249</v>
      </c>
      <c r="ALU3" s="389" t="s">
        <v>250</v>
      </c>
      <c r="ALV3" s="389" t="s">
        <v>251</v>
      </c>
      <c r="ALW3" s="389"/>
      <c r="ALX3" s="389" t="s">
        <v>252</v>
      </c>
      <c r="ALY3" s="389" t="s">
        <v>242</v>
      </c>
      <c r="ALZ3" s="389" t="s">
        <v>34</v>
      </c>
      <c r="AMA3" s="389" t="s">
        <v>243</v>
      </c>
      <c r="AMB3" s="389" t="s">
        <v>240</v>
      </c>
      <c r="AMC3" s="389" t="s">
        <v>241</v>
      </c>
      <c r="AMD3" s="389" t="s">
        <v>244</v>
      </c>
      <c r="AME3" s="389" t="s">
        <v>253</v>
      </c>
      <c r="AMF3" s="389" t="s">
        <v>254</v>
      </c>
      <c r="AMG3" s="389" t="s">
        <v>255</v>
      </c>
      <c r="AMH3" s="389" t="s">
        <v>256</v>
      </c>
      <c r="AMI3" s="389" t="s">
        <v>257</v>
      </c>
      <c r="AMJ3" s="389" t="s">
        <v>226</v>
      </c>
      <c r="AMK3" s="389" t="s">
        <v>258</v>
      </c>
      <c r="AML3" s="389" t="s">
        <v>240</v>
      </c>
      <c r="AMM3" s="389" t="s">
        <v>259</v>
      </c>
      <c r="AMN3" s="389" t="s">
        <v>255</v>
      </c>
      <c r="AMO3" s="389" t="s">
        <v>256</v>
      </c>
      <c r="AMP3" s="389" t="s">
        <v>260</v>
      </c>
      <c r="AMQ3" s="389"/>
      <c r="AMR3" s="389" t="s">
        <v>252</v>
      </c>
      <c r="AMS3" s="389" t="s">
        <v>242</v>
      </c>
      <c r="AMT3" s="389" t="s">
        <v>34</v>
      </c>
      <c r="AMU3" s="389" t="s">
        <v>243</v>
      </c>
      <c r="AMV3" s="389" t="s">
        <v>240</v>
      </c>
      <c r="AMW3" s="389" t="s">
        <v>241</v>
      </c>
      <c r="AMX3" s="389" t="s">
        <v>244</v>
      </c>
      <c r="AMY3" s="389" t="s">
        <v>253</v>
      </c>
      <c r="AMZ3" s="389" t="s">
        <v>254</v>
      </c>
      <c r="ANA3" s="389" t="s">
        <v>255</v>
      </c>
      <c r="ANB3" s="389" t="s">
        <v>256</v>
      </c>
      <c r="ANC3" s="389" t="s">
        <v>257</v>
      </c>
      <c r="AND3" s="389" t="s">
        <v>226</v>
      </c>
      <c r="ANE3" s="389" t="s">
        <v>258</v>
      </c>
      <c r="ANF3" s="389" t="s">
        <v>240</v>
      </c>
      <c r="ANG3" s="389" t="s">
        <v>259</v>
      </c>
      <c r="ANH3" s="389" t="s">
        <v>255</v>
      </c>
      <c r="ANI3" s="389" t="s">
        <v>256</v>
      </c>
      <c r="ANJ3" s="389" t="s">
        <v>260</v>
      </c>
      <c r="ANK3" s="389"/>
      <c r="ANL3" s="389" t="s">
        <v>252</v>
      </c>
      <c r="ANM3" s="389" t="s">
        <v>242</v>
      </c>
      <c r="ANN3" s="389" t="s">
        <v>34</v>
      </c>
      <c r="ANO3" s="389" t="s">
        <v>243</v>
      </c>
      <c r="ANP3" s="389" t="s">
        <v>240</v>
      </c>
      <c r="ANQ3" s="389" t="s">
        <v>241</v>
      </c>
      <c r="ANR3" s="389" t="s">
        <v>244</v>
      </c>
      <c r="ANS3" s="389" t="s">
        <v>253</v>
      </c>
      <c r="ANT3" s="389" t="s">
        <v>254</v>
      </c>
      <c r="ANU3" s="389" t="s">
        <v>255</v>
      </c>
      <c r="ANV3" s="389" t="s">
        <v>256</v>
      </c>
      <c r="ANW3" s="389" t="s">
        <v>257</v>
      </c>
      <c r="ANX3" s="389" t="s">
        <v>226</v>
      </c>
      <c r="ANY3" s="389" t="s">
        <v>258</v>
      </c>
      <c r="ANZ3" s="389" t="s">
        <v>240</v>
      </c>
      <c r="AOA3" s="389" t="s">
        <v>254</v>
      </c>
      <c r="AOB3" s="389" t="s">
        <v>255</v>
      </c>
      <c r="AOC3" s="389" t="s">
        <v>256</v>
      </c>
      <c r="AOD3" s="389" t="s">
        <v>260</v>
      </c>
      <c r="AOE3" s="389"/>
      <c r="AOF3" s="389" t="s">
        <v>252</v>
      </c>
      <c r="AOG3" s="389" t="s">
        <v>242</v>
      </c>
      <c r="AOH3" s="389" t="s">
        <v>34</v>
      </c>
      <c r="AOI3" s="389" t="s">
        <v>243</v>
      </c>
      <c r="AOJ3" s="389" t="s">
        <v>240</v>
      </c>
      <c r="AOK3" s="389" t="s">
        <v>241</v>
      </c>
      <c r="AOL3" s="389" t="s">
        <v>244</v>
      </c>
      <c r="AOM3" s="389" t="s">
        <v>253</v>
      </c>
      <c r="AON3" s="389" t="s">
        <v>254</v>
      </c>
      <c r="AOO3" s="389" t="s">
        <v>255</v>
      </c>
      <c r="AOP3" s="389" t="s">
        <v>256</v>
      </c>
      <c r="AOQ3" s="389" t="s">
        <v>257</v>
      </c>
      <c r="AOR3" s="389" t="s">
        <v>226</v>
      </c>
      <c r="AOS3" s="389" t="s">
        <v>258</v>
      </c>
      <c r="AOT3" s="389" t="s">
        <v>240</v>
      </c>
      <c r="AOU3" s="389" t="s">
        <v>254</v>
      </c>
      <c r="AOV3" s="389" t="s">
        <v>255</v>
      </c>
      <c r="AOW3" s="389" t="s">
        <v>256</v>
      </c>
      <c r="AOX3" s="389" t="s">
        <v>260</v>
      </c>
      <c r="AOY3" s="389"/>
      <c r="AOZ3" s="389"/>
      <c r="APA3" s="389"/>
      <c r="APB3" s="389">
        <v>1</v>
      </c>
      <c r="APC3" s="389" t="str">
        <f t="shared" ref="APC3:APC26" si="30">AKW3</f>
        <v>Switzerland</v>
      </c>
      <c r="APD3" s="389">
        <f ca="1">IF(OFFSET('Game Board'!O8,0,APD1)&lt;&gt;"",OFFSET('Game Board'!O8,0,APD1),0)</f>
        <v>0</v>
      </c>
      <c r="APE3" s="389">
        <f ca="1">IF(OFFSET('Game Board'!P8,0,APD1)&lt;&gt;"",OFFSET('Game Board'!P8,0,APD1),0)</f>
        <v>0</v>
      </c>
      <c r="APF3" s="389" t="str">
        <f t="shared" ref="APF3:APF26" si="31">AKZ3</f>
        <v>Norway</v>
      </c>
      <c r="APG3" s="389" t="str">
        <f ca="1">IF(AND(OFFSET('Game Board'!O8,0,APD1)&lt;&gt;"",OFFSET('Game Board'!P8,0,APD1)&lt;&gt;""),IF(APD3&gt;APE3,"W",IF(APD3=APE3,"D","L")),"")</f>
        <v/>
      </c>
      <c r="APH3" s="389" t="str">
        <f t="shared" ref="APH3:APH18" ca="1" si="32">IF(APG3&lt;&gt;"",IF(APG3="W","L",IF(APG3="L","W","D")),"")</f>
        <v/>
      </c>
      <c r="API3" s="389"/>
      <c r="APJ3" s="389"/>
      <c r="APK3" s="390"/>
      <c r="APL3" s="389" t="s">
        <v>242</v>
      </c>
      <c r="APM3" s="389" t="s">
        <v>34</v>
      </c>
      <c r="APN3" s="389" t="s">
        <v>243</v>
      </c>
      <c r="APO3" s="389" t="s">
        <v>240</v>
      </c>
      <c r="APP3" s="389" t="s">
        <v>241</v>
      </c>
      <c r="APQ3" s="389" t="s">
        <v>244</v>
      </c>
      <c r="APR3" s="389" t="s">
        <v>245</v>
      </c>
      <c r="APS3" s="389" t="s">
        <v>45</v>
      </c>
      <c r="APT3" s="389" t="s">
        <v>246</v>
      </c>
      <c r="APU3" s="389"/>
      <c r="APV3" s="389" t="s">
        <v>247</v>
      </c>
      <c r="APW3" s="390"/>
      <c r="APX3" s="389"/>
      <c r="APY3" s="389" t="s">
        <v>248</v>
      </c>
      <c r="APZ3" s="389" t="s">
        <v>249</v>
      </c>
      <c r="AQA3" s="389" t="s">
        <v>250</v>
      </c>
      <c r="AQB3" s="389" t="s">
        <v>251</v>
      </c>
      <c r="AQC3" s="389"/>
      <c r="AQD3" s="389" t="s">
        <v>252</v>
      </c>
      <c r="AQE3" s="389" t="s">
        <v>242</v>
      </c>
      <c r="AQF3" s="389" t="s">
        <v>34</v>
      </c>
      <c r="AQG3" s="389" t="s">
        <v>243</v>
      </c>
      <c r="AQH3" s="389" t="s">
        <v>240</v>
      </c>
      <c r="AQI3" s="389" t="s">
        <v>241</v>
      </c>
      <c r="AQJ3" s="389" t="s">
        <v>244</v>
      </c>
      <c r="AQK3" s="389" t="s">
        <v>253</v>
      </c>
      <c r="AQL3" s="389" t="s">
        <v>254</v>
      </c>
      <c r="AQM3" s="389" t="s">
        <v>255</v>
      </c>
      <c r="AQN3" s="389" t="s">
        <v>256</v>
      </c>
      <c r="AQO3" s="389" t="s">
        <v>257</v>
      </c>
      <c r="AQP3" s="389" t="s">
        <v>226</v>
      </c>
      <c r="AQQ3" s="389" t="s">
        <v>258</v>
      </c>
      <c r="AQR3" s="389" t="s">
        <v>240</v>
      </c>
      <c r="AQS3" s="389" t="s">
        <v>259</v>
      </c>
      <c r="AQT3" s="389" t="s">
        <v>255</v>
      </c>
      <c r="AQU3" s="389" t="s">
        <v>256</v>
      </c>
      <c r="AQV3" s="389" t="s">
        <v>260</v>
      </c>
      <c r="AQW3" s="389"/>
      <c r="AQX3" s="389" t="s">
        <v>252</v>
      </c>
      <c r="AQY3" s="389" t="s">
        <v>242</v>
      </c>
      <c r="AQZ3" s="389" t="s">
        <v>34</v>
      </c>
      <c r="ARA3" s="389" t="s">
        <v>243</v>
      </c>
      <c r="ARB3" s="389" t="s">
        <v>240</v>
      </c>
      <c r="ARC3" s="389" t="s">
        <v>241</v>
      </c>
      <c r="ARD3" s="389" t="s">
        <v>244</v>
      </c>
      <c r="ARE3" s="389" t="s">
        <v>253</v>
      </c>
      <c r="ARF3" s="389" t="s">
        <v>254</v>
      </c>
      <c r="ARG3" s="389" t="s">
        <v>255</v>
      </c>
      <c r="ARH3" s="389" t="s">
        <v>256</v>
      </c>
      <c r="ARI3" s="389" t="s">
        <v>257</v>
      </c>
      <c r="ARJ3" s="389" t="s">
        <v>226</v>
      </c>
      <c r="ARK3" s="389" t="s">
        <v>258</v>
      </c>
      <c r="ARL3" s="389" t="s">
        <v>240</v>
      </c>
      <c r="ARM3" s="389" t="s">
        <v>259</v>
      </c>
      <c r="ARN3" s="389" t="s">
        <v>255</v>
      </c>
      <c r="ARO3" s="389" t="s">
        <v>256</v>
      </c>
      <c r="ARP3" s="389" t="s">
        <v>260</v>
      </c>
      <c r="ARQ3" s="389"/>
      <c r="ARR3" s="389" t="s">
        <v>252</v>
      </c>
      <c r="ARS3" s="389" t="s">
        <v>242</v>
      </c>
      <c r="ART3" s="389" t="s">
        <v>34</v>
      </c>
      <c r="ARU3" s="389" t="s">
        <v>243</v>
      </c>
      <c r="ARV3" s="389" t="s">
        <v>240</v>
      </c>
      <c r="ARW3" s="389" t="s">
        <v>241</v>
      </c>
      <c r="ARX3" s="389" t="s">
        <v>244</v>
      </c>
      <c r="ARY3" s="389" t="s">
        <v>253</v>
      </c>
      <c r="ARZ3" s="389" t="s">
        <v>254</v>
      </c>
      <c r="ASA3" s="389" t="s">
        <v>255</v>
      </c>
      <c r="ASB3" s="389" t="s">
        <v>256</v>
      </c>
      <c r="ASC3" s="389" t="s">
        <v>257</v>
      </c>
      <c r="ASD3" s="389" t="s">
        <v>226</v>
      </c>
      <c r="ASE3" s="389" t="s">
        <v>258</v>
      </c>
      <c r="ASF3" s="389" t="s">
        <v>240</v>
      </c>
      <c r="ASG3" s="389" t="s">
        <v>254</v>
      </c>
      <c r="ASH3" s="389" t="s">
        <v>255</v>
      </c>
      <c r="ASI3" s="389" t="s">
        <v>256</v>
      </c>
      <c r="ASJ3" s="389" t="s">
        <v>260</v>
      </c>
      <c r="ASK3" s="389"/>
      <c r="ASL3" s="389" t="s">
        <v>252</v>
      </c>
      <c r="ASM3" s="389" t="s">
        <v>242</v>
      </c>
      <c r="ASN3" s="389" t="s">
        <v>34</v>
      </c>
      <c r="ASO3" s="389" t="s">
        <v>243</v>
      </c>
      <c r="ASP3" s="389" t="s">
        <v>240</v>
      </c>
      <c r="ASQ3" s="389" t="s">
        <v>241</v>
      </c>
      <c r="ASR3" s="389" t="s">
        <v>244</v>
      </c>
      <c r="ASS3" s="389" t="s">
        <v>253</v>
      </c>
      <c r="AST3" s="389" t="s">
        <v>254</v>
      </c>
      <c r="ASU3" s="389" t="s">
        <v>255</v>
      </c>
      <c r="ASV3" s="389" t="s">
        <v>256</v>
      </c>
      <c r="ASW3" s="389" t="s">
        <v>257</v>
      </c>
      <c r="ASX3" s="389" t="s">
        <v>226</v>
      </c>
      <c r="ASY3" s="389" t="s">
        <v>258</v>
      </c>
      <c r="ASZ3" s="389" t="s">
        <v>240</v>
      </c>
      <c r="ATA3" s="389" t="s">
        <v>254</v>
      </c>
      <c r="ATB3" s="389" t="s">
        <v>255</v>
      </c>
      <c r="ATC3" s="389" t="s">
        <v>256</v>
      </c>
      <c r="ATD3" s="389" t="s">
        <v>260</v>
      </c>
      <c r="ATE3" s="389"/>
      <c r="ATF3" s="389"/>
      <c r="ATG3" s="389"/>
      <c r="ATH3" s="389">
        <v>1</v>
      </c>
      <c r="ATI3" s="389" t="str">
        <f t="shared" ref="ATI3:ATI26" si="33">APC3</f>
        <v>Switzerland</v>
      </c>
      <c r="ATJ3" s="389">
        <f ca="1">IF(ATI2&lt;&gt;"",IF(OFFSET('Game Board'!O8,0,ATJ1)&lt;&gt;"",OFFSET('Game Board'!O8,0,ATJ1),0),"")</f>
        <v>0</v>
      </c>
      <c r="ATK3" s="389">
        <f ca="1">IF(ATI2&lt;&gt;"",IF(OFFSET('Game Board'!P8,0,ATJ1)&lt;&gt;"",OFFSET('Game Board'!P8,0,ATJ1),0),"")</f>
        <v>0</v>
      </c>
      <c r="ATL3" s="389" t="str">
        <f t="shared" ref="ATL3:ATL26" si="34">APF3</f>
        <v>Norway</v>
      </c>
      <c r="ATM3" s="389" t="str">
        <f ca="1">IF(AND(OFFSET('Game Board'!O8,0,ATJ1)&lt;&gt;"",OFFSET('Game Board'!P8,0,ATJ1)&lt;&gt;""),IF(ATJ3&gt;ATK3,"W",IF(ATJ3=ATK3,"D","L")),"")</f>
        <v/>
      </c>
      <c r="ATN3" s="389" t="str">
        <f t="shared" ref="ATN3:ATN18" ca="1" si="35">IF(ATM3&lt;&gt;"",IF(ATM3="W","L",IF(ATM3="L","W","D")),"")</f>
        <v/>
      </c>
      <c r="ATO3" s="389"/>
      <c r="ATP3" s="389"/>
      <c r="ATQ3" s="390"/>
      <c r="ATR3" s="389"/>
      <c r="ATS3" s="389"/>
      <c r="ATT3" s="389"/>
      <c r="ATU3" s="389"/>
      <c r="ATV3" s="389"/>
      <c r="ATW3" s="389"/>
      <c r="ATX3" s="389"/>
      <c r="ATY3" s="389"/>
      <c r="ATZ3" s="389"/>
      <c r="AUA3" s="389"/>
      <c r="AUB3" s="389"/>
      <c r="AUC3" s="390"/>
      <c r="AUD3" s="389"/>
      <c r="AUE3" s="389"/>
      <c r="AUF3" s="389"/>
      <c r="AUG3" s="389"/>
      <c r="AUH3" s="389"/>
      <c r="AUI3" s="389"/>
      <c r="AUJ3" s="389"/>
      <c r="AUK3" s="389"/>
      <c r="AUL3" s="389"/>
      <c r="AUM3" s="389"/>
      <c r="AUN3" s="389"/>
      <c r="AUO3" s="389"/>
      <c r="AUP3" s="389"/>
      <c r="AUQ3" s="389"/>
      <c r="AUR3" s="389"/>
      <c r="AUS3" s="389"/>
      <c r="AUT3" s="389"/>
      <c r="AUU3" s="389"/>
      <c r="AUV3" s="389"/>
      <c r="AUW3" s="389"/>
      <c r="AUX3" s="389"/>
      <c r="AUY3" s="389"/>
      <c r="AUZ3" s="389"/>
      <c r="AVA3" s="389"/>
      <c r="AVB3" s="389"/>
      <c r="AVC3" s="389"/>
      <c r="AVD3" s="389"/>
      <c r="AVE3" s="389"/>
      <c r="AVF3" s="389"/>
      <c r="AVG3" s="389"/>
      <c r="AVH3" s="389"/>
      <c r="AVI3" s="389"/>
      <c r="AVJ3" s="389"/>
      <c r="AVK3" s="389"/>
      <c r="AVL3" s="389"/>
      <c r="AVM3" s="389"/>
      <c r="AVN3" s="389"/>
      <c r="AVO3" s="389"/>
      <c r="AVP3" s="389"/>
      <c r="AVQ3" s="389"/>
      <c r="AVR3" s="389"/>
      <c r="AVS3" s="389"/>
      <c r="AVT3" s="389"/>
      <c r="AVU3" s="389"/>
      <c r="AVV3" s="389"/>
      <c r="AVW3" s="389"/>
      <c r="AVX3" s="389"/>
      <c r="AVY3" s="389"/>
      <c r="AVZ3" s="389"/>
      <c r="AWA3" s="389"/>
      <c r="AWB3" s="389"/>
      <c r="AWC3" s="389"/>
      <c r="AWD3" s="389"/>
      <c r="AWE3" s="389"/>
      <c r="AWF3" s="389"/>
      <c r="AWG3" s="389"/>
      <c r="AWH3" s="389"/>
      <c r="AWI3" s="389"/>
      <c r="AWJ3" s="389"/>
      <c r="AWK3" s="389"/>
      <c r="AWL3" s="389"/>
      <c r="AWM3" s="389"/>
      <c r="AWN3" s="389"/>
      <c r="AWO3" s="389"/>
      <c r="AWP3" s="389"/>
      <c r="AWQ3" s="389"/>
      <c r="AWR3" s="389"/>
      <c r="AWS3" s="389"/>
      <c r="AWT3" s="389"/>
      <c r="AWU3" s="389"/>
      <c r="AWV3" s="389"/>
      <c r="AWW3" s="389"/>
      <c r="AWX3" s="389"/>
      <c r="AWY3" s="389"/>
      <c r="AWZ3" s="389"/>
      <c r="AXA3" s="389"/>
      <c r="AXB3" s="389"/>
      <c r="AXC3" s="389"/>
      <c r="AXD3" s="389"/>
      <c r="AXE3" s="389"/>
      <c r="AXF3" s="389"/>
      <c r="AXG3" s="389"/>
      <c r="AXH3" s="389"/>
      <c r="AXI3" s="389"/>
      <c r="AXJ3" s="389"/>
      <c r="AXK3" s="389"/>
      <c r="AXL3" s="389"/>
      <c r="AXM3" s="389"/>
      <c r="AXN3" s="389"/>
      <c r="AXO3" s="389"/>
      <c r="AXP3" s="389"/>
      <c r="AXQ3" s="389"/>
      <c r="AXR3" s="389"/>
      <c r="AXS3" s="389"/>
      <c r="AXT3" s="389"/>
      <c r="AXU3" s="389"/>
      <c r="AXV3" s="389"/>
      <c r="AXW3" s="390"/>
      <c r="AXX3" s="389"/>
      <c r="AXY3" s="389"/>
      <c r="AXZ3" s="389"/>
      <c r="AYA3" s="389"/>
      <c r="AYB3" s="389"/>
      <c r="AYC3" s="389"/>
      <c r="AYD3" s="389"/>
      <c r="AYE3" s="389"/>
      <c r="AYF3" s="389"/>
      <c r="AYG3" s="389"/>
      <c r="AYH3" s="389"/>
      <c r="AYI3" s="390"/>
      <c r="AYJ3" s="389"/>
      <c r="AYK3" s="389"/>
      <c r="AYL3" s="389"/>
      <c r="AYM3" s="389"/>
      <c r="AYN3" s="389"/>
      <c r="AYO3" s="389"/>
      <c r="AYP3" s="389"/>
      <c r="AYQ3" s="389"/>
      <c r="AYR3" s="389"/>
      <c r="AYS3" s="389"/>
      <c r="AYT3" s="389"/>
      <c r="AYU3" s="389"/>
      <c r="AYV3" s="389"/>
      <c r="AYW3" s="389"/>
      <c r="AYX3" s="389"/>
      <c r="AYY3" s="389"/>
      <c r="AYZ3" s="389"/>
      <c r="AZA3" s="389"/>
      <c r="AZB3" s="389"/>
      <c r="AZC3" s="389"/>
      <c r="AZD3" s="389"/>
      <c r="AZE3" s="389"/>
      <c r="AZF3" s="389"/>
      <c r="AZG3" s="389"/>
      <c r="AZH3" s="389"/>
      <c r="AZI3" s="389"/>
      <c r="AZJ3" s="389"/>
      <c r="AZK3" s="389"/>
      <c r="AZL3" s="389"/>
      <c r="AZM3" s="389"/>
      <c r="AZN3" s="389"/>
      <c r="AZO3" s="389"/>
      <c r="AZP3" s="389"/>
      <c r="AZQ3" s="389"/>
      <c r="AZR3" s="389"/>
      <c r="AZS3" s="389"/>
      <c r="AZT3" s="389"/>
      <c r="AZU3" s="389"/>
      <c r="AZV3" s="389"/>
      <c r="AZW3" s="389"/>
      <c r="AZX3" s="389"/>
      <c r="AZY3" s="389"/>
      <c r="AZZ3" s="389"/>
      <c r="BAA3" s="389"/>
      <c r="BAB3" s="389"/>
      <c r="BAC3" s="389"/>
      <c r="BAD3" s="389"/>
      <c r="BAE3" s="389"/>
      <c r="BAF3" s="389"/>
      <c r="BAG3" s="389"/>
      <c r="BAH3" s="389"/>
      <c r="BAI3" s="389"/>
      <c r="BAJ3" s="389"/>
      <c r="BAK3" s="389"/>
      <c r="BAL3" s="389"/>
      <c r="BAM3" s="389"/>
      <c r="BAN3" s="389"/>
      <c r="BAO3" s="389"/>
      <c r="BAP3" s="389"/>
      <c r="BAQ3" s="389"/>
      <c r="BAR3" s="389"/>
      <c r="BAS3" s="389"/>
      <c r="BAT3" s="389"/>
      <c r="BAU3" s="389"/>
      <c r="BAV3" s="389"/>
      <c r="BAW3" s="389"/>
      <c r="BAX3" s="389"/>
      <c r="BAY3" s="389"/>
      <c r="BAZ3" s="389"/>
      <c r="BBA3" s="389"/>
      <c r="BBB3" s="389"/>
      <c r="BBC3" s="389"/>
      <c r="BBD3" s="389"/>
      <c r="BBE3" s="389"/>
      <c r="BBF3" s="389"/>
      <c r="BBG3" s="389"/>
      <c r="BBH3" s="389"/>
      <c r="BBI3" s="389"/>
      <c r="BBJ3" s="389"/>
      <c r="BBK3" s="389"/>
      <c r="BBL3" s="389"/>
      <c r="BBM3" s="389"/>
      <c r="BBN3" s="389"/>
      <c r="BBO3" s="389"/>
      <c r="BBP3" s="389"/>
      <c r="BBQ3" s="389"/>
      <c r="BBR3" s="389"/>
      <c r="BBS3" s="389"/>
      <c r="BBT3" s="389"/>
      <c r="BBU3" s="389"/>
      <c r="BBV3" s="389"/>
      <c r="BBW3" s="389"/>
      <c r="BBX3" s="389"/>
      <c r="BBY3" s="389"/>
      <c r="BBZ3" s="389"/>
      <c r="BCA3" s="389"/>
      <c r="BCB3" s="389"/>
      <c r="BCC3" s="390"/>
      <c r="BCD3" s="389"/>
      <c r="BCE3" s="389"/>
      <c r="BCF3" s="389"/>
      <c r="BCG3" s="389"/>
      <c r="BCH3" s="389"/>
      <c r="BCI3" s="389"/>
      <c r="BCJ3" s="389"/>
      <c r="BCK3" s="389"/>
      <c r="BCL3" s="389"/>
      <c r="BCM3" s="389"/>
      <c r="BCN3" s="389"/>
      <c r="BCO3" s="390"/>
      <c r="BCP3" s="389"/>
      <c r="BCQ3" s="389"/>
      <c r="BCR3" s="389"/>
      <c r="BCS3" s="389"/>
      <c r="BCT3" s="389"/>
      <c r="BCU3" s="389"/>
      <c r="BCV3" s="389"/>
      <c r="BCW3" s="389"/>
      <c r="BCX3" s="389"/>
      <c r="BCY3" s="389"/>
      <c r="BCZ3" s="389"/>
      <c r="BDA3" s="389"/>
      <c r="BDB3" s="389"/>
      <c r="BDC3" s="389"/>
      <c r="BDD3" s="389"/>
      <c r="BDE3" s="389"/>
      <c r="BDF3" s="389"/>
      <c r="BDG3" s="389"/>
      <c r="BDH3" s="389"/>
      <c r="BDI3" s="389"/>
      <c r="BDJ3" s="389"/>
      <c r="BDK3" s="389"/>
      <c r="BDL3" s="389"/>
      <c r="BDM3" s="389"/>
      <c r="BDN3" s="389"/>
      <c r="BDO3" s="389"/>
      <c r="BDP3" s="389"/>
      <c r="BDQ3" s="389"/>
      <c r="BDR3" s="389"/>
      <c r="BDS3" s="389"/>
      <c r="BDT3" s="389"/>
      <c r="BDU3" s="389"/>
      <c r="BDV3" s="389"/>
      <c r="BDW3" s="389"/>
      <c r="BDX3" s="389"/>
      <c r="BDY3" s="389"/>
      <c r="BDZ3" s="389"/>
      <c r="BEA3" s="389"/>
      <c r="BEB3" s="389"/>
      <c r="BEC3" s="389"/>
      <c r="BED3" s="389"/>
      <c r="BEE3" s="389"/>
      <c r="BEF3" s="389"/>
      <c r="BEG3" s="389"/>
      <c r="BEH3" s="389"/>
      <c r="BEI3" s="389"/>
      <c r="BEJ3" s="389"/>
      <c r="BEK3" s="389"/>
      <c r="BEL3" s="389"/>
      <c r="BEM3" s="389"/>
      <c r="BEN3" s="389"/>
      <c r="BEO3" s="389"/>
      <c r="BEP3" s="389"/>
      <c r="BEQ3" s="389"/>
      <c r="BER3" s="389"/>
      <c r="BES3" s="389"/>
      <c r="BET3" s="389"/>
      <c r="BEU3" s="389"/>
      <c r="BEV3" s="389"/>
      <c r="BEW3" s="389"/>
      <c r="BEX3" s="389"/>
      <c r="BEY3" s="389"/>
      <c r="BEZ3" s="389"/>
      <c r="BFA3" s="389"/>
      <c r="BFB3" s="389"/>
      <c r="BFC3" s="389"/>
      <c r="BFD3" s="389"/>
      <c r="BFE3" s="389"/>
      <c r="BFF3" s="389"/>
      <c r="BFG3" s="389"/>
      <c r="BFH3" s="389"/>
      <c r="BFI3" s="389"/>
      <c r="BFJ3" s="389"/>
      <c r="BFK3" s="389"/>
      <c r="BFL3" s="389"/>
      <c r="BFM3" s="389"/>
      <c r="BFN3" s="389"/>
      <c r="BFO3" s="389"/>
      <c r="BFP3" s="389"/>
      <c r="BFQ3" s="389"/>
      <c r="BFR3" s="389"/>
      <c r="BFS3" s="389"/>
      <c r="BFT3" s="389"/>
      <c r="BFU3" s="389"/>
      <c r="BFV3" s="389"/>
      <c r="BFW3" s="389"/>
      <c r="BFX3" s="389"/>
      <c r="BFY3" s="389"/>
      <c r="BFZ3" s="389"/>
      <c r="BGA3" s="389"/>
      <c r="BGB3" s="389"/>
      <c r="BGC3" s="389"/>
      <c r="BGD3" s="389"/>
      <c r="BGE3" s="389"/>
      <c r="BGF3" s="389"/>
      <c r="BGG3" s="389"/>
      <c r="BGH3" s="389"/>
      <c r="BGI3" s="390"/>
      <c r="BGJ3" s="389"/>
      <c r="BGK3" s="389"/>
      <c r="BGL3" s="389"/>
      <c r="BGM3" s="389"/>
      <c r="BGN3" s="389"/>
      <c r="BGO3" s="389"/>
      <c r="BGP3" s="389"/>
      <c r="BGQ3" s="389"/>
      <c r="BGR3" s="389"/>
      <c r="BGS3" s="389"/>
      <c r="BGT3" s="389"/>
      <c r="BGU3" s="390"/>
      <c r="BGV3" s="389"/>
      <c r="BGW3" s="389"/>
      <c r="BGX3" s="389"/>
      <c r="BGY3" s="389"/>
      <c r="BGZ3" s="389"/>
      <c r="BHA3" s="389"/>
      <c r="BHB3" s="389"/>
      <c r="BHC3" s="389"/>
      <c r="BHD3" s="389"/>
      <c r="BHE3" s="389"/>
      <c r="BHF3" s="389"/>
      <c r="BHG3" s="389"/>
      <c r="BHH3" s="389"/>
      <c r="BHI3" s="389"/>
      <c r="BHJ3" s="389"/>
      <c r="BHK3" s="389"/>
      <c r="BHL3" s="389"/>
      <c r="BHM3" s="389"/>
      <c r="BHN3" s="389"/>
      <c r="BHO3" s="389"/>
      <c r="BHP3" s="389"/>
      <c r="BHQ3" s="389"/>
      <c r="BHR3" s="389"/>
      <c r="BHS3" s="389"/>
      <c r="BHT3" s="389"/>
      <c r="BHU3" s="389"/>
      <c r="BHV3" s="389"/>
      <c r="BHW3" s="389"/>
      <c r="BHX3" s="389"/>
      <c r="BHY3" s="389"/>
      <c r="BHZ3" s="389"/>
      <c r="BIA3" s="389"/>
      <c r="BIB3" s="389"/>
      <c r="BIC3" s="389"/>
      <c r="BID3" s="389"/>
      <c r="BIE3" s="389"/>
      <c r="BIF3" s="389"/>
      <c r="BIG3" s="389"/>
      <c r="BIH3" s="389"/>
      <c r="BII3" s="389"/>
      <c r="BIJ3" s="389"/>
      <c r="BIK3" s="389"/>
      <c r="BIL3" s="389"/>
      <c r="BIM3" s="389"/>
      <c r="BIN3" s="389"/>
      <c r="BIO3" s="389"/>
      <c r="BIP3" s="389"/>
      <c r="BIQ3" s="389"/>
      <c r="BIR3" s="389"/>
      <c r="BIS3" s="389"/>
      <c r="BIT3" s="389"/>
      <c r="BIU3" s="389"/>
      <c r="BIV3" s="389"/>
      <c r="BIW3" s="389"/>
      <c r="BIX3" s="389"/>
      <c r="BIY3" s="389"/>
      <c r="BIZ3" s="389"/>
      <c r="BJA3" s="389"/>
      <c r="BJB3" s="389"/>
      <c r="BJC3" s="389"/>
      <c r="BJD3" s="389"/>
      <c r="BJE3" s="389"/>
      <c r="BJF3" s="389"/>
      <c r="BJG3" s="389"/>
      <c r="BJH3" s="389"/>
      <c r="BJI3" s="389"/>
      <c r="BJJ3" s="389"/>
      <c r="BJK3" s="389"/>
      <c r="BJL3" s="389"/>
      <c r="BJM3" s="389"/>
      <c r="BJN3" s="389"/>
      <c r="BJO3" s="389"/>
      <c r="BJP3" s="389"/>
      <c r="BJQ3" s="389"/>
      <c r="BJR3" s="389"/>
      <c r="BJS3" s="389"/>
      <c r="BJT3" s="389"/>
      <c r="BJU3" s="389"/>
      <c r="BJV3" s="389"/>
      <c r="BJW3" s="389"/>
      <c r="BJX3" s="389"/>
      <c r="BJY3" s="389"/>
      <c r="BJZ3" s="389"/>
      <c r="BKA3" s="389"/>
      <c r="BKB3" s="389"/>
      <c r="BKC3" s="389"/>
      <c r="BKD3" s="389"/>
      <c r="BKE3" s="389"/>
      <c r="BKF3" s="389"/>
      <c r="BKG3" s="389"/>
      <c r="BKH3" s="389"/>
      <c r="BKI3" s="389"/>
      <c r="BKJ3" s="389"/>
      <c r="BKK3" s="389"/>
      <c r="BKL3" s="389"/>
      <c r="BKM3" s="389"/>
      <c r="BKN3" s="389"/>
      <c r="BKO3" s="390"/>
      <c r="BKP3" s="389"/>
      <c r="BKQ3" s="389"/>
      <c r="BKR3" s="389"/>
      <c r="BKS3" s="389"/>
      <c r="BKT3" s="389"/>
      <c r="BKU3" s="389"/>
      <c r="BKV3" s="389"/>
      <c r="BKW3" s="389"/>
      <c r="BKX3" s="389"/>
      <c r="BKY3" s="389"/>
      <c r="BKZ3" s="389"/>
      <c r="BLA3" s="390"/>
      <c r="BLB3" s="389"/>
      <c r="BLC3" s="389"/>
      <c r="BLD3" s="389"/>
      <c r="BLE3" s="389"/>
      <c r="BLF3" s="389"/>
      <c r="BLG3" s="389"/>
      <c r="BLH3" s="389"/>
      <c r="BLI3" s="389"/>
      <c r="BLJ3" s="389"/>
      <c r="BLK3" s="389"/>
      <c r="BLL3" s="389"/>
      <c r="BLM3" s="389"/>
      <c r="BLN3" s="389"/>
      <c r="BLO3" s="389"/>
      <c r="BLP3" s="389"/>
      <c r="BLQ3" s="389"/>
      <c r="BLR3" s="389"/>
      <c r="BLS3" s="389"/>
      <c r="BLT3" s="389"/>
      <c r="BLU3" s="389"/>
      <c r="BLV3" s="389"/>
      <c r="BLW3" s="389"/>
      <c r="BLX3" s="389"/>
      <c r="BLY3" s="389"/>
      <c r="BLZ3" s="389"/>
      <c r="BMA3" s="389"/>
      <c r="BMB3" s="389"/>
      <c r="BMC3" s="389"/>
      <c r="BMD3" s="389"/>
      <c r="BME3" s="389"/>
      <c r="BMF3" s="389"/>
      <c r="BMG3" s="389"/>
      <c r="BMH3" s="389"/>
      <c r="BMI3" s="389"/>
      <c r="BMJ3" s="389"/>
      <c r="BMK3" s="389"/>
      <c r="BML3" s="389"/>
      <c r="BMM3" s="389"/>
      <c r="BMN3" s="389"/>
      <c r="BMO3" s="389"/>
      <c r="BMP3" s="389"/>
      <c r="BMQ3" s="389"/>
      <c r="BMR3" s="389"/>
      <c r="BMS3" s="389"/>
      <c r="BMT3" s="389"/>
      <c r="BMU3" s="389"/>
      <c r="BMV3" s="389"/>
      <c r="BMW3" s="389"/>
      <c r="BMX3" s="389"/>
      <c r="BMY3" s="389"/>
      <c r="BMZ3" s="389"/>
      <c r="BNA3" s="389"/>
      <c r="BNB3" s="389"/>
      <c r="BNC3" s="389"/>
      <c r="BND3" s="389"/>
      <c r="BNE3" s="389"/>
      <c r="BNF3" s="389"/>
      <c r="BNG3" s="389"/>
      <c r="BNH3" s="389"/>
      <c r="BNI3" s="389"/>
      <c r="BNJ3" s="389"/>
      <c r="BNK3" s="389"/>
      <c r="BNL3" s="389"/>
      <c r="BNM3" s="389"/>
      <c r="BNN3" s="389"/>
      <c r="BNO3" s="389"/>
      <c r="BNP3" s="389"/>
      <c r="BNQ3" s="389"/>
      <c r="BNR3" s="389"/>
      <c r="BNS3" s="389"/>
      <c r="BNT3" s="389"/>
      <c r="BNU3" s="389"/>
      <c r="BNV3" s="389"/>
      <c r="BNW3" s="389"/>
      <c r="BNX3" s="389"/>
      <c r="BNY3" s="389"/>
      <c r="BNZ3" s="389"/>
      <c r="BOA3" s="389"/>
      <c r="BOB3" s="389"/>
      <c r="BOC3" s="389"/>
      <c r="BOD3" s="389"/>
      <c r="BOE3" s="389"/>
      <c r="BOF3" s="389"/>
      <c r="BOG3" s="389"/>
      <c r="BOH3" s="389"/>
      <c r="BOI3" s="389"/>
      <c r="BOJ3" s="389"/>
      <c r="BOK3" s="389"/>
      <c r="BOL3" s="389"/>
      <c r="BOM3" s="389"/>
      <c r="BON3" s="389"/>
      <c r="BOO3" s="389"/>
      <c r="BOP3" s="389"/>
      <c r="BOQ3" s="389"/>
      <c r="BOR3" s="389"/>
      <c r="BOS3" s="389"/>
      <c r="BOT3" s="389"/>
      <c r="BOU3" s="390"/>
      <c r="BOV3" s="389"/>
      <c r="BOW3" s="389"/>
      <c r="BOX3" s="389"/>
      <c r="BOY3" s="389"/>
      <c r="BOZ3" s="389"/>
      <c r="BPA3" s="389"/>
      <c r="BPB3" s="389"/>
      <c r="BPC3" s="389"/>
      <c r="BPD3" s="389"/>
      <c r="BPE3" s="389"/>
      <c r="BPF3" s="389"/>
      <c r="BPG3" s="390"/>
      <c r="BPH3" s="389"/>
      <c r="BPI3" s="389"/>
      <c r="BPJ3" s="389"/>
      <c r="BPK3" s="389"/>
      <c r="BPL3" s="389"/>
      <c r="BPM3" s="389"/>
      <c r="BPN3" s="389"/>
      <c r="BPO3" s="389"/>
      <c r="BPP3" s="389"/>
      <c r="BPQ3" s="389"/>
      <c r="BPR3" s="389"/>
      <c r="BPS3" s="389"/>
      <c r="BPT3" s="389"/>
      <c r="BPU3" s="389"/>
      <c r="BPV3" s="389"/>
      <c r="BPW3" s="389"/>
      <c r="BPX3" s="389"/>
      <c r="BPY3" s="389"/>
      <c r="BPZ3" s="389"/>
      <c r="BQA3" s="389"/>
      <c r="BQB3" s="389"/>
      <c r="BQC3" s="389"/>
      <c r="BQD3" s="389"/>
      <c r="BQE3" s="389"/>
      <c r="BQF3" s="389"/>
      <c r="BQG3" s="389"/>
      <c r="BQH3" s="389"/>
      <c r="BQI3" s="389"/>
      <c r="BQJ3" s="389"/>
      <c r="BQK3" s="389"/>
      <c r="BQL3" s="389"/>
      <c r="BQM3" s="389"/>
      <c r="BQN3" s="389"/>
      <c r="BQO3" s="389"/>
      <c r="BQP3" s="389"/>
      <c r="BQQ3" s="389"/>
      <c r="BQR3" s="389"/>
      <c r="BQS3" s="389"/>
      <c r="BQT3" s="389"/>
      <c r="BQU3" s="389"/>
      <c r="BQV3" s="389"/>
      <c r="BQW3" s="389"/>
      <c r="BQX3" s="389"/>
      <c r="BQY3" s="389"/>
      <c r="BQZ3" s="389"/>
      <c r="BRA3" s="389"/>
      <c r="BRB3" s="389"/>
      <c r="BRC3" s="389"/>
      <c r="BRD3" s="389"/>
      <c r="BRE3" s="389"/>
      <c r="BRF3" s="389"/>
      <c r="BRG3" s="389"/>
      <c r="BRH3" s="389"/>
      <c r="BRI3" s="389"/>
      <c r="BRJ3" s="389"/>
      <c r="BRK3" s="389"/>
      <c r="BRL3" s="389"/>
      <c r="BRM3" s="389"/>
      <c r="BRN3" s="389"/>
      <c r="BRO3" s="389"/>
      <c r="BRP3" s="389"/>
      <c r="BRQ3" s="389"/>
      <c r="BRR3" s="389"/>
      <c r="BRS3" s="389"/>
      <c r="BRT3" s="389"/>
      <c r="BRU3" s="389"/>
      <c r="BRV3" s="389"/>
      <c r="BRW3" s="389"/>
      <c r="BRX3" s="389"/>
      <c r="BRY3" s="389"/>
      <c r="BRZ3" s="389"/>
      <c r="BSA3" s="389"/>
      <c r="BSB3" s="389"/>
      <c r="BSC3" s="389"/>
      <c r="BSD3" s="389"/>
      <c r="BSE3" s="389"/>
      <c r="BSF3" s="389"/>
      <c r="BSG3" s="389"/>
      <c r="BSH3" s="389"/>
      <c r="BSI3" s="389"/>
      <c r="BSJ3" s="389"/>
      <c r="BSK3" s="389"/>
      <c r="BSL3" s="389"/>
      <c r="BSM3" s="389"/>
      <c r="BSN3" s="389"/>
      <c r="BSO3" s="389"/>
      <c r="BSP3" s="389"/>
      <c r="BSQ3" s="389"/>
      <c r="BSR3" s="389"/>
      <c r="BSS3" s="389"/>
      <c r="BST3" s="389"/>
      <c r="BSU3" s="389"/>
      <c r="BSV3" s="389"/>
      <c r="BSW3" s="389"/>
      <c r="BSX3" s="389"/>
      <c r="BSY3" s="389"/>
      <c r="BSZ3" s="389"/>
      <c r="BTA3" s="390"/>
      <c r="BTB3" s="389"/>
      <c r="BTC3" s="389"/>
      <c r="BTD3" s="389"/>
      <c r="BTE3" s="389"/>
      <c r="BTF3" s="389"/>
      <c r="BTG3" s="389"/>
      <c r="BTH3" s="389"/>
      <c r="BTI3" s="389"/>
      <c r="BTJ3" s="389"/>
      <c r="BTK3" s="389"/>
      <c r="BTL3" s="389"/>
      <c r="BTM3" s="390"/>
      <c r="BTN3" s="389"/>
      <c r="BTO3" s="389"/>
      <c r="BTP3" s="389"/>
      <c r="BTQ3" s="389"/>
      <c r="BTR3" s="389"/>
      <c r="BTS3" s="389"/>
      <c r="BTT3" s="389"/>
      <c r="BTU3" s="389"/>
      <c r="BTV3" s="389"/>
      <c r="BTW3" s="389"/>
      <c r="BTX3" s="389"/>
      <c r="BTY3" s="389"/>
      <c r="BTZ3" s="389"/>
      <c r="BUA3" s="389"/>
      <c r="BUB3" s="389"/>
      <c r="BUC3" s="389"/>
      <c r="BUD3" s="389"/>
      <c r="BUE3" s="389"/>
      <c r="BUF3" s="389"/>
      <c r="BUG3" s="389"/>
      <c r="BUH3" s="389"/>
      <c r="BUI3" s="389"/>
      <c r="BUJ3" s="389"/>
      <c r="BUK3" s="389"/>
      <c r="BUL3" s="389"/>
      <c r="BUM3" s="389"/>
      <c r="BUN3" s="389"/>
      <c r="BUO3" s="389"/>
      <c r="BUP3" s="389"/>
      <c r="BUQ3" s="389"/>
      <c r="BUR3" s="389"/>
      <c r="BUS3" s="389"/>
      <c r="BUT3" s="389"/>
      <c r="BUU3" s="389"/>
      <c r="BUV3" s="389"/>
      <c r="BUW3" s="389"/>
      <c r="BUX3" s="389"/>
      <c r="BUY3" s="389"/>
      <c r="BUZ3" s="389"/>
      <c r="BVA3" s="389"/>
      <c r="BVB3" s="389"/>
      <c r="BVC3" s="389"/>
      <c r="BVD3" s="389"/>
      <c r="BVE3" s="389"/>
      <c r="BVF3" s="389"/>
      <c r="BVG3" s="389"/>
      <c r="BVH3" s="389"/>
      <c r="BVI3" s="389"/>
      <c r="BVJ3" s="389"/>
      <c r="BVK3" s="389"/>
      <c r="BVL3" s="389"/>
      <c r="BVM3" s="389"/>
      <c r="BVN3" s="389"/>
      <c r="BVO3" s="389"/>
      <c r="BVP3" s="389"/>
      <c r="BVQ3" s="389"/>
      <c r="BVR3" s="389"/>
      <c r="BVS3" s="389"/>
      <c r="BVT3" s="389"/>
      <c r="BVU3" s="389"/>
      <c r="BVV3" s="389"/>
      <c r="BVW3" s="389"/>
      <c r="BVX3" s="389"/>
      <c r="BVY3" s="389"/>
      <c r="BVZ3" s="389"/>
      <c r="BWA3" s="389"/>
      <c r="BWB3" s="389"/>
      <c r="BWC3" s="389"/>
      <c r="BWD3" s="389"/>
      <c r="BWE3" s="389"/>
      <c r="BWF3" s="389"/>
      <c r="BWG3" s="389"/>
      <c r="BWH3" s="389"/>
      <c r="BWI3" s="389"/>
      <c r="BWJ3" s="389"/>
      <c r="BWK3" s="389"/>
      <c r="BWL3" s="389"/>
      <c r="BWM3" s="389"/>
      <c r="BWN3" s="389"/>
      <c r="BWO3" s="389"/>
      <c r="BWP3" s="389"/>
      <c r="BWQ3" s="389"/>
      <c r="BWR3" s="389"/>
      <c r="BWS3" s="389"/>
      <c r="BWT3" s="389"/>
      <c r="BWU3" s="389"/>
      <c r="BWV3" s="389"/>
      <c r="BWW3" s="389"/>
      <c r="BWX3" s="389"/>
      <c r="BWY3" s="389"/>
      <c r="BWZ3" s="389"/>
      <c r="BXA3" s="389"/>
      <c r="BXB3" s="389"/>
      <c r="BXC3" s="389"/>
      <c r="BXD3" s="389"/>
      <c r="BXE3" s="389"/>
      <c r="BXF3" s="389"/>
      <c r="BXG3" s="390"/>
      <c r="BXH3" s="389"/>
      <c r="BXI3" s="389"/>
      <c r="BXJ3" s="389"/>
      <c r="BXK3" s="389"/>
      <c r="BXL3" s="389"/>
      <c r="BXM3" s="389"/>
      <c r="BXN3" s="389"/>
      <c r="BXO3" s="389"/>
      <c r="BXP3" s="389"/>
      <c r="BXQ3" s="389"/>
      <c r="BXR3" s="389"/>
      <c r="BXS3" s="390"/>
      <c r="BXT3" s="389"/>
      <c r="BXU3" s="389"/>
      <c r="BXV3" s="389"/>
      <c r="BXW3" s="389"/>
      <c r="BXX3" s="389"/>
      <c r="BXY3" s="389"/>
      <c r="BXZ3" s="389"/>
      <c r="BYA3" s="389"/>
      <c r="BYB3" s="389"/>
      <c r="BYC3" s="389"/>
      <c r="BYD3" s="389"/>
      <c r="BYE3" s="389"/>
      <c r="BYF3" s="389"/>
      <c r="BYG3" s="389"/>
      <c r="BYH3" s="389"/>
      <c r="BYI3" s="389"/>
      <c r="BYJ3" s="389"/>
      <c r="BYK3" s="389"/>
      <c r="BYL3" s="389"/>
      <c r="BYM3" s="389"/>
      <c r="BYN3" s="389"/>
      <c r="BYO3" s="389"/>
      <c r="BYP3" s="389"/>
      <c r="BYQ3" s="389"/>
      <c r="BYR3" s="389"/>
      <c r="BYS3" s="389"/>
      <c r="BYT3" s="389"/>
      <c r="BYU3" s="389"/>
      <c r="BYV3" s="389"/>
      <c r="BYW3" s="389"/>
      <c r="BYX3" s="389"/>
      <c r="BYY3" s="389"/>
      <c r="BYZ3" s="389"/>
      <c r="BZA3" s="389"/>
      <c r="BZB3" s="389"/>
      <c r="BZC3" s="389"/>
      <c r="BZD3" s="389"/>
      <c r="BZE3" s="389"/>
      <c r="BZF3" s="389"/>
      <c r="BZG3" s="389"/>
      <c r="BZH3" s="389"/>
      <c r="BZI3" s="389"/>
      <c r="BZJ3" s="389"/>
      <c r="BZK3" s="389"/>
      <c r="BZL3" s="389"/>
      <c r="BZM3" s="389"/>
      <c r="BZN3" s="389"/>
      <c r="BZO3" s="389"/>
      <c r="BZP3" s="389"/>
      <c r="BZQ3" s="389"/>
      <c r="BZR3" s="389"/>
      <c r="BZS3" s="389"/>
      <c r="BZT3" s="389"/>
      <c r="BZU3" s="389"/>
      <c r="BZV3" s="389"/>
      <c r="BZW3" s="389"/>
      <c r="BZX3" s="389"/>
      <c r="BZY3" s="389"/>
      <c r="BZZ3" s="389"/>
      <c r="CAA3" s="389"/>
      <c r="CAB3" s="389"/>
      <c r="CAC3" s="389"/>
      <c r="CAD3" s="389"/>
      <c r="CAE3" s="389"/>
      <c r="CAF3" s="389"/>
      <c r="CAG3" s="389"/>
      <c r="CAH3" s="389"/>
      <c r="CAI3" s="389"/>
      <c r="CAJ3" s="389"/>
      <c r="CAK3" s="389"/>
      <c r="CAL3" s="389"/>
      <c r="CAM3" s="389"/>
      <c r="CAN3" s="389"/>
      <c r="CAO3" s="389"/>
      <c r="CAP3" s="389"/>
      <c r="CAQ3" s="389"/>
      <c r="CAR3" s="389"/>
      <c r="CAS3" s="389"/>
      <c r="CAT3" s="389"/>
      <c r="CAU3" s="389"/>
      <c r="CAV3" s="389"/>
      <c r="CAW3" s="389"/>
      <c r="CAX3" s="389"/>
      <c r="CAY3" s="389"/>
      <c r="CAZ3" s="389"/>
      <c r="CBA3" s="389"/>
      <c r="CBB3" s="389"/>
      <c r="CBC3" s="389"/>
      <c r="CBD3" s="389"/>
      <c r="CBE3" s="389"/>
      <c r="CBF3" s="389"/>
      <c r="CBG3" s="389"/>
      <c r="CBH3" s="389"/>
      <c r="CBI3" s="389"/>
      <c r="CBJ3" s="389"/>
      <c r="CBK3" s="389"/>
      <c r="CBL3" s="389"/>
      <c r="CBM3" s="390"/>
      <c r="CBN3" s="389"/>
      <c r="CBO3" s="389"/>
      <c r="CBP3" s="389"/>
      <c r="CBQ3" s="389"/>
      <c r="CBR3" s="389"/>
      <c r="CBS3" s="389"/>
      <c r="CBT3" s="389"/>
      <c r="CBU3" s="389"/>
      <c r="CBV3" s="389"/>
      <c r="CBW3" s="389"/>
      <c r="CBX3" s="389"/>
      <c r="CBY3" s="390"/>
      <c r="CBZ3" s="389"/>
      <c r="CCA3" s="389"/>
      <c r="CCB3" s="389"/>
      <c r="CCC3" s="389"/>
      <c r="CCD3" s="389"/>
      <c r="CCE3" s="389"/>
      <c r="CCF3" s="389"/>
      <c r="CCG3" s="389"/>
      <c r="CCH3" s="389"/>
      <c r="CCI3" s="389"/>
      <c r="CCJ3" s="389"/>
      <c r="CCK3" s="389"/>
      <c r="CCL3" s="389"/>
      <c r="CCM3" s="389"/>
      <c r="CCN3" s="389"/>
      <c r="CCO3" s="389"/>
      <c r="CCP3" s="389"/>
      <c r="CCQ3" s="389"/>
      <c r="CCR3" s="389"/>
      <c r="CCS3" s="389"/>
      <c r="CCT3" s="389"/>
      <c r="CCU3" s="389"/>
      <c r="CCV3" s="389"/>
      <c r="CCW3" s="389"/>
      <c r="CCX3" s="389"/>
      <c r="CCY3" s="389"/>
      <c r="CCZ3" s="389"/>
      <c r="CDA3" s="389"/>
      <c r="CDB3" s="389"/>
      <c r="CDC3" s="389"/>
      <c r="CDD3" s="389"/>
      <c r="CDE3" s="389"/>
      <c r="CDF3" s="389"/>
      <c r="CDG3" s="389"/>
      <c r="CDH3" s="389"/>
      <c r="CDI3" s="389"/>
      <c r="CDJ3" s="389"/>
      <c r="CDK3" s="389"/>
      <c r="CDL3" s="389"/>
      <c r="CDM3" s="389"/>
      <c r="CDN3" s="389"/>
      <c r="CDO3" s="389"/>
      <c r="CDP3" s="389"/>
      <c r="CDQ3" s="389"/>
      <c r="CDR3" s="389"/>
      <c r="CDS3" s="389"/>
      <c r="CDT3" s="389"/>
      <c r="CDU3" s="389"/>
      <c r="CDV3" s="389"/>
      <c r="CDW3" s="389"/>
      <c r="CDX3" s="389"/>
      <c r="CDY3" s="389"/>
      <c r="CDZ3" s="389"/>
      <c r="CEA3" s="389"/>
      <c r="CEB3" s="389"/>
      <c r="CEC3" s="389"/>
      <c r="CED3" s="389"/>
      <c r="CEE3" s="389"/>
      <c r="CEF3" s="389"/>
      <c r="CEG3" s="389"/>
      <c r="CEH3" s="389"/>
      <c r="CEI3" s="389"/>
      <c r="CEJ3" s="389"/>
      <c r="CEK3" s="389"/>
      <c r="CEL3" s="389"/>
      <c r="CEM3" s="389"/>
      <c r="CEN3" s="389"/>
      <c r="CEO3" s="389"/>
      <c r="CEP3" s="389"/>
      <c r="CEQ3" s="389"/>
      <c r="CER3" s="389"/>
      <c r="CES3" s="389"/>
      <c r="CET3" s="389"/>
      <c r="CEU3" s="389"/>
      <c r="CEV3" s="389"/>
      <c r="CEW3" s="389"/>
      <c r="CEX3" s="389"/>
      <c r="CEY3" s="389"/>
      <c r="CEZ3" s="389"/>
      <c r="CFA3" s="389"/>
      <c r="CFB3" s="389"/>
      <c r="CFC3" s="389"/>
      <c r="CFD3" s="389"/>
      <c r="CFE3" s="389"/>
      <c r="CFF3" s="389"/>
      <c r="CFG3" s="389"/>
      <c r="CFH3" s="389"/>
      <c r="CFI3" s="389"/>
      <c r="CFJ3" s="389"/>
      <c r="CFK3" s="389"/>
      <c r="CFL3" s="389"/>
      <c r="CFM3" s="389"/>
      <c r="CFN3" s="389"/>
      <c r="CFO3" s="389"/>
      <c r="CFP3" s="389"/>
      <c r="CFQ3" s="389"/>
      <c r="CFR3" s="389"/>
      <c r="CFS3" s="390"/>
      <c r="CFT3" s="389"/>
      <c r="CFU3" s="389"/>
      <c r="CFV3" s="389"/>
      <c r="CFW3" s="389"/>
      <c r="CFX3" s="389"/>
      <c r="CFY3" s="389"/>
      <c r="CFZ3" s="389"/>
      <c r="CGA3" s="389"/>
      <c r="CGB3" s="389"/>
      <c r="CGC3" s="389"/>
      <c r="CGD3" s="389"/>
      <c r="CGE3" s="390"/>
      <c r="CGF3" s="389"/>
      <c r="CGG3" s="389"/>
      <c r="CGH3" s="389"/>
      <c r="CGI3" s="389"/>
      <c r="CGJ3" s="389"/>
      <c r="CGK3" s="389"/>
      <c r="CGL3" s="389"/>
      <c r="CGM3" s="389"/>
      <c r="CGN3" s="389"/>
      <c r="CGO3" s="389"/>
      <c r="CGP3" s="389"/>
      <c r="CGQ3" s="389"/>
      <c r="CGR3" s="389"/>
      <c r="CGS3" s="389"/>
      <c r="CGT3" s="389"/>
      <c r="CGU3" s="389"/>
      <c r="CGV3" s="389"/>
      <c r="CGW3" s="389"/>
      <c r="CGX3" s="389"/>
      <c r="CGY3" s="389"/>
      <c r="CGZ3" s="389"/>
      <c r="CHA3" s="389"/>
      <c r="CHB3" s="389"/>
      <c r="CHC3" s="389"/>
      <c r="CHD3" s="389"/>
      <c r="CHE3" s="389"/>
      <c r="CHF3" s="389"/>
      <c r="CHG3" s="389"/>
      <c r="CHH3" s="389"/>
      <c r="CHI3" s="389"/>
      <c r="CHJ3" s="389"/>
      <c r="CHK3" s="389"/>
      <c r="CHL3" s="389"/>
      <c r="CHM3" s="389"/>
      <c r="CHN3" s="389"/>
      <c r="CHO3" s="389"/>
      <c r="CHP3" s="389"/>
      <c r="CHQ3" s="389"/>
      <c r="CHR3" s="389"/>
      <c r="CHS3" s="389"/>
      <c r="CHT3" s="389"/>
      <c r="CHU3" s="389"/>
      <c r="CHV3" s="389"/>
      <c r="CHW3" s="389"/>
      <c r="CHX3" s="389"/>
      <c r="CHY3" s="389"/>
      <c r="CHZ3" s="389"/>
      <c r="CIA3" s="389"/>
      <c r="CIB3" s="389"/>
      <c r="CIC3" s="389"/>
      <c r="CID3" s="389"/>
      <c r="CIE3" s="389"/>
      <c r="CIF3" s="389"/>
      <c r="CIG3" s="389"/>
      <c r="CIH3" s="389"/>
      <c r="CII3" s="389"/>
      <c r="CIJ3" s="389"/>
      <c r="CIK3" s="389"/>
      <c r="CIL3" s="389"/>
      <c r="CIM3" s="389"/>
      <c r="CIN3" s="389"/>
      <c r="CIO3" s="389"/>
      <c r="CIP3" s="389"/>
      <c r="CIQ3" s="389"/>
      <c r="CIR3" s="389"/>
      <c r="CIS3" s="389"/>
      <c r="CIT3" s="389"/>
      <c r="CIU3" s="389"/>
      <c r="CIV3" s="389"/>
      <c r="CIW3" s="389"/>
      <c r="CIX3" s="389"/>
      <c r="CIY3" s="389"/>
      <c r="CIZ3" s="389"/>
      <c r="CJA3" s="389"/>
      <c r="CJB3" s="389"/>
      <c r="CJC3" s="389"/>
      <c r="CJD3" s="389"/>
      <c r="CJE3" s="389"/>
      <c r="CJF3" s="389"/>
      <c r="CJG3" s="389"/>
      <c r="CJH3" s="389"/>
      <c r="CJI3" s="389"/>
      <c r="CJJ3" s="389"/>
      <c r="CJK3" s="389"/>
      <c r="CJL3" s="389"/>
      <c r="CJM3" s="389"/>
      <c r="CJN3" s="389"/>
      <c r="CJO3" s="389"/>
      <c r="CJP3" s="389"/>
      <c r="CJQ3" s="389"/>
      <c r="CJR3" s="389"/>
      <c r="CJS3" s="389"/>
      <c r="CJT3" s="389"/>
      <c r="CJU3" s="389"/>
      <c r="CJV3" s="389"/>
      <c r="CJW3" s="389"/>
      <c r="CJX3" s="389"/>
      <c r="CJY3" s="390"/>
      <c r="CJZ3" s="389"/>
      <c r="CKA3" s="389"/>
      <c r="CKB3" s="389"/>
      <c r="CKC3" s="389"/>
      <c r="CKD3" s="389"/>
      <c r="CKE3" s="389"/>
      <c r="CKF3" s="389"/>
      <c r="CKG3" s="389"/>
      <c r="CKH3" s="389"/>
      <c r="CKI3" s="389"/>
      <c r="CKJ3" s="389"/>
      <c r="CKK3" s="390"/>
      <c r="CKL3" s="389"/>
      <c r="CKM3" s="389"/>
      <c r="CKN3" s="389"/>
      <c r="CKO3" s="389"/>
      <c r="CKP3" s="389"/>
      <c r="CKQ3" s="389"/>
      <c r="CKR3" s="389"/>
      <c r="CKS3" s="389"/>
      <c r="CKT3" s="389"/>
      <c r="CKU3" s="389"/>
      <c r="CKV3" s="389"/>
      <c r="CKW3" s="389"/>
      <c r="CKX3" s="389"/>
      <c r="CKY3" s="389"/>
      <c r="CKZ3" s="389"/>
      <c r="CLA3" s="389"/>
      <c r="CLB3" s="389"/>
      <c r="CLC3" s="389"/>
      <c r="CLD3" s="389"/>
      <c r="CLE3" s="389"/>
      <c r="CLF3" s="389"/>
      <c r="CLG3" s="389"/>
      <c r="CLH3" s="389"/>
      <c r="CLI3" s="389"/>
      <c r="CLJ3" s="389"/>
      <c r="CLK3" s="389"/>
      <c r="CLL3" s="389"/>
      <c r="CLM3" s="389"/>
      <c r="CLN3" s="389"/>
      <c r="CLO3" s="389"/>
      <c r="CLP3" s="389"/>
      <c r="CLQ3" s="389"/>
      <c r="CLR3" s="389"/>
      <c r="CLS3" s="389"/>
      <c r="CLT3" s="389"/>
      <c r="CLU3" s="389"/>
      <c r="CLV3" s="389"/>
      <c r="CLW3" s="389"/>
      <c r="CLX3" s="389"/>
      <c r="CLY3" s="389"/>
      <c r="CLZ3" s="389"/>
      <c r="CMA3" s="389"/>
      <c r="CMB3" s="389"/>
      <c r="CMC3" s="389"/>
      <c r="CMD3" s="389"/>
      <c r="CME3" s="389"/>
      <c r="CMF3" s="389"/>
      <c r="CMG3" s="389"/>
      <c r="CMH3" s="389"/>
      <c r="CMI3" s="389"/>
      <c r="CMJ3" s="389"/>
      <c r="CMK3" s="389"/>
      <c r="CML3" s="389"/>
      <c r="CMM3" s="389"/>
      <c r="CMN3" s="389"/>
      <c r="CMO3" s="389"/>
      <c r="CMP3" s="389"/>
      <c r="CMQ3" s="389"/>
      <c r="CMR3" s="389"/>
      <c r="CMS3" s="389"/>
      <c r="CMT3" s="389"/>
      <c r="CMU3" s="389"/>
      <c r="CMV3" s="389"/>
      <c r="CMW3" s="389"/>
      <c r="CMX3" s="389"/>
      <c r="CMY3" s="389"/>
      <c r="CMZ3" s="389"/>
      <c r="CNA3" s="389"/>
      <c r="CNB3" s="389"/>
      <c r="CNC3" s="389"/>
      <c r="CND3" s="389"/>
      <c r="CNE3" s="389"/>
      <c r="CNF3" s="389"/>
      <c r="CNG3" s="389"/>
      <c r="CNH3" s="389"/>
      <c r="CNI3" s="389"/>
      <c r="CNJ3" s="389"/>
      <c r="CNK3" s="389"/>
      <c r="CNL3" s="389"/>
      <c r="CNM3" s="389"/>
      <c r="CNN3" s="389"/>
      <c r="CNO3" s="389"/>
      <c r="CNP3" s="389"/>
      <c r="CNQ3" s="389"/>
      <c r="CNR3" s="389"/>
      <c r="CNS3" s="389"/>
      <c r="CNT3" s="389"/>
      <c r="CNU3" s="389"/>
      <c r="CNV3" s="389"/>
      <c r="CNW3" s="389"/>
      <c r="CNX3" s="389"/>
      <c r="CNY3" s="389"/>
      <c r="CNZ3" s="389"/>
      <c r="COA3" s="389"/>
      <c r="COB3" s="389"/>
      <c r="COC3" s="389"/>
      <c r="COD3" s="389"/>
      <c r="COE3" s="390"/>
      <c r="COF3" s="389"/>
      <c r="COG3" s="389"/>
      <c r="COH3" s="389"/>
      <c r="COI3" s="389"/>
      <c r="COJ3" s="389"/>
      <c r="COK3" s="389"/>
      <c r="COL3" s="389"/>
      <c r="COM3" s="389"/>
      <c r="CON3" s="389"/>
      <c r="COO3" s="389"/>
      <c r="COP3" s="389"/>
      <c r="COQ3" s="390"/>
      <c r="COR3" s="389"/>
      <c r="COS3" s="389"/>
      <c r="COT3" s="389"/>
      <c r="COU3" s="389"/>
      <c r="COV3" s="389"/>
      <c r="COW3" s="389"/>
      <c r="COX3" s="389"/>
      <c r="COY3" s="389"/>
      <c r="COZ3" s="389"/>
      <c r="CPA3" s="389"/>
      <c r="CPB3" s="389"/>
      <c r="CPC3" s="389"/>
      <c r="CPD3" s="389"/>
      <c r="CPE3" s="389"/>
      <c r="CPF3" s="389"/>
      <c r="CPG3" s="389"/>
      <c r="CPH3" s="389"/>
      <c r="CPI3" s="389"/>
      <c r="CPJ3" s="389"/>
      <c r="CPK3" s="389"/>
      <c r="CPL3" s="389"/>
      <c r="CPM3" s="389"/>
      <c r="CPN3" s="389"/>
      <c r="CPO3" s="389"/>
      <c r="CPP3" s="389"/>
      <c r="CPQ3" s="389"/>
      <c r="CPR3" s="389"/>
      <c r="CPS3" s="389"/>
      <c r="CPT3" s="389"/>
      <c r="CPU3" s="389"/>
      <c r="CPV3" s="389"/>
      <c r="CPW3" s="389"/>
      <c r="CPX3" s="389"/>
      <c r="CPY3" s="389"/>
      <c r="CPZ3" s="389"/>
      <c r="CQA3" s="389"/>
      <c r="CQB3" s="389"/>
      <c r="CQC3" s="389"/>
      <c r="CQD3" s="389"/>
      <c r="CQE3" s="389"/>
      <c r="CQF3" s="389"/>
      <c r="CQG3" s="389"/>
      <c r="CQH3" s="389"/>
      <c r="CQI3" s="389"/>
      <c r="CQJ3" s="389"/>
      <c r="CQK3" s="389"/>
      <c r="CQL3" s="389"/>
      <c r="CQM3" s="389"/>
      <c r="CQN3" s="389"/>
      <c r="CQO3" s="389"/>
      <c r="CQP3" s="389"/>
      <c r="CQQ3" s="389"/>
      <c r="CQR3" s="389"/>
      <c r="CQS3" s="389"/>
      <c r="CQT3" s="389"/>
      <c r="CQU3" s="389"/>
      <c r="CQV3" s="389"/>
      <c r="CQW3" s="389"/>
      <c r="CQX3" s="389"/>
      <c r="CQY3" s="389"/>
      <c r="CQZ3" s="389"/>
      <c r="CRA3" s="389"/>
      <c r="CRB3" s="389"/>
      <c r="CRC3" s="389"/>
      <c r="CRD3" s="389"/>
      <c r="CRE3" s="389"/>
      <c r="CRF3" s="389"/>
      <c r="CRG3" s="389"/>
      <c r="CRH3" s="389"/>
      <c r="CRI3" s="389"/>
      <c r="CRJ3" s="389"/>
      <c r="CRK3" s="389"/>
      <c r="CRL3" s="389"/>
      <c r="CRM3" s="389"/>
      <c r="CRN3" s="389"/>
      <c r="CRO3" s="389"/>
      <c r="CRP3" s="389"/>
      <c r="CRQ3" s="389"/>
      <c r="CRR3" s="389"/>
      <c r="CRS3" s="389"/>
      <c r="CRT3" s="389"/>
      <c r="CRU3" s="389"/>
      <c r="CRV3" s="389"/>
      <c r="CRW3" s="389"/>
      <c r="CRX3" s="389"/>
      <c r="CRY3" s="389"/>
      <c r="CRZ3" s="389"/>
      <c r="CSA3" s="389"/>
      <c r="CSB3" s="389"/>
      <c r="CSC3" s="389"/>
      <c r="CSD3" s="389"/>
      <c r="CSE3" s="389"/>
      <c r="CSF3" s="389"/>
      <c r="CSG3" s="389"/>
      <c r="CSH3" s="389"/>
      <c r="CSI3" s="389"/>
      <c r="CSJ3" s="389"/>
      <c r="CSK3" s="390"/>
      <c r="CSL3" s="389"/>
      <c r="CSM3" s="389"/>
      <c r="CSN3" s="389"/>
      <c r="CSO3" s="389"/>
      <c r="CSP3" s="389"/>
      <c r="CSQ3" s="389"/>
      <c r="CSR3" s="389"/>
      <c r="CSS3" s="389"/>
      <c r="CST3" s="389"/>
      <c r="CSU3" s="389"/>
      <c r="CSV3" s="389"/>
      <c r="CSW3" s="390"/>
      <c r="CSX3" s="389"/>
      <c r="CSY3" s="389"/>
      <c r="CSZ3" s="389"/>
      <c r="CTA3" s="389"/>
      <c r="CTB3" s="389"/>
      <c r="CTC3" s="389"/>
      <c r="CTD3" s="389"/>
      <c r="CTE3" s="389"/>
      <c r="CTF3" s="389"/>
      <c r="CTG3" s="389"/>
      <c r="CTH3" s="389"/>
      <c r="CTI3" s="389"/>
      <c r="CTJ3" s="389"/>
      <c r="CTK3" s="389"/>
      <c r="CTL3" s="389"/>
      <c r="CTM3" s="389"/>
      <c r="CTN3" s="389"/>
      <c r="CTO3" s="389"/>
      <c r="CTP3" s="389"/>
      <c r="CTQ3" s="389"/>
      <c r="CTR3" s="389"/>
      <c r="CTS3" s="389"/>
      <c r="CTT3" s="389"/>
      <c r="CTU3" s="389"/>
      <c r="CTV3" s="389"/>
      <c r="CTW3" s="389"/>
      <c r="CTX3" s="389"/>
      <c r="CTY3" s="389"/>
      <c r="CTZ3" s="389"/>
      <c r="CUA3" s="389"/>
      <c r="CUB3" s="389"/>
      <c r="CUC3" s="389"/>
      <c r="CUD3" s="389"/>
      <c r="CUE3" s="389"/>
      <c r="CUF3" s="389"/>
      <c r="CUG3" s="389"/>
      <c r="CUH3" s="389"/>
      <c r="CUI3" s="389"/>
      <c r="CUJ3" s="389"/>
      <c r="CUK3" s="389"/>
      <c r="CUL3" s="389"/>
      <c r="CUM3" s="389"/>
      <c r="CUN3" s="389"/>
      <c r="CUO3" s="389"/>
      <c r="CUP3" s="389"/>
      <c r="CUQ3" s="389"/>
      <c r="CUR3" s="389"/>
      <c r="CUS3" s="389"/>
      <c r="CUT3" s="389"/>
      <c r="CUU3" s="389"/>
      <c r="CUV3" s="389"/>
      <c r="CUW3" s="389"/>
      <c r="CUX3" s="389"/>
      <c r="CUY3" s="389"/>
      <c r="CUZ3" s="389"/>
      <c r="CVA3" s="389"/>
      <c r="CVB3" s="389"/>
      <c r="CVC3" s="389"/>
      <c r="CVD3" s="389"/>
      <c r="CVE3" s="389"/>
      <c r="CVF3" s="389"/>
      <c r="CVG3" s="389"/>
      <c r="CVH3" s="389"/>
      <c r="CVI3" s="389"/>
      <c r="CVJ3" s="389"/>
      <c r="CVK3" s="389"/>
      <c r="CVL3" s="389"/>
      <c r="CVM3" s="389"/>
      <c r="CVN3" s="389"/>
      <c r="CVO3" s="389"/>
      <c r="CVP3" s="389"/>
      <c r="CVQ3" s="389"/>
      <c r="CVR3" s="389"/>
      <c r="CVS3" s="389"/>
      <c r="CVT3" s="389"/>
      <c r="CVU3" s="389"/>
      <c r="CVV3" s="389"/>
      <c r="CVW3" s="389"/>
      <c r="CVX3" s="389"/>
      <c r="CVY3" s="389"/>
      <c r="CVZ3" s="389"/>
      <c r="CWA3" s="389"/>
      <c r="CWB3" s="389"/>
      <c r="CWC3" s="389"/>
      <c r="CWD3" s="389"/>
      <c r="CWE3" s="389"/>
      <c r="CWF3" s="389"/>
      <c r="CWG3" s="389"/>
      <c r="CWH3" s="389"/>
      <c r="CWI3" s="389"/>
      <c r="CWJ3" s="389"/>
      <c r="CWK3" s="389"/>
      <c r="CWL3" s="389"/>
      <c r="CWM3" s="389"/>
      <c r="CWN3" s="389"/>
      <c r="CWO3" s="389"/>
      <c r="CWP3" s="389"/>
      <c r="CWQ3" s="390"/>
      <c r="CWR3" s="389"/>
      <c r="CWS3" s="389"/>
      <c r="CWT3" s="389"/>
      <c r="CWU3" s="389"/>
      <c r="CWV3" s="389"/>
      <c r="CWW3" s="389"/>
      <c r="CWX3" s="389"/>
      <c r="CWY3" s="389"/>
      <c r="CWZ3" s="389"/>
      <c r="CXA3" s="389"/>
      <c r="CXB3" s="389"/>
      <c r="CXC3" s="390"/>
      <c r="CXD3" s="389"/>
      <c r="CXE3" s="389"/>
      <c r="CXF3" s="389"/>
      <c r="CXG3" s="389"/>
      <c r="CXH3" s="389"/>
      <c r="CXI3" s="389"/>
      <c r="CXJ3" s="389"/>
      <c r="CXK3" s="389"/>
      <c r="CXL3" s="389"/>
      <c r="CXM3" s="389"/>
      <c r="CXN3" s="389"/>
      <c r="CXO3" s="389"/>
      <c r="CXP3" s="389"/>
      <c r="CXQ3" s="389"/>
      <c r="CXR3" s="389"/>
      <c r="CXS3" s="389"/>
      <c r="CXT3" s="389"/>
      <c r="CXU3" s="389"/>
      <c r="CXV3" s="389"/>
      <c r="CXW3" s="389"/>
      <c r="CXX3" s="389"/>
      <c r="CXY3" s="389"/>
      <c r="CXZ3" s="389"/>
      <c r="CYA3" s="389"/>
      <c r="CYB3" s="389"/>
      <c r="CYC3" s="389"/>
      <c r="CYD3" s="389"/>
      <c r="CYE3" s="389"/>
      <c r="CYF3" s="389"/>
      <c r="CYG3" s="389"/>
      <c r="CYH3" s="389"/>
      <c r="CYI3" s="389"/>
      <c r="CYJ3" s="389"/>
      <c r="CYK3" s="389"/>
      <c r="CYL3" s="389"/>
      <c r="CYM3" s="389"/>
      <c r="CYN3" s="389"/>
      <c r="CYO3" s="389"/>
      <c r="CYP3" s="389"/>
      <c r="CYQ3" s="389"/>
      <c r="CYR3" s="389"/>
      <c r="CYS3" s="389"/>
      <c r="CYT3" s="389"/>
      <c r="CYU3" s="389"/>
      <c r="CYV3" s="389"/>
      <c r="CYW3" s="389"/>
      <c r="CYX3" s="389"/>
      <c r="CYY3" s="389"/>
      <c r="CYZ3" s="389"/>
      <c r="CZA3" s="389"/>
      <c r="CZB3" s="389"/>
      <c r="CZC3" s="389"/>
      <c r="CZD3" s="389"/>
      <c r="CZE3" s="389"/>
      <c r="CZF3" s="389"/>
      <c r="CZG3" s="389"/>
      <c r="CZH3" s="389"/>
      <c r="CZI3" s="389"/>
      <c r="CZJ3" s="389"/>
      <c r="CZK3" s="389"/>
      <c r="CZL3" s="389"/>
      <c r="CZM3" s="389"/>
      <c r="CZN3" s="389"/>
      <c r="CZO3" s="389"/>
      <c r="CZP3" s="389"/>
      <c r="CZQ3" s="389"/>
      <c r="CZR3" s="389"/>
      <c r="CZS3" s="389"/>
      <c r="CZT3" s="389"/>
      <c r="CZU3" s="389"/>
      <c r="CZV3" s="389"/>
      <c r="CZW3" s="389"/>
      <c r="CZX3" s="389"/>
      <c r="CZY3" s="389"/>
      <c r="CZZ3" s="389"/>
      <c r="DAA3" s="389"/>
      <c r="DAB3" s="389"/>
      <c r="DAC3" s="389"/>
      <c r="DAD3" s="389"/>
      <c r="DAE3" s="389"/>
      <c r="DAF3" s="389"/>
      <c r="DAG3" s="389"/>
      <c r="DAH3" s="389"/>
      <c r="DAI3" s="389"/>
      <c r="DAJ3" s="389"/>
      <c r="DAK3" s="389"/>
      <c r="DAL3" s="389"/>
      <c r="DAM3" s="389"/>
      <c r="DAN3" s="389"/>
      <c r="DAO3" s="389"/>
      <c r="DAP3" s="389"/>
      <c r="DAQ3" s="389"/>
      <c r="DAR3" s="389"/>
      <c r="DAS3" s="389"/>
      <c r="DAT3" s="389"/>
      <c r="DAU3" s="389"/>
      <c r="DAV3" s="389"/>
      <c r="DAW3" s="390"/>
      <c r="DAX3" s="389"/>
      <c r="DAY3" s="389"/>
      <c r="DAZ3" s="389"/>
      <c r="DBA3" s="389"/>
      <c r="DBB3" s="389"/>
      <c r="DBC3" s="389"/>
      <c r="DBD3" s="389"/>
      <c r="DBE3" s="389"/>
      <c r="DBF3" s="389"/>
      <c r="DBG3" s="389"/>
      <c r="DBH3" s="389"/>
      <c r="DBI3" s="390"/>
      <c r="DBJ3" s="389"/>
      <c r="DBK3" s="389"/>
      <c r="DBL3" s="389"/>
      <c r="DBM3" s="389"/>
      <c r="DBN3" s="389"/>
      <c r="DBO3" s="389"/>
      <c r="DBP3" s="389"/>
      <c r="DBQ3" s="389"/>
      <c r="DBR3" s="389"/>
      <c r="DBS3" s="389"/>
      <c r="DBT3" s="389"/>
      <c r="DBU3" s="389"/>
      <c r="DBV3" s="389"/>
      <c r="DBW3" s="389"/>
      <c r="DBX3" s="389"/>
      <c r="DBY3" s="389"/>
      <c r="DBZ3" s="389"/>
      <c r="DCA3" s="389"/>
      <c r="DCB3" s="389"/>
      <c r="DCC3" s="389"/>
      <c r="DCD3" s="389"/>
      <c r="DCE3" s="389"/>
      <c r="DCF3" s="389"/>
      <c r="DCG3" s="389"/>
      <c r="DCH3" s="389"/>
      <c r="DCI3" s="389"/>
      <c r="DCJ3" s="389"/>
      <c r="DCK3" s="389"/>
      <c r="DCL3" s="389"/>
      <c r="DCM3" s="389"/>
      <c r="DCN3" s="389"/>
      <c r="DCO3" s="389"/>
      <c r="DCP3" s="389"/>
      <c r="DCQ3" s="389"/>
      <c r="DCR3" s="389"/>
      <c r="DCS3" s="389"/>
      <c r="DCT3" s="389"/>
      <c r="DCU3" s="389"/>
      <c r="DCV3" s="389"/>
      <c r="DCW3" s="389"/>
      <c r="DCX3" s="389"/>
      <c r="DCY3" s="389"/>
      <c r="DCZ3" s="389"/>
      <c r="DDA3" s="389"/>
      <c r="DDB3" s="389"/>
      <c r="DDC3" s="389"/>
      <c r="DDD3" s="389"/>
      <c r="DDE3" s="389"/>
      <c r="DDF3" s="389"/>
      <c r="DDG3" s="389"/>
      <c r="DDH3" s="389"/>
      <c r="DDI3" s="389"/>
      <c r="DDJ3" s="389"/>
      <c r="DDK3" s="389"/>
      <c r="DDL3" s="389"/>
      <c r="DDM3" s="389"/>
      <c r="DDN3" s="389"/>
      <c r="DDO3" s="389"/>
      <c r="DDP3" s="389"/>
      <c r="DDQ3" s="389"/>
      <c r="DDR3" s="389"/>
      <c r="DDS3" s="389"/>
      <c r="DDT3" s="389"/>
      <c r="DDU3" s="389"/>
      <c r="DDV3" s="389"/>
      <c r="DDW3" s="389"/>
      <c r="DDX3" s="389"/>
      <c r="DDY3" s="389"/>
      <c r="DDZ3" s="389"/>
      <c r="DEA3" s="389"/>
      <c r="DEB3" s="389"/>
      <c r="DEC3" s="389"/>
      <c r="DED3" s="389"/>
      <c r="DEE3" s="389"/>
      <c r="DEF3" s="389"/>
      <c r="DEG3" s="389"/>
      <c r="DEH3" s="389"/>
      <c r="DEI3" s="389"/>
      <c r="DEJ3" s="389"/>
      <c r="DEK3" s="389"/>
      <c r="DEL3" s="389"/>
      <c r="DEM3" s="389"/>
      <c r="DEN3" s="389"/>
      <c r="DEO3" s="389"/>
      <c r="DEP3" s="389"/>
      <c r="DEQ3" s="389"/>
      <c r="DER3" s="389"/>
      <c r="DES3" s="389"/>
      <c r="DET3" s="389"/>
      <c r="DEU3" s="389"/>
      <c r="DEV3" s="389"/>
      <c r="DEW3" s="389"/>
      <c r="DEX3" s="389"/>
      <c r="DEY3" s="389"/>
      <c r="DEZ3" s="389"/>
      <c r="DFA3" s="389"/>
      <c r="DFB3" s="389"/>
      <c r="DFC3" s="390"/>
      <c r="DFD3" s="389"/>
      <c r="DFE3" s="389"/>
      <c r="DFF3" s="389"/>
      <c r="DFG3" s="389"/>
      <c r="DFH3" s="389"/>
      <c r="DFI3" s="389"/>
      <c r="DFJ3" s="389"/>
      <c r="DFK3" s="389"/>
      <c r="DFL3" s="389"/>
      <c r="DFM3" s="389"/>
      <c r="DFN3" s="389"/>
      <c r="DFO3" s="390"/>
      <c r="DFP3" s="389"/>
      <c r="DFQ3" s="389"/>
      <c r="DFR3" s="389"/>
      <c r="DFS3" s="389"/>
      <c r="DFT3" s="389"/>
      <c r="DFU3" s="389"/>
      <c r="DFV3" s="389"/>
      <c r="DFW3" s="389"/>
      <c r="DFX3" s="389"/>
      <c r="DFY3" s="389"/>
      <c r="DFZ3" s="389"/>
      <c r="DGA3" s="389"/>
      <c r="DGB3" s="389"/>
      <c r="DGC3" s="389"/>
      <c r="DGD3" s="389"/>
      <c r="DGE3" s="389"/>
      <c r="DGF3" s="389"/>
      <c r="DGG3" s="389"/>
      <c r="DGH3" s="389"/>
      <c r="DGI3" s="389"/>
      <c r="DGJ3" s="389"/>
      <c r="DGK3" s="389"/>
      <c r="DGL3" s="389"/>
      <c r="DGM3" s="389"/>
      <c r="DGN3" s="389"/>
      <c r="DGO3" s="389"/>
      <c r="DGP3" s="389"/>
      <c r="DGQ3" s="389"/>
      <c r="DGR3" s="389"/>
      <c r="DGS3" s="389"/>
      <c r="DGT3" s="389"/>
      <c r="DGU3" s="389"/>
      <c r="DGV3" s="389"/>
      <c r="DGW3" s="389"/>
      <c r="DGX3" s="389"/>
      <c r="DGY3" s="389"/>
      <c r="DGZ3" s="389"/>
      <c r="DHA3" s="389"/>
      <c r="DHB3" s="389"/>
      <c r="DHC3" s="389"/>
      <c r="DHD3" s="389"/>
      <c r="DHE3" s="389"/>
      <c r="DHF3" s="389"/>
      <c r="DHG3" s="389"/>
      <c r="DHH3" s="389"/>
      <c r="DHI3" s="389"/>
      <c r="DHJ3" s="389"/>
      <c r="DHK3" s="389"/>
      <c r="DHL3" s="389"/>
      <c r="DHM3" s="389"/>
      <c r="DHN3" s="389"/>
      <c r="DHO3" s="389"/>
      <c r="DHP3" s="389"/>
      <c r="DHQ3" s="389"/>
      <c r="DHR3" s="389"/>
      <c r="DHS3" s="389"/>
      <c r="DHT3" s="389"/>
      <c r="DHU3" s="389"/>
      <c r="DHV3" s="389"/>
      <c r="DHW3" s="389"/>
      <c r="DHX3" s="389"/>
      <c r="DHY3" s="389"/>
      <c r="DHZ3" s="389"/>
      <c r="DIA3" s="389"/>
      <c r="DIB3" s="389"/>
      <c r="DIC3" s="389"/>
      <c r="DID3" s="389"/>
      <c r="DIE3" s="389"/>
      <c r="DIF3" s="389"/>
      <c r="DIG3" s="389"/>
      <c r="DIH3" s="389"/>
      <c r="DII3" s="389"/>
      <c r="DIJ3" s="389"/>
      <c r="DIK3" s="389"/>
      <c r="DIL3" s="389"/>
      <c r="DIM3" s="389"/>
      <c r="DIN3" s="389"/>
      <c r="DIO3" s="389"/>
      <c r="DIP3" s="389"/>
      <c r="DIQ3" s="389"/>
      <c r="DIR3" s="389"/>
      <c r="DIS3" s="389"/>
      <c r="DIT3" s="389"/>
      <c r="DIU3" s="389"/>
      <c r="DIV3" s="389"/>
      <c r="DIW3" s="389"/>
      <c r="DIX3" s="389"/>
      <c r="DIY3" s="389"/>
      <c r="DIZ3" s="389"/>
      <c r="DJA3" s="389"/>
      <c r="DJB3" s="389"/>
      <c r="DJC3" s="389"/>
      <c r="DJD3" s="389"/>
      <c r="DJE3" s="389"/>
      <c r="DJF3" s="389"/>
      <c r="DJG3" s="389"/>
      <c r="DJH3" s="389"/>
      <c r="DJI3" s="390"/>
      <c r="DJJ3" s="389"/>
      <c r="DJK3" s="389"/>
      <c r="DJL3" s="389"/>
      <c r="DJM3" s="389"/>
      <c r="DJN3" s="389"/>
      <c r="DJO3" s="389"/>
      <c r="DJP3" s="389"/>
      <c r="DJQ3" s="389"/>
      <c r="DJR3" s="389"/>
      <c r="DJS3" s="389"/>
      <c r="DJT3" s="389"/>
      <c r="DJU3" s="390"/>
      <c r="DJV3" s="389"/>
      <c r="DJW3" s="389"/>
      <c r="DJX3" s="389"/>
      <c r="DJY3" s="389"/>
      <c r="DJZ3" s="389"/>
      <c r="DKA3" s="389"/>
      <c r="DKB3" s="389"/>
      <c r="DKC3" s="389"/>
      <c r="DKD3" s="389"/>
      <c r="DKE3" s="389"/>
      <c r="DKF3" s="389"/>
      <c r="DKG3" s="389"/>
      <c r="DKH3" s="389"/>
      <c r="DKI3" s="389"/>
      <c r="DKJ3" s="389"/>
      <c r="DKK3" s="389"/>
      <c r="DKL3" s="389"/>
      <c r="DKM3" s="389"/>
      <c r="DKN3" s="389"/>
      <c r="DKO3" s="389"/>
      <c r="DKP3" s="389"/>
      <c r="DKQ3" s="389"/>
      <c r="DKR3" s="389"/>
      <c r="DKS3" s="389"/>
      <c r="DKT3" s="389"/>
      <c r="DKU3" s="389"/>
      <c r="DKV3" s="389"/>
      <c r="DKW3" s="389"/>
      <c r="DKX3" s="389"/>
      <c r="DKY3" s="389"/>
      <c r="DKZ3" s="389"/>
      <c r="DLA3" s="389"/>
      <c r="DLB3" s="389"/>
      <c r="DLC3" s="389"/>
      <c r="DLD3" s="389"/>
      <c r="DLE3" s="389"/>
      <c r="DLF3" s="389"/>
      <c r="DLG3" s="389"/>
      <c r="DLH3" s="389"/>
      <c r="DLI3" s="389"/>
      <c r="DLJ3" s="389"/>
      <c r="DLK3" s="389"/>
      <c r="DLL3" s="389"/>
      <c r="DLM3" s="389"/>
      <c r="DLN3" s="389"/>
      <c r="DLO3" s="389"/>
      <c r="DLP3" s="389"/>
      <c r="DLQ3" s="389"/>
      <c r="DLR3" s="389"/>
      <c r="DLS3" s="389"/>
      <c r="DLT3" s="389"/>
      <c r="DLU3" s="389"/>
      <c r="DLV3" s="389"/>
      <c r="DLW3" s="389"/>
      <c r="DLX3" s="389"/>
      <c r="DLY3" s="389"/>
      <c r="DLZ3" s="389"/>
      <c r="DMA3" s="389"/>
      <c r="DMB3" s="389"/>
      <c r="DMC3" s="389"/>
      <c r="DMD3" s="389"/>
      <c r="DME3" s="389"/>
      <c r="DMF3" s="389"/>
      <c r="DMG3" s="389"/>
      <c r="DMH3" s="389"/>
      <c r="DMI3" s="389"/>
      <c r="DMJ3" s="389"/>
      <c r="DMK3" s="389"/>
      <c r="DML3" s="389"/>
      <c r="DMM3" s="389"/>
      <c r="DMN3" s="389"/>
      <c r="DMO3" s="389"/>
      <c r="DMP3" s="389"/>
      <c r="DMQ3" s="389"/>
      <c r="DMR3" s="389"/>
      <c r="DMS3" s="389"/>
      <c r="DMT3" s="389"/>
      <c r="DMU3" s="389"/>
      <c r="DMV3" s="389"/>
      <c r="DMW3" s="389"/>
      <c r="DMX3" s="389"/>
      <c r="DMY3" s="389"/>
      <c r="DMZ3" s="389"/>
      <c r="DNA3" s="389"/>
      <c r="DNB3" s="389"/>
      <c r="DNC3" s="389"/>
      <c r="DND3" s="389"/>
      <c r="DNE3" s="389"/>
      <c r="DNF3" s="389"/>
      <c r="DNG3" s="389"/>
      <c r="DNH3" s="389"/>
      <c r="DNI3" s="389"/>
      <c r="DNJ3" s="389"/>
      <c r="DNK3" s="389"/>
      <c r="DNL3" s="389"/>
      <c r="DNM3" s="389"/>
      <c r="DNN3" s="389"/>
      <c r="DNO3" s="390"/>
      <c r="DNP3" s="389"/>
      <c r="DNQ3" s="389"/>
      <c r="DNR3" s="389"/>
      <c r="DNS3" s="389"/>
      <c r="DNT3" s="389"/>
      <c r="DNU3" s="389"/>
      <c r="DNV3" s="389"/>
      <c r="DNW3" s="389"/>
      <c r="DNX3" s="389"/>
      <c r="DNY3" s="389"/>
      <c r="DNZ3" s="389"/>
      <c r="DOA3" s="390"/>
      <c r="DOB3" s="389"/>
      <c r="DOC3" s="389"/>
      <c r="DOD3" s="389"/>
      <c r="DOE3" s="389"/>
      <c r="DOF3" s="389"/>
      <c r="DOG3" s="389"/>
      <c r="DOH3" s="389"/>
      <c r="DOI3" s="389"/>
      <c r="DOJ3" s="389"/>
      <c r="DOK3" s="389"/>
      <c r="DOL3" s="389"/>
      <c r="DOM3" s="389"/>
      <c r="DON3" s="389"/>
      <c r="DOO3" s="389"/>
      <c r="DOP3" s="389"/>
      <c r="DOQ3" s="389"/>
      <c r="DOR3" s="389"/>
      <c r="DOS3" s="389"/>
      <c r="DOT3" s="389"/>
      <c r="DOU3" s="389"/>
      <c r="DOV3" s="389"/>
      <c r="DOW3" s="389"/>
      <c r="DOX3" s="389"/>
      <c r="DOY3" s="389"/>
      <c r="DOZ3" s="389"/>
      <c r="DPA3" s="389"/>
      <c r="DPB3" s="389"/>
      <c r="DPC3" s="389"/>
      <c r="DPD3" s="389"/>
      <c r="DPE3" s="389"/>
      <c r="DPF3" s="389"/>
      <c r="DPG3" s="389"/>
      <c r="DPH3" s="389"/>
      <c r="DPI3" s="389"/>
      <c r="DPJ3" s="389"/>
      <c r="DPK3" s="389"/>
      <c r="DPL3" s="389"/>
      <c r="DPM3" s="389"/>
      <c r="DPN3" s="389"/>
      <c r="DPO3" s="389"/>
      <c r="DPP3" s="389"/>
      <c r="DPQ3" s="389"/>
      <c r="DPR3" s="389"/>
      <c r="DPS3" s="389"/>
      <c r="DPT3" s="389"/>
      <c r="DPU3" s="389"/>
      <c r="DPV3" s="389"/>
      <c r="DPW3" s="389"/>
      <c r="DPX3" s="389"/>
      <c r="DPY3" s="389"/>
      <c r="DPZ3" s="389"/>
      <c r="DQA3" s="389"/>
      <c r="DQB3" s="389"/>
      <c r="DQC3" s="389"/>
      <c r="DQD3" s="389"/>
      <c r="DQE3" s="389"/>
      <c r="DQF3" s="389"/>
      <c r="DQG3" s="389"/>
      <c r="DQH3" s="389"/>
      <c r="DQI3" s="389"/>
      <c r="DQJ3" s="389"/>
      <c r="DQK3" s="389"/>
      <c r="DQL3" s="389"/>
      <c r="DQM3" s="389"/>
      <c r="DQN3" s="389"/>
      <c r="DQO3" s="389"/>
      <c r="DQP3" s="389"/>
      <c r="DQQ3" s="389"/>
      <c r="DQR3" s="389"/>
      <c r="DQS3" s="389"/>
      <c r="DQT3" s="389"/>
      <c r="DQU3" s="389"/>
      <c r="DQV3" s="389"/>
      <c r="DQW3" s="389"/>
      <c r="DQX3" s="389"/>
      <c r="DQY3" s="389"/>
      <c r="DQZ3" s="389"/>
      <c r="DRA3" s="389"/>
      <c r="DRB3" s="389"/>
      <c r="DRC3" s="389"/>
      <c r="DRD3" s="389"/>
      <c r="DRE3" s="389"/>
      <c r="DRF3" s="389"/>
      <c r="DRG3" s="389"/>
      <c r="DRH3" s="389"/>
      <c r="DRI3" s="389"/>
      <c r="DRJ3" s="389"/>
      <c r="DRK3" s="389"/>
      <c r="DRL3" s="389"/>
      <c r="DRM3" s="389"/>
      <c r="DRN3" s="389"/>
      <c r="DRO3" s="389"/>
      <c r="DRP3" s="389"/>
      <c r="DRQ3" s="389"/>
      <c r="DRR3" s="389"/>
      <c r="DRS3" s="389"/>
      <c r="DRT3" s="389"/>
      <c r="DRU3" s="390"/>
      <c r="DRV3" s="389"/>
      <c r="DRW3" s="389"/>
      <c r="DRX3" s="389"/>
      <c r="DRY3" s="389"/>
      <c r="DRZ3" s="389"/>
      <c r="DSA3" s="389"/>
      <c r="DSB3" s="389"/>
      <c r="DSC3" s="389"/>
      <c r="DSD3" s="389"/>
      <c r="DSE3" s="389"/>
      <c r="DSF3" s="389"/>
      <c r="DSG3" s="390"/>
      <c r="DSH3" s="389"/>
      <c r="DSI3" s="389"/>
      <c r="DSJ3" s="389"/>
      <c r="DSK3" s="389"/>
      <c r="DSL3" s="389"/>
      <c r="DSM3" s="389"/>
      <c r="DSN3" s="389"/>
      <c r="DSO3" s="389"/>
      <c r="DSP3" s="389"/>
      <c r="DSQ3" s="389"/>
      <c r="DSR3" s="389"/>
      <c r="DSS3" s="389"/>
      <c r="DST3" s="389"/>
      <c r="DSU3" s="389"/>
      <c r="DSV3" s="389"/>
      <c r="DSW3" s="389"/>
      <c r="DSX3" s="389"/>
      <c r="DSY3" s="389"/>
      <c r="DSZ3" s="389"/>
      <c r="DTA3" s="389"/>
      <c r="DTB3" s="389"/>
      <c r="DTC3" s="389"/>
      <c r="DTD3" s="389"/>
      <c r="DTE3" s="389"/>
      <c r="DTF3" s="389"/>
      <c r="DTG3" s="389"/>
      <c r="DTH3" s="389"/>
      <c r="DTI3" s="389"/>
      <c r="DTJ3" s="389"/>
      <c r="DTK3" s="389"/>
      <c r="DTL3" s="389"/>
      <c r="DTM3" s="389"/>
      <c r="DTN3" s="389"/>
      <c r="DTO3" s="389"/>
      <c r="DTP3" s="389"/>
      <c r="DTQ3" s="389"/>
      <c r="DTR3" s="389"/>
      <c r="DTS3" s="389"/>
      <c r="DTT3" s="389"/>
      <c r="DTU3" s="389"/>
      <c r="DTV3" s="389"/>
      <c r="DTW3" s="389"/>
      <c r="DTX3" s="389"/>
      <c r="DTY3" s="389"/>
      <c r="DTZ3" s="389"/>
      <c r="DUA3" s="389"/>
      <c r="DUB3" s="389"/>
      <c r="DUC3" s="389"/>
      <c r="DUD3" s="389"/>
      <c r="DUE3" s="389"/>
      <c r="DUF3" s="389"/>
      <c r="DUG3" s="389"/>
      <c r="DUH3" s="389"/>
      <c r="DUI3" s="389"/>
      <c r="DUJ3" s="389"/>
      <c r="DUK3" s="389"/>
      <c r="DUL3" s="389"/>
      <c r="DUM3" s="389"/>
      <c r="DUN3" s="389"/>
      <c r="DUO3" s="389"/>
      <c r="DUP3" s="389"/>
      <c r="DUQ3" s="389"/>
      <c r="DUR3" s="389"/>
      <c r="DUS3" s="389"/>
      <c r="DUT3" s="389"/>
      <c r="DUU3" s="389"/>
      <c r="DUV3" s="389"/>
      <c r="DUW3" s="389"/>
      <c r="DUX3" s="389"/>
      <c r="DUY3" s="389"/>
      <c r="DUZ3" s="389"/>
      <c r="DVA3" s="389"/>
      <c r="DVB3" s="389"/>
      <c r="DVC3" s="389"/>
      <c r="DVD3" s="389"/>
      <c r="DVE3" s="389"/>
      <c r="DVF3" s="389"/>
      <c r="DVG3" s="389"/>
      <c r="DVH3" s="389"/>
      <c r="DVI3" s="389"/>
      <c r="DVJ3" s="389"/>
      <c r="DVK3" s="389"/>
      <c r="DVL3" s="389"/>
      <c r="DVM3" s="389"/>
      <c r="DVN3" s="389"/>
      <c r="DVO3" s="389"/>
      <c r="DVP3" s="389"/>
      <c r="DVQ3" s="389"/>
      <c r="DVR3" s="389"/>
      <c r="DVS3" s="389"/>
      <c r="DVT3" s="389"/>
      <c r="DVU3" s="389"/>
      <c r="DVV3" s="389"/>
      <c r="DVW3" s="389"/>
      <c r="DVX3" s="389"/>
      <c r="DVY3" s="389"/>
      <c r="DVZ3" s="389"/>
      <c r="DWA3" s="390"/>
      <c r="DWB3" s="389"/>
      <c r="DWC3" s="389"/>
      <c r="DWD3" s="389"/>
      <c r="DWE3" s="389"/>
      <c r="DWF3" s="389"/>
      <c r="DWG3" s="389"/>
      <c r="DWH3" s="389"/>
      <c r="DWI3" s="389"/>
      <c r="DWJ3" s="389"/>
      <c r="DWK3" s="389"/>
      <c r="DWL3" s="389"/>
      <c r="DWM3" s="390"/>
      <c r="DWN3" s="389"/>
      <c r="DWO3" s="389"/>
      <c r="DWP3" s="389"/>
      <c r="DWQ3" s="389"/>
      <c r="DWR3" s="389"/>
      <c r="DWS3" s="389"/>
      <c r="DWT3" s="389"/>
      <c r="DWU3" s="389"/>
      <c r="DWV3" s="389"/>
      <c r="DWW3" s="389"/>
      <c r="DWX3" s="389"/>
      <c r="DWY3" s="389"/>
      <c r="DWZ3" s="389"/>
      <c r="DXA3" s="389"/>
      <c r="DXB3" s="389"/>
      <c r="DXC3" s="389"/>
      <c r="DXD3" s="389"/>
      <c r="DXE3" s="389"/>
      <c r="DXF3" s="389"/>
      <c r="DXG3" s="389"/>
      <c r="DXH3" s="389"/>
      <c r="DXI3" s="389"/>
      <c r="DXJ3" s="389"/>
      <c r="DXK3" s="389"/>
      <c r="DXL3" s="389"/>
      <c r="DXM3" s="389"/>
      <c r="DXN3" s="389"/>
      <c r="DXO3" s="389"/>
      <c r="DXP3" s="389"/>
      <c r="DXQ3" s="389"/>
      <c r="DXR3" s="389"/>
      <c r="DXS3" s="389"/>
      <c r="DXT3" s="389"/>
      <c r="DXU3" s="389"/>
      <c r="DXV3" s="389"/>
      <c r="DXW3" s="389"/>
      <c r="DXX3" s="389"/>
      <c r="DXY3" s="389"/>
      <c r="DXZ3" s="389"/>
      <c r="DYA3" s="389"/>
      <c r="DYB3" s="389"/>
      <c r="DYC3" s="389"/>
      <c r="DYD3" s="389"/>
      <c r="DYE3" s="389"/>
      <c r="DYF3" s="389"/>
      <c r="DYG3" s="389"/>
      <c r="DYH3" s="389"/>
      <c r="DYI3" s="389"/>
      <c r="DYJ3" s="389"/>
      <c r="DYK3" s="389"/>
      <c r="DYL3" s="389"/>
      <c r="DYM3" s="389"/>
      <c r="DYN3" s="389"/>
      <c r="DYO3" s="389"/>
      <c r="DYP3" s="389"/>
      <c r="DYQ3" s="389"/>
      <c r="DYR3" s="389"/>
      <c r="DYS3" s="389"/>
      <c r="DYT3" s="389"/>
      <c r="DYU3" s="389"/>
      <c r="DYV3" s="389"/>
      <c r="DYW3" s="389"/>
      <c r="DYX3" s="389"/>
      <c r="DYY3" s="389"/>
      <c r="DYZ3" s="389"/>
      <c r="DZA3" s="389"/>
      <c r="DZB3" s="389"/>
      <c r="DZC3" s="389"/>
      <c r="DZD3" s="389"/>
      <c r="DZE3" s="389"/>
      <c r="DZF3" s="389"/>
      <c r="DZG3" s="389"/>
      <c r="DZH3" s="389"/>
      <c r="DZI3" s="389"/>
      <c r="DZJ3" s="389"/>
      <c r="DZK3" s="389"/>
      <c r="DZL3" s="389"/>
      <c r="DZM3" s="389"/>
      <c r="DZN3" s="389"/>
      <c r="DZO3" s="389"/>
      <c r="DZP3" s="389"/>
      <c r="DZQ3" s="389"/>
      <c r="DZR3" s="389"/>
      <c r="DZS3" s="389"/>
      <c r="DZT3" s="389"/>
      <c r="DZU3" s="389"/>
      <c r="DZV3" s="389"/>
      <c r="DZW3" s="389"/>
      <c r="DZX3" s="389"/>
      <c r="DZY3" s="389"/>
      <c r="DZZ3" s="389"/>
      <c r="EAA3" s="389"/>
      <c r="EAB3" s="389"/>
      <c r="EAC3" s="389"/>
      <c r="EAD3" s="389"/>
      <c r="EAE3" s="389"/>
      <c r="EAF3" s="389"/>
      <c r="EAG3" s="390"/>
      <c r="EAH3" s="389"/>
      <c r="EAI3" s="389"/>
      <c r="EAJ3" s="389"/>
      <c r="EAK3" s="389"/>
      <c r="EAL3" s="389"/>
      <c r="EAM3" s="389"/>
      <c r="EAN3" s="389"/>
      <c r="EAO3" s="389"/>
      <c r="EAP3" s="389"/>
      <c r="EAQ3" s="389"/>
      <c r="EAR3" s="389"/>
      <c r="EAS3" s="390"/>
      <c r="EAT3" s="389"/>
      <c r="EAU3" s="389"/>
      <c r="EAV3" s="389"/>
      <c r="EAW3" s="389"/>
      <c r="EAX3" s="389"/>
      <c r="EAY3" s="389"/>
      <c r="EAZ3" s="389"/>
      <c r="EBA3" s="389"/>
      <c r="EBB3" s="389"/>
      <c r="EBC3" s="389"/>
      <c r="EBD3" s="389"/>
      <c r="EBE3" s="389"/>
      <c r="EBF3" s="389"/>
      <c r="EBG3" s="389"/>
      <c r="EBH3" s="389"/>
      <c r="EBI3" s="389"/>
      <c r="EBJ3" s="389"/>
      <c r="EBK3" s="389"/>
      <c r="EBL3" s="389"/>
      <c r="EBM3" s="389"/>
      <c r="EBN3" s="389"/>
      <c r="EBO3" s="389"/>
      <c r="EBP3" s="389"/>
      <c r="EBQ3" s="389"/>
      <c r="EBR3" s="389"/>
      <c r="EBS3" s="389"/>
      <c r="EBT3" s="389"/>
      <c r="EBU3" s="389"/>
      <c r="EBV3" s="389"/>
      <c r="EBW3" s="389"/>
      <c r="EBX3" s="389"/>
      <c r="EBY3" s="389"/>
      <c r="EBZ3" s="389"/>
      <c r="ECA3" s="389"/>
      <c r="ECB3" s="389"/>
      <c r="ECC3" s="389"/>
      <c r="ECD3" s="389"/>
      <c r="ECE3" s="389"/>
      <c r="ECF3" s="389"/>
      <c r="ECG3" s="389"/>
      <c r="ECH3" s="389"/>
      <c r="ECI3" s="389"/>
      <c r="ECJ3" s="389"/>
      <c r="ECK3" s="389"/>
      <c r="ECL3" s="389"/>
      <c r="ECM3" s="389"/>
      <c r="ECN3" s="389"/>
      <c r="ECO3" s="389"/>
      <c r="ECP3" s="389"/>
      <c r="ECQ3" s="389"/>
      <c r="ECR3" s="389"/>
      <c r="ECS3" s="389"/>
      <c r="ECT3" s="389"/>
      <c r="ECU3" s="389"/>
      <c r="ECV3" s="389"/>
      <c r="ECW3" s="389"/>
      <c r="ECX3" s="389"/>
      <c r="ECY3" s="389"/>
      <c r="ECZ3" s="389"/>
      <c r="EDA3" s="389"/>
      <c r="EDB3" s="389"/>
      <c r="EDC3" s="389"/>
      <c r="EDD3" s="389"/>
      <c r="EDE3" s="389"/>
      <c r="EDF3" s="389"/>
      <c r="EDG3" s="389"/>
      <c r="EDH3" s="389"/>
      <c r="EDI3" s="389"/>
      <c r="EDJ3" s="389"/>
      <c r="EDK3" s="389"/>
      <c r="EDL3" s="389"/>
      <c r="EDM3" s="389"/>
      <c r="EDN3" s="389"/>
      <c r="EDO3" s="389"/>
      <c r="EDP3" s="389"/>
      <c r="EDQ3" s="389"/>
      <c r="EDR3" s="389"/>
      <c r="EDS3" s="389"/>
      <c r="EDT3" s="389"/>
      <c r="EDU3" s="389"/>
      <c r="EDV3" s="389"/>
      <c r="EDW3" s="389"/>
      <c r="EDX3" s="389"/>
      <c r="EDY3" s="389"/>
      <c r="EDZ3" s="389"/>
      <c r="EEA3" s="389"/>
      <c r="EEB3" s="389"/>
      <c r="EEC3" s="389"/>
      <c r="EED3" s="389"/>
      <c r="EEE3" s="389"/>
      <c r="EEF3" s="389"/>
      <c r="EEG3" s="389"/>
      <c r="EEH3" s="389"/>
      <c r="EEI3" s="389"/>
      <c r="EEJ3" s="389"/>
      <c r="EEK3" s="389"/>
      <c r="EEL3" s="389"/>
      <c r="EEM3" s="390"/>
      <c r="EEN3" s="389"/>
      <c r="EEO3" s="389"/>
      <c r="EEP3" s="389"/>
      <c r="EEQ3" s="389"/>
      <c r="EER3" s="389"/>
      <c r="EES3" s="389"/>
      <c r="EET3" s="389"/>
      <c r="EEU3" s="389"/>
      <c r="EEV3" s="389"/>
      <c r="EEW3" s="389"/>
      <c r="EEX3" s="389"/>
      <c r="EEY3" s="390"/>
      <c r="EEZ3" s="389"/>
      <c r="EFA3" s="389"/>
      <c r="EFB3" s="389"/>
      <c r="EFC3" s="389"/>
      <c r="EFD3" s="389"/>
      <c r="EFE3" s="389"/>
      <c r="EFF3" s="389"/>
      <c r="EFG3" s="389"/>
      <c r="EFH3" s="389"/>
      <c r="EFI3" s="389"/>
      <c r="EFJ3" s="389"/>
      <c r="EFK3" s="389"/>
      <c r="EFL3" s="389"/>
      <c r="EFM3" s="389"/>
      <c r="EFN3" s="389"/>
      <c r="EFO3" s="389"/>
      <c r="EFP3" s="389"/>
      <c r="EFQ3" s="389"/>
      <c r="EFR3" s="389"/>
      <c r="EFS3" s="389"/>
      <c r="EFT3" s="389"/>
      <c r="EFU3" s="389"/>
      <c r="EFV3" s="389"/>
      <c r="EFW3" s="389"/>
      <c r="EFX3" s="389"/>
      <c r="EFY3" s="389"/>
      <c r="EFZ3" s="389"/>
      <c r="EGA3" s="389"/>
      <c r="EGB3" s="389"/>
      <c r="EGC3" s="389"/>
      <c r="EGD3" s="389"/>
      <c r="EGE3" s="389"/>
      <c r="EGF3" s="389"/>
      <c r="EGG3" s="389"/>
      <c r="EGH3" s="389"/>
      <c r="EGI3" s="389"/>
      <c r="EGJ3" s="389"/>
      <c r="EGK3" s="389"/>
      <c r="EGL3" s="389"/>
      <c r="EGM3" s="389"/>
      <c r="EGN3" s="389"/>
      <c r="EGO3" s="389"/>
      <c r="EGP3" s="389"/>
      <c r="EGQ3" s="389"/>
      <c r="EGR3" s="389"/>
      <c r="EGS3" s="389"/>
      <c r="EGT3" s="389"/>
      <c r="EGU3" s="389"/>
      <c r="EGV3" s="389"/>
      <c r="EGW3" s="389"/>
      <c r="EGX3" s="389"/>
      <c r="EGY3" s="389"/>
      <c r="EGZ3" s="389"/>
      <c r="EHA3" s="389"/>
      <c r="EHB3" s="389"/>
      <c r="EHC3" s="389"/>
      <c r="EHD3" s="389"/>
      <c r="EHE3" s="389"/>
      <c r="EHF3" s="389"/>
      <c r="EHG3" s="389"/>
      <c r="EHH3" s="389"/>
      <c r="EHI3" s="389"/>
      <c r="EHJ3" s="389"/>
      <c r="EHK3" s="389"/>
      <c r="EHL3" s="389"/>
      <c r="EHM3" s="389"/>
      <c r="EHN3" s="389"/>
      <c r="EHO3" s="389"/>
      <c r="EHP3" s="389"/>
      <c r="EHQ3" s="389"/>
      <c r="EHR3" s="389"/>
      <c r="EHS3" s="389"/>
      <c r="EHT3" s="389"/>
      <c r="EHU3" s="389"/>
      <c r="EHV3" s="389"/>
      <c r="EHW3" s="389"/>
      <c r="EHX3" s="389"/>
      <c r="EHY3" s="389"/>
      <c r="EHZ3" s="389"/>
      <c r="EIA3" s="389"/>
      <c r="EIB3" s="389"/>
      <c r="EIC3" s="389"/>
      <c r="EID3" s="389"/>
      <c r="EIE3" s="389"/>
      <c r="EIF3" s="389"/>
      <c r="EIG3" s="389"/>
      <c r="EIH3" s="389"/>
      <c r="EII3" s="389"/>
      <c r="EIJ3" s="389"/>
      <c r="EIK3" s="389"/>
      <c r="EIL3" s="389"/>
      <c r="EIM3" s="389"/>
      <c r="EIN3" s="389"/>
      <c r="EIO3" s="389"/>
      <c r="EIP3" s="389"/>
      <c r="EIQ3" s="389"/>
      <c r="EIR3" s="389"/>
      <c r="EIS3" s="390"/>
      <c r="EIT3" s="389"/>
      <c r="EIU3" s="389"/>
      <c r="EIV3" s="389"/>
      <c r="EIW3" s="389"/>
      <c r="EIX3" s="389"/>
      <c r="EIY3" s="389"/>
      <c r="EIZ3" s="389"/>
      <c r="EJA3" s="389"/>
      <c r="EJB3" s="389"/>
      <c r="EJC3" s="389"/>
      <c r="EJD3" s="389"/>
      <c r="EJE3" s="390"/>
      <c r="EJF3" s="389"/>
      <c r="EJG3" s="389"/>
      <c r="EJH3" s="389"/>
      <c r="EJI3" s="389"/>
      <c r="EJJ3" s="389"/>
      <c r="EJK3" s="389"/>
      <c r="EJL3" s="389"/>
      <c r="EJM3" s="389"/>
      <c r="EJN3" s="389"/>
      <c r="EJO3" s="389"/>
      <c r="EJP3" s="389"/>
      <c r="EJQ3" s="389"/>
      <c r="EJR3" s="389"/>
      <c r="EJS3" s="389"/>
      <c r="EJT3" s="389"/>
      <c r="EJU3" s="389"/>
      <c r="EJV3" s="389"/>
      <c r="EJW3" s="389"/>
      <c r="EJX3" s="389"/>
      <c r="EJY3" s="389"/>
      <c r="EJZ3" s="389"/>
      <c r="EKA3" s="389"/>
      <c r="EKB3" s="389"/>
      <c r="EKC3" s="389"/>
      <c r="EKD3" s="389"/>
      <c r="EKE3" s="389"/>
      <c r="EKF3" s="389"/>
      <c r="EKG3" s="389"/>
      <c r="EKH3" s="389"/>
      <c r="EKI3" s="389"/>
      <c r="EKJ3" s="389"/>
      <c r="EKK3" s="389"/>
      <c r="EKL3" s="389"/>
      <c r="EKM3" s="389"/>
      <c r="EKN3" s="389"/>
      <c r="EKO3" s="389"/>
      <c r="EKP3" s="389"/>
      <c r="EKQ3" s="389"/>
      <c r="EKR3" s="389"/>
      <c r="EKS3" s="389"/>
      <c r="EKT3" s="389"/>
      <c r="EKU3" s="389"/>
      <c r="EKV3" s="389"/>
      <c r="EKW3" s="389"/>
      <c r="EKX3" s="389"/>
      <c r="EKY3" s="389"/>
      <c r="EKZ3" s="389"/>
      <c r="ELA3" s="389"/>
      <c r="ELB3" s="389"/>
      <c r="ELC3" s="389"/>
      <c r="ELD3" s="389"/>
      <c r="ELE3" s="389"/>
      <c r="ELF3" s="389"/>
      <c r="ELG3" s="389"/>
      <c r="ELH3" s="389"/>
      <c r="ELI3" s="389"/>
      <c r="ELJ3" s="389"/>
      <c r="ELK3" s="389"/>
      <c r="ELL3" s="389"/>
      <c r="ELM3" s="389"/>
      <c r="ELN3" s="389"/>
      <c r="ELO3" s="389"/>
      <c r="ELP3" s="389"/>
      <c r="ELQ3" s="389"/>
      <c r="ELR3" s="389"/>
      <c r="ELS3" s="389"/>
      <c r="ELT3" s="389"/>
      <c r="ELU3" s="389"/>
      <c r="ELV3" s="389"/>
      <c r="ELW3" s="389"/>
      <c r="ELX3" s="389"/>
      <c r="ELY3" s="389"/>
      <c r="ELZ3" s="389"/>
      <c r="EMA3" s="389"/>
      <c r="EMB3" s="389"/>
      <c r="EMC3" s="389"/>
      <c r="EMD3" s="389"/>
      <c r="EME3" s="389"/>
      <c r="EMF3" s="389"/>
      <c r="EMG3" s="389"/>
      <c r="EMH3" s="389"/>
      <c r="EMI3" s="389"/>
      <c r="EMJ3" s="389"/>
      <c r="EMK3" s="389"/>
      <c r="EML3" s="389"/>
      <c r="EMM3" s="389"/>
      <c r="EMN3" s="389"/>
      <c r="EMO3" s="389"/>
      <c r="EMP3" s="389"/>
      <c r="EMQ3" s="389"/>
      <c r="EMR3" s="389"/>
      <c r="EMS3" s="389"/>
      <c r="EMT3" s="389"/>
      <c r="EMU3" s="389"/>
      <c r="EMV3" s="389"/>
      <c r="EMW3" s="389"/>
      <c r="EMX3" s="389"/>
      <c r="EMY3" s="390"/>
      <c r="EMZ3" s="389"/>
      <c r="ENA3" s="389"/>
      <c r="ENB3" s="389"/>
      <c r="ENC3" s="389"/>
      <c r="END3" s="389"/>
      <c r="ENE3" s="389"/>
      <c r="ENF3" s="389"/>
      <c r="ENG3" s="389"/>
      <c r="ENH3" s="389"/>
      <c r="ENI3" s="389"/>
      <c r="ENJ3" s="389"/>
      <c r="ENK3" s="390"/>
      <c r="ENL3" s="389"/>
      <c r="ENM3" s="389"/>
      <c r="ENN3" s="389"/>
      <c r="ENO3" s="389"/>
      <c r="ENP3" s="389"/>
      <c r="ENQ3" s="389"/>
      <c r="ENR3" s="389"/>
      <c r="ENS3" s="389"/>
      <c r="ENT3" s="389"/>
      <c r="ENU3" s="389"/>
      <c r="ENV3" s="389"/>
      <c r="ENW3" s="389"/>
      <c r="ENX3" s="389"/>
      <c r="ENY3" s="389"/>
      <c r="ENZ3" s="389"/>
      <c r="EOA3" s="389"/>
      <c r="EOB3" s="389"/>
      <c r="EOC3" s="389"/>
      <c r="EOD3" s="389"/>
      <c r="EOE3" s="389"/>
      <c r="EOF3" s="389"/>
      <c r="EOG3" s="389"/>
      <c r="EOH3" s="389"/>
      <c r="EOI3" s="389"/>
      <c r="EOJ3" s="389"/>
      <c r="EOK3" s="389"/>
      <c r="EOL3" s="389"/>
      <c r="EOM3" s="389"/>
      <c r="EON3" s="389"/>
      <c r="EOO3" s="389"/>
      <c r="EOP3" s="389"/>
      <c r="EOQ3" s="389"/>
      <c r="EOR3" s="389"/>
      <c r="EOS3" s="389"/>
      <c r="EOT3" s="389"/>
      <c r="EOU3" s="389"/>
      <c r="EOV3" s="389"/>
      <c r="EOW3" s="389"/>
      <c r="EOX3" s="389"/>
      <c r="EOY3" s="389"/>
      <c r="EOZ3" s="389"/>
      <c r="EPA3" s="389"/>
      <c r="EPB3" s="389"/>
      <c r="EPC3" s="389"/>
      <c r="EPD3" s="389"/>
      <c r="EPE3" s="389"/>
      <c r="EPF3" s="389"/>
      <c r="EPG3" s="389"/>
      <c r="EPH3" s="389"/>
      <c r="EPI3" s="389"/>
      <c r="EPJ3" s="389"/>
      <c r="EPK3" s="389"/>
      <c r="EPL3" s="389"/>
      <c r="EPM3" s="389"/>
      <c r="EPN3" s="389"/>
      <c r="EPO3" s="389"/>
      <c r="EPP3" s="389"/>
      <c r="EPQ3" s="389"/>
      <c r="EPR3" s="389"/>
      <c r="EPS3" s="389"/>
      <c r="EPT3" s="389"/>
      <c r="EPU3" s="389"/>
      <c r="EPV3" s="389"/>
      <c r="EPW3" s="389"/>
      <c r="EPX3" s="389"/>
      <c r="EPY3" s="389"/>
      <c r="EPZ3" s="389"/>
      <c r="EQA3" s="389"/>
      <c r="EQB3" s="389"/>
      <c r="EQC3" s="389"/>
      <c r="EQD3" s="389"/>
      <c r="EQE3" s="389"/>
      <c r="EQF3" s="389"/>
      <c r="EQG3" s="389"/>
      <c r="EQH3" s="389"/>
      <c r="EQI3" s="389"/>
      <c r="EQJ3" s="389"/>
      <c r="EQK3" s="389"/>
      <c r="EQL3" s="389"/>
      <c r="EQM3" s="389"/>
      <c r="EQN3" s="389"/>
      <c r="EQO3" s="389"/>
      <c r="EQP3" s="389"/>
      <c r="EQQ3" s="389"/>
      <c r="EQR3" s="389"/>
      <c r="EQS3" s="389"/>
      <c r="EQT3" s="389"/>
      <c r="EQU3" s="389"/>
      <c r="EQV3" s="389"/>
      <c r="EQW3" s="389"/>
      <c r="EQX3" s="389"/>
      <c r="EQY3" s="389"/>
      <c r="EQZ3" s="389"/>
      <c r="ERA3" s="389"/>
      <c r="ERB3" s="389"/>
      <c r="ERC3" s="389"/>
      <c r="ERD3" s="389"/>
      <c r="ERE3" s="390"/>
      <c r="ERF3" s="389"/>
      <c r="ERG3" s="389"/>
      <c r="ERH3" s="389"/>
      <c r="ERI3" s="389"/>
      <c r="ERJ3" s="389"/>
      <c r="ERK3" s="389"/>
      <c r="ERL3" s="389"/>
      <c r="ERM3" s="389"/>
      <c r="ERN3" s="389"/>
      <c r="ERO3" s="389"/>
      <c r="ERP3" s="389"/>
      <c r="ERQ3" s="390"/>
      <c r="ERR3" s="389"/>
      <c r="ERS3" s="389"/>
      <c r="ERT3" s="389"/>
      <c r="ERU3" s="389"/>
      <c r="ERV3" s="389"/>
      <c r="ERW3" s="389"/>
      <c r="ERX3" s="389"/>
      <c r="ERY3" s="389"/>
      <c r="ERZ3" s="389"/>
      <c r="ESA3" s="389"/>
      <c r="ESB3" s="389"/>
      <c r="ESC3" s="389"/>
      <c r="ESD3" s="389"/>
      <c r="ESE3" s="389"/>
      <c r="ESF3" s="389"/>
      <c r="ESG3" s="389"/>
      <c r="ESH3" s="389"/>
      <c r="ESI3" s="389"/>
      <c r="ESJ3" s="389"/>
      <c r="ESK3" s="389"/>
      <c r="ESL3" s="389"/>
      <c r="ESM3" s="389"/>
      <c r="ESN3" s="389"/>
      <c r="ESO3" s="389"/>
      <c r="ESP3" s="389"/>
      <c r="ESQ3" s="389"/>
      <c r="ESR3" s="389"/>
      <c r="ESS3" s="389"/>
      <c r="EST3" s="389"/>
      <c r="ESU3" s="389"/>
      <c r="ESV3" s="389"/>
      <c r="ESW3" s="389"/>
      <c r="ESX3" s="389"/>
      <c r="ESY3" s="389"/>
      <c r="ESZ3" s="389"/>
      <c r="ETA3" s="389"/>
      <c r="ETB3" s="389"/>
      <c r="ETC3" s="389"/>
      <c r="ETD3" s="389"/>
      <c r="ETE3" s="389"/>
      <c r="ETF3" s="389"/>
      <c r="ETG3" s="389"/>
      <c r="ETH3" s="389"/>
      <c r="ETI3" s="389"/>
      <c r="ETJ3" s="389"/>
      <c r="ETK3" s="389"/>
      <c r="ETL3" s="389"/>
      <c r="ETM3" s="389"/>
      <c r="ETN3" s="389"/>
      <c r="ETO3" s="389"/>
      <c r="ETP3" s="389"/>
      <c r="ETQ3" s="389"/>
      <c r="ETR3" s="389"/>
      <c r="ETS3" s="389"/>
      <c r="ETT3" s="389"/>
      <c r="ETU3" s="389"/>
      <c r="ETV3" s="389"/>
      <c r="ETW3" s="389"/>
      <c r="ETX3" s="389"/>
      <c r="ETY3" s="389"/>
      <c r="ETZ3" s="389"/>
      <c r="EUA3" s="389"/>
      <c r="EUB3" s="389"/>
      <c r="EUC3" s="389"/>
      <c r="EUD3" s="389"/>
      <c r="EUE3" s="389"/>
      <c r="EUF3" s="389"/>
      <c r="EUG3" s="389"/>
      <c r="EUH3" s="389"/>
      <c r="EUI3" s="389"/>
      <c r="EUJ3" s="389"/>
      <c r="EUK3" s="389"/>
      <c r="EUL3" s="389"/>
      <c r="EUM3" s="389"/>
      <c r="EUN3" s="389"/>
      <c r="EUO3" s="389"/>
      <c r="EUP3" s="389"/>
      <c r="EUQ3" s="389"/>
      <c r="EUR3" s="389"/>
      <c r="EUS3" s="389"/>
      <c r="EUT3" s="389"/>
      <c r="EUU3" s="389"/>
      <c r="EUV3" s="389"/>
      <c r="EUW3" s="389"/>
      <c r="EUX3" s="389"/>
      <c r="EUY3" s="389"/>
      <c r="EUZ3" s="389"/>
      <c r="EVA3" s="389"/>
      <c r="EVB3" s="389"/>
      <c r="EVC3" s="389"/>
      <c r="EVD3" s="389"/>
      <c r="EVE3" s="389"/>
      <c r="EVF3" s="389"/>
      <c r="EVG3" s="389"/>
      <c r="EVH3" s="389"/>
      <c r="EVI3" s="389"/>
      <c r="EVJ3" s="389"/>
      <c r="EVK3" s="390"/>
      <c r="EVL3" s="389"/>
      <c r="EVM3" s="389"/>
      <c r="EVN3" s="389"/>
      <c r="EVO3" s="389"/>
      <c r="EVP3" s="389"/>
      <c r="EVQ3" s="389"/>
      <c r="EVR3" s="389"/>
      <c r="EVS3" s="389"/>
      <c r="EVT3" s="389"/>
      <c r="EVU3" s="389"/>
      <c r="EVV3" s="389"/>
      <c r="EVW3" s="390"/>
      <c r="EVX3" s="389"/>
      <c r="EVY3" s="389"/>
      <c r="EVZ3" s="389"/>
      <c r="EWA3" s="389"/>
      <c r="EWB3" s="389"/>
      <c r="EWC3" s="389"/>
      <c r="EWD3" s="389"/>
      <c r="EWE3" s="389"/>
      <c r="EWF3" s="389"/>
      <c r="EWG3" s="389"/>
      <c r="EWH3" s="389"/>
      <c r="EWI3" s="389"/>
      <c r="EWJ3" s="389"/>
      <c r="EWK3" s="389"/>
      <c r="EWL3" s="389"/>
      <c r="EWM3" s="389"/>
      <c r="EWN3" s="389"/>
      <c r="EWO3" s="389"/>
      <c r="EWP3" s="389"/>
      <c r="EWQ3" s="389"/>
      <c r="EWR3" s="389"/>
      <c r="EWS3" s="389"/>
      <c r="EWT3" s="389"/>
      <c r="EWU3" s="389"/>
      <c r="EWV3" s="389"/>
      <c r="EWW3" s="389"/>
      <c r="EWX3" s="389"/>
      <c r="EWY3" s="389"/>
      <c r="EWZ3" s="389"/>
      <c r="EXA3" s="389"/>
      <c r="EXB3" s="389"/>
      <c r="EXC3" s="389"/>
      <c r="EXD3" s="389"/>
      <c r="EXE3" s="389"/>
      <c r="EXF3" s="389"/>
      <c r="EXG3" s="389"/>
      <c r="EXH3" s="389"/>
      <c r="EXI3" s="389"/>
      <c r="EXJ3" s="389"/>
      <c r="EXK3" s="389"/>
      <c r="EXL3" s="389"/>
      <c r="EXM3" s="389"/>
      <c r="EXN3" s="389"/>
      <c r="EXO3" s="389"/>
      <c r="EXP3" s="389"/>
      <c r="EXQ3" s="389"/>
      <c r="EXR3" s="389"/>
      <c r="EXS3" s="389"/>
      <c r="EXT3" s="389"/>
      <c r="EXU3" s="389"/>
      <c r="EXV3" s="389"/>
      <c r="EXW3" s="389"/>
      <c r="EXX3" s="389"/>
      <c r="EXY3" s="389"/>
      <c r="EXZ3" s="389"/>
      <c r="EYA3" s="389"/>
      <c r="EYB3" s="389"/>
      <c r="EYC3" s="389"/>
      <c r="EYD3" s="389"/>
      <c r="EYE3" s="389"/>
      <c r="EYF3" s="389"/>
      <c r="EYG3" s="389"/>
      <c r="EYH3" s="389"/>
      <c r="EYI3" s="389"/>
      <c r="EYJ3" s="389"/>
      <c r="EYK3" s="389"/>
      <c r="EYL3" s="389"/>
      <c r="EYM3" s="389"/>
      <c r="EYN3" s="389"/>
      <c r="EYO3" s="389"/>
      <c r="EYP3" s="389"/>
      <c r="EYQ3" s="389"/>
      <c r="EYR3" s="389"/>
      <c r="EYS3" s="389"/>
      <c r="EYT3" s="389"/>
      <c r="EYU3" s="389"/>
      <c r="EYV3" s="389"/>
      <c r="EYW3" s="389"/>
      <c r="EYX3" s="389"/>
      <c r="EYY3" s="389"/>
      <c r="EYZ3" s="389"/>
      <c r="EZA3" s="389"/>
      <c r="EZB3" s="389"/>
      <c r="EZC3" s="389"/>
      <c r="EZD3" s="389"/>
      <c r="EZE3" s="389"/>
      <c r="EZF3" s="389"/>
      <c r="EZG3" s="389"/>
      <c r="EZH3" s="389"/>
      <c r="EZI3" s="389"/>
      <c r="EZJ3" s="389"/>
      <c r="EZK3" s="389"/>
      <c r="EZL3" s="389"/>
      <c r="EZM3" s="389"/>
      <c r="EZN3" s="389"/>
      <c r="EZO3" s="389"/>
      <c r="EZP3" s="389"/>
      <c r="EZQ3" s="390"/>
      <c r="EZR3" s="389"/>
      <c r="EZS3" s="389"/>
      <c r="EZT3" s="389"/>
      <c r="EZU3" s="389"/>
      <c r="EZV3" s="389"/>
      <c r="EZW3" s="389"/>
      <c r="EZX3" s="389"/>
      <c r="EZY3" s="389"/>
      <c r="EZZ3" s="389"/>
      <c r="FAA3" s="389"/>
      <c r="FAB3" s="389"/>
      <c r="FAC3" s="390"/>
      <c r="FAD3" s="389"/>
      <c r="FAE3" s="389"/>
      <c r="FAF3" s="389"/>
      <c r="FAG3" s="389"/>
      <c r="FAH3" s="389"/>
      <c r="FAI3" s="389"/>
      <c r="FAJ3" s="389"/>
      <c r="FAK3" s="389"/>
      <c r="FAL3" s="389"/>
      <c r="FAM3" s="389"/>
      <c r="FAN3" s="389"/>
      <c r="FAO3" s="389"/>
      <c r="FAP3" s="389"/>
      <c r="FAQ3" s="389"/>
      <c r="FAR3" s="389"/>
      <c r="FAS3" s="389"/>
      <c r="FAT3" s="389"/>
      <c r="FAU3" s="389"/>
      <c r="FAV3" s="389"/>
      <c r="FAW3" s="389"/>
      <c r="FAX3" s="389"/>
      <c r="FAY3" s="389"/>
      <c r="FAZ3" s="389"/>
      <c r="FBA3" s="389"/>
      <c r="FBB3" s="389"/>
      <c r="FBC3" s="389"/>
      <c r="FBD3" s="389"/>
      <c r="FBE3" s="389"/>
      <c r="FBF3" s="389"/>
      <c r="FBG3" s="389"/>
      <c r="FBH3" s="389"/>
      <c r="FBI3" s="389"/>
      <c r="FBJ3" s="389"/>
      <c r="FBK3" s="389"/>
      <c r="FBL3" s="389"/>
      <c r="FBM3" s="389"/>
      <c r="FBN3" s="389"/>
      <c r="FBO3" s="389"/>
      <c r="FBP3" s="389"/>
      <c r="FBQ3" s="389"/>
      <c r="FBR3" s="389"/>
      <c r="FBS3" s="389"/>
      <c r="FBT3" s="389"/>
      <c r="FBU3" s="389"/>
      <c r="FBV3" s="389"/>
      <c r="FBW3" s="389"/>
      <c r="FBX3" s="389"/>
      <c r="FBY3" s="389"/>
      <c r="FBZ3" s="389"/>
      <c r="FCA3" s="389"/>
      <c r="FCB3" s="389"/>
      <c r="FCC3" s="389"/>
      <c r="FCD3" s="389"/>
      <c r="FCE3" s="389"/>
      <c r="FCF3" s="389"/>
      <c r="FCG3" s="389"/>
      <c r="FCH3" s="389"/>
      <c r="FCI3" s="389"/>
      <c r="FCJ3" s="389"/>
      <c r="FCK3" s="389"/>
      <c r="FCL3" s="389"/>
      <c r="FCM3" s="389"/>
      <c r="FCN3" s="389"/>
      <c r="FCO3" s="389"/>
      <c r="FCP3" s="389"/>
      <c r="FCQ3" s="389"/>
      <c r="FCR3" s="389"/>
      <c r="FCS3" s="389"/>
      <c r="FCT3" s="389"/>
      <c r="FCU3" s="389"/>
      <c r="FCV3" s="389"/>
      <c r="FCW3" s="389"/>
      <c r="FCX3" s="389"/>
      <c r="FCY3" s="389"/>
      <c r="FCZ3" s="389"/>
      <c r="FDA3" s="389"/>
      <c r="FDB3" s="389"/>
      <c r="FDC3" s="389"/>
      <c r="FDD3" s="389"/>
      <c r="FDE3" s="389"/>
      <c r="FDF3" s="389"/>
      <c r="FDG3" s="389"/>
      <c r="FDH3" s="389"/>
      <c r="FDI3" s="389"/>
      <c r="FDJ3" s="389"/>
      <c r="FDK3" s="389"/>
      <c r="FDL3" s="389"/>
      <c r="FDM3" s="389"/>
      <c r="FDN3" s="389"/>
      <c r="FDO3" s="389"/>
      <c r="FDP3" s="389"/>
      <c r="FDQ3" s="389"/>
      <c r="FDR3" s="389"/>
      <c r="FDS3" s="389"/>
      <c r="FDT3" s="389"/>
      <c r="FDU3" s="389"/>
      <c r="FDV3" s="389"/>
      <c r="FDW3" s="390"/>
      <c r="FDX3" s="389"/>
      <c r="FDY3" s="389"/>
      <c r="FDZ3" s="389"/>
      <c r="FEA3" s="389"/>
      <c r="FEB3" s="389"/>
      <c r="FEC3" s="389"/>
      <c r="FED3" s="389"/>
      <c r="FEE3" s="389"/>
      <c r="FEF3" s="389"/>
      <c r="FEG3" s="389"/>
      <c r="FEH3" s="389"/>
      <c r="FEI3" s="390"/>
      <c r="FEJ3" s="389"/>
      <c r="FEK3" s="389"/>
      <c r="FEL3" s="389"/>
      <c r="FEM3" s="389"/>
      <c r="FEN3" s="389"/>
      <c r="FEO3" s="389"/>
      <c r="FEP3" s="389"/>
      <c r="FEQ3" s="389"/>
      <c r="FER3" s="389"/>
      <c r="FES3" s="389"/>
      <c r="FET3" s="389"/>
      <c r="FEU3" s="389"/>
      <c r="FEV3" s="389"/>
      <c r="FEW3" s="389"/>
      <c r="FEX3" s="389"/>
      <c r="FEY3" s="389"/>
      <c r="FEZ3" s="389"/>
      <c r="FFA3" s="389"/>
      <c r="FFB3" s="389"/>
      <c r="FFC3" s="389"/>
      <c r="FFD3" s="389"/>
      <c r="FFE3" s="389"/>
      <c r="FFF3" s="389"/>
      <c r="FFG3" s="389"/>
      <c r="FFH3" s="389"/>
      <c r="FFI3" s="389"/>
      <c r="FFJ3" s="389"/>
      <c r="FFK3" s="389"/>
      <c r="FFL3" s="389"/>
      <c r="FFM3" s="389"/>
      <c r="FFN3" s="389"/>
      <c r="FFO3" s="389"/>
      <c r="FFP3" s="389"/>
      <c r="FFQ3" s="389"/>
      <c r="FFR3" s="389"/>
      <c r="FFS3" s="389"/>
      <c r="FFT3" s="389"/>
      <c r="FFU3" s="389"/>
      <c r="FFV3" s="389"/>
      <c r="FFW3" s="389"/>
      <c r="FFX3" s="389"/>
      <c r="FFY3" s="389"/>
      <c r="FFZ3" s="389"/>
      <c r="FGA3" s="389"/>
      <c r="FGB3" s="389"/>
      <c r="FGC3" s="389"/>
      <c r="FGD3" s="389"/>
      <c r="FGE3" s="389"/>
      <c r="FGF3" s="389"/>
      <c r="FGG3" s="389"/>
      <c r="FGH3" s="389"/>
      <c r="FGI3" s="389"/>
      <c r="FGJ3" s="389"/>
      <c r="FGK3" s="389"/>
      <c r="FGL3" s="389"/>
      <c r="FGM3" s="389"/>
      <c r="FGN3" s="389"/>
      <c r="FGO3" s="389"/>
      <c r="FGP3" s="389"/>
      <c r="FGQ3" s="389"/>
      <c r="FGR3" s="389"/>
      <c r="FGS3" s="389"/>
      <c r="FGT3" s="389"/>
      <c r="FGU3" s="389"/>
      <c r="FGV3" s="389"/>
      <c r="FGW3" s="389"/>
      <c r="FGX3" s="389"/>
      <c r="FGY3" s="389"/>
      <c r="FGZ3" s="389"/>
      <c r="FHA3" s="389"/>
      <c r="FHB3" s="389"/>
      <c r="FHC3" s="389"/>
      <c r="FHD3" s="389"/>
      <c r="FHE3" s="389"/>
      <c r="FHF3" s="389"/>
      <c r="FHG3" s="389"/>
      <c r="FHH3" s="389"/>
      <c r="FHI3" s="389"/>
      <c r="FHJ3" s="389"/>
      <c r="FHK3" s="389"/>
      <c r="FHL3" s="389"/>
      <c r="FHM3" s="389"/>
      <c r="FHN3" s="389"/>
      <c r="FHO3" s="389"/>
      <c r="FHP3" s="389"/>
      <c r="FHQ3" s="389"/>
      <c r="FHR3" s="389"/>
      <c r="FHS3" s="389"/>
      <c r="FHT3" s="389"/>
      <c r="FHU3" s="389"/>
      <c r="FHV3" s="389"/>
      <c r="FHW3" s="389"/>
      <c r="FHX3" s="389"/>
      <c r="FHY3" s="389"/>
      <c r="FHZ3" s="389"/>
      <c r="FIA3" s="389"/>
      <c r="FIB3" s="389"/>
      <c r="FIC3" s="390"/>
      <c r="FID3" s="389"/>
      <c r="FIE3" s="389"/>
      <c r="FIF3" s="389"/>
      <c r="FIG3" s="389"/>
      <c r="FIH3" s="389"/>
      <c r="FII3" s="389"/>
      <c r="FIJ3" s="389"/>
      <c r="FIK3" s="389"/>
      <c r="FIL3" s="389"/>
      <c r="FIM3" s="389"/>
      <c r="FIN3" s="389"/>
      <c r="FIO3" s="390"/>
      <c r="FIP3" s="389"/>
      <c r="FIQ3" s="389"/>
      <c r="FIR3" s="389"/>
      <c r="FIS3" s="389"/>
      <c r="FIT3" s="389"/>
      <c r="FIU3" s="389"/>
      <c r="FIV3" s="389"/>
      <c r="FIW3" s="389"/>
      <c r="FIX3" s="389"/>
      <c r="FIY3" s="389"/>
      <c r="FIZ3" s="389"/>
      <c r="FJA3" s="389"/>
      <c r="FJB3" s="389"/>
      <c r="FJC3" s="389"/>
      <c r="FJD3" s="389"/>
      <c r="FJE3" s="389"/>
      <c r="FJF3" s="389"/>
      <c r="FJG3" s="389"/>
      <c r="FJH3" s="389"/>
      <c r="FJI3" s="389"/>
      <c r="FJJ3" s="389"/>
      <c r="FJK3" s="389"/>
      <c r="FJL3" s="389"/>
      <c r="FJM3" s="389"/>
      <c r="FJN3" s="389"/>
      <c r="FJO3" s="389"/>
      <c r="FJP3" s="389"/>
      <c r="FJQ3" s="389"/>
      <c r="FJR3" s="389"/>
      <c r="FJS3" s="389"/>
      <c r="FJT3" s="389"/>
      <c r="FJU3" s="389"/>
      <c r="FJV3" s="389"/>
      <c r="FJW3" s="389"/>
      <c r="FJX3" s="389"/>
      <c r="FJY3" s="389"/>
      <c r="FJZ3" s="389"/>
      <c r="FKA3" s="389"/>
      <c r="FKB3" s="389"/>
      <c r="FKC3" s="389"/>
      <c r="FKD3" s="389"/>
      <c r="FKE3" s="389"/>
      <c r="FKF3" s="389"/>
      <c r="FKG3" s="389"/>
      <c r="FKH3" s="389"/>
      <c r="FKI3" s="389"/>
      <c r="FKJ3" s="389"/>
      <c r="FKK3" s="389"/>
      <c r="FKL3" s="389"/>
      <c r="FKM3" s="389"/>
      <c r="FKN3" s="389"/>
      <c r="FKO3" s="389"/>
      <c r="FKP3" s="389"/>
      <c r="FKQ3" s="389"/>
      <c r="FKR3" s="389"/>
      <c r="FKS3" s="389"/>
      <c r="FKT3" s="389"/>
      <c r="FKU3" s="389"/>
      <c r="FKV3" s="389"/>
      <c r="FKW3" s="389"/>
      <c r="FKX3" s="389"/>
      <c r="FKY3" s="389"/>
      <c r="FKZ3" s="389"/>
      <c r="FLA3" s="389"/>
      <c r="FLB3" s="389"/>
      <c r="FLC3" s="389"/>
      <c r="FLD3" s="389"/>
      <c r="FLE3" s="389"/>
      <c r="FLF3" s="389"/>
      <c r="FLG3" s="389"/>
      <c r="FLH3" s="389"/>
      <c r="FLI3" s="389"/>
      <c r="FLJ3" s="389"/>
      <c r="FLK3" s="389"/>
      <c r="FLL3" s="389"/>
      <c r="FLM3" s="389"/>
      <c r="FLN3" s="389"/>
      <c r="FLO3" s="389"/>
      <c r="FLP3" s="389"/>
      <c r="FLQ3" s="389"/>
      <c r="FLR3" s="389"/>
      <c r="FLS3" s="389"/>
      <c r="FLT3" s="389"/>
      <c r="FLU3" s="389"/>
      <c r="FLV3" s="389"/>
      <c r="FLW3" s="389"/>
      <c r="FLX3" s="389"/>
      <c r="FLY3" s="389"/>
      <c r="FLZ3" s="389"/>
      <c r="FMA3" s="389"/>
      <c r="FMB3" s="389"/>
      <c r="FMC3" s="389"/>
      <c r="FMD3" s="389"/>
      <c r="FME3" s="389"/>
      <c r="FMF3" s="389"/>
      <c r="FMG3" s="389"/>
      <c r="FMH3" s="389"/>
      <c r="FMI3" s="390"/>
      <c r="FMJ3" s="389"/>
      <c r="FMK3" s="389"/>
      <c r="FML3" s="389"/>
      <c r="FMM3" s="389"/>
      <c r="FMN3" s="389"/>
      <c r="FMO3" s="389"/>
      <c r="FMP3" s="389"/>
      <c r="FMQ3" s="389"/>
      <c r="FMR3" s="389"/>
      <c r="FMS3" s="389"/>
      <c r="FMT3" s="389"/>
      <c r="FMU3" s="390"/>
      <c r="FMV3" s="389"/>
      <c r="FMW3" s="389"/>
      <c r="FMX3" s="389"/>
      <c r="FMY3" s="389"/>
      <c r="FMZ3" s="389"/>
      <c r="FNA3" s="389"/>
      <c r="FNB3" s="389"/>
      <c r="FNC3" s="389"/>
      <c r="FND3" s="389"/>
      <c r="FNE3" s="389"/>
      <c r="FNF3" s="389"/>
      <c r="FNG3" s="389"/>
      <c r="FNH3" s="389"/>
      <c r="FNI3" s="389"/>
      <c r="FNJ3" s="389"/>
      <c r="FNK3" s="389"/>
      <c r="FNL3" s="389"/>
      <c r="FNM3" s="389"/>
      <c r="FNN3" s="389"/>
      <c r="FNO3" s="389"/>
      <c r="FNP3" s="389"/>
      <c r="FNQ3" s="389"/>
      <c r="FNR3" s="389"/>
      <c r="FNS3" s="389"/>
      <c r="FNT3" s="389"/>
      <c r="FNU3" s="389"/>
      <c r="FNV3" s="389"/>
      <c r="FNW3" s="389"/>
      <c r="FNX3" s="389"/>
      <c r="FNY3" s="389"/>
      <c r="FNZ3" s="389"/>
      <c r="FOA3" s="389"/>
      <c r="FOB3" s="389"/>
      <c r="FOC3" s="389"/>
      <c r="FOD3" s="389"/>
      <c r="FOE3" s="389"/>
      <c r="FOF3" s="389"/>
      <c r="FOG3" s="389"/>
      <c r="FOH3" s="389"/>
      <c r="FOI3" s="389"/>
      <c r="FOJ3" s="389"/>
      <c r="FOK3" s="389"/>
      <c r="FOL3" s="389"/>
      <c r="FOM3" s="389"/>
      <c r="FON3" s="389"/>
      <c r="FOO3" s="389"/>
      <c r="FOP3" s="389"/>
      <c r="FOQ3" s="389"/>
      <c r="FOR3" s="389"/>
      <c r="FOS3" s="389"/>
      <c r="FOT3" s="389"/>
      <c r="FOU3" s="389"/>
      <c r="FOV3" s="389"/>
      <c r="FOW3" s="389"/>
      <c r="FOX3" s="389"/>
      <c r="FOY3" s="389"/>
      <c r="FOZ3" s="389"/>
      <c r="FPA3" s="389"/>
      <c r="FPB3" s="389"/>
      <c r="FPC3" s="389"/>
      <c r="FPD3" s="389"/>
      <c r="FPE3" s="389"/>
      <c r="FPF3" s="389"/>
      <c r="FPG3" s="389"/>
      <c r="FPH3" s="389"/>
      <c r="FPI3" s="389"/>
      <c r="FPJ3" s="389"/>
      <c r="FPK3" s="389"/>
      <c r="FPL3" s="389"/>
      <c r="FPM3" s="389"/>
      <c r="FPN3" s="389"/>
      <c r="FPO3" s="389"/>
      <c r="FPP3" s="389"/>
      <c r="FPQ3" s="389"/>
      <c r="FPR3" s="389"/>
      <c r="FPS3" s="389"/>
      <c r="FPT3" s="389"/>
      <c r="FPU3" s="389"/>
      <c r="FPV3" s="389"/>
      <c r="FPW3" s="389"/>
      <c r="FPX3" s="389"/>
      <c r="FPY3" s="389"/>
      <c r="FPZ3" s="389"/>
      <c r="FQA3" s="389"/>
      <c r="FQB3" s="389"/>
      <c r="FQC3" s="389"/>
      <c r="FQD3" s="389"/>
      <c r="FQE3" s="389"/>
      <c r="FQF3" s="389"/>
      <c r="FQG3" s="389"/>
      <c r="FQH3" s="389"/>
      <c r="FQI3" s="389"/>
      <c r="FQJ3" s="389"/>
      <c r="FQK3" s="389"/>
      <c r="FQL3" s="389"/>
      <c r="FQM3" s="389"/>
      <c r="FQN3" s="389"/>
      <c r="FQO3" s="390"/>
      <c r="FQP3" s="389"/>
      <c r="FQQ3" s="389"/>
      <c r="FQR3" s="389"/>
      <c r="FQS3" s="389"/>
      <c r="FQT3" s="389"/>
      <c r="FQU3" s="389"/>
      <c r="FQV3" s="389"/>
      <c r="FQW3" s="389"/>
      <c r="FQX3" s="389"/>
      <c r="FQY3" s="389"/>
      <c r="FQZ3" s="389"/>
      <c r="FRA3" s="390"/>
      <c r="FRB3" s="389"/>
      <c r="FRC3" s="389"/>
      <c r="FRD3" s="389"/>
      <c r="FRE3" s="389"/>
      <c r="FRF3" s="389"/>
      <c r="FRG3" s="389"/>
      <c r="FRH3" s="389"/>
      <c r="FRI3" s="389"/>
      <c r="FRJ3" s="389"/>
      <c r="FRK3" s="389"/>
      <c r="FRL3" s="389"/>
      <c r="FRM3" s="389"/>
      <c r="FRN3" s="389"/>
      <c r="FRO3" s="389"/>
      <c r="FRP3" s="389"/>
      <c r="FRQ3" s="389"/>
      <c r="FRR3" s="389"/>
      <c r="FRS3" s="389"/>
      <c r="FRT3" s="389"/>
      <c r="FRU3" s="389"/>
      <c r="FRV3" s="389"/>
      <c r="FRW3" s="389"/>
      <c r="FRX3" s="389"/>
      <c r="FRY3" s="389"/>
      <c r="FRZ3" s="389"/>
      <c r="FSA3" s="389"/>
      <c r="FSB3" s="389"/>
      <c r="FSC3" s="389"/>
      <c r="FSD3" s="389"/>
      <c r="FSE3" s="389"/>
      <c r="FSF3" s="389"/>
      <c r="FSG3" s="389"/>
      <c r="FSH3" s="389"/>
      <c r="FSI3" s="389"/>
      <c r="FSJ3" s="389"/>
      <c r="FSK3" s="389"/>
      <c r="FSL3" s="389"/>
      <c r="FSM3" s="389"/>
      <c r="FSN3" s="389"/>
      <c r="FSO3" s="389"/>
      <c r="FSP3" s="389"/>
      <c r="FSQ3" s="389"/>
      <c r="FSR3" s="389"/>
      <c r="FSS3" s="389"/>
      <c r="FST3" s="389"/>
      <c r="FSU3" s="389"/>
      <c r="FSV3" s="389"/>
      <c r="FSW3" s="389"/>
      <c r="FSX3" s="389"/>
      <c r="FSY3" s="389"/>
      <c r="FSZ3" s="389"/>
      <c r="FTA3" s="389"/>
      <c r="FTB3" s="389"/>
      <c r="FTC3" s="389"/>
      <c r="FTD3" s="389"/>
      <c r="FTE3" s="389"/>
      <c r="FTF3" s="389"/>
      <c r="FTG3" s="389"/>
      <c r="FTH3" s="389"/>
      <c r="FTI3" s="389"/>
      <c r="FTJ3" s="389"/>
      <c r="FTK3" s="389"/>
      <c r="FTL3" s="389"/>
      <c r="FTM3" s="389"/>
      <c r="FTN3" s="389"/>
      <c r="FTO3" s="389"/>
      <c r="FTP3" s="389"/>
      <c r="FTQ3" s="389"/>
      <c r="FTR3" s="389"/>
      <c r="FTS3" s="389"/>
      <c r="FTT3" s="389"/>
      <c r="FTU3" s="389"/>
      <c r="FTV3" s="389"/>
      <c r="FTW3" s="389"/>
      <c r="FTX3" s="389"/>
      <c r="FTY3" s="389"/>
      <c r="FTZ3" s="389"/>
      <c r="FUA3" s="389"/>
      <c r="FUB3" s="389"/>
      <c r="FUC3" s="389"/>
      <c r="FUD3" s="389"/>
      <c r="FUE3" s="389"/>
      <c r="FUF3" s="389"/>
      <c r="FUG3" s="389"/>
      <c r="FUH3" s="389"/>
      <c r="FUI3" s="389"/>
      <c r="FUJ3" s="389"/>
      <c r="FUK3" s="389"/>
      <c r="FUL3" s="389"/>
      <c r="FUM3" s="389"/>
      <c r="FUN3" s="389"/>
      <c r="FUO3" s="389"/>
      <c r="FUP3" s="389"/>
      <c r="FUQ3" s="389"/>
      <c r="FUR3" s="389"/>
      <c r="FUS3" s="389"/>
      <c r="FUT3" s="389"/>
      <c r="FUU3" s="390"/>
      <c r="FUV3" s="389"/>
      <c r="FUW3" s="389"/>
      <c r="FUX3" s="389"/>
      <c r="FUY3" s="389"/>
      <c r="FUZ3" s="389"/>
      <c r="FVA3" s="389"/>
      <c r="FVB3" s="389"/>
      <c r="FVC3" s="389"/>
      <c r="FVD3" s="389"/>
      <c r="FVE3" s="389"/>
      <c r="FVF3" s="389"/>
      <c r="FVG3" s="390"/>
      <c r="FVH3" s="389"/>
      <c r="FVI3" s="389"/>
      <c r="FVJ3" s="389"/>
      <c r="FVK3" s="389"/>
      <c r="FVL3" s="389"/>
      <c r="FVM3" s="389"/>
      <c r="FVN3" s="389"/>
      <c r="FVO3" s="389"/>
      <c r="FVP3" s="389"/>
      <c r="FVQ3" s="389"/>
      <c r="FVR3" s="389"/>
      <c r="FVS3" s="389"/>
      <c r="FVT3" s="389"/>
      <c r="FVU3" s="389"/>
      <c r="FVV3" s="389"/>
      <c r="FVW3" s="389"/>
      <c r="FVX3" s="389"/>
      <c r="FVY3" s="389"/>
      <c r="FVZ3" s="389"/>
      <c r="FWA3" s="389"/>
      <c r="FWB3" s="389"/>
      <c r="FWC3" s="389"/>
      <c r="FWD3" s="389"/>
      <c r="FWE3" s="389"/>
      <c r="FWF3" s="389"/>
      <c r="FWG3" s="389"/>
      <c r="FWH3" s="389"/>
      <c r="FWI3" s="389"/>
      <c r="FWJ3" s="389"/>
      <c r="FWK3" s="389"/>
      <c r="FWL3" s="389"/>
      <c r="FWM3" s="389"/>
      <c r="FWN3" s="389"/>
      <c r="FWO3" s="389"/>
      <c r="FWP3" s="389"/>
      <c r="FWQ3" s="389"/>
      <c r="FWR3" s="389"/>
      <c r="FWS3" s="389"/>
      <c r="FWT3" s="389"/>
      <c r="FWU3" s="389"/>
      <c r="FWV3" s="389"/>
      <c r="FWW3" s="389"/>
      <c r="FWX3" s="389"/>
      <c r="FWY3" s="389"/>
      <c r="FWZ3" s="389"/>
      <c r="FXA3" s="389"/>
      <c r="FXB3" s="389"/>
      <c r="FXC3" s="389"/>
      <c r="FXD3" s="389"/>
      <c r="FXE3" s="389"/>
      <c r="FXF3" s="389"/>
      <c r="FXG3" s="389"/>
      <c r="FXH3" s="389"/>
      <c r="FXI3" s="389"/>
      <c r="FXJ3" s="389"/>
      <c r="FXK3" s="389"/>
      <c r="FXL3" s="389"/>
      <c r="FXM3" s="389"/>
      <c r="FXN3" s="389"/>
      <c r="FXO3" s="389"/>
      <c r="FXP3" s="389"/>
      <c r="FXQ3" s="389"/>
      <c r="FXR3" s="389"/>
      <c r="FXS3" s="389"/>
      <c r="FXT3" s="389"/>
      <c r="FXU3" s="389"/>
      <c r="FXV3" s="389"/>
      <c r="FXW3" s="389"/>
      <c r="FXX3" s="389"/>
      <c r="FXY3" s="389"/>
      <c r="FXZ3" s="389"/>
      <c r="FYA3" s="389"/>
      <c r="FYB3" s="389"/>
      <c r="FYC3" s="389"/>
      <c r="FYD3" s="389"/>
      <c r="FYE3" s="389"/>
      <c r="FYF3" s="389"/>
      <c r="FYG3" s="389"/>
      <c r="FYH3" s="389"/>
      <c r="FYI3" s="389"/>
      <c r="FYJ3" s="389"/>
      <c r="FYK3" s="389"/>
      <c r="FYL3" s="389"/>
      <c r="FYM3" s="389"/>
      <c r="FYN3" s="389"/>
      <c r="FYO3" s="389"/>
      <c r="FYP3" s="389"/>
      <c r="FYQ3" s="389"/>
      <c r="FYR3" s="389"/>
      <c r="FYS3" s="389"/>
      <c r="FYT3" s="389"/>
      <c r="FYU3" s="389"/>
      <c r="FYV3" s="389"/>
      <c r="FYW3" s="389"/>
      <c r="FYX3" s="389"/>
      <c r="FYY3" s="389"/>
      <c r="FYZ3" s="389"/>
      <c r="FZA3" s="390"/>
      <c r="FZB3" s="389"/>
      <c r="FZC3" s="389"/>
      <c r="FZD3" s="389"/>
      <c r="FZE3" s="389"/>
      <c r="FZF3" s="389"/>
      <c r="FZG3" s="389"/>
      <c r="FZH3" s="389"/>
      <c r="FZI3" s="389"/>
      <c r="FZJ3" s="389"/>
      <c r="FZK3" s="389"/>
      <c r="FZL3" s="389"/>
      <c r="FZM3" s="390"/>
      <c r="FZN3" s="389"/>
      <c r="FZO3" s="389"/>
      <c r="FZP3" s="389"/>
      <c r="FZQ3" s="389"/>
      <c r="FZR3" s="389"/>
      <c r="FZS3" s="389"/>
      <c r="FZT3" s="389"/>
      <c r="FZU3" s="389"/>
      <c r="FZV3" s="389"/>
      <c r="FZW3" s="389"/>
      <c r="FZX3" s="389"/>
      <c r="FZY3" s="389"/>
      <c r="FZZ3" s="389"/>
      <c r="GAA3" s="389"/>
      <c r="GAB3" s="389"/>
      <c r="GAC3" s="389"/>
      <c r="GAD3" s="389"/>
      <c r="GAE3" s="389"/>
      <c r="GAF3" s="389"/>
      <c r="GAG3" s="389"/>
      <c r="GAH3" s="389"/>
      <c r="GAI3" s="389"/>
      <c r="GAJ3" s="389"/>
      <c r="GAK3" s="389"/>
      <c r="GAL3" s="389"/>
      <c r="GAM3" s="389"/>
      <c r="GAN3" s="389"/>
      <c r="GAO3" s="389"/>
      <c r="GAP3" s="389"/>
      <c r="GAQ3" s="389"/>
      <c r="GAR3" s="389"/>
      <c r="GAS3" s="389"/>
      <c r="GAT3" s="389"/>
      <c r="GAU3" s="389"/>
      <c r="GAV3" s="389"/>
      <c r="GAW3" s="389"/>
      <c r="GAX3" s="389"/>
      <c r="GAY3" s="389"/>
      <c r="GAZ3" s="389"/>
      <c r="GBA3" s="389"/>
      <c r="GBB3" s="389"/>
      <c r="GBC3" s="389"/>
      <c r="GBD3" s="389"/>
      <c r="GBE3" s="389"/>
      <c r="GBF3" s="389"/>
      <c r="GBG3" s="389"/>
      <c r="GBH3" s="389"/>
      <c r="GBI3" s="389"/>
      <c r="GBJ3" s="389"/>
      <c r="GBK3" s="389"/>
      <c r="GBL3" s="389"/>
      <c r="GBM3" s="389"/>
      <c r="GBN3" s="389"/>
      <c r="GBO3" s="389"/>
      <c r="GBP3" s="389"/>
      <c r="GBQ3" s="389"/>
      <c r="GBR3" s="389"/>
      <c r="GBS3" s="389"/>
      <c r="GBT3" s="389"/>
      <c r="GBU3" s="389"/>
      <c r="GBV3" s="389"/>
      <c r="GBW3" s="389"/>
      <c r="GBX3" s="389"/>
      <c r="GBY3" s="389"/>
      <c r="GBZ3" s="389"/>
      <c r="GCA3" s="389"/>
      <c r="GCB3" s="389"/>
      <c r="GCC3" s="389"/>
      <c r="GCD3" s="389"/>
      <c r="GCE3" s="389"/>
      <c r="GCF3" s="389"/>
      <c r="GCG3" s="389"/>
      <c r="GCH3" s="389"/>
      <c r="GCI3" s="389"/>
      <c r="GCJ3" s="389"/>
      <c r="GCK3" s="389"/>
      <c r="GCL3" s="389"/>
      <c r="GCM3" s="389"/>
      <c r="GCN3" s="389"/>
      <c r="GCO3" s="389"/>
      <c r="GCP3" s="389"/>
      <c r="GCQ3" s="389"/>
      <c r="GCR3" s="389"/>
      <c r="GCS3" s="389"/>
      <c r="GCT3" s="389"/>
      <c r="GCU3" s="389"/>
      <c r="GCV3" s="389"/>
      <c r="GCW3" s="389"/>
      <c r="GCX3" s="389"/>
      <c r="GCY3" s="389"/>
      <c r="GCZ3" s="389"/>
      <c r="GDA3" s="389"/>
      <c r="GDB3" s="389"/>
      <c r="GDC3" s="389"/>
      <c r="GDD3" s="389"/>
      <c r="GDE3" s="389"/>
      <c r="GDF3" s="389"/>
      <c r="GDG3" s="390"/>
      <c r="GDH3" s="389"/>
      <c r="GDI3" s="389"/>
      <c r="GDJ3" s="389"/>
      <c r="GDK3" s="389"/>
      <c r="GDL3" s="389"/>
      <c r="GDM3" s="389"/>
      <c r="GDN3" s="389"/>
      <c r="GDO3" s="389"/>
      <c r="GDP3" s="389"/>
      <c r="GDQ3" s="389"/>
      <c r="GDR3" s="389"/>
      <c r="GDS3" s="390"/>
      <c r="GDT3" s="389"/>
      <c r="GDU3" s="389"/>
      <c r="GDV3" s="389"/>
      <c r="GDW3" s="389"/>
      <c r="GDX3" s="389"/>
      <c r="GDY3" s="389"/>
      <c r="GDZ3" s="389"/>
      <c r="GEA3" s="389"/>
      <c r="GEB3" s="389"/>
      <c r="GEC3" s="389"/>
      <c r="GED3" s="389"/>
      <c r="GEE3" s="389"/>
      <c r="GEF3" s="389"/>
      <c r="GEG3" s="389"/>
      <c r="GEH3" s="389"/>
      <c r="GEI3" s="389"/>
      <c r="GEJ3" s="389"/>
      <c r="GEK3" s="389"/>
      <c r="GEL3" s="389"/>
      <c r="GEM3" s="389"/>
      <c r="GEN3" s="389"/>
      <c r="GEO3" s="389"/>
      <c r="GEP3" s="389"/>
      <c r="GEQ3" s="389"/>
      <c r="GER3" s="389"/>
      <c r="GES3" s="389"/>
      <c r="GET3" s="389"/>
      <c r="GEU3" s="389"/>
      <c r="GEV3" s="389"/>
      <c r="GEW3" s="389"/>
      <c r="GEX3" s="389"/>
      <c r="GEY3" s="389"/>
      <c r="GEZ3" s="389"/>
      <c r="GFA3" s="389"/>
      <c r="GFB3" s="389"/>
      <c r="GFC3" s="389"/>
      <c r="GFD3" s="389"/>
      <c r="GFE3" s="389"/>
      <c r="GFF3" s="389"/>
      <c r="GFG3" s="389"/>
      <c r="GFH3" s="389"/>
      <c r="GFI3" s="389"/>
      <c r="GFJ3" s="389"/>
      <c r="GFK3" s="389"/>
      <c r="GFL3" s="389"/>
      <c r="GFM3" s="389"/>
      <c r="GFN3" s="389"/>
      <c r="GFO3" s="389"/>
      <c r="GFP3" s="389"/>
      <c r="GFQ3" s="389"/>
      <c r="GFR3" s="389"/>
      <c r="GFS3" s="389"/>
      <c r="GFT3" s="389"/>
      <c r="GFU3" s="389"/>
      <c r="GFV3" s="389"/>
      <c r="GFW3" s="389"/>
      <c r="GFX3" s="389"/>
      <c r="GFY3" s="389"/>
      <c r="GFZ3" s="389"/>
      <c r="GGA3" s="389"/>
      <c r="GGB3" s="389"/>
      <c r="GGC3" s="389"/>
      <c r="GGD3" s="389"/>
      <c r="GGE3" s="389"/>
      <c r="GGF3" s="389"/>
      <c r="GGG3" s="389"/>
      <c r="GGH3" s="389"/>
      <c r="GGI3" s="389"/>
      <c r="GGJ3" s="389"/>
      <c r="GGK3" s="389"/>
      <c r="GGL3" s="389"/>
      <c r="GGM3" s="389"/>
      <c r="GGN3" s="389"/>
      <c r="GGO3" s="389"/>
      <c r="GGP3" s="389"/>
      <c r="GGQ3" s="389"/>
      <c r="GGR3" s="389"/>
      <c r="GGS3" s="389"/>
      <c r="GGT3" s="389"/>
      <c r="GGU3" s="389"/>
      <c r="GGV3" s="389"/>
      <c r="GGW3" s="389"/>
      <c r="GGX3" s="389"/>
      <c r="GGY3" s="389"/>
      <c r="GGZ3" s="389"/>
      <c r="GHA3" s="389"/>
      <c r="GHB3" s="389"/>
      <c r="GHC3" s="389"/>
      <c r="GHD3" s="389"/>
      <c r="GHE3" s="389"/>
      <c r="GHF3" s="389"/>
      <c r="GHG3" s="389"/>
      <c r="GHH3" s="389"/>
      <c r="GHI3" s="389"/>
      <c r="GHJ3" s="389"/>
      <c r="GHK3" s="389"/>
      <c r="GHL3" s="389"/>
      <c r="GHM3" s="390"/>
      <c r="GHN3" s="389"/>
      <c r="GHO3" s="389"/>
      <c r="GHP3" s="389"/>
      <c r="GHQ3" s="389"/>
      <c r="GHR3" s="389"/>
      <c r="GHS3" s="389"/>
      <c r="GHT3" s="389"/>
      <c r="GHU3" s="389"/>
      <c r="GHV3" s="389"/>
      <c r="GHW3" s="389"/>
      <c r="GHX3" s="389"/>
      <c r="GHY3" s="390"/>
      <c r="GHZ3" s="389"/>
      <c r="GIA3" s="389"/>
      <c r="GIB3" s="389"/>
      <c r="GIC3" s="389"/>
      <c r="GID3" s="389"/>
      <c r="GIE3" s="389"/>
      <c r="GIF3" s="389"/>
      <c r="GIG3" s="389"/>
      <c r="GIH3" s="389"/>
      <c r="GII3" s="389"/>
      <c r="GIJ3" s="389"/>
      <c r="GIK3" s="389"/>
      <c r="GIL3" s="389"/>
      <c r="GIM3" s="389"/>
      <c r="GIN3" s="389"/>
      <c r="GIO3" s="389"/>
      <c r="GIP3" s="389"/>
      <c r="GIQ3" s="389"/>
      <c r="GIR3" s="389"/>
      <c r="GIS3" s="389"/>
      <c r="GIT3" s="389"/>
      <c r="GIU3" s="389"/>
      <c r="GIV3" s="389"/>
      <c r="GIW3" s="389"/>
      <c r="GIX3" s="389"/>
      <c r="GIY3" s="389"/>
      <c r="GIZ3" s="389"/>
      <c r="GJA3" s="389"/>
      <c r="GJB3" s="389"/>
      <c r="GJC3" s="389"/>
      <c r="GJD3" s="389"/>
      <c r="GJE3" s="389"/>
      <c r="GJF3" s="389"/>
      <c r="GJG3" s="389"/>
      <c r="GJH3" s="389"/>
      <c r="GJI3" s="389"/>
      <c r="GJJ3" s="389"/>
      <c r="GJK3" s="389"/>
      <c r="GJL3" s="389"/>
      <c r="GJM3" s="389"/>
      <c r="GJN3" s="389"/>
      <c r="GJO3" s="389"/>
      <c r="GJP3" s="389"/>
      <c r="GJQ3" s="389"/>
      <c r="GJR3" s="389"/>
      <c r="GJS3" s="389"/>
      <c r="GJT3" s="389"/>
      <c r="GJU3" s="389"/>
      <c r="GJV3" s="389"/>
      <c r="GJW3" s="389"/>
      <c r="GJX3" s="389"/>
      <c r="GJY3" s="389"/>
      <c r="GJZ3" s="389"/>
      <c r="GKA3" s="389"/>
      <c r="GKB3" s="389"/>
      <c r="GKC3" s="389"/>
      <c r="GKD3" s="389"/>
      <c r="GKE3" s="389"/>
      <c r="GKF3" s="389"/>
      <c r="GKG3" s="389"/>
      <c r="GKH3" s="389"/>
      <c r="GKI3" s="389"/>
      <c r="GKJ3" s="389"/>
      <c r="GKK3" s="389"/>
      <c r="GKL3" s="389"/>
      <c r="GKM3" s="389"/>
      <c r="GKN3" s="389"/>
      <c r="GKO3" s="389"/>
      <c r="GKP3" s="389"/>
      <c r="GKQ3" s="389"/>
      <c r="GKR3" s="389"/>
      <c r="GKS3" s="389"/>
      <c r="GKT3" s="389"/>
      <c r="GKU3" s="389"/>
      <c r="GKV3" s="389"/>
      <c r="GKW3" s="389"/>
      <c r="GKX3" s="389"/>
      <c r="GKY3" s="389"/>
      <c r="GKZ3" s="389"/>
      <c r="GLA3" s="389"/>
      <c r="GLB3" s="389"/>
      <c r="GLC3" s="389"/>
      <c r="GLD3" s="389"/>
      <c r="GLE3" s="389"/>
      <c r="GLF3" s="389"/>
      <c r="GLG3" s="389"/>
      <c r="GLH3" s="389"/>
      <c r="GLI3" s="389"/>
      <c r="GLJ3" s="389"/>
      <c r="GLK3" s="389"/>
      <c r="GLL3" s="389"/>
      <c r="GLM3" s="389"/>
      <c r="GLN3" s="389"/>
      <c r="GLO3" s="389"/>
      <c r="GLP3" s="389"/>
      <c r="GLQ3" s="389"/>
      <c r="GLR3" s="389"/>
      <c r="GLS3" s="390"/>
      <c r="GLT3" s="389"/>
      <c r="GLU3" s="389"/>
      <c r="GLV3" s="389"/>
      <c r="GLW3" s="389"/>
      <c r="GLX3" s="389"/>
      <c r="GLY3" s="389"/>
      <c r="GLZ3" s="389"/>
      <c r="GMA3" s="389"/>
      <c r="GMB3" s="389"/>
      <c r="GMC3" s="389"/>
      <c r="GMD3" s="389"/>
      <c r="GME3" s="390"/>
      <c r="GMF3" s="389"/>
      <c r="GMG3" s="389"/>
      <c r="GMH3" s="389"/>
      <c r="GMI3" s="389"/>
      <c r="GMJ3" s="389"/>
      <c r="GMK3" s="389"/>
      <c r="GML3" s="389"/>
      <c r="GMM3" s="389"/>
      <c r="GMN3" s="389"/>
      <c r="GMO3" s="389"/>
      <c r="GMP3" s="389"/>
      <c r="GMQ3" s="389"/>
      <c r="GMR3" s="389"/>
      <c r="GMS3" s="389"/>
      <c r="GMT3" s="389"/>
      <c r="GMU3" s="389"/>
      <c r="GMV3" s="389"/>
      <c r="GMW3" s="389"/>
      <c r="GMX3" s="389"/>
      <c r="GMY3" s="389"/>
      <c r="GMZ3" s="389"/>
      <c r="GNA3" s="389"/>
      <c r="GNB3" s="389"/>
      <c r="GNC3" s="389"/>
      <c r="GND3" s="389"/>
      <c r="GNE3" s="389"/>
      <c r="GNF3" s="389"/>
      <c r="GNG3" s="389"/>
      <c r="GNH3" s="389"/>
      <c r="GNI3" s="389"/>
      <c r="GNJ3" s="389"/>
      <c r="GNK3" s="389"/>
      <c r="GNL3" s="389"/>
      <c r="GNM3" s="389"/>
      <c r="GNN3" s="389"/>
      <c r="GNO3" s="389"/>
      <c r="GNP3" s="389"/>
      <c r="GNQ3" s="389"/>
      <c r="GNR3" s="389"/>
      <c r="GNS3" s="389"/>
      <c r="GNT3" s="389"/>
      <c r="GNU3" s="389"/>
      <c r="GNV3" s="389"/>
      <c r="GNW3" s="389"/>
      <c r="GNX3" s="389"/>
      <c r="GNY3" s="389"/>
      <c r="GNZ3" s="389"/>
      <c r="GOA3" s="389"/>
      <c r="GOB3" s="389"/>
      <c r="GOC3" s="389"/>
      <c r="GOD3" s="389"/>
      <c r="GOE3" s="389"/>
      <c r="GOF3" s="389"/>
      <c r="GOG3" s="389"/>
      <c r="GOH3" s="389"/>
      <c r="GOI3" s="389"/>
      <c r="GOJ3" s="389"/>
      <c r="GOK3" s="389"/>
      <c r="GOL3" s="389"/>
      <c r="GOM3" s="389"/>
      <c r="GON3" s="389"/>
      <c r="GOO3" s="389"/>
      <c r="GOP3" s="389"/>
      <c r="GOQ3" s="389"/>
      <c r="GOR3" s="389"/>
      <c r="GOS3" s="389"/>
      <c r="GOT3" s="389"/>
      <c r="GOU3" s="389"/>
      <c r="GOV3" s="389"/>
      <c r="GOW3" s="389"/>
      <c r="GOX3" s="389"/>
      <c r="GOY3" s="389"/>
      <c r="GOZ3" s="389"/>
      <c r="GPA3" s="389"/>
      <c r="GPB3" s="389"/>
      <c r="GPC3" s="389"/>
      <c r="GPD3" s="389"/>
      <c r="GPE3" s="389"/>
      <c r="GPF3" s="389"/>
      <c r="GPG3" s="389"/>
      <c r="GPH3" s="389"/>
      <c r="GPI3" s="389"/>
      <c r="GPJ3" s="389"/>
      <c r="GPK3" s="389"/>
      <c r="GPL3" s="389"/>
      <c r="GPM3" s="389"/>
      <c r="GPN3" s="389"/>
      <c r="GPO3" s="389"/>
      <c r="GPP3" s="389"/>
      <c r="GPQ3" s="389"/>
      <c r="GPR3" s="389"/>
      <c r="GPS3" s="389"/>
      <c r="GPT3" s="389"/>
      <c r="GPU3" s="389"/>
      <c r="GPV3" s="389"/>
      <c r="GPW3" s="389"/>
      <c r="GPX3" s="389"/>
      <c r="GPY3" s="390"/>
      <c r="GPZ3" s="389"/>
      <c r="GQA3" s="389"/>
      <c r="GQB3" s="389"/>
      <c r="GQC3" s="389"/>
      <c r="GQD3" s="389"/>
      <c r="GQE3" s="389"/>
      <c r="GQF3" s="389"/>
      <c r="GQG3" s="389"/>
      <c r="GQH3" s="389"/>
      <c r="GQI3" s="389"/>
      <c r="GQJ3" s="389"/>
      <c r="GQK3" s="390"/>
      <c r="GQL3" s="389"/>
      <c r="GQM3" s="389"/>
      <c r="GQN3" s="389"/>
      <c r="GQO3" s="389"/>
      <c r="GQP3" s="389"/>
      <c r="GQQ3" s="389"/>
      <c r="GQR3" s="389"/>
      <c r="GQS3" s="389"/>
      <c r="GQT3" s="389"/>
      <c r="GQU3" s="389"/>
      <c r="GQV3" s="389"/>
      <c r="GQW3" s="389"/>
      <c r="GQX3" s="389"/>
      <c r="GQY3" s="389"/>
      <c r="GQZ3" s="389"/>
      <c r="GRA3" s="389"/>
      <c r="GRB3" s="389"/>
      <c r="GRC3" s="389"/>
      <c r="GRD3" s="389"/>
      <c r="GRE3" s="389"/>
      <c r="GRF3" s="389"/>
      <c r="GRG3" s="389"/>
      <c r="GRH3" s="389"/>
      <c r="GRI3" s="389"/>
      <c r="GRJ3" s="389"/>
      <c r="GRK3" s="389"/>
      <c r="GRL3" s="389"/>
      <c r="GRM3" s="389"/>
      <c r="GRN3" s="389"/>
      <c r="GRO3" s="389"/>
      <c r="GRP3" s="389"/>
      <c r="GRQ3" s="389"/>
      <c r="GRR3" s="389"/>
      <c r="GRS3" s="389"/>
      <c r="GRT3" s="389"/>
      <c r="GRU3" s="389"/>
      <c r="GRV3" s="389"/>
      <c r="GRW3" s="389"/>
      <c r="GRX3" s="389"/>
      <c r="GRY3" s="389"/>
      <c r="GRZ3" s="389"/>
      <c r="GSA3" s="389"/>
      <c r="GSB3" s="389"/>
      <c r="GSC3" s="389"/>
      <c r="GSD3" s="389"/>
      <c r="GSE3" s="389"/>
      <c r="GSF3" s="389"/>
      <c r="GSG3" s="389"/>
      <c r="GSH3" s="389"/>
      <c r="GSI3" s="389"/>
      <c r="GSJ3" s="389"/>
      <c r="GSK3" s="389"/>
      <c r="GSL3" s="389"/>
      <c r="GSM3" s="389"/>
      <c r="GSN3" s="389"/>
      <c r="GSO3" s="389"/>
      <c r="GSP3" s="389"/>
      <c r="GSQ3" s="389"/>
      <c r="GSR3" s="389"/>
      <c r="GSS3" s="389"/>
      <c r="GST3" s="389"/>
      <c r="GSU3" s="389"/>
      <c r="GSV3" s="389"/>
      <c r="GSW3" s="389"/>
      <c r="GSX3" s="389"/>
      <c r="GSY3" s="389"/>
      <c r="GSZ3" s="389"/>
      <c r="GTA3" s="389"/>
      <c r="GTB3" s="389"/>
      <c r="GTC3" s="389"/>
      <c r="GTD3" s="389"/>
      <c r="GTE3" s="389"/>
      <c r="GTF3" s="389"/>
      <c r="GTG3" s="389"/>
      <c r="GTH3" s="389"/>
      <c r="GTI3" s="389"/>
      <c r="GTJ3" s="389"/>
      <c r="GTK3" s="389"/>
      <c r="GTL3" s="389"/>
      <c r="GTM3" s="389"/>
      <c r="GTN3" s="389"/>
      <c r="GTO3" s="389"/>
      <c r="GTP3" s="389"/>
      <c r="GTQ3" s="389"/>
      <c r="GTR3" s="389"/>
      <c r="GTS3" s="389"/>
      <c r="GTT3" s="389"/>
      <c r="GTU3" s="389"/>
      <c r="GTV3" s="389"/>
      <c r="GTW3" s="389"/>
      <c r="GTX3" s="389"/>
      <c r="GTY3" s="389"/>
      <c r="GTZ3" s="389"/>
      <c r="GUA3" s="389"/>
      <c r="GUB3" s="389"/>
      <c r="GUC3" s="389"/>
      <c r="GUD3" s="389"/>
      <c r="GUE3" s="390"/>
      <c r="GUF3" s="389"/>
      <c r="GUG3" s="389"/>
      <c r="GUH3" s="389"/>
      <c r="GUI3" s="389"/>
      <c r="GUJ3" s="389"/>
      <c r="GUK3" s="389"/>
      <c r="GUL3" s="389"/>
      <c r="GUM3" s="389"/>
      <c r="GUN3" s="389"/>
      <c r="GUO3" s="389"/>
      <c r="GUP3" s="389"/>
      <c r="GUQ3" s="390"/>
      <c r="GUR3" s="389"/>
      <c r="GUS3" s="389"/>
      <c r="GUT3" s="389"/>
      <c r="GUU3" s="389"/>
      <c r="GUV3" s="389"/>
      <c r="GUW3" s="389"/>
      <c r="GUX3" s="389"/>
      <c r="GUY3" s="389"/>
      <c r="GUZ3" s="389"/>
      <c r="GVA3" s="389"/>
      <c r="GVB3" s="389"/>
      <c r="GVC3" s="389"/>
      <c r="GVD3" s="389"/>
      <c r="GVE3" s="389"/>
      <c r="GVF3" s="389"/>
      <c r="GVG3" s="389"/>
      <c r="GVH3" s="389"/>
      <c r="GVI3" s="389"/>
      <c r="GVJ3" s="389"/>
      <c r="GVK3" s="389"/>
      <c r="GVL3" s="389"/>
      <c r="GVM3" s="389"/>
      <c r="GVN3" s="389"/>
      <c r="GVO3" s="389"/>
      <c r="GVP3" s="389"/>
      <c r="GVQ3" s="389"/>
      <c r="GVR3" s="389"/>
      <c r="GVS3" s="389"/>
      <c r="GVT3" s="389"/>
      <c r="GVU3" s="389"/>
      <c r="GVV3" s="389"/>
      <c r="GVW3" s="389"/>
      <c r="GVX3" s="389"/>
      <c r="GVY3" s="389"/>
      <c r="GVZ3" s="389"/>
      <c r="GWA3" s="389"/>
      <c r="GWB3" s="389"/>
      <c r="GWC3" s="389"/>
      <c r="GWD3" s="389"/>
      <c r="GWE3" s="389"/>
      <c r="GWF3" s="389"/>
      <c r="GWG3" s="389"/>
      <c r="GWH3" s="389"/>
      <c r="GWI3" s="389"/>
      <c r="GWJ3" s="389"/>
      <c r="GWK3" s="389"/>
      <c r="GWL3" s="389"/>
      <c r="GWM3" s="389"/>
      <c r="GWN3" s="389"/>
      <c r="GWO3" s="389"/>
      <c r="GWP3" s="389"/>
      <c r="GWQ3" s="389"/>
      <c r="GWR3" s="389"/>
      <c r="GWS3" s="389"/>
      <c r="GWT3" s="389"/>
      <c r="GWU3" s="389"/>
      <c r="GWV3" s="389"/>
      <c r="GWW3" s="389"/>
      <c r="GWX3" s="389"/>
      <c r="GWY3" s="389"/>
      <c r="GWZ3" s="389"/>
      <c r="GXA3" s="389"/>
      <c r="GXB3" s="389"/>
      <c r="GXC3" s="389"/>
      <c r="GXD3" s="389"/>
      <c r="GXE3" s="389"/>
      <c r="GXF3" s="389"/>
      <c r="GXG3" s="389"/>
      <c r="GXH3" s="389"/>
      <c r="GXI3" s="389"/>
      <c r="GXJ3" s="389"/>
      <c r="GXK3" s="389"/>
      <c r="GXL3" s="389"/>
      <c r="GXM3" s="389"/>
      <c r="GXN3" s="389"/>
      <c r="GXO3" s="389"/>
      <c r="GXP3" s="389"/>
      <c r="GXQ3" s="389"/>
      <c r="GXR3" s="389"/>
      <c r="GXS3" s="389"/>
      <c r="GXT3" s="389"/>
      <c r="GXU3" s="389"/>
      <c r="GXV3" s="389"/>
      <c r="GXW3" s="389"/>
      <c r="GXX3" s="389"/>
      <c r="GXY3" s="389"/>
      <c r="GXZ3" s="389"/>
      <c r="GYA3" s="389"/>
      <c r="GYB3" s="389"/>
      <c r="GYC3" s="389"/>
      <c r="GYD3" s="389"/>
      <c r="GYE3" s="389"/>
      <c r="GYF3" s="389"/>
      <c r="GYG3" s="389"/>
      <c r="GYH3" s="389"/>
      <c r="GYI3" s="389"/>
      <c r="GYJ3" s="389"/>
      <c r="GYK3" s="390"/>
      <c r="GYL3" s="389"/>
      <c r="GYM3" s="389"/>
      <c r="GYN3" s="389"/>
      <c r="GYO3" s="389"/>
      <c r="GYP3" s="389"/>
      <c r="GYQ3" s="389"/>
      <c r="GYR3" s="389"/>
      <c r="GYS3" s="389"/>
      <c r="GYT3" s="389"/>
      <c r="GYU3" s="389"/>
      <c r="GYV3" s="389"/>
      <c r="GYW3" s="390"/>
      <c r="GYX3" s="389"/>
      <c r="GYY3" s="389"/>
      <c r="GYZ3" s="389"/>
      <c r="GZA3" s="389"/>
      <c r="GZB3" s="389"/>
      <c r="GZC3" s="389"/>
      <c r="GZD3" s="389"/>
      <c r="GZE3" s="389"/>
      <c r="GZF3" s="389"/>
      <c r="GZG3" s="389"/>
      <c r="GZH3" s="389"/>
      <c r="GZI3" s="389"/>
      <c r="GZJ3" s="389"/>
      <c r="GZK3" s="389"/>
      <c r="GZL3" s="389"/>
      <c r="GZM3" s="389"/>
      <c r="GZN3" s="389"/>
      <c r="GZO3" s="389"/>
      <c r="GZP3" s="389"/>
      <c r="GZQ3" s="389"/>
      <c r="GZR3" s="389"/>
      <c r="GZS3" s="389"/>
      <c r="GZT3" s="389"/>
      <c r="GZU3" s="389"/>
      <c r="GZV3" s="389"/>
      <c r="GZW3" s="389"/>
      <c r="GZX3" s="389"/>
      <c r="GZY3" s="389"/>
      <c r="GZZ3" s="389"/>
      <c r="HAA3" s="389"/>
      <c r="HAB3" s="389"/>
      <c r="HAC3" s="389"/>
      <c r="HAD3" s="389"/>
      <c r="HAE3" s="389"/>
      <c r="HAF3" s="389"/>
      <c r="HAG3" s="389"/>
      <c r="HAH3" s="389"/>
      <c r="HAI3" s="389"/>
      <c r="HAJ3" s="389"/>
      <c r="HAK3" s="389"/>
      <c r="HAL3" s="389"/>
      <c r="HAM3" s="389"/>
      <c r="HAN3" s="389"/>
      <c r="HAO3" s="389"/>
      <c r="HAP3" s="389"/>
      <c r="HAQ3" s="389"/>
      <c r="HAR3" s="389"/>
      <c r="HAS3" s="389"/>
      <c r="HAT3" s="389"/>
      <c r="HAU3" s="389"/>
      <c r="HAV3" s="389"/>
      <c r="HAW3" s="389"/>
      <c r="HAX3" s="389"/>
      <c r="HAY3" s="389"/>
      <c r="HAZ3" s="389"/>
      <c r="HBA3" s="389"/>
      <c r="HBB3" s="389"/>
      <c r="HBC3" s="389"/>
      <c r="HBD3" s="389"/>
      <c r="HBE3" s="389"/>
      <c r="HBF3" s="389"/>
      <c r="HBG3" s="389"/>
      <c r="HBH3" s="389"/>
      <c r="HBI3" s="389"/>
      <c r="HBJ3" s="389"/>
      <c r="HBK3" s="389"/>
      <c r="HBL3" s="389"/>
      <c r="HBM3" s="389"/>
      <c r="HBN3" s="389"/>
      <c r="HBO3" s="389"/>
      <c r="HBP3" s="389"/>
      <c r="HBQ3" s="389"/>
      <c r="HBR3" s="389"/>
      <c r="HBS3" s="389"/>
      <c r="HBT3" s="389"/>
      <c r="HBU3" s="389"/>
      <c r="HBV3" s="389"/>
      <c r="HBW3" s="389"/>
      <c r="HBX3" s="389"/>
      <c r="HBY3" s="389"/>
      <c r="HBZ3" s="389"/>
      <c r="HCA3" s="389"/>
      <c r="HCB3" s="389"/>
      <c r="HCC3" s="389"/>
      <c r="HCD3" s="389"/>
      <c r="HCE3" s="389"/>
      <c r="HCF3" s="389"/>
      <c r="HCG3" s="389"/>
      <c r="HCH3" s="389"/>
      <c r="HCI3" s="389"/>
      <c r="HCJ3" s="389"/>
      <c r="HCK3" s="389"/>
      <c r="HCL3" s="389"/>
      <c r="HCM3" s="389"/>
      <c r="HCN3" s="389"/>
      <c r="HCO3" s="389"/>
      <c r="HCP3" s="389"/>
      <c r="HCQ3" s="390"/>
      <c r="HCR3" s="389"/>
      <c r="HCS3" s="389"/>
      <c r="HCT3" s="389"/>
      <c r="HCU3" s="389"/>
      <c r="HCV3" s="389"/>
      <c r="HCW3" s="389"/>
      <c r="HCX3" s="389"/>
      <c r="HCY3" s="389"/>
      <c r="HCZ3" s="389"/>
      <c r="HDA3" s="389"/>
      <c r="HDB3" s="389"/>
      <c r="HDC3" s="390"/>
      <c r="HDD3" s="389"/>
      <c r="HDE3" s="389"/>
      <c r="HDF3" s="389"/>
      <c r="HDG3" s="389"/>
      <c r="HDH3" s="389"/>
      <c r="HDI3" s="389"/>
      <c r="HDJ3" s="389"/>
      <c r="HDK3" s="389"/>
      <c r="HDL3" s="389"/>
      <c r="HDM3" s="389"/>
      <c r="HDN3" s="389"/>
      <c r="HDO3" s="389"/>
      <c r="HDP3" s="389"/>
      <c r="HDQ3" s="389"/>
      <c r="HDR3" s="389"/>
      <c r="HDS3" s="389"/>
      <c r="HDT3" s="389"/>
      <c r="HDU3" s="389"/>
      <c r="HDV3" s="389"/>
      <c r="HDW3" s="389"/>
      <c r="HDX3" s="389"/>
      <c r="HDY3" s="389"/>
      <c r="HDZ3" s="389"/>
      <c r="HEA3" s="389"/>
      <c r="HEB3" s="389"/>
      <c r="HEC3" s="389"/>
      <c r="HED3" s="389"/>
      <c r="HEE3" s="389"/>
      <c r="HEF3" s="389"/>
      <c r="HEG3" s="389"/>
      <c r="HEH3" s="389"/>
      <c r="HEI3" s="389"/>
      <c r="HEJ3" s="389"/>
      <c r="HEK3" s="389"/>
      <c r="HEL3" s="389"/>
      <c r="HEM3" s="389"/>
      <c r="HEN3" s="389"/>
      <c r="HEO3" s="389"/>
      <c r="HEP3" s="389"/>
      <c r="HEQ3" s="389"/>
      <c r="HER3" s="389"/>
      <c r="HES3" s="389"/>
      <c r="HET3" s="389"/>
      <c r="HEU3" s="389"/>
      <c r="HEV3" s="389"/>
      <c r="HEW3" s="389"/>
      <c r="HEX3" s="389"/>
      <c r="HEY3" s="389"/>
      <c r="HEZ3" s="389"/>
      <c r="HFA3" s="389"/>
      <c r="HFB3" s="389"/>
      <c r="HFC3" s="389"/>
      <c r="HFD3" s="389"/>
      <c r="HFE3" s="389"/>
      <c r="HFF3" s="389"/>
      <c r="HFG3" s="389"/>
      <c r="HFH3" s="389"/>
      <c r="HFI3" s="389"/>
      <c r="HFJ3" s="389"/>
      <c r="HFK3" s="389"/>
      <c r="HFL3" s="389"/>
      <c r="HFM3" s="389"/>
      <c r="HFN3" s="389"/>
      <c r="HFO3" s="389"/>
      <c r="HFP3" s="389"/>
      <c r="HFQ3" s="389"/>
      <c r="HFR3" s="389"/>
      <c r="HFS3" s="389"/>
      <c r="HFT3" s="389"/>
      <c r="HFU3" s="389"/>
      <c r="HFV3" s="389"/>
      <c r="HFW3" s="389"/>
      <c r="HFX3" s="389"/>
      <c r="HFY3" s="389"/>
      <c r="HFZ3" s="389"/>
      <c r="HGA3" s="389"/>
      <c r="HGB3" s="389"/>
      <c r="HGC3" s="389"/>
      <c r="HGD3" s="389"/>
      <c r="HGE3" s="389"/>
      <c r="HGF3" s="389"/>
      <c r="HGG3" s="389"/>
      <c r="HGH3" s="389"/>
      <c r="HGI3" s="389"/>
      <c r="HGJ3" s="389"/>
      <c r="HGK3" s="389"/>
      <c r="HGL3" s="389"/>
      <c r="HGM3" s="389"/>
      <c r="HGN3" s="389"/>
      <c r="HGO3" s="389"/>
      <c r="HGP3" s="389"/>
      <c r="HGQ3" s="389"/>
      <c r="HGR3" s="389"/>
      <c r="HGS3" s="389"/>
      <c r="HGT3" s="389"/>
      <c r="HGU3" s="389"/>
      <c r="HGV3" s="389"/>
      <c r="HGW3" s="390"/>
      <c r="HGX3" s="389"/>
      <c r="HGY3" s="389"/>
      <c r="HGZ3" s="389"/>
      <c r="HHA3" s="389"/>
      <c r="HHB3" s="389"/>
      <c r="HHC3" s="389"/>
      <c r="HHD3" s="389"/>
      <c r="HHE3" s="389"/>
      <c r="HHF3" s="389"/>
      <c r="HHG3" s="389"/>
      <c r="HHH3" s="389"/>
      <c r="HHI3" s="390"/>
      <c r="HHJ3" s="389"/>
      <c r="HHK3" s="389"/>
      <c r="HHL3" s="389"/>
      <c r="HHM3" s="389"/>
      <c r="HHN3" s="389"/>
      <c r="HHO3" s="389"/>
      <c r="HHP3" s="389"/>
      <c r="HHQ3" s="389"/>
      <c r="HHR3" s="389"/>
      <c r="HHS3" s="389"/>
      <c r="HHT3" s="389"/>
      <c r="HHU3" s="389"/>
      <c r="HHV3" s="389"/>
      <c r="HHW3" s="389"/>
      <c r="HHX3" s="389"/>
      <c r="HHY3" s="389"/>
      <c r="HHZ3" s="389"/>
      <c r="HIA3" s="389"/>
      <c r="HIB3" s="389"/>
      <c r="HIC3" s="389"/>
      <c r="HID3" s="389"/>
      <c r="HIE3" s="389"/>
      <c r="HIF3" s="389"/>
      <c r="HIG3" s="389"/>
      <c r="HIH3" s="389"/>
      <c r="HII3" s="389"/>
      <c r="HIJ3" s="389"/>
      <c r="HIK3" s="389"/>
      <c r="HIL3" s="389"/>
      <c r="HIM3" s="389"/>
      <c r="HIN3" s="389"/>
      <c r="HIO3" s="389"/>
      <c r="HIP3" s="389"/>
      <c r="HIQ3" s="389"/>
      <c r="HIR3" s="389"/>
      <c r="HIS3" s="389"/>
      <c r="HIT3" s="389"/>
      <c r="HIU3" s="389"/>
      <c r="HIV3" s="389"/>
      <c r="HIW3" s="389"/>
      <c r="HIX3" s="389"/>
      <c r="HIY3" s="389"/>
      <c r="HIZ3" s="389"/>
      <c r="HJA3" s="389"/>
      <c r="HJB3" s="389"/>
      <c r="HJC3" s="389"/>
      <c r="HJD3" s="389"/>
      <c r="HJE3" s="389"/>
      <c r="HJF3" s="389"/>
      <c r="HJG3" s="389"/>
      <c r="HJH3" s="389"/>
      <c r="HJI3" s="389"/>
      <c r="HJJ3" s="389"/>
      <c r="HJK3" s="389"/>
      <c r="HJL3" s="389"/>
      <c r="HJM3" s="389"/>
      <c r="HJN3" s="389"/>
      <c r="HJO3" s="389"/>
      <c r="HJP3" s="389"/>
      <c r="HJQ3" s="389"/>
      <c r="HJR3" s="389"/>
      <c r="HJS3" s="389"/>
      <c r="HJT3" s="389"/>
      <c r="HJU3" s="389"/>
      <c r="HJV3" s="389"/>
      <c r="HJW3" s="389"/>
      <c r="HJX3" s="389"/>
      <c r="HJY3" s="389"/>
      <c r="HJZ3" s="389"/>
      <c r="HKA3" s="389"/>
      <c r="HKB3" s="389"/>
      <c r="HKC3" s="389"/>
      <c r="HKD3" s="389"/>
      <c r="HKE3" s="389"/>
      <c r="HKF3" s="389"/>
      <c r="HKG3" s="389"/>
      <c r="HKH3" s="389"/>
      <c r="HKI3" s="389"/>
      <c r="HKJ3" s="389"/>
      <c r="HKK3" s="389"/>
      <c r="HKL3" s="389"/>
      <c r="HKM3" s="389"/>
      <c r="HKN3" s="389"/>
      <c r="HKO3" s="389"/>
      <c r="HKP3" s="389"/>
      <c r="HKQ3" s="389"/>
      <c r="HKR3" s="389"/>
      <c r="HKS3" s="389"/>
      <c r="HKT3" s="389"/>
      <c r="HKU3" s="389"/>
      <c r="HKV3" s="389"/>
      <c r="HKW3" s="389"/>
      <c r="HKX3" s="389"/>
      <c r="HKY3" s="389"/>
      <c r="HKZ3" s="389"/>
      <c r="HLA3" s="389"/>
      <c r="HLB3" s="389"/>
      <c r="HLC3" s="390"/>
      <c r="HLD3" s="389"/>
      <c r="HLE3" s="389"/>
      <c r="HLF3" s="389"/>
      <c r="HLG3" s="389"/>
      <c r="HLH3" s="389"/>
      <c r="HLI3" s="389"/>
      <c r="HLJ3" s="389"/>
      <c r="HLK3" s="389"/>
      <c r="HLL3" s="389"/>
      <c r="HLM3" s="389"/>
      <c r="HLN3" s="389"/>
      <c r="HLO3" s="390"/>
      <c r="HLP3" s="389"/>
      <c r="HLQ3" s="389"/>
      <c r="HLR3" s="389"/>
      <c r="HLS3" s="389"/>
      <c r="HLT3" s="389"/>
      <c r="HLU3" s="389"/>
      <c r="HLV3" s="389"/>
      <c r="HLW3" s="389"/>
      <c r="HLX3" s="389"/>
      <c r="HLY3" s="389"/>
      <c r="HLZ3" s="389"/>
      <c r="HMA3" s="389"/>
      <c r="HMB3" s="389"/>
      <c r="HMC3" s="389"/>
      <c r="HMD3" s="389"/>
      <c r="HME3" s="389"/>
      <c r="HMF3" s="389"/>
      <c r="HMG3" s="389"/>
      <c r="HMH3" s="389"/>
      <c r="HMI3" s="389"/>
      <c r="HMJ3" s="389"/>
      <c r="HMK3" s="389"/>
      <c r="HML3" s="389"/>
      <c r="HMM3" s="389"/>
      <c r="HMN3" s="389"/>
      <c r="HMO3" s="389"/>
      <c r="HMP3" s="389"/>
      <c r="HMQ3" s="389"/>
      <c r="HMR3" s="389"/>
      <c r="HMS3" s="389"/>
      <c r="HMT3" s="389"/>
      <c r="HMU3" s="389"/>
      <c r="HMV3" s="389"/>
      <c r="HMW3" s="389"/>
      <c r="HMX3" s="389"/>
      <c r="HMY3" s="389"/>
      <c r="HMZ3" s="389"/>
      <c r="HNA3" s="389"/>
      <c r="HNB3" s="389"/>
      <c r="HNC3" s="389"/>
      <c r="HND3" s="389"/>
      <c r="HNE3" s="389"/>
      <c r="HNF3" s="389"/>
      <c r="HNG3" s="389"/>
      <c r="HNH3" s="389"/>
      <c r="HNI3" s="389"/>
      <c r="HNJ3" s="389"/>
      <c r="HNK3" s="389"/>
      <c r="HNL3" s="389"/>
      <c r="HNM3" s="389"/>
      <c r="HNN3" s="389"/>
      <c r="HNO3" s="389"/>
      <c r="HNP3" s="389"/>
      <c r="HNQ3" s="389"/>
      <c r="HNR3" s="389"/>
      <c r="HNS3" s="389"/>
      <c r="HNT3" s="389"/>
      <c r="HNU3" s="389"/>
      <c r="HNV3" s="389"/>
      <c r="HNW3" s="389"/>
      <c r="HNX3" s="389"/>
      <c r="HNY3" s="389"/>
      <c r="HNZ3" s="389"/>
      <c r="HOA3" s="389"/>
      <c r="HOB3" s="389"/>
      <c r="HOC3" s="389"/>
      <c r="HOD3" s="389"/>
      <c r="HOE3" s="389"/>
      <c r="HOF3" s="389"/>
      <c r="HOG3" s="389"/>
      <c r="HOH3" s="389"/>
      <c r="HOI3" s="389"/>
      <c r="HOJ3" s="389"/>
      <c r="HOK3" s="389"/>
      <c r="HOL3" s="389"/>
      <c r="HOM3" s="389"/>
      <c r="HON3" s="389"/>
      <c r="HOO3" s="389"/>
      <c r="HOP3" s="389"/>
      <c r="HOQ3" s="389"/>
      <c r="HOR3" s="389"/>
      <c r="HOS3" s="389"/>
      <c r="HOT3" s="389"/>
      <c r="HOU3" s="389"/>
      <c r="HOV3" s="389"/>
      <c r="HOW3" s="389"/>
      <c r="HOX3" s="389"/>
      <c r="HOY3" s="389"/>
      <c r="HOZ3" s="389"/>
      <c r="HPA3" s="389"/>
      <c r="HPB3" s="389"/>
      <c r="HPC3" s="389"/>
      <c r="HPD3" s="389"/>
      <c r="HPE3" s="389"/>
      <c r="HPF3" s="389"/>
      <c r="HPG3" s="389"/>
      <c r="HPH3" s="389"/>
      <c r="HPI3" s="390"/>
      <c r="HPJ3" s="389"/>
      <c r="HPK3" s="389"/>
      <c r="HPL3" s="389"/>
      <c r="HPM3" s="389"/>
      <c r="HPN3" s="389"/>
      <c r="HPO3" s="389"/>
      <c r="HPP3" s="389"/>
      <c r="HPQ3" s="389"/>
      <c r="HPR3" s="389"/>
      <c r="HPS3" s="389"/>
      <c r="HPT3" s="389"/>
      <c r="HPU3" s="390"/>
      <c r="HPV3" s="389"/>
      <c r="HPW3" s="389"/>
      <c r="HPX3" s="389"/>
      <c r="HPY3" s="389"/>
      <c r="HPZ3" s="389"/>
      <c r="HQA3" s="389"/>
      <c r="HQB3" s="389"/>
      <c r="HQC3" s="389"/>
      <c r="HQD3" s="389"/>
      <c r="HQE3" s="389"/>
      <c r="HQF3" s="389"/>
      <c r="HQG3" s="389"/>
      <c r="HQH3" s="389"/>
      <c r="HQI3" s="389"/>
      <c r="HQJ3" s="389"/>
      <c r="HQK3" s="389"/>
      <c r="HQL3" s="389"/>
      <c r="HQM3" s="389"/>
      <c r="HQN3" s="389"/>
      <c r="HQO3" s="389"/>
      <c r="HQP3" s="389"/>
      <c r="HQQ3" s="389"/>
      <c r="HQR3" s="389"/>
      <c r="HQS3" s="389"/>
      <c r="HQT3" s="389"/>
      <c r="HQU3" s="389"/>
      <c r="HQV3" s="389"/>
      <c r="HQW3" s="389"/>
      <c r="HQX3" s="389"/>
      <c r="HQY3" s="389"/>
      <c r="HQZ3" s="389"/>
      <c r="HRA3" s="389"/>
      <c r="HRB3" s="389"/>
      <c r="HRC3" s="389"/>
      <c r="HRD3" s="389"/>
      <c r="HRE3" s="389"/>
      <c r="HRF3" s="389"/>
      <c r="HRG3" s="389"/>
      <c r="HRH3" s="389"/>
      <c r="HRI3" s="389"/>
      <c r="HRJ3" s="389"/>
      <c r="HRK3" s="389"/>
      <c r="HRL3" s="389"/>
      <c r="HRM3" s="389"/>
      <c r="HRN3" s="389"/>
      <c r="HRO3" s="389"/>
      <c r="HRP3" s="389"/>
      <c r="HRQ3" s="389"/>
      <c r="HRR3" s="389"/>
      <c r="HRS3" s="389"/>
      <c r="HRT3" s="389"/>
      <c r="HRU3" s="389"/>
      <c r="HRV3" s="389"/>
      <c r="HRW3" s="389"/>
      <c r="HRX3" s="389"/>
      <c r="HRY3" s="389"/>
      <c r="HRZ3" s="389"/>
      <c r="HSA3" s="389"/>
      <c r="HSB3" s="389"/>
      <c r="HSC3" s="389"/>
      <c r="HSD3" s="389"/>
      <c r="HSE3" s="389"/>
      <c r="HSF3" s="389"/>
      <c r="HSG3" s="389"/>
      <c r="HSH3" s="389"/>
      <c r="HSI3" s="389"/>
      <c r="HSJ3" s="389"/>
      <c r="HSK3" s="389"/>
      <c r="HSL3" s="389"/>
      <c r="HSM3" s="389"/>
      <c r="HSN3" s="389"/>
      <c r="HSO3" s="389"/>
      <c r="HSP3" s="389"/>
      <c r="HSQ3" s="389"/>
      <c r="HSR3" s="389"/>
      <c r="HSS3" s="389"/>
      <c r="HST3" s="389"/>
      <c r="HSU3" s="389"/>
      <c r="HSV3" s="389"/>
      <c r="HSW3" s="389"/>
      <c r="HSX3" s="389"/>
      <c r="HSY3" s="389"/>
      <c r="HSZ3" s="389"/>
      <c r="HTA3" s="389"/>
      <c r="HTB3" s="389"/>
      <c r="HTC3" s="389"/>
      <c r="HTD3" s="389"/>
      <c r="HTE3" s="389"/>
      <c r="HTF3" s="389"/>
      <c r="HTG3" s="389"/>
      <c r="HTH3" s="389"/>
      <c r="HTI3" s="389"/>
      <c r="HTJ3" s="389"/>
      <c r="HTK3" s="389"/>
      <c r="HTL3" s="389"/>
      <c r="HTM3" s="389"/>
      <c r="HTN3" s="389"/>
      <c r="HTO3" s="390"/>
      <c r="HTP3" s="389"/>
      <c r="HTQ3" s="389"/>
      <c r="HTR3" s="389"/>
      <c r="HTS3" s="389"/>
      <c r="HTT3" s="389"/>
      <c r="HTU3" s="389"/>
      <c r="HTV3" s="389"/>
      <c r="HTW3" s="389"/>
      <c r="HTX3" s="389"/>
      <c r="HTY3" s="389"/>
      <c r="HTZ3" s="389"/>
      <c r="HUA3" s="390"/>
      <c r="HUB3" s="389"/>
      <c r="HUC3" s="389"/>
      <c r="HUD3" s="389"/>
      <c r="HUE3" s="389"/>
      <c r="HUF3" s="389"/>
      <c r="HUG3" s="389"/>
      <c r="HUH3" s="389"/>
      <c r="HUI3" s="389"/>
      <c r="HUJ3" s="389"/>
      <c r="HUK3" s="389"/>
      <c r="HUL3" s="389"/>
      <c r="HUM3" s="389"/>
      <c r="HUN3" s="389"/>
      <c r="HUO3" s="389"/>
      <c r="HUP3" s="389"/>
      <c r="HUQ3" s="389"/>
      <c r="HUR3" s="389"/>
      <c r="HUS3" s="389"/>
      <c r="HUT3" s="389"/>
      <c r="HUU3" s="389"/>
      <c r="HUV3" s="389"/>
      <c r="HUW3" s="389"/>
      <c r="HUX3" s="389"/>
      <c r="HUY3" s="389"/>
      <c r="HUZ3" s="389"/>
      <c r="HVA3" s="389"/>
      <c r="HVB3" s="389"/>
      <c r="HVC3" s="389"/>
      <c r="HVD3" s="389"/>
      <c r="HVE3" s="389"/>
      <c r="HVF3" s="389"/>
      <c r="HVG3" s="389"/>
      <c r="HVH3" s="389"/>
      <c r="HVI3" s="389"/>
      <c r="HVJ3" s="389"/>
      <c r="HVK3" s="389"/>
      <c r="HVL3" s="389"/>
      <c r="HVM3" s="389"/>
      <c r="HVN3" s="389"/>
      <c r="HVO3" s="389"/>
      <c r="HVP3" s="389"/>
      <c r="HVQ3" s="389"/>
      <c r="HVR3" s="389"/>
      <c r="HVS3" s="389"/>
      <c r="HVT3" s="389"/>
      <c r="HVU3" s="389"/>
      <c r="HVV3" s="389"/>
      <c r="HVW3" s="389"/>
      <c r="HVX3" s="389"/>
      <c r="HVY3" s="389"/>
      <c r="HVZ3" s="389"/>
      <c r="HWA3" s="389"/>
      <c r="HWB3" s="389"/>
      <c r="HWC3" s="389"/>
      <c r="HWD3" s="389"/>
      <c r="HWE3" s="389"/>
      <c r="HWF3" s="389"/>
      <c r="HWG3" s="389"/>
      <c r="HWH3" s="389"/>
      <c r="HWI3" s="389"/>
      <c r="HWJ3" s="389"/>
      <c r="HWK3" s="389"/>
      <c r="HWL3" s="389"/>
      <c r="HWM3" s="389"/>
      <c r="HWN3" s="389"/>
      <c r="HWO3" s="389"/>
      <c r="HWP3" s="389"/>
      <c r="HWQ3" s="389"/>
      <c r="HWR3" s="389"/>
      <c r="HWS3" s="389"/>
      <c r="HWT3" s="389"/>
      <c r="HWU3" s="389"/>
      <c r="HWV3" s="389"/>
      <c r="HWW3" s="389"/>
      <c r="HWX3" s="389"/>
      <c r="HWY3" s="389"/>
      <c r="HWZ3" s="389"/>
      <c r="HXA3" s="389"/>
      <c r="HXB3" s="389"/>
      <c r="HXC3" s="389"/>
      <c r="HXD3" s="389"/>
      <c r="HXE3" s="389"/>
      <c r="HXF3" s="389"/>
      <c r="HXG3" s="389"/>
      <c r="HXH3" s="389"/>
      <c r="HXI3" s="389"/>
      <c r="HXJ3" s="389"/>
      <c r="HXK3" s="389"/>
      <c r="HXL3" s="389"/>
      <c r="HXM3" s="389"/>
      <c r="HXN3" s="389"/>
      <c r="HXO3" s="389"/>
      <c r="HXP3" s="389"/>
      <c r="HXQ3" s="389"/>
      <c r="HXR3" s="389"/>
      <c r="HXS3" s="389"/>
      <c r="HXT3" s="389"/>
      <c r="HXU3" s="390"/>
      <c r="HXV3" s="389"/>
      <c r="HXW3" s="389"/>
      <c r="HXX3" s="389"/>
      <c r="HXY3" s="389"/>
      <c r="HXZ3" s="389"/>
      <c r="HYA3" s="389"/>
      <c r="HYB3" s="389"/>
      <c r="HYC3" s="389"/>
      <c r="HYD3" s="389"/>
      <c r="HYE3" s="389"/>
      <c r="HYF3" s="389"/>
      <c r="HYG3" s="390"/>
      <c r="HYH3" s="389"/>
      <c r="HYI3" s="389"/>
      <c r="HYJ3" s="389"/>
      <c r="HYK3" s="389"/>
      <c r="HYL3" s="389"/>
      <c r="HYM3" s="389"/>
      <c r="HYN3" s="389"/>
      <c r="HYO3" s="389"/>
      <c r="HYP3" s="389"/>
      <c r="HYQ3" s="389"/>
      <c r="HYR3" s="389"/>
      <c r="HYS3" s="389"/>
      <c r="HYT3" s="389"/>
      <c r="HYU3" s="389"/>
      <c r="HYV3" s="389"/>
      <c r="HYW3" s="389"/>
      <c r="HYX3" s="389"/>
      <c r="HYY3" s="389"/>
      <c r="HYZ3" s="389"/>
      <c r="HZA3" s="389"/>
      <c r="HZB3" s="389"/>
      <c r="HZC3" s="389"/>
      <c r="HZD3" s="389"/>
      <c r="HZE3" s="389"/>
      <c r="HZF3" s="389"/>
      <c r="HZG3" s="389"/>
      <c r="HZH3" s="389"/>
      <c r="HZI3" s="389"/>
      <c r="HZJ3" s="389"/>
      <c r="HZK3" s="389"/>
      <c r="HZL3" s="389"/>
      <c r="HZM3" s="389"/>
      <c r="HZN3" s="389"/>
      <c r="HZO3" s="389"/>
      <c r="HZP3" s="389"/>
      <c r="HZQ3" s="389"/>
      <c r="HZR3" s="389"/>
      <c r="HZS3" s="389"/>
      <c r="HZT3" s="389"/>
      <c r="HZU3" s="389"/>
      <c r="HZV3" s="389"/>
      <c r="HZW3" s="389"/>
      <c r="HZX3" s="389"/>
      <c r="HZY3" s="389"/>
      <c r="HZZ3" s="389"/>
      <c r="IAA3" s="389"/>
      <c r="IAB3" s="389"/>
      <c r="IAC3" s="389"/>
      <c r="IAD3" s="389"/>
      <c r="IAE3" s="389"/>
      <c r="IAF3" s="389"/>
      <c r="IAG3" s="389"/>
      <c r="IAH3" s="389"/>
      <c r="IAI3" s="389"/>
      <c r="IAJ3" s="389"/>
      <c r="IAK3" s="389"/>
      <c r="IAL3" s="389"/>
      <c r="IAM3" s="389"/>
      <c r="IAN3" s="389"/>
      <c r="IAO3" s="389"/>
      <c r="IAP3" s="389"/>
      <c r="IAQ3" s="389"/>
      <c r="IAR3" s="389"/>
      <c r="IAS3" s="389"/>
      <c r="IAT3" s="389"/>
      <c r="IAU3" s="389"/>
      <c r="IAV3" s="389"/>
      <c r="IAW3" s="389"/>
      <c r="IAX3" s="389"/>
      <c r="IAY3" s="389"/>
      <c r="IAZ3" s="389"/>
      <c r="IBA3" s="389"/>
      <c r="IBB3" s="389"/>
      <c r="IBC3" s="389"/>
      <c r="IBD3" s="389"/>
      <c r="IBE3" s="389"/>
      <c r="IBF3" s="389"/>
      <c r="IBG3" s="389"/>
      <c r="IBH3" s="389"/>
      <c r="IBI3" s="389"/>
      <c r="IBJ3" s="389"/>
      <c r="IBK3" s="389"/>
      <c r="IBL3" s="389"/>
      <c r="IBM3" s="389"/>
      <c r="IBN3" s="389"/>
      <c r="IBO3" s="389"/>
      <c r="IBP3" s="389"/>
      <c r="IBQ3" s="389"/>
      <c r="IBR3" s="389"/>
      <c r="IBS3" s="389"/>
      <c r="IBT3" s="389"/>
      <c r="IBU3" s="389"/>
      <c r="IBV3" s="389"/>
      <c r="IBW3" s="389"/>
      <c r="IBX3" s="389"/>
      <c r="IBY3" s="389"/>
      <c r="IBZ3" s="389"/>
      <c r="ICA3" s="390"/>
      <c r="ICB3" s="389"/>
      <c r="ICC3" s="389"/>
      <c r="ICD3" s="389"/>
      <c r="ICE3" s="389"/>
      <c r="ICF3" s="389"/>
      <c r="ICG3" s="389"/>
      <c r="ICH3" s="389"/>
      <c r="ICI3" s="389"/>
      <c r="ICJ3" s="389"/>
      <c r="ICK3" s="389"/>
      <c r="ICL3" s="389"/>
      <c r="ICM3" s="390"/>
      <c r="ICN3" s="389"/>
      <c r="ICO3" s="389"/>
      <c r="ICP3" s="389"/>
      <c r="ICQ3" s="389"/>
      <c r="ICR3" s="389"/>
      <c r="ICS3" s="389"/>
      <c r="ICT3" s="389"/>
      <c r="ICU3" s="389"/>
      <c r="ICV3" s="389"/>
      <c r="ICW3" s="389"/>
      <c r="ICX3" s="389"/>
      <c r="ICY3" s="389"/>
      <c r="ICZ3" s="389"/>
      <c r="IDA3" s="389"/>
      <c r="IDB3" s="389"/>
      <c r="IDC3" s="389"/>
      <c r="IDD3" s="389"/>
      <c r="IDE3" s="389"/>
      <c r="IDF3" s="389"/>
      <c r="IDG3" s="389"/>
      <c r="IDH3" s="389"/>
      <c r="IDI3" s="389"/>
      <c r="IDJ3" s="389"/>
      <c r="IDK3" s="389"/>
      <c r="IDL3" s="389"/>
      <c r="IDM3" s="389"/>
      <c r="IDN3" s="389"/>
      <c r="IDO3" s="389"/>
      <c r="IDP3" s="389"/>
      <c r="IDQ3" s="389"/>
      <c r="IDR3" s="389"/>
      <c r="IDS3" s="389"/>
      <c r="IDT3" s="389"/>
      <c r="IDU3" s="389"/>
      <c r="IDV3" s="389"/>
      <c r="IDW3" s="389"/>
      <c r="IDX3" s="389"/>
      <c r="IDY3" s="389"/>
      <c r="IDZ3" s="389"/>
      <c r="IEA3" s="389"/>
      <c r="IEB3" s="389"/>
      <c r="IEC3" s="389"/>
      <c r="IED3" s="389"/>
      <c r="IEE3" s="389"/>
      <c r="IEF3" s="389"/>
      <c r="IEG3" s="389"/>
      <c r="IEH3" s="389"/>
      <c r="IEI3" s="389"/>
      <c r="IEJ3" s="389"/>
      <c r="IEK3" s="389"/>
      <c r="IEL3" s="389"/>
      <c r="IEM3" s="389"/>
      <c r="IEN3" s="389"/>
      <c r="IEO3" s="389"/>
      <c r="IEP3" s="389"/>
      <c r="IEQ3" s="389"/>
      <c r="IER3" s="389"/>
      <c r="IES3" s="389"/>
      <c r="IET3" s="389"/>
      <c r="IEU3" s="389"/>
      <c r="IEV3" s="389"/>
      <c r="IEW3" s="389"/>
      <c r="IEX3" s="389"/>
      <c r="IEY3" s="389"/>
      <c r="IEZ3" s="389"/>
      <c r="IFA3" s="389"/>
      <c r="IFB3" s="389"/>
      <c r="IFC3" s="389"/>
      <c r="IFD3" s="389"/>
      <c r="IFE3" s="389"/>
      <c r="IFF3" s="389"/>
      <c r="IFG3" s="389"/>
      <c r="IFH3" s="389"/>
      <c r="IFI3" s="389"/>
      <c r="IFJ3" s="389"/>
      <c r="IFK3" s="389"/>
      <c r="IFL3" s="389"/>
      <c r="IFM3" s="389"/>
      <c r="IFN3" s="389"/>
      <c r="IFO3" s="389"/>
      <c r="IFP3" s="389"/>
      <c r="IFQ3" s="389"/>
      <c r="IFR3" s="389"/>
      <c r="IFS3" s="389"/>
      <c r="IFT3" s="389"/>
      <c r="IFU3" s="389"/>
      <c r="IFV3" s="389"/>
      <c r="IFW3" s="389"/>
      <c r="IFX3" s="389"/>
      <c r="IFY3" s="389"/>
      <c r="IFZ3" s="389"/>
      <c r="IGA3" s="389"/>
      <c r="IGB3" s="389"/>
      <c r="IGC3" s="389"/>
      <c r="IGD3" s="389"/>
      <c r="IGE3" s="389"/>
      <c r="IGF3" s="389"/>
      <c r="IGG3" s="390"/>
      <c r="IGH3" s="389"/>
      <c r="IGI3" s="389"/>
      <c r="IGJ3" s="389"/>
      <c r="IGK3" s="389"/>
      <c r="IGL3" s="389"/>
      <c r="IGM3" s="389"/>
      <c r="IGN3" s="389"/>
      <c r="IGO3" s="389"/>
      <c r="IGP3" s="389"/>
      <c r="IGQ3" s="389"/>
      <c r="IGR3" s="389"/>
      <c r="IGS3" s="390"/>
      <c r="IGT3" s="389"/>
      <c r="IGU3" s="389"/>
      <c r="IGV3" s="389"/>
      <c r="IGW3" s="389"/>
      <c r="IGX3" s="389"/>
      <c r="IGY3" s="389"/>
      <c r="IGZ3" s="389"/>
      <c r="IHA3" s="389"/>
      <c r="IHB3" s="389"/>
      <c r="IHC3" s="389"/>
      <c r="IHD3" s="389"/>
      <c r="IHE3" s="389"/>
      <c r="IHF3" s="389"/>
      <c r="IHG3" s="389"/>
      <c r="IHH3" s="389"/>
      <c r="IHI3" s="389"/>
      <c r="IHJ3" s="389"/>
      <c r="IHK3" s="389"/>
      <c r="IHL3" s="389"/>
      <c r="IHM3" s="389"/>
      <c r="IHN3" s="389"/>
      <c r="IHO3" s="389"/>
      <c r="IHP3" s="389"/>
      <c r="IHQ3" s="389"/>
      <c r="IHR3" s="389"/>
      <c r="IHS3" s="389"/>
      <c r="IHT3" s="389"/>
      <c r="IHU3" s="389"/>
      <c r="IHV3" s="389"/>
      <c r="IHW3" s="389"/>
      <c r="IHX3" s="389"/>
      <c r="IHY3" s="389"/>
      <c r="IHZ3" s="389"/>
      <c r="IIA3" s="389"/>
      <c r="IIB3" s="389"/>
      <c r="IIC3" s="389"/>
      <c r="IID3" s="389"/>
      <c r="IIE3" s="389"/>
      <c r="IIF3" s="389"/>
      <c r="IIG3" s="389"/>
      <c r="IIH3" s="389"/>
      <c r="III3" s="389"/>
      <c r="IIJ3" s="389"/>
      <c r="IIK3" s="389"/>
      <c r="IIL3" s="389"/>
      <c r="IIM3" s="389"/>
      <c r="IIN3" s="389"/>
      <c r="IIO3" s="389"/>
      <c r="IIP3" s="389"/>
      <c r="IIQ3" s="389"/>
      <c r="IIR3" s="389"/>
      <c r="IIS3" s="389"/>
      <c r="IIT3" s="389"/>
      <c r="IIU3" s="389"/>
      <c r="IIV3" s="389"/>
      <c r="IIW3" s="389"/>
      <c r="IIX3" s="389"/>
      <c r="IIY3" s="389"/>
      <c r="IIZ3" s="389"/>
      <c r="IJA3" s="389"/>
      <c r="IJB3" s="389"/>
      <c r="IJC3" s="389"/>
      <c r="IJD3" s="389"/>
      <c r="IJE3" s="389"/>
      <c r="IJF3" s="389"/>
      <c r="IJG3" s="389"/>
      <c r="IJH3" s="389"/>
      <c r="IJI3" s="389"/>
      <c r="IJJ3" s="389"/>
      <c r="IJK3" s="389"/>
      <c r="IJL3" s="389"/>
      <c r="IJM3" s="389"/>
      <c r="IJN3" s="389"/>
      <c r="IJO3" s="389"/>
      <c r="IJP3" s="389"/>
      <c r="IJQ3" s="389"/>
      <c r="IJR3" s="389"/>
      <c r="IJS3" s="389"/>
      <c r="IJT3" s="389"/>
      <c r="IJU3" s="389"/>
      <c r="IJV3" s="389"/>
      <c r="IJW3" s="389"/>
      <c r="IJX3" s="389"/>
      <c r="IJY3" s="389"/>
      <c r="IJZ3" s="389"/>
      <c r="IKA3" s="389"/>
      <c r="IKB3" s="389"/>
      <c r="IKC3" s="389"/>
      <c r="IKD3" s="389"/>
      <c r="IKE3" s="389"/>
      <c r="IKF3" s="389"/>
      <c r="IKG3" s="389"/>
      <c r="IKH3" s="389"/>
      <c r="IKI3" s="389"/>
      <c r="IKJ3" s="389"/>
      <c r="IKK3" s="389"/>
      <c r="IKL3" s="389"/>
      <c r="IKM3" s="390"/>
      <c r="IKN3" s="389"/>
      <c r="IKO3" s="389"/>
      <c r="IKP3" s="389"/>
      <c r="IKQ3" s="389"/>
      <c r="IKR3" s="389"/>
      <c r="IKS3" s="389"/>
      <c r="IKT3" s="389"/>
      <c r="IKU3" s="389"/>
      <c r="IKV3" s="389"/>
      <c r="IKW3" s="389"/>
      <c r="IKX3" s="389"/>
      <c r="IKY3" s="390"/>
      <c r="IKZ3" s="389"/>
      <c r="ILA3" s="389"/>
      <c r="ILB3" s="389"/>
      <c r="ILC3" s="389"/>
      <c r="ILD3" s="389"/>
      <c r="ILE3" s="389"/>
      <c r="ILF3" s="389"/>
      <c r="ILG3" s="389"/>
      <c r="ILH3" s="389"/>
      <c r="ILI3" s="389"/>
      <c r="ILJ3" s="389"/>
      <c r="ILK3" s="389"/>
      <c r="ILL3" s="389"/>
      <c r="ILM3" s="389"/>
      <c r="ILN3" s="389"/>
      <c r="ILO3" s="389"/>
      <c r="ILP3" s="389"/>
      <c r="ILQ3" s="389"/>
      <c r="ILR3" s="389"/>
      <c r="ILS3" s="389"/>
      <c r="ILT3" s="389"/>
      <c r="ILU3" s="389"/>
      <c r="ILV3" s="389"/>
      <c r="ILW3" s="389"/>
      <c r="ILX3" s="389"/>
      <c r="ILY3" s="389"/>
      <c r="ILZ3" s="389"/>
      <c r="IMA3" s="389"/>
      <c r="IMB3" s="389"/>
      <c r="IMC3" s="389"/>
      <c r="IMD3" s="389"/>
      <c r="IME3" s="389"/>
      <c r="IMF3" s="389"/>
      <c r="IMG3" s="389"/>
      <c r="IMH3" s="389"/>
      <c r="IMI3" s="389"/>
      <c r="IMJ3" s="389"/>
      <c r="IMK3" s="389"/>
      <c r="IML3" s="389"/>
      <c r="IMM3" s="389"/>
      <c r="IMN3" s="389"/>
      <c r="IMO3" s="389"/>
      <c r="IMP3" s="389"/>
      <c r="IMQ3" s="389"/>
      <c r="IMR3" s="389"/>
      <c r="IMS3" s="389"/>
      <c r="IMT3" s="389"/>
      <c r="IMU3" s="389"/>
      <c r="IMV3" s="389"/>
      <c r="IMW3" s="389"/>
      <c r="IMX3" s="389"/>
      <c r="IMY3" s="389"/>
      <c r="IMZ3" s="389"/>
      <c r="INA3" s="389"/>
      <c r="INB3" s="389"/>
      <c r="INC3" s="389"/>
      <c r="IND3" s="389"/>
      <c r="INE3" s="389"/>
      <c r="INF3" s="389"/>
      <c r="ING3" s="389"/>
      <c r="INH3" s="389"/>
      <c r="INI3" s="389"/>
      <c r="INJ3" s="389"/>
      <c r="INK3" s="389"/>
      <c r="INL3" s="389"/>
      <c r="INM3" s="389"/>
      <c r="INN3" s="389"/>
      <c r="INO3" s="389"/>
      <c r="INP3" s="389"/>
      <c r="INQ3" s="389"/>
      <c r="INR3" s="389"/>
      <c r="INS3" s="389"/>
      <c r="INT3" s="389"/>
      <c r="INU3" s="389"/>
      <c r="INV3" s="389"/>
      <c r="INW3" s="389"/>
      <c r="INX3" s="389"/>
      <c r="INY3" s="389"/>
      <c r="INZ3" s="389"/>
      <c r="IOA3" s="389"/>
      <c r="IOB3" s="389"/>
      <c r="IOC3" s="389"/>
      <c r="IOD3" s="389"/>
      <c r="IOE3" s="389"/>
      <c r="IOF3" s="389"/>
      <c r="IOG3" s="389"/>
      <c r="IOH3" s="389"/>
      <c r="IOI3" s="389"/>
      <c r="IOJ3" s="389"/>
      <c r="IOK3" s="389"/>
      <c r="IOL3" s="389"/>
      <c r="IOM3" s="389"/>
      <c r="ION3" s="389"/>
      <c r="IOO3" s="389"/>
      <c r="IOP3" s="389"/>
      <c r="IOQ3" s="389"/>
      <c r="IOR3" s="389"/>
      <c r="IOS3" s="390"/>
      <c r="IOT3" s="389"/>
      <c r="IOU3" s="389"/>
      <c r="IOV3" s="389"/>
      <c r="IOW3" s="389"/>
      <c r="IOX3" s="389"/>
      <c r="IOY3" s="389"/>
      <c r="IOZ3" s="389"/>
      <c r="IPA3" s="389"/>
      <c r="IPB3" s="389"/>
      <c r="IPC3" s="389"/>
      <c r="IPD3" s="389"/>
      <c r="IPE3" s="390"/>
      <c r="IPF3" s="389"/>
      <c r="IPG3" s="389"/>
      <c r="IPH3" s="389"/>
      <c r="IPI3" s="389"/>
      <c r="IPJ3" s="389"/>
      <c r="IPK3" s="389"/>
      <c r="IPL3" s="389"/>
      <c r="IPM3" s="389"/>
      <c r="IPN3" s="389"/>
      <c r="IPO3" s="389"/>
      <c r="IPP3" s="389"/>
      <c r="IPQ3" s="389"/>
      <c r="IPR3" s="389"/>
      <c r="IPS3" s="389"/>
      <c r="IPT3" s="389"/>
      <c r="IPU3" s="389"/>
      <c r="IPV3" s="389"/>
      <c r="IPW3" s="389"/>
      <c r="IPX3" s="389"/>
      <c r="IPY3" s="389"/>
      <c r="IPZ3" s="389"/>
      <c r="IQA3" s="389"/>
      <c r="IQB3" s="389"/>
      <c r="IQC3" s="389"/>
      <c r="IQD3" s="389"/>
      <c r="IQE3" s="389"/>
      <c r="IQF3" s="389"/>
      <c r="IQG3" s="389"/>
      <c r="IQH3" s="389"/>
      <c r="IQI3" s="389"/>
      <c r="IQJ3" s="389"/>
      <c r="IQK3" s="389"/>
      <c r="IQL3" s="389"/>
      <c r="IQM3" s="389"/>
      <c r="IQN3" s="389"/>
      <c r="IQO3" s="389"/>
      <c r="IQP3" s="389"/>
      <c r="IQQ3" s="389"/>
      <c r="IQR3" s="389"/>
      <c r="IQS3" s="389"/>
      <c r="IQT3" s="389"/>
      <c r="IQU3" s="389"/>
      <c r="IQV3" s="389"/>
      <c r="IQW3" s="389"/>
      <c r="IQX3" s="389"/>
      <c r="IQY3" s="389"/>
      <c r="IQZ3" s="389"/>
      <c r="IRA3" s="389"/>
      <c r="IRB3" s="389"/>
      <c r="IRC3" s="389"/>
      <c r="IRD3" s="389"/>
      <c r="IRE3" s="389"/>
      <c r="IRF3" s="389"/>
      <c r="IRG3" s="389"/>
      <c r="IRH3" s="389"/>
      <c r="IRI3" s="389"/>
      <c r="IRJ3" s="389"/>
      <c r="IRK3" s="389"/>
      <c r="IRL3" s="389"/>
      <c r="IRM3" s="389"/>
      <c r="IRN3" s="389"/>
      <c r="IRO3" s="389"/>
      <c r="IRP3" s="389"/>
      <c r="IRQ3" s="389"/>
      <c r="IRR3" s="389"/>
      <c r="IRS3" s="389"/>
      <c r="IRT3" s="389"/>
      <c r="IRU3" s="389"/>
      <c r="IRV3" s="389"/>
      <c r="IRW3" s="389"/>
      <c r="IRX3" s="389"/>
      <c r="IRY3" s="389"/>
      <c r="IRZ3" s="389"/>
      <c r="ISA3" s="389"/>
      <c r="ISB3" s="389"/>
      <c r="ISC3" s="389"/>
      <c r="ISD3" s="389"/>
      <c r="ISE3" s="389"/>
      <c r="ISF3" s="389"/>
      <c r="ISG3" s="389"/>
      <c r="ISH3" s="389"/>
      <c r="ISI3" s="389"/>
      <c r="ISJ3" s="389"/>
      <c r="ISK3" s="389"/>
      <c r="ISL3" s="389"/>
      <c r="ISM3" s="389"/>
      <c r="ISN3" s="389"/>
      <c r="ISO3" s="389"/>
      <c r="ISP3" s="389"/>
      <c r="ISQ3" s="389"/>
      <c r="ISR3" s="389"/>
      <c r="ISS3" s="389"/>
      <c r="IST3" s="389"/>
      <c r="ISU3" s="389"/>
      <c r="ISV3" s="389"/>
      <c r="ISW3" s="389"/>
      <c r="ISX3" s="389"/>
      <c r="ISY3" s="390"/>
      <c r="ISZ3" s="389"/>
      <c r="ITA3" s="389"/>
      <c r="ITB3" s="389"/>
      <c r="ITC3" s="389"/>
      <c r="ITD3" s="389"/>
      <c r="ITE3" s="389"/>
      <c r="ITF3" s="389"/>
      <c r="ITG3" s="389"/>
      <c r="ITH3" s="389"/>
      <c r="ITI3" s="389"/>
      <c r="ITJ3" s="389"/>
      <c r="ITK3" s="390"/>
      <c r="ITL3" s="389"/>
      <c r="ITM3" s="389"/>
      <c r="ITN3" s="389"/>
      <c r="ITO3" s="389"/>
      <c r="ITP3" s="389"/>
      <c r="ITQ3" s="389"/>
      <c r="ITR3" s="389"/>
      <c r="ITS3" s="389"/>
      <c r="ITT3" s="389"/>
      <c r="ITU3" s="389"/>
      <c r="ITV3" s="389"/>
      <c r="ITW3" s="389"/>
      <c r="ITX3" s="389"/>
      <c r="ITY3" s="389"/>
      <c r="ITZ3" s="389"/>
      <c r="IUA3" s="389"/>
      <c r="IUB3" s="389"/>
      <c r="IUC3" s="389"/>
      <c r="IUD3" s="389"/>
      <c r="IUE3" s="389"/>
      <c r="IUF3" s="389"/>
      <c r="IUG3" s="389"/>
      <c r="IUH3" s="389"/>
      <c r="IUI3" s="389"/>
      <c r="IUJ3" s="389"/>
      <c r="IUK3" s="389"/>
      <c r="IUL3" s="389"/>
      <c r="IUM3" s="389"/>
      <c r="IUN3" s="389"/>
      <c r="IUO3" s="389"/>
      <c r="IUP3" s="389"/>
      <c r="IUQ3" s="389"/>
      <c r="IUR3" s="389"/>
      <c r="IUS3" s="389"/>
      <c r="IUT3" s="389"/>
      <c r="IUU3" s="389"/>
      <c r="IUV3" s="389"/>
      <c r="IUW3" s="389"/>
      <c r="IUX3" s="389"/>
      <c r="IUY3" s="389"/>
      <c r="IUZ3" s="389"/>
      <c r="IVA3" s="389"/>
      <c r="IVB3" s="389"/>
      <c r="IVC3" s="389"/>
      <c r="IVD3" s="389"/>
      <c r="IVE3" s="389"/>
      <c r="IVF3" s="389"/>
      <c r="IVG3" s="389"/>
      <c r="IVH3" s="389"/>
      <c r="IVI3" s="389"/>
      <c r="IVJ3" s="389"/>
      <c r="IVK3" s="389"/>
      <c r="IVL3" s="389"/>
      <c r="IVM3" s="389"/>
      <c r="IVN3" s="389"/>
      <c r="IVO3" s="389"/>
      <c r="IVP3" s="389"/>
      <c r="IVQ3" s="389"/>
      <c r="IVR3" s="389"/>
      <c r="IVS3" s="389"/>
      <c r="IVT3" s="389"/>
      <c r="IVU3" s="389"/>
      <c r="IVV3" s="389"/>
      <c r="IVW3" s="389"/>
      <c r="IVX3" s="389"/>
      <c r="IVY3" s="389"/>
      <c r="IVZ3" s="389"/>
      <c r="IWA3" s="389"/>
      <c r="IWB3" s="389"/>
      <c r="IWC3" s="389"/>
      <c r="IWD3" s="389"/>
      <c r="IWE3" s="389"/>
      <c r="IWF3" s="389"/>
      <c r="IWG3" s="389"/>
      <c r="IWH3" s="389"/>
      <c r="IWI3" s="389"/>
      <c r="IWJ3" s="389"/>
      <c r="IWK3" s="389"/>
      <c r="IWL3" s="389"/>
      <c r="IWM3" s="389"/>
      <c r="IWN3" s="389"/>
      <c r="IWO3" s="389"/>
      <c r="IWP3" s="389"/>
      <c r="IWQ3" s="389"/>
      <c r="IWR3" s="389"/>
      <c r="IWS3" s="389"/>
      <c r="IWT3" s="389"/>
      <c r="IWU3" s="389"/>
      <c r="IWV3" s="389"/>
      <c r="IWW3" s="389"/>
      <c r="IWX3" s="389"/>
      <c r="IWY3" s="389"/>
      <c r="IWZ3" s="389"/>
      <c r="IXA3" s="389"/>
      <c r="IXB3" s="389"/>
      <c r="IXC3" s="389"/>
      <c r="IXD3" s="389"/>
      <c r="IXE3" s="390"/>
      <c r="IXF3" s="389"/>
      <c r="IXG3" s="389"/>
      <c r="IXH3" s="389"/>
      <c r="IXI3" s="389"/>
      <c r="IXJ3" s="389"/>
      <c r="IXK3" s="389"/>
      <c r="IXL3" s="389"/>
      <c r="IXM3" s="389"/>
      <c r="IXN3" s="389"/>
      <c r="IXO3" s="389"/>
      <c r="IXP3" s="389"/>
      <c r="IXQ3" s="390"/>
      <c r="IXR3" s="389"/>
      <c r="IXS3" s="389"/>
      <c r="IXT3" s="389"/>
      <c r="IXU3" s="389"/>
      <c r="IXV3" s="389"/>
      <c r="IXW3" s="389"/>
      <c r="IXX3" s="389"/>
      <c r="IXY3" s="389"/>
      <c r="IXZ3" s="389"/>
      <c r="IYA3" s="389"/>
      <c r="IYB3" s="389"/>
      <c r="IYC3" s="389"/>
      <c r="IYD3" s="389"/>
      <c r="IYE3" s="389"/>
      <c r="IYF3" s="389"/>
      <c r="IYG3" s="389"/>
      <c r="IYH3" s="389"/>
      <c r="IYI3" s="389"/>
      <c r="IYJ3" s="389"/>
      <c r="IYK3" s="389"/>
      <c r="IYL3" s="389"/>
      <c r="IYM3" s="389"/>
      <c r="IYN3" s="389"/>
      <c r="IYO3" s="389"/>
      <c r="IYP3" s="389"/>
      <c r="IYQ3" s="389"/>
      <c r="IYR3" s="389"/>
      <c r="IYS3" s="389"/>
      <c r="IYT3" s="389"/>
      <c r="IYU3" s="389"/>
      <c r="IYV3" s="389"/>
      <c r="IYW3" s="389"/>
      <c r="IYX3" s="389"/>
      <c r="IYY3" s="389"/>
      <c r="IYZ3" s="389"/>
      <c r="IZA3" s="389"/>
      <c r="IZB3" s="389"/>
      <c r="IZC3" s="389"/>
      <c r="IZD3" s="389"/>
      <c r="IZE3" s="389"/>
      <c r="IZF3" s="389"/>
      <c r="IZG3" s="389"/>
      <c r="IZH3" s="389"/>
      <c r="IZI3" s="389"/>
      <c r="IZJ3" s="389"/>
      <c r="IZK3" s="389"/>
      <c r="IZL3" s="389"/>
      <c r="IZM3" s="389"/>
      <c r="IZN3" s="389"/>
      <c r="IZO3" s="389"/>
      <c r="IZP3" s="389"/>
      <c r="IZQ3" s="389"/>
      <c r="IZR3" s="389"/>
      <c r="IZS3" s="389"/>
      <c r="IZT3" s="389"/>
      <c r="IZU3" s="389"/>
      <c r="IZV3" s="389"/>
      <c r="IZW3" s="389"/>
      <c r="IZX3" s="389"/>
      <c r="IZY3" s="389"/>
      <c r="IZZ3" s="389"/>
      <c r="JAA3" s="389"/>
      <c r="JAB3" s="389"/>
      <c r="JAC3" s="389"/>
      <c r="JAD3" s="389"/>
      <c r="JAE3" s="389"/>
      <c r="JAF3" s="389"/>
      <c r="JAG3" s="389"/>
      <c r="JAH3" s="389"/>
      <c r="JAI3" s="389"/>
      <c r="JAJ3" s="389"/>
      <c r="JAK3" s="389"/>
      <c r="JAL3" s="389"/>
      <c r="JAM3" s="389"/>
      <c r="JAN3" s="389"/>
      <c r="JAO3" s="389"/>
      <c r="JAP3" s="389"/>
      <c r="JAQ3" s="389"/>
      <c r="JAR3" s="389"/>
      <c r="JAS3" s="389"/>
      <c r="JAT3" s="389"/>
      <c r="JAU3" s="389"/>
      <c r="JAV3" s="389"/>
      <c r="JAW3" s="389"/>
      <c r="JAX3" s="389"/>
      <c r="JAY3" s="389"/>
      <c r="JAZ3" s="389"/>
      <c r="JBA3" s="389"/>
      <c r="JBB3" s="389"/>
      <c r="JBC3" s="389"/>
      <c r="JBD3" s="389"/>
      <c r="JBE3" s="389"/>
      <c r="JBF3" s="389"/>
      <c r="JBG3" s="389"/>
      <c r="JBH3" s="389"/>
      <c r="JBI3" s="389"/>
      <c r="JBJ3" s="389"/>
      <c r="JBK3" s="390"/>
      <c r="JBL3" s="389"/>
      <c r="JBM3" s="389"/>
      <c r="JBN3" s="389"/>
      <c r="JBO3" s="389"/>
      <c r="JBP3" s="389"/>
      <c r="JBQ3" s="389"/>
      <c r="JBR3" s="389"/>
      <c r="JBS3" s="389"/>
      <c r="JBT3" s="389"/>
      <c r="JBU3" s="389"/>
      <c r="JBV3" s="389"/>
      <c r="JBW3" s="390"/>
      <c r="JBX3" s="389"/>
      <c r="JBY3" s="389"/>
      <c r="JBZ3" s="389"/>
      <c r="JCA3" s="389"/>
      <c r="JCB3" s="389"/>
      <c r="JCC3" s="389"/>
      <c r="JCD3" s="389"/>
      <c r="JCE3" s="389"/>
      <c r="JCF3" s="389"/>
      <c r="JCG3" s="389"/>
      <c r="JCH3" s="389"/>
      <c r="JCI3" s="389"/>
      <c r="JCJ3" s="389"/>
      <c r="JCK3" s="389"/>
      <c r="JCL3" s="389"/>
      <c r="JCM3" s="389"/>
      <c r="JCN3" s="389"/>
      <c r="JCO3" s="389"/>
      <c r="JCP3" s="389"/>
      <c r="JCQ3" s="389"/>
      <c r="JCR3" s="389"/>
      <c r="JCS3" s="389"/>
      <c r="JCT3" s="389"/>
      <c r="JCU3" s="389"/>
      <c r="JCV3" s="389"/>
      <c r="JCW3" s="389"/>
      <c r="JCX3" s="389"/>
      <c r="JCY3" s="389"/>
      <c r="JCZ3" s="389"/>
      <c r="JDA3" s="389"/>
      <c r="JDB3" s="389"/>
      <c r="JDC3" s="389"/>
      <c r="JDD3" s="389"/>
      <c r="JDE3" s="389"/>
      <c r="JDF3" s="389"/>
      <c r="JDG3" s="389"/>
      <c r="JDH3" s="389"/>
      <c r="JDI3" s="389"/>
      <c r="JDJ3" s="389"/>
      <c r="JDK3" s="389"/>
      <c r="JDL3" s="389"/>
      <c r="JDM3" s="389"/>
      <c r="JDN3" s="389"/>
      <c r="JDO3" s="389"/>
      <c r="JDP3" s="389"/>
      <c r="JDQ3" s="389"/>
      <c r="JDR3" s="389"/>
      <c r="JDS3" s="389"/>
      <c r="JDT3" s="389"/>
      <c r="JDU3" s="389"/>
      <c r="JDV3" s="389"/>
      <c r="JDW3" s="389"/>
      <c r="JDX3" s="389"/>
      <c r="JDY3" s="389"/>
      <c r="JDZ3" s="389"/>
      <c r="JEA3" s="389"/>
      <c r="JEB3" s="389"/>
      <c r="JEC3" s="389"/>
      <c r="JED3" s="389"/>
      <c r="JEE3" s="389"/>
      <c r="JEF3" s="389"/>
      <c r="JEG3" s="389"/>
      <c r="JEH3" s="389"/>
      <c r="JEI3" s="389"/>
      <c r="JEJ3" s="389"/>
      <c r="JEK3" s="389"/>
      <c r="JEL3" s="389"/>
      <c r="JEM3" s="389"/>
      <c r="JEN3" s="389"/>
      <c r="JEO3" s="389"/>
      <c r="JEP3" s="389"/>
      <c r="JEQ3" s="389"/>
      <c r="JER3" s="389"/>
      <c r="JES3" s="389"/>
      <c r="JET3" s="389"/>
      <c r="JEU3" s="389"/>
      <c r="JEV3" s="389"/>
      <c r="JEW3" s="389"/>
      <c r="JEX3" s="389"/>
      <c r="JEY3" s="389"/>
      <c r="JEZ3" s="389"/>
      <c r="JFA3" s="389"/>
      <c r="JFB3" s="389"/>
      <c r="JFC3" s="389"/>
      <c r="JFD3" s="389"/>
      <c r="JFE3" s="389"/>
      <c r="JFF3" s="389"/>
      <c r="JFG3" s="389"/>
      <c r="JFH3" s="389"/>
      <c r="JFI3" s="389"/>
      <c r="JFJ3" s="389"/>
      <c r="JFK3" s="389"/>
      <c r="JFL3" s="389"/>
      <c r="JFM3" s="389"/>
      <c r="JFN3" s="389"/>
      <c r="JFO3" s="389"/>
      <c r="JFP3" s="389"/>
      <c r="JFQ3" s="390"/>
      <c r="JFR3" s="389"/>
      <c r="JFS3" s="389"/>
      <c r="JFT3" s="389"/>
      <c r="JFU3" s="389"/>
      <c r="JFV3" s="389"/>
      <c r="JFW3" s="389"/>
      <c r="JFX3" s="389"/>
      <c r="JFY3" s="389"/>
      <c r="JFZ3" s="389"/>
      <c r="JGA3" s="389"/>
      <c r="JGB3" s="389"/>
      <c r="JGC3" s="390"/>
      <c r="JGD3" s="389"/>
      <c r="JGE3" s="389"/>
      <c r="JGF3" s="389"/>
      <c r="JGG3" s="389"/>
      <c r="JGH3" s="389"/>
      <c r="JGI3" s="389"/>
      <c r="JGJ3" s="389"/>
      <c r="JGK3" s="389"/>
      <c r="JGL3" s="389"/>
      <c r="JGM3" s="389"/>
      <c r="JGN3" s="389"/>
      <c r="JGO3" s="389"/>
      <c r="JGP3" s="389"/>
      <c r="JGQ3" s="389"/>
      <c r="JGR3" s="389"/>
      <c r="JGS3" s="389"/>
      <c r="JGT3" s="389"/>
      <c r="JGU3" s="389"/>
      <c r="JGV3" s="389"/>
      <c r="JGW3" s="389"/>
      <c r="JGX3" s="389"/>
      <c r="JGY3" s="389"/>
      <c r="JGZ3" s="389"/>
      <c r="JHA3" s="389"/>
      <c r="JHB3" s="389"/>
      <c r="JHC3" s="389"/>
      <c r="JHD3" s="389"/>
      <c r="JHE3" s="389"/>
      <c r="JHF3" s="389"/>
      <c r="JHG3" s="389"/>
      <c r="JHH3" s="389"/>
      <c r="JHI3" s="389"/>
      <c r="JHJ3" s="389"/>
      <c r="JHK3" s="389"/>
      <c r="JHL3" s="389"/>
      <c r="JHM3" s="389"/>
      <c r="JHN3" s="389"/>
      <c r="JHO3" s="389"/>
      <c r="JHP3" s="389"/>
      <c r="JHQ3" s="389"/>
      <c r="JHR3" s="389"/>
      <c r="JHS3" s="389"/>
      <c r="JHT3" s="389"/>
      <c r="JHU3" s="389"/>
      <c r="JHV3" s="389"/>
      <c r="JHW3" s="389"/>
      <c r="JHX3" s="389"/>
      <c r="JHY3" s="389"/>
      <c r="JHZ3" s="389"/>
      <c r="JIA3" s="389"/>
      <c r="JIB3" s="389"/>
      <c r="JIC3" s="389"/>
      <c r="JID3" s="389"/>
      <c r="JIE3" s="389"/>
      <c r="JIF3" s="389"/>
      <c r="JIG3" s="389"/>
      <c r="JIH3" s="389"/>
      <c r="JII3" s="389"/>
      <c r="JIJ3" s="389"/>
      <c r="JIK3" s="389"/>
      <c r="JIL3" s="389"/>
      <c r="JIM3" s="389"/>
      <c r="JIN3" s="389"/>
      <c r="JIO3" s="389"/>
      <c r="JIP3" s="389"/>
      <c r="JIQ3" s="389"/>
      <c r="JIR3" s="389"/>
      <c r="JIS3" s="389"/>
      <c r="JIT3" s="389"/>
      <c r="JIU3" s="389"/>
      <c r="JIV3" s="389"/>
      <c r="JIW3" s="389"/>
      <c r="JIX3" s="389"/>
      <c r="JIY3" s="389"/>
      <c r="JIZ3" s="389"/>
      <c r="JJA3" s="389"/>
      <c r="JJB3" s="389"/>
      <c r="JJC3" s="389"/>
      <c r="JJD3" s="389"/>
      <c r="JJE3" s="389"/>
      <c r="JJF3" s="389"/>
      <c r="JJG3" s="389"/>
      <c r="JJH3" s="389"/>
      <c r="JJI3" s="389"/>
      <c r="JJJ3" s="389"/>
      <c r="JJK3" s="389"/>
      <c r="JJL3" s="389"/>
      <c r="JJM3" s="389"/>
      <c r="JJN3" s="389"/>
      <c r="JJO3" s="389"/>
      <c r="JJP3" s="389"/>
      <c r="JJQ3" s="389"/>
      <c r="JJR3" s="389"/>
      <c r="JJS3" s="389"/>
      <c r="JJT3" s="389"/>
      <c r="JJU3" s="389"/>
      <c r="JJV3" s="389"/>
      <c r="JJW3" s="390"/>
      <c r="JJX3" s="389"/>
      <c r="JJY3" s="389"/>
      <c r="JJZ3" s="389"/>
      <c r="JKA3" s="389"/>
      <c r="JKB3" s="389"/>
      <c r="JKC3" s="389"/>
      <c r="JKD3" s="389"/>
      <c r="JKE3" s="389"/>
      <c r="JKF3" s="389"/>
      <c r="JKG3" s="389"/>
      <c r="JKH3" s="389"/>
      <c r="JKI3" s="390"/>
      <c r="JKJ3" s="389"/>
      <c r="JKK3" s="389"/>
      <c r="JKL3" s="389"/>
      <c r="JKM3" s="389"/>
      <c r="JKN3" s="389"/>
      <c r="JKO3" s="389"/>
      <c r="JKP3" s="389"/>
      <c r="JKQ3" s="389"/>
      <c r="JKR3" s="389"/>
      <c r="JKS3" s="389"/>
      <c r="JKT3" s="389"/>
      <c r="JKU3" s="389"/>
      <c r="JKV3" s="389"/>
      <c r="JKW3" s="389"/>
      <c r="JKX3" s="389"/>
      <c r="JKY3" s="389"/>
      <c r="JKZ3" s="389"/>
      <c r="JLA3" s="389"/>
      <c r="JLB3" s="389"/>
      <c r="JLC3" s="389"/>
      <c r="JLD3" s="389"/>
      <c r="JLE3" s="389"/>
      <c r="JLF3" s="389"/>
      <c r="JLG3" s="389"/>
      <c r="JLH3" s="389"/>
      <c r="JLI3" s="389"/>
      <c r="JLJ3" s="389"/>
      <c r="JLK3" s="389"/>
      <c r="JLL3" s="389"/>
      <c r="JLM3" s="389"/>
      <c r="JLN3" s="389"/>
      <c r="JLO3" s="389"/>
      <c r="JLP3" s="389"/>
      <c r="JLQ3" s="389"/>
      <c r="JLR3" s="389"/>
      <c r="JLS3" s="389"/>
      <c r="JLT3" s="389"/>
      <c r="JLU3" s="389"/>
      <c r="JLV3" s="389"/>
      <c r="JLW3" s="389"/>
      <c r="JLX3" s="389"/>
      <c r="JLY3" s="389"/>
      <c r="JLZ3" s="389"/>
      <c r="JMA3" s="389"/>
      <c r="JMB3" s="389"/>
      <c r="JMC3" s="389"/>
      <c r="JMD3" s="389"/>
      <c r="JME3" s="389"/>
      <c r="JMF3" s="389"/>
      <c r="JMG3" s="389"/>
      <c r="JMH3" s="389"/>
      <c r="JMI3" s="389"/>
      <c r="JMJ3" s="389"/>
      <c r="JMK3" s="389"/>
      <c r="JML3" s="389"/>
      <c r="JMM3" s="389"/>
      <c r="JMN3" s="389"/>
      <c r="JMO3" s="389"/>
      <c r="JMP3" s="389"/>
      <c r="JMQ3" s="389"/>
      <c r="JMR3" s="389"/>
      <c r="JMS3" s="389"/>
      <c r="JMT3" s="389"/>
      <c r="JMU3" s="389"/>
      <c r="JMV3" s="389"/>
      <c r="JMW3" s="389"/>
      <c r="JMX3" s="389"/>
      <c r="JMY3" s="389"/>
      <c r="JMZ3" s="389"/>
      <c r="JNA3" s="389"/>
      <c r="JNB3" s="389"/>
      <c r="JNC3" s="389"/>
      <c r="JND3" s="389"/>
      <c r="JNE3" s="389"/>
      <c r="JNF3" s="389"/>
      <c r="JNG3" s="389"/>
      <c r="JNH3" s="389"/>
      <c r="JNI3" s="389"/>
      <c r="JNJ3" s="389"/>
      <c r="JNK3" s="389"/>
      <c r="JNL3" s="389"/>
      <c r="JNM3" s="389"/>
      <c r="JNN3" s="389"/>
      <c r="JNO3" s="389"/>
      <c r="JNP3" s="389"/>
      <c r="JNQ3" s="389"/>
      <c r="JNR3" s="389"/>
      <c r="JNS3" s="389"/>
      <c r="JNT3" s="389"/>
      <c r="JNU3" s="389"/>
      <c r="JNV3" s="389"/>
      <c r="JNW3" s="389"/>
      <c r="JNX3" s="389"/>
      <c r="JNY3" s="389"/>
      <c r="JNZ3" s="389"/>
      <c r="JOA3" s="389"/>
      <c r="JOB3" s="389"/>
      <c r="JOC3" s="390"/>
      <c r="JOD3" s="389"/>
      <c r="JOE3" s="389"/>
      <c r="JOF3" s="389"/>
      <c r="JOG3" s="389"/>
      <c r="JOH3" s="389"/>
      <c r="JOI3" s="389"/>
      <c r="JOJ3" s="389"/>
      <c r="JOK3" s="389"/>
      <c r="JOL3" s="389"/>
      <c r="JOM3" s="389"/>
      <c r="JON3" s="389"/>
      <c r="JOO3" s="390"/>
      <c r="JOP3" s="389"/>
      <c r="JOQ3" s="389"/>
      <c r="JOR3" s="389"/>
      <c r="JOS3" s="389"/>
      <c r="JOT3" s="389"/>
      <c r="JOU3" s="389"/>
      <c r="JOV3" s="389"/>
      <c r="JOW3" s="389"/>
      <c r="JOX3" s="389"/>
      <c r="JOY3" s="389"/>
      <c r="JOZ3" s="389"/>
      <c r="JPA3" s="389"/>
      <c r="JPB3" s="389"/>
      <c r="JPC3" s="389"/>
      <c r="JPD3" s="389"/>
      <c r="JPE3" s="389"/>
      <c r="JPF3" s="389"/>
      <c r="JPG3" s="389"/>
      <c r="JPH3" s="389"/>
      <c r="JPI3" s="389"/>
      <c r="JPJ3" s="389"/>
      <c r="JPK3" s="389"/>
      <c r="JPL3" s="389"/>
      <c r="JPM3" s="389"/>
      <c r="JPN3" s="389"/>
      <c r="JPO3" s="389"/>
      <c r="JPP3" s="389"/>
      <c r="JPQ3" s="389"/>
      <c r="JPR3" s="389"/>
      <c r="JPS3" s="389"/>
      <c r="JPT3" s="389"/>
      <c r="JPU3" s="389"/>
      <c r="JPV3" s="389"/>
      <c r="JPW3" s="389"/>
      <c r="JPX3" s="389"/>
      <c r="JPY3" s="389"/>
      <c r="JPZ3" s="389"/>
      <c r="JQA3" s="389"/>
      <c r="JQB3" s="389"/>
      <c r="JQC3" s="389"/>
      <c r="JQD3" s="389"/>
      <c r="JQE3" s="389"/>
      <c r="JQF3" s="389"/>
      <c r="JQG3" s="389"/>
      <c r="JQH3" s="389"/>
      <c r="JQI3" s="389"/>
      <c r="JQJ3" s="389"/>
      <c r="JQK3" s="389"/>
      <c r="JQL3" s="389"/>
      <c r="JQM3" s="389"/>
      <c r="JQN3" s="389"/>
      <c r="JQO3" s="389"/>
      <c r="JQP3" s="389"/>
      <c r="JQQ3" s="389"/>
      <c r="JQR3" s="389"/>
      <c r="JQS3" s="389"/>
      <c r="JQT3" s="389"/>
      <c r="JQU3" s="389"/>
      <c r="JQV3" s="389"/>
      <c r="JQW3" s="389"/>
      <c r="JQX3" s="389"/>
      <c r="JQY3" s="389"/>
      <c r="JQZ3" s="389"/>
      <c r="JRA3" s="389"/>
      <c r="JRB3" s="389"/>
      <c r="JRC3" s="389"/>
      <c r="JRD3" s="389"/>
      <c r="JRE3" s="389"/>
      <c r="JRF3" s="389"/>
      <c r="JRG3" s="389"/>
      <c r="JRH3" s="389"/>
      <c r="JRI3" s="389"/>
      <c r="JRJ3" s="389"/>
      <c r="JRK3" s="389"/>
      <c r="JRL3" s="389"/>
      <c r="JRM3" s="389"/>
      <c r="JRN3" s="389"/>
      <c r="JRO3" s="389"/>
      <c r="JRP3" s="389"/>
      <c r="JRQ3" s="389"/>
      <c r="JRR3" s="389"/>
      <c r="JRS3" s="389"/>
      <c r="JRT3" s="389"/>
      <c r="JRU3" s="389"/>
      <c r="JRV3" s="389"/>
      <c r="JRW3" s="389"/>
      <c r="JRX3" s="389"/>
      <c r="JRY3" s="389"/>
      <c r="JRZ3" s="389"/>
      <c r="JSA3" s="389"/>
      <c r="JSB3" s="389"/>
      <c r="JSC3" s="389"/>
      <c r="JSD3" s="389"/>
      <c r="JSE3" s="389"/>
      <c r="JSF3" s="389"/>
      <c r="JSG3" s="389"/>
      <c r="JSH3" s="389"/>
      <c r="JSI3" s="390"/>
      <c r="JSJ3" s="389"/>
      <c r="JSK3" s="389"/>
      <c r="JSL3" s="389"/>
      <c r="JSM3" s="389"/>
      <c r="JSN3" s="389"/>
      <c r="JSO3" s="389"/>
      <c r="JSP3" s="389"/>
      <c r="JSQ3" s="389"/>
      <c r="JSR3" s="389"/>
      <c r="JSS3" s="389"/>
      <c r="JST3" s="389"/>
      <c r="JSU3" s="390"/>
      <c r="JSV3" s="389"/>
      <c r="JSW3" s="389"/>
      <c r="JSX3" s="389"/>
      <c r="JSY3" s="389"/>
      <c r="JSZ3" s="389"/>
      <c r="JTA3" s="389"/>
      <c r="JTB3" s="389"/>
      <c r="JTC3" s="389"/>
      <c r="JTD3" s="389"/>
      <c r="JTE3" s="389"/>
      <c r="JTF3" s="389"/>
      <c r="JTG3" s="389"/>
      <c r="JTH3" s="389"/>
      <c r="JTI3" s="389"/>
      <c r="JTJ3" s="389"/>
      <c r="JTK3" s="389"/>
      <c r="JTL3" s="389"/>
      <c r="JTM3" s="389"/>
      <c r="JTN3" s="389"/>
      <c r="JTO3" s="389"/>
      <c r="JTP3" s="389"/>
      <c r="JTQ3" s="389"/>
      <c r="JTR3" s="389"/>
      <c r="JTS3" s="389"/>
      <c r="JTT3" s="389"/>
      <c r="JTU3" s="389"/>
      <c r="JTV3" s="389"/>
      <c r="JTW3" s="389"/>
      <c r="JTX3" s="389"/>
      <c r="JTY3" s="389"/>
      <c r="JTZ3" s="389"/>
      <c r="JUA3" s="389"/>
      <c r="JUB3" s="389"/>
      <c r="JUC3" s="389"/>
      <c r="JUD3" s="389"/>
      <c r="JUE3" s="389"/>
      <c r="JUF3" s="389"/>
      <c r="JUG3" s="389"/>
      <c r="JUH3" s="389"/>
      <c r="JUI3" s="389"/>
      <c r="JUJ3" s="389"/>
      <c r="JUK3" s="389"/>
      <c r="JUL3" s="389"/>
      <c r="JUM3" s="389"/>
      <c r="JUN3" s="389"/>
      <c r="JUO3" s="389"/>
      <c r="JUP3" s="389"/>
      <c r="JUQ3" s="389"/>
      <c r="JUR3" s="389"/>
      <c r="JUS3" s="389"/>
      <c r="JUT3" s="389"/>
      <c r="JUU3" s="389"/>
      <c r="JUV3" s="389"/>
      <c r="JUW3" s="389"/>
      <c r="JUX3" s="389"/>
      <c r="JUY3" s="389"/>
      <c r="JUZ3" s="389"/>
      <c r="JVA3" s="389"/>
      <c r="JVB3" s="389"/>
      <c r="JVC3" s="389"/>
      <c r="JVD3" s="389"/>
      <c r="JVE3" s="389"/>
      <c r="JVF3" s="389"/>
      <c r="JVG3" s="389"/>
      <c r="JVH3" s="389"/>
      <c r="JVI3" s="389"/>
      <c r="JVJ3" s="389"/>
      <c r="JVK3" s="389"/>
      <c r="JVL3" s="389"/>
      <c r="JVM3" s="389"/>
      <c r="JVN3" s="389"/>
      <c r="JVO3" s="389"/>
      <c r="JVP3" s="389"/>
      <c r="JVQ3" s="389"/>
      <c r="JVR3" s="389"/>
      <c r="JVS3" s="389"/>
      <c r="JVT3" s="389"/>
      <c r="JVU3" s="389"/>
      <c r="JVV3" s="389"/>
      <c r="JVW3" s="389"/>
      <c r="JVX3" s="389"/>
      <c r="JVY3" s="389"/>
      <c r="JVZ3" s="389"/>
      <c r="JWA3" s="389"/>
      <c r="JWB3" s="389"/>
      <c r="JWC3" s="389"/>
      <c r="JWD3" s="389"/>
      <c r="JWE3" s="389"/>
      <c r="JWF3" s="389"/>
      <c r="JWG3" s="389"/>
      <c r="JWH3" s="389"/>
      <c r="JWI3" s="389"/>
      <c r="JWJ3" s="389"/>
      <c r="JWK3" s="389"/>
      <c r="JWL3" s="389"/>
      <c r="JWM3" s="389"/>
      <c r="JWN3" s="389"/>
      <c r="JWO3" s="390"/>
      <c r="JWP3" s="389"/>
      <c r="JWQ3" s="389"/>
      <c r="JWR3" s="389"/>
      <c r="JWS3" s="389"/>
      <c r="JWT3" s="389"/>
      <c r="JWU3" s="389"/>
      <c r="JWV3" s="389"/>
      <c r="JWW3" s="389"/>
      <c r="JWX3" s="389"/>
      <c r="JWY3" s="389"/>
      <c r="JWZ3" s="389"/>
      <c r="JXA3" s="390"/>
      <c r="JXB3" s="389"/>
      <c r="JXC3" s="389"/>
      <c r="JXD3" s="389"/>
      <c r="JXE3" s="389"/>
      <c r="JXF3" s="389"/>
      <c r="JXG3" s="389"/>
      <c r="JXH3" s="389"/>
      <c r="JXI3" s="389"/>
      <c r="JXJ3" s="389"/>
      <c r="JXK3" s="389"/>
      <c r="JXL3" s="389"/>
      <c r="JXM3" s="389"/>
      <c r="JXN3" s="389"/>
      <c r="JXO3" s="389"/>
      <c r="JXP3" s="389"/>
      <c r="JXQ3" s="389"/>
      <c r="JXR3" s="389"/>
      <c r="JXS3" s="389"/>
      <c r="JXT3" s="389"/>
      <c r="JXU3" s="389"/>
      <c r="JXV3" s="389"/>
      <c r="JXW3" s="389"/>
      <c r="JXX3" s="389"/>
      <c r="JXY3" s="389"/>
      <c r="JXZ3" s="389"/>
      <c r="JYA3" s="389"/>
      <c r="JYB3" s="389"/>
      <c r="JYC3" s="389"/>
      <c r="JYD3" s="389"/>
      <c r="JYE3" s="389"/>
      <c r="JYF3" s="389"/>
      <c r="JYG3" s="389"/>
      <c r="JYH3" s="389"/>
      <c r="JYI3" s="389"/>
      <c r="JYJ3" s="389"/>
      <c r="JYK3" s="389"/>
      <c r="JYL3" s="389"/>
      <c r="JYM3" s="389"/>
      <c r="JYN3" s="389"/>
      <c r="JYO3" s="389"/>
      <c r="JYP3" s="389"/>
      <c r="JYQ3" s="389"/>
      <c r="JYR3" s="389"/>
      <c r="JYS3" s="389"/>
      <c r="JYT3" s="389"/>
      <c r="JYU3" s="389"/>
      <c r="JYV3" s="389"/>
      <c r="JYW3" s="389"/>
      <c r="JYX3" s="389"/>
      <c r="JYY3" s="389"/>
      <c r="JYZ3" s="389"/>
      <c r="JZA3" s="389"/>
      <c r="JZB3" s="389"/>
      <c r="JZC3" s="389"/>
      <c r="JZD3" s="389"/>
      <c r="JZE3" s="389"/>
      <c r="JZF3" s="389"/>
      <c r="JZG3" s="389"/>
      <c r="JZH3" s="389"/>
      <c r="JZI3" s="389"/>
      <c r="JZJ3" s="389"/>
      <c r="JZK3" s="389"/>
      <c r="JZL3" s="389"/>
      <c r="JZM3" s="389"/>
      <c r="JZN3" s="389"/>
      <c r="JZO3" s="389"/>
      <c r="JZP3" s="389"/>
      <c r="JZQ3" s="389"/>
      <c r="JZR3" s="389"/>
      <c r="JZS3" s="389"/>
      <c r="JZT3" s="389"/>
      <c r="JZU3" s="389"/>
      <c r="JZV3" s="389"/>
      <c r="JZW3" s="389"/>
      <c r="JZX3" s="389"/>
      <c r="JZY3" s="389"/>
      <c r="JZZ3" s="389"/>
      <c r="KAA3" s="389"/>
      <c r="KAB3" s="389"/>
      <c r="KAC3" s="389"/>
      <c r="KAD3" s="389"/>
      <c r="KAE3" s="389"/>
      <c r="KAF3" s="389"/>
      <c r="KAG3" s="389"/>
      <c r="KAH3" s="389"/>
      <c r="KAI3" s="389"/>
      <c r="KAJ3" s="389"/>
      <c r="KAK3" s="389"/>
      <c r="KAL3" s="389"/>
      <c r="KAM3" s="389"/>
      <c r="KAN3" s="389"/>
      <c r="KAO3" s="389"/>
      <c r="KAP3" s="389"/>
      <c r="KAQ3" s="389"/>
      <c r="KAR3" s="389"/>
      <c r="KAS3" s="389"/>
      <c r="KAT3" s="389"/>
      <c r="KAU3" s="390"/>
      <c r="KAV3" s="389"/>
      <c r="KAW3" s="389"/>
      <c r="KAX3" s="389"/>
      <c r="KAY3" s="389"/>
      <c r="KAZ3" s="389"/>
      <c r="KBA3" s="389"/>
      <c r="KBB3" s="389"/>
      <c r="KBC3" s="389"/>
      <c r="KBD3" s="389"/>
      <c r="KBE3" s="389"/>
      <c r="KBF3" s="389"/>
      <c r="KBG3" s="390"/>
      <c r="KBH3" s="389"/>
      <c r="KBI3" s="389"/>
      <c r="KBJ3" s="389"/>
      <c r="KBK3" s="389"/>
      <c r="KBL3" s="389"/>
      <c r="KBM3" s="389"/>
      <c r="KBN3" s="389"/>
      <c r="KBO3" s="389"/>
      <c r="KBP3" s="389"/>
      <c r="KBQ3" s="389"/>
      <c r="KBR3" s="389"/>
      <c r="KBS3" s="389"/>
      <c r="KBT3" s="389"/>
      <c r="KBU3" s="389"/>
      <c r="KBV3" s="389"/>
      <c r="KBW3" s="389"/>
      <c r="KBX3" s="389"/>
      <c r="KBY3" s="389"/>
      <c r="KBZ3" s="389"/>
      <c r="KCA3" s="389"/>
      <c r="KCB3" s="389"/>
      <c r="KCC3" s="389"/>
      <c r="KCD3" s="389"/>
      <c r="KCE3" s="389"/>
      <c r="KCF3" s="389"/>
      <c r="KCG3" s="389"/>
      <c r="KCH3" s="389"/>
      <c r="KCI3" s="389"/>
      <c r="KCJ3" s="389"/>
      <c r="KCK3" s="389"/>
      <c r="KCL3" s="389"/>
      <c r="KCM3" s="389"/>
      <c r="KCN3" s="389"/>
      <c r="KCO3" s="389"/>
      <c r="KCP3" s="389"/>
      <c r="KCQ3" s="389"/>
      <c r="KCR3" s="389"/>
      <c r="KCS3" s="389"/>
      <c r="KCT3" s="389"/>
      <c r="KCU3" s="389"/>
      <c r="KCV3" s="389"/>
      <c r="KCW3" s="389"/>
      <c r="KCX3" s="389"/>
      <c r="KCY3" s="389"/>
      <c r="KCZ3" s="389"/>
      <c r="KDA3" s="389"/>
      <c r="KDB3" s="389"/>
      <c r="KDC3" s="389"/>
      <c r="KDD3" s="389"/>
      <c r="KDE3" s="389"/>
      <c r="KDF3" s="389"/>
      <c r="KDG3" s="389"/>
      <c r="KDH3" s="389"/>
      <c r="KDI3" s="389"/>
      <c r="KDJ3" s="389"/>
      <c r="KDK3" s="389"/>
      <c r="KDL3" s="389"/>
      <c r="KDM3" s="389"/>
      <c r="KDN3" s="389"/>
      <c r="KDO3" s="389"/>
      <c r="KDP3" s="389"/>
      <c r="KDQ3" s="389"/>
      <c r="KDR3" s="389"/>
      <c r="KDS3" s="389"/>
      <c r="KDT3" s="389"/>
      <c r="KDU3" s="389"/>
      <c r="KDV3" s="389"/>
      <c r="KDW3" s="389"/>
      <c r="KDX3" s="389"/>
      <c r="KDY3" s="389"/>
      <c r="KDZ3" s="389"/>
      <c r="KEA3" s="389"/>
      <c r="KEB3" s="389"/>
      <c r="KEC3" s="389"/>
      <c r="KED3" s="389"/>
      <c r="KEE3" s="389"/>
      <c r="KEF3" s="389"/>
      <c r="KEG3" s="389"/>
      <c r="KEH3" s="389"/>
      <c r="KEI3" s="389"/>
      <c r="KEJ3" s="389"/>
      <c r="KEK3" s="389"/>
      <c r="KEL3" s="389"/>
      <c r="KEM3" s="389"/>
      <c r="KEN3" s="389"/>
      <c r="KEO3" s="389"/>
      <c r="KEP3" s="389"/>
      <c r="KEQ3" s="389"/>
      <c r="KER3" s="389"/>
      <c r="KES3" s="389"/>
      <c r="KET3" s="389"/>
      <c r="KEU3" s="389"/>
      <c r="KEV3" s="389"/>
      <c r="KEW3" s="389"/>
      <c r="KEX3" s="389"/>
      <c r="KEY3" s="389"/>
      <c r="KEZ3" s="389"/>
      <c r="KFA3" s="390"/>
      <c r="KFB3" s="389"/>
      <c r="KFC3" s="389"/>
      <c r="KFD3" s="389"/>
      <c r="KFE3" s="389"/>
      <c r="KFF3" s="389"/>
      <c r="KFG3" s="389"/>
      <c r="KFH3" s="389"/>
      <c r="KFI3" s="389"/>
      <c r="KFJ3" s="389"/>
      <c r="KFK3" s="389"/>
      <c r="KFL3" s="389"/>
      <c r="KFM3" s="390"/>
      <c r="KFN3" s="389"/>
      <c r="KFO3" s="389"/>
      <c r="KFP3" s="389"/>
      <c r="KFQ3" s="389"/>
      <c r="KFR3" s="389"/>
      <c r="KFS3" s="389"/>
      <c r="KFT3" s="389"/>
      <c r="KFU3" s="389"/>
      <c r="KFV3" s="389"/>
      <c r="KFW3" s="389"/>
      <c r="KFX3" s="389"/>
      <c r="KFY3" s="389"/>
      <c r="KFZ3" s="389"/>
      <c r="KGA3" s="389"/>
      <c r="KGB3" s="389"/>
      <c r="KGC3" s="389"/>
      <c r="KGD3" s="389"/>
      <c r="KGE3" s="389"/>
      <c r="KGF3" s="389"/>
      <c r="KGG3" s="389"/>
      <c r="KGH3" s="389"/>
      <c r="KGI3" s="389"/>
      <c r="KGJ3" s="389"/>
      <c r="KGK3" s="389"/>
      <c r="KGL3" s="389"/>
      <c r="KGM3" s="389"/>
      <c r="KGN3" s="389"/>
      <c r="KGO3" s="389"/>
      <c r="KGP3" s="389"/>
      <c r="KGQ3" s="389"/>
      <c r="KGR3" s="389"/>
      <c r="KGS3" s="389"/>
      <c r="KGT3" s="389"/>
      <c r="KGU3" s="389"/>
      <c r="KGV3" s="389"/>
      <c r="KGW3" s="389"/>
      <c r="KGX3" s="389"/>
      <c r="KGY3" s="389"/>
      <c r="KGZ3" s="389"/>
      <c r="KHA3" s="389"/>
      <c r="KHB3" s="389"/>
      <c r="KHC3" s="389"/>
      <c r="KHD3" s="389"/>
      <c r="KHE3" s="389"/>
      <c r="KHF3" s="389"/>
      <c r="KHG3" s="389"/>
      <c r="KHH3" s="389"/>
      <c r="KHI3" s="389"/>
      <c r="KHJ3" s="389"/>
      <c r="KHK3" s="389"/>
      <c r="KHL3" s="389"/>
      <c r="KHM3" s="389"/>
      <c r="KHN3" s="389"/>
      <c r="KHO3" s="389"/>
      <c r="KHP3" s="389"/>
      <c r="KHQ3" s="389"/>
      <c r="KHR3" s="389"/>
      <c r="KHS3" s="389"/>
      <c r="KHT3" s="389"/>
      <c r="KHU3" s="389"/>
      <c r="KHV3" s="389"/>
      <c r="KHW3" s="389"/>
      <c r="KHX3" s="389"/>
      <c r="KHY3" s="389"/>
      <c r="KHZ3" s="389"/>
      <c r="KIA3" s="389"/>
      <c r="KIB3" s="389"/>
      <c r="KIC3" s="389"/>
      <c r="KID3" s="389"/>
      <c r="KIE3" s="389"/>
      <c r="KIF3" s="389"/>
      <c r="KIG3" s="389"/>
      <c r="KIH3" s="389"/>
      <c r="KII3" s="389"/>
      <c r="KIJ3" s="389"/>
      <c r="KIK3" s="389"/>
      <c r="KIL3" s="389"/>
      <c r="KIM3" s="389"/>
      <c r="KIN3" s="389"/>
      <c r="KIO3" s="389"/>
      <c r="KIP3" s="389"/>
      <c r="KIQ3" s="389"/>
      <c r="KIR3" s="389"/>
      <c r="KIS3" s="389"/>
      <c r="KIT3" s="389"/>
      <c r="KIU3" s="389"/>
      <c r="KIV3" s="389"/>
      <c r="KIW3" s="389"/>
      <c r="KIX3" s="389"/>
      <c r="KIY3" s="389"/>
      <c r="KIZ3" s="389"/>
      <c r="KJA3" s="389"/>
      <c r="KJB3" s="389"/>
      <c r="KJC3" s="389"/>
      <c r="KJD3" s="389"/>
      <c r="KJE3" s="389"/>
      <c r="KJF3" s="389"/>
      <c r="KJG3" s="390"/>
      <c r="KJH3" s="389"/>
      <c r="KJI3" s="389"/>
      <c r="KJJ3" s="389"/>
      <c r="KJK3" s="389"/>
      <c r="KJL3" s="389"/>
      <c r="KJM3" s="389"/>
      <c r="KJN3" s="389"/>
      <c r="KJO3" s="389"/>
      <c r="KJP3" s="389"/>
      <c r="KJQ3" s="389"/>
      <c r="KJR3" s="389"/>
      <c r="KJS3" s="390"/>
      <c r="KJT3" s="389"/>
      <c r="KJU3" s="389"/>
      <c r="KJV3" s="389"/>
      <c r="KJW3" s="389"/>
      <c r="KJX3" s="389"/>
      <c r="KJY3" s="389"/>
      <c r="KJZ3" s="389"/>
      <c r="KKA3" s="389"/>
      <c r="KKB3" s="389"/>
      <c r="KKC3" s="389"/>
      <c r="KKD3" s="389"/>
      <c r="KKE3" s="389"/>
      <c r="KKF3" s="389"/>
      <c r="KKG3" s="389"/>
      <c r="KKH3" s="389"/>
      <c r="KKI3" s="389"/>
      <c r="KKJ3" s="389"/>
      <c r="KKK3" s="389"/>
      <c r="KKL3" s="389"/>
      <c r="KKM3" s="389"/>
      <c r="KKN3" s="389"/>
      <c r="KKO3" s="389"/>
      <c r="KKP3" s="389"/>
      <c r="KKQ3" s="389"/>
      <c r="KKR3" s="389"/>
      <c r="KKS3" s="389"/>
      <c r="KKT3" s="389"/>
      <c r="KKU3" s="389"/>
      <c r="KKV3" s="389"/>
      <c r="KKW3" s="389"/>
      <c r="KKX3" s="389"/>
      <c r="KKY3" s="389"/>
      <c r="KKZ3" s="389"/>
      <c r="KLA3" s="389"/>
      <c r="KLB3" s="389"/>
      <c r="KLC3" s="389"/>
      <c r="KLD3" s="389"/>
      <c r="KLE3" s="389"/>
      <c r="KLF3" s="389"/>
      <c r="KLG3" s="389"/>
      <c r="KLH3" s="389"/>
      <c r="KLI3" s="389"/>
      <c r="KLJ3" s="389"/>
      <c r="KLK3" s="389"/>
      <c r="KLL3" s="389"/>
      <c r="KLM3" s="389"/>
      <c r="KLN3" s="389"/>
      <c r="KLO3" s="389"/>
      <c r="KLP3" s="389"/>
      <c r="KLQ3" s="389"/>
      <c r="KLR3" s="389"/>
      <c r="KLS3" s="389"/>
      <c r="KLT3" s="389"/>
      <c r="KLU3" s="389"/>
      <c r="KLV3" s="389"/>
      <c r="KLW3" s="389"/>
      <c r="KLX3" s="389"/>
      <c r="KLY3" s="389"/>
      <c r="KLZ3" s="389"/>
      <c r="KMA3" s="389"/>
      <c r="KMB3" s="389"/>
      <c r="KMC3" s="389"/>
      <c r="KMD3" s="389"/>
      <c r="KME3" s="389"/>
      <c r="KMF3" s="389"/>
      <c r="KMG3" s="389"/>
      <c r="KMH3" s="389"/>
      <c r="KMI3" s="389"/>
      <c r="KMJ3" s="389"/>
      <c r="KMK3" s="389"/>
      <c r="KML3" s="389"/>
      <c r="KMM3" s="389"/>
      <c r="KMN3" s="389"/>
      <c r="KMO3" s="389"/>
      <c r="KMP3" s="389"/>
      <c r="KMQ3" s="389"/>
      <c r="KMR3" s="389"/>
      <c r="KMS3" s="389"/>
      <c r="KMT3" s="389"/>
      <c r="KMU3" s="389"/>
      <c r="KMV3" s="389"/>
      <c r="KMW3" s="389"/>
      <c r="KMX3" s="389"/>
      <c r="KMY3" s="389"/>
      <c r="KMZ3" s="389"/>
      <c r="KNA3" s="389"/>
      <c r="KNB3" s="389"/>
      <c r="KNC3" s="389"/>
      <c r="KND3" s="389"/>
      <c r="KNE3" s="389"/>
      <c r="KNF3" s="389"/>
      <c r="KNG3" s="389"/>
      <c r="KNH3" s="389"/>
      <c r="KNI3" s="389"/>
      <c r="KNJ3" s="389"/>
      <c r="KNK3" s="389"/>
      <c r="KNL3" s="389"/>
      <c r="KNM3" s="390"/>
      <c r="KNN3" s="389"/>
      <c r="KNO3" s="389"/>
      <c r="KNP3" s="389"/>
      <c r="KNQ3" s="389"/>
      <c r="KNR3" s="389"/>
      <c r="KNS3" s="389"/>
      <c r="KNT3" s="389"/>
      <c r="KNU3" s="389"/>
      <c r="KNV3" s="389"/>
      <c r="KNW3" s="389"/>
      <c r="KNX3" s="389"/>
      <c r="KNY3" s="390"/>
      <c r="KNZ3" s="389"/>
      <c r="KOA3" s="389"/>
      <c r="KOB3" s="389"/>
      <c r="KOC3" s="389"/>
      <c r="KOD3" s="389"/>
      <c r="KOE3" s="389"/>
      <c r="KOF3" s="389"/>
      <c r="KOG3" s="389"/>
      <c r="KOH3" s="389"/>
      <c r="KOI3" s="389"/>
      <c r="KOJ3" s="389"/>
      <c r="KOK3" s="389"/>
      <c r="KOL3" s="389"/>
      <c r="KOM3" s="389"/>
      <c r="KON3" s="389"/>
      <c r="KOO3" s="389"/>
      <c r="KOP3" s="389"/>
      <c r="KOQ3" s="389"/>
      <c r="KOR3" s="389"/>
      <c r="KOS3" s="389"/>
      <c r="KOT3" s="389"/>
      <c r="KOU3" s="389"/>
      <c r="KOV3" s="389"/>
      <c r="KOW3" s="389"/>
      <c r="KOX3" s="389"/>
      <c r="KOY3" s="389"/>
      <c r="KOZ3" s="389"/>
      <c r="KPA3" s="389"/>
      <c r="KPB3" s="389"/>
      <c r="KPC3" s="389"/>
      <c r="KPD3" s="389"/>
      <c r="KPE3" s="389"/>
      <c r="KPF3" s="389"/>
      <c r="KPG3" s="389"/>
      <c r="KPH3" s="389"/>
      <c r="KPI3" s="389"/>
      <c r="KPJ3" s="389"/>
      <c r="KPK3" s="389"/>
      <c r="KPL3" s="389"/>
      <c r="KPM3" s="389"/>
      <c r="KPN3" s="389"/>
      <c r="KPO3" s="389"/>
      <c r="KPP3" s="389"/>
      <c r="KPQ3" s="389"/>
      <c r="KPR3" s="389"/>
      <c r="KPS3" s="389"/>
      <c r="KPT3" s="389"/>
      <c r="KPU3" s="389"/>
      <c r="KPV3" s="389"/>
      <c r="KPW3" s="389"/>
      <c r="KPX3" s="389"/>
      <c r="KPY3" s="389"/>
      <c r="KPZ3" s="389"/>
      <c r="KQA3" s="389"/>
      <c r="KQB3" s="389"/>
      <c r="KQC3" s="389"/>
      <c r="KQD3" s="389"/>
      <c r="KQE3" s="389"/>
      <c r="KQF3" s="389"/>
      <c r="KQG3" s="389"/>
      <c r="KQH3" s="389"/>
      <c r="KQI3" s="389"/>
      <c r="KQJ3" s="389"/>
      <c r="KQK3" s="389"/>
      <c r="KQL3" s="389"/>
      <c r="KQM3" s="389"/>
      <c r="KQN3" s="389"/>
      <c r="KQO3" s="389"/>
      <c r="KQP3" s="389"/>
      <c r="KQQ3" s="389"/>
      <c r="KQR3" s="389"/>
      <c r="KQS3" s="389"/>
      <c r="KQT3" s="389"/>
      <c r="KQU3" s="389"/>
      <c r="KQV3" s="389"/>
      <c r="KQW3" s="389"/>
      <c r="KQX3" s="389"/>
      <c r="KQY3" s="389"/>
      <c r="KQZ3" s="389"/>
      <c r="KRA3" s="389"/>
      <c r="KRB3" s="389"/>
      <c r="KRC3" s="389"/>
      <c r="KRD3" s="389"/>
      <c r="KRE3" s="389"/>
      <c r="KRF3" s="389"/>
      <c r="KRG3" s="389"/>
      <c r="KRH3" s="389"/>
      <c r="KRI3" s="389"/>
      <c r="KRJ3" s="389"/>
      <c r="KRK3" s="389"/>
      <c r="KRL3" s="389"/>
      <c r="KRM3" s="389"/>
      <c r="KRN3" s="389"/>
      <c r="KRO3" s="389"/>
      <c r="KRP3" s="389"/>
      <c r="KRQ3" s="389"/>
      <c r="KRR3" s="389"/>
      <c r="KRS3" s="390"/>
      <c r="KRT3" s="389"/>
      <c r="KRU3" s="389"/>
      <c r="KRV3" s="389"/>
      <c r="KRW3" s="389"/>
      <c r="KRX3" s="389"/>
      <c r="KRY3" s="389"/>
      <c r="KRZ3" s="389"/>
      <c r="KSA3" s="389"/>
      <c r="KSB3" s="389"/>
      <c r="KSC3" s="389"/>
      <c r="KSD3" s="389"/>
      <c r="KSE3" s="390"/>
      <c r="KSF3" s="389"/>
      <c r="KSG3" s="389"/>
      <c r="KSH3" s="389"/>
      <c r="KSI3" s="389"/>
      <c r="KSJ3" s="389"/>
      <c r="KSK3" s="389"/>
      <c r="KSL3" s="389"/>
      <c r="KSM3" s="389"/>
      <c r="KSN3" s="389"/>
      <c r="KSO3" s="389"/>
      <c r="KSP3" s="389"/>
      <c r="KSQ3" s="389"/>
      <c r="KSR3" s="389"/>
      <c r="KSS3" s="389"/>
      <c r="KST3" s="389"/>
      <c r="KSU3" s="389"/>
      <c r="KSV3" s="389"/>
      <c r="KSW3" s="389"/>
      <c r="KSX3" s="389"/>
      <c r="KSY3" s="389"/>
      <c r="KSZ3" s="389"/>
      <c r="KTA3" s="389"/>
      <c r="KTB3" s="389"/>
      <c r="KTC3" s="389"/>
      <c r="KTD3" s="389"/>
      <c r="KTE3" s="389"/>
      <c r="KTF3" s="389"/>
      <c r="KTG3" s="389"/>
      <c r="KTH3" s="389"/>
      <c r="KTI3" s="389"/>
      <c r="KTJ3" s="389"/>
      <c r="KTK3" s="389"/>
      <c r="KTL3" s="389"/>
      <c r="KTM3" s="389"/>
      <c r="KTN3" s="389"/>
      <c r="KTO3" s="389"/>
      <c r="KTP3" s="389"/>
      <c r="KTQ3" s="389"/>
      <c r="KTR3" s="389"/>
      <c r="KTS3" s="389"/>
      <c r="KTT3" s="389"/>
      <c r="KTU3" s="389"/>
      <c r="KTV3" s="389"/>
      <c r="KTW3" s="389"/>
      <c r="KTX3" s="389"/>
      <c r="KTY3" s="389"/>
      <c r="KTZ3" s="389"/>
      <c r="KUA3" s="389"/>
      <c r="KUB3" s="389"/>
      <c r="KUC3" s="389"/>
      <c r="KUD3" s="389"/>
      <c r="KUE3" s="389"/>
      <c r="KUF3" s="389"/>
      <c r="KUG3" s="389"/>
      <c r="KUH3" s="389"/>
      <c r="KUI3" s="389"/>
      <c r="KUJ3" s="389"/>
      <c r="KUK3" s="389"/>
      <c r="KUL3" s="389"/>
      <c r="KUM3" s="389"/>
      <c r="KUN3" s="389"/>
      <c r="KUO3" s="389"/>
      <c r="KUP3" s="389"/>
      <c r="KUQ3" s="389"/>
      <c r="KUR3" s="389"/>
      <c r="KUS3" s="389"/>
      <c r="KUT3" s="389"/>
      <c r="KUU3" s="389"/>
      <c r="KUV3" s="389"/>
      <c r="KUW3" s="389"/>
      <c r="KUX3" s="389"/>
      <c r="KUY3" s="389"/>
      <c r="KUZ3" s="389"/>
      <c r="KVA3" s="389"/>
      <c r="KVB3" s="389"/>
      <c r="KVC3" s="389"/>
      <c r="KVD3" s="389"/>
      <c r="KVE3" s="389"/>
      <c r="KVF3" s="389"/>
      <c r="KVG3" s="389"/>
      <c r="KVH3" s="389"/>
      <c r="KVI3" s="389"/>
      <c r="KVJ3" s="389"/>
      <c r="KVK3" s="389"/>
      <c r="KVL3" s="389"/>
      <c r="KVM3" s="389"/>
      <c r="KVN3" s="389"/>
      <c r="KVO3" s="389"/>
      <c r="KVP3" s="389"/>
      <c r="KVQ3" s="389"/>
      <c r="KVR3" s="389"/>
      <c r="KVS3" s="389"/>
      <c r="KVT3" s="389"/>
      <c r="KVU3" s="389"/>
      <c r="KVV3" s="389"/>
      <c r="KVW3" s="389"/>
      <c r="KVX3" s="389"/>
      <c r="KVY3" s="390"/>
      <c r="KVZ3" s="389"/>
      <c r="KWA3" s="389"/>
      <c r="KWB3" s="389"/>
      <c r="KWC3" s="389"/>
      <c r="KWD3" s="389"/>
      <c r="KWE3" s="389"/>
      <c r="KWF3" s="389"/>
      <c r="KWG3" s="389"/>
      <c r="KWH3" s="389"/>
      <c r="KWI3" s="389"/>
      <c r="KWJ3" s="389"/>
      <c r="KWK3" s="390"/>
      <c r="KWL3" s="389"/>
      <c r="KWM3" s="389"/>
      <c r="KWN3" s="389"/>
      <c r="KWO3" s="389"/>
      <c r="KWP3" s="389"/>
      <c r="KWQ3" s="389"/>
      <c r="KWR3" s="389"/>
      <c r="KWS3" s="389"/>
      <c r="KWT3" s="389"/>
      <c r="KWU3" s="389"/>
      <c r="KWV3" s="389"/>
      <c r="KWW3" s="389"/>
      <c r="KWX3" s="389"/>
      <c r="KWY3" s="389"/>
      <c r="KWZ3" s="389"/>
      <c r="KXA3" s="389"/>
      <c r="KXB3" s="389"/>
      <c r="KXC3" s="389"/>
      <c r="KXD3" s="389"/>
      <c r="KXE3" s="389"/>
      <c r="KXF3" s="389"/>
      <c r="KXG3" s="389"/>
      <c r="KXH3" s="389"/>
      <c r="KXI3" s="389"/>
      <c r="KXJ3" s="389"/>
      <c r="KXK3" s="389"/>
      <c r="KXL3" s="389"/>
      <c r="KXM3" s="389"/>
      <c r="KXN3" s="389"/>
      <c r="KXO3" s="389"/>
      <c r="KXP3" s="389"/>
      <c r="KXQ3" s="389"/>
      <c r="KXR3" s="389"/>
      <c r="KXS3" s="389"/>
      <c r="KXT3" s="389"/>
      <c r="KXU3" s="389"/>
      <c r="KXV3" s="389"/>
      <c r="KXW3" s="389"/>
      <c r="KXX3" s="389"/>
      <c r="KXY3" s="389"/>
      <c r="KXZ3" s="389"/>
      <c r="KYA3" s="389"/>
      <c r="KYB3" s="389"/>
      <c r="KYC3" s="389"/>
      <c r="KYD3" s="389"/>
      <c r="KYE3" s="389"/>
      <c r="KYF3" s="389"/>
      <c r="KYG3" s="389"/>
      <c r="KYH3" s="389"/>
      <c r="KYI3" s="389"/>
      <c r="KYJ3" s="389"/>
      <c r="KYK3" s="389"/>
      <c r="KYL3" s="389"/>
      <c r="KYM3" s="389"/>
      <c r="KYN3" s="389"/>
      <c r="KYO3" s="389"/>
      <c r="KYP3" s="389"/>
      <c r="KYQ3" s="389"/>
      <c r="KYR3" s="389"/>
      <c r="KYS3" s="389"/>
      <c r="KYT3" s="389"/>
      <c r="KYU3" s="389"/>
      <c r="KYV3" s="389"/>
      <c r="KYW3" s="389"/>
      <c r="KYX3" s="389"/>
      <c r="KYY3" s="389"/>
      <c r="KYZ3" s="389"/>
      <c r="KZA3" s="389"/>
      <c r="KZB3" s="389"/>
      <c r="KZC3" s="389"/>
      <c r="KZD3" s="389"/>
      <c r="KZE3" s="389"/>
      <c r="KZF3" s="389"/>
      <c r="KZG3" s="389"/>
      <c r="KZH3" s="389"/>
      <c r="KZI3" s="389"/>
      <c r="KZJ3" s="389"/>
      <c r="KZK3" s="389"/>
      <c r="KZL3" s="389"/>
      <c r="KZM3" s="389"/>
      <c r="KZN3" s="389"/>
      <c r="KZO3" s="389"/>
      <c r="KZP3" s="389"/>
      <c r="KZQ3" s="389"/>
      <c r="KZR3" s="389"/>
      <c r="KZS3" s="389"/>
      <c r="KZT3" s="389"/>
      <c r="KZU3" s="389"/>
      <c r="KZV3" s="389"/>
      <c r="KZW3" s="389"/>
      <c r="KZX3" s="389"/>
      <c r="KZY3" s="389"/>
      <c r="KZZ3" s="389"/>
      <c r="LAA3" s="389"/>
      <c r="LAB3" s="389"/>
      <c r="LAC3" s="389"/>
      <c r="LAD3" s="389"/>
      <c r="LAE3" s="390"/>
      <c r="LAF3" s="389"/>
      <c r="LAG3" s="389"/>
      <c r="LAH3" s="389"/>
      <c r="LAI3" s="389"/>
      <c r="LAJ3" s="389"/>
      <c r="LAK3" s="389"/>
      <c r="LAL3" s="389"/>
      <c r="LAM3" s="389"/>
      <c r="LAN3" s="389"/>
      <c r="LAO3" s="389"/>
      <c r="LAP3" s="389"/>
      <c r="LAQ3" s="390"/>
      <c r="LAR3" s="389"/>
      <c r="LAS3" s="389"/>
      <c r="LAT3" s="389"/>
      <c r="LAU3" s="389"/>
      <c r="LAV3" s="389"/>
      <c r="LAW3" s="389"/>
      <c r="LAX3" s="389"/>
      <c r="LAY3" s="389"/>
      <c r="LAZ3" s="389"/>
      <c r="LBA3" s="389"/>
      <c r="LBB3" s="389"/>
      <c r="LBC3" s="389"/>
      <c r="LBD3" s="389"/>
      <c r="LBE3" s="389"/>
      <c r="LBF3" s="389"/>
      <c r="LBG3" s="389"/>
      <c r="LBH3" s="389"/>
      <c r="LBI3" s="389"/>
      <c r="LBJ3" s="389"/>
      <c r="LBK3" s="389"/>
      <c r="LBL3" s="389"/>
      <c r="LBM3" s="389"/>
      <c r="LBN3" s="389"/>
      <c r="LBO3" s="389"/>
      <c r="LBP3" s="389"/>
      <c r="LBQ3" s="389"/>
      <c r="LBR3" s="389"/>
      <c r="LBS3" s="389"/>
      <c r="LBT3" s="389"/>
      <c r="LBU3" s="389"/>
      <c r="LBV3" s="389"/>
      <c r="LBW3" s="389"/>
      <c r="LBX3" s="389"/>
      <c r="LBY3" s="389"/>
      <c r="LBZ3" s="389"/>
      <c r="LCA3" s="389"/>
      <c r="LCB3" s="389"/>
      <c r="LCC3" s="389"/>
      <c r="LCD3" s="389"/>
      <c r="LCE3" s="389"/>
      <c r="LCF3" s="389"/>
      <c r="LCG3" s="389"/>
      <c r="LCH3" s="389"/>
      <c r="LCI3" s="389"/>
      <c r="LCJ3" s="389"/>
      <c r="LCK3" s="389"/>
      <c r="LCL3" s="389"/>
      <c r="LCM3" s="389"/>
      <c r="LCN3" s="389"/>
      <c r="LCO3" s="389"/>
      <c r="LCP3" s="389"/>
      <c r="LCQ3" s="389"/>
      <c r="LCR3" s="389"/>
      <c r="LCS3" s="389"/>
      <c r="LCT3" s="389"/>
      <c r="LCU3" s="389"/>
      <c r="LCV3" s="389"/>
      <c r="LCW3" s="389"/>
      <c r="LCX3" s="389"/>
      <c r="LCY3" s="389"/>
      <c r="LCZ3" s="389"/>
      <c r="LDA3" s="389"/>
      <c r="LDB3" s="389"/>
      <c r="LDC3" s="389"/>
      <c r="LDD3" s="389"/>
      <c r="LDE3" s="389"/>
      <c r="LDF3" s="389"/>
      <c r="LDG3" s="389"/>
      <c r="LDH3" s="389"/>
      <c r="LDI3" s="389"/>
      <c r="LDJ3" s="389"/>
      <c r="LDK3" s="389"/>
      <c r="LDL3" s="389"/>
      <c r="LDM3" s="389"/>
      <c r="LDN3" s="389"/>
      <c r="LDO3" s="389"/>
      <c r="LDP3" s="389"/>
      <c r="LDQ3" s="389"/>
      <c r="LDR3" s="389"/>
      <c r="LDS3" s="389"/>
      <c r="LDT3" s="389"/>
      <c r="LDU3" s="389"/>
      <c r="LDV3" s="389"/>
      <c r="LDW3" s="389"/>
      <c r="LDX3" s="389"/>
      <c r="LDY3" s="389"/>
      <c r="LDZ3" s="389"/>
      <c r="LEA3" s="389"/>
      <c r="LEB3" s="389"/>
      <c r="LEC3" s="389"/>
      <c r="LED3" s="389"/>
      <c r="LEE3" s="389"/>
      <c r="LEF3" s="389"/>
      <c r="LEG3" s="389"/>
      <c r="LEH3" s="389"/>
      <c r="LEI3" s="389"/>
      <c r="LEJ3" s="389"/>
      <c r="LEK3" s="390"/>
      <c r="LEL3" s="389"/>
      <c r="LEM3" s="389"/>
      <c r="LEN3" s="389"/>
      <c r="LEO3" s="389"/>
      <c r="LEP3" s="389"/>
      <c r="LEQ3" s="389"/>
      <c r="LER3" s="389"/>
      <c r="LES3" s="389"/>
      <c r="LET3" s="389"/>
      <c r="LEU3" s="389"/>
      <c r="LEV3" s="389"/>
      <c r="LEW3" s="390"/>
      <c r="LEX3" s="389"/>
      <c r="LEY3" s="389"/>
      <c r="LEZ3" s="389"/>
      <c r="LFA3" s="389"/>
      <c r="LFB3" s="389"/>
      <c r="LFC3" s="389"/>
      <c r="LFD3" s="389"/>
      <c r="LFE3" s="389"/>
      <c r="LFF3" s="389"/>
      <c r="LFG3" s="389"/>
      <c r="LFH3" s="389"/>
      <c r="LFI3" s="389"/>
      <c r="LFJ3" s="389"/>
      <c r="LFK3" s="389"/>
      <c r="LFL3" s="389"/>
      <c r="LFM3" s="389"/>
      <c r="LFN3" s="389"/>
      <c r="LFO3" s="389"/>
      <c r="LFP3" s="389"/>
      <c r="LFQ3" s="389"/>
      <c r="LFR3" s="389"/>
      <c r="LFS3" s="389"/>
      <c r="LFT3" s="389"/>
      <c r="LFU3" s="389"/>
      <c r="LFV3" s="389"/>
      <c r="LFW3" s="389"/>
      <c r="LFX3" s="389"/>
      <c r="LFY3" s="389"/>
      <c r="LFZ3" s="389"/>
      <c r="LGA3" s="389"/>
      <c r="LGB3" s="389"/>
      <c r="LGC3" s="389"/>
      <c r="LGD3" s="389"/>
      <c r="LGE3" s="389"/>
      <c r="LGF3" s="389"/>
      <c r="LGG3" s="389"/>
      <c r="LGH3" s="389"/>
      <c r="LGI3" s="389"/>
      <c r="LGJ3" s="389"/>
      <c r="LGK3" s="389"/>
      <c r="LGL3" s="389"/>
      <c r="LGM3" s="389"/>
      <c r="LGN3" s="389"/>
      <c r="LGO3" s="389"/>
      <c r="LGP3" s="389"/>
      <c r="LGQ3" s="389"/>
      <c r="LGR3" s="389"/>
      <c r="LGS3" s="389"/>
      <c r="LGT3" s="389"/>
      <c r="LGU3" s="389"/>
      <c r="LGV3" s="389"/>
      <c r="LGW3" s="389"/>
      <c r="LGX3" s="389"/>
      <c r="LGY3" s="389"/>
      <c r="LGZ3" s="389"/>
      <c r="LHA3" s="389"/>
      <c r="LHB3" s="389"/>
      <c r="LHC3" s="389"/>
      <c r="LHD3" s="389"/>
      <c r="LHE3" s="389"/>
      <c r="LHF3" s="389"/>
      <c r="LHG3" s="389"/>
      <c r="LHH3" s="389"/>
      <c r="LHI3" s="389"/>
      <c r="LHJ3" s="389"/>
      <c r="LHK3" s="389"/>
      <c r="LHL3" s="389"/>
      <c r="LHM3" s="389"/>
      <c r="LHN3" s="389"/>
      <c r="LHO3" s="389"/>
      <c r="LHP3" s="389"/>
      <c r="LHQ3" s="389"/>
      <c r="LHR3" s="389"/>
      <c r="LHS3" s="389"/>
      <c r="LHT3" s="389"/>
      <c r="LHU3" s="389"/>
      <c r="LHV3" s="389"/>
      <c r="LHW3" s="389"/>
      <c r="LHX3" s="389"/>
      <c r="LHY3" s="389"/>
      <c r="LHZ3" s="389"/>
      <c r="LIA3" s="389"/>
      <c r="LIB3" s="389"/>
      <c r="LIC3" s="389"/>
      <c r="LID3" s="389"/>
      <c r="LIE3" s="389"/>
      <c r="LIF3" s="389"/>
      <c r="LIG3" s="389"/>
      <c r="LIH3" s="389"/>
      <c r="LII3" s="389"/>
      <c r="LIJ3" s="389"/>
      <c r="LIK3" s="389"/>
      <c r="LIL3" s="389"/>
      <c r="LIM3" s="389"/>
      <c r="LIN3" s="389"/>
      <c r="LIO3" s="389"/>
      <c r="LIP3" s="389"/>
      <c r="LIQ3" s="390"/>
      <c r="LIR3" s="389"/>
      <c r="LIS3" s="389"/>
      <c r="LIT3" s="389"/>
      <c r="LIU3" s="389"/>
      <c r="LIV3" s="389"/>
      <c r="LIW3" s="389"/>
      <c r="LIX3" s="389"/>
      <c r="LIY3" s="389"/>
      <c r="LIZ3" s="389"/>
      <c r="LJA3" s="389"/>
      <c r="LJB3" s="389"/>
      <c r="LJC3" s="390"/>
      <c r="LJD3" s="389"/>
      <c r="LJE3" s="389"/>
      <c r="LJF3" s="389"/>
      <c r="LJG3" s="389"/>
      <c r="LJH3" s="389"/>
      <c r="LJI3" s="389"/>
      <c r="LJJ3" s="389"/>
      <c r="LJK3" s="389"/>
      <c r="LJL3" s="389"/>
      <c r="LJM3" s="389"/>
      <c r="LJN3" s="389"/>
      <c r="LJO3" s="389"/>
      <c r="LJP3" s="389"/>
      <c r="LJQ3" s="389"/>
      <c r="LJR3" s="389"/>
      <c r="LJS3" s="389"/>
      <c r="LJT3" s="389"/>
      <c r="LJU3" s="389"/>
      <c r="LJV3" s="389"/>
      <c r="LJW3" s="389"/>
      <c r="LJX3" s="389"/>
      <c r="LJY3" s="389"/>
      <c r="LJZ3" s="389"/>
      <c r="LKA3" s="389"/>
      <c r="LKB3" s="389"/>
      <c r="LKC3" s="389"/>
      <c r="LKD3" s="389"/>
      <c r="LKE3" s="389"/>
      <c r="LKF3" s="389"/>
      <c r="LKG3" s="389"/>
      <c r="LKH3" s="389"/>
      <c r="LKI3" s="389"/>
      <c r="LKJ3" s="389"/>
      <c r="LKK3" s="389"/>
      <c r="LKL3" s="389"/>
      <c r="LKM3" s="389"/>
      <c r="LKN3" s="389"/>
      <c r="LKO3" s="389"/>
      <c r="LKP3" s="389"/>
      <c r="LKQ3" s="389"/>
      <c r="LKR3" s="389"/>
      <c r="LKS3" s="389"/>
      <c r="LKT3" s="389"/>
      <c r="LKU3" s="389"/>
      <c r="LKV3" s="389"/>
      <c r="LKW3" s="389"/>
      <c r="LKX3" s="389"/>
      <c r="LKY3" s="389"/>
      <c r="LKZ3" s="389"/>
      <c r="LLA3" s="389"/>
      <c r="LLB3" s="389"/>
      <c r="LLC3" s="389"/>
      <c r="LLD3" s="389"/>
      <c r="LLE3" s="389"/>
      <c r="LLF3" s="389"/>
      <c r="LLG3" s="389"/>
      <c r="LLH3" s="389"/>
      <c r="LLI3" s="389"/>
      <c r="LLJ3" s="389"/>
      <c r="LLK3" s="389"/>
      <c r="LLL3" s="389"/>
      <c r="LLM3" s="389"/>
      <c r="LLN3" s="389"/>
      <c r="LLO3" s="389"/>
      <c r="LLP3" s="389"/>
      <c r="LLQ3" s="389"/>
      <c r="LLR3" s="389"/>
      <c r="LLS3" s="389"/>
      <c r="LLT3" s="389"/>
      <c r="LLU3" s="389"/>
      <c r="LLV3" s="389"/>
      <c r="LLW3" s="389"/>
      <c r="LLX3" s="389"/>
      <c r="LLY3" s="389"/>
      <c r="LLZ3" s="389"/>
      <c r="LMA3" s="389"/>
      <c r="LMB3" s="389"/>
      <c r="LMC3" s="389"/>
      <c r="LMD3" s="389"/>
      <c r="LME3" s="389"/>
      <c r="LMF3" s="389"/>
      <c r="LMG3" s="389"/>
      <c r="LMH3" s="389"/>
      <c r="LMI3" s="389"/>
      <c r="LMJ3" s="389"/>
      <c r="LMK3" s="389"/>
      <c r="LML3" s="389"/>
      <c r="LMM3" s="389"/>
      <c r="LMN3" s="389"/>
      <c r="LMO3" s="389"/>
      <c r="LMP3" s="389"/>
      <c r="LMQ3" s="389"/>
      <c r="LMR3" s="389"/>
      <c r="LMS3" s="389"/>
      <c r="LMT3" s="389"/>
      <c r="LMU3" s="389"/>
      <c r="LMV3" s="389"/>
      <c r="LMW3" s="390"/>
      <c r="LMX3" s="389"/>
      <c r="LMY3" s="389"/>
      <c r="LMZ3" s="389"/>
      <c r="LNA3" s="389"/>
      <c r="LNB3" s="389"/>
      <c r="LNC3" s="389"/>
      <c r="LND3" s="389"/>
      <c r="LNE3" s="389"/>
      <c r="LNF3" s="389"/>
      <c r="LNG3" s="389"/>
      <c r="LNH3" s="389"/>
      <c r="LNI3" s="390"/>
      <c r="LNJ3" s="389"/>
      <c r="LNK3" s="389"/>
      <c r="LNL3" s="389"/>
      <c r="LNM3" s="389"/>
      <c r="LNN3" s="389"/>
      <c r="LNO3" s="389"/>
      <c r="LNP3" s="389"/>
      <c r="LNQ3" s="389"/>
      <c r="LNR3" s="389"/>
      <c r="LNS3" s="389"/>
      <c r="LNT3" s="389"/>
      <c r="LNU3" s="389"/>
      <c r="LNV3" s="389"/>
      <c r="LNW3" s="389"/>
      <c r="LNX3" s="389"/>
      <c r="LNY3" s="389"/>
      <c r="LNZ3" s="389"/>
      <c r="LOA3" s="389"/>
      <c r="LOB3" s="389"/>
      <c r="LOC3" s="389"/>
      <c r="LOD3" s="389"/>
      <c r="LOE3" s="389"/>
      <c r="LOF3" s="389"/>
      <c r="LOG3" s="389"/>
      <c r="LOH3" s="389"/>
      <c r="LOI3" s="389"/>
      <c r="LOJ3" s="389"/>
      <c r="LOK3" s="389"/>
      <c r="LOL3" s="389"/>
      <c r="LOM3" s="389"/>
      <c r="LON3" s="389"/>
      <c r="LOO3" s="389"/>
      <c r="LOP3" s="389"/>
      <c r="LOQ3" s="389"/>
      <c r="LOR3" s="389"/>
      <c r="LOS3" s="389"/>
      <c r="LOT3" s="389"/>
      <c r="LOU3" s="389"/>
      <c r="LOV3" s="389"/>
      <c r="LOW3" s="389"/>
      <c r="LOX3" s="389"/>
      <c r="LOY3" s="389"/>
      <c r="LOZ3" s="389"/>
      <c r="LPA3" s="389"/>
      <c r="LPB3" s="389"/>
      <c r="LPC3" s="389"/>
      <c r="LPD3" s="389"/>
      <c r="LPE3" s="389"/>
      <c r="LPF3" s="389"/>
      <c r="LPG3" s="389"/>
      <c r="LPH3" s="389"/>
      <c r="LPI3" s="389"/>
      <c r="LPJ3" s="389"/>
      <c r="LPK3" s="389"/>
      <c r="LPL3" s="389"/>
      <c r="LPM3" s="389"/>
      <c r="LPN3" s="389"/>
      <c r="LPO3" s="389"/>
      <c r="LPP3" s="389"/>
      <c r="LPQ3" s="389"/>
      <c r="LPR3" s="389"/>
      <c r="LPS3" s="389"/>
      <c r="LPT3" s="389"/>
      <c r="LPU3" s="389"/>
      <c r="LPV3" s="389"/>
      <c r="LPW3" s="389"/>
      <c r="LPX3" s="389"/>
      <c r="LPY3" s="389"/>
      <c r="LPZ3" s="389"/>
      <c r="LQA3" s="389"/>
      <c r="LQB3" s="389"/>
      <c r="LQC3" s="389"/>
      <c r="LQD3" s="389"/>
      <c r="LQE3" s="389"/>
      <c r="LQF3" s="389"/>
      <c r="LQG3" s="389"/>
      <c r="LQH3" s="389"/>
      <c r="LQI3" s="389"/>
      <c r="LQJ3" s="389"/>
      <c r="LQK3" s="389"/>
      <c r="LQL3" s="389"/>
      <c r="LQM3" s="389"/>
      <c r="LQN3" s="389"/>
      <c r="LQO3" s="389"/>
      <c r="LQP3" s="389"/>
      <c r="LQQ3" s="389"/>
      <c r="LQR3" s="389"/>
      <c r="LQS3" s="389"/>
      <c r="LQT3" s="389"/>
      <c r="LQU3" s="389"/>
      <c r="LQV3" s="389"/>
      <c r="LQW3" s="389"/>
      <c r="LQX3" s="389"/>
      <c r="LQY3" s="389"/>
      <c r="LQZ3" s="389"/>
      <c r="LRA3" s="389"/>
      <c r="LRB3" s="389"/>
      <c r="LRC3" s="390"/>
      <c r="LRD3" s="389"/>
      <c r="LRE3" s="389"/>
      <c r="LRF3" s="389"/>
      <c r="LRG3" s="389"/>
      <c r="LRH3" s="389"/>
      <c r="LRI3" s="389"/>
      <c r="LRJ3" s="389"/>
      <c r="LRK3" s="389"/>
      <c r="LRL3" s="389"/>
      <c r="LRM3" s="389"/>
      <c r="LRN3" s="389"/>
      <c r="LRO3" s="390"/>
      <c r="LRP3" s="389"/>
      <c r="LRQ3" s="389"/>
      <c r="LRR3" s="389"/>
      <c r="LRS3" s="389"/>
      <c r="LRT3" s="389"/>
      <c r="LRU3" s="389"/>
      <c r="LRV3" s="389"/>
      <c r="LRW3" s="389"/>
      <c r="LRX3" s="389"/>
      <c r="LRY3" s="389"/>
      <c r="LRZ3" s="389"/>
      <c r="LSA3" s="389"/>
      <c r="LSB3" s="389"/>
      <c r="LSC3" s="389"/>
      <c r="LSD3" s="389"/>
      <c r="LSE3" s="389"/>
      <c r="LSF3" s="389"/>
      <c r="LSG3" s="389"/>
      <c r="LSH3" s="389"/>
      <c r="LSI3" s="389"/>
      <c r="LSJ3" s="389"/>
      <c r="LSK3" s="389"/>
      <c r="LSL3" s="389"/>
      <c r="LSM3" s="389"/>
      <c r="LSN3" s="389"/>
      <c r="LSO3" s="389"/>
      <c r="LSP3" s="389"/>
      <c r="LSQ3" s="389"/>
      <c r="LSR3" s="389"/>
      <c r="LSS3" s="389"/>
      <c r="LST3" s="389"/>
      <c r="LSU3" s="389"/>
      <c r="LSV3" s="389"/>
      <c r="LSW3" s="389"/>
      <c r="LSX3" s="389"/>
      <c r="LSY3" s="389"/>
      <c r="LSZ3" s="389"/>
      <c r="LTA3" s="389"/>
      <c r="LTB3" s="389"/>
      <c r="LTC3" s="389"/>
      <c r="LTD3" s="389"/>
      <c r="LTE3" s="389"/>
      <c r="LTF3" s="389"/>
      <c r="LTG3" s="389"/>
      <c r="LTH3" s="389"/>
      <c r="LTI3" s="389"/>
      <c r="LTJ3" s="389"/>
      <c r="LTK3" s="389"/>
      <c r="LTL3" s="389"/>
      <c r="LTM3" s="389"/>
      <c r="LTN3" s="389"/>
      <c r="LTO3" s="389"/>
      <c r="LTP3" s="389"/>
      <c r="LTQ3" s="389"/>
      <c r="LTR3" s="389"/>
      <c r="LTS3" s="389"/>
      <c r="LTT3" s="389"/>
      <c r="LTU3" s="389"/>
      <c r="LTV3" s="389"/>
      <c r="LTW3" s="389"/>
      <c r="LTX3" s="389"/>
      <c r="LTY3" s="389"/>
      <c r="LTZ3" s="389"/>
      <c r="LUA3" s="389"/>
      <c r="LUB3" s="389"/>
      <c r="LUC3" s="389"/>
      <c r="LUD3" s="389"/>
      <c r="LUE3" s="389"/>
      <c r="LUF3" s="389"/>
      <c r="LUG3" s="389"/>
      <c r="LUH3" s="389"/>
      <c r="LUI3" s="389"/>
      <c r="LUJ3" s="389"/>
      <c r="LUK3" s="389"/>
      <c r="LUL3" s="389"/>
      <c r="LUM3" s="389"/>
      <c r="LUN3" s="389"/>
      <c r="LUO3" s="389"/>
      <c r="LUP3" s="389"/>
      <c r="LUQ3" s="389"/>
      <c r="LUR3" s="389"/>
      <c r="LUS3" s="389"/>
      <c r="LUT3" s="389"/>
      <c r="LUU3" s="389"/>
      <c r="LUV3" s="389"/>
      <c r="LUW3" s="389"/>
      <c r="LUX3" s="389"/>
      <c r="LUY3" s="389"/>
      <c r="LUZ3" s="389"/>
      <c r="LVA3" s="389"/>
      <c r="LVB3" s="389"/>
      <c r="LVC3" s="389"/>
      <c r="LVD3" s="389"/>
      <c r="LVE3" s="389"/>
      <c r="LVF3" s="389"/>
      <c r="LVG3" s="389"/>
      <c r="LVH3" s="389"/>
      <c r="LVI3" s="390"/>
      <c r="LVJ3" s="389"/>
      <c r="LVK3" s="389"/>
      <c r="LVL3" s="389"/>
      <c r="LVM3" s="389"/>
      <c r="LVN3" s="389"/>
      <c r="LVO3" s="389"/>
      <c r="LVP3" s="389"/>
      <c r="LVQ3" s="389"/>
      <c r="LVR3" s="389"/>
      <c r="LVS3" s="389"/>
      <c r="LVT3" s="389"/>
      <c r="LVU3" s="390"/>
      <c r="LVV3" s="389"/>
      <c r="LVW3" s="389"/>
      <c r="LVX3" s="389"/>
      <c r="LVY3" s="389"/>
      <c r="LVZ3" s="389"/>
      <c r="LWA3" s="389"/>
      <c r="LWB3" s="389"/>
      <c r="LWC3" s="389"/>
      <c r="LWD3" s="389"/>
      <c r="LWE3" s="389"/>
      <c r="LWF3" s="389"/>
      <c r="LWG3" s="389"/>
      <c r="LWH3" s="389"/>
      <c r="LWI3" s="389"/>
      <c r="LWJ3" s="389"/>
      <c r="LWK3" s="389"/>
      <c r="LWL3" s="389"/>
      <c r="LWM3" s="389"/>
      <c r="LWN3" s="389"/>
      <c r="LWO3" s="389"/>
      <c r="LWP3" s="389"/>
      <c r="LWQ3" s="389"/>
      <c r="LWR3" s="389"/>
      <c r="LWS3" s="389"/>
      <c r="LWT3" s="389"/>
      <c r="LWU3" s="389"/>
      <c r="LWV3" s="389"/>
      <c r="LWW3" s="389"/>
      <c r="LWX3" s="389"/>
      <c r="LWY3" s="389"/>
      <c r="LWZ3" s="389"/>
      <c r="LXA3" s="389"/>
      <c r="LXB3" s="389"/>
      <c r="LXC3" s="389"/>
      <c r="LXD3" s="389"/>
      <c r="LXE3" s="389"/>
      <c r="LXF3" s="389"/>
      <c r="LXG3" s="389"/>
      <c r="LXH3" s="389"/>
      <c r="LXI3" s="389"/>
      <c r="LXJ3" s="389"/>
      <c r="LXK3" s="389"/>
      <c r="LXL3" s="389"/>
      <c r="LXM3" s="389"/>
      <c r="LXN3" s="389"/>
      <c r="LXO3" s="389"/>
      <c r="LXP3" s="389"/>
      <c r="LXQ3" s="389"/>
      <c r="LXR3" s="389"/>
      <c r="LXS3" s="389"/>
      <c r="LXT3" s="389"/>
      <c r="LXU3" s="389"/>
      <c r="LXV3" s="389"/>
      <c r="LXW3" s="389"/>
      <c r="LXX3" s="389"/>
      <c r="LXY3" s="389"/>
      <c r="LXZ3" s="389"/>
      <c r="LYA3" s="389"/>
      <c r="LYB3" s="389"/>
      <c r="LYC3" s="389"/>
      <c r="LYD3" s="389"/>
      <c r="LYE3" s="389"/>
      <c r="LYF3" s="389"/>
      <c r="LYG3" s="389"/>
      <c r="LYH3" s="389"/>
      <c r="LYI3" s="389"/>
      <c r="LYJ3" s="389"/>
      <c r="LYK3" s="389"/>
      <c r="LYL3" s="389"/>
      <c r="LYM3" s="389"/>
      <c r="LYN3" s="389"/>
      <c r="LYO3" s="389"/>
      <c r="LYP3" s="389"/>
      <c r="LYQ3" s="389"/>
      <c r="LYR3" s="389"/>
      <c r="LYS3" s="389"/>
      <c r="LYT3" s="389"/>
      <c r="LYU3" s="389"/>
      <c r="LYV3" s="389"/>
      <c r="LYW3" s="389"/>
      <c r="LYX3" s="389"/>
      <c r="LYY3" s="389"/>
      <c r="LYZ3" s="389"/>
      <c r="LZA3" s="389"/>
      <c r="LZB3" s="389"/>
      <c r="LZC3" s="389"/>
      <c r="LZD3" s="389"/>
      <c r="LZE3" s="389"/>
      <c r="LZF3" s="389"/>
      <c r="LZG3" s="389"/>
      <c r="LZH3" s="389"/>
      <c r="LZI3" s="389"/>
      <c r="LZJ3" s="389"/>
      <c r="LZK3" s="389"/>
      <c r="LZL3" s="389"/>
      <c r="LZM3" s="389"/>
      <c r="LZN3" s="389"/>
      <c r="LZO3" s="390"/>
      <c r="LZP3" s="389"/>
      <c r="LZQ3" s="389"/>
      <c r="LZR3" s="389"/>
      <c r="LZS3" s="389"/>
      <c r="LZT3" s="389"/>
      <c r="LZU3" s="389"/>
      <c r="LZV3" s="389"/>
      <c r="LZW3" s="389"/>
      <c r="LZX3" s="389"/>
      <c r="LZY3" s="389"/>
      <c r="LZZ3" s="389"/>
      <c r="MAA3" s="390"/>
      <c r="MAB3" s="389"/>
      <c r="MAC3" s="389"/>
      <c r="MAD3" s="389"/>
      <c r="MAE3" s="389"/>
      <c r="MAF3" s="389"/>
      <c r="MAG3" s="389"/>
      <c r="MAH3" s="389"/>
      <c r="MAI3" s="389"/>
      <c r="MAJ3" s="389"/>
      <c r="MAK3" s="389"/>
      <c r="MAL3" s="389"/>
      <c r="MAM3" s="389"/>
      <c r="MAN3" s="389"/>
      <c r="MAO3" s="389"/>
      <c r="MAP3" s="389"/>
      <c r="MAQ3" s="389"/>
      <c r="MAR3" s="389"/>
      <c r="MAS3" s="389"/>
      <c r="MAT3" s="389"/>
      <c r="MAU3" s="389"/>
      <c r="MAV3" s="389"/>
      <c r="MAW3" s="389"/>
      <c r="MAX3" s="389"/>
      <c r="MAY3" s="389"/>
      <c r="MAZ3" s="389"/>
      <c r="MBA3" s="389"/>
      <c r="MBB3" s="389"/>
      <c r="MBC3" s="389"/>
      <c r="MBD3" s="389"/>
      <c r="MBE3" s="389"/>
      <c r="MBF3" s="389"/>
      <c r="MBG3" s="389"/>
      <c r="MBH3" s="389"/>
      <c r="MBI3" s="389"/>
      <c r="MBJ3" s="389"/>
      <c r="MBK3" s="389"/>
      <c r="MBL3" s="389"/>
      <c r="MBM3" s="389"/>
      <c r="MBN3" s="389"/>
      <c r="MBO3" s="389"/>
      <c r="MBP3" s="389"/>
      <c r="MBQ3" s="389"/>
      <c r="MBR3" s="389"/>
      <c r="MBS3" s="389"/>
      <c r="MBT3" s="389"/>
      <c r="MBU3" s="389"/>
      <c r="MBV3" s="389"/>
      <c r="MBW3" s="389"/>
      <c r="MBX3" s="389"/>
      <c r="MBY3" s="389"/>
      <c r="MBZ3" s="389"/>
      <c r="MCA3" s="389"/>
      <c r="MCB3" s="389"/>
      <c r="MCC3" s="389"/>
      <c r="MCD3" s="389"/>
      <c r="MCE3" s="389"/>
      <c r="MCF3" s="389"/>
      <c r="MCG3" s="389"/>
      <c r="MCH3" s="389"/>
      <c r="MCI3" s="389"/>
      <c r="MCJ3" s="389"/>
      <c r="MCK3" s="389"/>
      <c r="MCL3" s="389"/>
      <c r="MCM3" s="389"/>
      <c r="MCN3" s="389"/>
      <c r="MCO3" s="389"/>
      <c r="MCP3" s="389"/>
      <c r="MCQ3" s="389"/>
      <c r="MCR3" s="389"/>
      <c r="MCS3" s="389"/>
      <c r="MCT3" s="389"/>
      <c r="MCU3" s="389"/>
      <c r="MCV3" s="389"/>
      <c r="MCW3" s="389"/>
      <c r="MCX3" s="389"/>
      <c r="MCY3" s="389"/>
      <c r="MCZ3" s="389"/>
      <c r="MDA3" s="389"/>
      <c r="MDB3" s="389"/>
      <c r="MDC3" s="389"/>
      <c r="MDD3" s="389"/>
      <c r="MDE3" s="389"/>
      <c r="MDF3" s="389"/>
      <c r="MDG3" s="389"/>
      <c r="MDH3" s="389"/>
      <c r="MDI3" s="389"/>
      <c r="MDJ3" s="389"/>
      <c r="MDK3" s="389"/>
      <c r="MDL3" s="389"/>
      <c r="MDM3" s="389"/>
      <c r="MDN3" s="389"/>
      <c r="MDO3" s="389"/>
      <c r="MDP3" s="389"/>
      <c r="MDQ3" s="389"/>
      <c r="MDR3" s="389"/>
      <c r="MDS3" s="389"/>
      <c r="MDT3" s="389"/>
      <c r="MDU3" s="390"/>
      <c r="MDV3" s="389"/>
      <c r="MDW3" s="389"/>
      <c r="MDX3" s="389"/>
      <c r="MDY3" s="389"/>
      <c r="MDZ3" s="389"/>
      <c r="MEA3" s="389"/>
      <c r="MEB3" s="389"/>
      <c r="MEC3" s="389"/>
      <c r="MED3" s="389"/>
      <c r="MEE3" s="389"/>
      <c r="MEF3" s="389"/>
      <c r="MEG3" s="390"/>
      <c r="MEH3" s="389"/>
      <c r="MEI3" s="389"/>
      <c r="MEJ3" s="389"/>
      <c r="MEK3" s="389"/>
      <c r="MEL3" s="389"/>
      <c r="MEM3" s="389"/>
      <c r="MEN3" s="389"/>
      <c r="MEO3" s="389"/>
      <c r="MEP3" s="389"/>
      <c r="MEQ3" s="389"/>
      <c r="MER3" s="389"/>
      <c r="MES3" s="389"/>
      <c r="MET3" s="389"/>
      <c r="MEU3" s="389"/>
      <c r="MEV3" s="389"/>
      <c r="MEW3" s="389"/>
      <c r="MEX3" s="389"/>
      <c r="MEY3" s="389"/>
      <c r="MEZ3" s="389"/>
      <c r="MFA3" s="389"/>
      <c r="MFB3" s="389"/>
      <c r="MFC3" s="389"/>
      <c r="MFD3" s="389"/>
      <c r="MFE3" s="389"/>
      <c r="MFF3" s="389"/>
      <c r="MFG3" s="389"/>
      <c r="MFH3" s="389"/>
      <c r="MFI3" s="389"/>
      <c r="MFJ3" s="389"/>
      <c r="MFK3" s="389"/>
      <c r="MFL3" s="389"/>
      <c r="MFM3" s="389"/>
      <c r="MFN3" s="389"/>
      <c r="MFO3" s="389"/>
      <c r="MFP3" s="389"/>
      <c r="MFQ3" s="389"/>
      <c r="MFR3" s="389"/>
      <c r="MFS3" s="389"/>
      <c r="MFT3" s="389"/>
      <c r="MFU3" s="389"/>
      <c r="MFV3" s="389"/>
      <c r="MFW3" s="389"/>
      <c r="MFX3" s="389"/>
      <c r="MFY3" s="389"/>
      <c r="MFZ3" s="389"/>
      <c r="MGA3" s="389"/>
      <c r="MGB3" s="389"/>
      <c r="MGC3" s="389"/>
      <c r="MGD3" s="389"/>
      <c r="MGE3" s="389"/>
      <c r="MGF3" s="389"/>
      <c r="MGG3" s="389"/>
      <c r="MGH3" s="389"/>
      <c r="MGI3" s="389"/>
      <c r="MGJ3" s="389"/>
      <c r="MGK3" s="389"/>
      <c r="MGL3" s="389"/>
      <c r="MGM3" s="389"/>
      <c r="MGN3" s="389"/>
      <c r="MGO3" s="389"/>
      <c r="MGP3" s="389"/>
      <c r="MGQ3" s="389"/>
      <c r="MGR3" s="389"/>
      <c r="MGS3" s="389"/>
      <c r="MGT3" s="389"/>
      <c r="MGU3" s="389"/>
      <c r="MGV3" s="389"/>
      <c r="MGW3" s="389"/>
      <c r="MGX3" s="389"/>
      <c r="MGY3" s="389"/>
      <c r="MGZ3" s="389"/>
      <c r="MHA3" s="389"/>
      <c r="MHB3" s="389"/>
      <c r="MHC3" s="389"/>
      <c r="MHD3" s="389"/>
      <c r="MHE3" s="389"/>
      <c r="MHF3" s="389"/>
      <c r="MHG3" s="389"/>
      <c r="MHH3" s="389"/>
      <c r="MHI3" s="389"/>
      <c r="MHJ3" s="389"/>
      <c r="MHK3" s="389"/>
      <c r="MHL3" s="389"/>
      <c r="MHM3" s="389"/>
      <c r="MHN3" s="389"/>
      <c r="MHO3" s="389"/>
      <c r="MHP3" s="389"/>
      <c r="MHQ3" s="389"/>
      <c r="MHR3" s="389"/>
      <c r="MHS3" s="389"/>
      <c r="MHT3" s="389"/>
      <c r="MHU3" s="389"/>
      <c r="MHV3" s="389"/>
      <c r="MHW3" s="389"/>
      <c r="MHX3" s="389"/>
      <c r="MHY3" s="389"/>
      <c r="MHZ3" s="389"/>
      <c r="MIA3" s="390"/>
      <c r="MIB3" s="389"/>
      <c r="MIC3" s="389"/>
      <c r="MID3" s="389"/>
      <c r="MIE3" s="389"/>
      <c r="MIF3" s="389"/>
      <c r="MIG3" s="389"/>
      <c r="MIH3" s="389"/>
      <c r="MII3" s="389"/>
      <c r="MIJ3" s="389"/>
      <c r="MIK3" s="389"/>
      <c r="MIL3" s="389"/>
      <c r="MIM3" s="390"/>
      <c r="MIN3" s="389"/>
      <c r="MIO3" s="389"/>
      <c r="MIP3" s="389"/>
      <c r="MIQ3" s="389"/>
      <c r="MIR3" s="389"/>
      <c r="MIS3" s="389"/>
      <c r="MIT3" s="389"/>
      <c r="MIU3" s="389"/>
      <c r="MIV3" s="389"/>
      <c r="MIW3" s="389"/>
      <c r="MIX3" s="389"/>
      <c r="MIY3" s="389"/>
      <c r="MIZ3" s="389"/>
      <c r="MJA3" s="389"/>
      <c r="MJB3" s="389"/>
      <c r="MJC3" s="389"/>
      <c r="MJD3" s="389"/>
      <c r="MJE3" s="389"/>
      <c r="MJF3" s="389"/>
      <c r="MJG3" s="389"/>
      <c r="MJH3" s="389"/>
      <c r="MJI3" s="389"/>
      <c r="MJJ3" s="389"/>
      <c r="MJK3" s="389"/>
      <c r="MJL3" s="389"/>
      <c r="MJM3" s="389"/>
      <c r="MJN3" s="389"/>
      <c r="MJO3" s="389"/>
      <c r="MJP3" s="389"/>
      <c r="MJQ3" s="389"/>
      <c r="MJR3" s="389"/>
      <c r="MJS3" s="389"/>
      <c r="MJT3" s="389"/>
      <c r="MJU3" s="389"/>
      <c r="MJV3" s="389"/>
      <c r="MJW3" s="389"/>
      <c r="MJX3" s="389"/>
      <c r="MJY3" s="389"/>
      <c r="MJZ3" s="389"/>
      <c r="MKA3" s="389"/>
      <c r="MKB3" s="389"/>
      <c r="MKC3" s="389"/>
      <c r="MKD3" s="389"/>
      <c r="MKE3" s="389"/>
      <c r="MKF3" s="389"/>
      <c r="MKG3" s="389"/>
      <c r="MKH3" s="389"/>
      <c r="MKI3" s="389"/>
      <c r="MKJ3" s="389"/>
      <c r="MKK3" s="389"/>
      <c r="MKL3" s="389"/>
      <c r="MKM3" s="389"/>
      <c r="MKN3" s="389"/>
      <c r="MKO3" s="389"/>
      <c r="MKP3" s="389"/>
      <c r="MKQ3" s="389"/>
      <c r="MKR3" s="389"/>
      <c r="MKS3" s="389"/>
      <c r="MKT3" s="389"/>
      <c r="MKU3" s="389"/>
      <c r="MKV3" s="389"/>
      <c r="MKW3" s="389"/>
      <c r="MKX3" s="389"/>
      <c r="MKY3" s="389"/>
      <c r="MKZ3" s="389"/>
      <c r="MLA3" s="389"/>
      <c r="MLB3" s="389"/>
      <c r="MLC3" s="389"/>
      <c r="MLD3" s="389"/>
      <c r="MLE3" s="389"/>
      <c r="MLF3" s="389"/>
      <c r="MLG3" s="389"/>
      <c r="MLH3" s="389"/>
      <c r="MLI3" s="389"/>
      <c r="MLJ3" s="389"/>
      <c r="MLK3" s="389"/>
      <c r="MLL3" s="389"/>
      <c r="MLM3" s="389"/>
      <c r="MLN3" s="389"/>
      <c r="MLO3" s="389"/>
      <c r="MLP3" s="389"/>
      <c r="MLQ3" s="389"/>
      <c r="MLR3" s="389"/>
      <c r="MLS3" s="389"/>
      <c r="MLT3" s="389"/>
      <c r="MLU3" s="389"/>
      <c r="MLV3" s="389"/>
      <c r="MLW3" s="389"/>
      <c r="MLX3" s="389"/>
      <c r="MLY3" s="389"/>
      <c r="MLZ3" s="389"/>
      <c r="MMA3" s="389"/>
      <c r="MMB3" s="389"/>
      <c r="MMC3" s="389"/>
      <c r="MMD3" s="389"/>
      <c r="MME3" s="389"/>
      <c r="MMF3" s="389"/>
      <c r="MMG3" s="390"/>
      <c r="MMH3" s="389"/>
      <c r="MMI3" s="389"/>
      <c r="MMJ3" s="389"/>
      <c r="MMK3" s="389"/>
      <c r="MML3" s="389"/>
      <c r="MMM3" s="389"/>
      <c r="MMN3" s="389"/>
      <c r="MMO3" s="389"/>
      <c r="MMP3" s="389"/>
      <c r="MMQ3" s="389"/>
      <c r="MMR3" s="389"/>
      <c r="MMS3" s="390"/>
      <c r="MMT3" s="389"/>
      <c r="MMU3" s="389"/>
      <c r="MMV3" s="389"/>
      <c r="MMW3" s="389"/>
      <c r="MMX3" s="389"/>
      <c r="MMY3" s="389"/>
      <c r="MMZ3" s="389"/>
      <c r="MNA3" s="389"/>
      <c r="MNB3" s="389"/>
      <c r="MNC3" s="389"/>
      <c r="MND3" s="389"/>
      <c r="MNE3" s="389"/>
      <c r="MNF3" s="389"/>
      <c r="MNG3" s="389"/>
      <c r="MNH3" s="389"/>
      <c r="MNI3" s="389"/>
      <c r="MNJ3" s="389"/>
      <c r="MNK3" s="389"/>
      <c r="MNL3" s="389"/>
      <c r="MNM3" s="389"/>
      <c r="MNN3" s="389"/>
      <c r="MNO3" s="389"/>
      <c r="MNP3" s="389"/>
      <c r="MNQ3" s="389"/>
      <c r="MNR3" s="389"/>
      <c r="MNS3" s="389"/>
      <c r="MNT3" s="389"/>
      <c r="MNU3" s="389"/>
      <c r="MNV3" s="389"/>
      <c r="MNW3" s="389"/>
      <c r="MNX3" s="389"/>
      <c r="MNY3" s="389"/>
      <c r="MNZ3" s="389"/>
      <c r="MOA3" s="389"/>
      <c r="MOB3" s="389"/>
      <c r="MOC3" s="389"/>
      <c r="MOD3" s="389"/>
      <c r="MOE3" s="389"/>
      <c r="MOF3" s="389"/>
      <c r="MOG3" s="389"/>
      <c r="MOH3" s="389"/>
      <c r="MOI3" s="389"/>
      <c r="MOJ3" s="389"/>
      <c r="MOK3" s="389"/>
      <c r="MOL3" s="389"/>
      <c r="MOM3" s="389"/>
      <c r="MON3" s="389"/>
      <c r="MOO3" s="389"/>
      <c r="MOP3" s="389"/>
      <c r="MOQ3" s="389"/>
      <c r="MOR3" s="389"/>
      <c r="MOS3" s="389"/>
      <c r="MOT3" s="389"/>
      <c r="MOU3" s="389"/>
      <c r="MOV3" s="389"/>
      <c r="MOW3" s="389"/>
      <c r="MOX3" s="389"/>
      <c r="MOY3" s="389"/>
      <c r="MOZ3" s="389"/>
      <c r="MPA3" s="389"/>
      <c r="MPB3" s="389"/>
      <c r="MPC3" s="389"/>
      <c r="MPD3" s="389"/>
      <c r="MPE3" s="389"/>
      <c r="MPF3" s="389"/>
      <c r="MPG3" s="389"/>
      <c r="MPH3" s="389"/>
      <c r="MPI3" s="389"/>
      <c r="MPJ3" s="389"/>
      <c r="MPK3" s="389"/>
      <c r="MPL3" s="389"/>
      <c r="MPM3" s="389"/>
      <c r="MPN3" s="389"/>
      <c r="MPO3" s="389"/>
      <c r="MPP3" s="389"/>
      <c r="MPQ3" s="389"/>
      <c r="MPR3" s="389"/>
      <c r="MPS3" s="389"/>
      <c r="MPT3" s="389"/>
      <c r="MPU3" s="389"/>
      <c r="MPV3" s="389"/>
      <c r="MPW3" s="389"/>
      <c r="MPX3" s="389"/>
      <c r="MPY3" s="389"/>
      <c r="MPZ3" s="389"/>
      <c r="MQA3" s="389"/>
      <c r="MQB3" s="389"/>
      <c r="MQC3" s="389"/>
      <c r="MQD3" s="389"/>
      <c r="MQE3" s="389"/>
      <c r="MQF3" s="389"/>
      <c r="MQG3" s="389"/>
      <c r="MQH3" s="389"/>
      <c r="MQI3" s="389"/>
      <c r="MQJ3" s="389"/>
      <c r="MQK3" s="389"/>
      <c r="MQL3" s="389"/>
      <c r="MQM3" s="390"/>
      <c r="MQN3" s="389"/>
      <c r="MQO3" s="389"/>
      <c r="MQP3" s="389"/>
      <c r="MQQ3" s="389"/>
      <c r="MQR3" s="389"/>
      <c r="MQS3" s="389"/>
      <c r="MQT3" s="389"/>
      <c r="MQU3" s="389"/>
      <c r="MQV3" s="389"/>
      <c r="MQW3" s="389"/>
      <c r="MQX3" s="389"/>
      <c r="MQY3" s="390"/>
      <c r="MQZ3" s="389"/>
      <c r="MRA3" s="389"/>
      <c r="MRB3" s="389"/>
      <c r="MRC3" s="389"/>
      <c r="MRD3" s="389"/>
      <c r="MRE3" s="389"/>
      <c r="MRF3" s="389"/>
      <c r="MRG3" s="389"/>
      <c r="MRH3" s="389"/>
      <c r="MRI3" s="389"/>
      <c r="MRJ3" s="389"/>
      <c r="MRK3" s="389"/>
      <c r="MRL3" s="389"/>
      <c r="MRM3" s="389"/>
      <c r="MRN3" s="389"/>
      <c r="MRO3" s="389"/>
      <c r="MRP3" s="389"/>
      <c r="MRQ3" s="389"/>
      <c r="MRR3" s="389"/>
      <c r="MRS3" s="389"/>
      <c r="MRT3" s="389"/>
      <c r="MRU3" s="389"/>
      <c r="MRV3" s="389"/>
      <c r="MRW3" s="389"/>
      <c r="MRX3" s="389"/>
      <c r="MRY3" s="389"/>
      <c r="MRZ3" s="389"/>
      <c r="MSA3" s="389"/>
      <c r="MSB3" s="389"/>
      <c r="MSC3" s="389"/>
      <c r="MSD3" s="389"/>
      <c r="MSE3" s="389"/>
      <c r="MSF3" s="389"/>
      <c r="MSG3" s="389"/>
      <c r="MSH3" s="389"/>
      <c r="MSI3" s="389"/>
      <c r="MSJ3" s="389"/>
      <c r="MSK3" s="389"/>
      <c r="MSL3" s="389"/>
      <c r="MSM3" s="389"/>
      <c r="MSN3" s="389"/>
      <c r="MSO3" s="389"/>
      <c r="MSP3" s="389"/>
      <c r="MSQ3" s="389"/>
      <c r="MSR3" s="389"/>
      <c r="MSS3" s="389"/>
      <c r="MST3" s="389"/>
      <c r="MSU3" s="389"/>
      <c r="MSV3" s="389"/>
      <c r="MSW3" s="389"/>
      <c r="MSX3" s="389"/>
      <c r="MSY3" s="389"/>
      <c r="MSZ3" s="389"/>
      <c r="MTA3" s="389"/>
      <c r="MTB3" s="389"/>
      <c r="MTC3" s="389"/>
      <c r="MTD3" s="389"/>
      <c r="MTE3" s="389"/>
      <c r="MTF3" s="389"/>
      <c r="MTG3" s="389"/>
      <c r="MTH3" s="389"/>
      <c r="MTI3" s="389"/>
      <c r="MTJ3" s="389"/>
      <c r="MTK3" s="389"/>
      <c r="MTL3" s="389"/>
      <c r="MTM3" s="389"/>
      <c r="MTN3" s="389"/>
      <c r="MTO3" s="389"/>
      <c r="MTP3" s="389"/>
      <c r="MTQ3" s="389"/>
      <c r="MTR3" s="389"/>
      <c r="MTS3" s="389"/>
      <c r="MTT3" s="389"/>
      <c r="MTU3" s="389"/>
      <c r="MTV3" s="389"/>
      <c r="MTW3" s="389"/>
      <c r="MTX3" s="389"/>
      <c r="MTY3" s="389"/>
      <c r="MTZ3" s="389"/>
      <c r="MUA3" s="389"/>
      <c r="MUB3" s="389"/>
      <c r="MUC3" s="389"/>
      <c r="MUD3" s="389"/>
      <c r="MUE3" s="389"/>
      <c r="MUF3" s="389"/>
      <c r="MUG3" s="389"/>
      <c r="MUH3" s="389"/>
      <c r="MUI3" s="389"/>
      <c r="MUJ3" s="389"/>
      <c r="MUK3" s="389"/>
      <c r="MUL3" s="389"/>
      <c r="MUM3" s="389"/>
      <c r="MUN3" s="389"/>
      <c r="MUO3" s="389"/>
      <c r="MUP3" s="389"/>
      <c r="MUQ3" s="389"/>
      <c r="MUR3" s="389"/>
      <c r="MUS3" s="390"/>
      <c r="MUT3" s="389"/>
      <c r="MUU3" s="389"/>
      <c r="MUV3" s="389"/>
      <c r="MUW3" s="389"/>
      <c r="MUX3" s="389"/>
      <c r="MUY3" s="389"/>
      <c r="MUZ3" s="389"/>
      <c r="MVA3" s="389"/>
      <c r="MVB3" s="389"/>
      <c r="MVC3" s="389"/>
      <c r="MVD3" s="389"/>
      <c r="MVE3" s="390"/>
      <c r="MVF3" s="389"/>
      <c r="MVG3" s="389"/>
      <c r="MVH3" s="389"/>
      <c r="MVI3" s="389"/>
      <c r="MVJ3" s="389"/>
      <c r="MVK3" s="389"/>
      <c r="MVL3" s="389"/>
      <c r="MVM3" s="389"/>
      <c r="MVN3" s="389"/>
      <c r="MVO3" s="389"/>
      <c r="MVP3" s="389"/>
      <c r="MVQ3" s="389"/>
      <c r="MVR3" s="389"/>
      <c r="MVS3" s="389"/>
      <c r="MVT3" s="389"/>
      <c r="MVU3" s="389"/>
      <c r="MVV3" s="389"/>
      <c r="MVW3" s="389"/>
      <c r="MVX3" s="389"/>
      <c r="MVY3" s="389"/>
      <c r="MVZ3" s="389"/>
      <c r="MWA3" s="389"/>
      <c r="MWB3" s="389"/>
      <c r="MWC3" s="389"/>
      <c r="MWD3" s="389"/>
      <c r="MWE3" s="389"/>
      <c r="MWF3" s="389"/>
      <c r="MWG3" s="389"/>
      <c r="MWH3" s="389"/>
      <c r="MWI3" s="389"/>
      <c r="MWJ3" s="389"/>
      <c r="MWK3" s="389"/>
      <c r="MWL3" s="389"/>
      <c r="MWM3" s="389"/>
      <c r="MWN3" s="389"/>
      <c r="MWO3" s="389"/>
      <c r="MWP3" s="389"/>
      <c r="MWQ3" s="389"/>
      <c r="MWR3" s="389"/>
      <c r="MWS3" s="389"/>
      <c r="MWT3" s="389"/>
      <c r="MWU3" s="389"/>
      <c r="MWV3" s="389"/>
      <c r="MWW3" s="389"/>
      <c r="MWX3" s="389"/>
      <c r="MWY3" s="389"/>
      <c r="MWZ3" s="389"/>
      <c r="MXA3" s="389"/>
      <c r="MXB3" s="389"/>
      <c r="MXC3" s="389"/>
      <c r="MXD3" s="389"/>
      <c r="MXE3" s="389"/>
      <c r="MXF3" s="389"/>
      <c r="MXG3" s="389"/>
      <c r="MXH3" s="389"/>
      <c r="MXI3" s="389"/>
      <c r="MXJ3" s="389"/>
      <c r="MXK3" s="389"/>
      <c r="MXL3" s="389"/>
      <c r="MXM3" s="389"/>
      <c r="MXN3" s="389"/>
      <c r="MXO3" s="389"/>
      <c r="MXP3" s="389"/>
      <c r="MXQ3" s="389"/>
      <c r="MXR3" s="389"/>
      <c r="MXS3" s="389"/>
      <c r="MXT3" s="389"/>
      <c r="MXU3" s="389"/>
      <c r="MXV3" s="389"/>
      <c r="MXW3" s="389"/>
      <c r="MXX3" s="389"/>
      <c r="MXY3" s="389"/>
      <c r="MXZ3" s="389"/>
      <c r="MYA3" s="389"/>
      <c r="MYB3" s="389"/>
      <c r="MYC3" s="389"/>
      <c r="MYD3" s="389"/>
      <c r="MYE3" s="389"/>
      <c r="MYF3" s="389"/>
      <c r="MYG3" s="389"/>
      <c r="MYH3" s="389"/>
      <c r="MYI3" s="389"/>
      <c r="MYJ3" s="389"/>
      <c r="MYK3" s="389"/>
      <c r="MYL3" s="389"/>
      <c r="MYM3" s="389"/>
      <c r="MYN3" s="389"/>
      <c r="MYO3" s="389"/>
      <c r="MYP3" s="389"/>
      <c r="MYQ3" s="389"/>
      <c r="MYR3" s="389"/>
      <c r="MYS3" s="389"/>
      <c r="MYT3" s="389"/>
      <c r="MYU3" s="389"/>
      <c r="MYV3" s="389"/>
      <c r="MYW3" s="389"/>
      <c r="MYX3" s="389"/>
      <c r="MYY3" s="390"/>
      <c r="MYZ3" s="389"/>
      <c r="MZA3" s="389"/>
      <c r="MZB3" s="389"/>
      <c r="MZC3" s="389"/>
      <c r="MZD3" s="389"/>
      <c r="MZE3" s="389"/>
      <c r="MZF3" s="389"/>
      <c r="MZG3" s="389"/>
      <c r="MZH3" s="389"/>
      <c r="MZI3" s="389"/>
      <c r="MZJ3" s="389"/>
      <c r="MZK3" s="390"/>
      <c r="MZL3" s="389"/>
      <c r="MZM3" s="389"/>
      <c r="MZN3" s="389"/>
      <c r="MZO3" s="389"/>
      <c r="MZP3" s="389"/>
      <c r="MZQ3" s="389"/>
      <c r="MZR3" s="389"/>
      <c r="MZS3" s="389"/>
      <c r="MZT3" s="389"/>
      <c r="MZU3" s="389"/>
      <c r="MZV3" s="389"/>
      <c r="MZW3" s="389"/>
      <c r="MZX3" s="389"/>
      <c r="MZY3" s="389"/>
      <c r="MZZ3" s="389"/>
      <c r="NAA3" s="389"/>
      <c r="NAB3" s="389"/>
      <c r="NAC3" s="389"/>
      <c r="NAD3" s="389"/>
      <c r="NAE3" s="389"/>
      <c r="NAF3" s="389"/>
      <c r="NAG3" s="389"/>
      <c r="NAH3" s="389"/>
      <c r="NAI3" s="389"/>
      <c r="NAJ3" s="389"/>
      <c r="NAK3" s="389"/>
      <c r="NAL3" s="389"/>
      <c r="NAM3" s="389"/>
      <c r="NAN3" s="389"/>
      <c r="NAO3" s="389"/>
      <c r="NAP3" s="389"/>
      <c r="NAQ3" s="389"/>
      <c r="NAR3" s="389"/>
      <c r="NAS3" s="389"/>
      <c r="NAT3" s="389"/>
      <c r="NAU3" s="389"/>
      <c r="NAV3" s="389"/>
      <c r="NAW3" s="389"/>
      <c r="NAX3" s="389"/>
      <c r="NAY3" s="389"/>
      <c r="NAZ3" s="389"/>
      <c r="NBA3" s="389"/>
      <c r="NBB3" s="389"/>
      <c r="NBC3" s="389"/>
      <c r="NBD3" s="389"/>
      <c r="NBE3" s="389"/>
      <c r="NBF3" s="389"/>
      <c r="NBG3" s="389"/>
      <c r="NBH3" s="389"/>
      <c r="NBI3" s="389"/>
      <c r="NBJ3" s="389"/>
      <c r="NBK3" s="389"/>
      <c r="NBL3" s="389"/>
      <c r="NBM3" s="389"/>
      <c r="NBN3" s="389"/>
      <c r="NBO3" s="389"/>
      <c r="NBP3" s="389"/>
      <c r="NBQ3" s="389"/>
      <c r="NBR3" s="389"/>
      <c r="NBS3" s="389"/>
      <c r="NBT3" s="389"/>
      <c r="NBU3" s="389"/>
      <c r="NBV3" s="389"/>
      <c r="NBW3" s="389"/>
      <c r="NBX3" s="389"/>
      <c r="NBY3" s="389"/>
      <c r="NBZ3" s="389"/>
      <c r="NCA3" s="389"/>
      <c r="NCB3" s="389"/>
      <c r="NCC3" s="389"/>
      <c r="NCD3" s="389"/>
      <c r="NCE3" s="389"/>
      <c r="NCF3" s="389"/>
      <c r="NCG3" s="389"/>
      <c r="NCH3" s="389"/>
      <c r="NCI3" s="389"/>
      <c r="NCJ3" s="389"/>
      <c r="NCK3" s="389"/>
      <c r="NCL3" s="389"/>
      <c r="NCM3" s="389"/>
      <c r="NCN3" s="389"/>
      <c r="NCO3" s="389"/>
      <c r="NCP3" s="389"/>
      <c r="NCQ3" s="389"/>
      <c r="NCR3" s="389"/>
      <c r="NCS3" s="389"/>
      <c r="NCT3" s="389"/>
      <c r="NCU3" s="389"/>
      <c r="NCV3" s="389"/>
      <c r="NCW3" s="389"/>
      <c r="NCX3" s="389"/>
      <c r="NCY3" s="389"/>
      <c r="NCZ3" s="389"/>
      <c r="NDA3" s="389"/>
      <c r="NDB3" s="389"/>
      <c r="NDC3" s="389"/>
      <c r="NDD3" s="389"/>
      <c r="NDE3" s="390"/>
      <c r="NDF3" s="389"/>
      <c r="NDG3" s="389"/>
      <c r="NDH3" s="389"/>
      <c r="NDI3" s="389"/>
      <c r="NDJ3" s="389"/>
      <c r="NDK3" s="389"/>
      <c r="NDL3" s="389"/>
      <c r="NDM3" s="389"/>
      <c r="NDN3" s="389"/>
      <c r="NDO3" s="389"/>
      <c r="NDP3" s="389"/>
      <c r="NDQ3" s="390"/>
      <c r="NDR3" s="389"/>
      <c r="NDS3" s="389"/>
      <c r="NDT3" s="389"/>
      <c r="NDU3" s="389"/>
      <c r="NDV3" s="389"/>
      <c r="NDW3" s="389"/>
      <c r="NDX3" s="389"/>
      <c r="NDY3" s="389"/>
      <c r="NDZ3" s="389"/>
      <c r="NEA3" s="389"/>
      <c r="NEB3" s="389"/>
      <c r="NEC3" s="389"/>
      <c r="NED3" s="389"/>
      <c r="NEE3" s="389"/>
      <c r="NEF3" s="389"/>
      <c r="NEG3" s="389"/>
      <c r="NEH3" s="389"/>
      <c r="NEI3" s="389"/>
      <c r="NEJ3" s="389"/>
      <c r="NEK3" s="389"/>
      <c r="NEL3" s="389"/>
      <c r="NEM3" s="389"/>
      <c r="NEN3" s="389"/>
      <c r="NEO3" s="389"/>
      <c r="NEP3" s="389"/>
      <c r="NEQ3" s="389"/>
      <c r="NER3" s="389"/>
      <c r="NES3" s="389"/>
      <c r="NET3" s="389"/>
      <c r="NEU3" s="389"/>
      <c r="NEV3" s="389"/>
      <c r="NEW3" s="389"/>
      <c r="NEX3" s="389"/>
      <c r="NEY3" s="389"/>
      <c r="NEZ3" s="389"/>
      <c r="NFA3" s="389"/>
      <c r="NFB3" s="389"/>
      <c r="NFC3" s="389"/>
      <c r="NFD3" s="389"/>
      <c r="NFE3" s="389"/>
      <c r="NFF3" s="389"/>
      <c r="NFG3" s="389"/>
      <c r="NFH3" s="389"/>
      <c r="NFI3" s="389"/>
      <c r="NFJ3" s="389"/>
      <c r="NFK3" s="389"/>
      <c r="NFL3" s="389"/>
      <c r="NFM3" s="389"/>
      <c r="NFN3" s="389"/>
      <c r="NFO3" s="389"/>
      <c r="NFP3" s="389"/>
      <c r="NFQ3" s="389"/>
      <c r="NFR3" s="389"/>
      <c r="NFS3" s="389"/>
      <c r="NFT3" s="389"/>
      <c r="NFU3" s="389"/>
      <c r="NFV3" s="389"/>
      <c r="NFW3" s="389"/>
      <c r="NFX3" s="389"/>
      <c r="NFY3" s="389"/>
      <c r="NFZ3" s="389"/>
      <c r="NGA3" s="389"/>
      <c r="NGB3" s="389"/>
      <c r="NGC3" s="389"/>
      <c r="NGD3" s="389"/>
      <c r="NGE3" s="389"/>
      <c r="NGF3" s="389"/>
      <c r="NGG3" s="389"/>
      <c r="NGH3" s="389"/>
      <c r="NGI3" s="389"/>
      <c r="NGJ3" s="389"/>
      <c r="NGK3" s="389"/>
      <c r="NGL3" s="389"/>
      <c r="NGM3" s="389"/>
      <c r="NGN3" s="389"/>
      <c r="NGO3" s="389"/>
      <c r="NGP3" s="389"/>
      <c r="NGQ3" s="389"/>
      <c r="NGR3" s="389"/>
      <c r="NGS3" s="389"/>
      <c r="NGT3" s="389"/>
      <c r="NGU3" s="389"/>
      <c r="NGV3" s="389"/>
      <c r="NGW3" s="389"/>
      <c r="NGX3" s="389"/>
      <c r="NGY3" s="389"/>
      <c r="NGZ3" s="389"/>
      <c r="NHA3" s="389"/>
      <c r="NHB3" s="389"/>
      <c r="NHC3" s="389"/>
      <c r="NHD3" s="389"/>
      <c r="NHE3" s="389"/>
      <c r="NHF3" s="389"/>
      <c r="NHG3" s="389"/>
      <c r="NHH3" s="389"/>
      <c r="NHI3" s="389"/>
      <c r="NHJ3" s="389"/>
      <c r="NHK3" s="390"/>
      <c r="NHL3" s="389"/>
      <c r="NHM3" s="389"/>
      <c r="NHN3" s="389"/>
      <c r="NHO3" s="389"/>
      <c r="NHP3" s="389"/>
      <c r="NHQ3" s="389"/>
      <c r="NHR3" s="389"/>
      <c r="NHS3" s="389"/>
      <c r="NHT3" s="389"/>
      <c r="NHU3" s="389"/>
      <c r="NHV3" s="389"/>
      <c r="NHW3" s="390"/>
      <c r="NHX3" s="389"/>
      <c r="NHY3" s="389"/>
      <c r="NHZ3" s="389"/>
      <c r="NIA3" s="389"/>
      <c r="NIB3" s="389"/>
      <c r="NIC3" s="389"/>
      <c r="NID3" s="389"/>
      <c r="NIE3" s="389"/>
      <c r="NIF3" s="389"/>
      <c r="NIG3" s="389"/>
      <c r="NIH3" s="389"/>
      <c r="NII3" s="389"/>
      <c r="NIJ3" s="389"/>
      <c r="NIK3" s="389"/>
      <c r="NIL3" s="389"/>
      <c r="NIM3" s="389"/>
      <c r="NIN3" s="389"/>
      <c r="NIO3" s="389"/>
      <c r="NIP3" s="389"/>
      <c r="NIQ3" s="389"/>
      <c r="NIR3" s="389"/>
      <c r="NIS3" s="389"/>
      <c r="NIT3" s="389"/>
      <c r="NIU3" s="389"/>
      <c r="NIV3" s="389"/>
      <c r="NIW3" s="389"/>
      <c r="NIX3" s="389"/>
      <c r="NIY3" s="389"/>
      <c r="NIZ3" s="389"/>
      <c r="NJA3" s="389"/>
      <c r="NJB3" s="389"/>
      <c r="NJC3" s="389"/>
      <c r="NJD3" s="389"/>
      <c r="NJE3" s="389"/>
      <c r="NJF3" s="389"/>
      <c r="NJG3" s="389"/>
      <c r="NJH3" s="389"/>
      <c r="NJI3" s="389"/>
      <c r="NJJ3" s="389"/>
      <c r="NJK3" s="389"/>
      <c r="NJL3" s="389"/>
      <c r="NJM3" s="389"/>
      <c r="NJN3" s="389"/>
      <c r="NJO3" s="389"/>
      <c r="NJP3" s="389"/>
      <c r="NJQ3" s="389"/>
      <c r="NJR3" s="389"/>
      <c r="NJS3" s="389"/>
      <c r="NJT3" s="389"/>
      <c r="NJU3" s="389"/>
      <c r="NJV3" s="389"/>
      <c r="NJW3" s="389"/>
      <c r="NJX3" s="389"/>
      <c r="NJY3" s="389"/>
      <c r="NJZ3" s="389"/>
      <c r="NKA3" s="389"/>
      <c r="NKB3" s="389"/>
      <c r="NKC3" s="389"/>
      <c r="NKD3" s="389"/>
      <c r="NKE3" s="389"/>
      <c r="NKF3" s="389"/>
      <c r="NKG3" s="389"/>
      <c r="NKH3" s="389"/>
      <c r="NKI3" s="389"/>
      <c r="NKJ3" s="389"/>
      <c r="NKK3" s="389"/>
      <c r="NKL3" s="389"/>
      <c r="NKM3" s="389"/>
      <c r="NKN3" s="389"/>
      <c r="NKO3" s="389"/>
      <c r="NKP3" s="389"/>
      <c r="NKQ3" s="389"/>
      <c r="NKR3" s="389"/>
      <c r="NKS3" s="389"/>
      <c r="NKT3" s="389"/>
      <c r="NKU3" s="389"/>
      <c r="NKV3" s="389"/>
      <c r="NKW3" s="389"/>
      <c r="NKX3" s="389"/>
      <c r="NKY3" s="389"/>
      <c r="NKZ3" s="389"/>
      <c r="NLA3" s="389"/>
      <c r="NLB3" s="389"/>
      <c r="NLC3" s="389"/>
      <c r="NLD3" s="389"/>
      <c r="NLE3" s="389"/>
      <c r="NLF3" s="389"/>
      <c r="NLG3" s="389"/>
      <c r="NLH3" s="389"/>
      <c r="NLI3" s="389"/>
      <c r="NLJ3" s="389"/>
      <c r="NLK3" s="389"/>
      <c r="NLL3" s="389"/>
      <c r="NLM3" s="389"/>
      <c r="NLN3" s="389"/>
      <c r="NLO3" s="389"/>
      <c r="NLP3" s="389"/>
      <c r="NLQ3" s="390"/>
      <c r="NLR3" s="389"/>
      <c r="NLS3" s="389"/>
      <c r="NLT3" s="389"/>
      <c r="NLU3" s="389"/>
      <c r="NLV3" s="389"/>
      <c r="NLW3" s="389"/>
      <c r="NLX3" s="389"/>
      <c r="NLY3" s="389"/>
      <c r="NLZ3" s="389"/>
      <c r="NMA3" s="389"/>
      <c r="NMB3" s="389"/>
      <c r="NMC3" s="390"/>
      <c r="NMD3" s="389"/>
      <c r="NME3" s="389"/>
      <c r="NMF3" s="389"/>
      <c r="NMG3" s="389"/>
      <c r="NMH3" s="389"/>
      <c r="NMI3" s="389"/>
      <c r="NMJ3" s="389"/>
      <c r="NMK3" s="389"/>
      <c r="NML3" s="389"/>
      <c r="NMM3" s="389"/>
      <c r="NMN3" s="389"/>
      <c r="NMO3" s="389"/>
      <c r="NMP3" s="389"/>
      <c r="NMQ3" s="389"/>
      <c r="NMR3" s="389"/>
      <c r="NMS3" s="389"/>
      <c r="NMT3" s="389"/>
      <c r="NMU3" s="389"/>
      <c r="NMV3" s="389"/>
      <c r="NMW3" s="389"/>
      <c r="NMX3" s="389"/>
      <c r="NMY3" s="389"/>
      <c r="NMZ3" s="389"/>
      <c r="NNA3" s="389"/>
      <c r="NNB3" s="389"/>
      <c r="NNC3" s="389"/>
      <c r="NND3" s="389"/>
      <c r="NNE3" s="389"/>
      <c r="NNF3" s="389"/>
      <c r="NNG3" s="389"/>
      <c r="NNH3" s="389"/>
      <c r="NNI3" s="389"/>
      <c r="NNJ3" s="389"/>
      <c r="NNK3" s="389"/>
      <c r="NNL3" s="389"/>
      <c r="NNM3" s="389"/>
      <c r="NNN3" s="389"/>
      <c r="NNO3" s="389"/>
      <c r="NNP3" s="389"/>
      <c r="NNQ3" s="389"/>
      <c r="NNR3" s="389"/>
      <c r="NNS3" s="389"/>
      <c r="NNT3" s="389"/>
      <c r="NNU3" s="389"/>
      <c r="NNV3" s="389"/>
      <c r="NNW3" s="389"/>
      <c r="NNX3" s="389"/>
      <c r="NNY3" s="389"/>
      <c r="NNZ3" s="389"/>
      <c r="NOA3" s="389"/>
      <c r="NOB3" s="389"/>
      <c r="NOC3" s="389"/>
      <c r="NOD3" s="389"/>
      <c r="NOE3" s="389"/>
      <c r="NOF3" s="389"/>
      <c r="NOG3" s="389"/>
      <c r="NOH3" s="389"/>
      <c r="NOI3" s="389"/>
      <c r="NOJ3" s="389"/>
      <c r="NOK3" s="389"/>
      <c r="NOL3" s="389"/>
      <c r="NOM3" s="389"/>
      <c r="NON3" s="389"/>
      <c r="NOO3" s="389"/>
      <c r="NOP3" s="389"/>
      <c r="NOQ3" s="389"/>
      <c r="NOR3" s="389"/>
      <c r="NOS3" s="389"/>
      <c r="NOT3" s="389"/>
      <c r="NOU3" s="389"/>
      <c r="NOV3" s="389"/>
      <c r="NOW3" s="389"/>
      <c r="NOX3" s="389"/>
      <c r="NOY3" s="389"/>
      <c r="NOZ3" s="389"/>
      <c r="NPA3" s="389"/>
      <c r="NPB3" s="389"/>
      <c r="NPC3" s="389"/>
      <c r="NPD3" s="389"/>
      <c r="NPE3" s="389"/>
      <c r="NPF3" s="389"/>
      <c r="NPG3" s="389"/>
      <c r="NPH3" s="389"/>
      <c r="NPI3" s="389"/>
      <c r="NPJ3" s="389"/>
      <c r="NPK3" s="389"/>
      <c r="NPL3" s="389"/>
      <c r="NPM3" s="389"/>
      <c r="NPN3" s="389"/>
      <c r="NPO3" s="389"/>
      <c r="NPP3" s="389"/>
      <c r="NPQ3" s="389"/>
      <c r="NPR3" s="389"/>
      <c r="NPS3" s="389"/>
      <c r="NPT3" s="389"/>
      <c r="NPU3" s="389"/>
      <c r="NPV3" s="389"/>
      <c r="NPW3" s="390"/>
      <c r="NPX3" s="389"/>
      <c r="NPY3" s="389"/>
      <c r="NPZ3" s="389"/>
      <c r="NQA3" s="389"/>
      <c r="NQB3" s="389"/>
      <c r="NQC3" s="389"/>
      <c r="NQD3" s="389"/>
      <c r="NQE3" s="389"/>
      <c r="NQF3" s="389"/>
      <c r="NQG3" s="389"/>
      <c r="NQH3" s="389"/>
      <c r="NQI3" s="390"/>
      <c r="NQJ3" s="389"/>
      <c r="NQK3" s="389"/>
      <c r="NQL3" s="389"/>
      <c r="NQM3" s="389"/>
      <c r="NQN3" s="389"/>
      <c r="NQO3" s="389"/>
      <c r="NQP3" s="389"/>
      <c r="NQQ3" s="389"/>
      <c r="NQR3" s="389"/>
      <c r="NQS3" s="389"/>
      <c r="NQT3" s="389"/>
      <c r="NQU3" s="389"/>
      <c r="NQV3" s="389"/>
      <c r="NQW3" s="389"/>
      <c r="NQX3" s="389"/>
      <c r="NQY3" s="389"/>
      <c r="NQZ3" s="389"/>
      <c r="NRA3" s="389"/>
      <c r="NRB3" s="389"/>
      <c r="NRC3" s="389"/>
      <c r="NRD3" s="389"/>
      <c r="NRE3" s="389"/>
      <c r="NRF3" s="389"/>
      <c r="NRG3" s="389"/>
      <c r="NRH3" s="389"/>
      <c r="NRI3" s="389"/>
      <c r="NRJ3" s="389"/>
      <c r="NRK3" s="389"/>
      <c r="NRL3" s="389"/>
      <c r="NRM3" s="389"/>
      <c r="NRN3" s="389"/>
      <c r="NRO3" s="389"/>
      <c r="NRP3" s="389"/>
      <c r="NRQ3" s="389"/>
      <c r="NRR3" s="389"/>
      <c r="NRS3" s="389"/>
      <c r="NRT3" s="389"/>
      <c r="NRU3" s="389"/>
      <c r="NRV3" s="389"/>
      <c r="NRW3" s="389"/>
      <c r="NRX3" s="389"/>
      <c r="NRY3" s="389"/>
      <c r="NRZ3" s="389"/>
      <c r="NSA3" s="389"/>
      <c r="NSB3" s="389"/>
      <c r="NSC3" s="389"/>
      <c r="NSD3" s="389"/>
      <c r="NSE3" s="389"/>
      <c r="NSF3" s="389"/>
      <c r="NSG3" s="389"/>
      <c r="NSH3" s="389"/>
      <c r="NSI3" s="389"/>
      <c r="NSJ3" s="389"/>
      <c r="NSK3" s="389"/>
      <c r="NSL3" s="389"/>
      <c r="NSM3" s="389"/>
      <c r="NSN3" s="389"/>
      <c r="NSO3" s="389"/>
      <c r="NSP3" s="389"/>
      <c r="NSQ3" s="389"/>
      <c r="NSR3" s="389"/>
      <c r="NSS3" s="389"/>
      <c r="NST3" s="389"/>
      <c r="NSU3" s="389"/>
      <c r="NSV3" s="389"/>
      <c r="NSW3" s="389"/>
      <c r="NSX3" s="389"/>
      <c r="NSY3" s="389"/>
      <c r="NSZ3" s="389"/>
      <c r="NTA3" s="389"/>
      <c r="NTB3" s="389"/>
      <c r="NTC3" s="389"/>
      <c r="NTD3" s="389"/>
      <c r="NTE3" s="389"/>
      <c r="NTF3" s="389"/>
      <c r="NTG3" s="389"/>
      <c r="NTH3" s="389"/>
      <c r="NTI3" s="389"/>
      <c r="NTJ3" s="389"/>
      <c r="NTK3" s="389"/>
      <c r="NTL3" s="389"/>
      <c r="NTM3" s="389"/>
      <c r="NTN3" s="389"/>
      <c r="NTO3" s="389"/>
      <c r="NTP3" s="389"/>
      <c r="NTQ3" s="389"/>
      <c r="NTR3" s="389"/>
      <c r="NTS3" s="389"/>
      <c r="NTT3" s="389"/>
      <c r="NTU3" s="389"/>
      <c r="NTV3" s="389"/>
      <c r="NTW3" s="389"/>
      <c r="NTX3" s="389"/>
      <c r="NTY3" s="389"/>
      <c r="NTZ3" s="389"/>
      <c r="NUA3" s="389"/>
      <c r="NUB3" s="389"/>
      <c r="NUC3" s="390"/>
      <c r="NUD3" s="389"/>
      <c r="NUE3" s="389"/>
      <c r="NUF3" s="389"/>
      <c r="NUG3" s="389"/>
      <c r="NUH3" s="389"/>
      <c r="NUI3" s="389"/>
      <c r="NUJ3" s="389"/>
      <c r="NUK3" s="389"/>
      <c r="NUL3" s="389"/>
      <c r="NUM3" s="389"/>
      <c r="NUN3" s="389"/>
      <c r="NUO3" s="390"/>
      <c r="NUP3" s="389"/>
      <c r="NUQ3" s="389"/>
      <c r="NUR3" s="389"/>
      <c r="NUS3" s="389"/>
      <c r="NUT3" s="389"/>
      <c r="NUU3" s="389"/>
      <c r="NUV3" s="389"/>
      <c r="NUW3" s="389"/>
      <c r="NUX3" s="389"/>
      <c r="NUY3" s="389"/>
      <c r="NUZ3" s="389"/>
      <c r="NVA3" s="389"/>
      <c r="NVB3" s="389"/>
      <c r="NVC3" s="389"/>
      <c r="NVD3" s="389"/>
      <c r="NVE3" s="389"/>
      <c r="NVF3" s="389"/>
      <c r="NVG3" s="389"/>
      <c r="NVH3" s="389"/>
      <c r="NVI3" s="389"/>
      <c r="NVJ3" s="389"/>
      <c r="NVK3" s="389"/>
      <c r="NVL3" s="389"/>
      <c r="NVM3" s="389"/>
      <c r="NVN3" s="389"/>
      <c r="NVO3" s="389"/>
      <c r="NVP3" s="389"/>
      <c r="NVQ3" s="389"/>
      <c r="NVR3" s="389"/>
      <c r="NVS3" s="389"/>
      <c r="NVT3" s="389"/>
      <c r="NVU3" s="389"/>
      <c r="NVV3" s="389"/>
      <c r="NVW3" s="389"/>
      <c r="NVX3" s="389"/>
      <c r="NVY3" s="389"/>
      <c r="NVZ3" s="389"/>
      <c r="NWA3" s="389"/>
      <c r="NWB3" s="389"/>
      <c r="NWC3" s="389"/>
      <c r="NWD3" s="389"/>
      <c r="NWE3" s="389"/>
      <c r="NWF3" s="389"/>
      <c r="NWG3" s="389"/>
      <c r="NWH3" s="389"/>
      <c r="NWI3" s="389"/>
      <c r="NWJ3" s="389"/>
      <c r="NWK3" s="389"/>
      <c r="NWL3" s="389"/>
      <c r="NWM3" s="389"/>
      <c r="NWN3" s="389"/>
      <c r="NWO3" s="389"/>
      <c r="NWP3" s="389"/>
      <c r="NWQ3" s="389"/>
      <c r="NWR3" s="389"/>
      <c r="NWS3" s="389"/>
      <c r="NWT3" s="389"/>
      <c r="NWU3" s="389"/>
      <c r="NWV3" s="389"/>
      <c r="NWW3" s="389"/>
      <c r="NWX3" s="389"/>
      <c r="NWY3" s="389"/>
      <c r="NWZ3" s="389"/>
      <c r="NXA3" s="389"/>
      <c r="NXB3" s="389"/>
      <c r="NXC3" s="389"/>
      <c r="NXD3" s="389"/>
      <c r="NXE3" s="389"/>
      <c r="NXF3" s="389"/>
      <c r="NXG3" s="389"/>
      <c r="NXH3" s="389"/>
      <c r="NXI3" s="389"/>
      <c r="NXJ3" s="389"/>
      <c r="NXK3" s="389"/>
      <c r="NXL3" s="389"/>
      <c r="NXM3" s="389"/>
      <c r="NXN3" s="389"/>
      <c r="NXO3" s="389"/>
      <c r="NXP3" s="389"/>
      <c r="NXQ3" s="389"/>
      <c r="NXR3" s="389"/>
      <c r="NXS3" s="389"/>
      <c r="NXT3" s="389"/>
      <c r="NXU3" s="389"/>
      <c r="NXV3" s="389"/>
      <c r="NXW3" s="389"/>
      <c r="NXX3" s="389"/>
      <c r="NXY3" s="389"/>
      <c r="NXZ3" s="389"/>
      <c r="NYA3" s="389"/>
      <c r="NYB3" s="389"/>
      <c r="NYC3" s="389"/>
      <c r="NYD3" s="389"/>
      <c r="NYE3" s="389"/>
      <c r="NYF3" s="389"/>
      <c r="NYG3" s="389"/>
      <c r="NYH3" s="389"/>
      <c r="NYI3" s="390"/>
      <c r="NYJ3" s="389"/>
      <c r="NYK3" s="389"/>
      <c r="NYL3" s="389"/>
      <c r="NYM3" s="389"/>
      <c r="NYN3" s="389"/>
      <c r="NYO3" s="389"/>
      <c r="NYP3" s="389"/>
      <c r="NYQ3" s="389"/>
      <c r="NYR3" s="389"/>
      <c r="NYS3" s="389"/>
      <c r="NYT3" s="389"/>
      <c r="NYU3" s="390"/>
      <c r="NYV3" s="389"/>
      <c r="NYW3" s="389"/>
      <c r="NYX3" s="389"/>
      <c r="NYY3" s="389"/>
      <c r="NYZ3" s="389"/>
      <c r="NZA3" s="389"/>
      <c r="NZB3" s="389"/>
      <c r="NZC3" s="389"/>
      <c r="NZD3" s="389"/>
      <c r="NZE3" s="389"/>
      <c r="NZF3" s="389"/>
      <c r="NZG3" s="389"/>
      <c r="NZH3" s="389"/>
      <c r="NZI3" s="389"/>
      <c r="NZJ3" s="389"/>
      <c r="NZK3" s="389"/>
      <c r="NZL3" s="389"/>
      <c r="NZM3" s="389"/>
      <c r="NZN3" s="389"/>
      <c r="NZO3" s="389"/>
      <c r="NZP3" s="389"/>
      <c r="NZQ3" s="389"/>
      <c r="NZR3" s="389"/>
      <c r="NZS3" s="389"/>
      <c r="NZT3" s="389"/>
      <c r="NZU3" s="389"/>
      <c r="NZV3" s="389"/>
      <c r="NZW3" s="389"/>
      <c r="NZX3" s="389"/>
      <c r="NZY3" s="389"/>
      <c r="NZZ3" s="389"/>
      <c r="OAA3" s="389"/>
      <c r="OAB3" s="389"/>
      <c r="OAC3" s="389"/>
      <c r="OAD3" s="389"/>
      <c r="OAE3" s="389"/>
      <c r="OAF3" s="389"/>
      <c r="OAG3" s="389"/>
      <c r="OAH3" s="389"/>
      <c r="OAI3" s="389"/>
      <c r="OAJ3" s="389"/>
      <c r="OAK3" s="389"/>
      <c r="OAL3" s="389"/>
      <c r="OAM3" s="389"/>
      <c r="OAN3" s="389"/>
      <c r="OAO3" s="389"/>
      <c r="OAP3" s="389"/>
      <c r="OAQ3" s="389"/>
      <c r="OAR3" s="389"/>
      <c r="OAS3" s="389"/>
      <c r="OAT3" s="389"/>
      <c r="OAU3" s="389"/>
      <c r="OAV3" s="389"/>
      <c r="OAW3" s="389"/>
      <c r="OAX3" s="389"/>
      <c r="OAY3" s="389"/>
      <c r="OAZ3" s="389"/>
      <c r="OBA3" s="389"/>
      <c r="OBB3" s="389"/>
      <c r="OBC3" s="389"/>
      <c r="OBD3" s="389"/>
      <c r="OBE3" s="389"/>
      <c r="OBF3" s="389"/>
      <c r="OBG3" s="389"/>
      <c r="OBH3" s="389"/>
      <c r="OBI3" s="389"/>
      <c r="OBJ3" s="389"/>
      <c r="OBK3" s="389"/>
      <c r="OBL3" s="389"/>
      <c r="OBM3" s="389"/>
      <c r="OBN3" s="389"/>
      <c r="OBO3" s="389"/>
      <c r="OBP3" s="389"/>
      <c r="OBQ3" s="389"/>
      <c r="OBR3" s="389"/>
      <c r="OBS3" s="389"/>
      <c r="OBT3" s="389"/>
      <c r="OBU3" s="389"/>
      <c r="OBV3" s="389"/>
      <c r="OBW3" s="389"/>
      <c r="OBX3" s="389"/>
      <c r="OBY3" s="389"/>
      <c r="OBZ3" s="389"/>
      <c r="OCA3" s="389"/>
      <c r="OCB3" s="389"/>
      <c r="OCC3" s="389"/>
      <c r="OCD3" s="389"/>
      <c r="OCE3" s="389"/>
      <c r="OCF3" s="389"/>
      <c r="OCG3" s="389"/>
      <c r="OCH3" s="389"/>
      <c r="OCI3" s="389"/>
      <c r="OCJ3" s="389"/>
      <c r="OCK3" s="389"/>
      <c r="OCL3" s="389"/>
      <c r="OCM3" s="389"/>
      <c r="OCN3" s="389"/>
      <c r="OCO3" s="390"/>
      <c r="OCP3" s="389"/>
      <c r="OCQ3" s="389"/>
      <c r="OCR3" s="389"/>
      <c r="OCS3" s="389"/>
      <c r="OCT3" s="389"/>
      <c r="OCU3" s="389"/>
      <c r="OCV3" s="389"/>
      <c r="OCW3" s="389"/>
      <c r="OCX3" s="389"/>
      <c r="OCY3" s="389"/>
      <c r="OCZ3" s="389"/>
      <c r="ODA3" s="390"/>
      <c r="ODB3" s="389"/>
      <c r="ODC3" s="389"/>
      <c r="ODD3" s="389"/>
      <c r="ODE3" s="389"/>
      <c r="ODF3" s="389"/>
      <c r="ODG3" s="389"/>
      <c r="ODH3" s="389"/>
      <c r="ODI3" s="389"/>
      <c r="ODJ3" s="389"/>
      <c r="ODK3" s="389"/>
      <c r="ODL3" s="389"/>
      <c r="ODM3" s="389"/>
      <c r="ODN3" s="389"/>
      <c r="ODO3" s="389"/>
      <c r="ODP3" s="389"/>
      <c r="ODQ3" s="389"/>
      <c r="ODR3" s="389"/>
      <c r="ODS3" s="389"/>
      <c r="ODT3" s="389"/>
      <c r="ODU3" s="389"/>
      <c r="ODV3" s="389"/>
      <c r="ODW3" s="389"/>
      <c r="ODX3" s="389"/>
      <c r="ODY3" s="389"/>
      <c r="ODZ3" s="389"/>
      <c r="OEA3" s="389"/>
      <c r="OEB3" s="389"/>
      <c r="OEC3" s="389"/>
      <c r="OED3" s="389"/>
      <c r="OEE3" s="389"/>
      <c r="OEF3" s="389"/>
      <c r="OEG3" s="389"/>
      <c r="OEH3" s="389"/>
      <c r="OEI3" s="389"/>
      <c r="OEJ3" s="389"/>
      <c r="OEK3" s="389"/>
      <c r="OEL3" s="389"/>
      <c r="OEM3" s="389"/>
      <c r="OEN3" s="389"/>
      <c r="OEO3" s="389"/>
      <c r="OEP3" s="389"/>
      <c r="OEQ3" s="389"/>
      <c r="OER3" s="389"/>
      <c r="OES3" s="389"/>
      <c r="OET3" s="389"/>
      <c r="OEU3" s="389"/>
      <c r="OEV3" s="389"/>
      <c r="OEW3" s="389"/>
      <c r="OEX3" s="389"/>
      <c r="OEY3" s="389"/>
      <c r="OEZ3" s="389"/>
      <c r="OFA3" s="389"/>
      <c r="OFB3" s="389"/>
      <c r="OFC3" s="389"/>
      <c r="OFD3" s="389"/>
      <c r="OFE3" s="389"/>
      <c r="OFF3" s="389"/>
      <c r="OFG3" s="389"/>
      <c r="OFH3" s="389"/>
      <c r="OFI3" s="389"/>
      <c r="OFJ3" s="389"/>
      <c r="OFK3" s="389"/>
      <c r="OFL3" s="389"/>
      <c r="OFM3" s="389"/>
      <c r="OFN3" s="389"/>
      <c r="OFO3" s="389"/>
      <c r="OFP3" s="389"/>
      <c r="OFQ3" s="389"/>
      <c r="OFR3" s="389"/>
      <c r="OFS3" s="389"/>
      <c r="OFT3" s="389"/>
      <c r="OFU3" s="389"/>
      <c r="OFV3" s="389"/>
      <c r="OFW3" s="389"/>
      <c r="OFX3" s="389"/>
      <c r="OFY3" s="389"/>
      <c r="OFZ3" s="389"/>
      <c r="OGA3" s="389"/>
      <c r="OGB3" s="389"/>
      <c r="OGC3" s="389"/>
      <c r="OGD3" s="389"/>
      <c r="OGE3" s="389"/>
      <c r="OGF3" s="389"/>
      <c r="OGG3" s="389"/>
      <c r="OGH3" s="389"/>
      <c r="OGI3" s="389"/>
      <c r="OGJ3" s="389"/>
      <c r="OGK3" s="389"/>
      <c r="OGL3" s="389"/>
      <c r="OGM3" s="389"/>
      <c r="OGN3" s="389"/>
      <c r="OGO3" s="389"/>
      <c r="OGP3" s="389"/>
      <c r="OGQ3" s="389"/>
      <c r="OGR3" s="389"/>
      <c r="OGS3" s="389"/>
      <c r="OGT3" s="389"/>
      <c r="OGU3" s="390"/>
      <c r="OGV3" s="389"/>
      <c r="OGW3" s="389"/>
      <c r="OGX3" s="389"/>
      <c r="OGY3" s="389"/>
      <c r="OGZ3" s="389"/>
      <c r="OHA3" s="389"/>
      <c r="OHB3" s="389"/>
      <c r="OHC3" s="389"/>
      <c r="OHD3" s="389"/>
      <c r="OHE3" s="389"/>
      <c r="OHF3" s="389"/>
      <c r="OHG3" s="390"/>
      <c r="OHH3" s="389"/>
      <c r="OHI3" s="389"/>
      <c r="OHJ3" s="389"/>
      <c r="OHK3" s="389"/>
      <c r="OHL3" s="389"/>
      <c r="OHM3" s="389"/>
      <c r="OHN3" s="389"/>
      <c r="OHO3" s="389"/>
      <c r="OHP3" s="389"/>
      <c r="OHQ3" s="389"/>
      <c r="OHR3" s="389"/>
      <c r="OHS3" s="389"/>
      <c r="OHT3" s="389"/>
      <c r="OHU3" s="389"/>
      <c r="OHV3" s="389"/>
      <c r="OHW3" s="389"/>
      <c r="OHX3" s="389"/>
      <c r="OHY3" s="389"/>
      <c r="OHZ3" s="389"/>
      <c r="OIA3" s="389"/>
      <c r="OIB3" s="389"/>
      <c r="OIC3" s="389"/>
      <c r="OID3" s="389"/>
      <c r="OIE3" s="389"/>
      <c r="OIF3" s="389"/>
      <c r="OIG3" s="389"/>
      <c r="OIH3" s="389"/>
      <c r="OII3" s="389"/>
      <c r="OIJ3" s="389"/>
      <c r="OIK3" s="389"/>
      <c r="OIL3" s="389"/>
      <c r="OIM3" s="389"/>
      <c r="OIN3" s="389"/>
      <c r="OIO3" s="389"/>
      <c r="OIP3" s="389"/>
      <c r="OIQ3" s="389"/>
      <c r="OIR3" s="389"/>
      <c r="OIS3" s="389"/>
      <c r="OIT3" s="389"/>
      <c r="OIU3" s="389"/>
      <c r="OIV3" s="389"/>
      <c r="OIW3" s="389"/>
      <c r="OIX3" s="389"/>
      <c r="OIY3" s="389"/>
      <c r="OIZ3" s="389"/>
      <c r="OJA3" s="389"/>
      <c r="OJB3" s="389"/>
      <c r="OJC3" s="389"/>
      <c r="OJD3" s="389"/>
      <c r="OJE3" s="389"/>
      <c r="OJF3" s="389"/>
      <c r="OJG3" s="389"/>
      <c r="OJH3" s="389"/>
      <c r="OJI3" s="389"/>
      <c r="OJJ3" s="389"/>
      <c r="OJK3" s="389"/>
      <c r="OJL3" s="389"/>
      <c r="OJM3" s="389"/>
      <c r="OJN3" s="389"/>
      <c r="OJO3" s="389"/>
      <c r="OJP3" s="389"/>
      <c r="OJQ3" s="389"/>
      <c r="OJR3" s="389"/>
      <c r="OJS3" s="389"/>
      <c r="OJT3" s="389"/>
      <c r="OJU3" s="389"/>
      <c r="OJV3" s="389"/>
      <c r="OJW3" s="389"/>
      <c r="OJX3" s="389"/>
      <c r="OJY3" s="389"/>
      <c r="OJZ3" s="389"/>
      <c r="OKA3" s="389"/>
      <c r="OKB3" s="389"/>
      <c r="OKC3" s="389"/>
      <c r="OKD3" s="389"/>
      <c r="OKE3" s="389"/>
      <c r="OKF3" s="389"/>
      <c r="OKG3" s="389"/>
      <c r="OKH3" s="389"/>
      <c r="OKI3" s="389"/>
      <c r="OKJ3" s="389"/>
      <c r="OKK3" s="389"/>
      <c r="OKL3" s="389"/>
      <c r="OKM3" s="389"/>
      <c r="OKN3" s="389"/>
      <c r="OKO3" s="389"/>
      <c r="OKP3" s="389"/>
      <c r="OKQ3" s="389"/>
      <c r="OKR3" s="389"/>
      <c r="OKS3" s="389"/>
      <c r="OKT3" s="389"/>
      <c r="OKU3" s="389"/>
      <c r="OKV3" s="389"/>
      <c r="OKW3" s="389"/>
      <c r="OKX3" s="389"/>
      <c r="OKY3" s="389"/>
      <c r="OKZ3" s="389"/>
      <c r="OLA3" s="390"/>
      <c r="OLB3" s="389"/>
      <c r="OLC3" s="389"/>
      <c r="OLD3" s="389"/>
      <c r="OLE3" s="389"/>
      <c r="OLF3" s="389"/>
      <c r="OLG3" s="389"/>
      <c r="OLH3" s="389"/>
      <c r="OLI3" s="389"/>
      <c r="OLJ3" s="389"/>
      <c r="OLK3" s="389"/>
      <c r="OLL3" s="389"/>
      <c r="OLM3" s="390"/>
      <c r="OLN3" s="389"/>
      <c r="OLO3" s="389"/>
      <c r="OLP3" s="389"/>
      <c r="OLQ3" s="389"/>
      <c r="OLR3" s="389"/>
      <c r="OLS3" s="389"/>
      <c r="OLT3" s="389"/>
      <c r="OLU3" s="389"/>
      <c r="OLV3" s="389"/>
      <c r="OLW3" s="389"/>
      <c r="OLX3" s="389"/>
      <c r="OLY3" s="389"/>
      <c r="OLZ3" s="389"/>
      <c r="OMA3" s="389"/>
      <c r="OMB3" s="389"/>
      <c r="OMC3" s="389"/>
      <c r="OMD3" s="389"/>
      <c r="OME3" s="389"/>
      <c r="OMF3" s="389"/>
      <c r="OMG3" s="389"/>
      <c r="OMH3" s="389"/>
      <c r="OMI3" s="389"/>
      <c r="OMJ3" s="389"/>
      <c r="OMK3" s="389"/>
      <c r="OML3" s="389"/>
      <c r="OMM3" s="389"/>
      <c r="OMN3" s="389"/>
      <c r="OMO3" s="389"/>
      <c r="OMP3" s="389"/>
      <c r="OMQ3" s="389"/>
      <c r="OMR3" s="389"/>
      <c r="OMS3" s="389"/>
      <c r="OMT3" s="389"/>
      <c r="OMU3" s="389"/>
      <c r="OMV3" s="389"/>
      <c r="OMW3" s="389"/>
      <c r="OMX3" s="389"/>
      <c r="OMY3" s="389"/>
      <c r="OMZ3" s="389"/>
      <c r="ONA3" s="389"/>
      <c r="ONB3" s="389"/>
      <c r="ONC3" s="389"/>
      <c r="OND3" s="389"/>
      <c r="ONE3" s="389"/>
      <c r="ONF3" s="389"/>
      <c r="ONG3" s="389"/>
      <c r="ONH3" s="389"/>
      <c r="ONI3" s="389"/>
      <c r="ONJ3" s="389"/>
      <c r="ONK3" s="389"/>
      <c r="ONL3" s="389"/>
      <c r="ONM3" s="389"/>
      <c r="ONN3" s="389"/>
      <c r="ONO3" s="389"/>
      <c r="ONP3" s="389"/>
      <c r="ONQ3" s="389"/>
      <c r="ONR3" s="389"/>
      <c r="ONS3" s="389"/>
      <c r="ONT3" s="389"/>
      <c r="ONU3" s="389"/>
      <c r="ONV3" s="389"/>
      <c r="ONW3" s="389"/>
      <c r="ONX3" s="389"/>
      <c r="ONY3" s="389"/>
      <c r="ONZ3" s="389"/>
      <c r="OOA3" s="389"/>
      <c r="OOB3" s="389"/>
      <c r="OOC3" s="389"/>
      <c r="OOD3" s="389"/>
      <c r="OOE3" s="389"/>
      <c r="OOF3" s="389"/>
      <c r="OOG3" s="389"/>
      <c r="OOH3" s="389"/>
      <c r="OOI3" s="389"/>
      <c r="OOJ3" s="389"/>
      <c r="OOK3" s="389"/>
      <c r="OOL3" s="389"/>
      <c r="OOM3" s="389"/>
      <c r="OON3" s="389"/>
      <c r="OOO3" s="389"/>
      <c r="OOP3" s="389"/>
      <c r="OOQ3" s="389"/>
      <c r="OOR3" s="389"/>
      <c r="OOS3" s="389"/>
      <c r="OOT3" s="389"/>
      <c r="OOU3" s="389"/>
      <c r="OOV3" s="389"/>
      <c r="OOW3" s="389"/>
      <c r="OOX3" s="389"/>
      <c r="OOY3" s="389"/>
      <c r="OOZ3" s="389"/>
      <c r="OPA3" s="389"/>
      <c r="OPB3" s="389"/>
      <c r="OPC3" s="389"/>
      <c r="OPD3" s="389"/>
      <c r="OPE3" s="389"/>
      <c r="OPF3" s="389"/>
      <c r="OPG3" s="390"/>
      <c r="OPH3" s="389"/>
      <c r="OPI3" s="389"/>
      <c r="OPJ3" s="389"/>
      <c r="OPK3" s="389"/>
      <c r="OPL3" s="389"/>
      <c r="OPM3" s="389"/>
      <c r="OPN3" s="389"/>
      <c r="OPO3" s="389"/>
      <c r="OPP3" s="389"/>
      <c r="OPQ3" s="389"/>
      <c r="OPR3" s="389"/>
      <c r="OPS3" s="390"/>
      <c r="OPT3" s="389"/>
      <c r="OPU3" s="389"/>
      <c r="OPV3" s="389"/>
      <c r="OPW3" s="389"/>
      <c r="OPX3" s="389"/>
      <c r="OPY3" s="389"/>
      <c r="OPZ3" s="389"/>
      <c r="OQA3" s="389"/>
      <c r="OQB3" s="389"/>
      <c r="OQC3" s="389"/>
      <c r="OQD3" s="389"/>
      <c r="OQE3" s="389"/>
      <c r="OQF3" s="389"/>
      <c r="OQG3" s="389"/>
      <c r="OQH3" s="389"/>
      <c r="OQI3" s="389"/>
      <c r="OQJ3" s="389"/>
      <c r="OQK3" s="389"/>
      <c r="OQL3" s="389"/>
      <c r="OQM3" s="389"/>
      <c r="OQN3" s="389"/>
      <c r="OQO3" s="389"/>
      <c r="OQP3" s="389"/>
      <c r="OQQ3" s="389"/>
      <c r="OQR3" s="389"/>
      <c r="OQS3" s="389"/>
      <c r="OQT3" s="389"/>
      <c r="OQU3" s="389"/>
      <c r="OQV3" s="389"/>
      <c r="OQW3" s="389"/>
      <c r="OQX3" s="389"/>
      <c r="OQY3" s="389"/>
      <c r="OQZ3" s="389"/>
      <c r="ORA3" s="389"/>
      <c r="ORB3" s="389"/>
      <c r="ORC3" s="389"/>
      <c r="ORD3" s="389"/>
      <c r="ORE3" s="389"/>
      <c r="ORF3" s="389"/>
      <c r="ORG3" s="389"/>
      <c r="ORH3" s="389"/>
      <c r="ORI3" s="389"/>
      <c r="ORJ3" s="389"/>
      <c r="ORK3" s="389"/>
      <c r="ORL3" s="389"/>
      <c r="ORM3" s="389"/>
      <c r="ORN3" s="389"/>
      <c r="ORO3" s="389"/>
      <c r="ORP3" s="389"/>
      <c r="ORQ3" s="389"/>
      <c r="ORR3" s="389"/>
      <c r="ORS3" s="389"/>
      <c r="ORT3" s="389"/>
      <c r="ORU3" s="389"/>
      <c r="ORV3" s="389"/>
      <c r="ORW3" s="389"/>
      <c r="ORX3" s="389"/>
      <c r="ORY3" s="389"/>
      <c r="ORZ3" s="389"/>
      <c r="OSA3" s="389"/>
      <c r="OSB3" s="389"/>
      <c r="OSC3" s="389"/>
      <c r="OSD3" s="389"/>
      <c r="OSE3" s="389"/>
      <c r="OSF3" s="389"/>
      <c r="OSG3" s="389"/>
      <c r="OSH3" s="389"/>
      <c r="OSI3" s="389"/>
      <c r="OSJ3" s="389"/>
      <c r="OSK3" s="389"/>
      <c r="OSL3" s="389"/>
      <c r="OSM3" s="389"/>
      <c r="OSN3" s="389"/>
      <c r="OSO3" s="389"/>
      <c r="OSP3" s="389"/>
      <c r="OSQ3" s="389"/>
      <c r="OSR3" s="389"/>
      <c r="OSS3" s="389"/>
      <c r="OST3" s="389"/>
      <c r="OSU3" s="389"/>
      <c r="OSV3" s="389"/>
      <c r="OSW3" s="389"/>
      <c r="OSX3" s="389"/>
      <c r="OSY3" s="389"/>
      <c r="OSZ3" s="389"/>
      <c r="OTA3" s="389"/>
      <c r="OTB3" s="389"/>
      <c r="OTC3" s="389"/>
      <c r="OTD3" s="389"/>
      <c r="OTE3" s="389"/>
      <c r="OTF3" s="389"/>
      <c r="OTG3" s="389"/>
      <c r="OTH3" s="389"/>
      <c r="OTI3" s="389"/>
      <c r="OTJ3" s="389"/>
      <c r="OTK3" s="389"/>
      <c r="OTL3" s="389"/>
      <c r="OTM3" s="390"/>
      <c r="OTN3" s="389"/>
      <c r="OTO3" s="389"/>
      <c r="OTP3" s="389"/>
      <c r="OTQ3" s="389"/>
      <c r="OTR3" s="389"/>
      <c r="OTS3" s="389"/>
      <c r="OTT3" s="389"/>
      <c r="OTU3" s="389"/>
      <c r="OTV3" s="389"/>
      <c r="OTW3" s="389"/>
      <c r="OTX3" s="389"/>
      <c r="OTY3" s="390"/>
      <c r="OTZ3" s="389"/>
      <c r="OUA3" s="389"/>
      <c r="OUB3" s="389"/>
      <c r="OUC3" s="389"/>
      <c r="OUD3" s="389"/>
      <c r="OUE3" s="389"/>
      <c r="OUF3" s="389"/>
      <c r="OUG3" s="389"/>
      <c r="OUH3" s="389"/>
      <c r="OUI3" s="389"/>
      <c r="OUJ3" s="389"/>
      <c r="OUK3" s="389"/>
      <c r="OUL3" s="389"/>
      <c r="OUM3" s="389"/>
      <c r="OUN3" s="389"/>
      <c r="OUO3" s="389"/>
      <c r="OUP3" s="389"/>
      <c r="OUQ3" s="389"/>
      <c r="OUR3" s="389"/>
      <c r="OUS3" s="389"/>
      <c r="OUT3" s="389"/>
      <c r="OUU3" s="389"/>
      <c r="OUV3" s="389"/>
      <c r="OUW3" s="389"/>
      <c r="OUX3" s="389"/>
      <c r="OUY3" s="389"/>
      <c r="OUZ3" s="389"/>
      <c r="OVA3" s="389"/>
      <c r="OVB3" s="389"/>
      <c r="OVC3" s="389"/>
      <c r="OVD3" s="389"/>
      <c r="OVE3" s="389"/>
      <c r="OVF3" s="389"/>
      <c r="OVG3" s="389"/>
      <c r="OVH3" s="389"/>
      <c r="OVI3" s="389"/>
      <c r="OVJ3" s="389"/>
      <c r="OVK3" s="389"/>
      <c r="OVL3" s="389"/>
      <c r="OVM3" s="389"/>
      <c r="OVN3" s="389"/>
      <c r="OVO3" s="389"/>
      <c r="OVP3" s="389"/>
      <c r="OVQ3" s="389"/>
      <c r="OVR3" s="389"/>
      <c r="OVS3" s="389"/>
      <c r="OVT3" s="389"/>
      <c r="OVU3" s="389"/>
      <c r="OVV3" s="389"/>
      <c r="OVW3" s="389"/>
      <c r="OVX3" s="389"/>
      <c r="OVY3" s="389"/>
      <c r="OVZ3" s="389"/>
      <c r="OWA3" s="389"/>
      <c r="OWB3" s="389"/>
      <c r="OWC3" s="389"/>
      <c r="OWD3" s="389"/>
      <c r="OWE3" s="389"/>
      <c r="OWF3" s="389"/>
      <c r="OWG3" s="389"/>
      <c r="OWH3" s="389"/>
      <c r="OWI3" s="389"/>
      <c r="OWJ3" s="389"/>
      <c r="OWK3" s="389"/>
      <c r="OWL3" s="389"/>
      <c r="OWM3" s="389"/>
      <c r="OWN3" s="389"/>
      <c r="OWO3" s="389"/>
      <c r="OWP3" s="389"/>
      <c r="OWQ3" s="389"/>
      <c r="OWR3" s="389"/>
      <c r="OWS3" s="389"/>
      <c r="OWT3" s="389"/>
      <c r="OWU3" s="389"/>
      <c r="OWV3" s="389"/>
      <c r="OWW3" s="389"/>
      <c r="OWX3" s="389"/>
      <c r="OWY3" s="389"/>
      <c r="OWZ3" s="389"/>
      <c r="OXA3" s="389"/>
      <c r="OXB3" s="389"/>
      <c r="OXC3" s="389"/>
      <c r="OXD3" s="389"/>
      <c r="OXE3" s="389"/>
      <c r="OXF3" s="389"/>
      <c r="OXG3" s="389"/>
      <c r="OXH3" s="389"/>
      <c r="OXI3" s="389"/>
      <c r="OXJ3" s="389"/>
      <c r="OXK3" s="389"/>
      <c r="OXL3" s="389"/>
      <c r="OXM3" s="389"/>
      <c r="OXN3" s="389"/>
      <c r="OXO3" s="389"/>
      <c r="OXP3" s="389"/>
      <c r="OXQ3" s="389"/>
      <c r="OXR3" s="389"/>
      <c r="OXS3" s="390"/>
      <c r="OXT3" s="389"/>
      <c r="OXU3" s="389"/>
      <c r="OXV3" s="389"/>
      <c r="OXW3" s="389"/>
      <c r="OXX3" s="389"/>
      <c r="OXY3" s="389"/>
      <c r="OXZ3" s="389"/>
      <c r="OYA3" s="389"/>
      <c r="OYB3" s="389"/>
      <c r="OYC3" s="389"/>
      <c r="OYD3" s="389"/>
      <c r="OYE3" s="390"/>
      <c r="OYF3" s="389"/>
      <c r="OYG3" s="389"/>
      <c r="OYH3" s="389"/>
      <c r="OYI3" s="389"/>
      <c r="OYJ3" s="389"/>
      <c r="OYK3" s="389"/>
      <c r="OYL3" s="389"/>
      <c r="OYM3" s="389"/>
      <c r="OYN3" s="389"/>
      <c r="OYO3" s="389"/>
      <c r="OYP3" s="389"/>
      <c r="OYQ3" s="389"/>
      <c r="OYR3" s="389"/>
      <c r="OYS3" s="389"/>
      <c r="OYT3" s="389"/>
      <c r="OYU3" s="389"/>
      <c r="OYV3" s="389"/>
      <c r="OYW3" s="389"/>
      <c r="OYX3" s="389"/>
      <c r="OYY3" s="389"/>
      <c r="OYZ3" s="389"/>
      <c r="OZA3" s="389"/>
      <c r="OZB3" s="389"/>
      <c r="OZC3" s="389"/>
      <c r="OZD3" s="389"/>
      <c r="OZE3" s="389"/>
      <c r="OZF3" s="389"/>
      <c r="OZG3" s="389"/>
      <c r="OZH3" s="389"/>
      <c r="OZI3" s="389"/>
      <c r="OZJ3" s="389"/>
      <c r="OZK3" s="389"/>
      <c r="OZL3" s="389"/>
      <c r="OZM3" s="389"/>
      <c r="OZN3" s="389"/>
      <c r="OZO3" s="389"/>
      <c r="OZP3" s="389"/>
      <c r="OZQ3" s="389"/>
      <c r="OZR3" s="389"/>
      <c r="OZS3" s="389"/>
      <c r="OZT3" s="389"/>
      <c r="OZU3" s="389"/>
      <c r="OZV3" s="389"/>
      <c r="OZW3" s="389"/>
      <c r="OZX3" s="389"/>
      <c r="OZY3" s="389"/>
      <c r="OZZ3" s="389"/>
      <c r="PAA3" s="389"/>
      <c r="PAB3" s="389"/>
      <c r="PAC3" s="389"/>
      <c r="PAD3" s="389"/>
      <c r="PAE3" s="389"/>
      <c r="PAF3" s="389"/>
      <c r="PAG3" s="389"/>
      <c r="PAH3" s="389"/>
      <c r="PAI3" s="389"/>
      <c r="PAJ3" s="389"/>
      <c r="PAK3" s="389"/>
      <c r="PAL3" s="389"/>
      <c r="PAM3" s="389"/>
      <c r="PAN3" s="389"/>
      <c r="PAO3" s="389"/>
      <c r="PAP3" s="389"/>
      <c r="PAQ3" s="389"/>
      <c r="PAR3" s="389"/>
      <c r="PAS3" s="389"/>
      <c r="PAT3" s="389"/>
      <c r="PAU3" s="389"/>
      <c r="PAV3" s="389"/>
      <c r="PAW3" s="389"/>
      <c r="PAX3" s="389"/>
      <c r="PAY3" s="389"/>
      <c r="PAZ3" s="389"/>
      <c r="PBA3" s="389"/>
      <c r="PBB3" s="389"/>
      <c r="PBC3" s="389"/>
      <c r="PBD3" s="389"/>
      <c r="PBE3" s="389"/>
      <c r="PBF3" s="389"/>
      <c r="PBG3" s="389"/>
      <c r="PBH3" s="389"/>
      <c r="PBI3" s="389"/>
      <c r="PBJ3" s="389"/>
      <c r="PBK3" s="389"/>
      <c r="PBL3" s="389"/>
      <c r="PBM3" s="389"/>
      <c r="PBN3" s="389"/>
      <c r="PBO3" s="389"/>
      <c r="PBP3" s="389"/>
      <c r="PBQ3" s="389"/>
      <c r="PBR3" s="389"/>
      <c r="PBS3" s="389"/>
      <c r="PBT3" s="389"/>
      <c r="PBU3" s="389"/>
      <c r="PBV3" s="389"/>
      <c r="PBW3" s="389"/>
      <c r="PBX3" s="389"/>
      <c r="PBY3" s="390"/>
      <c r="PBZ3" s="389"/>
      <c r="PCA3" s="389"/>
      <c r="PCB3" s="389"/>
      <c r="PCC3" s="389"/>
      <c r="PCD3" s="389"/>
      <c r="PCE3" s="389"/>
      <c r="PCF3" s="389"/>
      <c r="PCG3" s="389"/>
      <c r="PCH3" s="389"/>
      <c r="PCI3" s="389"/>
      <c r="PCJ3" s="389"/>
      <c r="PCK3" s="390"/>
      <c r="PCL3" s="389"/>
      <c r="PCM3" s="389"/>
      <c r="PCN3" s="389"/>
      <c r="PCO3" s="389"/>
      <c r="PCP3" s="389"/>
      <c r="PCQ3" s="389"/>
      <c r="PCR3" s="389"/>
      <c r="PCS3" s="389"/>
      <c r="PCT3" s="389"/>
      <c r="PCU3" s="389"/>
      <c r="PCV3" s="389"/>
      <c r="PCW3" s="389"/>
      <c r="PCX3" s="389"/>
      <c r="PCY3" s="389"/>
      <c r="PCZ3" s="389"/>
      <c r="PDA3" s="389"/>
      <c r="PDB3" s="389"/>
      <c r="PDC3" s="389"/>
      <c r="PDD3" s="389"/>
      <c r="PDE3" s="389"/>
      <c r="PDF3" s="389"/>
      <c r="PDG3" s="389"/>
      <c r="PDH3" s="389"/>
      <c r="PDI3" s="389"/>
      <c r="PDJ3" s="389"/>
      <c r="PDK3" s="389"/>
      <c r="PDL3" s="389"/>
      <c r="PDM3" s="389"/>
      <c r="PDN3" s="389"/>
      <c r="PDO3" s="389"/>
      <c r="PDP3" s="389"/>
      <c r="PDQ3" s="389"/>
      <c r="PDR3" s="389"/>
      <c r="PDS3" s="389"/>
      <c r="PDT3" s="389"/>
      <c r="PDU3" s="389"/>
      <c r="PDV3" s="389"/>
      <c r="PDW3" s="389"/>
      <c r="PDX3" s="389"/>
      <c r="PDY3" s="389"/>
      <c r="PDZ3" s="389"/>
      <c r="PEA3" s="389"/>
      <c r="PEB3" s="389"/>
      <c r="PEC3" s="389"/>
      <c r="PED3" s="389"/>
      <c r="PEE3" s="389"/>
      <c r="PEF3" s="389"/>
      <c r="PEG3" s="389"/>
      <c r="PEH3" s="389"/>
      <c r="PEI3" s="389"/>
      <c r="PEJ3" s="389"/>
      <c r="PEK3" s="389"/>
      <c r="PEL3" s="389"/>
      <c r="PEM3" s="389"/>
      <c r="PEN3" s="389"/>
      <c r="PEO3" s="389"/>
      <c r="PEP3" s="389"/>
      <c r="PEQ3" s="389"/>
      <c r="PER3" s="389"/>
      <c r="PES3" s="389"/>
      <c r="PET3" s="389"/>
      <c r="PEU3" s="389"/>
      <c r="PEV3" s="389"/>
      <c r="PEW3" s="389"/>
      <c r="PEX3" s="389"/>
      <c r="PEY3" s="389"/>
      <c r="PEZ3" s="389"/>
      <c r="PFA3" s="389"/>
      <c r="PFB3" s="389"/>
      <c r="PFC3" s="389"/>
      <c r="PFD3" s="389"/>
      <c r="PFE3" s="389"/>
      <c r="PFF3" s="389"/>
      <c r="PFG3" s="389"/>
      <c r="PFH3" s="389"/>
      <c r="PFI3" s="389"/>
      <c r="PFJ3" s="389"/>
      <c r="PFK3" s="389"/>
      <c r="PFL3" s="389"/>
      <c r="PFM3" s="389"/>
      <c r="PFN3" s="389"/>
      <c r="PFO3" s="389"/>
      <c r="PFP3" s="389"/>
      <c r="PFQ3" s="389"/>
      <c r="PFR3" s="389"/>
      <c r="PFS3" s="389"/>
      <c r="PFT3" s="389"/>
      <c r="PFU3" s="389"/>
      <c r="PFV3" s="389"/>
      <c r="PFW3" s="389"/>
      <c r="PFX3" s="389"/>
      <c r="PFY3" s="389"/>
      <c r="PFZ3" s="389"/>
      <c r="PGA3" s="389"/>
      <c r="PGB3" s="389"/>
      <c r="PGC3" s="389"/>
      <c r="PGD3" s="389"/>
      <c r="PGE3" s="390"/>
      <c r="PGF3" s="389"/>
      <c r="PGG3" s="389"/>
      <c r="PGH3" s="389"/>
      <c r="PGI3" s="389"/>
      <c r="PGJ3" s="389"/>
      <c r="PGK3" s="389"/>
      <c r="PGL3" s="389"/>
      <c r="PGM3" s="389"/>
      <c r="PGN3" s="389"/>
      <c r="PGO3" s="389"/>
      <c r="PGP3" s="389"/>
      <c r="PGQ3" s="390"/>
      <c r="PGR3" s="389"/>
      <c r="PGS3" s="389"/>
      <c r="PGT3" s="389"/>
      <c r="PGU3" s="389"/>
      <c r="PGV3" s="389"/>
      <c r="PGW3" s="389"/>
      <c r="PGX3" s="389"/>
      <c r="PGY3" s="389"/>
      <c r="PGZ3" s="389"/>
      <c r="PHA3" s="389"/>
      <c r="PHB3" s="389"/>
      <c r="PHC3" s="389"/>
      <c r="PHD3" s="389"/>
      <c r="PHE3" s="389"/>
      <c r="PHF3" s="389"/>
      <c r="PHG3" s="389"/>
      <c r="PHH3" s="389"/>
      <c r="PHI3" s="389"/>
      <c r="PHJ3" s="389"/>
      <c r="PHK3" s="389"/>
      <c r="PHL3" s="389"/>
      <c r="PHM3" s="389"/>
      <c r="PHN3" s="389"/>
      <c r="PHO3" s="389"/>
      <c r="PHP3" s="389"/>
      <c r="PHQ3" s="389"/>
      <c r="PHR3" s="389"/>
      <c r="PHS3" s="389"/>
      <c r="PHT3" s="389"/>
      <c r="PHU3" s="389"/>
      <c r="PHV3" s="389"/>
      <c r="PHW3" s="389"/>
      <c r="PHX3" s="389"/>
      <c r="PHY3" s="389"/>
      <c r="PHZ3" s="389"/>
      <c r="PIA3" s="389"/>
      <c r="PIB3" s="389"/>
      <c r="PIC3" s="389"/>
      <c r="PID3" s="389"/>
      <c r="PIE3" s="389"/>
      <c r="PIF3" s="389"/>
      <c r="PIG3" s="389"/>
      <c r="PIH3" s="389"/>
      <c r="PII3" s="389"/>
      <c r="PIJ3" s="389"/>
      <c r="PIK3" s="389"/>
      <c r="PIL3" s="389"/>
      <c r="PIM3" s="389"/>
      <c r="PIN3" s="389"/>
      <c r="PIO3" s="389"/>
      <c r="PIP3" s="389"/>
      <c r="PIQ3" s="389"/>
      <c r="PIR3" s="389"/>
      <c r="PIS3" s="389"/>
      <c r="PIT3" s="389"/>
      <c r="PIU3" s="389"/>
      <c r="PIV3" s="389"/>
      <c r="PIW3" s="389"/>
      <c r="PIX3" s="389"/>
      <c r="PIY3" s="389"/>
      <c r="PIZ3" s="389"/>
      <c r="PJA3" s="389"/>
      <c r="PJB3" s="389"/>
      <c r="PJC3" s="389"/>
      <c r="PJD3" s="389"/>
      <c r="PJE3" s="389"/>
      <c r="PJF3" s="389"/>
      <c r="PJG3" s="389"/>
      <c r="PJH3" s="389"/>
      <c r="PJI3" s="389"/>
      <c r="PJJ3" s="389"/>
      <c r="PJK3" s="389"/>
      <c r="PJL3" s="389"/>
      <c r="PJM3" s="389"/>
      <c r="PJN3" s="389"/>
      <c r="PJO3" s="389"/>
      <c r="PJP3" s="389"/>
      <c r="PJQ3" s="389"/>
      <c r="PJR3" s="389"/>
      <c r="PJS3" s="389"/>
      <c r="PJT3" s="389"/>
      <c r="PJU3" s="389"/>
      <c r="PJV3" s="389"/>
      <c r="PJW3" s="389"/>
      <c r="PJX3" s="389"/>
      <c r="PJY3" s="389"/>
      <c r="PJZ3" s="389"/>
      <c r="PKA3" s="389"/>
      <c r="PKB3" s="389"/>
      <c r="PKC3" s="389"/>
      <c r="PKD3" s="389"/>
      <c r="PKE3" s="389"/>
      <c r="PKF3" s="389"/>
      <c r="PKG3" s="389"/>
      <c r="PKH3" s="389"/>
      <c r="PKI3" s="389"/>
      <c r="PKJ3" s="389"/>
      <c r="PKK3" s="390"/>
      <c r="PKL3" s="389"/>
      <c r="PKM3" s="389"/>
      <c r="PKN3" s="389"/>
      <c r="PKO3" s="389"/>
      <c r="PKP3" s="389"/>
      <c r="PKQ3" s="389"/>
      <c r="PKR3" s="389"/>
      <c r="PKS3" s="389"/>
      <c r="PKT3" s="389"/>
      <c r="PKU3" s="389"/>
      <c r="PKV3" s="389"/>
      <c r="PKW3" s="390"/>
      <c r="PKX3" s="389"/>
      <c r="PKY3" s="389"/>
      <c r="PKZ3" s="389"/>
      <c r="PLA3" s="389"/>
      <c r="PLB3" s="389"/>
      <c r="PLC3" s="389"/>
      <c r="PLD3" s="389"/>
      <c r="PLE3" s="389"/>
      <c r="PLF3" s="389"/>
      <c r="PLG3" s="389"/>
      <c r="PLH3" s="389"/>
      <c r="PLI3" s="389"/>
      <c r="PLJ3" s="389"/>
      <c r="PLK3" s="389"/>
      <c r="PLL3" s="389"/>
      <c r="PLM3" s="389"/>
      <c r="PLN3" s="389"/>
      <c r="PLO3" s="389"/>
      <c r="PLP3" s="389"/>
      <c r="PLQ3" s="389"/>
      <c r="PLR3" s="389"/>
      <c r="PLS3" s="389"/>
      <c r="PLT3" s="389"/>
      <c r="PLU3" s="389"/>
      <c r="PLV3" s="389"/>
      <c r="PLW3" s="389"/>
      <c r="PLX3" s="389"/>
      <c r="PLY3" s="389"/>
      <c r="PLZ3" s="389"/>
      <c r="PMA3" s="389"/>
      <c r="PMB3" s="389"/>
      <c r="PMC3" s="389"/>
      <c r="PMD3" s="389"/>
      <c r="PME3" s="389"/>
      <c r="PMF3" s="389"/>
      <c r="PMG3" s="389"/>
      <c r="PMH3" s="389"/>
      <c r="PMI3" s="389"/>
      <c r="PMJ3" s="389"/>
      <c r="PMK3" s="389"/>
      <c r="PML3" s="389"/>
      <c r="PMM3" s="389"/>
      <c r="PMN3" s="389"/>
      <c r="PMO3" s="389"/>
      <c r="PMP3" s="389"/>
      <c r="PMQ3" s="389"/>
      <c r="PMR3" s="389"/>
      <c r="PMS3" s="389"/>
      <c r="PMT3" s="389"/>
      <c r="PMU3" s="389"/>
      <c r="PMV3" s="389"/>
      <c r="PMW3" s="389"/>
      <c r="PMX3" s="389"/>
      <c r="PMY3" s="389"/>
      <c r="PMZ3" s="389"/>
      <c r="PNA3" s="389"/>
      <c r="PNB3" s="389"/>
      <c r="PNC3" s="389"/>
      <c r="PND3" s="389"/>
      <c r="PNE3" s="389"/>
      <c r="PNF3" s="389"/>
      <c r="PNG3" s="389"/>
      <c r="PNH3" s="389"/>
      <c r="PNI3" s="389"/>
      <c r="PNJ3" s="389"/>
      <c r="PNK3" s="389"/>
      <c r="PNL3" s="389"/>
      <c r="PNM3" s="389"/>
      <c r="PNN3" s="389"/>
      <c r="PNO3" s="389"/>
      <c r="PNP3" s="389"/>
      <c r="PNQ3" s="389"/>
      <c r="PNR3" s="389"/>
      <c r="PNS3" s="389"/>
      <c r="PNT3" s="389"/>
      <c r="PNU3" s="389"/>
      <c r="PNV3" s="389"/>
      <c r="PNW3" s="389"/>
      <c r="PNX3" s="389"/>
      <c r="PNY3" s="389"/>
      <c r="PNZ3" s="389"/>
      <c r="POA3" s="389"/>
      <c r="POB3" s="389"/>
      <c r="POC3" s="389"/>
      <c r="POD3" s="389"/>
      <c r="POE3" s="389"/>
      <c r="POF3" s="389"/>
      <c r="POG3" s="389"/>
      <c r="POH3" s="389"/>
      <c r="POI3" s="389"/>
      <c r="POJ3" s="389"/>
      <c r="POK3" s="389"/>
      <c r="POL3" s="389"/>
      <c r="POM3" s="389"/>
      <c r="PON3" s="389"/>
    </row>
    <row r="4" spans="2:11220" x14ac:dyDescent="0.25">
      <c r="B4" s="385">
        <f>VLOOKUP(C4,CX4:CY8,2,FALSE)</f>
        <v>1</v>
      </c>
      <c r="C4" s="386" t="str">
        <f>'Tournament Setup'!D6</f>
        <v>Switzerland</v>
      </c>
      <c r="D4" s="385">
        <f>SUMPRODUCT((DA3:DA54=C4)*(DE3:DE54="W"))+SUMPRODUCT((DD3:DD54=C4)*(DF3:DF54="W"))</f>
        <v>0</v>
      </c>
      <c r="E4" s="385">
        <f>SUMPRODUCT((DA3:DA54=C4)*(DE3:DE54="D"))+SUMPRODUCT((DD3:DD54=C4)*(DF3:DF54="D"))</f>
        <v>0</v>
      </c>
      <c r="F4" s="385">
        <f>SUMPRODUCT((DA3:DA54=C4)*(DE3:DE54="L"))+SUMPRODUCT((DD3:DD54=C4)*(DF3:DF54="L"))</f>
        <v>0</v>
      </c>
      <c r="G4" s="385">
        <f>SUMIF(DA3:DA72,C4,DB3:DB72)+SUMIF(DD3:DD72,C4,DC3:DC72)</f>
        <v>0</v>
      </c>
      <c r="H4" s="385">
        <f>SUMIF(DD3:DD72,C4,DB3:DB72)+SUMIF(DA3:DA72,C4,DC3:DC72)</f>
        <v>0</v>
      </c>
      <c r="I4" s="385">
        <f>G4-H4+1000</f>
        <v>1000</v>
      </c>
      <c r="J4" s="385">
        <f>D4*3+E4*1</f>
        <v>0</v>
      </c>
      <c r="K4" s="391">
        <v>27</v>
      </c>
      <c r="L4" s="385">
        <f>IF(COUNTIF(J4:J8,4)&lt;&gt;4,RANK(J4,J4:J8),J56)</f>
        <v>1</v>
      </c>
      <c r="N4" s="385">
        <f>SUMPRODUCT((L4:L7=L4)*(K4:K7&lt;K4))+L4</f>
        <v>4</v>
      </c>
      <c r="O4" s="386" t="str">
        <f>INDEX(C4:C8,MATCH(1,N4:N8,0),0)</f>
        <v>Finland</v>
      </c>
      <c r="P4" s="385">
        <f>INDEX(L4:L8,MATCH(O4,C4:C8,0),0)</f>
        <v>1</v>
      </c>
      <c r="Q4" s="385" t="str">
        <f>IF(P5=1,O4,"")</f>
        <v>Finland</v>
      </c>
      <c r="R4" s="385" t="str">
        <f>IF(P6=2,O5,"")</f>
        <v/>
      </c>
      <c r="S4" s="385" t="str">
        <f>IF(P7=3,O6,"")</f>
        <v/>
      </c>
      <c r="T4" s="385" t="str">
        <f>IF(P8=4,O7,"")</f>
        <v/>
      </c>
      <c r="V4" s="385" t="str">
        <f>IF(Q4&lt;&gt;"",Q4,"")</f>
        <v>Finland</v>
      </c>
      <c r="W4" s="385">
        <f>SUMPRODUCT((DA3:DA54=V4)*(DD3:DD54=V5)*(DE3:DE54="W"))+SUMPRODUCT((DA3:DA54=V4)*(DD3:DD54=V6)*(DE3:DE54="W"))+SUMPRODUCT((DA3:DA54=V4)*(DD3:DD54=V7)*(DE3:DE54="W"))+SUMPRODUCT((DA3:DA54=V4)*(DD3:DD54=V8)*(DE3:DE54="W"))+SUMPRODUCT((DA3:DA54=V5)*(DD3:DD54=V4)*(DF3:DF54="W"))+SUMPRODUCT((DA3:DA54=V6)*(DD3:DD54=V4)*(DF3:DF54="W"))+SUMPRODUCT((DA3:DA54=V7)*(DD3:DD54=V4)*(DF3:DF54="W"))+SUMPRODUCT((DA3:DA54=V8)*(DD3:DD54=V4)*(DF3:DF54="W"))</f>
        <v>0</v>
      </c>
      <c r="X4" s="385">
        <f>SUMPRODUCT((DA3:DA54=V4)*(DD3:DD54=V5)*(DE3:DE54="D"))+SUMPRODUCT((DA3:DA54=V4)*(DD3:DD54=V6)*(DE3:DE54="D"))+SUMPRODUCT((DA3:DA54=V4)*(DD3:DD54=V7)*(DE3:DE54="D"))+SUMPRODUCT((DA3:DA54=V4)*(DD3:DD54=V8)*(DE3:DE54="D"))+SUMPRODUCT((DA3:DA54=V5)*(DD3:DD54=V4)*(DE3:DE54="D"))+SUMPRODUCT((DA3:DA54=V6)*(DD3:DD54=V4)*(DE3:DE54="D"))+SUMPRODUCT((DA3:DA54=V7)*(DD3:DD54=V4)*(DE3:DE54="D"))+SUMPRODUCT((DA3:DA54=V8)*(DD3:DD54=V4)*(DE3:DE54="D"))</f>
        <v>0</v>
      </c>
      <c r="Y4" s="385">
        <f>SUMPRODUCT((DA3:DA54=V4)*(DD3:DD54=V5)*(DE3:DE54="L"))+SUMPRODUCT((DA3:DA54=V4)*(DD3:DD54=V6)*(DE3:DE54="L"))+SUMPRODUCT((DA3:DA54=V4)*(DD3:DD54=V7)*(DE3:DE54="L"))+SUMPRODUCT((DA3:DA54=V4)*(DD3:DD54=V8)*(DE3:DE54="L"))+SUMPRODUCT((DA3:DA54=V5)*(DD3:DD54=V4)*(DF3:DF54="L"))+SUMPRODUCT((DA3:DA54=V6)*(DD3:DD54=V4)*(DF3:DF54="L"))+SUMPRODUCT((DA3:DA54=V7)*(DD3:DD54=V4)*(DF3:DF54="L"))+SUMPRODUCT((DA3:DA54=V8)*(DD3:DD54=V4)*(DF3:DF54="L"))</f>
        <v>0</v>
      </c>
      <c r="Z4" s="385">
        <f>SUMPRODUCT((DA3:DA54=V4)*(DD3:DD54=V5)*DB3:DB54)+SUMPRODUCT((DA3:DA54=V4)*(DD3:DD54=V6)*DB3:DB54)+SUMPRODUCT((DA3:DA54=V4)*(DD3:DD54=V7)*DB3:DB54)+SUMPRODUCT((DA3:DA54=V4)*(DD3:DD54=V8)*DB3:DB54)+SUMPRODUCT((DA3:DA54=V5)*(DD3:DD54=V4)*DC3:DC54)+SUMPRODUCT((DA3:DA54=V6)*(DD3:DD54=V4)*DC3:DC54)+SUMPRODUCT((DA3:DA54=V7)*(DD3:DD54=V4)*DC3:DC54)+SUMPRODUCT((DA3:DA54=V8)*(DD3:DD54=V4)*DC3:DC54)</f>
        <v>0</v>
      </c>
      <c r="AA4" s="385">
        <f>SUMPRODUCT((DA3:DA54=V4)*(DD3:DD54=V5)*DC3:DC54)+SUMPRODUCT((DA3:DA54=V4)*(DD3:DD54=V6)*DC3:DC54)+SUMPRODUCT((DA3:DA54=V4)*(DD3:DD54=V7)*DC3:DC54)+SUMPRODUCT((DA3:DA54=V4)*(DD3:DD54=V8)*DC3:DC54)+SUMPRODUCT((DA3:DA54=V5)*(DD3:DD54=V4)*DB3:DB54)+SUMPRODUCT((DA3:DA54=V6)*(DD3:DD54=V4)*DB3:DB54)+SUMPRODUCT((DA3:DA54=V7)*(DD3:DD54=V4)*DB3:DB54)+SUMPRODUCT((DA3:DA54=V8)*(DD3:DD54=V4)*DB3:DB54)</f>
        <v>0</v>
      </c>
      <c r="AB4" s="385">
        <f>Z4-AA4+1000</f>
        <v>1000</v>
      </c>
      <c r="AC4" s="385">
        <f>IF(V4&lt;&gt;"",W4*3+X4*1,"")</f>
        <v>0</v>
      </c>
      <c r="AD4" s="385">
        <f>IF(V4&lt;&gt;"",VLOOKUP(V4,C4:I52,7,FALSE),"")</f>
        <v>1000</v>
      </c>
      <c r="AE4" s="385">
        <f>IF(V4&lt;&gt;"",VLOOKUP(V4,C4:I52,5,FALSE),"")</f>
        <v>0</v>
      </c>
      <c r="AF4" s="385">
        <f>IF(V4&lt;&gt;"",VLOOKUP(V4,C4:K52,9,FALSE),"")</f>
        <v>8</v>
      </c>
      <c r="AG4" s="385">
        <f>AC4</f>
        <v>0</v>
      </c>
      <c r="AH4" s="385">
        <f>IF(V4&lt;&gt;"",RANK(AG4,AG4:AG8),"")</f>
        <v>1</v>
      </c>
      <c r="AI4" s="385">
        <f>IF(V4&lt;&gt;"",SUMPRODUCT((AG4:AG8=AG4)*(AB4:AB8&gt;AB4)),"")</f>
        <v>0</v>
      </c>
      <c r="AJ4" s="385">
        <f>IF(V4&lt;&gt;"",SUMPRODUCT((AG4:AG8=AG4)*(AB4:AB8=AB4)*(Z4:Z8&gt;Z4)),"")</f>
        <v>0</v>
      </c>
      <c r="AK4" s="385">
        <f>IF(V4&lt;&gt;"",SUMPRODUCT((AG4:AG8=AG4)*(AB4:AB8=AB4)*(Z4:Z8=Z4)*(AD4:AD8&gt;AD4)),"")</f>
        <v>0</v>
      </c>
      <c r="AL4" s="385">
        <f>IF(V4&lt;&gt;"",SUMPRODUCT((AG4:AG8=AG4)*(AB4:AB8=AB4)*(Z4:Z8=Z4)*(AD4:AD8=AD4)*(AE4:AE8&gt;AE4)),"")</f>
        <v>0</v>
      </c>
      <c r="AM4" s="385">
        <f>IF(V4&lt;&gt;"",SUMPRODUCT((AG4:AG8=AG4)*(AB4:AB8=AB4)*(Z4:Z8=Z4)*(AD4:AD8=AD4)*(AE4:AE8=AE4)*(AF4:AF8&gt;AF4)),"")</f>
        <v>3</v>
      </c>
      <c r="AN4" s="385">
        <f>IF(V4&lt;&gt;"",IF(AN56&lt;&gt;"",IF(U55=3,AN56,AN56+U55),SUM(AH4:AM4)),"")</f>
        <v>4</v>
      </c>
      <c r="AO4" s="385" t="str">
        <f>IF(V4&lt;&gt;"",INDEX(V4:V8,MATCH(1,AN4:AN8,0),0),"")</f>
        <v>Switzerland</v>
      </c>
      <c r="CX4" s="385" t="str">
        <f>IF(AO4&lt;&gt;"",AO4,O4)</f>
        <v>Switzerland</v>
      </c>
      <c r="CY4" s="385">
        <v>1</v>
      </c>
      <c r="CZ4" s="385">
        <v>2</v>
      </c>
      <c r="DA4" s="389" t="str">
        <f>'Game Board'!F9</f>
        <v>Iceland</v>
      </c>
      <c r="DB4" s="389">
        <f>IF(DA2&lt;&gt;"",IF(AND('Game Board'!G9&lt;&gt;"",'Game Board'!H9&lt;&gt;""),'Game Board'!G9,0),"")</f>
        <v>0</v>
      </c>
      <c r="DC4" s="389">
        <f>IF(DA2&lt;&gt;"",IF(AND('Game Board'!G9&lt;&gt;"",'Game Board'!H9&lt;&gt;""),'Game Board'!H9,0),"")</f>
        <v>0</v>
      </c>
      <c r="DD4" s="389" t="str">
        <f>'Game Board'!I9</f>
        <v>Finland</v>
      </c>
      <c r="DE4" s="389" t="str">
        <f>IF(AND('Game Board'!G9&lt;&gt;"",'Game Board'!H9&lt;&gt;""),IF(DB4&gt;DC4,"W",IF(DB4=DC4,"D","L")),"")</f>
        <v/>
      </c>
      <c r="DF4" s="385" t="str">
        <f t="shared" ref="DF4:DF26" si="36">IF(DE4&lt;&gt;"",IF(DE4="W","L",IF(DE4="L","W","D")),"")</f>
        <v/>
      </c>
      <c r="DH4" s="385">
        <f ca="1">VLOOKUP(DI4,HD4:HE8,2,FALSE)</f>
        <v>1</v>
      </c>
      <c r="DI4" s="386" t="str">
        <f>C4</f>
        <v>Switzerland</v>
      </c>
      <c r="DJ4" s="385">
        <f ca="1">SUMPRODUCT((HG3:HG54=DI4)*(HK3:HK54="W"))+SUMPRODUCT((HJ3:HJ54=DI4)*(HL3:HL54="W"))</f>
        <v>0</v>
      </c>
      <c r="DK4" s="385">
        <f ca="1">SUMPRODUCT((HG3:HG54=DI4)*(HK3:HK54="D"))+SUMPRODUCT((HJ3:HJ54=DI4)*(HL3:HL54="D"))</f>
        <v>0</v>
      </c>
      <c r="DL4" s="385">
        <f ca="1">SUMPRODUCT((HG3:HG54=DI4)*(HK3:HK54="L"))+SUMPRODUCT((HJ3:HJ54=DI4)*(HL3:HL54="L"))</f>
        <v>0</v>
      </c>
      <c r="DM4" s="385">
        <f ca="1">SUMIF(HG3:HG72,DI4,HH3:HH72)+SUMIF(HJ3:HJ72,DI4,HI3:HI72)</f>
        <v>0</v>
      </c>
      <c r="DN4" s="385">
        <f ca="1">SUMIF(HJ3:HJ72,DI4,HH3:HH72)+SUMIF(HG3:HG72,DI4,HI3:HI72)</f>
        <v>0</v>
      </c>
      <c r="DO4" s="385">
        <f ca="1">DM4-DN4+1000</f>
        <v>1000</v>
      </c>
      <c r="DP4" s="385">
        <f ca="1">DJ4*3+DK4*1</f>
        <v>0</v>
      </c>
      <c r="DQ4" s="391">
        <f>K4</f>
        <v>27</v>
      </c>
      <c r="DR4" s="385">
        <f ca="1">IF(COUNTIF(DP4:DP8,4)&lt;&gt;4,RANK(DP4,DP4:DP8),DP56)</f>
        <v>1</v>
      </c>
      <c r="DT4" s="385">
        <f ca="1">SUMPRODUCT((DR4:DR7=DR4)*(DQ4:DQ7&lt;DQ4))+DR4</f>
        <v>4</v>
      </c>
      <c r="DU4" s="386" t="str">
        <f ca="1">INDEX(DI4:DI8,MATCH(1,DT4:DT8,0),0)</f>
        <v>Finland</v>
      </c>
      <c r="DV4" s="385">
        <f ca="1">INDEX(DR4:DR8,MATCH(DU4,DI4:DI8,0),0)</f>
        <v>1</v>
      </c>
      <c r="DW4" s="385" t="str">
        <f ca="1">IF(DV5=1,DU4,"")</f>
        <v>Finland</v>
      </c>
      <c r="DX4" s="385" t="str">
        <f ca="1">IF(DV6=2,DU5,"")</f>
        <v/>
      </c>
      <c r="DY4" s="385" t="str">
        <f ca="1">IF(DV7=3,DU6,"")</f>
        <v/>
      </c>
      <c r="DZ4" s="385" t="str">
        <f>IF(DV8=4,DU7,"")</f>
        <v/>
      </c>
      <c r="EB4" s="385" t="str">
        <f ca="1">IF(DW4&lt;&gt;"",DW4,"")</f>
        <v>Finland</v>
      </c>
      <c r="EC4" s="385">
        <f ca="1">SUMPRODUCT((HG3:HG54=EB4)*(HJ3:HJ54=EB5)*(HK3:HK54="W"))+SUMPRODUCT((HG3:HG54=EB4)*(HJ3:HJ54=EB6)*(HK3:HK54="W"))+SUMPRODUCT((HG3:HG54=EB4)*(HJ3:HJ54=EB7)*(HK3:HK54="W"))+SUMPRODUCT((HG3:HG54=EB4)*(HJ3:HJ54=EB8)*(HK3:HK54="W"))+SUMPRODUCT((HG3:HG54=EB5)*(HJ3:HJ54=EB4)*(HL3:HL54="W"))+SUMPRODUCT((HG3:HG54=EB6)*(HJ3:HJ54=EB4)*(HL3:HL54="W"))+SUMPRODUCT((HG3:HG54=EB7)*(HJ3:HJ54=EB4)*(HL3:HL54="W"))+SUMPRODUCT((HG3:HG54=EB8)*(HJ3:HJ54=EB4)*(HL3:HL54="W"))</f>
        <v>0</v>
      </c>
      <c r="ED4" s="385">
        <f ca="1">SUMPRODUCT((HG3:HG54=EB4)*(HJ3:HJ54=EB5)*(HK3:HK54="D"))+SUMPRODUCT((HG3:HG54=EB4)*(HJ3:HJ54=EB6)*(HK3:HK54="D"))+SUMPRODUCT((HG3:HG54=EB4)*(HJ3:HJ54=EB7)*(HK3:HK54="D"))+SUMPRODUCT((HG3:HG54=EB4)*(HJ3:HJ54=EB8)*(HK3:HK54="D"))+SUMPRODUCT((HG3:HG54=EB5)*(HJ3:HJ54=EB4)*(HK3:HK54="D"))+SUMPRODUCT((HG3:HG54=EB6)*(HJ3:HJ54=EB4)*(HK3:HK54="D"))+SUMPRODUCT((HG3:HG54=EB7)*(HJ3:HJ54=EB4)*(HK3:HK54="D"))+SUMPRODUCT((HG3:HG54=EB8)*(HJ3:HJ54=EB4)*(HK3:HK54="D"))</f>
        <v>0</v>
      </c>
      <c r="EE4" s="385">
        <f ca="1">SUMPRODUCT((HG3:HG54=EB4)*(HJ3:HJ54=EB5)*(HK3:HK54="L"))+SUMPRODUCT((HG3:HG54=EB4)*(HJ3:HJ54=EB6)*(HK3:HK54="L"))+SUMPRODUCT((HG3:HG54=EB4)*(HJ3:HJ54=EB7)*(HK3:HK54="L"))+SUMPRODUCT((HG3:HG54=EB4)*(HJ3:HJ54=EB8)*(HK3:HK54="L"))+SUMPRODUCT((HG3:HG54=EB5)*(HJ3:HJ54=EB4)*(HL3:HL54="L"))+SUMPRODUCT((HG3:HG54=EB6)*(HJ3:HJ54=EB4)*(HL3:HL54="L"))+SUMPRODUCT((HG3:HG54=EB7)*(HJ3:HJ54=EB4)*(HL3:HL54="L"))+SUMPRODUCT((HG3:HG54=EB8)*(HJ3:HJ54=EB4)*(HL3:HL54="L"))</f>
        <v>0</v>
      </c>
      <c r="EF4" s="385">
        <f ca="1">SUMPRODUCT((HG3:HG54=EB4)*(HJ3:HJ54=EB5)*HH3:HH54)+SUMPRODUCT((HG3:HG54=EB4)*(HJ3:HJ54=EB6)*HH3:HH54)+SUMPRODUCT((HG3:HG54=EB4)*(HJ3:HJ54=EB7)*HH3:HH54)+SUMPRODUCT((HG3:HG54=EB4)*(HJ3:HJ54=EB8)*HH3:HH54)+SUMPRODUCT((HG3:HG54=EB5)*(HJ3:HJ54=EB4)*HI3:HI54)+SUMPRODUCT((HG3:HG54=EB6)*(HJ3:HJ54=EB4)*HI3:HI54)+SUMPRODUCT((HG3:HG54=EB7)*(HJ3:HJ54=EB4)*HI3:HI54)+SUMPRODUCT((HG3:HG54=EB8)*(HJ3:HJ54=EB4)*HI3:HI54)</f>
        <v>0</v>
      </c>
      <c r="EG4" s="385">
        <f ca="1">SUMPRODUCT((HG3:HG54=EB4)*(HJ3:HJ54=EB5)*HI3:HI54)+SUMPRODUCT((HG3:HG54=EB4)*(HJ3:HJ54=EB6)*HI3:HI54)+SUMPRODUCT((HG3:HG54=EB4)*(HJ3:HJ54=EB7)*HI3:HI54)+SUMPRODUCT((HG3:HG54=EB4)*(HJ3:HJ54=EB8)*HI3:HI54)+SUMPRODUCT((HG3:HG54=EB5)*(HJ3:HJ54=EB4)*HH3:HH54)+SUMPRODUCT((HG3:HG54=EB6)*(HJ3:HJ54=EB4)*HH3:HH54)+SUMPRODUCT((HG3:HG54=EB7)*(HJ3:HJ54=EB4)*HH3:HH54)+SUMPRODUCT((HG3:HG54=EB8)*(HJ3:HJ54=EB4)*HH3:HH54)</f>
        <v>0</v>
      </c>
      <c r="EH4" s="385">
        <f ca="1">EF4-EG4+1000</f>
        <v>1000</v>
      </c>
      <c r="EI4" s="385">
        <f ca="1">IF(EB4&lt;&gt;"",EC4*3+ED4*1,"")</f>
        <v>0</v>
      </c>
      <c r="EJ4" s="385">
        <f ca="1">IF(EB4&lt;&gt;"",VLOOKUP(EB4,DI4:DO52,7,FALSE),"")</f>
        <v>1000</v>
      </c>
      <c r="EK4" s="385">
        <f ca="1">IF(EB4&lt;&gt;"",VLOOKUP(EB4,DI4:DO52,5,FALSE),"")</f>
        <v>0</v>
      </c>
      <c r="EL4" s="385">
        <f ca="1">IF(EB4&lt;&gt;"",VLOOKUP(EB4,DI4:DQ52,9,FALSE),"")</f>
        <v>8</v>
      </c>
      <c r="EM4" s="385">
        <f ca="1">EI4</f>
        <v>0</v>
      </c>
      <c r="EN4" s="385">
        <f ca="1">IF(EB4&lt;&gt;"",RANK(EM4,EM4:EM8),"")</f>
        <v>1</v>
      </c>
      <c r="EO4" s="385">
        <f ca="1">IF(EB4&lt;&gt;"",SUMPRODUCT((EM4:EM8=EM4)*(EH4:EH8&gt;EH4)),"")</f>
        <v>0</v>
      </c>
      <c r="EP4" s="385">
        <f ca="1">IF(EB4&lt;&gt;"",SUMPRODUCT((EM4:EM8=EM4)*(EH4:EH8=EH4)*(EF4:EF8&gt;EF4)),"")</f>
        <v>0</v>
      </c>
      <c r="EQ4" s="385">
        <f ca="1">IF(EB4&lt;&gt;"",SUMPRODUCT((EM4:EM8=EM4)*(EH4:EH8=EH4)*(EF4:EF8=EF4)*(EJ4:EJ8&gt;EJ4)),"")</f>
        <v>0</v>
      </c>
      <c r="ER4" s="385">
        <f ca="1">IF(EB4&lt;&gt;"",SUMPRODUCT((EM4:EM8=EM4)*(EH4:EH8=EH4)*(EF4:EF8=EF4)*(EJ4:EJ8=EJ4)*(EK4:EK8&gt;EK4)),"")</f>
        <v>0</v>
      </c>
      <c r="ES4" s="385">
        <f ca="1">IF(EB4&lt;&gt;"",SUMPRODUCT((EM4:EM8=EM4)*(EH4:EH8=EH4)*(EF4:EF8=EF4)*(EJ4:EJ8=EJ4)*(EK4:EK8=EK4)*(EL4:EL8&gt;EL4)),"")</f>
        <v>3</v>
      </c>
      <c r="ET4" s="385">
        <f ca="1">IF(EB4&lt;&gt;"",IF(ET56&lt;&gt;"",IF(EA55=3,ET56,ET56+EA55),SUM(EN4:ES4)),"")</f>
        <v>4</v>
      </c>
      <c r="EU4" s="385" t="str">
        <f ca="1">IF(EB4&lt;&gt;"",INDEX(EB4:EB8,MATCH(1,ET4:ET8,0),0),"")</f>
        <v>Switzerland</v>
      </c>
      <c r="HD4" s="385" t="str">
        <f ca="1">IF(EU4&lt;&gt;"",EU4,DU4)</f>
        <v>Switzerland</v>
      </c>
      <c r="HE4" s="385">
        <v>1</v>
      </c>
      <c r="HF4" s="385">
        <v>2</v>
      </c>
      <c r="HG4" s="389" t="str">
        <f t="shared" ref="HG4:HG26" si="37">DA4</f>
        <v>Iceland</v>
      </c>
      <c r="HH4" s="389">
        <f ca="1">IF(OFFSET('Game Board'!O9,0,HH1)&lt;&gt;"",OFFSET('Game Board'!O9,0,HH1),0)</f>
        <v>0</v>
      </c>
      <c r="HI4" s="389">
        <f ca="1">IF(OFFSET('Game Board'!P9,0,HH1)&lt;&gt;"",OFFSET('Game Board'!P9,0,HH1),0)</f>
        <v>0</v>
      </c>
      <c r="HJ4" s="389" t="str">
        <f t="shared" ref="HJ4:HJ26" si="38">DD4</f>
        <v>Finland</v>
      </c>
      <c r="HK4" s="389" t="str">
        <f ca="1">IF(AND(OFFSET('Game Board'!O9,0,HH1)&lt;&gt;"",OFFSET('Game Board'!P9,0,HH1)&lt;&gt;""),IF(HH4&gt;HI4,"W",IF(HH4=HI4,"D","L")),"")</f>
        <v/>
      </c>
      <c r="HL4" s="385" t="str">
        <f t="shared" ref="HL4:HL26" ca="1" si="39">IF(HK4&lt;&gt;"",IF(HK4="W","L",IF(HK4="L","W","D")),"")</f>
        <v/>
      </c>
      <c r="HN4" s="385">
        <f ca="1">VLOOKUP(HO4,LJ4:LK8,2,FALSE)</f>
        <v>1</v>
      </c>
      <c r="HO4" s="386" t="str">
        <f t="shared" ref="HO4:HO7" si="40">DI4</f>
        <v>Switzerland</v>
      </c>
      <c r="HP4" s="385">
        <f ca="1">SUMPRODUCT((LM3:LM54=HO4)*(LQ3:LQ54="W"))+SUMPRODUCT((LP3:LP54=HO4)*(LR3:LR54="W"))</f>
        <v>0</v>
      </c>
      <c r="HQ4" s="385">
        <f ca="1">SUMPRODUCT((LM3:LM54=HO4)*(LQ3:LQ54="D"))+SUMPRODUCT((LP3:LP54=HO4)*(LR3:LR54="D"))</f>
        <v>0</v>
      </c>
      <c r="HR4" s="385">
        <f ca="1">SUMPRODUCT((LM3:LM54=HO4)*(LQ3:LQ54="L"))+SUMPRODUCT((LP3:LP54=HO4)*(LR3:LR54="L"))</f>
        <v>0</v>
      </c>
      <c r="HS4" s="385">
        <f t="shared" ref="HS4" ca="1" si="41">SUMIF(LM3:LM72,HO4,LN3:LN72)+SUMIF(LP3:LP72,HO4,LO3:LO72)</f>
        <v>0</v>
      </c>
      <c r="HT4" s="385">
        <f t="shared" ref="HT4" ca="1" si="42">SUMIF(LP3:LP72,HO4,LN3:LN72)+SUMIF(LM3:LM72,HO4,LO3:LO72)</f>
        <v>0</v>
      </c>
      <c r="HU4" s="385">
        <f t="shared" ref="HU4:HU7" ca="1" si="43">HS4-HT4+1000</f>
        <v>1000</v>
      </c>
      <c r="HV4" s="385">
        <f t="shared" ref="HV4:HV7" ca="1" si="44">HP4*3+HQ4*1</f>
        <v>0</v>
      </c>
      <c r="HW4" s="391">
        <f t="shared" ref="HW4:HW30" si="45">DQ4</f>
        <v>27</v>
      </c>
      <c r="HX4" s="385">
        <f t="shared" ref="HX4" ca="1" si="46">IF(COUNTIF(HV4:HV8,4)&lt;&gt;4,RANK(HV4,HV4:HV8),HV56)</f>
        <v>1</v>
      </c>
      <c r="HZ4" s="385">
        <f t="shared" ref="HZ4" ca="1" si="47">SUMPRODUCT((HX4:HX7=HX4)*(HW4:HW7&lt;HW4))+HX4</f>
        <v>4</v>
      </c>
      <c r="IA4" s="386" t="str">
        <f t="shared" ref="IA4" ca="1" si="48">INDEX(HO4:HO8,MATCH(1,HZ4:HZ8,0),0)</f>
        <v>Finland</v>
      </c>
      <c r="IB4" s="385">
        <f t="shared" ref="IB4" ca="1" si="49">INDEX(HX4:HX8,MATCH(IA4,HO4:HO8,0),0)</f>
        <v>1</v>
      </c>
      <c r="IC4" s="385" t="str">
        <f t="shared" ref="IC4" ca="1" si="50">IF(IB5=1,IA4,"")</f>
        <v>Finland</v>
      </c>
      <c r="ID4" s="385" t="str">
        <f t="shared" ref="ID4" ca="1" si="51">IF(IB6=2,IA5,"")</f>
        <v/>
      </c>
      <c r="IE4" s="385" t="str">
        <f t="shared" ref="IE4" ca="1" si="52">IF(IB7=3,IA6,"")</f>
        <v/>
      </c>
      <c r="IF4" s="385" t="str">
        <f t="shared" ref="IF4" si="53">IF(IB8=4,IA7,"")</f>
        <v/>
      </c>
      <c r="IH4" s="385" t="str">
        <f t="shared" ref="IH4:IH7" ca="1" si="54">IF(IC4&lt;&gt;"",IC4,"")</f>
        <v>Finland</v>
      </c>
      <c r="II4" s="385">
        <f ca="1">SUMPRODUCT((LM3:LM54=IH4)*(LP3:LP54=IH5)*(LQ3:LQ54="W"))+SUMPRODUCT((LM3:LM54=IH4)*(LP3:LP54=IH6)*(LQ3:LQ54="W"))+SUMPRODUCT((LM3:LM54=IH4)*(LP3:LP54=IH7)*(LQ3:LQ54="W"))+SUMPRODUCT((LM3:LM54=IH4)*(LP3:LP54=IH8)*(LQ3:LQ54="W"))+SUMPRODUCT((LM3:LM54=IH5)*(LP3:LP54=IH4)*(LR3:LR54="W"))+SUMPRODUCT((LM3:LM54=IH6)*(LP3:LP54=IH4)*(LR3:LR54="W"))+SUMPRODUCT((LM3:LM54=IH7)*(LP3:LP54=IH4)*(LR3:LR54="W"))+SUMPRODUCT((LM3:LM54=IH8)*(LP3:LP54=IH4)*(LR3:LR54="W"))</f>
        <v>0</v>
      </c>
      <c r="IJ4" s="385">
        <f ca="1">SUMPRODUCT((LM3:LM54=IH4)*(LP3:LP54=IH5)*(LQ3:LQ54="D"))+SUMPRODUCT((LM3:LM54=IH4)*(LP3:LP54=IH6)*(LQ3:LQ54="D"))+SUMPRODUCT((LM3:LM54=IH4)*(LP3:LP54=IH7)*(LQ3:LQ54="D"))+SUMPRODUCT((LM3:LM54=IH4)*(LP3:LP54=IH8)*(LQ3:LQ54="D"))+SUMPRODUCT((LM3:LM54=IH5)*(LP3:LP54=IH4)*(LQ3:LQ54="D"))+SUMPRODUCT((LM3:LM54=IH6)*(LP3:LP54=IH4)*(LQ3:LQ54="D"))+SUMPRODUCT((LM3:LM54=IH7)*(LP3:LP54=IH4)*(LQ3:LQ54="D"))+SUMPRODUCT((LM3:LM54=IH8)*(LP3:LP54=IH4)*(LQ3:LQ54="D"))</f>
        <v>0</v>
      </c>
      <c r="IK4" s="385">
        <f ca="1">SUMPRODUCT((LM3:LM54=IH4)*(LP3:LP54=IH5)*(LQ3:LQ54="L"))+SUMPRODUCT((LM3:LM54=IH4)*(LP3:LP54=IH6)*(LQ3:LQ54="L"))+SUMPRODUCT((LM3:LM54=IH4)*(LP3:LP54=IH7)*(LQ3:LQ54="L"))+SUMPRODUCT((LM3:LM54=IH4)*(LP3:LP54=IH8)*(LQ3:LQ54="L"))+SUMPRODUCT((LM3:LM54=IH5)*(LP3:LP54=IH4)*(LR3:LR54="L"))+SUMPRODUCT((LM3:LM54=IH6)*(LP3:LP54=IH4)*(LR3:LR54="L"))+SUMPRODUCT((LM3:LM54=IH7)*(LP3:LP54=IH4)*(LR3:LR54="L"))+SUMPRODUCT((LM3:LM54=IH8)*(LP3:LP54=IH4)*(LR3:LR54="L"))</f>
        <v>0</v>
      </c>
      <c r="IL4" s="385">
        <f ca="1">SUMPRODUCT((LM3:LM54=IH4)*(LP3:LP54=IH5)*LN3:LN54)+SUMPRODUCT((LM3:LM54=IH4)*(LP3:LP54=IH6)*LN3:LN54)+SUMPRODUCT((LM3:LM54=IH4)*(LP3:LP54=IH7)*LN3:LN54)+SUMPRODUCT((LM3:LM54=IH4)*(LP3:LP54=IH8)*LN3:LN54)+SUMPRODUCT((LM3:LM54=IH5)*(LP3:LP54=IH4)*LO3:LO54)+SUMPRODUCT((LM3:LM54=IH6)*(LP3:LP54=IH4)*LO3:LO54)+SUMPRODUCT((LM3:LM54=IH7)*(LP3:LP54=IH4)*LO3:LO54)+SUMPRODUCT((LM3:LM54=IH8)*(LP3:LP54=IH4)*LO3:LO54)</f>
        <v>0</v>
      </c>
      <c r="IM4" s="385">
        <f ca="1">SUMPRODUCT((LM3:LM54=IH4)*(LP3:LP54=IH5)*LO3:LO54)+SUMPRODUCT((LM3:LM54=IH4)*(LP3:LP54=IH6)*LO3:LO54)+SUMPRODUCT((LM3:LM54=IH4)*(LP3:LP54=IH7)*LO3:LO54)+SUMPRODUCT((LM3:LM54=IH4)*(LP3:LP54=IH8)*LO3:LO54)+SUMPRODUCT((LM3:LM54=IH5)*(LP3:LP54=IH4)*LN3:LN54)+SUMPRODUCT((LM3:LM54=IH6)*(LP3:LP54=IH4)*LN3:LN54)+SUMPRODUCT((LM3:LM54=IH7)*(LP3:LP54=IH4)*LN3:LN54)+SUMPRODUCT((LM3:LM54=IH8)*(LP3:LP54=IH4)*LN3:LN54)</f>
        <v>0</v>
      </c>
      <c r="IN4" s="385">
        <f t="shared" ref="IN4:IN7" ca="1" si="55">IL4-IM4+1000</f>
        <v>1000</v>
      </c>
      <c r="IO4" s="385">
        <f t="shared" ref="IO4:IO7" ca="1" si="56">IF(IH4&lt;&gt;"",II4*3+IJ4*1,"")</f>
        <v>0</v>
      </c>
      <c r="IP4" s="385">
        <f ca="1">IF(IH4&lt;&gt;"",VLOOKUP(IH4,HO4:HU52,7,FALSE),"")</f>
        <v>1000</v>
      </c>
      <c r="IQ4" s="385">
        <f ca="1">IF(IH4&lt;&gt;"",VLOOKUP(IH4,HO4:HU52,5,FALSE),"")</f>
        <v>0</v>
      </c>
      <c r="IR4" s="385">
        <f ca="1">IF(IH4&lt;&gt;"",VLOOKUP(IH4,HO4:HW52,9,FALSE),"")</f>
        <v>8</v>
      </c>
      <c r="IS4" s="385">
        <f t="shared" ref="IS4:IS7" ca="1" si="57">IO4</f>
        <v>0</v>
      </c>
      <c r="IT4" s="385">
        <f t="shared" ref="IT4" ca="1" si="58">IF(IH4&lt;&gt;"",RANK(IS4,IS4:IS8),"")</f>
        <v>1</v>
      </c>
      <c r="IU4" s="385">
        <f t="shared" ref="IU4" ca="1" si="59">IF(IH4&lt;&gt;"",SUMPRODUCT((IS4:IS8=IS4)*(IN4:IN8&gt;IN4)),"")</f>
        <v>0</v>
      </c>
      <c r="IV4" s="385">
        <f t="shared" ref="IV4" ca="1" si="60">IF(IH4&lt;&gt;"",SUMPRODUCT((IS4:IS8=IS4)*(IN4:IN8=IN4)*(IL4:IL8&gt;IL4)),"")</f>
        <v>0</v>
      </c>
      <c r="IW4" s="385">
        <f t="shared" ref="IW4" ca="1" si="61">IF(IH4&lt;&gt;"",SUMPRODUCT((IS4:IS8=IS4)*(IN4:IN8=IN4)*(IL4:IL8=IL4)*(IP4:IP8&gt;IP4)),"")</f>
        <v>0</v>
      </c>
      <c r="IX4" s="385">
        <f t="shared" ref="IX4" ca="1" si="62">IF(IH4&lt;&gt;"",SUMPRODUCT((IS4:IS8=IS4)*(IN4:IN8=IN4)*(IL4:IL8=IL4)*(IP4:IP8=IP4)*(IQ4:IQ8&gt;IQ4)),"")</f>
        <v>0</v>
      </c>
      <c r="IY4" s="385">
        <f t="shared" ref="IY4" ca="1" si="63">IF(IH4&lt;&gt;"",SUMPRODUCT((IS4:IS8=IS4)*(IN4:IN8=IN4)*(IL4:IL8=IL4)*(IP4:IP8=IP4)*(IQ4:IQ8=IQ4)*(IR4:IR8&gt;IR4)),"")</f>
        <v>3</v>
      </c>
      <c r="IZ4" s="385">
        <f t="shared" ref="IZ4" ca="1" si="64">IF(IH4&lt;&gt;"",IF(IZ56&lt;&gt;"",IF(IG55=3,IZ56,IZ56+IG55),SUM(IT4:IY4)),"")</f>
        <v>4</v>
      </c>
      <c r="JA4" s="385" t="str">
        <f t="shared" ref="JA4" ca="1" si="65">IF(IH4&lt;&gt;"",INDEX(IH4:IH8,MATCH(1,IZ4:IZ8,0),0),"")</f>
        <v>Switzerland</v>
      </c>
      <c r="LJ4" s="385" t="str">
        <f t="shared" ref="LJ4" ca="1" si="66">IF(JA4&lt;&gt;"",JA4,IA4)</f>
        <v>Switzerland</v>
      </c>
      <c r="LK4" s="385">
        <v>1</v>
      </c>
      <c r="LL4" s="385">
        <v>2</v>
      </c>
      <c r="LM4" s="389" t="str">
        <f t="shared" si="9"/>
        <v>Iceland</v>
      </c>
      <c r="LN4" s="389">
        <f ca="1">IF(OFFSET('Game Board'!O9,0,LN1)&lt;&gt;"",OFFSET('Game Board'!O9,0,LN1),0)</f>
        <v>0</v>
      </c>
      <c r="LO4" s="389">
        <f ca="1">IF(OFFSET('Game Board'!P9,0,LN1)&lt;&gt;"",OFFSET('Game Board'!P9,0,LN1),0)</f>
        <v>0</v>
      </c>
      <c r="LP4" s="389" t="str">
        <f t="shared" si="10"/>
        <v>Finland</v>
      </c>
      <c r="LQ4" s="389" t="str">
        <f ca="1">IF(AND(OFFSET('Game Board'!O9,0,LN1)&lt;&gt;"",OFFSET('Game Board'!P9,0,LN1)&lt;&gt;""),IF(LN4&gt;LO4,"W",IF(LN4=LO4,"D","L")),"")</f>
        <v/>
      </c>
      <c r="LR4" s="385" t="str">
        <f t="shared" ca="1" si="11"/>
        <v/>
      </c>
      <c r="LT4" s="385">
        <f ca="1">VLOOKUP(LU4,PP4:PQ8,2,FALSE)</f>
        <v>1</v>
      </c>
      <c r="LU4" s="386" t="str">
        <f t="shared" ref="LU4:LU7" si="67">HO4</f>
        <v>Switzerland</v>
      </c>
      <c r="LV4" s="385">
        <f ca="1">SUMPRODUCT((PS3:PS54=LU4)*(PW3:PW54="W"))+SUMPRODUCT((PV3:PV54=LU4)*(PX3:PX54="W"))</f>
        <v>0</v>
      </c>
      <c r="LW4" s="385">
        <f ca="1">SUMPRODUCT((PS3:PS54=LU4)*(PW3:PW54="D"))+SUMPRODUCT((PV3:PV54=LU4)*(PX3:PX54="D"))</f>
        <v>0</v>
      </c>
      <c r="LX4" s="385">
        <f ca="1">SUMPRODUCT((PS3:PS54=LU4)*(PW3:PW54="L"))+SUMPRODUCT((PV3:PV54=LU4)*(PX3:PX54="L"))</f>
        <v>0</v>
      </c>
      <c r="LY4" s="385">
        <f t="shared" ref="LY4" ca="1" si="68">SUMIF(PS3:PS72,LU4,PT3:PT72)+SUMIF(PV3:PV72,LU4,PU3:PU72)</f>
        <v>0</v>
      </c>
      <c r="LZ4" s="385">
        <f t="shared" ref="LZ4" ca="1" si="69">SUMIF(PV3:PV72,LU4,PT3:PT72)+SUMIF(PS3:PS72,LU4,PU3:PU72)</f>
        <v>0</v>
      </c>
      <c r="MA4" s="385">
        <f t="shared" ref="MA4:MA7" ca="1" si="70">LY4-LZ4+1000</f>
        <v>1000</v>
      </c>
      <c r="MB4" s="385">
        <f t="shared" ref="MB4:MB7" ca="1" si="71">LV4*3+LW4*1</f>
        <v>0</v>
      </c>
      <c r="MC4" s="391">
        <f t="shared" ref="MC4:MC30" si="72">HW4</f>
        <v>27</v>
      </c>
      <c r="MD4" s="385">
        <f t="shared" ref="MD4" ca="1" si="73">IF(COUNTIF(MB4:MB8,4)&lt;&gt;4,RANK(MB4,MB4:MB8),MB56)</f>
        <v>1</v>
      </c>
      <c r="MF4" s="385">
        <f t="shared" ref="MF4" ca="1" si="74">SUMPRODUCT((MD4:MD7=MD4)*(MC4:MC7&lt;MC4))+MD4</f>
        <v>4</v>
      </c>
      <c r="MG4" s="386" t="str">
        <f t="shared" ref="MG4" ca="1" si="75">INDEX(LU4:LU8,MATCH(1,MF4:MF8,0),0)</f>
        <v>Finland</v>
      </c>
      <c r="MH4" s="385">
        <f t="shared" ref="MH4" ca="1" si="76">INDEX(MD4:MD8,MATCH(MG4,LU4:LU8,0),0)</f>
        <v>1</v>
      </c>
      <c r="MI4" s="385" t="str">
        <f t="shared" ref="MI4" ca="1" si="77">IF(MH5=1,MG4,"")</f>
        <v>Finland</v>
      </c>
      <c r="MJ4" s="385" t="str">
        <f t="shared" ref="MJ4" ca="1" si="78">IF(MH6=2,MG5,"")</f>
        <v/>
      </c>
      <c r="MK4" s="385" t="str">
        <f t="shared" ref="MK4" ca="1" si="79">IF(MH7=3,MG6,"")</f>
        <v/>
      </c>
      <c r="ML4" s="385" t="str">
        <f t="shared" ref="ML4" si="80">IF(MH8=4,MG7,"")</f>
        <v/>
      </c>
      <c r="MN4" s="385" t="str">
        <f t="shared" ref="MN4:MN7" ca="1" si="81">IF(MI4&lt;&gt;"",MI4,"")</f>
        <v>Finland</v>
      </c>
      <c r="MO4" s="385">
        <f ca="1">SUMPRODUCT((PS3:PS54=MN4)*(PV3:PV54=MN5)*(PW3:PW54="W"))+SUMPRODUCT((PS3:PS54=MN4)*(PV3:PV54=MN6)*(PW3:PW54="W"))+SUMPRODUCT((PS3:PS54=MN4)*(PV3:PV54=MN7)*(PW3:PW54="W"))+SUMPRODUCT((PS3:PS54=MN4)*(PV3:PV54=MN8)*(PW3:PW54="W"))+SUMPRODUCT((PS3:PS54=MN5)*(PV3:PV54=MN4)*(PX3:PX54="W"))+SUMPRODUCT((PS3:PS54=MN6)*(PV3:PV54=MN4)*(PX3:PX54="W"))+SUMPRODUCT((PS3:PS54=MN7)*(PV3:PV54=MN4)*(PX3:PX54="W"))+SUMPRODUCT((PS3:PS54=MN8)*(PV3:PV54=MN4)*(PX3:PX54="W"))</f>
        <v>0</v>
      </c>
      <c r="MP4" s="385">
        <f ca="1">SUMPRODUCT((PS3:PS54=MN4)*(PV3:PV54=MN5)*(PW3:PW54="D"))+SUMPRODUCT((PS3:PS54=MN4)*(PV3:PV54=MN6)*(PW3:PW54="D"))+SUMPRODUCT((PS3:PS54=MN4)*(PV3:PV54=MN7)*(PW3:PW54="D"))+SUMPRODUCT((PS3:PS54=MN4)*(PV3:PV54=MN8)*(PW3:PW54="D"))+SUMPRODUCT((PS3:PS54=MN5)*(PV3:PV54=MN4)*(PW3:PW54="D"))+SUMPRODUCT((PS3:PS54=MN6)*(PV3:PV54=MN4)*(PW3:PW54="D"))+SUMPRODUCT((PS3:PS54=MN7)*(PV3:PV54=MN4)*(PW3:PW54="D"))+SUMPRODUCT((PS3:PS54=MN8)*(PV3:PV54=MN4)*(PW3:PW54="D"))</f>
        <v>0</v>
      </c>
      <c r="MQ4" s="385">
        <f ca="1">SUMPRODUCT((PS3:PS54=MN4)*(PV3:PV54=MN5)*(PW3:PW54="L"))+SUMPRODUCT((PS3:PS54=MN4)*(PV3:PV54=MN6)*(PW3:PW54="L"))+SUMPRODUCT((PS3:PS54=MN4)*(PV3:PV54=MN7)*(PW3:PW54="L"))+SUMPRODUCT((PS3:PS54=MN4)*(PV3:PV54=MN8)*(PW3:PW54="L"))+SUMPRODUCT((PS3:PS54=MN5)*(PV3:PV54=MN4)*(PX3:PX54="L"))+SUMPRODUCT((PS3:PS54=MN6)*(PV3:PV54=MN4)*(PX3:PX54="L"))+SUMPRODUCT((PS3:PS54=MN7)*(PV3:PV54=MN4)*(PX3:PX54="L"))+SUMPRODUCT((PS3:PS54=MN8)*(PV3:PV54=MN4)*(PX3:PX54="L"))</f>
        <v>0</v>
      </c>
      <c r="MR4" s="385">
        <f ca="1">SUMPRODUCT((PS3:PS54=MN4)*(PV3:PV54=MN5)*PT3:PT54)+SUMPRODUCT((PS3:PS54=MN4)*(PV3:PV54=MN6)*PT3:PT54)+SUMPRODUCT((PS3:PS54=MN4)*(PV3:PV54=MN7)*PT3:PT54)+SUMPRODUCT((PS3:PS54=MN4)*(PV3:PV54=MN8)*PT3:PT54)+SUMPRODUCT((PS3:PS54=MN5)*(PV3:PV54=MN4)*PU3:PU54)+SUMPRODUCT((PS3:PS54=MN6)*(PV3:PV54=MN4)*PU3:PU54)+SUMPRODUCT((PS3:PS54=MN7)*(PV3:PV54=MN4)*PU3:PU54)+SUMPRODUCT((PS3:PS54=MN8)*(PV3:PV54=MN4)*PU3:PU54)</f>
        <v>0</v>
      </c>
      <c r="MS4" s="385">
        <f ca="1">SUMPRODUCT((PS3:PS54=MN4)*(PV3:PV54=MN5)*PU3:PU54)+SUMPRODUCT((PS3:PS54=MN4)*(PV3:PV54=MN6)*PU3:PU54)+SUMPRODUCT((PS3:PS54=MN4)*(PV3:PV54=MN7)*PU3:PU54)+SUMPRODUCT((PS3:PS54=MN4)*(PV3:PV54=MN8)*PU3:PU54)+SUMPRODUCT((PS3:PS54=MN5)*(PV3:PV54=MN4)*PT3:PT54)+SUMPRODUCT((PS3:PS54=MN6)*(PV3:PV54=MN4)*PT3:PT54)+SUMPRODUCT((PS3:PS54=MN7)*(PV3:PV54=MN4)*PT3:PT54)+SUMPRODUCT((PS3:PS54=MN8)*(PV3:PV54=MN4)*PT3:PT54)</f>
        <v>0</v>
      </c>
      <c r="MT4" s="385">
        <f t="shared" ref="MT4:MT7" ca="1" si="82">MR4-MS4+1000</f>
        <v>1000</v>
      </c>
      <c r="MU4" s="385">
        <f t="shared" ref="MU4:MU7" ca="1" si="83">IF(MN4&lt;&gt;"",MO4*3+MP4*1,"")</f>
        <v>0</v>
      </c>
      <c r="MV4" s="385">
        <f ca="1">IF(MN4&lt;&gt;"",VLOOKUP(MN4,LU4:MA52,7,FALSE),"")</f>
        <v>1000</v>
      </c>
      <c r="MW4" s="385">
        <f ca="1">IF(MN4&lt;&gt;"",VLOOKUP(MN4,LU4:MA52,5,FALSE),"")</f>
        <v>0</v>
      </c>
      <c r="MX4" s="385">
        <f ca="1">IF(MN4&lt;&gt;"",VLOOKUP(MN4,LU4:MC52,9,FALSE),"")</f>
        <v>8</v>
      </c>
      <c r="MY4" s="385">
        <f t="shared" ref="MY4:MY7" ca="1" si="84">MU4</f>
        <v>0</v>
      </c>
      <c r="MZ4" s="385">
        <f t="shared" ref="MZ4" ca="1" si="85">IF(MN4&lt;&gt;"",RANK(MY4,MY4:MY8),"")</f>
        <v>1</v>
      </c>
      <c r="NA4" s="385">
        <f t="shared" ref="NA4" ca="1" si="86">IF(MN4&lt;&gt;"",SUMPRODUCT((MY4:MY8=MY4)*(MT4:MT8&gt;MT4)),"")</f>
        <v>0</v>
      </c>
      <c r="NB4" s="385">
        <f t="shared" ref="NB4" ca="1" si="87">IF(MN4&lt;&gt;"",SUMPRODUCT((MY4:MY8=MY4)*(MT4:MT8=MT4)*(MR4:MR8&gt;MR4)),"")</f>
        <v>0</v>
      </c>
      <c r="NC4" s="385">
        <f t="shared" ref="NC4" ca="1" si="88">IF(MN4&lt;&gt;"",SUMPRODUCT((MY4:MY8=MY4)*(MT4:MT8=MT4)*(MR4:MR8=MR4)*(MV4:MV8&gt;MV4)),"")</f>
        <v>0</v>
      </c>
      <c r="ND4" s="385">
        <f t="shared" ref="ND4" ca="1" si="89">IF(MN4&lt;&gt;"",SUMPRODUCT((MY4:MY8=MY4)*(MT4:MT8=MT4)*(MR4:MR8=MR4)*(MV4:MV8=MV4)*(MW4:MW8&gt;MW4)),"")</f>
        <v>0</v>
      </c>
      <c r="NE4" s="385">
        <f t="shared" ref="NE4" ca="1" si="90">IF(MN4&lt;&gt;"",SUMPRODUCT((MY4:MY8=MY4)*(MT4:MT8=MT4)*(MR4:MR8=MR4)*(MV4:MV8=MV4)*(MW4:MW8=MW4)*(MX4:MX8&gt;MX4)),"")</f>
        <v>3</v>
      </c>
      <c r="NF4" s="385">
        <f t="shared" ref="NF4" ca="1" si="91">IF(MN4&lt;&gt;"",IF(NF56&lt;&gt;"",IF(MM55=3,NF56,NF56+MM55),SUM(MZ4:NE4)),"")</f>
        <v>4</v>
      </c>
      <c r="NG4" s="385" t="str">
        <f t="shared" ref="NG4" ca="1" si="92">IF(MN4&lt;&gt;"",INDEX(MN4:MN8,MATCH(1,NF4:NF8,0),0),"")</f>
        <v>Switzerland</v>
      </c>
      <c r="PP4" s="385" t="str">
        <f t="shared" ref="PP4" ca="1" si="93">IF(NG4&lt;&gt;"",NG4,MG4)</f>
        <v>Switzerland</v>
      </c>
      <c r="PQ4" s="385">
        <v>1</v>
      </c>
      <c r="PR4" s="385">
        <v>2</v>
      </c>
      <c r="PS4" s="389" t="str">
        <f t="shared" si="12"/>
        <v>Iceland</v>
      </c>
      <c r="PT4" s="389">
        <f ca="1">IF(OFFSET('Game Board'!O9,0,PT1)&lt;&gt;"",OFFSET('Game Board'!O9,0,PT1),0)</f>
        <v>0</v>
      </c>
      <c r="PU4" s="389">
        <f ca="1">IF(OFFSET('Game Board'!P9,0,PT1)&lt;&gt;"",OFFSET('Game Board'!P9,0,PT1),0)</f>
        <v>0</v>
      </c>
      <c r="PV4" s="389" t="str">
        <f t="shared" si="13"/>
        <v>Finland</v>
      </c>
      <c r="PW4" s="389" t="str">
        <f ca="1">IF(AND(OFFSET('Game Board'!O9,0,PT1)&lt;&gt;"",OFFSET('Game Board'!P9,0,PT1)&lt;&gt;""),IF(PT4&gt;PU4,"W",IF(PT4=PU4,"D","L")),"")</f>
        <v/>
      </c>
      <c r="PX4" s="385" t="str">
        <f t="shared" ca="1" si="14"/>
        <v/>
      </c>
      <c r="PZ4" s="385">
        <f ca="1">VLOOKUP(QA4,TV4:TW8,2,FALSE)</f>
        <v>1</v>
      </c>
      <c r="QA4" s="386" t="str">
        <f t="shared" ref="QA4:QA7" si="94">LU4</f>
        <v>Switzerland</v>
      </c>
      <c r="QB4" s="385">
        <f ca="1">SUMPRODUCT((TY3:TY54=QA4)*(UC3:UC54="W"))+SUMPRODUCT((UB3:UB54=QA4)*(UD3:UD54="W"))</f>
        <v>0</v>
      </c>
      <c r="QC4" s="385">
        <f ca="1">SUMPRODUCT((TY3:TY54=QA4)*(UC3:UC54="D"))+SUMPRODUCT((UB3:UB54=QA4)*(UD3:UD54="D"))</f>
        <v>0</v>
      </c>
      <c r="QD4" s="385">
        <f ca="1">SUMPRODUCT((TY3:TY54=QA4)*(UC3:UC54="L"))+SUMPRODUCT((UB3:UB54=QA4)*(UD3:UD54="L"))</f>
        <v>0</v>
      </c>
      <c r="QE4" s="385">
        <f t="shared" ref="QE4" ca="1" si="95">SUMIF(TY3:TY72,QA4,TZ3:TZ72)+SUMIF(UB3:UB72,QA4,UA3:UA72)</f>
        <v>0</v>
      </c>
      <c r="QF4" s="385">
        <f t="shared" ref="QF4" ca="1" si="96">SUMIF(UB3:UB72,QA4,TZ3:TZ72)+SUMIF(TY3:TY72,QA4,UA3:UA72)</f>
        <v>0</v>
      </c>
      <c r="QG4" s="385">
        <f t="shared" ref="QG4:QG7" ca="1" si="97">QE4-QF4+1000</f>
        <v>1000</v>
      </c>
      <c r="QH4" s="385">
        <f t="shared" ref="QH4:QH7" ca="1" si="98">QB4*3+QC4*1</f>
        <v>0</v>
      </c>
      <c r="QI4" s="391">
        <f t="shared" ref="QI4:QI30" si="99">MC4</f>
        <v>27</v>
      </c>
      <c r="QJ4" s="385">
        <f t="shared" ref="QJ4" ca="1" si="100">IF(COUNTIF(QH4:QH8,4)&lt;&gt;4,RANK(QH4,QH4:QH8),QH56)</f>
        <v>1</v>
      </c>
      <c r="QL4" s="385">
        <f t="shared" ref="QL4" ca="1" si="101">SUMPRODUCT((QJ4:QJ7=QJ4)*(QI4:QI7&lt;QI4))+QJ4</f>
        <v>4</v>
      </c>
      <c r="QM4" s="386" t="str">
        <f t="shared" ref="QM4" ca="1" si="102">INDEX(QA4:QA8,MATCH(1,QL4:QL8,0),0)</f>
        <v>Finland</v>
      </c>
      <c r="QN4" s="385">
        <f t="shared" ref="QN4" ca="1" si="103">INDEX(QJ4:QJ8,MATCH(QM4,QA4:QA8,0),0)</f>
        <v>1</v>
      </c>
      <c r="QO4" s="385" t="str">
        <f t="shared" ref="QO4" ca="1" si="104">IF(QN5=1,QM4,"")</f>
        <v>Finland</v>
      </c>
      <c r="QP4" s="385" t="str">
        <f t="shared" ref="QP4" ca="1" si="105">IF(QN6=2,QM5,"")</f>
        <v/>
      </c>
      <c r="QQ4" s="385" t="str">
        <f t="shared" ref="QQ4" ca="1" si="106">IF(QN7=3,QM6,"")</f>
        <v/>
      </c>
      <c r="QR4" s="385" t="str">
        <f t="shared" ref="QR4" si="107">IF(QN8=4,QM7,"")</f>
        <v/>
      </c>
      <c r="QT4" s="385" t="str">
        <f t="shared" ref="QT4:QT7" ca="1" si="108">IF(QO4&lt;&gt;"",QO4,"")</f>
        <v>Finland</v>
      </c>
      <c r="QU4" s="385">
        <f ca="1">SUMPRODUCT((TY3:TY54=QT4)*(UB3:UB54=QT5)*(UC3:UC54="W"))+SUMPRODUCT((TY3:TY54=QT4)*(UB3:UB54=QT6)*(UC3:UC54="W"))+SUMPRODUCT((TY3:TY54=QT4)*(UB3:UB54=QT7)*(UC3:UC54="W"))+SUMPRODUCT((TY3:TY54=QT4)*(UB3:UB54=QT8)*(UC3:UC54="W"))+SUMPRODUCT((TY3:TY54=QT5)*(UB3:UB54=QT4)*(UD3:UD54="W"))+SUMPRODUCT((TY3:TY54=QT6)*(UB3:UB54=QT4)*(UD3:UD54="W"))+SUMPRODUCT((TY3:TY54=QT7)*(UB3:UB54=QT4)*(UD3:UD54="W"))+SUMPRODUCT((TY3:TY54=QT8)*(UB3:UB54=QT4)*(UD3:UD54="W"))</f>
        <v>0</v>
      </c>
      <c r="QV4" s="385">
        <f ca="1">SUMPRODUCT((TY3:TY54=QT4)*(UB3:UB54=QT5)*(UC3:UC54="D"))+SUMPRODUCT((TY3:TY54=QT4)*(UB3:UB54=QT6)*(UC3:UC54="D"))+SUMPRODUCT((TY3:TY54=QT4)*(UB3:UB54=QT7)*(UC3:UC54="D"))+SUMPRODUCT((TY3:TY54=QT4)*(UB3:UB54=QT8)*(UC3:UC54="D"))+SUMPRODUCT((TY3:TY54=QT5)*(UB3:UB54=QT4)*(UC3:UC54="D"))+SUMPRODUCT((TY3:TY54=QT6)*(UB3:UB54=QT4)*(UC3:UC54="D"))+SUMPRODUCT((TY3:TY54=QT7)*(UB3:UB54=QT4)*(UC3:UC54="D"))+SUMPRODUCT((TY3:TY54=QT8)*(UB3:UB54=QT4)*(UC3:UC54="D"))</f>
        <v>0</v>
      </c>
      <c r="QW4" s="385">
        <f ca="1">SUMPRODUCT((TY3:TY54=QT4)*(UB3:UB54=QT5)*(UC3:UC54="L"))+SUMPRODUCT((TY3:TY54=QT4)*(UB3:UB54=QT6)*(UC3:UC54="L"))+SUMPRODUCT((TY3:TY54=QT4)*(UB3:UB54=QT7)*(UC3:UC54="L"))+SUMPRODUCT((TY3:TY54=QT4)*(UB3:UB54=QT8)*(UC3:UC54="L"))+SUMPRODUCT((TY3:TY54=QT5)*(UB3:UB54=QT4)*(UD3:UD54="L"))+SUMPRODUCT((TY3:TY54=QT6)*(UB3:UB54=QT4)*(UD3:UD54="L"))+SUMPRODUCT((TY3:TY54=QT7)*(UB3:UB54=QT4)*(UD3:UD54="L"))+SUMPRODUCT((TY3:TY54=QT8)*(UB3:UB54=QT4)*(UD3:UD54="L"))</f>
        <v>0</v>
      </c>
      <c r="QX4" s="385">
        <f ca="1">SUMPRODUCT((TY3:TY54=QT4)*(UB3:UB54=QT5)*TZ3:TZ54)+SUMPRODUCT((TY3:TY54=QT4)*(UB3:UB54=QT6)*TZ3:TZ54)+SUMPRODUCT((TY3:TY54=QT4)*(UB3:UB54=QT7)*TZ3:TZ54)+SUMPRODUCT((TY3:TY54=QT4)*(UB3:UB54=QT8)*TZ3:TZ54)+SUMPRODUCT((TY3:TY54=QT5)*(UB3:UB54=QT4)*UA3:UA54)+SUMPRODUCT((TY3:TY54=QT6)*(UB3:UB54=QT4)*UA3:UA54)+SUMPRODUCT((TY3:TY54=QT7)*(UB3:UB54=QT4)*UA3:UA54)+SUMPRODUCT((TY3:TY54=QT8)*(UB3:UB54=QT4)*UA3:UA54)</f>
        <v>0</v>
      </c>
      <c r="QY4" s="385">
        <f ca="1">SUMPRODUCT((TY3:TY54=QT4)*(UB3:UB54=QT5)*UA3:UA54)+SUMPRODUCT((TY3:TY54=QT4)*(UB3:UB54=QT6)*UA3:UA54)+SUMPRODUCT((TY3:TY54=QT4)*(UB3:UB54=QT7)*UA3:UA54)+SUMPRODUCT((TY3:TY54=QT4)*(UB3:UB54=QT8)*UA3:UA54)+SUMPRODUCT((TY3:TY54=QT5)*(UB3:UB54=QT4)*TZ3:TZ54)+SUMPRODUCT((TY3:TY54=QT6)*(UB3:UB54=QT4)*TZ3:TZ54)+SUMPRODUCT((TY3:TY54=QT7)*(UB3:UB54=QT4)*TZ3:TZ54)+SUMPRODUCT((TY3:TY54=QT8)*(UB3:UB54=QT4)*TZ3:TZ54)</f>
        <v>0</v>
      </c>
      <c r="QZ4" s="385">
        <f t="shared" ref="QZ4:QZ7" ca="1" si="109">QX4-QY4+1000</f>
        <v>1000</v>
      </c>
      <c r="RA4" s="385">
        <f t="shared" ref="RA4:RA7" ca="1" si="110">IF(QT4&lt;&gt;"",QU4*3+QV4*1,"")</f>
        <v>0</v>
      </c>
      <c r="RB4" s="385">
        <f ca="1">IF(QT4&lt;&gt;"",VLOOKUP(QT4,QA4:QG52,7,FALSE),"")</f>
        <v>1000</v>
      </c>
      <c r="RC4" s="385">
        <f ca="1">IF(QT4&lt;&gt;"",VLOOKUP(QT4,QA4:QG52,5,FALSE),"")</f>
        <v>0</v>
      </c>
      <c r="RD4" s="385">
        <f ca="1">IF(QT4&lt;&gt;"",VLOOKUP(QT4,QA4:QI52,9,FALSE),"")</f>
        <v>8</v>
      </c>
      <c r="RE4" s="385">
        <f t="shared" ref="RE4:RE7" ca="1" si="111">RA4</f>
        <v>0</v>
      </c>
      <c r="RF4" s="385">
        <f t="shared" ref="RF4" ca="1" si="112">IF(QT4&lt;&gt;"",RANK(RE4,RE4:RE8),"")</f>
        <v>1</v>
      </c>
      <c r="RG4" s="385">
        <f t="shared" ref="RG4" ca="1" si="113">IF(QT4&lt;&gt;"",SUMPRODUCT((RE4:RE8=RE4)*(QZ4:QZ8&gt;QZ4)),"")</f>
        <v>0</v>
      </c>
      <c r="RH4" s="385">
        <f t="shared" ref="RH4" ca="1" si="114">IF(QT4&lt;&gt;"",SUMPRODUCT((RE4:RE8=RE4)*(QZ4:QZ8=QZ4)*(QX4:QX8&gt;QX4)),"")</f>
        <v>0</v>
      </c>
      <c r="RI4" s="385">
        <f t="shared" ref="RI4" ca="1" si="115">IF(QT4&lt;&gt;"",SUMPRODUCT((RE4:RE8=RE4)*(QZ4:QZ8=QZ4)*(QX4:QX8=QX4)*(RB4:RB8&gt;RB4)),"")</f>
        <v>0</v>
      </c>
      <c r="RJ4" s="385">
        <f t="shared" ref="RJ4" ca="1" si="116">IF(QT4&lt;&gt;"",SUMPRODUCT((RE4:RE8=RE4)*(QZ4:QZ8=QZ4)*(QX4:QX8=QX4)*(RB4:RB8=RB4)*(RC4:RC8&gt;RC4)),"")</f>
        <v>0</v>
      </c>
      <c r="RK4" s="385">
        <f t="shared" ref="RK4" ca="1" si="117">IF(QT4&lt;&gt;"",SUMPRODUCT((RE4:RE8=RE4)*(QZ4:QZ8=QZ4)*(QX4:QX8=QX4)*(RB4:RB8=RB4)*(RC4:RC8=RC4)*(RD4:RD8&gt;RD4)),"")</f>
        <v>3</v>
      </c>
      <c r="RL4" s="385">
        <f t="shared" ref="RL4" ca="1" si="118">IF(QT4&lt;&gt;"",IF(RL56&lt;&gt;"",IF(QS55=3,RL56,RL56+QS55),SUM(RF4:RK4)),"")</f>
        <v>4</v>
      </c>
      <c r="RM4" s="385" t="str">
        <f t="shared" ref="RM4" ca="1" si="119">IF(QT4&lt;&gt;"",INDEX(QT4:QT8,MATCH(1,RL4:RL8,0),0),"")</f>
        <v>Switzerland</v>
      </c>
      <c r="TV4" s="385" t="str">
        <f t="shared" ref="TV4" ca="1" si="120">IF(RM4&lt;&gt;"",RM4,QM4)</f>
        <v>Switzerland</v>
      </c>
      <c r="TW4" s="385">
        <v>1</v>
      </c>
      <c r="TX4" s="385">
        <v>2</v>
      </c>
      <c r="TY4" s="389" t="str">
        <f t="shared" si="15"/>
        <v>Iceland</v>
      </c>
      <c r="TZ4" s="389">
        <f ca="1">IF(OFFSET('Game Board'!O9,0,TZ1)&lt;&gt;"",OFFSET('Game Board'!O9,0,TZ1),0)</f>
        <v>0</v>
      </c>
      <c r="UA4" s="389">
        <f ca="1">IF(OFFSET('Game Board'!P9,0,TZ1)&lt;&gt;"",OFFSET('Game Board'!P9,0,TZ1),0)</f>
        <v>0</v>
      </c>
      <c r="UB4" s="389" t="str">
        <f t="shared" si="16"/>
        <v>Finland</v>
      </c>
      <c r="UC4" s="389" t="str">
        <f ca="1">IF(AND(OFFSET('Game Board'!O9,0,TZ1)&lt;&gt;"",OFFSET('Game Board'!P9,0,TZ1)&lt;&gt;""),IF(TZ4&gt;UA4,"W",IF(TZ4=UA4,"D","L")),"")</f>
        <v/>
      </c>
      <c r="UD4" s="385" t="str">
        <f t="shared" ca="1" si="17"/>
        <v/>
      </c>
      <c r="UF4" s="385">
        <f ca="1">VLOOKUP(UG4,YB4:YC8,2,FALSE)</f>
        <v>1</v>
      </c>
      <c r="UG4" s="386" t="str">
        <f t="shared" ref="UG4:UG7" si="121">QA4</f>
        <v>Switzerland</v>
      </c>
      <c r="UH4" s="385">
        <f ca="1">SUMPRODUCT((YE3:YE54=UG4)*(YI3:YI54="W"))+SUMPRODUCT((YH3:YH54=UG4)*(YJ3:YJ54="W"))</f>
        <v>0</v>
      </c>
      <c r="UI4" s="385">
        <f ca="1">SUMPRODUCT((YE3:YE54=UG4)*(YI3:YI54="D"))+SUMPRODUCT((YH3:YH54=UG4)*(YJ3:YJ54="D"))</f>
        <v>0</v>
      </c>
      <c r="UJ4" s="385">
        <f ca="1">SUMPRODUCT((YE3:YE54=UG4)*(YI3:YI54="L"))+SUMPRODUCT((YH3:YH54=UG4)*(YJ3:YJ54="L"))</f>
        <v>0</v>
      </c>
      <c r="UK4" s="385">
        <f t="shared" ref="UK4" ca="1" si="122">SUMIF(YE3:YE72,UG4,YF3:YF72)+SUMIF(YH3:YH72,UG4,YG3:YG72)</f>
        <v>0</v>
      </c>
      <c r="UL4" s="385">
        <f t="shared" ref="UL4" ca="1" si="123">SUMIF(YH3:YH72,UG4,YF3:YF72)+SUMIF(YE3:YE72,UG4,YG3:YG72)</f>
        <v>0</v>
      </c>
      <c r="UM4" s="385">
        <f t="shared" ref="UM4:UM7" ca="1" si="124">UK4-UL4+1000</f>
        <v>1000</v>
      </c>
      <c r="UN4" s="385">
        <f t="shared" ref="UN4:UN7" ca="1" si="125">UH4*3+UI4*1</f>
        <v>0</v>
      </c>
      <c r="UO4" s="391">
        <f t="shared" ref="UO4:UO30" si="126">QI4</f>
        <v>27</v>
      </c>
      <c r="UP4" s="385">
        <f t="shared" ref="UP4" ca="1" si="127">IF(COUNTIF(UN4:UN8,4)&lt;&gt;4,RANK(UN4,UN4:UN8),UN56)</f>
        <v>1</v>
      </c>
      <c r="UR4" s="385">
        <f t="shared" ref="UR4" ca="1" si="128">SUMPRODUCT((UP4:UP7=UP4)*(UO4:UO7&lt;UO4))+UP4</f>
        <v>4</v>
      </c>
      <c r="US4" s="386" t="str">
        <f t="shared" ref="US4" ca="1" si="129">INDEX(UG4:UG8,MATCH(1,UR4:UR8,0),0)</f>
        <v>Finland</v>
      </c>
      <c r="UT4" s="385">
        <f t="shared" ref="UT4" ca="1" si="130">INDEX(UP4:UP8,MATCH(US4,UG4:UG8,0),0)</f>
        <v>1</v>
      </c>
      <c r="UU4" s="385" t="str">
        <f t="shared" ref="UU4" ca="1" si="131">IF(UT5=1,US4,"")</f>
        <v>Finland</v>
      </c>
      <c r="UV4" s="385" t="str">
        <f t="shared" ref="UV4" ca="1" si="132">IF(UT6=2,US5,"")</f>
        <v/>
      </c>
      <c r="UW4" s="385" t="str">
        <f t="shared" ref="UW4" ca="1" si="133">IF(UT7=3,US6,"")</f>
        <v/>
      </c>
      <c r="UX4" s="385" t="str">
        <f t="shared" ref="UX4" si="134">IF(UT8=4,US7,"")</f>
        <v/>
      </c>
      <c r="UZ4" s="385" t="str">
        <f t="shared" ref="UZ4:UZ7" ca="1" si="135">IF(UU4&lt;&gt;"",UU4,"")</f>
        <v>Finland</v>
      </c>
      <c r="VA4" s="385">
        <f ca="1">SUMPRODUCT((YE3:YE54=UZ4)*(YH3:YH54=UZ5)*(YI3:YI54="W"))+SUMPRODUCT((YE3:YE54=UZ4)*(YH3:YH54=UZ6)*(YI3:YI54="W"))+SUMPRODUCT((YE3:YE54=UZ4)*(YH3:YH54=UZ7)*(YI3:YI54="W"))+SUMPRODUCT((YE3:YE54=UZ4)*(YH3:YH54=UZ8)*(YI3:YI54="W"))+SUMPRODUCT((YE3:YE54=UZ5)*(YH3:YH54=UZ4)*(YJ3:YJ54="W"))+SUMPRODUCT((YE3:YE54=UZ6)*(YH3:YH54=UZ4)*(YJ3:YJ54="W"))+SUMPRODUCT((YE3:YE54=UZ7)*(YH3:YH54=UZ4)*(YJ3:YJ54="W"))+SUMPRODUCT((YE3:YE54=UZ8)*(YH3:YH54=UZ4)*(YJ3:YJ54="W"))</f>
        <v>0</v>
      </c>
      <c r="VB4" s="385">
        <f ca="1">SUMPRODUCT((YE3:YE54=UZ4)*(YH3:YH54=UZ5)*(YI3:YI54="D"))+SUMPRODUCT((YE3:YE54=UZ4)*(YH3:YH54=UZ6)*(YI3:YI54="D"))+SUMPRODUCT((YE3:YE54=UZ4)*(YH3:YH54=UZ7)*(YI3:YI54="D"))+SUMPRODUCT((YE3:YE54=UZ4)*(YH3:YH54=UZ8)*(YI3:YI54="D"))+SUMPRODUCT((YE3:YE54=UZ5)*(YH3:YH54=UZ4)*(YI3:YI54="D"))+SUMPRODUCT((YE3:YE54=UZ6)*(YH3:YH54=UZ4)*(YI3:YI54="D"))+SUMPRODUCT((YE3:YE54=UZ7)*(YH3:YH54=UZ4)*(YI3:YI54="D"))+SUMPRODUCT((YE3:YE54=UZ8)*(YH3:YH54=UZ4)*(YI3:YI54="D"))</f>
        <v>0</v>
      </c>
      <c r="VC4" s="385">
        <f ca="1">SUMPRODUCT((YE3:YE54=UZ4)*(YH3:YH54=UZ5)*(YI3:YI54="L"))+SUMPRODUCT((YE3:YE54=UZ4)*(YH3:YH54=UZ6)*(YI3:YI54="L"))+SUMPRODUCT((YE3:YE54=UZ4)*(YH3:YH54=UZ7)*(YI3:YI54="L"))+SUMPRODUCT((YE3:YE54=UZ4)*(YH3:YH54=UZ8)*(YI3:YI54="L"))+SUMPRODUCT((YE3:YE54=UZ5)*(YH3:YH54=UZ4)*(YJ3:YJ54="L"))+SUMPRODUCT((YE3:YE54=UZ6)*(YH3:YH54=UZ4)*(YJ3:YJ54="L"))+SUMPRODUCT((YE3:YE54=UZ7)*(YH3:YH54=UZ4)*(YJ3:YJ54="L"))+SUMPRODUCT((YE3:YE54=UZ8)*(YH3:YH54=UZ4)*(YJ3:YJ54="L"))</f>
        <v>0</v>
      </c>
      <c r="VD4" s="385">
        <f ca="1">SUMPRODUCT((YE3:YE54=UZ4)*(YH3:YH54=UZ5)*YF3:YF54)+SUMPRODUCT((YE3:YE54=UZ4)*(YH3:YH54=UZ6)*YF3:YF54)+SUMPRODUCT((YE3:YE54=UZ4)*(YH3:YH54=UZ7)*YF3:YF54)+SUMPRODUCT((YE3:YE54=UZ4)*(YH3:YH54=UZ8)*YF3:YF54)+SUMPRODUCT((YE3:YE54=UZ5)*(YH3:YH54=UZ4)*YG3:YG54)+SUMPRODUCT((YE3:YE54=UZ6)*(YH3:YH54=UZ4)*YG3:YG54)+SUMPRODUCT((YE3:YE54=UZ7)*(YH3:YH54=UZ4)*YG3:YG54)+SUMPRODUCT((YE3:YE54=UZ8)*(YH3:YH54=UZ4)*YG3:YG54)</f>
        <v>0</v>
      </c>
      <c r="VE4" s="385">
        <f ca="1">SUMPRODUCT((YE3:YE54=UZ4)*(YH3:YH54=UZ5)*YG3:YG54)+SUMPRODUCT((YE3:YE54=UZ4)*(YH3:YH54=UZ6)*YG3:YG54)+SUMPRODUCT((YE3:YE54=UZ4)*(YH3:YH54=UZ7)*YG3:YG54)+SUMPRODUCT((YE3:YE54=UZ4)*(YH3:YH54=UZ8)*YG3:YG54)+SUMPRODUCT((YE3:YE54=UZ5)*(YH3:YH54=UZ4)*YF3:YF54)+SUMPRODUCT((YE3:YE54=UZ6)*(YH3:YH54=UZ4)*YF3:YF54)+SUMPRODUCT((YE3:YE54=UZ7)*(YH3:YH54=UZ4)*YF3:YF54)+SUMPRODUCT((YE3:YE54=UZ8)*(YH3:YH54=UZ4)*YF3:YF54)</f>
        <v>0</v>
      </c>
      <c r="VF4" s="385">
        <f t="shared" ref="VF4:VF7" ca="1" si="136">VD4-VE4+1000</f>
        <v>1000</v>
      </c>
      <c r="VG4" s="385">
        <f t="shared" ref="VG4:VG7" ca="1" si="137">IF(UZ4&lt;&gt;"",VA4*3+VB4*1,"")</f>
        <v>0</v>
      </c>
      <c r="VH4" s="385">
        <f ca="1">IF(UZ4&lt;&gt;"",VLOOKUP(UZ4,UG4:UM52,7,FALSE),"")</f>
        <v>1000</v>
      </c>
      <c r="VI4" s="385">
        <f ca="1">IF(UZ4&lt;&gt;"",VLOOKUP(UZ4,UG4:UM52,5,FALSE),"")</f>
        <v>0</v>
      </c>
      <c r="VJ4" s="385">
        <f ca="1">IF(UZ4&lt;&gt;"",VLOOKUP(UZ4,UG4:UO52,9,FALSE),"")</f>
        <v>8</v>
      </c>
      <c r="VK4" s="385">
        <f t="shared" ref="VK4:VK7" ca="1" si="138">VG4</f>
        <v>0</v>
      </c>
      <c r="VL4" s="385">
        <f t="shared" ref="VL4" ca="1" si="139">IF(UZ4&lt;&gt;"",RANK(VK4,VK4:VK8),"")</f>
        <v>1</v>
      </c>
      <c r="VM4" s="385">
        <f t="shared" ref="VM4" ca="1" si="140">IF(UZ4&lt;&gt;"",SUMPRODUCT((VK4:VK8=VK4)*(VF4:VF8&gt;VF4)),"")</f>
        <v>0</v>
      </c>
      <c r="VN4" s="385">
        <f t="shared" ref="VN4" ca="1" si="141">IF(UZ4&lt;&gt;"",SUMPRODUCT((VK4:VK8=VK4)*(VF4:VF8=VF4)*(VD4:VD8&gt;VD4)),"")</f>
        <v>0</v>
      </c>
      <c r="VO4" s="385">
        <f t="shared" ref="VO4" ca="1" si="142">IF(UZ4&lt;&gt;"",SUMPRODUCT((VK4:VK8=VK4)*(VF4:VF8=VF4)*(VD4:VD8=VD4)*(VH4:VH8&gt;VH4)),"")</f>
        <v>0</v>
      </c>
      <c r="VP4" s="385">
        <f t="shared" ref="VP4" ca="1" si="143">IF(UZ4&lt;&gt;"",SUMPRODUCT((VK4:VK8=VK4)*(VF4:VF8=VF4)*(VD4:VD8=VD4)*(VH4:VH8=VH4)*(VI4:VI8&gt;VI4)),"")</f>
        <v>0</v>
      </c>
      <c r="VQ4" s="385">
        <f t="shared" ref="VQ4" ca="1" si="144">IF(UZ4&lt;&gt;"",SUMPRODUCT((VK4:VK8=VK4)*(VF4:VF8=VF4)*(VD4:VD8=VD4)*(VH4:VH8=VH4)*(VI4:VI8=VI4)*(VJ4:VJ8&gt;VJ4)),"")</f>
        <v>3</v>
      </c>
      <c r="VR4" s="385">
        <f t="shared" ref="VR4" ca="1" si="145">IF(UZ4&lt;&gt;"",IF(VR56&lt;&gt;"",IF(UY55=3,VR56,VR56+UY55),SUM(VL4:VQ4)),"")</f>
        <v>4</v>
      </c>
      <c r="VS4" s="385" t="str">
        <f t="shared" ref="VS4" ca="1" si="146">IF(UZ4&lt;&gt;"",INDEX(UZ4:UZ8,MATCH(1,VR4:VR8,0),0),"")</f>
        <v>Switzerland</v>
      </c>
      <c r="YB4" s="385" t="str">
        <f t="shared" ref="YB4" ca="1" si="147">IF(VS4&lt;&gt;"",VS4,US4)</f>
        <v>Switzerland</v>
      </c>
      <c r="YC4" s="385">
        <v>1</v>
      </c>
      <c r="YD4" s="385">
        <v>2</v>
      </c>
      <c r="YE4" s="389" t="str">
        <f t="shared" si="18"/>
        <v>Iceland</v>
      </c>
      <c r="YF4" s="389">
        <f ca="1">IF(OFFSET('Game Board'!O9,0,YF1)&lt;&gt;"",OFFSET('Game Board'!O9,0,YF1),0)</f>
        <v>0</v>
      </c>
      <c r="YG4" s="389">
        <f ca="1">IF(OFFSET('Game Board'!P9,0,YF1)&lt;&gt;"",OFFSET('Game Board'!P9,0,YF1),0)</f>
        <v>0</v>
      </c>
      <c r="YH4" s="389" t="str">
        <f t="shared" si="19"/>
        <v>Finland</v>
      </c>
      <c r="YI4" s="389" t="str">
        <f ca="1">IF(AND(OFFSET('Game Board'!O9,0,YF1)&lt;&gt;"",OFFSET('Game Board'!P9,0,YF1)&lt;&gt;""),IF(YF4&gt;YG4,"W",IF(YF4=YG4,"D","L")),"")</f>
        <v/>
      </c>
      <c r="YJ4" s="385" t="str">
        <f t="shared" ca="1" si="20"/>
        <v/>
      </c>
      <c r="YL4" s="385">
        <f ca="1">VLOOKUP(YM4,ACH4:ACI8,2,FALSE)</f>
        <v>1</v>
      </c>
      <c r="YM4" s="386" t="str">
        <f t="shared" ref="YM4:YM7" si="148">UG4</f>
        <v>Switzerland</v>
      </c>
      <c r="YN4" s="385">
        <f ca="1">SUMPRODUCT((ACK3:ACK54=YM4)*(ACO3:ACO54="W"))+SUMPRODUCT((ACN3:ACN54=YM4)*(ACP3:ACP54="W"))</f>
        <v>0</v>
      </c>
      <c r="YO4" s="385">
        <f ca="1">SUMPRODUCT((ACK3:ACK54=YM4)*(ACO3:ACO54="D"))+SUMPRODUCT((ACN3:ACN54=YM4)*(ACP3:ACP54="D"))</f>
        <v>0</v>
      </c>
      <c r="YP4" s="385">
        <f ca="1">SUMPRODUCT((ACK3:ACK54=YM4)*(ACO3:ACO54="L"))+SUMPRODUCT((ACN3:ACN54=YM4)*(ACP3:ACP54="L"))</f>
        <v>0</v>
      </c>
      <c r="YQ4" s="385">
        <f t="shared" ref="YQ4" ca="1" si="149">SUMIF(ACK3:ACK72,YM4,ACL3:ACL72)+SUMIF(ACN3:ACN72,YM4,ACM3:ACM72)</f>
        <v>0</v>
      </c>
      <c r="YR4" s="385">
        <f t="shared" ref="YR4" ca="1" si="150">SUMIF(ACN3:ACN72,YM4,ACL3:ACL72)+SUMIF(ACK3:ACK72,YM4,ACM3:ACM72)</f>
        <v>0</v>
      </c>
      <c r="YS4" s="385">
        <f t="shared" ref="YS4:YS7" ca="1" si="151">YQ4-YR4+1000</f>
        <v>1000</v>
      </c>
      <c r="YT4" s="385">
        <f t="shared" ref="YT4:YT7" ca="1" si="152">YN4*3+YO4*1</f>
        <v>0</v>
      </c>
      <c r="YU4" s="391">
        <f t="shared" ref="YU4:YU30" si="153">UO4</f>
        <v>27</v>
      </c>
      <c r="YV4" s="385">
        <f t="shared" ref="YV4" ca="1" si="154">IF(COUNTIF(YT4:YT8,4)&lt;&gt;4,RANK(YT4,YT4:YT8),YT56)</f>
        <v>1</v>
      </c>
      <c r="YX4" s="385">
        <f t="shared" ref="YX4" ca="1" si="155">SUMPRODUCT((YV4:YV7=YV4)*(YU4:YU7&lt;YU4))+YV4</f>
        <v>4</v>
      </c>
      <c r="YY4" s="386" t="str">
        <f t="shared" ref="YY4" ca="1" si="156">INDEX(YM4:YM8,MATCH(1,YX4:YX8,0),0)</f>
        <v>Finland</v>
      </c>
      <c r="YZ4" s="385">
        <f t="shared" ref="YZ4" ca="1" si="157">INDEX(YV4:YV8,MATCH(YY4,YM4:YM8,0),0)</f>
        <v>1</v>
      </c>
      <c r="ZA4" s="385" t="str">
        <f t="shared" ref="ZA4" ca="1" si="158">IF(YZ5=1,YY4,"")</f>
        <v>Finland</v>
      </c>
      <c r="ZB4" s="385" t="str">
        <f t="shared" ref="ZB4" ca="1" si="159">IF(YZ6=2,YY5,"")</f>
        <v/>
      </c>
      <c r="ZC4" s="385" t="str">
        <f t="shared" ref="ZC4" ca="1" si="160">IF(YZ7=3,YY6,"")</f>
        <v/>
      </c>
      <c r="ZD4" s="385" t="str">
        <f t="shared" ref="ZD4" si="161">IF(YZ8=4,YY7,"")</f>
        <v/>
      </c>
      <c r="ZF4" s="385" t="str">
        <f t="shared" ref="ZF4:ZF7" ca="1" si="162">IF(ZA4&lt;&gt;"",ZA4,"")</f>
        <v>Finland</v>
      </c>
      <c r="ZG4" s="385">
        <f ca="1">SUMPRODUCT((ACK3:ACK54=ZF4)*(ACN3:ACN54=ZF5)*(ACO3:ACO54="W"))+SUMPRODUCT((ACK3:ACK54=ZF4)*(ACN3:ACN54=ZF6)*(ACO3:ACO54="W"))+SUMPRODUCT((ACK3:ACK54=ZF4)*(ACN3:ACN54=ZF7)*(ACO3:ACO54="W"))+SUMPRODUCT((ACK3:ACK54=ZF4)*(ACN3:ACN54=ZF8)*(ACO3:ACO54="W"))+SUMPRODUCT((ACK3:ACK54=ZF5)*(ACN3:ACN54=ZF4)*(ACP3:ACP54="W"))+SUMPRODUCT((ACK3:ACK54=ZF6)*(ACN3:ACN54=ZF4)*(ACP3:ACP54="W"))+SUMPRODUCT((ACK3:ACK54=ZF7)*(ACN3:ACN54=ZF4)*(ACP3:ACP54="W"))+SUMPRODUCT((ACK3:ACK54=ZF8)*(ACN3:ACN54=ZF4)*(ACP3:ACP54="W"))</f>
        <v>0</v>
      </c>
      <c r="ZH4" s="385">
        <f ca="1">SUMPRODUCT((ACK3:ACK54=ZF4)*(ACN3:ACN54=ZF5)*(ACO3:ACO54="D"))+SUMPRODUCT((ACK3:ACK54=ZF4)*(ACN3:ACN54=ZF6)*(ACO3:ACO54="D"))+SUMPRODUCT((ACK3:ACK54=ZF4)*(ACN3:ACN54=ZF7)*(ACO3:ACO54="D"))+SUMPRODUCT((ACK3:ACK54=ZF4)*(ACN3:ACN54=ZF8)*(ACO3:ACO54="D"))+SUMPRODUCT((ACK3:ACK54=ZF5)*(ACN3:ACN54=ZF4)*(ACO3:ACO54="D"))+SUMPRODUCT((ACK3:ACK54=ZF6)*(ACN3:ACN54=ZF4)*(ACO3:ACO54="D"))+SUMPRODUCT((ACK3:ACK54=ZF7)*(ACN3:ACN54=ZF4)*(ACO3:ACO54="D"))+SUMPRODUCT((ACK3:ACK54=ZF8)*(ACN3:ACN54=ZF4)*(ACO3:ACO54="D"))</f>
        <v>0</v>
      </c>
      <c r="ZI4" s="385">
        <f ca="1">SUMPRODUCT((ACK3:ACK54=ZF4)*(ACN3:ACN54=ZF5)*(ACO3:ACO54="L"))+SUMPRODUCT((ACK3:ACK54=ZF4)*(ACN3:ACN54=ZF6)*(ACO3:ACO54="L"))+SUMPRODUCT((ACK3:ACK54=ZF4)*(ACN3:ACN54=ZF7)*(ACO3:ACO54="L"))+SUMPRODUCT((ACK3:ACK54=ZF4)*(ACN3:ACN54=ZF8)*(ACO3:ACO54="L"))+SUMPRODUCT((ACK3:ACK54=ZF5)*(ACN3:ACN54=ZF4)*(ACP3:ACP54="L"))+SUMPRODUCT((ACK3:ACK54=ZF6)*(ACN3:ACN54=ZF4)*(ACP3:ACP54="L"))+SUMPRODUCT((ACK3:ACK54=ZF7)*(ACN3:ACN54=ZF4)*(ACP3:ACP54="L"))+SUMPRODUCT((ACK3:ACK54=ZF8)*(ACN3:ACN54=ZF4)*(ACP3:ACP54="L"))</f>
        <v>0</v>
      </c>
      <c r="ZJ4" s="385">
        <f ca="1">SUMPRODUCT((ACK3:ACK54=ZF4)*(ACN3:ACN54=ZF5)*ACL3:ACL54)+SUMPRODUCT((ACK3:ACK54=ZF4)*(ACN3:ACN54=ZF6)*ACL3:ACL54)+SUMPRODUCT((ACK3:ACK54=ZF4)*(ACN3:ACN54=ZF7)*ACL3:ACL54)+SUMPRODUCT((ACK3:ACK54=ZF4)*(ACN3:ACN54=ZF8)*ACL3:ACL54)+SUMPRODUCT((ACK3:ACK54=ZF5)*(ACN3:ACN54=ZF4)*ACM3:ACM54)+SUMPRODUCT((ACK3:ACK54=ZF6)*(ACN3:ACN54=ZF4)*ACM3:ACM54)+SUMPRODUCT((ACK3:ACK54=ZF7)*(ACN3:ACN54=ZF4)*ACM3:ACM54)+SUMPRODUCT((ACK3:ACK54=ZF8)*(ACN3:ACN54=ZF4)*ACM3:ACM54)</f>
        <v>0</v>
      </c>
      <c r="ZK4" s="385">
        <f ca="1">SUMPRODUCT((ACK3:ACK54=ZF4)*(ACN3:ACN54=ZF5)*ACM3:ACM54)+SUMPRODUCT((ACK3:ACK54=ZF4)*(ACN3:ACN54=ZF6)*ACM3:ACM54)+SUMPRODUCT((ACK3:ACK54=ZF4)*(ACN3:ACN54=ZF7)*ACM3:ACM54)+SUMPRODUCT((ACK3:ACK54=ZF4)*(ACN3:ACN54=ZF8)*ACM3:ACM54)+SUMPRODUCT((ACK3:ACK54=ZF5)*(ACN3:ACN54=ZF4)*ACL3:ACL54)+SUMPRODUCT((ACK3:ACK54=ZF6)*(ACN3:ACN54=ZF4)*ACL3:ACL54)+SUMPRODUCT((ACK3:ACK54=ZF7)*(ACN3:ACN54=ZF4)*ACL3:ACL54)+SUMPRODUCT((ACK3:ACK54=ZF8)*(ACN3:ACN54=ZF4)*ACL3:ACL54)</f>
        <v>0</v>
      </c>
      <c r="ZL4" s="385">
        <f t="shared" ref="ZL4:ZL7" ca="1" si="163">ZJ4-ZK4+1000</f>
        <v>1000</v>
      </c>
      <c r="ZM4" s="385">
        <f t="shared" ref="ZM4:ZM7" ca="1" si="164">IF(ZF4&lt;&gt;"",ZG4*3+ZH4*1,"")</f>
        <v>0</v>
      </c>
      <c r="ZN4" s="385">
        <f ca="1">IF(ZF4&lt;&gt;"",VLOOKUP(ZF4,YM4:YS52,7,FALSE),"")</f>
        <v>1000</v>
      </c>
      <c r="ZO4" s="385">
        <f ca="1">IF(ZF4&lt;&gt;"",VLOOKUP(ZF4,YM4:YS52,5,FALSE),"")</f>
        <v>0</v>
      </c>
      <c r="ZP4" s="385">
        <f ca="1">IF(ZF4&lt;&gt;"",VLOOKUP(ZF4,YM4:YU52,9,FALSE),"")</f>
        <v>8</v>
      </c>
      <c r="ZQ4" s="385">
        <f t="shared" ref="ZQ4:ZQ7" ca="1" si="165">ZM4</f>
        <v>0</v>
      </c>
      <c r="ZR4" s="385">
        <f t="shared" ref="ZR4" ca="1" si="166">IF(ZF4&lt;&gt;"",RANK(ZQ4,ZQ4:ZQ8),"")</f>
        <v>1</v>
      </c>
      <c r="ZS4" s="385">
        <f t="shared" ref="ZS4" ca="1" si="167">IF(ZF4&lt;&gt;"",SUMPRODUCT((ZQ4:ZQ8=ZQ4)*(ZL4:ZL8&gt;ZL4)),"")</f>
        <v>0</v>
      </c>
      <c r="ZT4" s="385">
        <f t="shared" ref="ZT4" ca="1" si="168">IF(ZF4&lt;&gt;"",SUMPRODUCT((ZQ4:ZQ8=ZQ4)*(ZL4:ZL8=ZL4)*(ZJ4:ZJ8&gt;ZJ4)),"")</f>
        <v>0</v>
      </c>
      <c r="ZU4" s="385">
        <f t="shared" ref="ZU4" ca="1" si="169">IF(ZF4&lt;&gt;"",SUMPRODUCT((ZQ4:ZQ8=ZQ4)*(ZL4:ZL8=ZL4)*(ZJ4:ZJ8=ZJ4)*(ZN4:ZN8&gt;ZN4)),"")</f>
        <v>0</v>
      </c>
      <c r="ZV4" s="385">
        <f t="shared" ref="ZV4" ca="1" si="170">IF(ZF4&lt;&gt;"",SUMPRODUCT((ZQ4:ZQ8=ZQ4)*(ZL4:ZL8=ZL4)*(ZJ4:ZJ8=ZJ4)*(ZN4:ZN8=ZN4)*(ZO4:ZO8&gt;ZO4)),"")</f>
        <v>0</v>
      </c>
      <c r="ZW4" s="385">
        <f t="shared" ref="ZW4" ca="1" si="171">IF(ZF4&lt;&gt;"",SUMPRODUCT((ZQ4:ZQ8=ZQ4)*(ZL4:ZL8=ZL4)*(ZJ4:ZJ8=ZJ4)*(ZN4:ZN8=ZN4)*(ZO4:ZO8=ZO4)*(ZP4:ZP8&gt;ZP4)),"")</f>
        <v>3</v>
      </c>
      <c r="ZX4" s="385">
        <f t="shared" ref="ZX4" ca="1" si="172">IF(ZF4&lt;&gt;"",IF(ZX56&lt;&gt;"",IF(ZE55=3,ZX56,ZX56+ZE55),SUM(ZR4:ZW4)),"")</f>
        <v>4</v>
      </c>
      <c r="ZY4" s="385" t="str">
        <f t="shared" ref="ZY4" ca="1" si="173">IF(ZF4&lt;&gt;"",INDEX(ZF4:ZF8,MATCH(1,ZX4:ZX8,0),0),"")</f>
        <v>Switzerland</v>
      </c>
      <c r="ACH4" s="385" t="str">
        <f t="shared" ref="ACH4" ca="1" si="174">IF(ZY4&lt;&gt;"",ZY4,YY4)</f>
        <v>Switzerland</v>
      </c>
      <c r="ACI4" s="385">
        <v>1</v>
      </c>
      <c r="ACJ4" s="385">
        <v>2</v>
      </c>
      <c r="ACK4" s="389" t="str">
        <f t="shared" si="21"/>
        <v>Iceland</v>
      </c>
      <c r="ACL4" s="389">
        <f ca="1">IF(OFFSET('Game Board'!O9,0,ACL1)&lt;&gt;"",OFFSET('Game Board'!O9,0,ACL1),0)</f>
        <v>0</v>
      </c>
      <c r="ACM4" s="389">
        <f ca="1">IF(OFFSET('Game Board'!P9,0,ACL1)&lt;&gt;"",OFFSET('Game Board'!P9,0,ACL1),0)</f>
        <v>0</v>
      </c>
      <c r="ACN4" s="389" t="str">
        <f t="shared" si="22"/>
        <v>Finland</v>
      </c>
      <c r="ACO4" s="389" t="str">
        <f ca="1">IF(AND(OFFSET('Game Board'!O9,0,ACL1)&lt;&gt;"",OFFSET('Game Board'!P9,0,ACL1)&lt;&gt;""),IF(ACL4&gt;ACM4,"W",IF(ACL4=ACM4,"D","L")),"")</f>
        <v/>
      </c>
      <c r="ACP4" s="385" t="str">
        <f t="shared" ca="1" si="23"/>
        <v/>
      </c>
      <c r="ACR4" s="385">
        <f ca="1">VLOOKUP(ACS4,AGN4:AGO8,2,FALSE)</f>
        <v>1</v>
      </c>
      <c r="ACS4" s="386" t="str">
        <f t="shared" ref="ACS4:ACS7" si="175">YM4</f>
        <v>Switzerland</v>
      </c>
      <c r="ACT4" s="385">
        <f ca="1">SUMPRODUCT((AGQ3:AGQ54=ACS4)*(AGU3:AGU54="W"))+SUMPRODUCT((AGT3:AGT54=ACS4)*(AGV3:AGV54="W"))</f>
        <v>0</v>
      </c>
      <c r="ACU4" s="385">
        <f ca="1">SUMPRODUCT((AGQ3:AGQ54=ACS4)*(AGU3:AGU54="D"))+SUMPRODUCT((AGT3:AGT54=ACS4)*(AGV3:AGV54="D"))</f>
        <v>0</v>
      </c>
      <c r="ACV4" s="385">
        <f ca="1">SUMPRODUCT((AGQ3:AGQ54=ACS4)*(AGU3:AGU54="L"))+SUMPRODUCT((AGT3:AGT54=ACS4)*(AGV3:AGV54="L"))</f>
        <v>0</v>
      </c>
      <c r="ACW4" s="385">
        <f t="shared" ref="ACW4" ca="1" si="176">SUMIF(AGQ3:AGQ72,ACS4,AGR3:AGR72)+SUMIF(AGT3:AGT72,ACS4,AGS3:AGS72)</f>
        <v>0</v>
      </c>
      <c r="ACX4" s="385">
        <f t="shared" ref="ACX4" ca="1" si="177">SUMIF(AGT3:AGT72,ACS4,AGR3:AGR72)+SUMIF(AGQ3:AGQ72,ACS4,AGS3:AGS72)</f>
        <v>0</v>
      </c>
      <c r="ACY4" s="385">
        <f t="shared" ref="ACY4:ACY7" ca="1" si="178">ACW4-ACX4+1000</f>
        <v>1000</v>
      </c>
      <c r="ACZ4" s="385">
        <f t="shared" ref="ACZ4:ACZ7" ca="1" si="179">ACT4*3+ACU4*1</f>
        <v>0</v>
      </c>
      <c r="ADA4" s="391">
        <f t="shared" ref="ADA4:ADA30" si="180">YU4</f>
        <v>27</v>
      </c>
      <c r="ADB4" s="385">
        <f t="shared" ref="ADB4" ca="1" si="181">IF(COUNTIF(ACZ4:ACZ8,4)&lt;&gt;4,RANK(ACZ4,ACZ4:ACZ8),ACZ56)</f>
        <v>1</v>
      </c>
      <c r="ADD4" s="385">
        <f t="shared" ref="ADD4" ca="1" si="182">SUMPRODUCT((ADB4:ADB7=ADB4)*(ADA4:ADA7&lt;ADA4))+ADB4</f>
        <v>4</v>
      </c>
      <c r="ADE4" s="386" t="str">
        <f t="shared" ref="ADE4" ca="1" si="183">INDEX(ACS4:ACS8,MATCH(1,ADD4:ADD8,0),0)</f>
        <v>Finland</v>
      </c>
      <c r="ADF4" s="385">
        <f t="shared" ref="ADF4" ca="1" si="184">INDEX(ADB4:ADB8,MATCH(ADE4,ACS4:ACS8,0),0)</f>
        <v>1</v>
      </c>
      <c r="ADG4" s="385" t="str">
        <f t="shared" ref="ADG4" ca="1" si="185">IF(ADF5=1,ADE4,"")</f>
        <v>Finland</v>
      </c>
      <c r="ADH4" s="385" t="str">
        <f t="shared" ref="ADH4" ca="1" si="186">IF(ADF6=2,ADE5,"")</f>
        <v/>
      </c>
      <c r="ADI4" s="385" t="str">
        <f t="shared" ref="ADI4" ca="1" si="187">IF(ADF7=3,ADE6,"")</f>
        <v/>
      </c>
      <c r="ADJ4" s="385" t="str">
        <f t="shared" ref="ADJ4" si="188">IF(ADF8=4,ADE7,"")</f>
        <v/>
      </c>
      <c r="ADL4" s="385" t="str">
        <f t="shared" ref="ADL4:ADL7" ca="1" si="189">IF(ADG4&lt;&gt;"",ADG4,"")</f>
        <v>Finland</v>
      </c>
      <c r="ADM4" s="385">
        <f ca="1">SUMPRODUCT((AGQ3:AGQ54=ADL4)*(AGT3:AGT54=ADL5)*(AGU3:AGU54="W"))+SUMPRODUCT((AGQ3:AGQ54=ADL4)*(AGT3:AGT54=ADL6)*(AGU3:AGU54="W"))+SUMPRODUCT((AGQ3:AGQ54=ADL4)*(AGT3:AGT54=ADL7)*(AGU3:AGU54="W"))+SUMPRODUCT((AGQ3:AGQ54=ADL4)*(AGT3:AGT54=ADL8)*(AGU3:AGU54="W"))+SUMPRODUCT((AGQ3:AGQ54=ADL5)*(AGT3:AGT54=ADL4)*(AGV3:AGV54="W"))+SUMPRODUCT((AGQ3:AGQ54=ADL6)*(AGT3:AGT54=ADL4)*(AGV3:AGV54="W"))+SUMPRODUCT((AGQ3:AGQ54=ADL7)*(AGT3:AGT54=ADL4)*(AGV3:AGV54="W"))+SUMPRODUCT((AGQ3:AGQ54=ADL8)*(AGT3:AGT54=ADL4)*(AGV3:AGV54="W"))</f>
        <v>0</v>
      </c>
      <c r="ADN4" s="385">
        <f ca="1">SUMPRODUCT((AGQ3:AGQ54=ADL4)*(AGT3:AGT54=ADL5)*(AGU3:AGU54="D"))+SUMPRODUCT((AGQ3:AGQ54=ADL4)*(AGT3:AGT54=ADL6)*(AGU3:AGU54="D"))+SUMPRODUCT((AGQ3:AGQ54=ADL4)*(AGT3:AGT54=ADL7)*(AGU3:AGU54="D"))+SUMPRODUCT((AGQ3:AGQ54=ADL4)*(AGT3:AGT54=ADL8)*(AGU3:AGU54="D"))+SUMPRODUCT((AGQ3:AGQ54=ADL5)*(AGT3:AGT54=ADL4)*(AGU3:AGU54="D"))+SUMPRODUCT((AGQ3:AGQ54=ADL6)*(AGT3:AGT54=ADL4)*(AGU3:AGU54="D"))+SUMPRODUCT((AGQ3:AGQ54=ADL7)*(AGT3:AGT54=ADL4)*(AGU3:AGU54="D"))+SUMPRODUCT((AGQ3:AGQ54=ADL8)*(AGT3:AGT54=ADL4)*(AGU3:AGU54="D"))</f>
        <v>0</v>
      </c>
      <c r="ADO4" s="385">
        <f ca="1">SUMPRODUCT((AGQ3:AGQ54=ADL4)*(AGT3:AGT54=ADL5)*(AGU3:AGU54="L"))+SUMPRODUCT((AGQ3:AGQ54=ADL4)*(AGT3:AGT54=ADL6)*(AGU3:AGU54="L"))+SUMPRODUCT((AGQ3:AGQ54=ADL4)*(AGT3:AGT54=ADL7)*(AGU3:AGU54="L"))+SUMPRODUCT((AGQ3:AGQ54=ADL4)*(AGT3:AGT54=ADL8)*(AGU3:AGU54="L"))+SUMPRODUCT((AGQ3:AGQ54=ADL5)*(AGT3:AGT54=ADL4)*(AGV3:AGV54="L"))+SUMPRODUCT((AGQ3:AGQ54=ADL6)*(AGT3:AGT54=ADL4)*(AGV3:AGV54="L"))+SUMPRODUCT((AGQ3:AGQ54=ADL7)*(AGT3:AGT54=ADL4)*(AGV3:AGV54="L"))+SUMPRODUCT((AGQ3:AGQ54=ADL8)*(AGT3:AGT54=ADL4)*(AGV3:AGV54="L"))</f>
        <v>0</v>
      </c>
      <c r="ADP4" s="385">
        <f ca="1">SUMPRODUCT((AGQ3:AGQ54=ADL4)*(AGT3:AGT54=ADL5)*AGR3:AGR54)+SUMPRODUCT((AGQ3:AGQ54=ADL4)*(AGT3:AGT54=ADL6)*AGR3:AGR54)+SUMPRODUCT((AGQ3:AGQ54=ADL4)*(AGT3:AGT54=ADL7)*AGR3:AGR54)+SUMPRODUCT((AGQ3:AGQ54=ADL4)*(AGT3:AGT54=ADL8)*AGR3:AGR54)+SUMPRODUCT((AGQ3:AGQ54=ADL5)*(AGT3:AGT54=ADL4)*AGS3:AGS54)+SUMPRODUCT((AGQ3:AGQ54=ADL6)*(AGT3:AGT54=ADL4)*AGS3:AGS54)+SUMPRODUCT((AGQ3:AGQ54=ADL7)*(AGT3:AGT54=ADL4)*AGS3:AGS54)+SUMPRODUCT((AGQ3:AGQ54=ADL8)*(AGT3:AGT54=ADL4)*AGS3:AGS54)</f>
        <v>0</v>
      </c>
      <c r="ADQ4" s="385">
        <f ca="1">SUMPRODUCT((AGQ3:AGQ54=ADL4)*(AGT3:AGT54=ADL5)*AGS3:AGS54)+SUMPRODUCT((AGQ3:AGQ54=ADL4)*(AGT3:AGT54=ADL6)*AGS3:AGS54)+SUMPRODUCT((AGQ3:AGQ54=ADL4)*(AGT3:AGT54=ADL7)*AGS3:AGS54)+SUMPRODUCT((AGQ3:AGQ54=ADL4)*(AGT3:AGT54=ADL8)*AGS3:AGS54)+SUMPRODUCT((AGQ3:AGQ54=ADL5)*(AGT3:AGT54=ADL4)*AGR3:AGR54)+SUMPRODUCT((AGQ3:AGQ54=ADL6)*(AGT3:AGT54=ADL4)*AGR3:AGR54)+SUMPRODUCT((AGQ3:AGQ54=ADL7)*(AGT3:AGT54=ADL4)*AGR3:AGR54)+SUMPRODUCT((AGQ3:AGQ54=ADL8)*(AGT3:AGT54=ADL4)*AGR3:AGR54)</f>
        <v>0</v>
      </c>
      <c r="ADR4" s="385">
        <f t="shared" ref="ADR4:ADR7" ca="1" si="190">ADP4-ADQ4+1000</f>
        <v>1000</v>
      </c>
      <c r="ADS4" s="385">
        <f t="shared" ref="ADS4:ADS7" ca="1" si="191">IF(ADL4&lt;&gt;"",ADM4*3+ADN4*1,"")</f>
        <v>0</v>
      </c>
      <c r="ADT4" s="385">
        <f ca="1">IF(ADL4&lt;&gt;"",VLOOKUP(ADL4,ACS4:ACY52,7,FALSE),"")</f>
        <v>1000</v>
      </c>
      <c r="ADU4" s="385">
        <f ca="1">IF(ADL4&lt;&gt;"",VLOOKUP(ADL4,ACS4:ACY52,5,FALSE),"")</f>
        <v>0</v>
      </c>
      <c r="ADV4" s="385">
        <f ca="1">IF(ADL4&lt;&gt;"",VLOOKUP(ADL4,ACS4:ADA52,9,FALSE),"")</f>
        <v>8</v>
      </c>
      <c r="ADW4" s="385">
        <f t="shared" ref="ADW4:ADW7" ca="1" si="192">ADS4</f>
        <v>0</v>
      </c>
      <c r="ADX4" s="385">
        <f t="shared" ref="ADX4" ca="1" si="193">IF(ADL4&lt;&gt;"",RANK(ADW4,ADW4:ADW8),"")</f>
        <v>1</v>
      </c>
      <c r="ADY4" s="385">
        <f t="shared" ref="ADY4" ca="1" si="194">IF(ADL4&lt;&gt;"",SUMPRODUCT((ADW4:ADW8=ADW4)*(ADR4:ADR8&gt;ADR4)),"")</f>
        <v>0</v>
      </c>
      <c r="ADZ4" s="385">
        <f t="shared" ref="ADZ4" ca="1" si="195">IF(ADL4&lt;&gt;"",SUMPRODUCT((ADW4:ADW8=ADW4)*(ADR4:ADR8=ADR4)*(ADP4:ADP8&gt;ADP4)),"")</f>
        <v>0</v>
      </c>
      <c r="AEA4" s="385">
        <f t="shared" ref="AEA4" ca="1" si="196">IF(ADL4&lt;&gt;"",SUMPRODUCT((ADW4:ADW8=ADW4)*(ADR4:ADR8=ADR4)*(ADP4:ADP8=ADP4)*(ADT4:ADT8&gt;ADT4)),"")</f>
        <v>0</v>
      </c>
      <c r="AEB4" s="385">
        <f t="shared" ref="AEB4" ca="1" si="197">IF(ADL4&lt;&gt;"",SUMPRODUCT((ADW4:ADW8=ADW4)*(ADR4:ADR8=ADR4)*(ADP4:ADP8=ADP4)*(ADT4:ADT8=ADT4)*(ADU4:ADU8&gt;ADU4)),"")</f>
        <v>0</v>
      </c>
      <c r="AEC4" s="385">
        <f t="shared" ref="AEC4" ca="1" si="198">IF(ADL4&lt;&gt;"",SUMPRODUCT((ADW4:ADW8=ADW4)*(ADR4:ADR8=ADR4)*(ADP4:ADP8=ADP4)*(ADT4:ADT8=ADT4)*(ADU4:ADU8=ADU4)*(ADV4:ADV8&gt;ADV4)),"")</f>
        <v>3</v>
      </c>
      <c r="AED4" s="385">
        <f t="shared" ref="AED4" ca="1" si="199">IF(ADL4&lt;&gt;"",IF(AED56&lt;&gt;"",IF(ADK55=3,AED56,AED56+ADK55),SUM(ADX4:AEC4)),"")</f>
        <v>4</v>
      </c>
      <c r="AEE4" s="385" t="str">
        <f t="shared" ref="AEE4" ca="1" si="200">IF(ADL4&lt;&gt;"",INDEX(ADL4:ADL8,MATCH(1,AED4:AED8,0),0),"")</f>
        <v>Switzerland</v>
      </c>
      <c r="AGN4" s="385" t="str">
        <f t="shared" ref="AGN4" ca="1" si="201">IF(AEE4&lt;&gt;"",AEE4,ADE4)</f>
        <v>Switzerland</v>
      </c>
      <c r="AGO4" s="385">
        <v>1</v>
      </c>
      <c r="AGP4" s="385">
        <v>2</v>
      </c>
      <c r="AGQ4" s="389" t="str">
        <f t="shared" si="24"/>
        <v>Iceland</v>
      </c>
      <c r="AGR4" s="389">
        <f ca="1">IF(OFFSET('Game Board'!O9,0,AGR1)&lt;&gt;"",OFFSET('Game Board'!O9,0,AGR1),0)</f>
        <v>0</v>
      </c>
      <c r="AGS4" s="389">
        <f ca="1">IF(OFFSET('Game Board'!P9,0,AGR1)&lt;&gt;"",OFFSET('Game Board'!P9,0,AGR1),0)</f>
        <v>0</v>
      </c>
      <c r="AGT4" s="389" t="str">
        <f t="shared" si="25"/>
        <v>Finland</v>
      </c>
      <c r="AGU4" s="389" t="str">
        <f ca="1">IF(AND(OFFSET('Game Board'!O9,0,AGR1)&lt;&gt;"",OFFSET('Game Board'!P9,0,AGR1)&lt;&gt;""),IF(AGR4&gt;AGS4,"W",IF(AGR4=AGS4,"D","L")),"")</f>
        <v/>
      </c>
      <c r="AGV4" s="385" t="str">
        <f t="shared" ca="1" si="26"/>
        <v/>
      </c>
      <c r="AGX4" s="385">
        <f ca="1">VLOOKUP(AGY4,AKT4:AKU8,2,FALSE)</f>
        <v>1</v>
      </c>
      <c r="AGY4" s="386" t="str">
        <f t="shared" ref="AGY4:AGY7" si="202">ACS4</f>
        <v>Switzerland</v>
      </c>
      <c r="AGZ4" s="385">
        <f ca="1">SUMPRODUCT((AKW3:AKW54=AGY4)*(ALA3:ALA54="W"))+SUMPRODUCT((AKZ3:AKZ54=AGY4)*(ALB3:ALB54="W"))</f>
        <v>0</v>
      </c>
      <c r="AHA4" s="385">
        <f ca="1">SUMPRODUCT((AKW3:AKW54=AGY4)*(ALA3:ALA54="D"))+SUMPRODUCT((AKZ3:AKZ54=AGY4)*(ALB3:ALB54="D"))</f>
        <v>0</v>
      </c>
      <c r="AHB4" s="385">
        <f ca="1">SUMPRODUCT((AKW3:AKW54=AGY4)*(ALA3:ALA54="L"))+SUMPRODUCT((AKZ3:AKZ54=AGY4)*(ALB3:ALB54="L"))</f>
        <v>0</v>
      </c>
      <c r="AHC4" s="385">
        <f t="shared" ref="AHC4" ca="1" si="203">SUMIF(AKW3:AKW72,AGY4,AKX3:AKX72)+SUMIF(AKZ3:AKZ72,AGY4,AKY3:AKY72)</f>
        <v>0</v>
      </c>
      <c r="AHD4" s="385">
        <f t="shared" ref="AHD4" ca="1" si="204">SUMIF(AKZ3:AKZ72,AGY4,AKX3:AKX72)+SUMIF(AKW3:AKW72,AGY4,AKY3:AKY72)</f>
        <v>0</v>
      </c>
      <c r="AHE4" s="385">
        <f t="shared" ref="AHE4:AHE7" ca="1" si="205">AHC4-AHD4+1000</f>
        <v>1000</v>
      </c>
      <c r="AHF4" s="385">
        <f t="shared" ref="AHF4:AHF7" ca="1" si="206">AGZ4*3+AHA4*1</f>
        <v>0</v>
      </c>
      <c r="AHG4" s="391">
        <f t="shared" ref="AHG4:AHG30" si="207">ADA4</f>
        <v>27</v>
      </c>
      <c r="AHH4" s="385">
        <f t="shared" ref="AHH4" ca="1" si="208">IF(COUNTIF(AHF4:AHF8,4)&lt;&gt;4,RANK(AHF4,AHF4:AHF8),AHF56)</f>
        <v>1</v>
      </c>
      <c r="AHJ4" s="385">
        <f t="shared" ref="AHJ4" ca="1" si="209">SUMPRODUCT((AHH4:AHH7=AHH4)*(AHG4:AHG7&lt;AHG4))+AHH4</f>
        <v>4</v>
      </c>
      <c r="AHK4" s="386" t="str">
        <f t="shared" ref="AHK4" ca="1" si="210">INDEX(AGY4:AGY8,MATCH(1,AHJ4:AHJ8,0),0)</f>
        <v>Finland</v>
      </c>
      <c r="AHL4" s="385">
        <f t="shared" ref="AHL4" ca="1" si="211">INDEX(AHH4:AHH8,MATCH(AHK4,AGY4:AGY8,0),0)</f>
        <v>1</v>
      </c>
      <c r="AHM4" s="385" t="str">
        <f t="shared" ref="AHM4" ca="1" si="212">IF(AHL5=1,AHK4,"")</f>
        <v>Finland</v>
      </c>
      <c r="AHN4" s="385" t="str">
        <f t="shared" ref="AHN4" ca="1" si="213">IF(AHL6=2,AHK5,"")</f>
        <v/>
      </c>
      <c r="AHO4" s="385" t="str">
        <f t="shared" ref="AHO4" ca="1" si="214">IF(AHL7=3,AHK6,"")</f>
        <v/>
      </c>
      <c r="AHP4" s="385" t="str">
        <f t="shared" ref="AHP4" si="215">IF(AHL8=4,AHK7,"")</f>
        <v/>
      </c>
      <c r="AHR4" s="385" t="str">
        <f t="shared" ref="AHR4:AHR7" ca="1" si="216">IF(AHM4&lt;&gt;"",AHM4,"")</f>
        <v>Finland</v>
      </c>
      <c r="AHS4" s="385">
        <f ca="1">SUMPRODUCT((AKW3:AKW54=AHR4)*(AKZ3:AKZ54=AHR5)*(ALA3:ALA54="W"))+SUMPRODUCT((AKW3:AKW54=AHR4)*(AKZ3:AKZ54=AHR6)*(ALA3:ALA54="W"))+SUMPRODUCT((AKW3:AKW54=AHR4)*(AKZ3:AKZ54=AHR7)*(ALA3:ALA54="W"))+SUMPRODUCT((AKW3:AKW54=AHR4)*(AKZ3:AKZ54=AHR8)*(ALA3:ALA54="W"))+SUMPRODUCT((AKW3:AKW54=AHR5)*(AKZ3:AKZ54=AHR4)*(ALB3:ALB54="W"))+SUMPRODUCT((AKW3:AKW54=AHR6)*(AKZ3:AKZ54=AHR4)*(ALB3:ALB54="W"))+SUMPRODUCT((AKW3:AKW54=AHR7)*(AKZ3:AKZ54=AHR4)*(ALB3:ALB54="W"))+SUMPRODUCT((AKW3:AKW54=AHR8)*(AKZ3:AKZ54=AHR4)*(ALB3:ALB54="W"))</f>
        <v>0</v>
      </c>
      <c r="AHT4" s="385">
        <f ca="1">SUMPRODUCT((AKW3:AKW54=AHR4)*(AKZ3:AKZ54=AHR5)*(ALA3:ALA54="D"))+SUMPRODUCT((AKW3:AKW54=AHR4)*(AKZ3:AKZ54=AHR6)*(ALA3:ALA54="D"))+SUMPRODUCT((AKW3:AKW54=AHR4)*(AKZ3:AKZ54=AHR7)*(ALA3:ALA54="D"))+SUMPRODUCT((AKW3:AKW54=AHR4)*(AKZ3:AKZ54=AHR8)*(ALA3:ALA54="D"))+SUMPRODUCT((AKW3:AKW54=AHR5)*(AKZ3:AKZ54=AHR4)*(ALA3:ALA54="D"))+SUMPRODUCT((AKW3:AKW54=AHR6)*(AKZ3:AKZ54=AHR4)*(ALA3:ALA54="D"))+SUMPRODUCT((AKW3:AKW54=AHR7)*(AKZ3:AKZ54=AHR4)*(ALA3:ALA54="D"))+SUMPRODUCT((AKW3:AKW54=AHR8)*(AKZ3:AKZ54=AHR4)*(ALA3:ALA54="D"))</f>
        <v>0</v>
      </c>
      <c r="AHU4" s="385">
        <f ca="1">SUMPRODUCT((AKW3:AKW54=AHR4)*(AKZ3:AKZ54=AHR5)*(ALA3:ALA54="L"))+SUMPRODUCT((AKW3:AKW54=AHR4)*(AKZ3:AKZ54=AHR6)*(ALA3:ALA54="L"))+SUMPRODUCT((AKW3:AKW54=AHR4)*(AKZ3:AKZ54=AHR7)*(ALA3:ALA54="L"))+SUMPRODUCT((AKW3:AKW54=AHR4)*(AKZ3:AKZ54=AHR8)*(ALA3:ALA54="L"))+SUMPRODUCT((AKW3:AKW54=AHR5)*(AKZ3:AKZ54=AHR4)*(ALB3:ALB54="L"))+SUMPRODUCT((AKW3:AKW54=AHR6)*(AKZ3:AKZ54=AHR4)*(ALB3:ALB54="L"))+SUMPRODUCT((AKW3:AKW54=AHR7)*(AKZ3:AKZ54=AHR4)*(ALB3:ALB54="L"))+SUMPRODUCT((AKW3:AKW54=AHR8)*(AKZ3:AKZ54=AHR4)*(ALB3:ALB54="L"))</f>
        <v>0</v>
      </c>
      <c r="AHV4" s="385">
        <f ca="1">SUMPRODUCT((AKW3:AKW54=AHR4)*(AKZ3:AKZ54=AHR5)*AKX3:AKX54)+SUMPRODUCT((AKW3:AKW54=AHR4)*(AKZ3:AKZ54=AHR6)*AKX3:AKX54)+SUMPRODUCT((AKW3:AKW54=AHR4)*(AKZ3:AKZ54=AHR7)*AKX3:AKX54)+SUMPRODUCT((AKW3:AKW54=AHR4)*(AKZ3:AKZ54=AHR8)*AKX3:AKX54)+SUMPRODUCT((AKW3:AKW54=AHR5)*(AKZ3:AKZ54=AHR4)*AKY3:AKY54)+SUMPRODUCT((AKW3:AKW54=AHR6)*(AKZ3:AKZ54=AHR4)*AKY3:AKY54)+SUMPRODUCT((AKW3:AKW54=AHR7)*(AKZ3:AKZ54=AHR4)*AKY3:AKY54)+SUMPRODUCT((AKW3:AKW54=AHR8)*(AKZ3:AKZ54=AHR4)*AKY3:AKY54)</f>
        <v>0</v>
      </c>
      <c r="AHW4" s="385">
        <f ca="1">SUMPRODUCT((AKW3:AKW54=AHR4)*(AKZ3:AKZ54=AHR5)*AKY3:AKY54)+SUMPRODUCT((AKW3:AKW54=AHR4)*(AKZ3:AKZ54=AHR6)*AKY3:AKY54)+SUMPRODUCT((AKW3:AKW54=AHR4)*(AKZ3:AKZ54=AHR7)*AKY3:AKY54)+SUMPRODUCT((AKW3:AKW54=AHR4)*(AKZ3:AKZ54=AHR8)*AKY3:AKY54)+SUMPRODUCT((AKW3:AKW54=AHR5)*(AKZ3:AKZ54=AHR4)*AKX3:AKX54)+SUMPRODUCT((AKW3:AKW54=AHR6)*(AKZ3:AKZ54=AHR4)*AKX3:AKX54)+SUMPRODUCT((AKW3:AKW54=AHR7)*(AKZ3:AKZ54=AHR4)*AKX3:AKX54)+SUMPRODUCT((AKW3:AKW54=AHR8)*(AKZ3:AKZ54=AHR4)*AKX3:AKX54)</f>
        <v>0</v>
      </c>
      <c r="AHX4" s="385">
        <f t="shared" ref="AHX4:AHX7" ca="1" si="217">AHV4-AHW4+1000</f>
        <v>1000</v>
      </c>
      <c r="AHY4" s="385">
        <f t="shared" ref="AHY4:AHY7" ca="1" si="218">IF(AHR4&lt;&gt;"",AHS4*3+AHT4*1,"")</f>
        <v>0</v>
      </c>
      <c r="AHZ4" s="385">
        <f ca="1">IF(AHR4&lt;&gt;"",VLOOKUP(AHR4,AGY4:AHE52,7,FALSE),"")</f>
        <v>1000</v>
      </c>
      <c r="AIA4" s="385">
        <f ca="1">IF(AHR4&lt;&gt;"",VLOOKUP(AHR4,AGY4:AHE52,5,FALSE),"")</f>
        <v>0</v>
      </c>
      <c r="AIB4" s="385">
        <f ca="1">IF(AHR4&lt;&gt;"",VLOOKUP(AHR4,AGY4:AHG52,9,FALSE),"")</f>
        <v>8</v>
      </c>
      <c r="AIC4" s="385">
        <f t="shared" ref="AIC4:AIC7" ca="1" si="219">AHY4</f>
        <v>0</v>
      </c>
      <c r="AID4" s="385">
        <f t="shared" ref="AID4" ca="1" si="220">IF(AHR4&lt;&gt;"",RANK(AIC4,AIC4:AIC8),"")</f>
        <v>1</v>
      </c>
      <c r="AIE4" s="385">
        <f t="shared" ref="AIE4" ca="1" si="221">IF(AHR4&lt;&gt;"",SUMPRODUCT((AIC4:AIC8=AIC4)*(AHX4:AHX8&gt;AHX4)),"")</f>
        <v>0</v>
      </c>
      <c r="AIF4" s="385">
        <f t="shared" ref="AIF4" ca="1" si="222">IF(AHR4&lt;&gt;"",SUMPRODUCT((AIC4:AIC8=AIC4)*(AHX4:AHX8=AHX4)*(AHV4:AHV8&gt;AHV4)),"")</f>
        <v>0</v>
      </c>
      <c r="AIG4" s="385">
        <f t="shared" ref="AIG4" ca="1" si="223">IF(AHR4&lt;&gt;"",SUMPRODUCT((AIC4:AIC8=AIC4)*(AHX4:AHX8=AHX4)*(AHV4:AHV8=AHV4)*(AHZ4:AHZ8&gt;AHZ4)),"")</f>
        <v>0</v>
      </c>
      <c r="AIH4" s="385">
        <f t="shared" ref="AIH4" ca="1" si="224">IF(AHR4&lt;&gt;"",SUMPRODUCT((AIC4:AIC8=AIC4)*(AHX4:AHX8=AHX4)*(AHV4:AHV8=AHV4)*(AHZ4:AHZ8=AHZ4)*(AIA4:AIA8&gt;AIA4)),"")</f>
        <v>0</v>
      </c>
      <c r="AII4" s="385">
        <f t="shared" ref="AII4" ca="1" si="225">IF(AHR4&lt;&gt;"",SUMPRODUCT((AIC4:AIC8=AIC4)*(AHX4:AHX8=AHX4)*(AHV4:AHV8=AHV4)*(AHZ4:AHZ8=AHZ4)*(AIA4:AIA8=AIA4)*(AIB4:AIB8&gt;AIB4)),"")</f>
        <v>3</v>
      </c>
      <c r="AIJ4" s="385">
        <f t="shared" ref="AIJ4" ca="1" si="226">IF(AHR4&lt;&gt;"",IF(AIJ56&lt;&gt;"",IF(AHQ55=3,AIJ56,AIJ56+AHQ55),SUM(AID4:AII4)),"")</f>
        <v>4</v>
      </c>
      <c r="AIK4" s="385" t="str">
        <f t="shared" ref="AIK4" ca="1" si="227">IF(AHR4&lt;&gt;"",INDEX(AHR4:AHR8,MATCH(1,AIJ4:AIJ8,0),0),"")</f>
        <v>Switzerland</v>
      </c>
      <c r="AKT4" s="385" t="str">
        <f t="shared" ref="AKT4" ca="1" si="228">IF(AIK4&lt;&gt;"",AIK4,AHK4)</f>
        <v>Switzerland</v>
      </c>
      <c r="AKU4" s="385">
        <v>1</v>
      </c>
      <c r="AKV4" s="385">
        <v>2</v>
      </c>
      <c r="AKW4" s="389" t="str">
        <f t="shared" si="27"/>
        <v>Iceland</v>
      </c>
      <c r="AKX4" s="389">
        <f ca="1">IF(OFFSET('Game Board'!O9,0,AKX1)&lt;&gt;"",OFFSET('Game Board'!O9,0,AKX1),0)</f>
        <v>0</v>
      </c>
      <c r="AKY4" s="389">
        <f ca="1">IF(OFFSET('Game Board'!P9,0,AKX1)&lt;&gt;"",OFFSET('Game Board'!P9,0,AKX1),0)</f>
        <v>0</v>
      </c>
      <c r="AKZ4" s="389" t="str">
        <f t="shared" si="28"/>
        <v>Finland</v>
      </c>
      <c r="ALA4" s="389" t="str">
        <f ca="1">IF(AND(OFFSET('Game Board'!O9,0,AKX1)&lt;&gt;"",OFFSET('Game Board'!P9,0,AKX1)&lt;&gt;""),IF(AKX4&gt;AKY4,"W",IF(AKX4=AKY4,"D","L")),"")</f>
        <v/>
      </c>
      <c r="ALB4" s="385" t="str">
        <f t="shared" ca="1" si="29"/>
        <v/>
      </c>
      <c r="ALD4" s="385">
        <f ca="1">VLOOKUP(ALE4,AOZ4:APA8,2,FALSE)</f>
        <v>1</v>
      </c>
      <c r="ALE4" s="386" t="str">
        <f t="shared" ref="ALE4:ALE7" si="229">AGY4</f>
        <v>Switzerland</v>
      </c>
      <c r="ALF4" s="385">
        <f ca="1">SUMPRODUCT((APC3:APC54=ALE4)*(APG3:APG54="W"))+SUMPRODUCT((APF3:APF54=ALE4)*(APH3:APH54="W"))</f>
        <v>0</v>
      </c>
      <c r="ALG4" s="385">
        <f ca="1">SUMPRODUCT((APC3:APC54=ALE4)*(APG3:APG54="D"))+SUMPRODUCT((APF3:APF54=ALE4)*(APH3:APH54="D"))</f>
        <v>0</v>
      </c>
      <c r="ALH4" s="385">
        <f ca="1">SUMPRODUCT((APC3:APC54=ALE4)*(APG3:APG54="L"))+SUMPRODUCT((APF3:APF54=ALE4)*(APH3:APH54="L"))</f>
        <v>0</v>
      </c>
      <c r="ALI4" s="385">
        <f t="shared" ref="ALI4" ca="1" si="230">SUMIF(APC3:APC72,ALE4,APD3:APD72)+SUMIF(APF3:APF72,ALE4,APE3:APE72)</f>
        <v>0</v>
      </c>
      <c r="ALJ4" s="385">
        <f t="shared" ref="ALJ4" ca="1" si="231">SUMIF(APF3:APF72,ALE4,APD3:APD72)+SUMIF(APC3:APC72,ALE4,APE3:APE72)</f>
        <v>0</v>
      </c>
      <c r="ALK4" s="385">
        <f t="shared" ref="ALK4:ALK7" ca="1" si="232">ALI4-ALJ4+1000</f>
        <v>1000</v>
      </c>
      <c r="ALL4" s="385">
        <f t="shared" ref="ALL4:ALL7" ca="1" si="233">ALF4*3+ALG4*1</f>
        <v>0</v>
      </c>
      <c r="ALM4" s="391">
        <f t="shared" ref="ALM4:ALM30" si="234">AHG4</f>
        <v>27</v>
      </c>
      <c r="ALN4" s="385">
        <f t="shared" ref="ALN4" ca="1" si="235">IF(COUNTIF(ALL4:ALL8,4)&lt;&gt;4,RANK(ALL4,ALL4:ALL8),ALL56)</f>
        <v>1</v>
      </c>
      <c r="ALP4" s="385">
        <f t="shared" ref="ALP4" ca="1" si="236">SUMPRODUCT((ALN4:ALN7=ALN4)*(ALM4:ALM7&lt;ALM4))+ALN4</f>
        <v>4</v>
      </c>
      <c r="ALQ4" s="386" t="str">
        <f t="shared" ref="ALQ4" ca="1" si="237">INDEX(ALE4:ALE8,MATCH(1,ALP4:ALP8,0),0)</f>
        <v>Finland</v>
      </c>
      <c r="ALR4" s="385">
        <f t="shared" ref="ALR4" ca="1" si="238">INDEX(ALN4:ALN8,MATCH(ALQ4,ALE4:ALE8,0),0)</f>
        <v>1</v>
      </c>
      <c r="ALS4" s="385" t="str">
        <f t="shared" ref="ALS4" ca="1" si="239">IF(ALR5=1,ALQ4,"")</f>
        <v>Finland</v>
      </c>
      <c r="ALT4" s="385" t="str">
        <f t="shared" ref="ALT4" ca="1" si="240">IF(ALR6=2,ALQ5,"")</f>
        <v/>
      </c>
      <c r="ALU4" s="385" t="str">
        <f t="shared" ref="ALU4" ca="1" si="241">IF(ALR7=3,ALQ6,"")</f>
        <v/>
      </c>
      <c r="ALV4" s="385" t="str">
        <f t="shared" ref="ALV4" si="242">IF(ALR8=4,ALQ7,"")</f>
        <v/>
      </c>
      <c r="ALX4" s="385" t="str">
        <f t="shared" ref="ALX4:ALX7" ca="1" si="243">IF(ALS4&lt;&gt;"",ALS4,"")</f>
        <v>Finland</v>
      </c>
      <c r="ALY4" s="385">
        <f ca="1">SUMPRODUCT((APC3:APC54=ALX4)*(APF3:APF54=ALX5)*(APG3:APG54="W"))+SUMPRODUCT((APC3:APC54=ALX4)*(APF3:APF54=ALX6)*(APG3:APG54="W"))+SUMPRODUCT((APC3:APC54=ALX4)*(APF3:APF54=ALX7)*(APG3:APG54="W"))+SUMPRODUCT((APC3:APC54=ALX4)*(APF3:APF54=ALX8)*(APG3:APG54="W"))+SUMPRODUCT((APC3:APC54=ALX5)*(APF3:APF54=ALX4)*(APH3:APH54="W"))+SUMPRODUCT((APC3:APC54=ALX6)*(APF3:APF54=ALX4)*(APH3:APH54="W"))+SUMPRODUCT((APC3:APC54=ALX7)*(APF3:APF54=ALX4)*(APH3:APH54="W"))+SUMPRODUCT((APC3:APC54=ALX8)*(APF3:APF54=ALX4)*(APH3:APH54="W"))</f>
        <v>0</v>
      </c>
      <c r="ALZ4" s="385">
        <f ca="1">SUMPRODUCT((APC3:APC54=ALX4)*(APF3:APF54=ALX5)*(APG3:APG54="D"))+SUMPRODUCT((APC3:APC54=ALX4)*(APF3:APF54=ALX6)*(APG3:APG54="D"))+SUMPRODUCT((APC3:APC54=ALX4)*(APF3:APF54=ALX7)*(APG3:APG54="D"))+SUMPRODUCT((APC3:APC54=ALX4)*(APF3:APF54=ALX8)*(APG3:APG54="D"))+SUMPRODUCT((APC3:APC54=ALX5)*(APF3:APF54=ALX4)*(APG3:APG54="D"))+SUMPRODUCT((APC3:APC54=ALX6)*(APF3:APF54=ALX4)*(APG3:APG54="D"))+SUMPRODUCT((APC3:APC54=ALX7)*(APF3:APF54=ALX4)*(APG3:APG54="D"))+SUMPRODUCT((APC3:APC54=ALX8)*(APF3:APF54=ALX4)*(APG3:APG54="D"))</f>
        <v>0</v>
      </c>
      <c r="AMA4" s="385">
        <f ca="1">SUMPRODUCT((APC3:APC54=ALX4)*(APF3:APF54=ALX5)*(APG3:APG54="L"))+SUMPRODUCT((APC3:APC54=ALX4)*(APF3:APF54=ALX6)*(APG3:APG54="L"))+SUMPRODUCT((APC3:APC54=ALX4)*(APF3:APF54=ALX7)*(APG3:APG54="L"))+SUMPRODUCT((APC3:APC54=ALX4)*(APF3:APF54=ALX8)*(APG3:APG54="L"))+SUMPRODUCT((APC3:APC54=ALX5)*(APF3:APF54=ALX4)*(APH3:APH54="L"))+SUMPRODUCT((APC3:APC54=ALX6)*(APF3:APF54=ALX4)*(APH3:APH54="L"))+SUMPRODUCT((APC3:APC54=ALX7)*(APF3:APF54=ALX4)*(APH3:APH54="L"))+SUMPRODUCT((APC3:APC54=ALX8)*(APF3:APF54=ALX4)*(APH3:APH54="L"))</f>
        <v>0</v>
      </c>
      <c r="AMB4" s="385">
        <f ca="1">SUMPRODUCT((APC3:APC54=ALX4)*(APF3:APF54=ALX5)*APD3:APD54)+SUMPRODUCT((APC3:APC54=ALX4)*(APF3:APF54=ALX6)*APD3:APD54)+SUMPRODUCT((APC3:APC54=ALX4)*(APF3:APF54=ALX7)*APD3:APD54)+SUMPRODUCT((APC3:APC54=ALX4)*(APF3:APF54=ALX8)*APD3:APD54)+SUMPRODUCT((APC3:APC54=ALX5)*(APF3:APF54=ALX4)*APE3:APE54)+SUMPRODUCT((APC3:APC54=ALX6)*(APF3:APF54=ALX4)*APE3:APE54)+SUMPRODUCT((APC3:APC54=ALX7)*(APF3:APF54=ALX4)*APE3:APE54)+SUMPRODUCT((APC3:APC54=ALX8)*(APF3:APF54=ALX4)*APE3:APE54)</f>
        <v>0</v>
      </c>
      <c r="AMC4" s="385">
        <f ca="1">SUMPRODUCT((APC3:APC54=ALX4)*(APF3:APF54=ALX5)*APE3:APE54)+SUMPRODUCT((APC3:APC54=ALX4)*(APF3:APF54=ALX6)*APE3:APE54)+SUMPRODUCT((APC3:APC54=ALX4)*(APF3:APF54=ALX7)*APE3:APE54)+SUMPRODUCT((APC3:APC54=ALX4)*(APF3:APF54=ALX8)*APE3:APE54)+SUMPRODUCT((APC3:APC54=ALX5)*(APF3:APF54=ALX4)*APD3:APD54)+SUMPRODUCT((APC3:APC54=ALX6)*(APF3:APF54=ALX4)*APD3:APD54)+SUMPRODUCT((APC3:APC54=ALX7)*(APF3:APF54=ALX4)*APD3:APD54)+SUMPRODUCT((APC3:APC54=ALX8)*(APF3:APF54=ALX4)*APD3:APD54)</f>
        <v>0</v>
      </c>
      <c r="AMD4" s="385">
        <f t="shared" ref="AMD4:AMD7" ca="1" si="244">AMB4-AMC4+1000</f>
        <v>1000</v>
      </c>
      <c r="AME4" s="385">
        <f t="shared" ref="AME4:AME7" ca="1" si="245">IF(ALX4&lt;&gt;"",ALY4*3+ALZ4*1,"")</f>
        <v>0</v>
      </c>
      <c r="AMF4" s="385">
        <f ca="1">IF(ALX4&lt;&gt;"",VLOOKUP(ALX4,ALE4:ALK52,7,FALSE),"")</f>
        <v>1000</v>
      </c>
      <c r="AMG4" s="385">
        <f ca="1">IF(ALX4&lt;&gt;"",VLOOKUP(ALX4,ALE4:ALK52,5,FALSE),"")</f>
        <v>0</v>
      </c>
      <c r="AMH4" s="385">
        <f ca="1">IF(ALX4&lt;&gt;"",VLOOKUP(ALX4,ALE4:ALM52,9,FALSE),"")</f>
        <v>8</v>
      </c>
      <c r="AMI4" s="385">
        <f t="shared" ref="AMI4:AMI7" ca="1" si="246">AME4</f>
        <v>0</v>
      </c>
      <c r="AMJ4" s="385">
        <f t="shared" ref="AMJ4" ca="1" si="247">IF(ALX4&lt;&gt;"",RANK(AMI4,AMI4:AMI8),"")</f>
        <v>1</v>
      </c>
      <c r="AMK4" s="385">
        <f t="shared" ref="AMK4" ca="1" si="248">IF(ALX4&lt;&gt;"",SUMPRODUCT((AMI4:AMI8=AMI4)*(AMD4:AMD8&gt;AMD4)),"")</f>
        <v>0</v>
      </c>
      <c r="AML4" s="385">
        <f t="shared" ref="AML4" ca="1" si="249">IF(ALX4&lt;&gt;"",SUMPRODUCT((AMI4:AMI8=AMI4)*(AMD4:AMD8=AMD4)*(AMB4:AMB8&gt;AMB4)),"")</f>
        <v>0</v>
      </c>
      <c r="AMM4" s="385">
        <f t="shared" ref="AMM4" ca="1" si="250">IF(ALX4&lt;&gt;"",SUMPRODUCT((AMI4:AMI8=AMI4)*(AMD4:AMD8=AMD4)*(AMB4:AMB8=AMB4)*(AMF4:AMF8&gt;AMF4)),"")</f>
        <v>0</v>
      </c>
      <c r="AMN4" s="385">
        <f t="shared" ref="AMN4" ca="1" si="251">IF(ALX4&lt;&gt;"",SUMPRODUCT((AMI4:AMI8=AMI4)*(AMD4:AMD8=AMD4)*(AMB4:AMB8=AMB4)*(AMF4:AMF8=AMF4)*(AMG4:AMG8&gt;AMG4)),"")</f>
        <v>0</v>
      </c>
      <c r="AMO4" s="385">
        <f t="shared" ref="AMO4" ca="1" si="252">IF(ALX4&lt;&gt;"",SUMPRODUCT((AMI4:AMI8=AMI4)*(AMD4:AMD8=AMD4)*(AMB4:AMB8=AMB4)*(AMF4:AMF8=AMF4)*(AMG4:AMG8=AMG4)*(AMH4:AMH8&gt;AMH4)),"")</f>
        <v>3</v>
      </c>
      <c r="AMP4" s="385">
        <f t="shared" ref="AMP4" ca="1" si="253">IF(ALX4&lt;&gt;"",IF(AMP56&lt;&gt;"",IF(ALW55=3,AMP56,AMP56+ALW55),SUM(AMJ4:AMO4)),"")</f>
        <v>4</v>
      </c>
      <c r="AMQ4" s="385" t="str">
        <f t="shared" ref="AMQ4" ca="1" si="254">IF(ALX4&lt;&gt;"",INDEX(ALX4:ALX8,MATCH(1,AMP4:AMP8,0),0),"")</f>
        <v>Switzerland</v>
      </c>
      <c r="AOZ4" s="385" t="str">
        <f t="shared" ref="AOZ4" ca="1" si="255">IF(AMQ4&lt;&gt;"",AMQ4,ALQ4)</f>
        <v>Switzerland</v>
      </c>
      <c r="APA4" s="385">
        <v>1</v>
      </c>
      <c r="APB4" s="385">
        <v>2</v>
      </c>
      <c r="APC4" s="389" t="str">
        <f t="shared" si="30"/>
        <v>Iceland</v>
      </c>
      <c r="APD4" s="389">
        <f ca="1">IF(OFFSET('Game Board'!O9,0,APD1)&lt;&gt;"",OFFSET('Game Board'!O9,0,APD1),0)</f>
        <v>0</v>
      </c>
      <c r="APE4" s="389">
        <f ca="1">IF(OFFSET('Game Board'!P9,0,APD1)&lt;&gt;"",OFFSET('Game Board'!P9,0,APD1),0)</f>
        <v>0</v>
      </c>
      <c r="APF4" s="389" t="str">
        <f t="shared" si="31"/>
        <v>Finland</v>
      </c>
      <c r="APG4" s="389" t="str">
        <f ca="1">IF(AND(OFFSET('Game Board'!O9,0,APD1)&lt;&gt;"",OFFSET('Game Board'!P9,0,APD1)&lt;&gt;""),IF(APD4&gt;APE4,"W",IF(APD4=APE4,"D","L")),"")</f>
        <v/>
      </c>
      <c r="APH4" s="385" t="str">
        <f t="shared" ca="1" si="32"/>
        <v/>
      </c>
      <c r="APJ4" s="385">
        <f ca="1">VLOOKUP(APK4,ATF4:ATG8,2,FALSE)</f>
        <v>1</v>
      </c>
      <c r="APK4" s="386" t="str">
        <f t="shared" ref="APK4:APK7" si="256">ALE4</f>
        <v>Switzerland</v>
      </c>
      <c r="APL4" s="385">
        <f ca="1">SUMPRODUCT((ATI3:ATI54=APK4)*(ATM3:ATM54="W"))+SUMPRODUCT((ATL3:ATL54=APK4)*(ATN3:ATN54="W"))</f>
        <v>0</v>
      </c>
      <c r="APM4" s="385">
        <f ca="1">SUMPRODUCT((ATI3:ATI54=APK4)*(ATM3:ATM54="D"))+SUMPRODUCT((ATL3:ATL54=APK4)*(ATN3:ATN54="D"))</f>
        <v>0</v>
      </c>
      <c r="APN4" s="385">
        <f ca="1">SUMPRODUCT((ATI3:ATI54=APK4)*(ATM3:ATM54="L"))+SUMPRODUCT((ATL3:ATL54=APK4)*(ATN3:ATN54="L"))</f>
        <v>0</v>
      </c>
      <c r="APO4" s="385">
        <f t="shared" ref="APO4" ca="1" si="257">SUMIF(ATI3:ATI72,APK4,ATJ3:ATJ72)+SUMIF(ATL3:ATL72,APK4,ATK3:ATK72)</f>
        <v>0</v>
      </c>
      <c r="APP4" s="385">
        <f t="shared" ref="APP4" ca="1" si="258">SUMIF(ATL3:ATL72,APK4,ATJ3:ATJ72)+SUMIF(ATI3:ATI72,APK4,ATK3:ATK72)</f>
        <v>0</v>
      </c>
      <c r="APQ4" s="385">
        <f t="shared" ref="APQ4:APQ7" ca="1" si="259">APO4-APP4+1000</f>
        <v>1000</v>
      </c>
      <c r="APR4" s="385">
        <f t="shared" ref="APR4:APR7" ca="1" si="260">APL4*3+APM4*1</f>
        <v>0</v>
      </c>
      <c r="APS4" s="391">
        <f t="shared" ref="APS4:APS30" si="261">ALM4</f>
        <v>27</v>
      </c>
      <c r="APT4" s="385">
        <f t="shared" ref="APT4" ca="1" si="262">IF(COUNTIF(APR4:APR8,4)&lt;&gt;4,RANK(APR4,APR4:APR8),APR56)</f>
        <v>1</v>
      </c>
      <c r="APV4" s="385">
        <f t="shared" ref="APV4" ca="1" si="263">SUMPRODUCT((APT4:APT7=APT4)*(APS4:APS7&lt;APS4))+APT4</f>
        <v>4</v>
      </c>
      <c r="APW4" s="386" t="str">
        <f t="shared" ref="APW4" ca="1" si="264">INDEX(APK4:APK8,MATCH(1,APV4:APV8,0),0)</f>
        <v>Finland</v>
      </c>
      <c r="APX4" s="385">
        <f t="shared" ref="APX4" ca="1" si="265">INDEX(APT4:APT8,MATCH(APW4,APK4:APK8,0),0)</f>
        <v>1</v>
      </c>
      <c r="APY4" s="385" t="str">
        <f t="shared" ref="APY4" ca="1" si="266">IF(APX5=1,APW4,"")</f>
        <v>Finland</v>
      </c>
      <c r="APZ4" s="385" t="str">
        <f t="shared" ref="APZ4" ca="1" si="267">IF(APX6=2,APW5,"")</f>
        <v/>
      </c>
      <c r="AQA4" s="385" t="str">
        <f t="shared" ref="AQA4" ca="1" si="268">IF(APX7=3,APW6,"")</f>
        <v/>
      </c>
      <c r="AQB4" s="385" t="str">
        <f t="shared" ref="AQB4" si="269">IF(APX8=4,APW7,"")</f>
        <v/>
      </c>
      <c r="AQD4" s="385" t="str">
        <f t="shared" ref="AQD4:AQD7" ca="1" si="270">IF(APY4&lt;&gt;"",APY4,"")</f>
        <v>Finland</v>
      </c>
      <c r="AQE4" s="385">
        <f ca="1">SUMPRODUCT((ATI3:ATI54=AQD4)*(ATL3:ATL54=AQD5)*(ATM3:ATM54="W"))+SUMPRODUCT((ATI3:ATI54=AQD4)*(ATL3:ATL54=AQD6)*(ATM3:ATM54="W"))+SUMPRODUCT((ATI3:ATI54=AQD4)*(ATL3:ATL54=AQD7)*(ATM3:ATM54="W"))+SUMPRODUCT((ATI3:ATI54=AQD4)*(ATL3:ATL54=AQD8)*(ATM3:ATM54="W"))+SUMPRODUCT((ATI3:ATI54=AQD5)*(ATL3:ATL54=AQD4)*(ATN3:ATN54="W"))+SUMPRODUCT((ATI3:ATI54=AQD6)*(ATL3:ATL54=AQD4)*(ATN3:ATN54="W"))+SUMPRODUCT((ATI3:ATI54=AQD7)*(ATL3:ATL54=AQD4)*(ATN3:ATN54="W"))+SUMPRODUCT((ATI3:ATI54=AQD8)*(ATL3:ATL54=AQD4)*(ATN3:ATN54="W"))</f>
        <v>0</v>
      </c>
      <c r="AQF4" s="385">
        <f ca="1">SUMPRODUCT((ATI3:ATI54=AQD4)*(ATL3:ATL54=AQD5)*(ATM3:ATM54="D"))+SUMPRODUCT((ATI3:ATI54=AQD4)*(ATL3:ATL54=AQD6)*(ATM3:ATM54="D"))+SUMPRODUCT((ATI3:ATI54=AQD4)*(ATL3:ATL54=AQD7)*(ATM3:ATM54="D"))+SUMPRODUCT((ATI3:ATI54=AQD4)*(ATL3:ATL54=AQD8)*(ATM3:ATM54="D"))+SUMPRODUCT((ATI3:ATI54=AQD5)*(ATL3:ATL54=AQD4)*(ATM3:ATM54="D"))+SUMPRODUCT((ATI3:ATI54=AQD6)*(ATL3:ATL54=AQD4)*(ATM3:ATM54="D"))+SUMPRODUCT((ATI3:ATI54=AQD7)*(ATL3:ATL54=AQD4)*(ATM3:ATM54="D"))+SUMPRODUCT((ATI3:ATI54=AQD8)*(ATL3:ATL54=AQD4)*(ATM3:ATM54="D"))</f>
        <v>0</v>
      </c>
      <c r="AQG4" s="385">
        <f ca="1">SUMPRODUCT((ATI3:ATI54=AQD4)*(ATL3:ATL54=AQD5)*(ATM3:ATM54="L"))+SUMPRODUCT((ATI3:ATI54=AQD4)*(ATL3:ATL54=AQD6)*(ATM3:ATM54="L"))+SUMPRODUCT((ATI3:ATI54=AQD4)*(ATL3:ATL54=AQD7)*(ATM3:ATM54="L"))+SUMPRODUCT((ATI3:ATI54=AQD4)*(ATL3:ATL54=AQD8)*(ATM3:ATM54="L"))+SUMPRODUCT((ATI3:ATI54=AQD5)*(ATL3:ATL54=AQD4)*(ATN3:ATN54="L"))+SUMPRODUCT((ATI3:ATI54=AQD6)*(ATL3:ATL54=AQD4)*(ATN3:ATN54="L"))+SUMPRODUCT((ATI3:ATI54=AQD7)*(ATL3:ATL54=AQD4)*(ATN3:ATN54="L"))+SUMPRODUCT((ATI3:ATI54=AQD8)*(ATL3:ATL54=AQD4)*(ATN3:ATN54="L"))</f>
        <v>0</v>
      </c>
      <c r="AQH4" s="385">
        <f ca="1">SUMPRODUCT((ATI3:ATI54=AQD4)*(ATL3:ATL54=AQD5)*ATJ3:ATJ54)+SUMPRODUCT((ATI3:ATI54=AQD4)*(ATL3:ATL54=AQD6)*ATJ3:ATJ54)+SUMPRODUCT((ATI3:ATI54=AQD4)*(ATL3:ATL54=AQD7)*ATJ3:ATJ54)+SUMPRODUCT((ATI3:ATI54=AQD4)*(ATL3:ATL54=AQD8)*ATJ3:ATJ54)+SUMPRODUCT((ATI3:ATI54=AQD5)*(ATL3:ATL54=AQD4)*ATK3:ATK54)+SUMPRODUCT((ATI3:ATI54=AQD6)*(ATL3:ATL54=AQD4)*ATK3:ATK54)+SUMPRODUCT((ATI3:ATI54=AQD7)*(ATL3:ATL54=AQD4)*ATK3:ATK54)+SUMPRODUCT((ATI3:ATI54=AQD8)*(ATL3:ATL54=AQD4)*ATK3:ATK54)</f>
        <v>0</v>
      </c>
      <c r="AQI4" s="385">
        <f ca="1">SUMPRODUCT((ATI3:ATI54=AQD4)*(ATL3:ATL54=AQD5)*ATK3:ATK54)+SUMPRODUCT((ATI3:ATI54=AQD4)*(ATL3:ATL54=AQD6)*ATK3:ATK54)+SUMPRODUCT((ATI3:ATI54=AQD4)*(ATL3:ATL54=AQD7)*ATK3:ATK54)+SUMPRODUCT((ATI3:ATI54=AQD4)*(ATL3:ATL54=AQD8)*ATK3:ATK54)+SUMPRODUCT((ATI3:ATI54=AQD5)*(ATL3:ATL54=AQD4)*ATJ3:ATJ54)+SUMPRODUCT((ATI3:ATI54=AQD6)*(ATL3:ATL54=AQD4)*ATJ3:ATJ54)+SUMPRODUCT((ATI3:ATI54=AQD7)*(ATL3:ATL54=AQD4)*ATJ3:ATJ54)+SUMPRODUCT((ATI3:ATI54=AQD8)*(ATL3:ATL54=AQD4)*ATJ3:ATJ54)</f>
        <v>0</v>
      </c>
      <c r="AQJ4" s="385">
        <f t="shared" ref="AQJ4:AQJ7" ca="1" si="271">AQH4-AQI4+1000</f>
        <v>1000</v>
      </c>
      <c r="AQK4" s="385">
        <f t="shared" ref="AQK4:AQK7" ca="1" si="272">IF(AQD4&lt;&gt;"",AQE4*3+AQF4*1,"")</f>
        <v>0</v>
      </c>
      <c r="AQL4" s="385">
        <f ca="1">IF(AQD4&lt;&gt;"",VLOOKUP(AQD4,APK4:APQ52,7,FALSE),"")</f>
        <v>1000</v>
      </c>
      <c r="AQM4" s="385">
        <f ca="1">IF(AQD4&lt;&gt;"",VLOOKUP(AQD4,APK4:APQ52,5,FALSE),"")</f>
        <v>0</v>
      </c>
      <c r="AQN4" s="385">
        <f ca="1">IF(AQD4&lt;&gt;"",VLOOKUP(AQD4,APK4:APS52,9,FALSE),"")</f>
        <v>8</v>
      </c>
      <c r="AQO4" s="385">
        <f t="shared" ref="AQO4:AQO7" ca="1" si="273">AQK4</f>
        <v>0</v>
      </c>
      <c r="AQP4" s="385">
        <f t="shared" ref="AQP4" ca="1" si="274">IF(AQD4&lt;&gt;"",RANK(AQO4,AQO4:AQO8),"")</f>
        <v>1</v>
      </c>
      <c r="AQQ4" s="385">
        <f t="shared" ref="AQQ4" ca="1" si="275">IF(AQD4&lt;&gt;"",SUMPRODUCT((AQO4:AQO8=AQO4)*(AQJ4:AQJ8&gt;AQJ4)),"")</f>
        <v>0</v>
      </c>
      <c r="AQR4" s="385">
        <f t="shared" ref="AQR4" ca="1" si="276">IF(AQD4&lt;&gt;"",SUMPRODUCT((AQO4:AQO8=AQO4)*(AQJ4:AQJ8=AQJ4)*(AQH4:AQH8&gt;AQH4)),"")</f>
        <v>0</v>
      </c>
      <c r="AQS4" s="385">
        <f t="shared" ref="AQS4" ca="1" si="277">IF(AQD4&lt;&gt;"",SUMPRODUCT((AQO4:AQO8=AQO4)*(AQJ4:AQJ8=AQJ4)*(AQH4:AQH8=AQH4)*(AQL4:AQL8&gt;AQL4)),"")</f>
        <v>0</v>
      </c>
      <c r="AQT4" s="385">
        <f t="shared" ref="AQT4" ca="1" si="278">IF(AQD4&lt;&gt;"",SUMPRODUCT((AQO4:AQO8=AQO4)*(AQJ4:AQJ8=AQJ4)*(AQH4:AQH8=AQH4)*(AQL4:AQL8=AQL4)*(AQM4:AQM8&gt;AQM4)),"")</f>
        <v>0</v>
      </c>
      <c r="AQU4" s="385">
        <f t="shared" ref="AQU4" ca="1" si="279">IF(AQD4&lt;&gt;"",SUMPRODUCT((AQO4:AQO8=AQO4)*(AQJ4:AQJ8=AQJ4)*(AQH4:AQH8=AQH4)*(AQL4:AQL8=AQL4)*(AQM4:AQM8=AQM4)*(AQN4:AQN8&gt;AQN4)),"")</f>
        <v>3</v>
      </c>
      <c r="AQV4" s="385">
        <f t="shared" ref="AQV4" ca="1" si="280">IF(AQD4&lt;&gt;"",IF(AQV56&lt;&gt;"",IF(AQC55=3,AQV56,AQV56+AQC55),SUM(AQP4:AQU4)),"")</f>
        <v>4</v>
      </c>
      <c r="AQW4" s="385" t="str">
        <f t="shared" ref="AQW4" ca="1" si="281">IF(AQD4&lt;&gt;"",INDEX(AQD4:AQD8,MATCH(1,AQV4:AQV8,0),0),"")</f>
        <v>Switzerland</v>
      </c>
      <c r="ATF4" s="385" t="str">
        <f t="shared" ref="ATF4" ca="1" si="282">IF(AQW4&lt;&gt;"",AQW4,APW4)</f>
        <v>Switzerland</v>
      </c>
      <c r="ATG4" s="385">
        <v>1</v>
      </c>
      <c r="ATH4" s="385">
        <v>2</v>
      </c>
      <c r="ATI4" s="389" t="str">
        <f t="shared" si="33"/>
        <v>Iceland</v>
      </c>
      <c r="ATJ4" s="389">
        <f ca="1">IF(ATI2&lt;&gt;"",IF(OFFSET('Game Board'!O9,0,ATJ1)&lt;&gt;"",OFFSET('Game Board'!O9,0,ATJ1),0),"")</f>
        <v>0</v>
      </c>
      <c r="ATK4" s="389">
        <f ca="1">IF(ATI2&lt;&gt;"",IF(OFFSET('Game Board'!P9,0,ATJ1)&lt;&gt;"",OFFSET('Game Board'!P9,0,ATJ1),0),"")</f>
        <v>0</v>
      </c>
      <c r="ATL4" s="389" t="str">
        <f t="shared" si="34"/>
        <v>Finland</v>
      </c>
      <c r="ATM4" s="389" t="str">
        <f ca="1">IF(AND(OFFSET('Game Board'!O9,0,ATJ1)&lt;&gt;"",OFFSET('Game Board'!P9,0,ATJ1)&lt;&gt;""),IF(ATJ4&gt;ATK4,"W",IF(ATJ4=ATK4,"D","L")),"")</f>
        <v/>
      </c>
      <c r="ATN4" s="385" t="str">
        <f t="shared" ca="1" si="35"/>
        <v/>
      </c>
      <c r="ATY4" s="391"/>
      <c r="AXO4" s="389"/>
      <c r="AXP4" s="389"/>
      <c r="AXQ4" s="389"/>
      <c r="AXR4" s="389"/>
      <c r="AXS4" s="389"/>
      <c r="AYE4" s="391"/>
      <c r="BBU4" s="389"/>
      <c r="BBV4" s="389"/>
      <c r="BBW4" s="389"/>
      <c r="BBX4" s="389"/>
      <c r="BBY4" s="389"/>
      <c r="BCK4" s="391"/>
      <c r="BGA4" s="389"/>
      <c r="BGB4" s="389"/>
      <c r="BGC4" s="389"/>
      <c r="BGD4" s="389"/>
      <c r="BGE4" s="389"/>
      <c r="BGQ4" s="391"/>
      <c r="BKG4" s="389"/>
      <c r="BKH4" s="389"/>
      <c r="BKI4" s="389"/>
      <c r="BKJ4" s="389"/>
      <c r="BKK4" s="389"/>
      <c r="BKW4" s="391"/>
      <c r="BOM4" s="389"/>
      <c r="BON4" s="389"/>
      <c r="BOO4" s="389"/>
      <c r="BOP4" s="389"/>
      <c r="BOQ4" s="389"/>
      <c r="BPC4" s="391"/>
      <c r="BSS4" s="389"/>
      <c r="BST4" s="389"/>
      <c r="BSU4" s="389"/>
      <c r="BSV4" s="389"/>
      <c r="BSW4" s="389"/>
      <c r="BTI4" s="391"/>
      <c r="BWY4" s="389"/>
      <c r="BWZ4" s="389"/>
      <c r="BXA4" s="389"/>
      <c r="BXB4" s="389"/>
      <c r="BXC4" s="389"/>
      <c r="BXO4" s="391"/>
      <c r="CBE4" s="389"/>
      <c r="CBF4" s="389"/>
      <c r="CBG4" s="389"/>
      <c r="CBH4" s="389"/>
      <c r="CBI4" s="389"/>
      <c r="CBU4" s="391"/>
      <c r="CFK4" s="389"/>
      <c r="CFL4" s="389"/>
      <c r="CFM4" s="389"/>
      <c r="CFN4" s="389"/>
      <c r="CFO4" s="389"/>
      <c r="CGA4" s="391"/>
      <c r="CJQ4" s="389"/>
      <c r="CJR4" s="389"/>
      <c r="CJS4" s="389"/>
      <c r="CJT4" s="389"/>
      <c r="CJU4" s="389"/>
      <c r="CKG4" s="391"/>
      <c r="CNW4" s="389"/>
      <c r="CNX4" s="389"/>
      <c r="CNY4" s="389"/>
      <c r="CNZ4" s="389"/>
      <c r="COA4" s="389"/>
      <c r="COM4" s="391"/>
      <c r="CSC4" s="389"/>
      <c r="CSD4" s="389"/>
      <c r="CSE4" s="389"/>
      <c r="CSF4" s="389"/>
      <c r="CSG4" s="389"/>
      <c r="CSS4" s="391"/>
      <c r="CWI4" s="389"/>
      <c r="CWJ4" s="389"/>
      <c r="CWK4" s="389"/>
      <c r="CWL4" s="389"/>
      <c r="CWM4" s="389"/>
      <c r="CWY4" s="391"/>
      <c r="DAO4" s="389"/>
      <c r="DAP4" s="389"/>
      <c r="DAQ4" s="389"/>
      <c r="DAR4" s="389"/>
      <c r="DAS4" s="389"/>
      <c r="DBE4" s="391"/>
      <c r="DEU4" s="389"/>
      <c r="DEV4" s="389"/>
      <c r="DEW4" s="389"/>
      <c r="DEX4" s="389"/>
      <c r="DEY4" s="389"/>
      <c r="DFK4" s="391"/>
      <c r="DJA4" s="389"/>
      <c r="DJB4" s="389"/>
      <c r="DJC4" s="389"/>
      <c r="DJD4" s="389"/>
      <c r="DJE4" s="389"/>
      <c r="DJQ4" s="391"/>
      <c r="DNG4" s="389"/>
      <c r="DNH4" s="389"/>
      <c r="DNI4" s="389"/>
      <c r="DNJ4" s="389"/>
      <c r="DNK4" s="389"/>
      <c r="DNW4" s="391"/>
      <c r="DRM4" s="389"/>
      <c r="DRN4" s="389"/>
      <c r="DRO4" s="389"/>
      <c r="DRP4" s="389"/>
      <c r="DRQ4" s="389"/>
      <c r="DSC4" s="391"/>
      <c r="DVS4" s="389"/>
      <c r="DVT4" s="389"/>
      <c r="DVU4" s="389"/>
      <c r="DVV4" s="389"/>
      <c r="DVW4" s="389"/>
      <c r="DWI4" s="391"/>
      <c r="DZY4" s="389"/>
      <c r="DZZ4" s="389"/>
      <c r="EAA4" s="389"/>
      <c r="EAB4" s="389"/>
      <c r="EAC4" s="389"/>
      <c r="EAO4" s="391"/>
      <c r="EEE4" s="389"/>
      <c r="EEF4" s="389"/>
      <c r="EEG4" s="389"/>
      <c r="EEH4" s="389"/>
      <c r="EEI4" s="389"/>
      <c r="EEU4" s="391"/>
      <c r="EIK4" s="389"/>
      <c r="EIL4" s="389"/>
      <c r="EIM4" s="389"/>
      <c r="EIN4" s="389"/>
      <c r="EIO4" s="389"/>
      <c r="EJA4" s="391"/>
      <c r="EMQ4" s="389"/>
      <c r="EMR4" s="389"/>
      <c r="EMS4" s="389"/>
      <c r="EMT4" s="389"/>
      <c r="EMU4" s="389"/>
      <c r="ENG4" s="391"/>
      <c r="EQW4" s="389"/>
      <c r="EQX4" s="389"/>
      <c r="EQY4" s="389"/>
      <c r="EQZ4" s="389"/>
      <c r="ERA4" s="389"/>
      <c r="ERM4" s="391"/>
      <c r="EVC4" s="389"/>
      <c r="EVD4" s="389"/>
      <c r="EVE4" s="389"/>
      <c r="EVF4" s="389"/>
      <c r="EVG4" s="389"/>
      <c r="EVS4" s="391"/>
      <c r="EZI4" s="389"/>
      <c r="EZJ4" s="389"/>
      <c r="EZK4" s="389"/>
      <c r="EZL4" s="389"/>
      <c r="EZM4" s="389"/>
      <c r="EZY4" s="391"/>
      <c r="FDO4" s="389"/>
      <c r="FDP4" s="389"/>
      <c r="FDQ4" s="389"/>
      <c r="FDR4" s="389"/>
      <c r="FDS4" s="389"/>
      <c r="FEE4" s="391"/>
      <c r="FHU4" s="389"/>
      <c r="FHV4" s="389"/>
      <c r="FHW4" s="389"/>
      <c r="FHX4" s="389"/>
      <c r="FHY4" s="389"/>
      <c r="FIK4" s="391"/>
      <c r="FMA4" s="389"/>
      <c r="FMB4" s="389"/>
      <c r="FMC4" s="389"/>
      <c r="FMD4" s="389"/>
      <c r="FME4" s="389"/>
      <c r="FMQ4" s="391"/>
      <c r="FQG4" s="389"/>
      <c r="FQH4" s="389"/>
      <c r="FQI4" s="389"/>
      <c r="FQJ4" s="389"/>
      <c r="FQK4" s="389"/>
      <c r="FQW4" s="391"/>
      <c r="FUM4" s="389"/>
      <c r="FUN4" s="389"/>
      <c r="FUO4" s="389"/>
      <c r="FUP4" s="389"/>
      <c r="FUQ4" s="389"/>
      <c r="FVC4" s="391"/>
      <c r="FYS4" s="389"/>
      <c r="FYT4" s="389"/>
      <c r="FYU4" s="389"/>
      <c r="FYV4" s="389"/>
      <c r="FYW4" s="389"/>
      <c r="FZI4" s="391"/>
      <c r="GCY4" s="389"/>
      <c r="GCZ4" s="389"/>
      <c r="GDA4" s="389"/>
      <c r="GDB4" s="389"/>
      <c r="GDC4" s="389"/>
      <c r="GDO4" s="391"/>
      <c r="GHE4" s="389"/>
      <c r="GHF4" s="389"/>
      <c r="GHG4" s="389"/>
      <c r="GHH4" s="389"/>
      <c r="GHI4" s="389"/>
      <c r="GHU4" s="391"/>
      <c r="GLK4" s="389"/>
      <c r="GLL4" s="389"/>
      <c r="GLM4" s="389"/>
      <c r="GLN4" s="389"/>
      <c r="GLO4" s="389"/>
      <c r="GMA4" s="391"/>
      <c r="GPQ4" s="389"/>
      <c r="GPR4" s="389"/>
      <c r="GPS4" s="389"/>
      <c r="GPT4" s="389"/>
      <c r="GPU4" s="389"/>
      <c r="GQG4" s="391"/>
      <c r="GTW4" s="389"/>
      <c r="GTX4" s="389"/>
      <c r="GTY4" s="389"/>
      <c r="GTZ4" s="389"/>
      <c r="GUA4" s="389"/>
      <c r="GUM4" s="391"/>
      <c r="GYC4" s="389"/>
      <c r="GYD4" s="389"/>
      <c r="GYE4" s="389"/>
      <c r="GYF4" s="389"/>
      <c r="GYG4" s="389"/>
      <c r="GYS4" s="391"/>
      <c r="HCI4" s="389"/>
      <c r="HCJ4" s="389"/>
      <c r="HCK4" s="389"/>
      <c r="HCL4" s="389"/>
      <c r="HCM4" s="389"/>
      <c r="HCY4" s="391"/>
      <c r="HGO4" s="389"/>
      <c r="HGP4" s="389"/>
      <c r="HGQ4" s="389"/>
      <c r="HGR4" s="389"/>
      <c r="HGS4" s="389"/>
      <c r="HHE4" s="391"/>
      <c r="HKU4" s="389"/>
      <c r="HKV4" s="389"/>
      <c r="HKW4" s="389"/>
      <c r="HKX4" s="389"/>
      <c r="HKY4" s="389"/>
      <c r="HLK4" s="391"/>
      <c r="HPA4" s="389"/>
      <c r="HPB4" s="389"/>
      <c r="HPC4" s="389"/>
      <c r="HPD4" s="389"/>
      <c r="HPE4" s="389"/>
      <c r="HPQ4" s="391"/>
      <c r="HTG4" s="389"/>
      <c r="HTH4" s="389"/>
      <c r="HTI4" s="389"/>
      <c r="HTJ4" s="389"/>
      <c r="HTK4" s="389"/>
      <c r="HTW4" s="391"/>
      <c r="HXM4" s="389"/>
      <c r="HXN4" s="389"/>
      <c r="HXO4" s="389"/>
      <c r="HXP4" s="389"/>
      <c r="HXQ4" s="389"/>
      <c r="HYC4" s="391"/>
      <c r="IBS4" s="389"/>
      <c r="IBT4" s="389"/>
      <c r="IBU4" s="389"/>
      <c r="IBV4" s="389"/>
      <c r="IBW4" s="389"/>
      <c r="ICI4" s="391"/>
      <c r="IFY4" s="389"/>
      <c r="IFZ4" s="389"/>
      <c r="IGA4" s="389"/>
      <c r="IGB4" s="389"/>
      <c r="IGC4" s="389"/>
      <c r="IGO4" s="391"/>
      <c r="IKE4" s="389"/>
      <c r="IKF4" s="389"/>
      <c r="IKG4" s="389"/>
      <c r="IKH4" s="389"/>
      <c r="IKI4" s="389"/>
      <c r="IKU4" s="391"/>
      <c r="IOK4" s="389"/>
      <c r="IOL4" s="389"/>
      <c r="IOM4" s="389"/>
      <c r="ION4" s="389"/>
      <c r="IOO4" s="389"/>
      <c r="IPA4" s="391"/>
      <c r="ISQ4" s="389"/>
      <c r="ISR4" s="389"/>
      <c r="ISS4" s="389"/>
      <c r="IST4" s="389"/>
      <c r="ISU4" s="389"/>
      <c r="ITG4" s="391"/>
      <c r="IWW4" s="389"/>
      <c r="IWX4" s="389"/>
      <c r="IWY4" s="389"/>
      <c r="IWZ4" s="389"/>
      <c r="IXA4" s="389"/>
      <c r="IXM4" s="391"/>
      <c r="JBC4" s="389"/>
      <c r="JBD4" s="389"/>
      <c r="JBE4" s="389"/>
      <c r="JBF4" s="389"/>
      <c r="JBG4" s="389"/>
      <c r="JBS4" s="391"/>
      <c r="JFI4" s="389"/>
      <c r="JFJ4" s="389"/>
      <c r="JFK4" s="389"/>
      <c r="JFL4" s="389"/>
      <c r="JFM4" s="389"/>
      <c r="JFY4" s="391"/>
      <c r="JJO4" s="389"/>
      <c r="JJP4" s="389"/>
      <c r="JJQ4" s="389"/>
      <c r="JJR4" s="389"/>
      <c r="JJS4" s="389"/>
      <c r="JKE4" s="391"/>
      <c r="JNU4" s="389"/>
      <c r="JNV4" s="389"/>
      <c r="JNW4" s="389"/>
      <c r="JNX4" s="389"/>
      <c r="JNY4" s="389"/>
      <c r="JOK4" s="391"/>
      <c r="JSA4" s="389"/>
      <c r="JSB4" s="389"/>
      <c r="JSC4" s="389"/>
      <c r="JSD4" s="389"/>
      <c r="JSE4" s="389"/>
      <c r="JSQ4" s="391"/>
      <c r="JWG4" s="389"/>
      <c r="JWH4" s="389"/>
      <c r="JWI4" s="389"/>
      <c r="JWJ4" s="389"/>
      <c r="JWK4" s="389"/>
      <c r="JWW4" s="391"/>
      <c r="KAM4" s="389"/>
      <c r="KAN4" s="389"/>
      <c r="KAO4" s="389"/>
      <c r="KAP4" s="389"/>
      <c r="KAQ4" s="389"/>
      <c r="KBC4" s="391"/>
      <c r="KES4" s="389"/>
      <c r="KET4" s="389"/>
      <c r="KEU4" s="389"/>
      <c r="KEV4" s="389"/>
      <c r="KEW4" s="389"/>
      <c r="KFI4" s="391"/>
      <c r="KIY4" s="389"/>
      <c r="KIZ4" s="389"/>
      <c r="KJA4" s="389"/>
      <c r="KJB4" s="389"/>
      <c r="KJC4" s="389"/>
      <c r="KJO4" s="391"/>
      <c r="KNE4" s="389"/>
      <c r="KNF4" s="389"/>
      <c r="KNG4" s="389"/>
      <c r="KNH4" s="389"/>
      <c r="KNI4" s="389"/>
      <c r="KNU4" s="391"/>
      <c r="KRK4" s="389"/>
      <c r="KRL4" s="389"/>
      <c r="KRM4" s="389"/>
      <c r="KRN4" s="389"/>
      <c r="KRO4" s="389"/>
      <c r="KSA4" s="391"/>
      <c r="KVQ4" s="389"/>
      <c r="KVR4" s="389"/>
      <c r="KVS4" s="389"/>
      <c r="KVT4" s="389"/>
      <c r="KVU4" s="389"/>
      <c r="KWG4" s="391"/>
      <c r="KZW4" s="389"/>
      <c r="KZX4" s="389"/>
      <c r="KZY4" s="389"/>
      <c r="KZZ4" s="389"/>
      <c r="LAA4" s="389"/>
      <c r="LAM4" s="391"/>
      <c r="LEC4" s="389"/>
      <c r="LED4" s="389"/>
      <c r="LEE4" s="389"/>
      <c r="LEF4" s="389"/>
      <c r="LEG4" s="389"/>
      <c r="LES4" s="391"/>
      <c r="LII4" s="389"/>
      <c r="LIJ4" s="389"/>
      <c r="LIK4" s="389"/>
      <c r="LIL4" s="389"/>
      <c r="LIM4" s="389"/>
      <c r="LIY4" s="391"/>
      <c r="LMO4" s="389"/>
      <c r="LMP4" s="389"/>
      <c r="LMQ4" s="389"/>
      <c r="LMR4" s="389"/>
      <c r="LMS4" s="389"/>
      <c r="LNE4" s="391"/>
      <c r="LQU4" s="389"/>
      <c r="LQV4" s="389"/>
      <c r="LQW4" s="389"/>
      <c r="LQX4" s="389"/>
      <c r="LQY4" s="389"/>
      <c r="LRK4" s="391"/>
      <c r="LVA4" s="389"/>
      <c r="LVB4" s="389"/>
      <c r="LVC4" s="389"/>
      <c r="LVD4" s="389"/>
      <c r="LVE4" s="389"/>
      <c r="LVQ4" s="391"/>
      <c r="LZG4" s="389"/>
      <c r="LZH4" s="389"/>
      <c r="LZI4" s="389"/>
      <c r="LZJ4" s="389"/>
      <c r="LZK4" s="389"/>
      <c r="LZW4" s="391"/>
      <c r="MDM4" s="389"/>
      <c r="MDN4" s="389"/>
      <c r="MDO4" s="389"/>
      <c r="MDP4" s="389"/>
      <c r="MDQ4" s="389"/>
      <c r="MEC4" s="391"/>
      <c r="MHS4" s="389"/>
      <c r="MHT4" s="389"/>
      <c r="MHU4" s="389"/>
      <c r="MHV4" s="389"/>
      <c r="MHW4" s="389"/>
      <c r="MII4" s="391"/>
      <c r="MLY4" s="389"/>
      <c r="MLZ4" s="389"/>
      <c r="MMA4" s="389"/>
      <c r="MMB4" s="389"/>
      <c r="MMC4" s="389"/>
      <c r="MMO4" s="391"/>
      <c r="MQE4" s="389"/>
      <c r="MQF4" s="389"/>
      <c r="MQG4" s="389"/>
      <c r="MQH4" s="389"/>
      <c r="MQI4" s="389"/>
      <c r="MQU4" s="391"/>
      <c r="MUK4" s="389"/>
      <c r="MUL4" s="389"/>
      <c r="MUM4" s="389"/>
      <c r="MUN4" s="389"/>
      <c r="MUO4" s="389"/>
      <c r="MVA4" s="391"/>
      <c r="MYQ4" s="389"/>
      <c r="MYR4" s="389"/>
      <c r="MYS4" s="389"/>
      <c r="MYT4" s="389"/>
      <c r="MYU4" s="389"/>
      <c r="MZG4" s="391"/>
      <c r="NCW4" s="389"/>
      <c r="NCX4" s="389"/>
      <c r="NCY4" s="389"/>
      <c r="NCZ4" s="389"/>
      <c r="NDA4" s="389"/>
      <c r="NDM4" s="391"/>
      <c r="NHC4" s="389"/>
      <c r="NHD4" s="389"/>
      <c r="NHE4" s="389"/>
      <c r="NHF4" s="389"/>
      <c r="NHG4" s="389"/>
      <c r="NHS4" s="391"/>
      <c r="NLI4" s="389"/>
      <c r="NLJ4" s="389"/>
      <c r="NLK4" s="389"/>
      <c r="NLL4" s="389"/>
      <c r="NLM4" s="389"/>
      <c r="NLY4" s="391"/>
      <c r="NPO4" s="389"/>
      <c r="NPP4" s="389"/>
      <c r="NPQ4" s="389"/>
      <c r="NPR4" s="389"/>
      <c r="NPS4" s="389"/>
      <c r="NQE4" s="391"/>
      <c r="NTU4" s="389"/>
      <c r="NTV4" s="389"/>
      <c r="NTW4" s="389"/>
      <c r="NTX4" s="389"/>
      <c r="NTY4" s="389"/>
      <c r="NUK4" s="391"/>
      <c r="NYA4" s="389"/>
      <c r="NYB4" s="389"/>
      <c r="NYC4" s="389"/>
      <c r="NYD4" s="389"/>
      <c r="NYE4" s="389"/>
      <c r="NYQ4" s="391"/>
      <c r="OCG4" s="389"/>
      <c r="OCH4" s="389"/>
      <c r="OCI4" s="389"/>
      <c r="OCJ4" s="389"/>
      <c r="OCK4" s="389"/>
      <c r="OCW4" s="391"/>
      <c r="OGM4" s="389"/>
      <c r="OGN4" s="389"/>
      <c r="OGO4" s="389"/>
      <c r="OGP4" s="389"/>
      <c r="OGQ4" s="389"/>
      <c r="OHC4" s="391"/>
      <c r="OKS4" s="389"/>
      <c r="OKT4" s="389"/>
      <c r="OKU4" s="389"/>
      <c r="OKV4" s="389"/>
      <c r="OKW4" s="389"/>
      <c r="OLI4" s="391"/>
      <c r="OOY4" s="389"/>
      <c r="OOZ4" s="389"/>
      <c r="OPA4" s="389"/>
      <c r="OPB4" s="389"/>
      <c r="OPC4" s="389"/>
      <c r="OPO4" s="391"/>
      <c r="OTE4" s="389"/>
      <c r="OTF4" s="389"/>
      <c r="OTG4" s="389"/>
      <c r="OTH4" s="389"/>
      <c r="OTI4" s="389"/>
      <c r="OTU4" s="391"/>
      <c r="OXK4" s="389"/>
      <c r="OXL4" s="389"/>
      <c r="OXM4" s="389"/>
      <c r="OXN4" s="389"/>
      <c r="OXO4" s="389"/>
      <c r="OYA4" s="391"/>
      <c r="PBQ4" s="389"/>
      <c r="PBR4" s="389"/>
      <c r="PBS4" s="389"/>
      <c r="PBT4" s="389"/>
      <c r="PBU4" s="389"/>
      <c r="PCG4" s="391"/>
      <c r="PFW4" s="389"/>
      <c r="PFX4" s="389"/>
      <c r="PFY4" s="389"/>
      <c r="PFZ4" s="389"/>
      <c r="PGA4" s="389"/>
      <c r="PGM4" s="391"/>
      <c r="PKC4" s="389"/>
      <c r="PKD4" s="389"/>
      <c r="PKE4" s="389"/>
      <c r="PKF4" s="389"/>
      <c r="PKG4" s="389"/>
      <c r="PKS4" s="391"/>
      <c r="POI4" s="389"/>
      <c r="POJ4" s="389"/>
      <c r="POK4" s="389"/>
      <c r="POL4" s="389"/>
      <c r="POM4" s="389"/>
    </row>
    <row r="5" spans="2:11220" x14ac:dyDescent="0.25">
      <c r="B5" s="385">
        <f>VLOOKUP(C5,CX4:CY8,2,FALSE)</f>
        <v>2</v>
      </c>
      <c r="C5" s="386" t="str">
        <f>'Tournament Setup'!D7</f>
        <v>Norway</v>
      </c>
      <c r="D5" s="385">
        <f>SUMPRODUCT((DA3:DA54=C5)*(DE3:DE54="W"))+SUMPRODUCT((DD3:DD54=C5)*(DF3:DF54="W"))</f>
        <v>0</v>
      </c>
      <c r="E5" s="385">
        <f>SUMPRODUCT((DA3:DA54=C5)*(DE3:DE54="D"))+SUMPRODUCT((DD3:DD54=C5)*(DF3:DF54="D"))</f>
        <v>0</v>
      </c>
      <c r="F5" s="385">
        <f>SUMPRODUCT((DA3:DA54=C5)*(DE3:DE54="L"))+SUMPRODUCT((DD3:DD54=C5)*(DF3:DF54="L"))</f>
        <v>0</v>
      </c>
      <c r="G5" s="385">
        <f>SUMIF(DA3:DA72,C5,DB3:DB72)+SUMIF(DD3:DD72,C5,DC3:DC72)</f>
        <v>0</v>
      </c>
      <c r="H5" s="385">
        <f>SUMIF(DD3:DD72,C5,DB3:DB72)+SUMIF(DA3:DA72,C5,DC3:DC72)</f>
        <v>0</v>
      </c>
      <c r="I5" s="385">
        <f t="shared" ref="I5:I7" si="283">G5-H5+1000</f>
        <v>1000</v>
      </c>
      <c r="J5" s="385">
        <f t="shared" ref="J5:J7" si="284">D5*3+E5*1</f>
        <v>0</v>
      </c>
      <c r="K5" s="391">
        <v>24</v>
      </c>
      <c r="L5" s="385">
        <f>IF(COUNTIF(J4:J8,4)&lt;&gt;4,RANK(J5,J4:J8),J57)</f>
        <v>1</v>
      </c>
      <c r="N5" s="385">
        <f>SUMPRODUCT((L4:L7=L5)*(K4:K7&lt;K5))+L5</f>
        <v>3</v>
      </c>
      <c r="O5" s="386" t="str">
        <f>INDEX(C4:C8,MATCH(2,N4:N8,0),0)</f>
        <v>Iceland</v>
      </c>
      <c r="P5" s="385">
        <f>INDEX(L4:L8,MATCH(O5,C4:C8,0),0)</f>
        <v>1</v>
      </c>
      <c r="Q5" s="385" t="str">
        <f>IF(Q4&lt;&gt;"",O5,"")</f>
        <v>Iceland</v>
      </c>
      <c r="R5" s="385" t="str">
        <f>IF(R4&lt;&gt;"",O6,"")</f>
        <v/>
      </c>
      <c r="S5" s="385" t="str">
        <f>IF(S4&lt;&gt;"",O7,"")</f>
        <v/>
      </c>
      <c r="T5" s="385" t="str">
        <f>IF(T4&lt;&gt;"",O8,"")</f>
        <v/>
      </c>
      <c r="V5" s="385" t="str">
        <f t="shared" ref="V5:V7" si="285">IF(Q5&lt;&gt;"",Q5,"")</f>
        <v>Iceland</v>
      </c>
      <c r="W5" s="385">
        <f>SUMPRODUCT((DA3:DA54=V5)*(DD3:DD54=V6)*(DE3:DE54="W"))+SUMPRODUCT((DA3:DA54=V5)*(DD3:DD54=V7)*(DE3:DE54="W"))+SUMPRODUCT((DA3:DA54=V5)*(DD3:DD54=V8)*(DE3:DE54="W"))+SUMPRODUCT((DA3:DA54=V5)*(DD3:DD54=V4)*(DE3:DE54="W"))+SUMPRODUCT((DA3:DA54=V6)*(DD3:DD54=V5)*(DF3:DF54="W"))+SUMPRODUCT((DA3:DA54=V7)*(DD3:DD54=V5)*(DF3:DF54="W"))+SUMPRODUCT((DA3:DA54=V8)*(DD3:DD54=V5)*(DF3:DF54="W"))+SUMPRODUCT((DA3:DA54=V4)*(DD3:DD54=V5)*(DF3:DF54="W"))</f>
        <v>0</v>
      </c>
      <c r="X5" s="385">
        <f>SUMPRODUCT((DA3:DA54=V5)*(DD3:DD54=V6)*(DE3:DE54="D"))+SUMPRODUCT((DA3:DA54=V5)*(DD3:DD54=V7)*(DE3:DE54="D"))+SUMPRODUCT((DA3:DA54=V5)*(DD3:DD54=V8)*(DE3:DE54="D"))+SUMPRODUCT((DA3:DA54=V5)*(DD3:DD54=V4)*(DE3:DE54="D"))+SUMPRODUCT((DA3:DA54=V6)*(DD3:DD54=V5)*(DE3:DE54="D"))+SUMPRODUCT((DA3:DA54=V7)*(DD3:DD54=V5)*(DE3:DE54="D"))+SUMPRODUCT((DA3:DA54=V8)*(DD3:DD54=V5)*(DE3:DE54="D"))+SUMPRODUCT((DA3:DA54=V4)*(DD3:DD54=V5)*(DE3:DE54="D"))</f>
        <v>0</v>
      </c>
      <c r="Y5" s="385">
        <f>SUMPRODUCT((DA3:DA54=V5)*(DD3:DD54=V6)*(DE3:DE54="L"))+SUMPRODUCT((DA3:DA54=V5)*(DD3:DD54=V7)*(DE3:DE54="L"))+SUMPRODUCT((DA3:DA54=V5)*(DD3:DD54=V8)*(DE3:DE54="L"))+SUMPRODUCT((DA3:DA54=V5)*(DD3:DD54=V4)*(DE3:DE54="L"))+SUMPRODUCT((DA3:DA54=V6)*(DD3:DD54=V5)*(DF3:DF54="L"))+SUMPRODUCT((DA3:DA54=V7)*(DD3:DD54=V5)*(DF3:DF54="L"))+SUMPRODUCT((DA3:DA54=V8)*(DD3:DD54=V5)*(DF3:DF54="L"))+SUMPRODUCT((DA3:DA54=V4)*(DD3:DD54=V5)*(DF3:DF54="L"))</f>
        <v>0</v>
      </c>
      <c r="Z5" s="385">
        <f>SUMPRODUCT((DA3:DA54=V5)*(DD3:DD54=V6)*DB3:DB54)+SUMPRODUCT((DA3:DA54=V5)*(DD3:DD54=V7)*DB3:DB54)+SUMPRODUCT((DA3:DA54=V5)*(DD3:DD54=V8)*DB3:DB54)+SUMPRODUCT((DA3:DA54=V5)*(DD3:DD54=V4)*DB3:DB54)+SUMPRODUCT((DA3:DA54=V6)*(DD3:DD54=V5)*DC3:DC54)+SUMPRODUCT((DA3:DA54=V7)*(DD3:DD54=V5)*DC3:DC54)+SUMPRODUCT((DA3:DA54=V8)*(DD3:DD54=V5)*DC3:DC54)+SUMPRODUCT((DA3:DA54=V4)*(DD3:DD54=V5)*DC3:DC54)</f>
        <v>0</v>
      </c>
      <c r="AA5" s="385">
        <f>SUMPRODUCT((DA3:DA54=V5)*(DD3:DD54=V6)*DC3:DC54)+SUMPRODUCT((DA3:DA54=V5)*(DD3:DD54=V7)*DC3:DC54)+SUMPRODUCT((DA3:DA54=V5)*(DD3:DD54=V8)*DC3:DC54)+SUMPRODUCT((DA3:DA54=V5)*(DD3:DD54=V4)*DC3:DC54)+SUMPRODUCT((DA3:DA54=V6)*(DD3:DD54=V5)*DB3:DB54)+SUMPRODUCT((DA3:DA54=V7)*(DD3:DD54=V5)*DB3:DB54)+SUMPRODUCT((DA3:DA54=V8)*(DD3:DD54=V5)*DB3:DB54)+SUMPRODUCT((DA3:DA54=V4)*(DD3:DD54=V5)*DB3:DB54)</f>
        <v>0</v>
      </c>
      <c r="AB5" s="385">
        <f>Z5-AA5+1000</f>
        <v>1000</v>
      </c>
      <c r="AC5" s="385">
        <f t="shared" ref="AC5:AC7" si="286">IF(V5&lt;&gt;"",W5*3+X5*1,"")</f>
        <v>0</v>
      </c>
      <c r="AD5" s="385">
        <f>IF(V5&lt;&gt;"",VLOOKUP(V5,C4:I52,7,FALSE),"")</f>
        <v>1000</v>
      </c>
      <c r="AE5" s="385">
        <f>IF(V5&lt;&gt;"",VLOOKUP(V5,C4:I52,5,FALSE),"")</f>
        <v>0</v>
      </c>
      <c r="AF5" s="385">
        <f>IF(V5&lt;&gt;"",VLOOKUP(V5,C4:K52,9,FALSE),"")</f>
        <v>16</v>
      </c>
      <c r="AG5" s="385">
        <f t="shared" ref="AG5:AG7" si="287">AC5</f>
        <v>0</v>
      </c>
      <c r="AH5" s="385">
        <f>IF(V5&lt;&gt;"",RANK(AG5,AG4:AG8),"")</f>
        <v>1</v>
      </c>
      <c r="AI5" s="385">
        <f>IF(V5&lt;&gt;"",SUMPRODUCT((AG4:AG8=AG5)*(AB4:AB8&gt;AB5)),"")</f>
        <v>0</v>
      </c>
      <c r="AJ5" s="385">
        <f>IF(V5&lt;&gt;"",SUMPRODUCT((AG4:AG8=AG5)*(AB4:AB8=AB5)*(Z4:Z8&gt;Z5)),"")</f>
        <v>0</v>
      </c>
      <c r="AK5" s="385">
        <f>IF(V5&lt;&gt;"",SUMPRODUCT((AG4:AG8=AG5)*(AB4:AB8=AB5)*(Z4:Z8=Z5)*(AD4:AD8&gt;AD5)),"")</f>
        <v>0</v>
      </c>
      <c r="AL5" s="385">
        <f>IF(V5&lt;&gt;"",SUMPRODUCT((AG4:AG8=AG5)*(AB4:AB8=AB5)*(Z4:Z8=Z5)*(AD4:AD8=AD5)*(AE4:AE8&gt;AE5)),"")</f>
        <v>0</v>
      </c>
      <c r="AM5" s="385">
        <f>IF(V5&lt;&gt;"",SUMPRODUCT((AG4:AG8=AG5)*(AB4:AB8=AB5)*(Z4:Z8=Z5)*(AD4:AD8=AD5)*(AE4:AE8=AE5)*(AF4:AF8&gt;AF5)),"")</f>
        <v>2</v>
      </c>
      <c r="AN5" s="385">
        <f>IF(V5&lt;&gt;"",IF(AN57&lt;&gt;"",IF(U55=3,AN57,AN57+U55),SUM(AH5:AM5)),"")</f>
        <v>3</v>
      </c>
      <c r="AO5" s="385" t="str">
        <f>IF(V5&lt;&gt;"",INDEX(V4:V8,MATCH(2,AN4:AN8,0),0),"")</f>
        <v>Norway</v>
      </c>
      <c r="AP5" s="385" t="str">
        <f>IF(R4&lt;&gt;"",R4,"")</f>
        <v/>
      </c>
      <c r="AQ5" s="385">
        <f>SUMPRODUCT((DA3:DA54=AP5)*(DD3:DD54=AP6)*(DE3:DE54="W"))+SUMPRODUCT((DA3:DA54=AP5)*(DD3:DD54=AP7)*(DE3:DE54="W"))+SUMPRODUCT((DA3:DA54=AP5)*(DD3:DD54=AP8)*(DE3:DE54="W"))+SUMPRODUCT((DA3:DA54=AP6)*(DD3:DD54=AP5)*(DF3:DF54="W"))+SUMPRODUCT((DA3:DA54=AP7)*(DD3:DD54=AP5)*(DF3:DF54="W"))+SUMPRODUCT((DA3:DA54=AP8)*(DD3:DD54=AP5)*(DF3:DF54="W"))</f>
        <v>0</v>
      </c>
      <c r="AR5" s="385">
        <f>SUMPRODUCT((DA3:DA54=AP5)*(DD3:DD54=AP6)*(DE3:DE54="D"))+SUMPRODUCT((DA3:DA54=AP5)*(DD3:DD54=AP7)*(DE3:DE54="D"))+SUMPRODUCT((DA3:DA54=AP5)*(DD3:DD54=AP8)*(DE3:DE54="D"))+SUMPRODUCT((DA3:DA54=AP6)*(DD3:DD54=AP5)*(DE3:DE54="D"))+SUMPRODUCT((DA3:DA54=AP7)*(DD3:DD54=AP5)*(DE3:DE54="D"))+SUMPRODUCT((DA3:DA54=AP8)*(DD3:DD54=AP5)*(DE3:DE54="D"))</f>
        <v>0</v>
      </c>
      <c r="AS5" s="385">
        <f>SUMPRODUCT((DA3:DA54=AP5)*(DD3:DD54=AP6)*(DE3:DE54="L"))+SUMPRODUCT((DA3:DA54=AP5)*(DD3:DD54=AP7)*(DE3:DE54="L"))+SUMPRODUCT((DA3:DA54=AP5)*(DD3:DD54=AP8)*(DE3:DE54="L"))+SUMPRODUCT((DA3:DA54=AP6)*(DD3:DD54=AP5)*(DF3:DF54="L"))+SUMPRODUCT((DA3:DA54=AP7)*(DD3:DD54=AP5)*(DF3:DF54="L"))+SUMPRODUCT((DA3:DA54=AP8)*(DD3:DD54=AP5)*(DF3:DF54="L"))</f>
        <v>0</v>
      </c>
      <c r="AT5" s="385">
        <f>SUMPRODUCT((DA3:DA54=AP5)*(DD3:DD54=AP6)*DB3:DB54)+SUMPRODUCT((DA3:DA54=AP5)*(DD3:DD54=AP7)*DB3:DB54)+SUMPRODUCT((DA3:DA54=AP5)*(DD3:DD54=AP8)*DB3:DB54)+SUMPRODUCT((DA3:DA54=AP5)*(DD3:DD54=AP4)*DB3:DB54)+SUMPRODUCT((DA3:DA54=AP6)*(DD3:DD54=AP5)*DC3:DC54)+SUMPRODUCT((DA3:DA54=AP7)*(DD3:DD54=AP5)*DC3:DC54)+SUMPRODUCT((DA3:DA54=AP8)*(DD3:DD54=AP5)*DC3:DC54)+SUMPRODUCT((DA3:DA54=AP4)*(DD3:DD54=AP5)*DC3:DC54)</f>
        <v>0</v>
      </c>
      <c r="AU5" s="385">
        <f>SUMPRODUCT((DA3:DA54=AP5)*(DD3:DD54=AP6)*DC3:DC54)+SUMPRODUCT((DA3:DA54=AP5)*(DD3:DD54=AP7)*DC3:DC54)+SUMPRODUCT((DA3:DA54=AP5)*(DD3:DD54=AP8)*DC3:DC54)+SUMPRODUCT((DA3:DA54=AP5)*(DD3:DD54=AP4)*DC3:DC54)+SUMPRODUCT((DA3:DA54=AP6)*(DD3:DD54=AP5)*DB3:DB54)+SUMPRODUCT((DA3:DA54=AP7)*(DD3:DD54=AP5)*DB3:DB54)+SUMPRODUCT((DA3:DA54=AP8)*(DD3:DD54=AP5)*DB3:DB54)+SUMPRODUCT((DA3:DA54=AP4)*(DD3:DD54=AP5)*DB3:DB54)</f>
        <v>0</v>
      </c>
      <c r="AV5" s="385">
        <f>AT5-AU5+1000</f>
        <v>1000</v>
      </c>
      <c r="AW5" s="385" t="str">
        <f t="shared" ref="AW5:AW7" si="288">IF(AP5&lt;&gt;"",AQ5*3+AR5*1,"")</f>
        <v/>
      </c>
      <c r="AX5" s="385" t="str">
        <f>IF(AP5&lt;&gt;"",VLOOKUP(AP5,C4:I52,7,FALSE),"")</f>
        <v/>
      </c>
      <c r="AY5" s="385" t="str">
        <f>IF(AP5&lt;&gt;"",VLOOKUP(AP5,C4:I52,5,FALSE),"")</f>
        <v/>
      </c>
      <c r="AZ5" s="385" t="str">
        <f>IF(AP5&lt;&gt;"",VLOOKUP(AP5,C4:K52,9,FALSE),"")</f>
        <v/>
      </c>
      <c r="BA5" s="385" t="str">
        <f t="shared" ref="BA5:BA7" si="289">AW5</f>
        <v/>
      </c>
      <c r="BB5" s="385" t="str">
        <f>IF(AP5&lt;&gt;"",RANK(BA5,BA4:BA8),"")</f>
        <v/>
      </c>
      <c r="BC5" s="385" t="str">
        <f>IF(AP5&lt;&gt;"",SUMPRODUCT((BA4:BA8=BA5)*(AV4:AV8&gt;AV5)),"")</f>
        <v/>
      </c>
      <c r="BD5" s="385" t="str">
        <f>IF(AP5&lt;&gt;"",SUMPRODUCT((BA4:BA8=BA5)*(AV4:AV8=AV5)*(AT4:AT8&gt;AT5)),"")</f>
        <v/>
      </c>
      <c r="BE5" s="385" t="str">
        <f>IF(AP5&lt;&gt;"",SUMPRODUCT((BA4:BA8=BA5)*(AV4:AV8=AV5)*(AT4:AT8=AT5)*(AX4:AX8&gt;AX5)),"")</f>
        <v/>
      </c>
      <c r="BF5" s="385" t="str">
        <f>IF(AP5&lt;&gt;"",SUMPRODUCT((BA4:BA8=BA5)*(AV4:AV8=AV5)*(AT4:AT8=AT5)*(AX4:AX8=AX5)*(AY4:AY8&gt;AY5)),"")</f>
        <v/>
      </c>
      <c r="BG5" s="385" t="str">
        <f>IF(AP5&lt;&gt;"",SUMPRODUCT((BA4:BA8=BA5)*(AV4:AV8=AV5)*(AT4:AT8=AT5)*(AX4:AX8=AX5)*(AY4:AY8=AY5)*(AZ4:AZ8&gt;AZ5)),"")</f>
        <v/>
      </c>
      <c r="BH5" s="385" t="str">
        <f>IF(AP5&lt;&gt;"",IF(BH57&lt;&gt;"",IF(AO55=3,BH57,BH57+AO55),SUM(BB5:BG5)+1),"")</f>
        <v/>
      </c>
      <c r="BI5" s="385" t="str">
        <f>IF(AP5&lt;&gt;"",INDEX(AP5:AP8,MATCH(2,BH5:BH8,0),0),"")</f>
        <v/>
      </c>
      <c r="CX5" s="385" t="str">
        <f>IF(BI5&lt;&gt;"",BI5,IF(AO5&lt;&gt;"",AO5,O5))</f>
        <v>Norway</v>
      </c>
      <c r="CY5" s="385">
        <v>2</v>
      </c>
      <c r="CZ5" s="385">
        <v>3</v>
      </c>
      <c r="DA5" s="389" t="str">
        <f>'Game Board'!F10</f>
        <v>Spain</v>
      </c>
      <c r="DB5" s="389">
        <f>IF(DA2&lt;&gt;"",IF(AND('Game Board'!G10&lt;&gt;"",'Game Board'!H10&lt;&gt;""),'Game Board'!G10,0),"")</f>
        <v>0</v>
      </c>
      <c r="DC5" s="389">
        <f>IF(DA2&lt;&gt;"",IF(AND('Game Board'!G10&lt;&gt;"",'Game Board'!H10&lt;&gt;""),'Game Board'!H10,0),"")</f>
        <v>0</v>
      </c>
      <c r="DD5" s="389" t="str">
        <f>'Game Board'!I10</f>
        <v>Portugal</v>
      </c>
      <c r="DE5" s="389" t="str">
        <f>IF(AND('Game Board'!G10&lt;&gt;"",'Game Board'!H10&lt;&gt;""),IF(DB5&gt;DC5,"W",IF(DB5=DC5,"D","L")),"")</f>
        <v/>
      </c>
      <c r="DF5" s="385" t="str">
        <f t="shared" si="36"/>
        <v/>
      </c>
      <c r="DH5" s="385">
        <f ca="1">VLOOKUP(DI5,HD4:HE8,2,FALSE)</f>
        <v>2</v>
      </c>
      <c r="DI5" s="386" t="str">
        <f t="shared" ref="DI5:DI7" si="290">C5</f>
        <v>Norway</v>
      </c>
      <c r="DJ5" s="385">
        <f ca="1">SUMPRODUCT((HG3:HG54=DI5)*(HK3:HK54="W"))+SUMPRODUCT((HJ3:HJ54=DI5)*(HL3:HL54="W"))</f>
        <v>0</v>
      </c>
      <c r="DK5" s="385">
        <f ca="1">SUMPRODUCT((HG3:HG54=DI5)*(HK3:HK54="D"))+SUMPRODUCT((HJ3:HJ54=DI5)*(HL3:HL54="D"))</f>
        <v>0</v>
      </c>
      <c r="DL5" s="385">
        <f ca="1">SUMPRODUCT((HG3:HG54=DI5)*(HK3:HK54="L"))+SUMPRODUCT((HJ3:HJ54=DI5)*(HL3:HL54="L"))</f>
        <v>0</v>
      </c>
      <c r="DM5" s="385">
        <f ca="1">SUMIF(HG3:HG72,DI5,HH3:HH72)+SUMIF(HJ3:HJ72,DI5,HI3:HI72)</f>
        <v>0</v>
      </c>
      <c r="DN5" s="385">
        <f ca="1">SUMIF(HJ3:HJ72,DI5,HH3:HH72)+SUMIF(HG3:HG72,DI5,HI3:HI72)</f>
        <v>0</v>
      </c>
      <c r="DO5" s="385">
        <f t="shared" ref="DO5:DO7" ca="1" si="291">DM5-DN5+1000</f>
        <v>1000</v>
      </c>
      <c r="DP5" s="385">
        <f t="shared" ref="DP5:DP7" ca="1" si="292">DJ5*3+DK5*1</f>
        <v>0</v>
      </c>
      <c r="DQ5" s="391">
        <f t="shared" ref="DQ5:DQ30" si="293">K5</f>
        <v>24</v>
      </c>
      <c r="DR5" s="385">
        <f ca="1">IF(COUNTIF(DP4:DP8,4)&lt;&gt;4,RANK(DP5,DP4:DP8),DP57)</f>
        <v>1</v>
      </c>
      <c r="DT5" s="385">
        <f ca="1">SUMPRODUCT((DR4:DR7=DR5)*(DQ4:DQ7&lt;DQ5))+DR5</f>
        <v>3</v>
      </c>
      <c r="DU5" s="386" t="str">
        <f ca="1">INDEX(DI4:DI8,MATCH(2,DT4:DT8,0),0)</f>
        <v>Iceland</v>
      </c>
      <c r="DV5" s="385">
        <f ca="1">INDEX(DR4:DR8,MATCH(DU5,DI4:DI8,0),0)</f>
        <v>1</v>
      </c>
      <c r="DW5" s="385" t="str">
        <f ca="1">IF(DW4&lt;&gt;"",DU5,"")</f>
        <v>Iceland</v>
      </c>
      <c r="DX5" s="385" t="str">
        <f ca="1">IF(DX4&lt;&gt;"",DU6,"")</f>
        <v/>
      </c>
      <c r="DY5" s="385" t="str">
        <f ca="1">IF(DY4&lt;&gt;"",DU7,"")</f>
        <v/>
      </c>
      <c r="DZ5" s="385" t="str">
        <f>IF(DZ4&lt;&gt;"",DU8,"")</f>
        <v/>
      </c>
      <c r="EB5" s="385" t="str">
        <f t="shared" ref="EB5:EB7" ca="1" si="294">IF(DW5&lt;&gt;"",DW5,"")</f>
        <v>Iceland</v>
      </c>
      <c r="EC5" s="385">
        <f ca="1">SUMPRODUCT((HG3:HG54=EB5)*(HJ3:HJ54=EB6)*(HK3:HK54="W"))+SUMPRODUCT((HG3:HG54=EB5)*(HJ3:HJ54=EB7)*(HK3:HK54="W"))+SUMPRODUCT((HG3:HG54=EB5)*(HJ3:HJ54=EB8)*(HK3:HK54="W"))+SUMPRODUCT((HG3:HG54=EB5)*(HJ3:HJ54=EB4)*(HK3:HK54="W"))+SUMPRODUCT((HG3:HG54=EB6)*(HJ3:HJ54=EB5)*(HL3:HL54="W"))+SUMPRODUCT((HG3:HG54=EB7)*(HJ3:HJ54=EB5)*(HL3:HL54="W"))+SUMPRODUCT((HG3:HG54=EB8)*(HJ3:HJ54=EB5)*(HL3:HL54="W"))+SUMPRODUCT((HG3:HG54=EB4)*(HJ3:HJ54=EB5)*(HL3:HL54="W"))</f>
        <v>0</v>
      </c>
      <c r="ED5" s="385">
        <f ca="1">SUMPRODUCT((HG3:HG54=EB5)*(HJ3:HJ54=EB6)*(HK3:HK54="D"))+SUMPRODUCT((HG3:HG54=EB5)*(HJ3:HJ54=EB7)*(HK3:HK54="D"))+SUMPRODUCT((HG3:HG54=EB5)*(HJ3:HJ54=EB8)*(HK3:HK54="D"))+SUMPRODUCT((HG3:HG54=EB5)*(HJ3:HJ54=EB4)*(HK3:HK54="D"))+SUMPRODUCT((HG3:HG54=EB6)*(HJ3:HJ54=EB5)*(HK3:HK54="D"))+SUMPRODUCT((HG3:HG54=EB7)*(HJ3:HJ54=EB5)*(HK3:HK54="D"))+SUMPRODUCT((HG3:HG54=EB8)*(HJ3:HJ54=EB5)*(HK3:HK54="D"))+SUMPRODUCT((HG3:HG54=EB4)*(HJ3:HJ54=EB5)*(HK3:HK54="D"))</f>
        <v>0</v>
      </c>
      <c r="EE5" s="385">
        <f ca="1">SUMPRODUCT((HG3:HG54=EB5)*(HJ3:HJ54=EB6)*(HK3:HK54="L"))+SUMPRODUCT((HG3:HG54=EB5)*(HJ3:HJ54=EB7)*(HK3:HK54="L"))+SUMPRODUCT((HG3:HG54=EB5)*(HJ3:HJ54=EB8)*(HK3:HK54="L"))+SUMPRODUCT((HG3:HG54=EB5)*(HJ3:HJ54=EB4)*(HK3:HK54="L"))+SUMPRODUCT((HG3:HG54=EB6)*(HJ3:HJ54=EB5)*(HL3:HL54="L"))+SUMPRODUCT((HG3:HG54=EB7)*(HJ3:HJ54=EB5)*(HL3:HL54="L"))+SUMPRODUCT((HG3:HG54=EB8)*(HJ3:HJ54=EB5)*(HL3:HL54="L"))+SUMPRODUCT((HG3:HG54=EB4)*(HJ3:HJ54=EB5)*(HL3:HL54="L"))</f>
        <v>0</v>
      </c>
      <c r="EF5" s="385">
        <f ca="1">SUMPRODUCT((HG3:HG54=EB5)*(HJ3:HJ54=EB6)*HH3:HH54)+SUMPRODUCT((HG3:HG54=EB5)*(HJ3:HJ54=EB7)*HH3:HH54)+SUMPRODUCT((HG3:HG54=EB5)*(HJ3:HJ54=EB8)*HH3:HH54)+SUMPRODUCT((HG3:HG54=EB5)*(HJ3:HJ54=EB4)*HH3:HH54)+SUMPRODUCT((HG3:HG54=EB6)*(HJ3:HJ54=EB5)*HI3:HI54)+SUMPRODUCT((HG3:HG54=EB7)*(HJ3:HJ54=EB5)*HI3:HI54)+SUMPRODUCT((HG3:HG54=EB8)*(HJ3:HJ54=EB5)*HI3:HI54)+SUMPRODUCT((HG3:HG54=EB4)*(HJ3:HJ54=EB5)*HI3:HI54)</f>
        <v>0</v>
      </c>
      <c r="EG5" s="385">
        <f ca="1">SUMPRODUCT((HG3:HG54=EB5)*(HJ3:HJ54=EB6)*HI3:HI54)+SUMPRODUCT((HG3:HG54=EB5)*(HJ3:HJ54=EB7)*HI3:HI54)+SUMPRODUCT((HG3:HG54=EB5)*(HJ3:HJ54=EB8)*HI3:HI54)+SUMPRODUCT((HG3:HG54=EB5)*(HJ3:HJ54=EB4)*HI3:HI54)+SUMPRODUCT((HG3:HG54=EB6)*(HJ3:HJ54=EB5)*HH3:HH54)+SUMPRODUCT((HG3:HG54=EB7)*(HJ3:HJ54=EB5)*HH3:HH54)+SUMPRODUCT((HG3:HG54=EB8)*(HJ3:HJ54=EB5)*HH3:HH54)+SUMPRODUCT((HG3:HG54=EB4)*(HJ3:HJ54=EB5)*HH3:HH54)</f>
        <v>0</v>
      </c>
      <c r="EH5" s="385">
        <f ca="1">EF5-EG5+1000</f>
        <v>1000</v>
      </c>
      <c r="EI5" s="385">
        <f t="shared" ref="EI5:EI7" ca="1" si="295">IF(EB5&lt;&gt;"",EC5*3+ED5*1,"")</f>
        <v>0</v>
      </c>
      <c r="EJ5" s="385">
        <f ca="1">IF(EB5&lt;&gt;"",VLOOKUP(EB5,DI4:DO52,7,FALSE),"")</f>
        <v>1000</v>
      </c>
      <c r="EK5" s="385">
        <f ca="1">IF(EB5&lt;&gt;"",VLOOKUP(EB5,DI4:DO52,5,FALSE),"")</f>
        <v>0</v>
      </c>
      <c r="EL5" s="385">
        <f ca="1">IF(EB5&lt;&gt;"",VLOOKUP(EB5,DI4:DQ52,9,FALSE),"")</f>
        <v>16</v>
      </c>
      <c r="EM5" s="385">
        <f t="shared" ref="EM5:EM7" ca="1" si="296">EI5</f>
        <v>0</v>
      </c>
      <c r="EN5" s="385">
        <f ca="1">IF(EB5&lt;&gt;"",RANK(EM5,EM4:EM8),"")</f>
        <v>1</v>
      </c>
      <c r="EO5" s="385">
        <f ca="1">IF(EB5&lt;&gt;"",SUMPRODUCT((EM4:EM8=EM5)*(EH4:EH8&gt;EH5)),"")</f>
        <v>0</v>
      </c>
      <c r="EP5" s="385">
        <f ca="1">IF(EB5&lt;&gt;"",SUMPRODUCT((EM4:EM8=EM5)*(EH4:EH8=EH5)*(EF4:EF8&gt;EF5)),"")</f>
        <v>0</v>
      </c>
      <c r="EQ5" s="385">
        <f ca="1">IF(EB5&lt;&gt;"",SUMPRODUCT((EM4:EM8=EM5)*(EH4:EH8=EH5)*(EF4:EF8=EF5)*(EJ4:EJ8&gt;EJ5)),"")</f>
        <v>0</v>
      </c>
      <c r="ER5" s="385">
        <f ca="1">IF(EB5&lt;&gt;"",SUMPRODUCT((EM4:EM8=EM5)*(EH4:EH8=EH5)*(EF4:EF8=EF5)*(EJ4:EJ8=EJ5)*(EK4:EK8&gt;EK5)),"")</f>
        <v>0</v>
      </c>
      <c r="ES5" s="385">
        <f ca="1">IF(EB5&lt;&gt;"",SUMPRODUCT((EM4:EM8=EM5)*(EH4:EH8=EH5)*(EF4:EF8=EF5)*(EJ4:EJ8=EJ5)*(EK4:EK8=EK5)*(EL4:EL8&gt;EL5)),"")</f>
        <v>2</v>
      </c>
      <c r="ET5" s="385">
        <f ca="1">IF(EB5&lt;&gt;"",IF(ET57&lt;&gt;"",IF(EA55=3,ET57,ET57+EA55),SUM(EN5:ES5)),"")</f>
        <v>3</v>
      </c>
      <c r="EU5" s="385" t="str">
        <f ca="1">IF(EB5&lt;&gt;"",INDEX(EB4:EB8,MATCH(2,ET4:ET8,0),0),"")</f>
        <v>Norway</v>
      </c>
      <c r="EV5" s="385" t="str">
        <f ca="1">IF(DX4&lt;&gt;"",DX4,"")</f>
        <v/>
      </c>
      <c r="EW5" s="385">
        <f ca="1">SUMPRODUCT((HG3:HG54=EV5)*(HJ3:HJ54=EV6)*(HK3:HK54="W"))+SUMPRODUCT((HG3:HG54=EV5)*(HJ3:HJ54=EV7)*(HK3:HK54="W"))+SUMPRODUCT((HG3:HG54=EV5)*(HJ3:HJ54=EV8)*(HK3:HK54="W"))+SUMPRODUCT((HG3:HG54=EV6)*(HJ3:HJ54=EV5)*(HL3:HL54="W"))+SUMPRODUCT((HG3:HG54=EV7)*(HJ3:HJ54=EV5)*(HL3:HL54="W"))+SUMPRODUCT((HG3:HG54=EV8)*(HJ3:HJ54=EV5)*(HL3:HL54="W"))</f>
        <v>0</v>
      </c>
      <c r="EX5" s="385">
        <f ca="1">SUMPRODUCT((HG3:HG54=EV5)*(HJ3:HJ54=EV6)*(HK3:HK54="D"))+SUMPRODUCT((HG3:HG54=EV5)*(HJ3:HJ54=EV7)*(HK3:HK54="D"))+SUMPRODUCT((HG3:HG54=EV5)*(HJ3:HJ54=EV8)*(HK3:HK54="D"))+SUMPRODUCT((HG3:HG54=EV6)*(HJ3:HJ54=EV5)*(HK3:HK54="D"))+SUMPRODUCT((HG3:HG54=EV7)*(HJ3:HJ54=EV5)*(HK3:HK54="D"))+SUMPRODUCT((HG3:HG54=EV8)*(HJ3:HJ54=EV5)*(HK3:HK54="D"))</f>
        <v>0</v>
      </c>
      <c r="EY5" s="385">
        <f ca="1">SUMPRODUCT((HG3:HG54=EV5)*(HJ3:HJ54=EV6)*(HK3:HK54="L"))+SUMPRODUCT((HG3:HG54=EV5)*(HJ3:HJ54=EV7)*(HK3:HK54="L"))+SUMPRODUCT((HG3:HG54=EV5)*(HJ3:HJ54=EV8)*(HK3:HK54="L"))+SUMPRODUCT((HG3:HG54=EV6)*(HJ3:HJ54=EV5)*(HL3:HL54="L"))+SUMPRODUCT((HG3:HG54=EV7)*(HJ3:HJ54=EV5)*(HL3:HL54="L"))+SUMPRODUCT((HG3:HG54=EV8)*(HJ3:HJ54=EV5)*(HL3:HL54="L"))</f>
        <v>0</v>
      </c>
      <c r="EZ5" s="385">
        <f ca="1">SUMPRODUCT((HG3:HG54=EV5)*(HJ3:HJ54=EV6)*HH3:HH54)+SUMPRODUCT((HG3:HG54=EV5)*(HJ3:HJ54=EV7)*HH3:HH54)+SUMPRODUCT((HG3:HG54=EV5)*(HJ3:HJ54=EV8)*HH3:HH54)+SUMPRODUCT((HG3:HG54=EV5)*(HJ3:HJ54=EV4)*HH3:HH54)+SUMPRODUCT((HG3:HG54=EV6)*(HJ3:HJ54=EV5)*HI3:HI54)+SUMPRODUCT((HG3:HG54=EV7)*(HJ3:HJ54=EV5)*HI3:HI54)+SUMPRODUCT((HG3:HG54=EV8)*(HJ3:HJ54=EV5)*HI3:HI54)+SUMPRODUCT((HG3:HG54=EV4)*(HJ3:HJ54=EV5)*HI3:HI54)</f>
        <v>0</v>
      </c>
      <c r="FA5" s="385">
        <f ca="1">SUMPRODUCT((HG3:HG54=EV5)*(HJ3:HJ54=EV6)*HI3:HI54)+SUMPRODUCT((HG3:HG54=EV5)*(HJ3:HJ54=EV7)*HI3:HI54)+SUMPRODUCT((HG3:HG54=EV5)*(HJ3:HJ54=EV8)*HI3:HI54)+SUMPRODUCT((HG3:HG54=EV5)*(HJ3:HJ54=EV4)*HI3:HI54)+SUMPRODUCT((HG3:HG54=EV6)*(HJ3:HJ54=EV5)*HH3:HH54)+SUMPRODUCT((HG3:HG54=EV7)*(HJ3:HJ54=EV5)*HH3:HH54)+SUMPRODUCT((HG3:HG54=EV8)*(HJ3:HJ54=EV5)*HH3:HH54)+SUMPRODUCT((HG3:HG54=EV4)*(HJ3:HJ54=EV5)*HH3:HH54)</f>
        <v>0</v>
      </c>
      <c r="FB5" s="385">
        <f ca="1">EZ5-FA5+1000</f>
        <v>1000</v>
      </c>
      <c r="FC5" s="385" t="str">
        <f t="shared" ref="FC5:FC7" ca="1" si="297">IF(EV5&lt;&gt;"",EW5*3+EX5*1,"")</f>
        <v/>
      </c>
      <c r="FD5" s="385" t="str">
        <f ca="1">IF(EV5&lt;&gt;"",VLOOKUP(EV5,DI4:DO52,7,FALSE),"")</f>
        <v/>
      </c>
      <c r="FE5" s="385" t="str">
        <f ca="1">IF(EV5&lt;&gt;"",VLOOKUP(EV5,DI4:DO52,5,FALSE),"")</f>
        <v/>
      </c>
      <c r="FF5" s="385" t="str">
        <f ca="1">IF(EV5&lt;&gt;"",VLOOKUP(EV5,DI4:DQ52,9,FALSE),"")</f>
        <v/>
      </c>
      <c r="FG5" s="385" t="str">
        <f t="shared" ref="FG5:FG7" ca="1" si="298">FC5</f>
        <v/>
      </c>
      <c r="FH5" s="385" t="str">
        <f ca="1">IF(EV5&lt;&gt;"",RANK(FG5,FG4:FG8),"")</f>
        <v/>
      </c>
      <c r="FI5" s="385" t="str">
        <f ca="1">IF(EV5&lt;&gt;"",SUMPRODUCT((FG4:FG8=FG5)*(FB4:FB8&gt;FB5)),"")</f>
        <v/>
      </c>
      <c r="FJ5" s="385" t="str">
        <f ca="1">IF(EV5&lt;&gt;"",SUMPRODUCT((FG4:FG8=FG5)*(FB4:FB8=FB5)*(EZ4:EZ8&gt;EZ5)),"")</f>
        <v/>
      </c>
      <c r="FK5" s="385" t="str">
        <f ca="1">IF(EV5&lt;&gt;"",SUMPRODUCT((FG4:FG8=FG5)*(FB4:FB8=FB5)*(EZ4:EZ8=EZ5)*(FD4:FD8&gt;FD5)),"")</f>
        <v/>
      </c>
      <c r="FL5" s="385" t="str">
        <f ca="1">IF(EV5&lt;&gt;"",SUMPRODUCT((FG4:FG8=FG5)*(FB4:FB8=FB5)*(EZ4:EZ8=EZ5)*(FD4:FD8=FD5)*(FE4:FE8&gt;FE5)),"")</f>
        <v/>
      </c>
      <c r="FM5" s="385" t="str">
        <f ca="1">IF(EV5&lt;&gt;"",SUMPRODUCT((FG4:FG8=FG5)*(FB4:FB8=FB5)*(EZ4:EZ8=EZ5)*(FD4:FD8=FD5)*(FE4:FE8=FE5)*(FF4:FF8&gt;FF5)),"")</f>
        <v/>
      </c>
      <c r="FN5" s="385" t="str">
        <f ca="1">IF(EV5&lt;&gt;"",IF(FN57&lt;&gt;"",IF(EU55=3,FN57,FN57+EU55),SUM(FH5:FM5)+1),"")</f>
        <v/>
      </c>
      <c r="FO5" s="385" t="str">
        <f ca="1">IF(EV5&lt;&gt;"",INDEX(EV5:EV8,MATCH(2,FN5:FN8,0),0),"")</f>
        <v/>
      </c>
      <c r="HD5" s="385" t="str">
        <f ca="1">IF(FO5&lt;&gt;"",FO5,IF(EU5&lt;&gt;"",EU5,DU5))</f>
        <v>Norway</v>
      </c>
      <c r="HE5" s="385">
        <v>2</v>
      </c>
      <c r="HF5" s="385">
        <v>3</v>
      </c>
      <c r="HG5" s="389" t="str">
        <f t="shared" si="37"/>
        <v>Spain</v>
      </c>
      <c r="HH5" s="389">
        <f ca="1">IF(OFFSET('Game Board'!O10,0,HH1)&lt;&gt;"",OFFSET('Game Board'!O10,0,HH1),0)</f>
        <v>0</v>
      </c>
      <c r="HI5" s="389">
        <f ca="1">IF(OFFSET('Game Board'!P10,0,HH1)&lt;&gt;"",OFFSET('Game Board'!P10,0,HH1),0)</f>
        <v>0</v>
      </c>
      <c r="HJ5" s="389" t="str">
        <f t="shared" si="38"/>
        <v>Portugal</v>
      </c>
      <c r="HK5" s="389" t="str">
        <f ca="1">IF(AND(OFFSET('Game Board'!O10,0,HH1)&lt;&gt;"",OFFSET('Game Board'!P10,0,HH1)&lt;&gt;""),IF(HH5&gt;HI5,"W",IF(HH5=HI5,"D","L")),"")</f>
        <v/>
      </c>
      <c r="HL5" s="385" t="str">
        <f t="shared" ca="1" si="39"/>
        <v/>
      </c>
      <c r="HN5" s="385">
        <f ca="1">VLOOKUP(HO5,LJ4:LK8,2,FALSE)</f>
        <v>2</v>
      </c>
      <c r="HO5" s="386" t="str">
        <f t="shared" si="40"/>
        <v>Norway</v>
      </c>
      <c r="HP5" s="385">
        <f ca="1">SUMPRODUCT((LM3:LM54=HO5)*(LQ3:LQ54="W"))+SUMPRODUCT((LP3:LP54=HO5)*(LR3:LR54="W"))</f>
        <v>0</v>
      </c>
      <c r="HQ5" s="385">
        <f ca="1">SUMPRODUCT((LM3:LM54=HO5)*(LQ3:LQ54="D"))+SUMPRODUCT((LP3:LP54=HO5)*(LR3:LR54="D"))</f>
        <v>0</v>
      </c>
      <c r="HR5" s="385">
        <f ca="1">SUMPRODUCT((LM3:LM54=HO5)*(LQ3:LQ54="L"))+SUMPRODUCT((LP3:LP54=HO5)*(LR3:LR54="L"))</f>
        <v>0</v>
      </c>
      <c r="HS5" s="385">
        <f t="shared" ref="HS5" ca="1" si="299">SUMIF(LM3:LM72,HO5,LN3:LN72)+SUMIF(LP3:LP72,HO5,LO3:LO72)</f>
        <v>0</v>
      </c>
      <c r="HT5" s="385">
        <f t="shared" ref="HT5" ca="1" si="300">SUMIF(LP3:LP72,HO5,LN3:LN72)+SUMIF(LM3:LM72,HO5,LO3:LO72)</f>
        <v>0</v>
      </c>
      <c r="HU5" s="385">
        <f t="shared" ca="1" si="43"/>
        <v>1000</v>
      </c>
      <c r="HV5" s="385">
        <f t="shared" ca="1" si="44"/>
        <v>0</v>
      </c>
      <c r="HW5" s="391">
        <f t="shared" si="45"/>
        <v>24</v>
      </c>
      <c r="HX5" s="385">
        <f t="shared" ref="HX5" ca="1" si="301">IF(COUNTIF(HV4:HV8,4)&lt;&gt;4,RANK(HV5,HV4:HV8),HV57)</f>
        <v>1</v>
      </c>
      <c r="HZ5" s="385">
        <f t="shared" ref="HZ5" ca="1" si="302">SUMPRODUCT((HX4:HX7=HX5)*(HW4:HW7&lt;HW5))+HX5</f>
        <v>3</v>
      </c>
      <c r="IA5" s="386" t="str">
        <f t="shared" ref="IA5" ca="1" si="303">INDEX(HO4:HO8,MATCH(2,HZ4:HZ8,0),0)</f>
        <v>Iceland</v>
      </c>
      <c r="IB5" s="385">
        <f t="shared" ref="IB5" ca="1" si="304">INDEX(HX4:HX8,MATCH(IA5,HO4:HO8,0),0)</f>
        <v>1</v>
      </c>
      <c r="IC5" s="385" t="str">
        <f t="shared" ref="IC5" ca="1" si="305">IF(IC4&lt;&gt;"",IA5,"")</f>
        <v>Iceland</v>
      </c>
      <c r="ID5" s="385" t="str">
        <f t="shared" ref="ID5" ca="1" si="306">IF(ID4&lt;&gt;"",IA6,"")</f>
        <v/>
      </c>
      <c r="IE5" s="385" t="str">
        <f t="shared" ref="IE5" ca="1" si="307">IF(IE4&lt;&gt;"",IA7,"")</f>
        <v/>
      </c>
      <c r="IF5" s="385" t="str">
        <f t="shared" ref="IF5" si="308">IF(IF4&lt;&gt;"",IA8,"")</f>
        <v/>
      </c>
      <c r="IH5" s="385" t="str">
        <f t="shared" ca="1" si="54"/>
        <v>Iceland</v>
      </c>
      <c r="II5" s="385">
        <f ca="1">SUMPRODUCT((LM3:LM54=IH5)*(LP3:LP54=IH6)*(LQ3:LQ54="W"))+SUMPRODUCT((LM3:LM54=IH5)*(LP3:LP54=IH7)*(LQ3:LQ54="W"))+SUMPRODUCT((LM3:LM54=IH5)*(LP3:LP54=IH8)*(LQ3:LQ54="W"))+SUMPRODUCT((LM3:LM54=IH5)*(LP3:LP54=IH4)*(LQ3:LQ54="W"))+SUMPRODUCT((LM3:LM54=IH6)*(LP3:LP54=IH5)*(LR3:LR54="W"))+SUMPRODUCT((LM3:LM54=IH7)*(LP3:LP54=IH5)*(LR3:LR54="W"))+SUMPRODUCT((LM3:LM54=IH8)*(LP3:LP54=IH5)*(LR3:LR54="W"))+SUMPRODUCT((LM3:LM54=IH4)*(LP3:LP54=IH5)*(LR3:LR54="W"))</f>
        <v>0</v>
      </c>
      <c r="IJ5" s="385">
        <f ca="1">SUMPRODUCT((LM3:LM54=IH5)*(LP3:LP54=IH6)*(LQ3:LQ54="D"))+SUMPRODUCT((LM3:LM54=IH5)*(LP3:LP54=IH7)*(LQ3:LQ54="D"))+SUMPRODUCT((LM3:LM54=IH5)*(LP3:LP54=IH8)*(LQ3:LQ54="D"))+SUMPRODUCT((LM3:LM54=IH5)*(LP3:LP54=IH4)*(LQ3:LQ54="D"))+SUMPRODUCT((LM3:LM54=IH6)*(LP3:LP54=IH5)*(LQ3:LQ54="D"))+SUMPRODUCT((LM3:LM54=IH7)*(LP3:LP54=IH5)*(LQ3:LQ54="D"))+SUMPRODUCT((LM3:LM54=IH8)*(LP3:LP54=IH5)*(LQ3:LQ54="D"))+SUMPRODUCT((LM3:LM54=IH4)*(LP3:LP54=IH5)*(LQ3:LQ54="D"))</f>
        <v>0</v>
      </c>
      <c r="IK5" s="385">
        <f ca="1">SUMPRODUCT((LM3:LM54=IH5)*(LP3:LP54=IH6)*(LQ3:LQ54="L"))+SUMPRODUCT((LM3:LM54=IH5)*(LP3:LP54=IH7)*(LQ3:LQ54="L"))+SUMPRODUCT((LM3:LM54=IH5)*(LP3:LP54=IH8)*(LQ3:LQ54="L"))+SUMPRODUCT((LM3:LM54=IH5)*(LP3:LP54=IH4)*(LQ3:LQ54="L"))+SUMPRODUCT((LM3:LM54=IH6)*(LP3:LP54=IH5)*(LR3:LR54="L"))+SUMPRODUCT((LM3:LM54=IH7)*(LP3:LP54=IH5)*(LR3:LR54="L"))+SUMPRODUCT((LM3:LM54=IH8)*(LP3:LP54=IH5)*(LR3:LR54="L"))+SUMPRODUCT((LM3:LM54=IH4)*(LP3:LP54=IH5)*(LR3:LR54="L"))</f>
        <v>0</v>
      </c>
      <c r="IL5" s="385">
        <f ca="1">SUMPRODUCT((LM3:LM54=IH5)*(LP3:LP54=IH6)*LN3:LN54)+SUMPRODUCT((LM3:LM54=IH5)*(LP3:LP54=IH7)*LN3:LN54)+SUMPRODUCT((LM3:LM54=IH5)*(LP3:LP54=IH8)*LN3:LN54)+SUMPRODUCT((LM3:LM54=IH5)*(LP3:LP54=IH4)*LN3:LN54)+SUMPRODUCT((LM3:LM54=IH6)*(LP3:LP54=IH5)*LO3:LO54)+SUMPRODUCT((LM3:LM54=IH7)*(LP3:LP54=IH5)*LO3:LO54)+SUMPRODUCT((LM3:LM54=IH8)*(LP3:LP54=IH5)*LO3:LO54)+SUMPRODUCT((LM3:LM54=IH4)*(LP3:LP54=IH5)*LO3:LO54)</f>
        <v>0</v>
      </c>
      <c r="IM5" s="385">
        <f ca="1">SUMPRODUCT((LM3:LM54=IH5)*(LP3:LP54=IH6)*LO3:LO54)+SUMPRODUCT((LM3:LM54=IH5)*(LP3:LP54=IH7)*LO3:LO54)+SUMPRODUCT((LM3:LM54=IH5)*(LP3:LP54=IH8)*LO3:LO54)+SUMPRODUCT((LM3:LM54=IH5)*(LP3:LP54=IH4)*LO3:LO54)+SUMPRODUCT((LM3:LM54=IH6)*(LP3:LP54=IH5)*LN3:LN54)+SUMPRODUCT((LM3:LM54=IH7)*(LP3:LP54=IH5)*LN3:LN54)+SUMPRODUCT((LM3:LM54=IH8)*(LP3:LP54=IH5)*LN3:LN54)+SUMPRODUCT((LM3:LM54=IH4)*(LP3:LP54=IH5)*LN3:LN54)</f>
        <v>0</v>
      </c>
      <c r="IN5" s="385">
        <f t="shared" ca="1" si="55"/>
        <v>1000</v>
      </c>
      <c r="IO5" s="385">
        <f t="shared" ca="1" si="56"/>
        <v>0</v>
      </c>
      <c r="IP5" s="385">
        <f ca="1">IF(IH5&lt;&gt;"",VLOOKUP(IH5,HO4:HU52,7,FALSE),"")</f>
        <v>1000</v>
      </c>
      <c r="IQ5" s="385">
        <f ca="1">IF(IH5&lt;&gt;"",VLOOKUP(IH5,HO4:HU52,5,FALSE),"")</f>
        <v>0</v>
      </c>
      <c r="IR5" s="385">
        <f ca="1">IF(IH5&lt;&gt;"",VLOOKUP(IH5,HO4:HW52,9,FALSE),"")</f>
        <v>16</v>
      </c>
      <c r="IS5" s="385">
        <f t="shared" ca="1" si="57"/>
        <v>0</v>
      </c>
      <c r="IT5" s="385">
        <f t="shared" ref="IT5" ca="1" si="309">IF(IH5&lt;&gt;"",RANK(IS5,IS4:IS8),"")</f>
        <v>1</v>
      </c>
      <c r="IU5" s="385">
        <f t="shared" ref="IU5" ca="1" si="310">IF(IH5&lt;&gt;"",SUMPRODUCT((IS4:IS8=IS5)*(IN4:IN8&gt;IN5)),"")</f>
        <v>0</v>
      </c>
      <c r="IV5" s="385">
        <f t="shared" ref="IV5" ca="1" si="311">IF(IH5&lt;&gt;"",SUMPRODUCT((IS4:IS8=IS5)*(IN4:IN8=IN5)*(IL4:IL8&gt;IL5)),"")</f>
        <v>0</v>
      </c>
      <c r="IW5" s="385">
        <f t="shared" ref="IW5" ca="1" si="312">IF(IH5&lt;&gt;"",SUMPRODUCT((IS4:IS8=IS5)*(IN4:IN8=IN5)*(IL4:IL8=IL5)*(IP4:IP8&gt;IP5)),"")</f>
        <v>0</v>
      </c>
      <c r="IX5" s="385">
        <f t="shared" ref="IX5" ca="1" si="313">IF(IH5&lt;&gt;"",SUMPRODUCT((IS4:IS8=IS5)*(IN4:IN8=IN5)*(IL4:IL8=IL5)*(IP4:IP8=IP5)*(IQ4:IQ8&gt;IQ5)),"")</f>
        <v>0</v>
      </c>
      <c r="IY5" s="385">
        <f t="shared" ref="IY5" ca="1" si="314">IF(IH5&lt;&gt;"",SUMPRODUCT((IS4:IS8=IS5)*(IN4:IN8=IN5)*(IL4:IL8=IL5)*(IP4:IP8=IP5)*(IQ4:IQ8=IQ5)*(IR4:IR8&gt;IR5)),"")</f>
        <v>2</v>
      </c>
      <c r="IZ5" s="385">
        <f t="shared" ref="IZ5" ca="1" si="315">IF(IH5&lt;&gt;"",IF(IZ57&lt;&gt;"",IF(IG55=3,IZ57,IZ57+IG55),SUM(IT5:IY5)),"")</f>
        <v>3</v>
      </c>
      <c r="JA5" s="385" t="str">
        <f t="shared" ref="JA5" ca="1" si="316">IF(IH5&lt;&gt;"",INDEX(IH4:IH8,MATCH(2,IZ4:IZ8,0),0),"")</f>
        <v>Norway</v>
      </c>
      <c r="JB5" s="385" t="str">
        <f t="shared" ref="JB5:JB7" ca="1" si="317">IF(ID4&lt;&gt;"",ID4,"")</f>
        <v/>
      </c>
      <c r="JC5" s="385">
        <f ca="1">SUMPRODUCT((LM3:LM54=JB5)*(LP3:LP54=JB6)*(LQ3:LQ54="W"))+SUMPRODUCT((LM3:LM54=JB5)*(LP3:LP54=JB7)*(LQ3:LQ54="W"))+SUMPRODUCT((LM3:LM54=JB5)*(LP3:LP54=JB8)*(LQ3:LQ54="W"))+SUMPRODUCT((LM3:LM54=JB6)*(LP3:LP54=JB5)*(LR3:LR54="W"))+SUMPRODUCT((LM3:LM54=JB7)*(LP3:LP54=JB5)*(LR3:LR54="W"))+SUMPRODUCT((LM3:LM54=JB8)*(LP3:LP54=JB5)*(LR3:LR54="W"))</f>
        <v>0</v>
      </c>
      <c r="JD5" s="385">
        <f ca="1">SUMPRODUCT((LM3:LM54=JB5)*(LP3:LP54=JB6)*(LQ3:LQ54="D"))+SUMPRODUCT((LM3:LM54=JB5)*(LP3:LP54=JB7)*(LQ3:LQ54="D"))+SUMPRODUCT((LM3:LM54=JB5)*(LP3:LP54=JB8)*(LQ3:LQ54="D"))+SUMPRODUCT((LM3:LM54=JB6)*(LP3:LP54=JB5)*(LQ3:LQ54="D"))+SUMPRODUCT((LM3:LM54=JB7)*(LP3:LP54=JB5)*(LQ3:LQ54="D"))+SUMPRODUCT((LM3:LM54=JB8)*(LP3:LP54=JB5)*(LQ3:LQ54="D"))</f>
        <v>0</v>
      </c>
      <c r="JE5" s="385">
        <f ca="1">SUMPRODUCT((LM3:LM54=JB5)*(LP3:LP54=JB6)*(LQ3:LQ54="L"))+SUMPRODUCT((LM3:LM54=JB5)*(LP3:LP54=JB7)*(LQ3:LQ54="L"))+SUMPRODUCT((LM3:LM54=JB5)*(LP3:LP54=JB8)*(LQ3:LQ54="L"))+SUMPRODUCT((LM3:LM54=JB6)*(LP3:LP54=JB5)*(LR3:LR54="L"))+SUMPRODUCT((LM3:LM54=JB7)*(LP3:LP54=JB5)*(LR3:LR54="L"))+SUMPRODUCT((LM3:LM54=JB8)*(LP3:LP54=JB5)*(LR3:LR54="L"))</f>
        <v>0</v>
      </c>
      <c r="JF5" s="385">
        <f ca="1">SUMPRODUCT((LM3:LM54=JB5)*(LP3:LP54=JB6)*LN3:LN54)+SUMPRODUCT((LM3:LM54=JB5)*(LP3:LP54=JB7)*LN3:LN54)+SUMPRODUCT((LM3:LM54=JB5)*(LP3:LP54=JB8)*LN3:LN54)+SUMPRODUCT((LM3:LM54=JB5)*(LP3:LP54=JB4)*LN3:LN54)+SUMPRODUCT((LM3:LM54=JB6)*(LP3:LP54=JB5)*LO3:LO54)+SUMPRODUCT((LM3:LM54=JB7)*(LP3:LP54=JB5)*LO3:LO54)+SUMPRODUCT((LM3:LM54=JB8)*(LP3:LP54=JB5)*LO3:LO54)+SUMPRODUCT((LM3:LM54=JB4)*(LP3:LP54=JB5)*LO3:LO54)</f>
        <v>0</v>
      </c>
      <c r="JG5" s="385">
        <f ca="1">SUMPRODUCT((LM3:LM54=JB5)*(LP3:LP54=JB6)*LO3:LO54)+SUMPRODUCT((LM3:LM54=JB5)*(LP3:LP54=JB7)*LO3:LO54)+SUMPRODUCT((LM3:LM54=JB5)*(LP3:LP54=JB8)*LO3:LO54)+SUMPRODUCT((LM3:LM54=JB5)*(LP3:LP54=JB4)*LO3:LO54)+SUMPRODUCT((LM3:LM54=JB6)*(LP3:LP54=JB5)*LN3:LN54)+SUMPRODUCT((LM3:LM54=JB7)*(LP3:LP54=JB5)*LN3:LN54)+SUMPRODUCT((LM3:LM54=JB8)*(LP3:LP54=JB5)*LN3:LN54)+SUMPRODUCT((LM3:LM54=JB4)*(LP3:LP54=JB5)*LN3:LN54)</f>
        <v>0</v>
      </c>
      <c r="JH5" s="385">
        <f t="shared" ref="JH5:JH7" ca="1" si="318">JF5-JG5+1000</f>
        <v>1000</v>
      </c>
      <c r="JI5" s="385" t="str">
        <f t="shared" ref="JI5:JI7" ca="1" si="319">IF(JB5&lt;&gt;"",JC5*3+JD5*1,"")</f>
        <v/>
      </c>
      <c r="JJ5" s="385" t="str">
        <f ca="1">IF(JB5&lt;&gt;"",VLOOKUP(JB5,HO4:HU52,7,FALSE),"")</f>
        <v/>
      </c>
      <c r="JK5" s="385" t="str">
        <f ca="1">IF(JB5&lt;&gt;"",VLOOKUP(JB5,HO4:HU52,5,FALSE),"")</f>
        <v/>
      </c>
      <c r="JL5" s="385" t="str">
        <f ca="1">IF(JB5&lt;&gt;"",VLOOKUP(JB5,HO4:HW52,9,FALSE),"")</f>
        <v/>
      </c>
      <c r="JM5" s="385" t="str">
        <f t="shared" ref="JM5:JM7" ca="1" si="320">JI5</f>
        <v/>
      </c>
      <c r="JN5" s="385" t="str">
        <f t="shared" ref="JN5" ca="1" si="321">IF(JB5&lt;&gt;"",RANK(JM5,JM4:JM8),"")</f>
        <v/>
      </c>
      <c r="JO5" s="385" t="str">
        <f t="shared" ref="JO5" ca="1" si="322">IF(JB5&lt;&gt;"",SUMPRODUCT((JM4:JM8=JM5)*(JH4:JH8&gt;JH5)),"")</f>
        <v/>
      </c>
      <c r="JP5" s="385" t="str">
        <f t="shared" ref="JP5" ca="1" si="323">IF(JB5&lt;&gt;"",SUMPRODUCT((JM4:JM8=JM5)*(JH4:JH8=JH5)*(JF4:JF8&gt;JF5)),"")</f>
        <v/>
      </c>
      <c r="JQ5" s="385" t="str">
        <f t="shared" ref="JQ5" ca="1" si="324">IF(JB5&lt;&gt;"",SUMPRODUCT((JM4:JM8=JM5)*(JH4:JH8=JH5)*(JF4:JF8=JF5)*(JJ4:JJ8&gt;JJ5)),"")</f>
        <v/>
      </c>
      <c r="JR5" s="385" t="str">
        <f t="shared" ref="JR5" ca="1" si="325">IF(JB5&lt;&gt;"",SUMPRODUCT((JM4:JM8=JM5)*(JH4:JH8=JH5)*(JF4:JF8=JF5)*(JJ4:JJ8=JJ5)*(JK4:JK8&gt;JK5)),"")</f>
        <v/>
      </c>
      <c r="JS5" s="385" t="str">
        <f t="shared" ref="JS5" ca="1" si="326">IF(JB5&lt;&gt;"",SUMPRODUCT((JM4:JM8=JM5)*(JH4:JH8=JH5)*(JF4:JF8=JF5)*(JJ4:JJ8=JJ5)*(JK4:JK8=JK5)*(JL4:JL8&gt;JL5)),"")</f>
        <v/>
      </c>
      <c r="JT5" s="385" t="str">
        <f t="shared" ref="JT5" ca="1" si="327">IF(JB5&lt;&gt;"",IF(JT57&lt;&gt;"",IF(JA55=3,JT57,JT57+JA55),SUM(JN5:JS5)+1),"")</f>
        <v/>
      </c>
      <c r="JU5" s="385" t="str">
        <f t="shared" ref="JU5" ca="1" si="328">IF(JB5&lt;&gt;"",INDEX(JB5:JB8,MATCH(2,JT5:JT8,0),0),"")</f>
        <v/>
      </c>
      <c r="LJ5" s="385" t="str">
        <f t="shared" ref="LJ5" ca="1" si="329">IF(JU5&lt;&gt;"",JU5,IF(JA5&lt;&gt;"",JA5,IA5))</f>
        <v>Norway</v>
      </c>
      <c r="LK5" s="385">
        <v>2</v>
      </c>
      <c r="LL5" s="385">
        <v>3</v>
      </c>
      <c r="LM5" s="389" t="str">
        <f t="shared" si="9"/>
        <v>Spain</v>
      </c>
      <c r="LN5" s="389">
        <f ca="1">IF(OFFSET('Game Board'!O10,0,LN1)&lt;&gt;"",OFFSET('Game Board'!O10,0,LN1),0)</f>
        <v>0</v>
      </c>
      <c r="LO5" s="389">
        <f ca="1">IF(OFFSET('Game Board'!P10,0,LN1)&lt;&gt;"",OFFSET('Game Board'!P10,0,LN1),0)</f>
        <v>0</v>
      </c>
      <c r="LP5" s="389" t="str">
        <f t="shared" si="10"/>
        <v>Portugal</v>
      </c>
      <c r="LQ5" s="389" t="str">
        <f ca="1">IF(AND(OFFSET('Game Board'!O10,0,LN1)&lt;&gt;"",OFFSET('Game Board'!P10,0,LN1)&lt;&gt;""),IF(LN5&gt;LO5,"W",IF(LN5=LO5,"D","L")),"")</f>
        <v/>
      </c>
      <c r="LR5" s="385" t="str">
        <f t="shared" ca="1" si="11"/>
        <v/>
      </c>
      <c r="LT5" s="385">
        <f ca="1">VLOOKUP(LU5,PP4:PQ8,2,FALSE)</f>
        <v>2</v>
      </c>
      <c r="LU5" s="386" t="str">
        <f t="shared" si="67"/>
        <v>Norway</v>
      </c>
      <c r="LV5" s="385">
        <f ca="1">SUMPRODUCT((PS3:PS54=LU5)*(PW3:PW54="W"))+SUMPRODUCT((PV3:PV54=LU5)*(PX3:PX54="W"))</f>
        <v>0</v>
      </c>
      <c r="LW5" s="385">
        <f ca="1">SUMPRODUCT((PS3:PS54=LU5)*(PW3:PW54="D"))+SUMPRODUCT((PV3:PV54=LU5)*(PX3:PX54="D"))</f>
        <v>0</v>
      </c>
      <c r="LX5" s="385">
        <f ca="1">SUMPRODUCT((PS3:PS54=LU5)*(PW3:PW54="L"))+SUMPRODUCT((PV3:PV54=LU5)*(PX3:PX54="L"))</f>
        <v>0</v>
      </c>
      <c r="LY5" s="385">
        <f t="shared" ref="LY5" ca="1" si="330">SUMIF(PS3:PS72,LU5,PT3:PT72)+SUMIF(PV3:PV72,LU5,PU3:PU72)</f>
        <v>0</v>
      </c>
      <c r="LZ5" s="385">
        <f t="shared" ref="LZ5" ca="1" si="331">SUMIF(PV3:PV72,LU5,PT3:PT72)+SUMIF(PS3:PS72,LU5,PU3:PU72)</f>
        <v>0</v>
      </c>
      <c r="MA5" s="385">
        <f t="shared" ca="1" si="70"/>
        <v>1000</v>
      </c>
      <c r="MB5" s="385">
        <f t="shared" ca="1" si="71"/>
        <v>0</v>
      </c>
      <c r="MC5" s="391">
        <f t="shared" si="72"/>
        <v>24</v>
      </c>
      <c r="MD5" s="385">
        <f t="shared" ref="MD5" ca="1" si="332">IF(COUNTIF(MB4:MB8,4)&lt;&gt;4,RANK(MB5,MB4:MB8),MB57)</f>
        <v>1</v>
      </c>
      <c r="MF5" s="385">
        <f t="shared" ref="MF5" ca="1" si="333">SUMPRODUCT((MD4:MD7=MD5)*(MC4:MC7&lt;MC5))+MD5</f>
        <v>3</v>
      </c>
      <c r="MG5" s="386" t="str">
        <f t="shared" ref="MG5" ca="1" si="334">INDEX(LU4:LU8,MATCH(2,MF4:MF8,0),0)</f>
        <v>Iceland</v>
      </c>
      <c r="MH5" s="385">
        <f t="shared" ref="MH5" ca="1" si="335">INDEX(MD4:MD8,MATCH(MG5,LU4:LU8,0),0)</f>
        <v>1</v>
      </c>
      <c r="MI5" s="385" t="str">
        <f t="shared" ref="MI5" ca="1" si="336">IF(MI4&lt;&gt;"",MG5,"")</f>
        <v>Iceland</v>
      </c>
      <c r="MJ5" s="385" t="str">
        <f t="shared" ref="MJ5" ca="1" si="337">IF(MJ4&lt;&gt;"",MG6,"")</f>
        <v/>
      </c>
      <c r="MK5" s="385" t="str">
        <f t="shared" ref="MK5" ca="1" si="338">IF(MK4&lt;&gt;"",MG7,"")</f>
        <v/>
      </c>
      <c r="ML5" s="385" t="str">
        <f t="shared" ref="ML5" si="339">IF(ML4&lt;&gt;"",MG8,"")</f>
        <v/>
      </c>
      <c r="MN5" s="385" t="str">
        <f t="shared" ca="1" si="81"/>
        <v>Iceland</v>
      </c>
      <c r="MO5" s="385">
        <f ca="1">SUMPRODUCT((PS3:PS54=MN5)*(PV3:PV54=MN6)*(PW3:PW54="W"))+SUMPRODUCT((PS3:PS54=MN5)*(PV3:PV54=MN7)*(PW3:PW54="W"))+SUMPRODUCT((PS3:PS54=MN5)*(PV3:PV54=MN8)*(PW3:PW54="W"))+SUMPRODUCT((PS3:PS54=MN5)*(PV3:PV54=MN4)*(PW3:PW54="W"))+SUMPRODUCT((PS3:PS54=MN6)*(PV3:PV54=MN5)*(PX3:PX54="W"))+SUMPRODUCT((PS3:PS54=MN7)*(PV3:PV54=MN5)*(PX3:PX54="W"))+SUMPRODUCT((PS3:PS54=MN8)*(PV3:PV54=MN5)*(PX3:PX54="W"))+SUMPRODUCT((PS3:PS54=MN4)*(PV3:PV54=MN5)*(PX3:PX54="W"))</f>
        <v>0</v>
      </c>
      <c r="MP5" s="385">
        <f ca="1">SUMPRODUCT((PS3:PS54=MN5)*(PV3:PV54=MN6)*(PW3:PW54="D"))+SUMPRODUCT((PS3:PS54=MN5)*(PV3:PV54=MN7)*(PW3:PW54="D"))+SUMPRODUCT((PS3:PS54=MN5)*(PV3:PV54=MN8)*(PW3:PW54="D"))+SUMPRODUCT((PS3:PS54=MN5)*(PV3:PV54=MN4)*(PW3:PW54="D"))+SUMPRODUCT((PS3:PS54=MN6)*(PV3:PV54=MN5)*(PW3:PW54="D"))+SUMPRODUCT((PS3:PS54=MN7)*(PV3:PV54=MN5)*(PW3:PW54="D"))+SUMPRODUCT((PS3:PS54=MN8)*(PV3:PV54=MN5)*(PW3:PW54="D"))+SUMPRODUCT((PS3:PS54=MN4)*(PV3:PV54=MN5)*(PW3:PW54="D"))</f>
        <v>0</v>
      </c>
      <c r="MQ5" s="385">
        <f ca="1">SUMPRODUCT((PS3:PS54=MN5)*(PV3:PV54=MN6)*(PW3:PW54="L"))+SUMPRODUCT((PS3:PS54=MN5)*(PV3:PV54=MN7)*(PW3:PW54="L"))+SUMPRODUCT((PS3:PS54=MN5)*(PV3:PV54=MN8)*(PW3:PW54="L"))+SUMPRODUCT((PS3:PS54=MN5)*(PV3:PV54=MN4)*(PW3:PW54="L"))+SUMPRODUCT((PS3:PS54=MN6)*(PV3:PV54=MN5)*(PX3:PX54="L"))+SUMPRODUCT((PS3:PS54=MN7)*(PV3:PV54=MN5)*(PX3:PX54="L"))+SUMPRODUCT((PS3:PS54=MN8)*(PV3:PV54=MN5)*(PX3:PX54="L"))+SUMPRODUCT((PS3:PS54=MN4)*(PV3:PV54=MN5)*(PX3:PX54="L"))</f>
        <v>0</v>
      </c>
      <c r="MR5" s="385">
        <f ca="1">SUMPRODUCT((PS3:PS54=MN5)*(PV3:PV54=MN6)*PT3:PT54)+SUMPRODUCT((PS3:PS54=MN5)*(PV3:PV54=MN7)*PT3:PT54)+SUMPRODUCT((PS3:PS54=MN5)*(PV3:PV54=MN8)*PT3:PT54)+SUMPRODUCT((PS3:PS54=MN5)*(PV3:PV54=MN4)*PT3:PT54)+SUMPRODUCT((PS3:PS54=MN6)*(PV3:PV54=MN5)*PU3:PU54)+SUMPRODUCT((PS3:PS54=MN7)*(PV3:PV54=MN5)*PU3:PU54)+SUMPRODUCT((PS3:PS54=MN8)*(PV3:PV54=MN5)*PU3:PU54)+SUMPRODUCT((PS3:PS54=MN4)*(PV3:PV54=MN5)*PU3:PU54)</f>
        <v>0</v>
      </c>
      <c r="MS5" s="385">
        <f ca="1">SUMPRODUCT((PS3:PS54=MN5)*(PV3:PV54=MN6)*PU3:PU54)+SUMPRODUCT((PS3:PS54=MN5)*(PV3:PV54=MN7)*PU3:PU54)+SUMPRODUCT((PS3:PS54=MN5)*(PV3:PV54=MN8)*PU3:PU54)+SUMPRODUCT((PS3:PS54=MN5)*(PV3:PV54=MN4)*PU3:PU54)+SUMPRODUCT((PS3:PS54=MN6)*(PV3:PV54=MN5)*PT3:PT54)+SUMPRODUCT((PS3:PS54=MN7)*(PV3:PV54=MN5)*PT3:PT54)+SUMPRODUCT((PS3:PS54=MN8)*(PV3:PV54=MN5)*PT3:PT54)+SUMPRODUCT((PS3:PS54=MN4)*(PV3:PV54=MN5)*PT3:PT54)</f>
        <v>0</v>
      </c>
      <c r="MT5" s="385">
        <f t="shared" ca="1" si="82"/>
        <v>1000</v>
      </c>
      <c r="MU5" s="385">
        <f t="shared" ca="1" si="83"/>
        <v>0</v>
      </c>
      <c r="MV5" s="385">
        <f ca="1">IF(MN5&lt;&gt;"",VLOOKUP(MN5,LU4:MA52,7,FALSE),"")</f>
        <v>1000</v>
      </c>
      <c r="MW5" s="385">
        <f ca="1">IF(MN5&lt;&gt;"",VLOOKUP(MN5,LU4:MA52,5,FALSE),"")</f>
        <v>0</v>
      </c>
      <c r="MX5" s="385">
        <f ca="1">IF(MN5&lt;&gt;"",VLOOKUP(MN5,LU4:MC52,9,FALSE),"")</f>
        <v>16</v>
      </c>
      <c r="MY5" s="385">
        <f t="shared" ca="1" si="84"/>
        <v>0</v>
      </c>
      <c r="MZ5" s="385">
        <f t="shared" ref="MZ5" ca="1" si="340">IF(MN5&lt;&gt;"",RANK(MY5,MY4:MY8),"")</f>
        <v>1</v>
      </c>
      <c r="NA5" s="385">
        <f t="shared" ref="NA5" ca="1" si="341">IF(MN5&lt;&gt;"",SUMPRODUCT((MY4:MY8=MY5)*(MT4:MT8&gt;MT5)),"")</f>
        <v>0</v>
      </c>
      <c r="NB5" s="385">
        <f t="shared" ref="NB5" ca="1" si="342">IF(MN5&lt;&gt;"",SUMPRODUCT((MY4:MY8=MY5)*(MT4:MT8=MT5)*(MR4:MR8&gt;MR5)),"")</f>
        <v>0</v>
      </c>
      <c r="NC5" s="385">
        <f t="shared" ref="NC5" ca="1" si="343">IF(MN5&lt;&gt;"",SUMPRODUCT((MY4:MY8=MY5)*(MT4:MT8=MT5)*(MR4:MR8=MR5)*(MV4:MV8&gt;MV5)),"")</f>
        <v>0</v>
      </c>
      <c r="ND5" s="385">
        <f t="shared" ref="ND5" ca="1" si="344">IF(MN5&lt;&gt;"",SUMPRODUCT((MY4:MY8=MY5)*(MT4:MT8=MT5)*(MR4:MR8=MR5)*(MV4:MV8=MV5)*(MW4:MW8&gt;MW5)),"")</f>
        <v>0</v>
      </c>
      <c r="NE5" s="385">
        <f t="shared" ref="NE5" ca="1" si="345">IF(MN5&lt;&gt;"",SUMPRODUCT((MY4:MY8=MY5)*(MT4:MT8=MT5)*(MR4:MR8=MR5)*(MV4:MV8=MV5)*(MW4:MW8=MW5)*(MX4:MX8&gt;MX5)),"")</f>
        <v>2</v>
      </c>
      <c r="NF5" s="385">
        <f t="shared" ref="NF5" ca="1" si="346">IF(MN5&lt;&gt;"",IF(NF57&lt;&gt;"",IF(MM55=3,NF57,NF57+MM55),SUM(MZ5:NE5)),"")</f>
        <v>3</v>
      </c>
      <c r="NG5" s="385" t="str">
        <f t="shared" ref="NG5" ca="1" si="347">IF(MN5&lt;&gt;"",INDEX(MN4:MN8,MATCH(2,NF4:NF8,0),0),"")</f>
        <v>Norway</v>
      </c>
      <c r="NH5" s="385" t="str">
        <f t="shared" ref="NH5:NH7" ca="1" si="348">IF(MJ4&lt;&gt;"",MJ4,"")</f>
        <v/>
      </c>
      <c r="NI5" s="385">
        <f ca="1">SUMPRODUCT((PS3:PS54=NH5)*(PV3:PV54=NH6)*(PW3:PW54="W"))+SUMPRODUCT((PS3:PS54=NH5)*(PV3:PV54=NH7)*(PW3:PW54="W"))+SUMPRODUCT((PS3:PS54=NH5)*(PV3:PV54=NH8)*(PW3:PW54="W"))+SUMPRODUCT((PS3:PS54=NH6)*(PV3:PV54=NH5)*(PX3:PX54="W"))+SUMPRODUCT((PS3:PS54=NH7)*(PV3:PV54=NH5)*(PX3:PX54="W"))+SUMPRODUCT((PS3:PS54=NH8)*(PV3:PV54=NH5)*(PX3:PX54="W"))</f>
        <v>0</v>
      </c>
      <c r="NJ5" s="385">
        <f ca="1">SUMPRODUCT((PS3:PS54=NH5)*(PV3:PV54=NH6)*(PW3:PW54="D"))+SUMPRODUCT((PS3:PS54=NH5)*(PV3:PV54=NH7)*(PW3:PW54="D"))+SUMPRODUCT((PS3:PS54=NH5)*(PV3:PV54=NH8)*(PW3:PW54="D"))+SUMPRODUCT((PS3:PS54=NH6)*(PV3:PV54=NH5)*(PW3:PW54="D"))+SUMPRODUCT((PS3:PS54=NH7)*(PV3:PV54=NH5)*(PW3:PW54="D"))+SUMPRODUCT((PS3:PS54=NH8)*(PV3:PV54=NH5)*(PW3:PW54="D"))</f>
        <v>0</v>
      </c>
      <c r="NK5" s="385">
        <f ca="1">SUMPRODUCT((PS3:PS54=NH5)*(PV3:PV54=NH6)*(PW3:PW54="L"))+SUMPRODUCT((PS3:PS54=NH5)*(PV3:PV54=NH7)*(PW3:PW54="L"))+SUMPRODUCT((PS3:PS54=NH5)*(PV3:PV54=NH8)*(PW3:PW54="L"))+SUMPRODUCT((PS3:PS54=NH6)*(PV3:PV54=NH5)*(PX3:PX54="L"))+SUMPRODUCT((PS3:PS54=NH7)*(PV3:PV54=NH5)*(PX3:PX54="L"))+SUMPRODUCT((PS3:PS54=NH8)*(PV3:PV54=NH5)*(PX3:PX54="L"))</f>
        <v>0</v>
      </c>
      <c r="NL5" s="385">
        <f ca="1">SUMPRODUCT((PS3:PS54=NH5)*(PV3:PV54=NH6)*PT3:PT54)+SUMPRODUCT((PS3:PS54=NH5)*(PV3:PV54=NH7)*PT3:PT54)+SUMPRODUCT((PS3:PS54=NH5)*(PV3:PV54=NH8)*PT3:PT54)+SUMPRODUCT((PS3:PS54=NH5)*(PV3:PV54=NH4)*PT3:PT54)+SUMPRODUCT((PS3:PS54=NH6)*(PV3:PV54=NH5)*PU3:PU54)+SUMPRODUCT((PS3:PS54=NH7)*(PV3:PV54=NH5)*PU3:PU54)+SUMPRODUCT((PS3:PS54=NH8)*(PV3:PV54=NH5)*PU3:PU54)+SUMPRODUCT((PS3:PS54=NH4)*(PV3:PV54=NH5)*PU3:PU54)</f>
        <v>0</v>
      </c>
      <c r="NM5" s="385">
        <f ca="1">SUMPRODUCT((PS3:PS54=NH5)*(PV3:PV54=NH6)*PU3:PU54)+SUMPRODUCT((PS3:PS54=NH5)*(PV3:PV54=NH7)*PU3:PU54)+SUMPRODUCT((PS3:PS54=NH5)*(PV3:PV54=NH8)*PU3:PU54)+SUMPRODUCT((PS3:PS54=NH5)*(PV3:PV54=NH4)*PU3:PU54)+SUMPRODUCT((PS3:PS54=NH6)*(PV3:PV54=NH5)*PT3:PT54)+SUMPRODUCT((PS3:PS54=NH7)*(PV3:PV54=NH5)*PT3:PT54)+SUMPRODUCT((PS3:PS54=NH8)*(PV3:PV54=NH5)*PT3:PT54)+SUMPRODUCT((PS3:PS54=NH4)*(PV3:PV54=NH5)*PT3:PT54)</f>
        <v>0</v>
      </c>
      <c r="NN5" s="385">
        <f t="shared" ref="NN5:NN7" ca="1" si="349">NL5-NM5+1000</f>
        <v>1000</v>
      </c>
      <c r="NO5" s="385" t="str">
        <f t="shared" ref="NO5:NO7" ca="1" si="350">IF(NH5&lt;&gt;"",NI5*3+NJ5*1,"")</f>
        <v/>
      </c>
      <c r="NP5" s="385" t="str">
        <f ca="1">IF(NH5&lt;&gt;"",VLOOKUP(NH5,LU4:MA52,7,FALSE),"")</f>
        <v/>
      </c>
      <c r="NQ5" s="385" t="str">
        <f ca="1">IF(NH5&lt;&gt;"",VLOOKUP(NH5,LU4:MA52,5,FALSE),"")</f>
        <v/>
      </c>
      <c r="NR5" s="385" t="str">
        <f ca="1">IF(NH5&lt;&gt;"",VLOOKUP(NH5,LU4:MC52,9,FALSE),"")</f>
        <v/>
      </c>
      <c r="NS5" s="385" t="str">
        <f t="shared" ref="NS5:NS7" ca="1" si="351">NO5</f>
        <v/>
      </c>
      <c r="NT5" s="385" t="str">
        <f t="shared" ref="NT5" ca="1" si="352">IF(NH5&lt;&gt;"",RANK(NS5,NS4:NS8),"")</f>
        <v/>
      </c>
      <c r="NU5" s="385" t="str">
        <f t="shared" ref="NU5" ca="1" si="353">IF(NH5&lt;&gt;"",SUMPRODUCT((NS4:NS8=NS5)*(NN4:NN8&gt;NN5)),"")</f>
        <v/>
      </c>
      <c r="NV5" s="385" t="str">
        <f t="shared" ref="NV5" ca="1" si="354">IF(NH5&lt;&gt;"",SUMPRODUCT((NS4:NS8=NS5)*(NN4:NN8=NN5)*(NL4:NL8&gt;NL5)),"")</f>
        <v/>
      </c>
      <c r="NW5" s="385" t="str">
        <f t="shared" ref="NW5" ca="1" si="355">IF(NH5&lt;&gt;"",SUMPRODUCT((NS4:NS8=NS5)*(NN4:NN8=NN5)*(NL4:NL8=NL5)*(NP4:NP8&gt;NP5)),"")</f>
        <v/>
      </c>
      <c r="NX5" s="385" t="str">
        <f t="shared" ref="NX5" ca="1" si="356">IF(NH5&lt;&gt;"",SUMPRODUCT((NS4:NS8=NS5)*(NN4:NN8=NN5)*(NL4:NL8=NL5)*(NP4:NP8=NP5)*(NQ4:NQ8&gt;NQ5)),"")</f>
        <v/>
      </c>
      <c r="NY5" s="385" t="str">
        <f t="shared" ref="NY5" ca="1" si="357">IF(NH5&lt;&gt;"",SUMPRODUCT((NS4:NS8=NS5)*(NN4:NN8=NN5)*(NL4:NL8=NL5)*(NP4:NP8=NP5)*(NQ4:NQ8=NQ5)*(NR4:NR8&gt;NR5)),"")</f>
        <v/>
      </c>
      <c r="NZ5" s="385" t="str">
        <f t="shared" ref="NZ5" ca="1" si="358">IF(NH5&lt;&gt;"",IF(NZ57&lt;&gt;"",IF(NG55=3,NZ57,NZ57+NG55),SUM(NT5:NY5)+1),"")</f>
        <v/>
      </c>
      <c r="OA5" s="385" t="str">
        <f t="shared" ref="OA5" ca="1" si="359">IF(NH5&lt;&gt;"",INDEX(NH5:NH8,MATCH(2,NZ5:NZ8,0),0),"")</f>
        <v/>
      </c>
      <c r="PP5" s="385" t="str">
        <f t="shared" ref="PP5" ca="1" si="360">IF(OA5&lt;&gt;"",OA5,IF(NG5&lt;&gt;"",NG5,MG5))</f>
        <v>Norway</v>
      </c>
      <c r="PQ5" s="385">
        <v>2</v>
      </c>
      <c r="PR5" s="385">
        <v>3</v>
      </c>
      <c r="PS5" s="389" t="str">
        <f t="shared" si="12"/>
        <v>Spain</v>
      </c>
      <c r="PT5" s="389">
        <f ca="1">IF(OFFSET('Game Board'!O10,0,PT1)&lt;&gt;"",OFFSET('Game Board'!O10,0,PT1),0)</f>
        <v>0</v>
      </c>
      <c r="PU5" s="389">
        <f ca="1">IF(OFFSET('Game Board'!P10,0,PT1)&lt;&gt;"",OFFSET('Game Board'!P10,0,PT1),0)</f>
        <v>0</v>
      </c>
      <c r="PV5" s="389" t="str">
        <f t="shared" si="13"/>
        <v>Portugal</v>
      </c>
      <c r="PW5" s="389" t="str">
        <f ca="1">IF(AND(OFFSET('Game Board'!O10,0,PT1)&lt;&gt;"",OFFSET('Game Board'!P10,0,PT1)&lt;&gt;""),IF(PT5&gt;PU5,"W",IF(PT5=PU5,"D","L")),"")</f>
        <v/>
      </c>
      <c r="PX5" s="385" t="str">
        <f t="shared" ca="1" si="14"/>
        <v/>
      </c>
      <c r="PZ5" s="385">
        <f ca="1">VLOOKUP(QA5,TV4:TW8,2,FALSE)</f>
        <v>2</v>
      </c>
      <c r="QA5" s="386" t="str">
        <f t="shared" si="94"/>
        <v>Norway</v>
      </c>
      <c r="QB5" s="385">
        <f ca="1">SUMPRODUCT((TY3:TY54=QA5)*(UC3:UC54="W"))+SUMPRODUCT((UB3:UB54=QA5)*(UD3:UD54="W"))</f>
        <v>0</v>
      </c>
      <c r="QC5" s="385">
        <f ca="1">SUMPRODUCT((TY3:TY54=QA5)*(UC3:UC54="D"))+SUMPRODUCT((UB3:UB54=QA5)*(UD3:UD54="D"))</f>
        <v>0</v>
      </c>
      <c r="QD5" s="385">
        <f ca="1">SUMPRODUCT((TY3:TY54=QA5)*(UC3:UC54="L"))+SUMPRODUCT((UB3:UB54=QA5)*(UD3:UD54="L"))</f>
        <v>0</v>
      </c>
      <c r="QE5" s="385">
        <f t="shared" ref="QE5" ca="1" si="361">SUMIF(TY3:TY72,QA5,TZ3:TZ72)+SUMIF(UB3:UB72,QA5,UA3:UA72)</f>
        <v>0</v>
      </c>
      <c r="QF5" s="385">
        <f t="shared" ref="QF5" ca="1" si="362">SUMIF(UB3:UB72,QA5,TZ3:TZ72)+SUMIF(TY3:TY72,QA5,UA3:UA72)</f>
        <v>0</v>
      </c>
      <c r="QG5" s="385">
        <f t="shared" ca="1" si="97"/>
        <v>1000</v>
      </c>
      <c r="QH5" s="385">
        <f t="shared" ca="1" si="98"/>
        <v>0</v>
      </c>
      <c r="QI5" s="391">
        <f t="shared" si="99"/>
        <v>24</v>
      </c>
      <c r="QJ5" s="385">
        <f t="shared" ref="QJ5" ca="1" si="363">IF(COUNTIF(QH4:QH8,4)&lt;&gt;4,RANK(QH5,QH4:QH8),QH57)</f>
        <v>1</v>
      </c>
      <c r="QL5" s="385">
        <f t="shared" ref="QL5" ca="1" si="364">SUMPRODUCT((QJ4:QJ7=QJ5)*(QI4:QI7&lt;QI5))+QJ5</f>
        <v>3</v>
      </c>
      <c r="QM5" s="386" t="str">
        <f t="shared" ref="QM5" ca="1" si="365">INDEX(QA4:QA8,MATCH(2,QL4:QL8,0),0)</f>
        <v>Iceland</v>
      </c>
      <c r="QN5" s="385">
        <f t="shared" ref="QN5" ca="1" si="366">INDEX(QJ4:QJ8,MATCH(QM5,QA4:QA8,0),0)</f>
        <v>1</v>
      </c>
      <c r="QO5" s="385" t="str">
        <f t="shared" ref="QO5" ca="1" si="367">IF(QO4&lt;&gt;"",QM5,"")</f>
        <v>Iceland</v>
      </c>
      <c r="QP5" s="385" t="str">
        <f t="shared" ref="QP5" ca="1" si="368">IF(QP4&lt;&gt;"",QM6,"")</f>
        <v/>
      </c>
      <c r="QQ5" s="385" t="str">
        <f t="shared" ref="QQ5" ca="1" si="369">IF(QQ4&lt;&gt;"",QM7,"")</f>
        <v/>
      </c>
      <c r="QR5" s="385" t="str">
        <f t="shared" ref="QR5" si="370">IF(QR4&lt;&gt;"",QM8,"")</f>
        <v/>
      </c>
      <c r="QT5" s="385" t="str">
        <f t="shared" ca="1" si="108"/>
        <v>Iceland</v>
      </c>
      <c r="QU5" s="385">
        <f ca="1">SUMPRODUCT((TY3:TY54=QT5)*(UB3:UB54=QT6)*(UC3:UC54="W"))+SUMPRODUCT((TY3:TY54=QT5)*(UB3:UB54=QT7)*(UC3:UC54="W"))+SUMPRODUCT((TY3:TY54=QT5)*(UB3:UB54=QT8)*(UC3:UC54="W"))+SUMPRODUCT((TY3:TY54=QT5)*(UB3:UB54=QT4)*(UC3:UC54="W"))+SUMPRODUCT((TY3:TY54=QT6)*(UB3:UB54=QT5)*(UD3:UD54="W"))+SUMPRODUCT((TY3:TY54=QT7)*(UB3:UB54=QT5)*(UD3:UD54="W"))+SUMPRODUCT((TY3:TY54=QT8)*(UB3:UB54=QT5)*(UD3:UD54="W"))+SUMPRODUCT((TY3:TY54=QT4)*(UB3:UB54=QT5)*(UD3:UD54="W"))</f>
        <v>0</v>
      </c>
      <c r="QV5" s="385">
        <f ca="1">SUMPRODUCT((TY3:TY54=QT5)*(UB3:UB54=QT6)*(UC3:UC54="D"))+SUMPRODUCT((TY3:TY54=QT5)*(UB3:UB54=QT7)*(UC3:UC54="D"))+SUMPRODUCT((TY3:TY54=QT5)*(UB3:UB54=QT8)*(UC3:UC54="D"))+SUMPRODUCT((TY3:TY54=QT5)*(UB3:UB54=QT4)*(UC3:UC54="D"))+SUMPRODUCT((TY3:TY54=QT6)*(UB3:UB54=QT5)*(UC3:UC54="D"))+SUMPRODUCT((TY3:TY54=QT7)*(UB3:UB54=QT5)*(UC3:UC54="D"))+SUMPRODUCT((TY3:TY54=QT8)*(UB3:UB54=QT5)*(UC3:UC54="D"))+SUMPRODUCT((TY3:TY54=QT4)*(UB3:UB54=QT5)*(UC3:UC54="D"))</f>
        <v>0</v>
      </c>
      <c r="QW5" s="385">
        <f ca="1">SUMPRODUCT((TY3:TY54=QT5)*(UB3:UB54=QT6)*(UC3:UC54="L"))+SUMPRODUCT((TY3:TY54=QT5)*(UB3:UB54=QT7)*(UC3:UC54="L"))+SUMPRODUCT((TY3:TY54=QT5)*(UB3:UB54=QT8)*(UC3:UC54="L"))+SUMPRODUCT((TY3:TY54=QT5)*(UB3:UB54=QT4)*(UC3:UC54="L"))+SUMPRODUCT((TY3:TY54=QT6)*(UB3:UB54=QT5)*(UD3:UD54="L"))+SUMPRODUCT((TY3:TY54=QT7)*(UB3:UB54=QT5)*(UD3:UD54="L"))+SUMPRODUCT((TY3:TY54=QT8)*(UB3:UB54=QT5)*(UD3:UD54="L"))+SUMPRODUCT((TY3:TY54=QT4)*(UB3:UB54=QT5)*(UD3:UD54="L"))</f>
        <v>0</v>
      </c>
      <c r="QX5" s="385">
        <f ca="1">SUMPRODUCT((TY3:TY54=QT5)*(UB3:UB54=QT6)*TZ3:TZ54)+SUMPRODUCT((TY3:TY54=QT5)*(UB3:UB54=QT7)*TZ3:TZ54)+SUMPRODUCT((TY3:TY54=QT5)*(UB3:UB54=QT8)*TZ3:TZ54)+SUMPRODUCT((TY3:TY54=QT5)*(UB3:UB54=QT4)*TZ3:TZ54)+SUMPRODUCT((TY3:TY54=QT6)*(UB3:UB54=QT5)*UA3:UA54)+SUMPRODUCT((TY3:TY54=QT7)*(UB3:UB54=QT5)*UA3:UA54)+SUMPRODUCT((TY3:TY54=QT8)*(UB3:UB54=QT5)*UA3:UA54)+SUMPRODUCT((TY3:TY54=QT4)*(UB3:UB54=QT5)*UA3:UA54)</f>
        <v>0</v>
      </c>
      <c r="QY5" s="385">
        <f ca="1">SUMPRODUCT((TY3:TY54=QT5)*(UB3:UB54=QT6)*UA3:UA54)+SUMPRODUCT((TY3:TY54=QT5)*(UB3:UB54=QT7)*UA3:UA54)+SUMPRODUCT((TY3:TY54=QT5)*(UB3:UB54=QT8)*UA3:UA54)+SUMPRODUCT((TY3:TY54=QT5)*(UB3:UB54=QT4)*UA3:UA54)+SUMPRODUCT((TY3:TY54=QT6)*(UB3:UB54=QT5)*TZ3:TZ54)+SUMPRODUCT((TY3:TY54=QT7)*(UB3:UB54=QT5)*TZ3:TZ54)+SUMPRODUCT((TY3:TY54=QT8)*(UB3:UB54=QT5)*TZ3:TZ54)+SUMPRODUCT((TY3:TY54=QT4)*(UB3:UB54=QT5)*TZ3:TZ54)</f>
        <v>0</v>
      </c>
      <c r="QZ5" s="385">
        <f t="shared" ca="1" si="109"/>
        <v>1000</v>
      </c>
      <c r="RA5" s="385">
        <f t="shared" ca="1" si="110"/>
        <v>0</v>
      </c>
      <c r="RB5" s="385">
        <f ca="1">IF(QT5&lt;&gt;"",VLOOKUP(QT5,QA4:QG52,7,FALSE),"")</f>
        <v>1000</v>
      </c>
      <c r="RC5" s="385">
        <f ca="1">IF(QT5&lt;&gt;"",VLOOKUP(QT5,QA4:QG52,5,FALSE),"")</f>
        <v>0</v>
      </c>
      <c r="RD5" s="385">
        <f ca="1">IF(QT5&lt;&gt;"",VLOOKUP(QT5,QA4:QI52,9,FALSE),"")</f>
        <v>16</v>
      </c>
      <c r="RE5" s="385">
        <f t="shared" ca="1" si="111"/>
        <v>0</v>
      </c>
      <c r="RF5" s="385">
        <f t="shared" ref="RF5" ca="1" si="371">IF(QT5&lt;&gt;"",RANK(RE5,RE4:RE8),"")</f>
        <v>1</v>
      </c>
      <c r="RG5" s="385">
        <f t="shared" ref="RG5" ca="1" si="372">IF(QT5&lt;&gt;"",SUMPRODUCT((RE4:RE8=RE5)*(QZ4:QZ8&gt;QZ5)),"")</f>
        <v>0</v>
      </c>
      <c r="RH5" s="385">
        <f t="shared" ref="RH5" ca="1" si="373">IF(QT5&lt;&gt;"",SUMPRODUCT((RE4:RE8=RE5)*(QZ4:QZ8=QZ5)*(QX4:QX8&gt;QX5)),"")</f>
        <v>0</v>
      </c>
      <c r="RI5" s="385">
        <f t="shared" ref="RI5" ca="1" si="374">IF(QT5&lt;&gt;"",SUMPRODUCT((RE4:RE8=RE5)*(QZ4:QZ8=QZ5)*(QX4:QX8=QX5)*(RB4:RB8&gt;RB5)),"")</f>
        <v>0</v>
      </c>
      <c r="RJ5" s="385">
        <f t="shared" ref="RJ5" ca="1" si="375">IF(QT5&lt;&gt;"",SUMPRODUCT((RE4:RE8=RE5)*(QZ4:QZ8=QZ5)*(QX4:QX8=QX5)*(RB4:RB8=RB5)*(RC4:RC8&gt;RC5)),"")</f>
        <v>0</v>
      </c>
      <c r="RK5" s="385">
        <f t="shared" ref="RK5" ca="1" si="376">IF(QT5&lt;&gt;"",SUMPRODUCT((RE4:RE8=RE5)*(QZ4:QZ8=QZ5)*(QX4:QX8=QX5)*(RB4:RB8=RB5)*(RC4:RC8=RC5)*(RD4:RD8&gt;RD5)),"")</f>
        <v>2</v>
      </c>
      <c r="RL5" s="385">
        <f t="shared" ref="RL5" ca="1" si="377">IF(QT5&lt;&gt;"",IF(RL57&lt;&gt;"",IF(QS55=3,RL57,RL57+QS55),SUM(RF5:RK5)),"")</f>
        <v>3</v>
      </c>
      <c r="RM5" s="385" t="str">
        <f t="shared" ref="RM5" ca="1" si="378">IF(QT5&lt;&gt;"",INDEX(QT4:QT8,MATCH(2,RL4:RL8,0),0),"")</f>
        <v>Norway</v>
      </c>
      <c r="RN5" s="385" t="str">
        <f t="shared" ref="RN5:RN7" ca="1" si="379">IF(QP4&lt;&gt;"",QP4,"")</f>
        <v/>
      </c>
      <c r="RO5" s="385">
        <f ca="1">SUMPRODUCT((TY3:TY54=RN5)*(UB3:UB54=RN6)*(UC3:UC54="W"))+SUMPRODUCT((TY3:TY54=RN5)*(UB3:UB54=RN7)*(UC3:UC54="W"))+SUMPRODUCT((TY3:TY54=RN5)*(UB3:UB54=RN8)*(UC3:UC54="W"))+SUMPRODUCT((TY3:TY54=RN6)*(UB3:UB54=RN5)*(UD3:UD54="W"))+SUMPRODUCT((TY3:TY54=RN7)*(UB3:UB54=RN5)*(UD3:UD54="W"))+SUMPRODUCT((TY3:TY54=RN8)*(UB3:UB54=RN5)*(UD3:UD54="W"))</f>
        <v>0</v>
      </c>
      <c r="RP5" s="385">
        <f ca="1">SUMPRODUCT((TY3:TY54=RN5)*(UB3:UB54=RN6)*(UC3:UC54="D"))+SUMPRODUCT((TY3:TY54=RN5)*(UB3:UB54=RN7)*(UC3:UC54="D"))+SUMPRODUCT((TY3:TY54=RN5)*(UB3:UB54=RN8)*(UC3:UC54="D"))+SUMPRODUCT((TY3:TY54=RN6)*(UB3:UB54=RN5)*(UC3:UC54="D"))+SUMPRODUCT((TY3:TY54=RN7)*(UB3:UB54=RN5)*(UC3:UC54="D"))+SUMPRODUCT((TY3:TY54=RN8)*(UB3:UB54=RN5)*(UC3:UC54="D"))</f>
        <v>0</v>
      </c>
      <c r="RQ5" s="385">
        <f ca="1">SUMPRODUCT((TY3:TY54=RN5)*(UB3:UB54=RN6)*(UC3:UC54="L"))+SUMPRODUCT((TY3:TY54=RN5)*(UB3:UB54=RN7)*(UC3:UC54="L"))+SUMPRODUCT((TY3:TY54=RN5)*(UB3:UB54=RN8)*(UC3:UC54="L"))+SUMPRODUCT((TY3:TY54=RN6)*(UB3:UB54=RN5)*(UD3:UD54="L"))+SUMPRODUCT((TY3:TY54=RN7)*(UB3:UB54=RN5)*(UD3:UD54="L"))+SUMPRODUCT((TY3:TY54=RN8)*(UB3:UB54=RN5)*(UD3:UD54="L"))</f>
        <v>0</v>
      </c>
      <c r="RR5" s="385">
        <f ca="1">SUMPRODUCT((TY3:TY54=RN5)*(UB3:UB54=RN6)*TZ3:TZ54)+SUMPRODUCT((TY3:TY54=RN5)*(UB3:UB54=RN7)*TZ3:TZ54)+SUMPRODUCT((TY3:TY54=RN5)*(UB3:UB54=RN8)*TZ3:TZ54)+SUMPRODUCT((TY3:TY54=RN5)*(UB3:UB54=RN4)*TZ3:TZ54)+SUMPRODUCT((TY3:TY54=RN6)*(UB3:UB54=RN5)*UA3:UA54)+SUMPRODUCT((TY3:TY54=RN7)*(UB3:UB54=RN5)*UA3:UA54)+SUMPRODUCT((TY3:TY54=RN8)*(UB3:UB54=RN5)*UA3:UA54)+SUMPRODUCT((TY3:TY54=RN4)*(UB3:UB54=RN5)*UA3:UA54)</f>
        <v>0</v>
      </c>
      <c r="RS5" s="385">
        <f ca="1">SUMPRODUCT((TY3:TY54=RN5)*(UB3:UB54=RN6)*UA3:UA54)+SUMPRODUCT((TY3:TY54=RN5)*(UB3:UB54=RN7)*UA3:UA54)+SUMPRODUCT((TY3:TY54=RN5)*(UB3:UB54=RN8)*UA3:UA54)+SUMPRODUCT((TY3:TY54=RN5)*(UB3:UB54=RN4)*UA3:UA54)+SUMPRODUCT((TY3:TY54=RN6)*(UB3:UB54=RN5)*TZ3:TZ54)+SUMPRODUCT((TY3:TY54=RN7)*(UB3:UB54=RN5)*TZ3:TZ54)+SUMPRODUCT((TY3:TY54=RN8)*(UB3:UB54=RN5)*TZ3:TZ54)+SUMPRODUCT((TY3:TY54=RN4)*(UB3:UB54=RN5)*TZ3:TZ54)</f>
        <v>0</v>
      </c>
      <c r="RT5" s="385">
        <f t="shared" ref="RT5:RT7" ca="1" si="380">RR5-RS5+1000</f>
        <v>1000</v>
      </c>
      <c r="RU5" s="385" t="str">
        <f t="shared" ref="RU5:RU7" ca="1" si="381">IF(RN5&lt;&gt;"",RO5*3+RP5*1,"")</f>
        <v/>
      </c>
      <c r="RV5" s="385" t="str">
        <f ca="1">IF(RN5&lt;&gt;"",VLOOKUP(RN5,QA4:QG52,7,FALSE),"")</f>
        <v/>
      </c>
      <c r="RW5" s="385" t="str">
        <f ca="1">IF(RN5&lt;&gt;"",VLOOKUP(RN5,QA4:QG52,5,FALSE),"")</f>
        <v/>
      </c>
      <c r="RX5" s="385" t="str">
        <f ca="1">IF(RN5&lt;&gt;"",VLOOKUP(RN5,QA4:QI52,9,FALSE),"")</f>
        <v/>
      </c>
      <c r="RY5" s="385" t="str">
        <f t="shared" ref="RY5:RY7" ca="1" si="382">RU5</f>
        <v/>
      </c>
      <c r="RZ5" s="385" t="str">
        <f t="shared" ref="RZ5" ca="1" si="383">IF(RN5&lt;&gt;"",RANK(RY5,RY4:RY8),"")</f>
        <v/>
      </c>
      <c r="SA5" s="385" t="str">
        <f t="shared" ref="SA5" ca="1" si="384">IF(RN5&lt;&gt;"",SUMPRODUCT((RY4:RY8=RY5)*(RT4:RT8&gt;RT5)),"")</f>
        <v/>
      </c>
      <c r="SB5" s="385" t="str">
        <f t="shared" ref="SB5" ca="1" si="385">IF(RN5&lt;&gt;"",SUMPRODUCT((RY4:RY8=RY5)*(RT4:RT8=RT5)*(RR4:RR8&gt;RR5)),"")</f>
        <v/>
      </c>
      <c r="SC5" s="385" t="str">
        <f t="shared" ref="SC5" ca="1" si="386">IF(RN5&lt;&gt;"",SUMPRODUCT((RY4:RY8=RY5)*(RT4:RT8=RT5)*(RR4:RR8=RR5)*(RV4:RV8&gt;RV5)),"")</f>
        <v/>
      </c>
      <c r="SD5" s="385" t="str">
        <f t="shared" ref="SD5" ca="1" si="387">IF(RN5&lt;&gt;"",SUMPRODUCT((RY4:RY8=RY5)*(RT4:RT8=RT5)*(RR4:RR8=RR5)*(RV4:RV8=RV5)*(RW4:RW8&gt;RW5)),"")</f>
        <v/>
      </c>
      <c r="SE5" s="385" t="str">
        <f t="shared" ref="SE5" ca="1" si="388">IF(RN5&lt;&gt;"",SUMPRODUCT((RY4:RY8=RY5)*(RT4:RT8=RT5)*(RR4:RR8=RR5)*(RV4:RV8=RV5)*(RW4:RW8=RW5)*(RX4:RX8&gt;RX5)),"")</f>
        <v/>
      </c>
      <c r="SF5" s="385" t="str">
        <f t="shared" ref="SF5" ca="1" si="389">IF(RN5&lt;&gt;"",IF(SF57&lt;&gt;"",IF(RM55=3,SF57,SF57+RM55),SUM(RZ5:SE5)+1),"")</f>
        <v/>
      </c>
      <c r="SG5" s="385" t="str">
        <f t="shared" ref="SG5" ca="1" si="390">IF(RN5&lt;&gt;"",INDEX(RN5:RN8,MATCH(2,SF5:SF8,0),0),"")</f>
        <v/>
      </c>
      <c r="TV5" s="385" t="str">
        <f t="shared" ref="TV5" ca="1" si="391">IF(SG5&lt;&gt;"",SG5,IF(RM5&lt;&gt;"",RM5,QM5))</f>
        <v>Norway</v>
      </c>
      <c r="TW5" s="385">
        <v>2</v>
      </c>
      <c r="TX5" s="385">
        <v>3</v>
      </c>
      <c r="TY5" s="389" t="str">
        <f t="shared" si="15"/>
        <v>Spain</v>
      </c>
      <c r="TZ5" s="389">
        <f ca="1">IF(OFFSET('Game Board'!O10,0,TZ1)&lt;&gt;"",OFFSET('Game Board'!O10,0,TZ1),0)</f>
        <v>0</v>
      </c>
      <c r="UA5" s="389">
        <f ca="1">IF(OFFSET('Game Board'!P10,0,TZ1)&lt;&gt;"",OFFSET('Game Board'!P10,0,TZ1),0)</f>
        <v>0</v>
      </c>
      <c r="UB5" s="389" t="str">
        <f t="shared" si="16"/>
        <v>Portugal</v>
      </c>
      <c r="UC5" s="389" t="str">
        <f ca="1">IF(AND(OFFSET('Game Board'!O10,0,TZ1)&lt;&gt;"",OFFSET('Game Board'!P10,0,TZ1)&lt;&gt;""),IF(TZ5&gt;UA5,"W",IF(TZ5=UA5,"D","L")),"")</f>
        <v/>
      </c>
      <c r="UD5" s="385" t="str">
        <f t="shared" ca="1" si="17"/>
        <v/>
      </c>
      <c r="UF5" s="385">
        <f ca="1">VLOOKUP(UG5,YB4:YC8,2,FALSE)</f>
        <v>2</v>
      </c>
      <c r="UG5" s="386" t="str">
        <f t="shared" si="121"/>
        <v>Norway</v>
      </c>
      <c r="UH5" s="385">
        <f ca="1">SUMPRODUCT((YE3:YE54=UG5)*(YI3:YI54="W"))+SUMPRODUCT((YH3:YH54=UG5)*(YJ3:YJ54="W"))</f>
        <v>0</v>
      </c>
      <c r="UI5" s="385">
        <f ca="1">SUMPRODUCT((YE3:YE54=UG5)*(YI3:YI54="D"))+SUMPRODUCT((YH3:YH54=UG5)*(YJ3:YJ54="D"))</f>
        <v>0</v>
      </c>
      <c r="UJ5" s="385">
        <f ca="1">SUMPRODUCT((YE3:YE54=UG5)*(YI3:YI54="L"))+SUMPRODUCT((YH3:YH54=UG5)*(YJ3:YJ54="L"))</f>
        <v>0</v>
      </c>
      <c r="UK5" s="385">
        <f t="shared" ref="UK5" ca="1" si="392">SUMIF(YE3:YE72,UG5,YF3:YF72)+SUMIF(YH3:YH72,UG5,YG3:YG72)</f>
        <v>0</v>
      </c>
      <c r="UL5" s="385">
        <f t="shared" ref="UL5" ca="1" si="393">SUMIF(YH3:YH72,UG5,YF3:YF72)+SUMIF(YE3:YE72,UG5,YG3:YG72)</f>
        <v>0</v>
      </c>
      <c r="UM5" s="385">
        <f t="shared" ca="1" si="124"/>
        <v>1000</v>
      </c>
      <c r="UN5" s="385">
        <f t="shared" ca="1" si="125"/>
        <v>0</v>
      </c>
      <c r="UO5" s="391">
        <f t="shared" si="126"/>
        <v>24</v>
      </c>
      <c r="UP5" s="385">
        <f t="shared" ref="UP5" ca="1" si="394">IF(COUNTIF(UN4:UN8,4)&lt;&gt;4,RANK(UN5,UN4:UN8),UN57)</f>
        <v>1</v>
      </c>
      <c r="UR5" s="385">
        <f t="shared" ref="UR5" ca="1" si="395">SUMPRODUCT((UP4:UP7=UP5)*(UO4:UO7&lt;UO5))+UP5</f>
        <v>3</v>
      </c>
      <c r="US5" s="386" t="str">
        <f t="shared" ref="US5" ca="1" si="396">INDEX(UG4:UG8,MATCH(2,UR4:UR8,0),0)</f>
        <v>Iceland</v>
      </c>
      <c r="UT5" s="385">
        <f t="shared" ref="UT5" ca="1" si="397">INDEX(UP4:UP8,MATCH(US5,UG4:UG8,0),0)</f>
        <v>1</v>
      </c>
      <c r="UU5" s="385" t="str">
        <f t="shared" ref="UU5" ca="1" si="398">IF(UU4&lt;&gt;"",US5,"")</f>
        <v>Iceland</v>
      </c>
      <c r="UV5" s="385" t="str">
        <f t="shared" ref="UV5" ca="1" si="399">IF(UV4&lt;&gt;"",US6,"")</f>
        <v/>
      </c>
      <c r="UW5" s="385" t="str">
        <f t="shared" ref="UW5" ca="1" si="400">IF(UW4&lt;&gt;"",US7,"")</f>
        <v/>
      </c>
      <c r="UX5" s="385" t="str">
        <f t="shared" ref="UX5" si="401">IF(UX4&lt;&gt;"",US8,"")</f>
        <v/>
      </c>
      <c r="UZ5" s="385" t="str">
        <f t="shared" ca="1" si="135"/>
        <v>Iceland</v>
      </c>
      <c r="VA5" s="385">
        <f ca="1">SUMPRODUCT((YE3:YE54=UZ5)*(YH3:YH54=UZ6)*(YI3:YI54="W"))+SUMPRODUCT((YE3:YE54=UZ5)*(YH3:YH54=UZ7)*(YI3:YI54="W"))+SUMPRODUCT((YE3:YE54=UZ5)*(YH3:YH54=UZ8)*(YI3:YI54="W"))+SUMPRODUCT((YE3:YE54=UZ5)*(YH3:YH54=UZ4)*(YI3:YI54="W"))+SUMPRODUCT((YE3:YE54=UZ6)*(YH3:YH54=UZ5)*(YJ3:YJ54="W"))+SUMPRODUCT((YE3:YE54=UZ7)*(YH3:YH54=UZ5)*(YJ3:YJ54="W"))+SUMPRODUCT((YE3:YE54=UZ8)*(YH3:YH54=UZ5)*(YJ3:YJ54="W"))+SUMPRODUCT((YE3:YE54=UZ4)*(YH3:YH54=UZ5)*(YJ3:YJ54="W"))</f>
        <v>0</v>
      </c>
      <c r="VB5" s="385">
        <f ca="1">SUMPRODUCT((YE3:YE54=UZ5)*(YH3:YH54=UZ6)*(YI3:YI54="D"))+SUMPRODUCT((YE3:YE54=UZ5)*(YH3:YH54=UZ7)*(YI3:YI54="D"))+SUMPRODUCT((YE3:YE54=UZ5)*(YH3:YH54=UZ8)*(YI3:YI54="D"))+SUMPRODUCT((YE3:YE54=UZ5)*(YH3:YH54=UZ4)*(YI3:YI54="D"))+SUMPRODUCT((YE3:YE54=UZ6)*(YH3:YH54=UZ5)*(YI3:YI54="D"))+SUMPRODUCT((YE3:YE54=UZ7)*(YH3:YH54=UZ5)*(YI3:YI54="D"))+SUMPRODUCT((YE3:YE54=UZ8)*(YH3:YH54=UZ5)*(YI3:YI54="D"))+SUMPRODUCT((YE3:YE54=UZ4)*(YH3:YH54=UZ5)*(YI3:YI54="D"))</f>
        <v>0</v>
      </c>
      <c r="VC5" s="385">
        <f ca="1">SUMPRODUCT((YE3:YE54=UZ5)*(YH3:YH54=UZ6)*(YI3:YI54="L"))+SUMPRODUCT((YE3:YE54=UZ5)*(YH3:YH54=UZ7)*(YI3:YI54="L"))+SUMPRODUCT((YE3:YE54=UZ5)*(YH3:YH54=UZ8)*(YI3:YI54="L"))+SUMPRODUCT((YE3:YE54=UZ5)*(YH3:YH54=UZ4)*(YI3:YI54="L"))+SUMPRODUCT((YE3:YE54=UZ6)*(YH3:YH54=UZ5)*(YJ3:YJ54="L"))+SUMPRODUCT((YE3:YE54=UZ7)*(YH3:YH54=UZ5)*(YJ3:YJ54="L"))+SUMPRODUCT((YE3:YE54=UZ8)*(YH3:YH54=UZ5)*(YJ3:YJ54="L"))+SUMPRODUCT((YE3:YE54=UZ4)*(YH3:YH54=UZ5)*(YJ3:YJ54="L"))</f>
        <v>0</v>
      </c>
      <c r="VD5" s="385">
        <f ca="1">SUMPRODUCT((YE3:YE54=UZ5)*(YH3:YH54=UZ6)*YF3:YF54)+SUMPRODUCT((YE3:YE54=UZ5)*(YH3:YH54=UZ7)*YF3:YF54)+SUMPRODUCT((YE3:YE54=UZ5)*(YH3:YH54=UZ8)*YF3:YF54)+SUMPRODUCT((YE3:YE54=UZ5)*(YH3:YH54=UZ4)*YF3:YF54)+SUMPRODUCT((YE3:YE54=UZ6)*(YH3:YH54=UZ5)*YG3:YG54)+SUMPRODUCT((YE3:YE54=UZ7)*(YH3:YH54=UZ5)*YG3:YG54)+SUMPRODUCT((YE3:YE54=UZ8)*(YH3:YH54=UZ5)*YG3:YG54)+SUMPRODUCT((YE3:YE54=UZ4)*(YH3:YH54=UZ5)*YG3:YG54)</f>
        <v>0</v>
      </c>
      <c r="VE5" s="385">
        <f ca="1">SUMPRODUCT((YE3:YE54=UZ5)*(YH3:YH54=UZ6)*YG3:YG54)+SUMPRODUCT((YE3:YE54=UZ5)*(YH3:YH54=UZ7)*YG3:YG54)+SUMPRODUCT((YE3:YE54=UZ5)*(YH3:YH54=UZ8)*YG3:YG54)+SUMPRODUCT((YE3:YE54=UZ5)*(YH3:YH54=UZ4)*YG3:YG54)+SUMPRODUCT((YE3:YE54=UZ6)*(YH3:YH54=UZ5)*YF3:YF54)+SUMPRODUCT((YE3:YE54=UZ7)*(YH3:YH54=UZ5)*YF3:YF54)+SUMPRODUCT((YE3:YE54=UZ8)*(YH3:YH54=UZ5)*YF3:YF54)+SUMPRODUCT((YE3:YE54=UZ4)*(YH3:YH54=UZ5)*YF3:YF54)</f>
        <v>0</v>
      </c>
      <c r="VF5" s="385">
        <f t="shared" ca="1" si="136"/>
        <v>1000</v>
      </c>
      <c r="VG5" s="385">
        <f t="shared" ca="1" si="137"/>
        <v>0</v>
      </c>
      <c r="VH5" s="385">
        <f ca="1">IF(UZ5&lt;&gt;"",VLOOKUP(UZ5,UG4:UM52,7,FALSE),"")</f>
        <v>1000</v>
      </c>
      <c r="VI5" s="385">
        <f ca="1">IF(UZ5&lt;&gt;"",VLOOKUP(UZ5,UG4:UM52,5,FALSE),"")</f>
        <v>0</v>
      </c>
      <c r="VJ5" s="385">
        <f ca="1">IF(UZ5&lt;&gt;"",VLOOKUP(UZ5,UG4:UO52,9,FALSE),"")</f>
        <v>16</v>
      </c>
      <c r="VK5" s="385">
        <f t="shared" ca="1" si="138"/>
        <v>0</v>
      </c>
      <c r="VL5" s="385">
        <f t="shared" ref="VL5" ca="1" si="402">IF(UZ5&lt;&gt;"",RANK(VK5,VK4:VK8),"")</f>
        <v>1</v>
      </c>
      <c r="VM5" s="385">
        <f t="shared" ref="VM5" ca="1" si="403">IF(UZ5&lt;&gt;"",SUMPRODUCT((VK4:VK8=VK5)*(VF4:VF8&gt;VF5)),"")</f>
        <v>0</v>
      </c>
      <c r="VN5" s="385">
        <f t="shared" ref="VN5" ca="1" si="404">IF(UZ5&lt;&gt;"",SUMPRODUCT((VK4:VK8=VK5)*(VF4:VF8=VF5)*(VD4:VD8&gt;VD5)),"")</f>
        <v>0</v>
      </c>
      <c r="VO5" s="385">
        <f t="shared" ref="VO5" ca="1" si="405">IF(UZ5&lt;&gt;"",SUMPRODUCT((VK4:VK8=VK5)*(VF4:VF8=VF5)*(VD4:VD8=VD5)*(VH4:VH8&gt;VH5)),"")</f>
        <v>0</v>
      </c>
      <c r="VP5" s="385">
        <f t="shared" ref="VP5" ca="1" si="406">IF(UZ5&lt;&gt;"",SUMPRODUCT((VK4:VK8=VK5)*(VF4:VF8=VF5)*(VD4:VD8=VD5)*(VH4:VH8=VH5)*(VI4:VI8&gt;VI5)),"")</f>
        <v>0</v>
      </c>
      <c r="VQ5" s="385">
        <f t="shared" ref="VQ5" ca="1" si="407">IF(UZ5&lt;&gt;"",SUMPRODUCT((VK4:VK8=VK5)*(VF4:VF8=VF5)*(VD4:VD8=VD5)*(VH4:VH8=VH5)*(VI4:VI8=VI5)*(VJ4:VJ8&gt;VJ5)),"")</f>
        <v>2</v>
      </c>
      <c r="VR5" s="385">
        <f t="shared" ref="VR5" ca="1" si="408">IF(UZ5&lt;&gt;"",IF(VR57&lt;&gt;"",IF(UY55=3,VR57,VR57+UY55),SUM(VL5:VQ5)),"")</f>
        <v>3</v>
      </c>
      <c r="VS5" s="385" t="str">
        <f t="shared" ref="VS5" ca="1" si="409">IF(UZ5&lt;&gt;"",INDEX(UZ4:UZ8,MATCH(2,VR4:VR8,0),0),"")</f>
        <v>Norway</v>
      </c>
      <c r="VT5" s="385" t="str">
        <f t="shared" ref="VT5:VT7" ca="1" si="410">IF(UV4&lt;&gt;"",UV4,"")</f>
        <v/>
      </c>
      <c r="VU5" s="385">
        <f ca="1">SUMPRODUCT((YE3:YE54=VT5)*(YH3:YH54=VT6)*(YI3:YI54="W"))+SUMPRODUCT((YE3:YE54=VT5)*(YH3:YH54=VT7)*(YI3:YI54="W"))+SUMPRODUCT((YE3:YE54=VT5)*(YH3:YH54=VT8)*(YI3:YI54="W"))+SUMPRODUCT((YE3:YE54=VT6)*(YH3:YH54=VT5)*(YJ3:YJ54="W"))+SUMPRODUCT((YE3:YE54=VT7)*(YH3:YH54=VT5)*(YJ3:YJ54="W"))+SUMPRODUCT((YE3:YE54=VT8)*(YH3:YH54=VT5)*(YJ3:YJ54="W"))</f>
        <v>0</v>
      </c>
      <c r="VV5" s="385">
        <f ca="1">SUMPRODUCT((YE3:YE54=VT5)*(YH3:YH54=VT6)*(YI3:YI54="D"))+SUMPRODUCT((YE3:YE54=VT5)*(YH3:YH54=VT7)*(YI3:YI54="D"))+SUMPRODUCT((YE3:YE54=VT5)*(YH3:YH54=VT8)*(YI3:YI54="D"))+SUMPRODUCT((YE3:YE54=VT6)*(YH3:YH54=VT5)*(YI3:YI54="D"))+SUMPRODUCT((YE3:YE54=VT7)*(YH3:YH54=VT5)*(YI3:YI54="D"))+SUMPRODUCT((YE3:YE54=VT8)*(YH3:YH54=VT5)*(YI3:YI54="D"))</f>
        <v>0</v>
      </c>
      <c r="VW5" s="385">
        <f ca="1">SUMPRODUCT((YE3:YE54=VT5)*(YH3:YH54=VT6)*(YI3:YI54="L"))+SUMPRODUCT((YE3:YE54=VT5)*(YH3:YH54=VT7)*(YI3:YI54="L"))+SUMPRODUCT((YE3:YE54=VT5)*(YH3:YH54=VT8)*(YI3:YI54="L"))+SUMPRODUCT((YE3:YE54=VT6)*(YH3:YH54=VT5)*(YJ3:YJ54="L"))+SUMPRODUCT((YE3:YE54=VT7)*(YH3:YH54=VT5)*(YJ3:YJ54="L"))+SUMPRODUCT((YE3:YE54=VT8)*(YH3:YH54=VT5)*(YJ3:YJ54="L"))</f>
        <v>0</v>
      </c>
      <c r="VX5" s="385">
        <f ca="1">SUMPRODUCT((YE3:YE54=VT5)*(YH3:YH54=VT6)*YF3:YF54)+SUMPRODUCT((YE3:YE54=VT5)*(YH3:YH54=VT7)*YF3:YF54)+SUMPRODUCT((YE3:YE54=VT5)*(YH3:YH54=VT8)*YF3:YF54)+SUMPRODUCT((YE3:YE54=VT5)*(YH3:YH54=VT4)*YF3:YF54)+SUMPRODUCT((YE3:YE54=VT6)*(YH3:YH54=VT5)*YG3:YG54)+SUMPRODUCT((YE3:YE54=VT7)*(YH3:YH54=VT5)*YG3:YG54)+SUMPRODUCT((YE3:YE54=VT8)*(YH3:YH54=VT5)*YG3:YG54)+SUMPRODUCT((YE3:YE54=VT4)*(YH3:YH54=VT5)*YG3:YG54)</f>
        <v>0</v>
      </c>
      <c r="VY5" s="385">
        <f ca="1">SUMPRODUCT((YE3:YE54=VT5)*(YH3:YH54=VT6)*YG3:YG54)+SUMPRODUCT((YE3:YE54=VT5)*(YH3:YH54=VT7)*YG3:YG54)+SUMPRODUCT((YE3:YE54=VT5)*(YH3:YH54=VT8)*YG3:YG54)+SUMPRODUCT((YE3:YE54=VT5)*(YH3:YH54=VT4)*YG3:YG54)+SUMPRODUCT((YE3:YE54=VT6)*(YH3:YH54=VT5)*YF3:YF54)+SUMPRODUCT((YE3:YE54=VT7)*(YH3:YH54=VT5)*YF3:YF54)+SUMPRODUCT((YE3:YE54=VT8)*(YH3:YH54=VT5)*YF3:YF54)+SUMPRODUCT((YE3:YE54=VT4)*(YH3:YH54=VT5)*YF3:YF54)</f>
        <v>0</v>
      </c>
      <c r="VZ5" s="385">
        <f t="shared" ref="VZ5:VZ7" ca="1" si="411">VX5-VY5+1000</f>
        <v>1000</v>
      </c>
      <c r="WA5" s="385" t="str">
        <f t="shared" ref="WA5:WA7" ca="1" si="412">IF(VT5&lt;&gt;"",VU5*3+VV5*1,"")</f>
        <v/>
      </c>
      <c r="WB5" s="385" t="str">
        <f ca="1">IF(VT5&lt;&gt;"",VLOOKUP(VT5,UG4:UM52,7,FALSE),"")</f>
        <v/>
      </c>
      <c r="WC5" s="385" t="str">
        <f ca="1">IF(VT5&lt;&gt;"",VLOOKUP(VT5,UG4:UM52,5,FALSE),"")</f>
        <v/>
      </c>
      <c r="WD5" s="385" t="str">
        <f ca="1">IF(VT5&lt;&gt;"",VLOOKUP(VT5,UG4:UO52,9,FALSE),"")</f>
        <v/>
      </c>
      <c r="WE5" s="385" t="str">
        <f t="shared" ref="WE5:WE7" ca="1" si="413">WA5</f>
        <v/>
      </c>
      <c r="WF5" s="385" t="str">
        <f t="shared" ref="WF5" ca="1" si="414">IF(VT5&lt;&gt;"",RANK(WE5,WE4:WE8),"")</f>
        <v/>
      </c>
      <c r="WG5" s="385" t="str">
        <f t="shared" ref="WG5" ca="1" si="415">IF(VT5&lt;&gt;"",SUMPRODUCT((WE4:WE8=WE5)*(VZ4:VZ8&gt;VZ5)),"")</f>
        <v/>
      </c>
      <c r="WH5" s="385" t="str">
        <f t="shared" ref="WH5" ca="1" si="416">IF(VT5&lt;&gt;"",SUMPRODUCT((WE4:WE8=WE5)*(VZ4:VZ8=VZ5)*(VX4:VX8&gt;VX5)),"")</f>
        <v/>
      </c>
      <c r="WI5" s="385" t="str">
        <f t="shared" ref="WI5" ca="1" si="417">IF(VT5&lt;&gt;"",SUMPRODUCT((WE4:WE8=WE5)*(VZ4:VZ8=VZ5)*(VX4:VX8=VX5)*(WB4:WB8&gt;WB5)),"")</f>
        <v/>
      </c>
      <c r="WJ5" s="385" t="str">
        <f t="shared" ref="WJ5" ca="1" si="418">IF(VT5&lt;&gt;"",SUMPRODUCT((WE4:WE8=WE5)*(VZ4:VZ8=VZ5)*(VX4:VX8=VX5)*(WB4:WB8=WB5)*(WC4:WC8&gt;WC5)),"")</f>
        <v/>
      </c>
      <c r="WK5" s="385" t="str">
        <f t="shared" ref="WK5" ca="1" si="419">IF(VT5&lt;&gt;"",SUMPRODUCT((WE4:WE8=WE5)*(VZ4:VZ8=VZ5)*(VX4:VX8=VX5)*(WB4:WB8=WB5)*(WC4:WC8=WC5)*(WD4:WD8&gt;WD5)),"")</f>
        <v/>
      </c>
      <c r="WL5" s="385" t="str">
        <f t="shared" ref="WL5" ca="1" si="420">IF(VT5&lt;&gt;"",IF(WL57&lt;&gt;"",IF(VS55=3,WL57,WL57+VS55),SUM(WF5:WK5)+1),"")</f>
        <v/>
      </c>
      <c r="WM5" s="385" t="str">
        <f t="shared" ref="WM5" ca="1" si="421">IF(VT5&lt;&gt;"",INDEX(VT5:VT8,MATCH(2,WL5:WL8,0),0),"")</f>
        <v/>
      </c>
      <c r="YB5" s="385" t="str">
        <f t="shared" ref="YB5" ca="1" si="422">IF(WM5&lt;&gt;"",WM5,IF(VS5&lt;&gt;"",VS5,US5))</f>
        <v>Norway</v>
      </c>
      <c r="YC5" s="385">
        <v>2</v>
      </c>
      <c r="YD5" s="385">
        <v>3</v>
      </c>
      <c r="YE5" s="389" t="str">
        <f t="shared" si="18"/>
        <v>Spain</v>
      </c>
      <c r="YF5" s="389">
        <f ca="1">IF(OFFSET('Game Board'!O10,0,YF1)&lt;&gt;"",OFFSET('Game Board'!O10,0,YF1),0)</f>
        <v>0</v>
      </c>
      <c r="YG5" s="389">
        <f ca="1">IF(OFFSET('Game Board'!P10,0,YF1)&lt;&gt;"",OFFSET('Game Board'!P10,0,YF1),0)</f>
        <v>0</v>
      </c>
      <c r="YH5" s="389" t="str">
        <f t="shared" si="19"/>
        <v>Portugal</v>
      </c>
      <c r="YI5" s="389" t="str">
        <f ca="1">IF(AND(OFFSET('Game Board'!O10,0,YF1)&lt;&gt;"",OFFSET('Game Board'!P10,0,YF1)&lt;&gt;""),IF(YF5&gt;YG5,"W",IF(YF5=YG5,"D","L")),"")</f>
        <v/>
      </c>
      <c r="YJ5" s="385" t="str">
        <f t="shared" ca="1" si="20"/>
        <v/>
      </c>
      <c r="YL5" s="385">
        <f ca="1">VLOOKUP(YM5,ACH4:ACI8,2,FALSE)</f>
        <v>2</v>
      </c>
      <c r="YM5" s="386" t="str">
        <f t="shared" si="148"/>
        <v>Norway</v>
      </c>
      <c r="YN5" s="385">
        <f ca="1">SUMPRODUCT((ACK3:ACK54=YM5)*(ACO3:ACO54="W"))+SUMPRODUCT((ACN3:ACN54=YM5)*(ACP3:ACP54="W"))</f>
        <v>0</v>
      </c>
      <c r="YO5" s="385">
        <f ca="1">SUMPRODUCT((ACK3:ACK54=YM5)*(ACO3:ACO54="D"))+SUMPRODUCT((ACN3:ACN54=YM5)*(ACP3:ACP54="D"))</f>
        <v>0</v>
      </c>
      <c r="YP5" s="385">
        <f ca="1">SUMPRODUCT((ACK3:ACK54=YM5)*(ACO3:ACO54="L"))+SUMPRODUCT((ACN3:ACN54=YM5)*(ACP3:ACP54="L"))</f>
        <v>0</v>
      </c>
      <c r="YQ5" s="385">
        <f t="shared" ref="YQ5" ca="1" si="423">SUMIF(ACK3:ACK72,YM5,ACL3:ACL72)+SUMIF(ACN3:ACN72,YM5,ACM3:ACM72)</f>
        <v>0</v>
      </c>
      <c r="YR5" s="385">
        <f t="shared" ref="YR5" ca="1" si="424">SUMIF(ACN3:ACN72,YM5,ACL3:ACL72)+SUMIF(ACK3:ACK72,YM5,ACM3:ACM72)</f>
        <v>0</v>
      </c>
      <c r="YS5" s="385">
        <f t="shared" ca="1" si="151"/>
        <v>1000</v>
      </c>
      <c r="YT5" s="385">
        <f t="shared" ca="1" si="152"/>
        <v>0</v>
      </c>
      <c r="YU5" s="391">
        <f t="shared" si="153"/>
        <v>24</v>
      </c>
      <c r="YV5" s="385">
        <f t="shared" ref="YV5" ca="1" si="425">IF(COUNTIF(YT4:YT8,4)&lt;&gt;4,RANK(YT5,YT4:YT8),YT57)</f>
        <v>1</v>
      </c>
      <c r="YX5" s="385">
        <f t="shared" ref="YX5" ca="1" si="426">SUMPRODUCT((YV4:YV7=YV5)*(YU4:YU7&lt;YU5))+YV5</f>
        <v>3</v>
      </c>
      <c r="YY5" s="386" t="str">
        <f t="shared" ref="YY5" ca="1" si="427">INDEX(YM4:YM8,MATCH(2,YX4:YX8,0),0)</f>
        <v>Iceland</v>
      </c>
      <c r="YZ5" s="385">
        <f t="shared" ref="YZ5" ca="1" si="428">INDEX(YV4:YV8,MATCH(YY5,YM4:YM8,0),0)</f>
        <v>1</v>
      </c>
      <c r="ZA5" s="385" t="str">
        <f t="shared" ref="ZA5" ca="1" si="429">IF(ZA4&lt;&gt;"",YY5,"")</f>
        <v>Iceland</v>
      </c>
      <c r="ZB5" s="385" t="str">
        <f t="shared" ref="ZB5" ca="1" si="430">IF(ZB4&lt;&gt;"",YY6,"")</f>
        <v/>
      </c>
      <c r="ZC5" s="385" t="str">
        <f t="shared" ref="ZC5" ca="1" si="431">IF(ZC4&lt;&gt;"",YY7,"")</f>
        <v/>
      </c>
      <c r="ZD5" s="385" t="str">
        <f t="shared" ref="ZD5" si="432">IF(ZD4&lt;&gt;"",YY8,"")</f>
        <v/>
      </c>
      <c r="ZF5" s="385" t="str">
        <f t="shared" ca="1" si="162"/>
        <v>Iceland</v>
      </c>
      <c r="ZG5" s="385">
        <f ca="1">SUMPRODUCT((ACK3:ACK54=ZF5)*(ACN3:ACN54=ZF6)*(ACO3:ACO54="W"))+SUMPRODUCT((ACK3:ACK54=ZF5)*(ACN3:ACN54=ZF7)*(ACO3:ACO54="W"))+SUMPRODUCT((ACK3:ACK54=ZF5)*(ACN3:ACN54=ZF8)*(ACO3:ACO54="W"))+SUMPRODUCT((ACK3:ACK54=ZF5)*(ACN3:ACN54=ZF4)*(ACO3:ACO54="W"))+SUMPRODUCT((ACK3:ACK54=ZF6)*(ACN3:ACN54=ZF5)*(ACP3:ACP54="W"))+SUMPRODUCT((ACK3:ACK54=ZF7)*(ACN3:ACN54=ZF5)*(ACP3:ACP54="W"))+SUMPRODUCT((ACK3:ACK54=ZF8)*(ACN3:ACN54=ZF5)*(ACP3:ACP54="W"))+SUMPRODUCT((ACK3:ACK54=ZF4)*(ACN3:ACN54=ZF5)*(ACP3:ACP54="W"))</f>
        <v>0</v>
      </c>
      <c r="ZH5" s="385">
        <f ca="1">SUMPRODUCT((ACK3:ACK54=ZF5)*(ACN3:ACN54=ZF6)*(ACO3:ACO54="D"))+SUMPRODUCT((ACK3:ACK54=ZF5)*(ACN3:ACN54=ZF7)*(ACO3:ACO54="D"))+SUMPRODUCT((ACK3:ACK54=ZF5)*(ACN3:ACN54=ZF8)*(ACO3:ACO54="D"))+SUMPRODUCT((ACK3:ACK54=ZF5)*(ACN3:ACN54=ZF4)*(ACO3:ACO54="D"))+SUMPRODUCT((ACK3:ACK54=ZF6)*(ACN3:ACN54=ZF5)*(ACO3:ACO54="D"))+SUMPRODUCT((ACK3:ACK54=ZF7)*(ACN3:ACN54=ZF5)*(ACO3:ACO54="D"))+SUMPRODUCT((ACK3:ACK54=ZF8)*(ACN3:ACN54=ZF5)*(ACO3:ACO54="D"))+SUMPRODUCT((ACK3:ACK54=ZF4)*(ACN3:ACN54=ZF5)*(ACO3:ACO54="D"))</f>
        <v>0</v>
      </c>
      <c r="ZI5" s="385">
        <f ca="1">SUMPRODUCT((ACK3:ACK54=ZF5)*(ACN3:ACN54=ZF6)*(ACO3:ACO54="L"))+SUMPRODUCT((ACK3:ACK54=ZF5)*(ACN3:ACN54=ZF7)*(ACO3:ACO54="L"))+SUMPRODUCT((ACK3:ACK54=ZF5)*(ACN3:ACN54=ZF8)*(ACO3:ACO54="L"))+SUMPRODUCT((ACK3:ACK54=ZF5)*(ACN3:ACN54=ZF4)*(ACO3:ACO54="L"))+SUMPRODUCT((ACK3:ACK54=ZF6)*(ACN3:ACN54=ZF5)*(ACP3:ACP54="L"))+SUMPRODUCT((ACK3:ACK54=ZF7)*(ACN3:ACN54=ZF5)*(ACP3:ACP54="L"))+SUMPRODUCT((ACK3:ACK54=ZF8)*(ACN3:ACN54=ZF5)*(ACP3:ACP54="L"))+SUMPRODUCT((ACK3:ACK54=ZF4)*(ACN3:ACN54=ZF5)*(ACP3:ACP54="L"))</f>
        <v>0</v>
      </c>
      <c r="ZJ5" s="385">
        <f ca="1">SUMPRODUCT((ACK3:ACK54=ZF5)*(ACN3:ACN54=ZF6)*ACL3:ACL54)+SUMPRODUCT((ACK3:ACK54=ZF5)*(ACN3:ACN54=ZF7)*ACL3:ACL54)+SUMPRODUCT((ACK3:ACK54=ZF5)*(ACN3:ACN54=ZF8)*ACL3:ACL54)+SUMPRODUCT((ACK3:ACK54=ZF5)*(ACN3:ACN54=ZF4)*ACL3:ACL54)+SUMPRODUCT((ACK3:ACK54=ZF6)*(ACN3:ACN54=ZF5)*ACM3:ACM54)+SUMPRODUCT((ACK3:ACK54=ZF7)*(ACN3:ACN54=ZF5)*ACM3:ACM54)+SUMPRODUCT((ACK3:ACK54=ZF8)*(ACN3:ACN54=ZF5)*ACM3:ACM54)+SUMPRODUCT((ACK3:ACK54=ZF4)*(ACN3:ACN54=ZF5)*ACM3:ACM54)</f>
        <v>0</v>
      </c>
      <c r="ZK5" s="385">
        <f ca="1">SUMPRODUCT((ACK3:ACK54=ZF5)*(ACN3:ACN54=ZF6)*ACM3:ACM54)+SUMPRODUCT((ACK3:ACK54=ZF5)*(ACN3:ACN54=ZF7)*ACM3:ACM54)+SUMPRODUCT((ACK3:ACK54=ZF5)*(ACN3:ACN54=ZF8)*ACM3:ACM54)+SUMPRODUCT((ACK3:ACK54=ZF5)*(ACN3:ACN54=ZF4)*ACM3:ACM54)+SUMPRODUCT((ACK3:ACK54=ZF6)*(ACN3:ACN54=ZF5)*ACL3:ACL54)+SUMPRODUCT((ACK3:ACK54=ZF7)*(ACN3:ACN54=ZF5)*ACL3:ACL54)+SUMPRODUCT((ACK3:ACK54=ZF8)*(ACN3:ACN54=ZF5)*ACL3:ACL54)+SUMPRODUCT((ACK3:ACK54=ZF4)*(ACN3:ACN54=ZF5)*ACL3:ACL54)</f>
        <v>0</v>
      </c>
      <c r="ZL5" s="385">
        <f t="shared" ca="1" si="163"/>
        <v>1000</v>
      </c>
      <c r="ZM5" s="385">
        <f t="shared" ca="1" si="164"/>
        <v>0</v>
      </c>
      <c r="ZN5" s="385">
        <f ca="1">IF(ZF5&lt;&gt;"",VLOOKUP(ZF5,YM4:YS52,7,FALSE),"")</f>
        <v>1000</v>
      </c>
      <c r="ZO5" s="385">
        <f ca="1">IF(ZF5&lt;&gt;"",VLOOKUP(ZF5,YM4:YS52,5,FALSE),"")</f>
        <v>0</v>
      </c>
      <c r="ZP5" s="385">
        <f ca="1">IF(ZF5&lt;&gt;"",VLOOKUP(ZF5,YM4:YU52,9,FALSE),"")</f>
        <v>16</v>
      </c>
      <c r="ZQ5" s="385">
        <f t="shared" ca="1" si="165"/>
        <v>0</v>
      </c>
      <c r="ZR5" s="385">
        <f t="shared" ref="ZR5" ca="1" si="433">IF(ZF5&lt;&gt;"",RANK(ZQ5,ZQ4:ZQ8),"")</f>
        <v>1</v>
      </c>
      <c r="ZS5" s="385">
        <f t="shared" ref="ZS5" ca="1" si="434">IF(ZF5&lt;&gt;"",SUMPRODUCT((ZQ4:ZQ8=ZQ5)*(ZL4:ZL8&gt;ZL5)),"")</f>
        <v>0</v>
      </c>
      <c r="ZT5" s="385">
        <f t="shared" ref="ZT5" ca="1" si="435">IF(ZF5&lt;&gt;"",SUMPRODUCT((ZQ4:ZQ8=ZQ5)*(ZL4:ZL8=ZL5)*(ZJ4:ZJ8&gt;ZJ5)),"")</f>
        <v>0</v>
      </c>
      <c r="ZU5" s="385">
        <f t="shared" ref="ZU5" ca="1" si="436">IF(ZF5&lt;&gt;"",SUMPRODUCT((ZQ4:ZQ8=ZQ5)*(ZL4:ZL8=ZL5)*(ZJ4:ZJ8=ZJ5)*(ZN4:ZN8&gt;ZN5)),"")</f>
        <v>0</v>
      </c>
      <c r="ZV5" s="385">
        <f t="shared" ref="ZV5" ca="1" si="437">IF(ZF5&lt;&gt;"",SUMPRODUCT((ZQ4:ZQ8=ZQ5)*(ZL4:ZL8=ZL5)*(ZJ4:ZJ8=ZJ5)*(ZN4:ZN8=ZN5)*(ZO4:ZO8&gt;ZO5)),"")</f>
        <v>0</v>
      </c>
      <c r="ZW5" s="385">
        <f t="shared" ref="ZW5" ca="1" si="438">IF(ZF5&lt;&gt;"",SUMPRODUCT((ZQ4:ZQ8=ZQ5)*(ZL4:ZL8=ZL5)*(ZJ4:ZJ8=ZJ5)*(ZN4:ZN8=ZN5)*(ZO4:ZO8=ZO5)*(ZP4:ZP8&gt;ZP5)),"")</f>
        <v>2</v>
      </c>
      <c r="ZX5" s="385">
        <f t="shared" ref="ZX5" ca="1" si="439">IF(ZF5&lt;&gt;"",IF(ZX57&lt;&gt;"",IF(ZE55=3,ZX57,ZX57+ZE55),SUM(ZR5:ZW5)),"")</f>
        <v>3</v>
      </c>
      <c r="ZY5" s="385" t="str">
        <f t="shared" ref="ZY5" ca="1" si="440">IF(ZF5&lt;&gt;"",INDEX(ZF4:ZF8,MATCH(2,ZX4:ZX8,0),0),"")</f>
        <v>Norway</v>
      </c>
      <c r="ZZ5" s="385" t="str">
        <f t="shared" ref="ZZ5:ZZ7" ca="1" si="441">IF(ZB4&lt;&gt;"",ZB4,"")</f>
        <v/>
      </c>
      <c r="AAA5" s="385">
        <f ca="1">SUMPRODUCT((ACK3:ACK54=ZZ5)*(ACN3:ACN54=ZZ6)*(ACO3:ACO54="W"))+SUMPRODUCT((ACK3:ACK54=ZZ5)*(ACN3:ACN54=ZZ7)*(ACO3:ACO54="W"))+SUMPRODUCT((ACK3:ACK54=ZZ5)*(ACN3:ACN54=ZZ8)*(ACO3:ACO54="W"))+SUMPRODUCT((ACK3:ACK54=ZZ6)*(ACN3:ACN54=ZZ5)*(ACP3:ACP54="W"))+SUMPRODUCT((ACK3:ACK54=ZZ7)*(ACN3:ACN54=ZZ5)*(ACP3:ACP54="W"))+SUMPRODUCT((ACK3:ACK54=ZZ8)*(ACN3:ACN54=ZZ5)*(ACP3:ACP54="W"))</f>
        <v>0</v>
      </c>
      <c r="AAB5" s="385">
        <f ca="1">SUMPRODUCT((ACK3:ACK54=ZZ5)*(ACN3:ACN54=ZZ6)*(ACO3:ACO54="D"))+SUMPRODUCT((ACK3:ACK54=ZZ5)*(ACN3:ACN54=ZZ7)*(ACO3:ACO54="D"))+SUMPRODUCT((ACK3:ACK54=ZZ5)*(ACN3:ACN54=ZZ8)*(ACO3:ACO54="D"))+SUMPRODUCT((ACK3:ACK54=ZZ6)*(ACN3:ACN54=ZZ5)*(ACO3:ACO54="D"))+SUMPRODUCT((ACK3:ACK54=ZZ7)*(ACN3:ACN54=ZZ5)*(ACO3:ACO54="D"))+SUMPRODUCT((ACK3:ACK54=ZZ8)*(ACN3:ACN54=ZZ5)*(ACO3:ACO54="D"))</f>
        <v>0</v>
      </c>
      <c r="AAC5" s="385">
        <f ca="1">SUMPRODUCT((ACK3:ACK54=ZZ5)*(ACN3:ACN54=ZZ6)*(ACO3:ACO54="L"))+SUMPRODUCT((ACK3:ACK54=ZZ5)*(ACN3:ACN54=ZZ7)*(ACO3:ACO54="L"))+SUMPRODUCT((ACK3:ACK54=ZZ5)*(ACN3:ACN54=ZZ8)*(ACO3:ACO54="L"))+SUMPRODUCT((ACK3:ACK54=ZZ6)*(ACN3:ACN54=ZZ5)*(ACP3:ACP54="L"))+SUMPRODUCT((ACK3:ACK54=ZZ7)*(ACN3:ACN54=ZZ5)*(ACP3:ACP54="L"))+SUMPRODUCT((ACK3:ACK54=ZZ8)*(ACN3:ACN54=ZZ5)*(ACP3:ACP54="L"))</f>
        <v>0</v>
      </c>
      <c r="AAD5" s="385">
        <f ca="1">SUMPRODUCT((ACK3:ACK54=ZZ5)*(ACN3:ACN54=ZZ6)*ACL3:ACL54)+SUMPRODUCT((ACK3:ACK54=ZZ5)*(ACN3:ACN54=ZZ7)*ACL3:ACL54)+SUMPRODUCT((ACK3:ACK54=ZZ5)*(ACN3:ACN54=ZZ8)*ACL3:ACL54)+SUMPRODUCT((ACK3:ACK54=ZZ5)*(ACN3:ACN54=ZZ4)*ACL3:ACL54)+SUMPRODUCT((ACK3:ACK54=ZZ6)*(ACN3:ACN54=ZZ5)*ACM3:ACM54)+SUMPRODUCT((ACK3:ACK54=ZZ7)*(ACN3:ACN54=ZZ5)*ACM3:ACM54)+SUMPRODUCT((ACK3:ACK54=ZZ8)*(ACN3:ACN54=ZZ5)*ACM3:ACM54)+SUMPRODUCT((ACK3:ACK54=ZZ4)*(ACN3:ACN54=ZZ5)*ACM3:ACM54)</f>
        <v>0</v>
      </c>
      <c r="AAE5" s="385">
        <f ca="1">SUMPRODUCT((ACK3:ACK54=ZZ5)*(ACN3:ACN54=ZZ6)*ACM3:ACM54)+SUMPRODUCT((ACK3:ACK54=ZZ5)*(ACN3:ACN54=ZZ7)*ACM3:ACM54)+SUMPRODUCT((ACK3:ACK54=ZZ5)*(ACN3:ACN54=ZZ8)*ACM3:ACM54)+SUMPRODUCT((ACK3:ACK54=ZZ5)*(ACN3:ACN54=ZZ4)*ACM3:ACM54)+SUMPRODUCT((ACK3:ACK54=ZZ6)*(ACN3:ACN54=ZZ5)*ACL3:ACL54)+SUMPRODUCT((ACK3:ACK54=ZZ7)*(ACN3:ACN54=ZZ5)*ACL3:ACL54)+SUMPRODUCT((ACK3:ACK54=ZZ8)*(ACN3:ACN54=ZZ5)*ACL3:ACL54)+SUMPRODUCT((ACK3:ACK54=ZZ4)*(ACN3:ACN54=ZZ5)*ACL3:ACL54)</f>
        <v>0</v>
      </c>
      <c r="AAF5" s="385">
        <f t="shared" ref="AAF5:AAF7" ca="1" si="442">AAD5-AAE5+1000</f>
        <v>1000</v>
      </c>
      <c r="AAG5" s="385" t="str">
        <f t="shared" ref="AAG5:AAG7" ca="1" si="443">IF(ZZ5&lt;&gt;"",AAA5*3+AAB5*1,"")</f>
        <v/>
      </c>
      <c r="AAH5" s="385" t="str">
        <f ca="1">IF(ZZ5&lt;&gt;"",VLOOKUP(ZZ5,YM4:YS52,7,FALSE),"")</f>
        <v/>
      </c>
      <c r="AAI5" s="385" t="str">
        <f ca="1">IF(ZZ5&lt;&gt;"",VLOOKUP(ZZ5,YM4:YS52,5,FALSE),"")</f>
        <v/>
      </c>
      <c r="AAJ5" s="385" t="str">
        <f ca="1">IF(ZZ5&lt;&gt;"",VLOOKUP(ZZ5,YM4:YU52,9,FALSE),"")</f>
        <v/>
      </c>
      <c r="AAK5" s="385" t="str">
        <f t="shared" ref="AAK5:AAK7" ca="1" si="444">AAG5</f>
        <v/>
      </c>
      <c r="AAL5" s="385" t="str">
        <f t="shared" ref="AAL5" ca="1" si="445">IF(ZZ5&lt;&gt;"",RANK(AAK5,AAK4:AAK8),"")</f>
        <v/>
      </c>
      <c r="AAM5" s="385" t="str">
        <f t="shared" ref="AAM5" ca="1" si="446">IF(ZZ5&lt;&gt;"",SUMPRODUCT((AAK4:AAK8=AAK5)*(AAF4:AAF8&gt;AAF5)),"")</f>
        <v/>
      </c>
      <c r="AAN5" s="385" t="str">
        <f t="shared" ref="AAN5" ca="1" si="447">IF(ZZ5&lt;&gt;"",SUMPRODUCT((AAK4:AAK8=AAK5)*(AAF4:AAF8=AAF5)*(AAD4:AAD8&gt;AAD5)),"")</f>
        <v/>
      </c>
      <c r="AAO5" s="385" t="str">
        <f t="shared" ref="AAO5" ca="1" si="448">IF(ZZ5&lt;&gt;"",SUMPRODUCT((AAK4:AAK8=AAK5)*(AAF4:AAF8=AAF5)*(AAD4:AAD8=AAD5)*(AAH4:AAH8&gt;AAH5)),"")</f>
        <v/>
      </c>
      <c r="AAP5" s="385" t="str">
        <f t="shared" ref="AAP5" ca="1" si="449">IF(ZZ5&lt;&gt;"",SUMPRODUCT((AAK4:AAK8=AAK5)*(AAF4:AAF8=AAF5)*(AAD4:AAD8=AAD5)*(AAH4:AAH8=AAH5)*(AAI4:AAI8&gt;AAI5)),"")</f>
        <v/>
      </c>
      <c r="AAQ5" s="385" t="str">
        <f t="shared" ref="AAQ5" ca="1" si="450">IF(ZZ5&lt;&gt;"",SUMPRODUCT((AAK4:AAK8=AAK5)*(AAF4:AAF8=AAF5)*(AAD4:AAD8=AAD5)*(AAH4:AAH8=AAH5)*(AAI4:AAI8=AAI5)*(AAJ4:AAJ8&gt;AAJ5)),"")</f>
        <v/>
      </c>
      <c r="AAR5" s="385" t="str">
        <f t="shared" ref="AAR5" ca="1" si="451">IF(ZZ5&lt;&gt;"",IF(AAR57&lt;&gt;"",IF(ZY55=3,AAR57,AAR57+ZY55),SUM(AAL5:AAQ5)+1),"")</f>
        <v/>
      </c>
      <c r="AAS5" s="385" t="str">
        <f t="shared" ref="AAS5" ca="1" si="452">IF(ZZ5&lt;&gt;"",INDEX(ZZ5:ZZ8,MATCH(2,AAR5:AAR8,0),0),"")</f>
        <v/>
      </c>
      <c r="ACH5" s="385" t="str">
        <f t="shared" ref="ACH5" ca="1" si="453">IF(AAS5&lt;&gt;"",AAS5,IF(ZY5&lt;&gt;"",ZY5,YY5))</f>
        <v>Norway</v>
      </c>
      <c r="ACI5" s="385">
        <v>2</v>
      </c>
      <c r="ACJ5" s="385">
        <v>3</v>
      </c>
      <c r="ACK5" s="389" t="str">
        <f t="shared" si="21"/>
        <v>Spain</v>
      </c>
      <c r="ACL5" s="389">
        <f ca="1">IF(OFFSET('Game Board'!O10,0,ACL1)&lt;&gt;"",OFFSET('Game Board'!O10,0,ACL1),0)</f>
        <v>0</v>
      </c>
      <c r="ACM5" s="389">
        <f ca="1">IF(OFFSET('Game Board'!P10,0,ACL1)&lt;&gt;"",OFFSET('Game Board'!P10,0,ACL1),0)</f>
        <v>0</v>
      </c>
      <c r="ACN5" s="389" t="str">
        <f t="shared" si="22"/>
        <v>Portugal</v>
      </c>
      <c r="ACO5" s="389" t="str">
        <f ca="1">IF(AND(OFFSET('Game Board'!O10,0,ACL1)&lt;&gt;"",OFFSET('Game Board'!P10,0,ACL1)&lt;&gt;""),IF(ACL5&gt;ACM5,"W",IF(ACL5=ACM5,"D","L")),"")</f>
        <v/>
      </c>
      <c r="ACP5" s="385" t="str">
        <f t="shared" ca="1" si="23"/>
        <v/>
      </c>
      <c r="ACR5" s="385">
        <f ca="1">VLOOKUP(ACS5,AGN4:AGO8,2,FALSE)</f>
        <v>2</v>
      </c>
      <c r="ACS5" s="386" t="str">
        <f t="shared" si="175"/>
        <v>Norway</v>
      </c>
      <c r="ACT5" s="385">
        <f ca="1">SUMPRODUCT((AGQ3:AGQ54=ACS5)*(AGU3:AGU54="W"))+SUMPRODUCT((AGT3:AGT54=ACS5)*(AGV3:AGV54="W"))</f>
        <v>0</v>
      </c>
      <c r="ACU5" s="385">
        <f ca="1">SUMPRODUCT((AGQ3:AGQ54=ACS5)*(AGU3:AGU54="D"))+SUMPRODUCT((AGT3:AGT54=ACS5)*(AGV3:AGV54="D"))</f>
        <v>0</v>
      </c>
      <c r="ACV5" s="385">
        <f ca="1">SUMPRODUCT((AGQ3:AGQ54=ACS5)*(AGU3:AGU54="L"))+SUMPRODUCT((AGT3:AGT54=ACS5)*(AGV3:AGV54="L"))</f>
        <v>0</v>
      </c>
      <c r="ACW5" s="385">
        <f t="shared" ref="ACW5" ca="1" si="454">SUMIF(AGQ3:AGQ72,ACS5,AGR3:AGR72)+SUMIF(AGT3:AGT72,ACS5,AGS3:AGS72)</f>
        <v>0</v>
      </c>
      <c r="ACX5" s="385">
        <f t="shared" ref="ACX5" ca="1" si="455">SUMIF(AGT3:AGT72,ACS5,AGR3:AGR72)+SUMIF(AGQ3:AGQ72,ACS5,AGS3:AGS72)</f>
        <v>0</v>
      </c>
      <c r="ACY5" s="385">
        <f t="shared" ca="1" si="178"/>
        <v>1000</v>
      </c>
      <c r="ACZ5" s="385">
        <f t="shared" ca="1" si="179"/>
        <v>0</v>
      </c>
      <c r="ADA5" s="391">
        <f t="shared" si="180"/>
        <v>24</v>
      </c>
      <c r="ADB5" s="385">
        <f t="shared" ref="ADB5" ca="1" si="456">IF(COUNTIF(ACZ4:ACZ8,4)&lt;&gt;4,RANK(ACZ5,ACZ4:ACZ8),ACZ57)</f>
        <v>1</v>
      </c>
      <c r="ADD5" s="385">
        <f t="shared" ref="ADD5" ca="1" si="457">SUMPRODUCT((ADB4:ADB7=ADB5)*(ADA4:ADA7&lt;ADA5))+ADB5</f>
        <v>3</v>
      </c>
      <c r="ADE5" s="386" t="str">
        <f t="shared" ref="ADE5" ca="1" si="458">INDEX(ACS4:ACS8,MATCH(2,ADD4:ADD8,0),0)</f>
        <v>Iceland</v>
      </c>
      <c r="ADF5" s="385">
        <f t="shared" ref="ADF5" ca="1" si="459">INDEX(ADB4:ADB8,MATCH(ADE5,ACS4:ACS8,0),0)</f>
        <v>1</v>
      </c>
      <c r="ADG5" s="385" t="str">
        <f t="shared" ref="ADG5" ca="1" si="460">IF(ADG4&lt;&gt;"",ADE5,"")</f>
        <v>Iceland</v>
      </c>
      <c r="ADH5" s="385" t="str">
        <f t="shared" ref="ADH5" ca="1" si="461">IF(ADH4&lt;&gt;"",ADE6,"")</f>
        <v/>
      </c>
      <c r="ADI5" s="385" t="str">
        <f t="shared" ref="ADI5" ca="1" si="462">IF(ADI4&lt;&gt;"",ADE7,"")</f>
        <v/>
      </c>
      <c r="ADJ5" s="385" t="str">
        <f t="shared" ref="ADJ5" si="463">IF(ADJ4&lt;&gt;"",ADE8,"")</f>
        <v/>
      </c>
      <c r="ADL5" s="385" t="str">
        <f t="shared" ca="1" si="189"/>
        <v>Iceland</v>
      </c>
      <c r="ADM5" s="385">
        <f ca="1">SUMPRODUCT((AGQ3:AGQ54=ADL5)*(AGT3:AGT54=ADL6)*(AGU3:AGU54="W"))+SUMPRODUCT((AGQ3:AGQ54=ADL5)*(AGT3:AGT54=ADL7)*(AGU3:AGU54="W"))+SUMPRODUCT((AGQ3:AGQ54=ADL5)*(AGT3:AGT54=ADL8)*(AGU3:AGU54="W"))+SUMPRODUCT((AGQ3:AGQ54=ADL5)*(AGT3:AGT54=ADL4)*(AGU3:AGU54="W"))+SUMPRODUCT((AGQ3:AGQ54=ADL6)*(AGT3:AGT54=ADL5)*(AGV3:AGV54="W"))+SUMPRODUCT((AGQ3:AGQ54=ADL7)*(AGT3:AGT54=ADL5)*(AGV3:AGV54="W"))+SUMPRODUCT((AGQ3:AGQ54=ADL8)*(AGT3:AGT54=ADL5)*(AGV3:AGV54="W"))+SUMPRODUCT((AGQ3:AGQ54=ADL4)*(AGT3:AGT54=ADL5)*(AGV3:AGV54="W"))</f>
        <v>0</v>
      </c>
      <c r="ADN5" s="385">
        <f ca="1">SUMPRODUCT((AGQ3:AGQ54=ADL5)*(AGT3:AGT54=ADL6)*(AGU3:AGU54="D"))+SUMPRODUCT((AGQ3:AGQ54=ADL5)*(AGT3:AGT54=ADL7)*(AGU3:AGU54="D"))+SUMPRODUCT((AGQ3:AGQ54=ADL5)*(AGT3:AGT54=ADL8)*(AGU3:AGU54="D"))+SUMPRODUCT((AGQ3:AGQ54=ADL5)*(AGT3:AGT54=ADL4)*(AGU3:AGU54="D"))+SUMPRODUCT((AGQ3:AGQ54=ADL6)*(AGT3:AGT54=ADL5)*(AGU3:AGU54="D"))+SUMPRODUCT((AGQ3:AGQ54=ADL7)*(AGT3:AGT54=ADL5)*(AGU3:AGU54="D"))+SUMPRODUCT((AGQ3:AGQ54=ADL8)*(AGT3:AGT54=ADL5)*(AGU3:AGU54="D"))+SUMPRODUCT((AGQ3:AGQ54=ADL4)*(AGT3:AGT54=ADL5)*(AGU3:AGU54="D"))</f>
        <v>0</v>
      </c>
      <c r="ADO5" s="385">
        <f ca="1">SUMPRODUCT((AGQ3:AGQ54=ADL5)*(AGT3:AGT54=ADL6)*(AGU3:AGU54="L"))+SUMPRODUCT((AGQ3:AGQ54=ADL5)*(AGT3:AGT54=ADL7)*(AGU3:AGU54="L"))+SUMPRODUCT((AGQ3:AGQ54=ADL5)*(AGT3:AGT54=ADL8)*(AGU3:AGU54="L"))+SUMPRODUCT((AGQ3:AGQ54=ADL5)*(AGT3:AGT54=ADL4)*(AGU3:AGU54="L"))+SUMPRODUCT((AGQ3:AGQ54=ADL6)*(AGT3:AGT54=ADL5)*(AGV3:AGV54="L"))+SUMPRODUCT((AGQ3:AGQ54=ADL7)*(AGT3:AGT54=ADL5)*(AGV3:AGV54="L"))+SUMPRODUCT((AGQ3:AGQ54=ADL8)*(AGT3:AGT54=ADL5)*(AGV3:AGV54="L"))+SUMPRODUCT((AGQ3:AGQ54=ADL4)*(AGT3:AGT54=ADL5)*(AGV3:AGV54="L"))</f>
        <v>0</v>
      </c>
      <c r="ADP5" s="385">
        <f ca="1">SUMPRODUCT((AGQ3:AGQ54=ADL5)*(AGT3:AGT54=ADL6)*AGR3:AGR54)+SUMPRODUCT((AGQ3:AGQ54=ADL5)*(AGT3:AGT54=ADL7)*AGR3:AGR54)+SUMPRODUCT((AGQ3:AGQ54=ADL5)*(AGT3:AGT54=ADL8)*AGR3:AGR54)+SUMPRODUCT((AGQ3:AGQ54=ADL5)*(AGT3:AGT54=ADL4)*AGR3:AGR54)+SUMPRODUCT((AGQ3:AGQ54=ADL6)*(AGT3:AGT54=ADL5)*AGS3:AGS54)+SUMPRODUCT((AGQ3:AGQ54=ADL7)*(AGT3:AGT54=ADL5)*AGS3:AGS54)+SUMPRODUCT((AGQ3:AGQ54=ADL8)*(AGT3:AGT54=ADL5)*AGS3:AGS54)+SUMPRODUCT((AGQ3:AGQ54=ADL4)*(AGT3:AGT54=ADL5)*AGS3:AGS54)</f>
        <v>0</v>
      </c>
      <c r="ADQ5" s="385">
        <f ca="1">SUMPRODUCT((AGQ3:AGQ54=ADL5)*(AGT3:AGT54=ADL6)*AGS3:AGS54)+SUMPRODUCT((AGQ3:AGQ54=ADL5)*(AGT3:AGT54=ADL7)*AGS3:AGS54)+SUMPRODUCT((AGQ3:AGQ54=ADL5)*(AGT3:AGT54=ADL8)*AGS3:AGS54)+SUMPRODUCT((AGQ3:AGQ54=ADL5)*(AGT3:AGT54=ADL4)*AGS3:AGS54)+SUMPRODUCT((AGQ3:AGQ54=ADL6)*(AGT3:AGT54=ADL5)*AGR3:AGR54)+SUMPRODUCT((AGQ3:AGQ54=ADL7)*(AGT3:AGT54=ADL5)*AGR3:AGR54)+SUMPRODUCT((AGQ3:AGQ54=ADL8)*(AGT3:AGT54=ADL5)*AGR3:AGR54)+SUMPRODUCT((AGQ3:AGQ54=ADL4)*(AGT3:AGT54=ADL5)*AGR3:AGR54)</f>
        <v>0</v>
      </c>
      <c r="ADR5" s="385">
        <f t="shared" ca="1" si="190"/>
        <v>1000</v>
      </c>
      <c r="ADS5" s="385">
        <f t="shared" ca="1" si="191"/>
        <v>0</v>
      </c>
      <c r="ADT5" s="385">
        <f ca="1">IF(ADL5&lt;&gt;"",VLOOKUP(ADL5,ACS4:ACY52,7,FALSE),"")</f>
        <v>1000</v>
      </c>
      <c r="ADU5" s="385">
        <f ca="1">IF(ADL5&lt;&gt;"",VLOOKUP(ADL5,ACS4:ACY52,5,FALSE),"")</f>
        <v>0</v>
      </c>
      <c r="ADV5" s="385">
        <f ca="1">IF(ADL5&lt;&gt;"",VLOOKUP(ADL5,ACS4:ADA52,9,FALSE),"")</f>
        <v>16</v>
      </c>
      <c r="ADW5" s="385">
        <f t="shared" ca="1" si="192"/>
        <v>0</v>
      </c>
      <c r="ADX5" s="385">
        <f t="shared" ref="ADX5" ca="1" si="464">IF(ADL5&lt;&gt;"",RANK(ADW5,ADW4:ADW8),"")</f>
        <v>1</v>
      </c>
      <c r="ADY5" s="385">
        <f t="shared" ref="ADY5" ca="1" si="465">IF(ADL5&lt;&gt;"",SUMPRODUCT((ADW4:ADW8=ADW5)*(ADR4:ADR8&gt;ADR5)),"")</f>
        <v>0</v>
      </c>
      <c r="ADZ5" s="385">
        <f t="shared" ref="ADZ5" ca="1" si="466">IF(ADL5&lt;&gt;"",SUMPRODUCT((ADW4:ADW8=ADW5)*(ADR4:ADR8=ADR5)*(ADP4:ADP8&gt;ADP5)),"")</f>
        <v>0</v>
      </c>
      <c r="AEA5" s="385">
        <f t="shared" ref="AEA5" ca="1" si="467">IF(ADL5&lt;&gt;"",SUMPRODUCT((ADW4:ADW8=ADW5)*(ADR4:ADR8=ADR5)*(ADP4:ADP8=ADP5)*(ADT4:ADT8&gt;ADT5)),"")</f>
        <v>0</v>
      </c>
      <c r="AEB5" s="385">
        <f t="shared" ref="AEB5" ca="1" si="468">IF(ADL5&lt;&gt;"",SUMPRODUCT((ADW4:ADW8=ADW5)*(ADR4:ADR8=ADR5)*(ADP4:ADP8=ADP5)*(ADT4:ADT8=ADT5)*(ADU4:ADU8&gt;ADU5)),"")</f>
        <v>0</v>
      </c>
      <c r="AEC5" s="385">
        <f t="shared" ref="AEC5" ca="1" si="469">IF(ADL5&lt;&gt;"",SUMPRODUCT((ADW4:ADW8=ADW5)*(ADR4:ADR8=ADR5)*(ADP4:ADP8=ADP5)*(ADT4:ADT8=ADT5)*(ADU4:ADU8=ADU5)*(ADV4:ADV8&gt;ADV5)),"")</f>
        <v>2</v>
      </c>
      <c r="AED5" s="385">
        <f t="shared" ref="AED5" ca="1" si="470">IF(ADL5&lt;&gt;"",IF(AED57&lt;&gt;"",IF(ADK55=3,AED57,AED57+ADK55),SUM(ADX5:AEC5)),"")</f>
        <v>3</v>
      </c>
      <c r="AEE5" s="385" t="str">
        <f t="shared" ref="AEE5" ca="1" si="471">IF(ADL5&lt;&gt;"",INDEX(ADL4:ADL8,MATCH(2,AED4:AED8,0),0),"")</f>
        <v>Norway</v>
      </c>
      <c r="AEF5" s="385" t="str">
        <f t="shared" ref="AEF5:AEF7" ca="1" si="472">IF(ADH4&lt;&gt;"",ADH4,"")</f>
        <v/>
      </c>
      <c r="AEG5" s="385">
        <f ca="1">SUMPRODUCT((AGQ3:AGQ54=AEF5)*(AGT3:AGT54=AEF6)*(AGU3:AGU54="W"))+SUMPRODUCT((AGQ3:AGQ54=AEF5)*(AGT3:AGT54=AEF7)*(AGU3:AGU54="W"))+SUMPRODUCT((AGQ3:AGQ54=AEF5)*(AGT3:AGT54=AEF8)*(AGU3:AGU54="W"))+SUMPRODUCT((AGQ3:AGQ54=AEF6)*(AGT3:AGT54=AEF5)*(AGV3:AGV54="W"))+SUMPRODUCT((AGQ3:AGQ54=AEF7)*(AGT3:AGT54=AEF5)*(AGV3:AGV54="W"))+SUMPRODUCT((AGQ3:AGQ54=AEF8)*(AGT3:AGT54=AEF5)*(AGV3:AGV54="W"))</f>
        <v>0</v>
      </c>
      <c r="AEH5" s="385">
        <f ca="1">SUMPRODUCT((AGQ3:AGQ54=AEF5)*(AGT3:AGT54=AEF6)*(AGU3:AGU54="D"))+SUMPRODUCT((AGQ3:AGQ54=AEF5)*(AGT3:AGT54=AEF7)*(AGU3:AGU54="D"))+SUMPRODUCT((AGQ3:AGQ54=AEF5)*(AGT3:AGT54=AEF8)*(AGU3:AGU54="D"))+SUMPRODUCT((AGQ3:AGQ54=AEF6)*(AGT3:AGT54=AEF5)*(AGU3:AGU54="D"))+SUMPRODUCT((AGQ3:AGQ54=AEF7)*(AGT3:AGT54=AEF5)*(AGU3:AGU54="D"))+SUMPRODUCT((AGQ3:AGQ54=AEF8)*(AGT3:AGT54=AEF5)*(AGU3:AGU54="D"))</f>
        <v>0</v>
      </c>
      <c r="AEI5" s="385">
        <f ca="1">SUMPRODUCT((AGQ3:AGQ54=AEF5)*(AGT3:AGT54=AEF6)*(AGU3:AGU54="L"))+SUMPRODUCT((AGQ3:AGQ54=AEF5)*(AGT3:AGT54=AEF7)*(AGU3:AGU54="L"))+SUMPRODUCT((AGQ3:AGQ54=AEF5)*(AGT3:AGT54=AEF8)*(AGU3:AGU54="L"))+SUMPRODUCT((AGQ3:AGQ54=AEF6)*(AGT3:AGT54=AEF5)*(AGV3:AGV54="L"))+SUMPRODUCT((AGQ3:AGQ54=AEF7)*(AGT3:AGT54=AEF5)*(AGV3:AGV54="L"))+SUMPRODUCT((AGQ3:AGQ54=AEF8)*(AGT3:AGT54=AEF5)*(AGV3:AGV54="L"))</f>
        <v>0</v>
      </c>
      <c r="AEJ5" s="385">
        <f ca="1">SUMPRODUCT((AGQ3:AGQ54=AEF5)*(AGT3:AGT54=AEF6)*AGR3:AGR54)+SUMPRODUCT((AGQ3:AGQ54=AEF5)*(AGT3:AGT54=AEF7)*AGR3:AGR54)+SUMPRODUCT((AGQ3:AGQ54=AEF5)*(AGT3:AGT54=AEF8)*AGR3:AGR54)+SUMPRODUCT((AGQ3:AGQ54=AEF5)*(AGT3:AGT54=AEF4)*AGR3:AGR54)+SUMPRODUCT((AGQ3:AGQ54=AEF6)*(AGT3:AGT54=AEF5)*AGS3:AGS54)+SUMPRODUCT((AGQ3:AGQ54=AEF7)*(AGT3:AGT54=AEF5)*AGS3:AGS54)+SUMPRODUCT((AGQ3:AGQ54=AEF8)*(AGT3:AGT54=AEF5)*AGS3:AGS54)+SUMPRODUCT((AGQ3:AGQ54=AEF4)*(AGT3:AGT54=AEF5)*AGS3:AGS54)</f>
        <v>0</v>
      </c>
      <c r="AEK5" s="385">
        <f ca="1">SUMPRODUCT((AGQ3:AGQ54=AEF5)*(AGT3:AGT54=AEF6)*AGS3:AGS54)+SUMPRODUCT((AGQ3:AGQ54=AEF5)*(AGT3:AGT54=AEF7)*AGS3:AGS54)+SUMPRODUCT((AGQ3:AGQ54=AEF5)*(AGT3:AGT54=AEF8)*AGS3:AGS54)+SUMPRODUCT((AGQ3:AGQ54=AEF5)*(AGT3:AGT54=AEF4)*AGS3:AGS54)+SUMPRODUCT((AGQ3:AGQ54=AEF6)*(AGT3:AGT54=AEF5)*AGR3:AGR54)+SUMPRODUCT((AGQ3:AGQ54=AEF7)*(AGT3:AGT54=AEF5)*AGR3:AGR54)+SUMPRODUCT((AGQ3:AGQ54=AEF8)*(AGT3:AGT54=AEF5)*AGR3:AGR54)+SUMPRODUCT((AGQ3:AGQ54=AEF4)*(AGT3:AGT54=AEF5)*AGR3:AGR54)</f>
        <v>0</v>
      </c>
      <c r="AEL5" s="385">
        <f t="shared" ref="AEL5:AEL7" ca="1" si="473">AEJ5-AEK5+1000</f>
        <v>1000</v>
      </c>
      <c r="AEM5" s="385" t="str">
        <f t="shared" ref="AEM5:AEM7" ca="1" si="474">IF(AEF5&lt;&gt;"",AEG5*3+AEH5*1,"")</f>
        <v/>
      </c>
      <c r="AEN5" s="385" t="str">
        <f ca="1">IF(AEF5&lt;&gt;"",VLOOKUP(AEF5,ACS4:ACY52,7,FALSE),"")</f>
        <v/>
      </c>
      <c r="AEO5" s="385" t="str">
        <f ca="1">IF(AEF5&lt;&gt;"",VLOOKUP(AEF5,ACS4:ACY52,5,FALSE),"")</f>
        <v/>
      </c>
      <c r="AEP5" s="385" t="str">
        <f ca="1">IF(AEF5&lt;&gt;"",VLOOKUP(AEF5,ACS4:ADA52,9,FALSE),"")</f>
        <v/>
      </c>
      <c r="AEQ5" s="385" t="str">
        <f t="shared" ref="AEQ5:AEQ7" ca="1" si="475">AEM5</f>
        <v/>
      </c>
      <c r="AER5" s="385" t="str">
        <f t="shared" ref="AER5" ca="1" si="476">IF(AEF5&lt;&gt;"",RANK(AEQ5,AEQ4:AEQ8),"")</f>
        <v/>
      </c>
      <c r="AES5" s="385" t="str">
        <f t="shared" ref="AES5" ca="1" si="477">IF(AEF5&lt;&gt;"",SUMPRODUCT((AEQ4:AEQ8=AEQ5)*(AEL4:AEL8&gt;AEL5)),"")</f>
        <v/>
      </c>
      <c r="AET5" s="385" t="str">
        <f t="shared" ref="AET5" ca="1" si="478">IF(AEF5&lt;&gt;"",SUMPRODUCT((AEQ4:AEQ8=AEQ5)*(AEL4:AEL8=AEL5)*(AEJ4:AEJ8&gt;AEJ5)),"")</f>
        <v/>
      </c>
      <c r="AEU5" s="385" t="str">
        <f t="shared" ref="AEU5" ca="1" si="479">IF(AEF5&lt;&gt;"",SUMPRODUCT((AEQ4:AEQ8=AEQ5)*(AEL4:AEL8=AEL5)*(AEJ4:AEJ8=AEJ5)*(AEN4:AEN8&gt;AEN5)),"")</f>
        <v/>
      </c>
      <c r="AEV5" s="385" t="str">
        <f t="shared" ref="AEV5" ca="1" si="480">IF(AEF5&lt;&gt;"",SUMPRODUCT((AEQ4:AEQ8=AEQ5)*(AEL4:AEL8=AEL5)*(AEJ4:AEJ8=AEJ5)*(AEN4:AEN8=AEN5)*(AEO4:AEO8&gt;AEO5)),"")</f>
        <v/>
      </c>
      <c r="AEW5" s="385" t="str">
        <f t="shared" ref="AEW5" ca="1" si="481">IF(AEF5&lt;&gt;"",SUMPRODUCT((AEQ4:AEQ8=AEQ5)*(AEL4:AEL8=AEL5)*(AEJ4:AEJ8=AEJ5)*(AEN4:AEN8=AEN5)*(AEO4:AEO8=AEO5)*(AEP4:AEP8&gt;AEP5)),"")</f>
        <v/>
      </c>
      <c r="AEX5" s="385" t="str">
        <f t="shared" ref="AEX5" ca="1" si="482">IF(AEF5&lt;&gt;"",IF(AEX57&lt;&gt;"",IF(AEE55=3,AEX57,AEX57+AEE55),SUM(AER5:AEW5)+1),"")</f>
        <v/>
      </c>
      <c r="AEY5" s="385" t="str">
        <f t="shared" ref="AEY5" ca="1" si="483">IF(AEF5&lt;&gt;"",INDEX(AEF5:AEF8,MATCH(2,AEX5:AEX8,0),0),"")</f>
        <v/>
      </c>
      <c r="AGN5" s="385" t="str">
        <f t="shared" ref="AGN5" ca="1" si="484">IF(AEY5&lt;&gt;"",AEY5,IF(AEE5&lt;&gt;"",AEE5,ADE5))</f>
        <v>Norway</v>
      </c>
      <c r="AGO5" s="385">
        <v>2</v>
      </c>
      <c r="AGP5" s="385">
        <v>3</v>
      </c>
      <c r="AGQ5" s="389" t="str">
        <f t="shared" si="24"/>
        <v>Spain</v>
      </c>
      <c r="AGR5" s="389">
        <f ca="1">IF(OFFSET('Game Board'!O10,0,AGR1)&lt;&gt;"",OFFSET('Game Board'!O10,0,AGR1),0)</f>
        <v>0</v>
      </c>
      <c r="AGS5" s="389">
        <f ca="1">IF(OFFSET('Game Board'!P10,0,AGR1)&lt;&gt;"",OFFSET('Game Board'!P10,0,AGR1),0)</f>
        <v>0</v>
      </c>
      <c r="AGT5" s="389" t="str">
        <f t="shared" si="25"/>
        <v>Portugal</v>
      </c>
      <c r="AGU5" s="389" t="str">
        <f ca="1">IF(AND(OFFSET('Game Board'!O10,0,AGR1)&lt;&gt;"",OFFSET('Game Board'!P10,0,AGR1)&lt;&gt;""),IF(AGR5&gt;AGS5,"W",IF(AGR5=AGS5,"D","L")),"")</f>
        <v/>
      </c>
      <c r="AGV5" s="385" t="str">
        <f t="shared" ca="1" si="26"/>
        <v/>
      </c>
      <c r="AGX5" s="385">
        <f ca="1">VLOOKUP(AGY5,AKT4:AKU8,2,FALSE)</f>
        <v>2</v>
      </c>
      <c r="AGY5" s="386" t="str">
        <f t="shared" si="202"/>
        <v>Norway</v>
      </c>
      <c r="AGZ5" s="385">
        <f ca="1">SUMPRODUCT((AKW3:AKW54=AGY5)*(ALA3:ALA54="W"))+SUMPRODUCT((AKZ3:AKZ54=AGY5)*(ALB3:ALB54="W"))</f>
        <v>0</v>
      </c>
      <c r="AHA5" s="385">
        <f ca="1">SUMPRODUCT((AKW3:AKW54=AGY5)*(ALA3:ALA54="D"))+SUMPRODUCT((AKZ3:AKZ54=AGY5)*(ALB3:ALB54="D"))</f>
        <v>0</v>
      </c>
      <c r="AHB5" s="385">
        <f ca="1">SUMPRODUCT((AKW3:AKW54=AGY5)*(ALA3:ALA54="L"))+SUMPRODUCT((AKZ3:AKZ54=AGY5)*(ALB3:ALB54="L"))</f>
        <v>0</v>
      </c>
      <c r="AHC5" s="385">
        <f t="shared" ref="AHC5" ca="1" si="485">SUMIF(AKW3:AKW72,AGY5,AKX3:AKX72)+SUMIF(AKZ3:AKZ72,AGY5,AKY3:AKY72)</f>
        <v>0</v>
      </c>
      <c r="AHD5" s="385">
        <f t="shared" ref="AHD5" ca="1" si="486">SUMIF(AKZ3:AKZ72,AGY5,AKX3:AKX72)+SUMIF(AKW3:AKW72,AGY5,AKY3:AKY72)</f>
        <v>0</v>
      </c>
      <c r="AHE5" s="385">
        <f t="shared" ca="1" si="205"/>
        <v>1000</v>
      </c>
      <c r="AHF5" s="385">
        <f t="shared" ca="1" si="206"/>
        <v>0</v>
      </c>
      <c r="AHG5" s="391">
        <f t="shared" si="207"/>
        <v>24</v>
      </c>
      <c r="AHH5" s="385">
        <f t="shared" ref="AHH5" ca="1" si="487">IF(COUNTIF(AHF4:AHF8,4)&lt;&gt;4,RANK(AHF5,AHF4:AHF8),AHF57)</f>
        <v>1</v>
      </c>
      <c r="AHJ5" s="385">
        <f t="shared" ref="AHJ5" ca="1" si="488">SUMPRODUCT((AHH4:AHH7=AHH5)*(AHG4:AHG7&lt;AHG5))+AHH5</f>
        <v>3</v>
      </c>
      <c r="AHK5" s="386" t="str">
        <f t="shared" ref="AHK5" ca="1" si="489">INDEX(AGY4:AGY8,MATCH(2,AHJ4:AHJ8,0),0)</f>
        <v>Iceland</v>
      </c>
      <c r="AHL5" s="385">
        <f t="shared" ref="AHL5" ca="1" si="490">INDEX(AHH4:AHH8,MATCH(AHK5,AGY4:AGY8,0),0)</f>
        <v>1</v>
      </c>
      <c r="AHM5" s="385" t="str">
        <f t="shared" ref="AHM5" ca="1" si="491">IF(AHM4&lt;&gt;"",AHK5,"")</f>
        <v>Iceland</v>
      </c>
      <c r="AHN5" s="385" t="str">
        <f t="shared" ref="AHN5" ca="1" si="492">IF(AHN4&lt;&gt;"",AHK6,"")</f>
        <v/>
      </c>
      <c r="AHO5" s="385" t="str">
        <f t="shared" ref="AHO5" ca="1" si="493">IF(AHO4&lt;&gt;"",AHK7,"")</f>
        <v/>
      </c>
      <c r="AHP5" s="385" t="str">
        <f t="shared" ref="AHP5" si="494">IF(AHP4&lt;&gt;"",AHK8,"")</f>
        <v/>
      </c>
      <c r="AHR5" s="385" t="str">
        <f t="shared" ca="1" si="216"/>
        <v>Iceland</v>
      </c>
      <c r="AHS5" s="385">
        <f ca="1">SUMPRODUCT((AKW3:AKW54=AHR5)*(AKZ3:AKZ54=AHR6)*(ALA3:ALA54="W"))+SUMPRODUCT((AKW3:AKW54=AHR5)*(AKZ3:AKZ54=AHR7)*(ALA3:ALA54="W"))+SUMPRODUCT((AKW3:AKW54=AHR5)*(AKZ3:AKZ54=AHR8)*(ALA3:ALA54="W"))+SUMPRODUCT((AKW3:AKW54=AHR5)*(AKZ3:AKZ54=AHR4)*(ALA3:ALA54="W"))+SUMPRODUCT((AKW3:AKW54=AHR6)*(AKZ3:AKZ54=AHR5)*(ALB3:ALB54="W"))+SUMPRODUCT((AKW3:AKW54=AHR7)*(AKZ3:AKZ54=AHR5)*(ALB3:ALB54="W"))+SUMPRODUCT((AKW3:AKW54=AHR8)*(AKZ3:AKZ54=AHR5)*(ALB3:ALB54="W"))+SUMPRODUCT((AKW3:AKW54=AHR4)*(AKZ3:AKZ54=AHR5)*(ALB3:ALB54="W"))</f>
        <v>0</v>
      </c>
      <c r="AHT5" s="385">
        <f ca="1">SUMPRODUCT((AKW3:AKW54=AHR5)*(AKZ3:AKZ54=AHR6)*(ALA3:ALA54="D"))+SUMPRODUCT((AKW3:AKW54=AHR5)*(AKZ3:AKZ54=AHR7)*(ALA3:ALA54="D"))+SUMPRODUCT((AKW3:AKW54=AHR5)*(AKZ3:AKZ54=AHR8)*(ALA3:ALA54="D"))+SUMPRODUCT((AKW3:AKW54=AHR5)*(AKZ3:AKZ54=AHR4)*(ALA3:ALA54="D"))+SUMPRODUCT((AKW3:AKW54=AHR6)*(AKZ3:AKZ54=AHR5)*(ALA3:ALA54="D"))+SUMPRODUCT((AKW3:AKW54=AHR7)*(AKZ3:AKZ54=AHR5)*(ALA3:ALA54="D"))+SUMPRODUCT((AKW3:AKW54=AHR8)*(AKZ3:AKZ54=AHR5)*(ALA3:ALA54="D"))+SUMPRODUCT((AKW3:AKW54=AHR4)*(AKZ3:AKZ54=AHR5)*(ALA3:ALA54="D"))</f>
        <v>0</v>
      </c>
      <c r="AHU5" s="385">
        <f ca="1">SUMPRODUCT((AKW3:AKW54=AHR5)*(AKZ3:AKZ54=AHR6)*(ALA3:ALA54="L"))+SUMPRODUCT((AKW3:AKW54=AHR5)*(AKZ3:AKZ54=AHR7)*(ALA3:ALA54="L"))+SUMPRODUCT((AKW3:AKW54=AHR5)*(AKZ3:AKZ54=AHR8)*(ALA3:ALA54="L"))+SUMPRODUCT((AKW3:AKW54=AHR5)*(AKZ3:AKZ54=AHR4)*(ALA3:ALA54="L"))+SUMPRODUCT((AKW3:AKW54=AHR6)*(AKZ3:AKZ54=AHR5)*(ALB3:ALB54="L"))+SUMPRODUCT((AKW3:AKW54=AHR7)*(AKZ3:AKZ54=AHR5)*(ALB3:ALB54="L"))+SUMPRODUCT((AKW3:AKW54=AHR8)*(AKZ3:AKZ54=AHR5)*(ALB3:ALB54="L"))+SUMPRODUCT((AKW3:AKW54=AHR4)*(AKZ3:AKZ54=AHR5)*(ALB3:ALB54="L"))</f>
        <v>0</v>
      </c>
      <c r="AHV5" s="385">
        <f ca="1">SUMPRODUCT((AKW3:AKW54=AHR5)*(AKZ3:AKZ54=AHR6)*AKX3:AKX54)+SUMPRODUCT((AKW3:AKW54=AHR5)*(AKZ3:AKZ54=AHR7)*AKX3:AKX54)+SUMPRODUCT((AKW3:AKW54=AHR5)*(AKZ3:AKZ54=AHR8)*AKX3:AKX54)+SUMPRODUCT((AKW3:AKW54=AHR5)*(AKZ3:AKZ54=AHR4)*AKX3:AKX54)+SUMPRODUCT((AKW3:AKW54=AHR6)*(AKZ3:AKZ54=AHR5)*AKY3:AKY54)+SUMPRODUCT((AKW3:AKW54=AHR7)*(AKZ3:AKZ54=AHR5)*AKY3:AKY54)+SUMPRODUCT((AKW3:AKW54=AHR8)*(AKZ3:AKZ54=AHR5)*AKY3:AKY54)+SUMPRODUCT((AKW3:AKW54=AHR4)*(AKZ3:AKZ54=AHR5)*AKY3:AKY54)</f>
        <v>0</v>
      </c>
      <c r="AHW5" s="385">
        <f ca="1">SUMPRODUCT((AKW3:AKW54=AHR5)*(AKZ3:AKZ54=AHR6)*AKY3:AKY54)+SUMPRODUCT((AKW3:AKW54=AHR5)*(AKZ3:AKZ54=AHR7)*AKY3:AKY54)+SUMPRODUCT((AKW3:AKW54=AHR5)*(AKZ3:AKZ54=AHR8)*AKY3:AKY54)+SUMPRODUCT((AKW3:AKW54=AHR5)*(AKZ3:AKZ54=AHR4)*AKY3:AKY54)+SUMPRODUCT((AKW3:AKW54=AHR6)*(AKZ3:AKZ54=AHR5)*AKX3:AKX54)+SUMPRODUCT((AKW3:AKW54=AHR7)*(AKZ3:AKZ54=AHR5)*AKX3:AKX54)+SUMPRODUCT((AKW3:AKW54=AHR8)*(AKZ3:AKZ54=AHR5)*AKX3:AKX54)+SUMPRODUCT((AKW3:AKW54=AHR4)*(AKZ3:AKZ54=AHR5)*AKX3:AKX54)</f>
        <v>0</v>
      </c>
      <c r="AHX5" s="385">
        <f t="shared" ca="1" si="217"/>
        <v>1000</v>
      </c>
      <c r="AHY5" s="385">
        <f t="shared" ca="1" si="218"/>
        <v>0</v>
      </c>
      <c r="AHZ5" s="385">
        <f ca="1">IF(AHR5&lt;&gt;"",VLOOKUP(AHR5,AGY4:AHE52,7,FALSE),"")</f>
        <v>1000</v>
      </c>
      <c r="AIA5" s="385">
        <f ca="1">IF(AHR5&lt;&gt;"",VLOOKUP(AHR5,AGY4:AHE52,5,FALSE),"")</f>
        <v>0</v>
      </c>
      <c r="AIB5" s="385">
        <f ca="1">IF(AHR5&lt;&gt;"",VLOOKUP(AHR5,AGY4:AHG52,9,FALSE),"")</f>
        <v>16</v>
      </c>
      <c r="AIC5" s="385">
        <f t="shared" ca="1" si="219"/>
        <v>0</v>
      </c>
      <c r="AID5" s="385">
        <f t="shared" ref="AID5" ca="1" si="495">IF(AHR5&lt;&gt;"",RANK(AIC5,AIC4:AIC8),"")</f>
        <v>1</v>
      </c>
      <c r="AIE5" s="385">
        <f t="shared" ref="AIE5" ca="1" si="496">IF(AHR5&lt;&gt;"",SUMPRODUCT((AIC4:AIC8=AIC5)*(AHX4:AHX8&gt;AHX5)),"")</f>
        <v>0</v>
      </c>
      <c r="AIF5" s="385">
        <f t="shared" ref="AIF5" ca="1" si="497">IF(AHR5&lt;&gt;"",SUMPRODUCT((AIC4:AIC8=AIC5)*(AHX4:AHX8=AHX5)*(AHV4:AHV8&gt;AHV5)),"")</f>
        <v>0</v>
      </c>
      <c r="AIG5" s="385">
        <f t="shared" ref="AIG5" ca="1" si="498">IF(AHR5&lt;&gt;"",SUMPRODUCT((AIC4:AIC8=AIC5)*(AHX4:AHX8=AHX5)*(AHV4:AHV8=AHV5)*(AHZ4:AHZ8&gt;AHZ5)),"")</f>
        <v>0</v>
      </c>
      <c r="AIH5" s="385">
        <f t="shared" ref="AIH5" ca="1" si="499">IF(AHR5&lt;&gt;"",SUMPRODUCT((AIC4:AIC8=AIC5)*(AHX4:AHX8=AHX5)*(AHV4:AHV8=AHV5)*(AHZ4:AHZ8=AHZ5)*(AIA4:AIA8&gt;AIA5)),"")</f>
        <v>0</v>
      </c>
      <c r="AII5" s="385">
        <f t="shared" ref="AII5" ca="1" si="500">IF(AHR5&lt;&gt;"",SUMPRODUCT((AIC4:AIC8=AIC5)*(AHX4:AHX8=AHX5)*(AHV4:AHV8=AHV5)*(AHZ4:AHZ8=AHZ5)*(AIA4:AIA8=AIA5)*(AIB4:AIB8&gt;AIB5)),"")</f>
        <v>2</v>
      </c>
      <c r="AIJ5" s="385">
        <f t="shared" ref="AIJ5" ca="1" si="501">IF(AHR5&lt;&gt;"",IF(AIJ57&lt;&gt;"",IF(AHQ55=3,AIJ57,AIJ57+AHQ55),SUM(AID5:AII5)),"")</f>
        <v>3</v>
      </c>
      <c r="AIK5" s="385" t="str">
        <f t="shared" ref="AIK5" ca="1" si="502">IF(AHR5&lt;&gt;"",INDEX(AHR4:AHR8,MATCH(2,AIJ4:AIJ8,0),0),"")</f>
        <v>Norway</v>
      </c>
      <c r="AIL5" s="385" t="str">
        <f t="shared" ref="AIL5:AIL7" ca="1" si="503">IF(AHN4&lt;&gt;"",AHN4,"")</f>
        <v/>
      </c>
      <c r="AIM5" s="385">
        <f ca="1">SUMPRODUCT((AKW3:AKW54=AIL5)*(AKZ3:AKZ54=AIL6)*(ALA3:ALA54="W"))+SUMPRODUCT((AKW3:AKW54=AIL5)*(AKZ3:AKZ54=AIL7)*(ALA3:ALA54="W"))+SUMPRODUCT((AKW3:AKW54=AIL5)*(AKZ3:AKZ54=AIL8)*(ALA3:ALA54="W"))+SUMPRODUCT((AKW3:AKW54=AIL6)*(AKZ3:AKZ54=AIL5)*(ALB3:ALB54="W"))+SUMPRODUCT((AKW3:AKW54=AIL7)*(AKZ3:AKZ54=AIL5)*(ALB3:ALB54="W"))+SUMPRODUCT((AKW3:AKW54=AIL8)*(AKZ3:AKZ54=AIL5)*(ALB3:ALB54="W"))</f>
        <v>0</v>
      </c>
      <c r="AIN5" s="385">
        <f ca="1">SUMPRODUCT((AKW3:AKW54=AIL5)*(AKZ3:AKZ54=AIL6)*(ALA3:ALA54="D"))+SUMPRODUCT((AKW3:AKW54=AIL5)*(AKZ3:AKZ54=AIL7)*(ALA3:ALA54="D"))+SUMPRODUCT((AKW3:AKW54=AIL5)*(AKZ3:AKZ54=AIL8)*(ALA3:ALA54="D"))+SUMPRODUCT((AKW3:AKW54=AIL6)*(AKZ3:AKZ54=AIL5)*(ALA3:ALA54="D"))+SUMPRODUCT((AKW3:AKW54=AIL7)*(AKZ3:AKZ54=AIL5)*(ALA3:ALA54="D"))+SUMPRODUCT((AKW3:AKW54=AIL8)*(AKZ3:AKZ54=AIL5)*(ALA3:ALA54="D"))</f>
        <v>0</v>
      </c>
      <c r="AIO5" s="385">
        <f ca="1">SUMPRODUCT((AKW3:AKW54=AIL5)*(AKZ3:AKZ54=AIL6)*(ALA3:ALA54="L"))+SUMPRODUCT((AKW3:AKW54=AIL5)*(AKZ3:AKZ54=AIL7)*(ALA3:ALA54="L"))+SUMPRODUCT((AKW3:AKW54=AIL5)*(AKZ3:AKZ54=AIL8)*(ALA3:ALA54="L"))+SUMPRODUCT((AKW3:AKW54=AIL6)*(AKZ3:AKZ54=AIL5)*(ALB3:ALB54="L"))+SUMPRODUCT((AKW3:AKW54=AIL7)*(AKZ3:AKZ54=AIL5)*(ALB3:ALB54="L"))+SUMPRODUCT((AKW3:AKW54=AIL8)*(AKZ3:AKZ54=AIL5)*(ALB3:ALB54="L"))</f>
        <v>0</v>
      </c>
      <c r="AIP5" s="385">
        <f ca="1">SUMPRODUCT((AKW3:AKW54=AIL5)*(AKZ3:AKZ54=AIL6)*AKX3:AKX54)+SUMPRODUCT((AKW3:AKW54=AIL5)*(AKZ3:AKZ54=AIL7)*AKX3:AKX54)+SUMPRODUCT((AKW3:AKW54=AIL5)*(AKZ3:AKZ54=AIL8)*AKX3:AKX54)+SUMPRODUCT((AKW3:AKW54=AIL5)*(AKZ3:AKZ54=AIL4)*AKX3:AKX54)+SUMPRODUCT((AKW3:AKW54=AIL6)*(AKZ3:AKZ54=AIL5)*AKY3:AKY54)+SUMPRODUCT((AKW3:AKW54=AIL7)*(AKZ3:AKZ54=AIL5)*AKY3:AKY54)+SUMPRODUCT((AKW3:AKW54=AIL8)*(AKZ3:AKZ54=AIL5)*AKY3:AKY54)+SUMPRODUCT((AKW3:AKW54=AIL4)*(AKZ3:AKZ54=AIL5)*AKY3:AKY54)</f>
        <v>0</v>
      </c>
      <c r="AIQ5" s="385">
        <f ca="1">SUMPRODUCT((AKW3:AKW54=AIL5)*(AKZ3:AKZ54=AIL6)*AKY3:AKY54)+SUMPRODUCT((AKW3:AKW54=AIL5)*(AKZ3:AKZ54=AIL7)*AKY3:AKY54)+SUMPRODUCT((AKW3:AKW54=AIL5)*(AKZ3:AKZ54=AIL8)*AKY3:AKY54)+SUMPRODUCT((AKW3:AKW54=AIL5)*(AKZ3:AKZ54=AIL4)*AKY3:AKY54)+SUMPRODUCT((AKW3:AKW54=AIL6)*(AKZ3:AKZ54=AIL5)*AKX3:AKX54)+SUMPRODUCT((AKW3:AKW54=AIL7)*(AKZ3:AKZ54=AIL5)*AKX3:AKX54)+SUMPRODUCT((AKW3:AKW54=AIL8)*(AKZ3:AKZ54=AIL5)*AKX3:AKX54)+SUMPRODUCT((AKW3:AKW54=AIL4)*(AKZ3:AKZ54=AIL5)*AKX3:AKX54)</f>
        <v>0</v>
      </c>
      <c r="AIR5" s="385">
        <f t="shared" ref="AIR5:AIR7" ca="1" si="504">AIP5-AIQ5+1000</f>
        <v>1000</v>
      </c>
      <c r="AIS5" s="385" t="str">
        <f t="shared" ref="AIS5:AIS7" ca="1" si="505">IF(AIL5&lt;&gt;"",AIM5*3+AIN5*1,"")</f>
        <v/>
      </c>
      <c r="AIT5" s="385" t="str">
        <f ca="1">IF(AIL5&lt;&gt;"",VLOOKUP(AIL5,AGY4:AHE52,7,FALSE),"")</f>
        <v/>
      </c>
      <c r="AIU5" s="385" t="str">
        <f ca="1">IF(AIL5&lt;&gt;"",VLOOKUP(AIL5,AGY4:AHE52,5,FALSE),"")</f>
        <v/>
      </c>
      <c r="AIV5" s="385" t="str">
        <f ca="1">IF(AIL5&lt;&gt;"",VLOOKUP(AIL5,AGY4:AHG52,9,FALSE),"")</f>
        <v/>
      </c>
      <c r="AIW5" s="385" t="str">
        <f t="shared" ref="AIW5:AIW7" ca="1" si="506">AIS5</f>
        <v/>
      </c>
      <c r="AIX5" s="385" t="str">
        <f t="shared" ref="AIX5" ca="1" si="507">IF(AIL5&lt;&gt;"",RANK(AIW5,AIW4:AIW8),"")</f>
        <v/>
      </c>
      <c r="AIY5" s="385" t="str">
        <f t="shared" ref="AIY5" ca="1" si="508">IF(AIL5&lt;&gt;"",SUMPRODUCT((AIW4:AIW8=AIW5)*(AIR4:AIR8&gt;AIR5)),"")</f>
        <v/>
      </c>
      <c r="AIZ5" s="385" t="str">
        <f t="shared" ref="AIZ5" ca="1" si="509">IF(AIL5&lt;&gt;"",SUMPRODUCT((AIW4:AIW8=AIW5)*(AIR4:AIR8=AIR5)*(AIP4:AIP8&gt;AIP5)),"")</f>
        <v/>
      </c>
      <c r="AJA5" s="385" t="str">
        <f t="shared" ref="AJA5" ca="1" si="510">IF(AIL5&lt;&gt;"",SUMPRODUCT((AIW4:AIW8=AIW5)*(AIR4:AIR8=AIR5)*(AIP4:AIP8=AIP5)*(AIT4:AIT8&gt;AIT5)),"")</f>
        <v/>
      </c>
      <c r="AJB5" s="385" t="str">
        <f t="shared" ref="AJB5" ca="1" si="511">IF(AIL5&lt;&gt;"",SUMPRODUCT((AIW4:AIW8=AIW5)*(AIR4:AIR8=AIR5)*(AIP4:AIP8=AIP5)*(AIT4:AIT8=AIT5)*(AIU4:AIU8&gt;AIU5)),"")</f>
        <v/>
      </c>
      <c r="AJC5" s="385" t="str">
        <f t="shared" ref="AJC5" ca="1" si="512">IF(AIL5&lt;&gt;"",SUMPRODUCT((AIW4:AIW8=AIW5)*(AIR4:AIR8=AIR5)*(AIP4:AIP8=AIP5)*(AIT4:AIT8=AIT5)*(AIU4:AIU8=AIU5)*(AIV4:AIV8&gt;AIV5)),"")</f>
        <v/>
      </c>
      <c r="AJD5" s="385" t="str">
        <f t="shared" ref="AJD5" ca="1" si="513">IF(AIL5&lt;&gt;"",IF(AJD57&lt;&gt;"",IF(AIK55=3,AJD57,AJD57+AIK55),SUM(AIX5:AJC5)+1),"")</f>
        <v/>
      </c>
      <c r="AJE5" s="385" t="str">
        <f t="shared" ref="AJE5" ca="1" si="514">IF(AIL5&lt;&gt;"",INDEX(AIL5:AIL8,MATCH(2,AJD5:AJD8,0),0),"")</f>
        <v/>
      </c>
      <c r="AKT5" s="385" t="str">
        <f t="shared" ref="AKT5" ca="1" si="515">IF(AJE5&lt;&gt;"",AJE5,IF(AIK5&lt;&gt;"",AIK5,AHK5))</f>
        <v>Norway</v>
      </c>
      <c r="AKU5" s="385">
        <v>2</v>
      </c>
      <c r="AKV5" s="385">
        <v>3</v>
      </c>
      <c r="AKW5" s="389" t="str">
        <f t="shared" si="27"/>
        <v>Spain</v>
      </c>
      <c r="AKX5" s="389">
        <f ca="1">IF(OFFSET('Game Board'!O10,0,AKX1)&lt;&gt;"",OFFSET('Game Board'!O10,0,AKX1),0)</f>
        <v>0</v>
      </c>
      <c r="AKY5" s="389">
        <f ca="1">IF(OFFSET('Game Board'!P10,0,AKX1)&lt;&gt;"",OFFSET('Game Board'!P10,0,AKX1),0)</f>
        <v>0</v>
      </c>
      <c r="AKZ5" s="389" t="str">
        <f t="shared" si="28"/>
        <v>Portugal</v>
      </c>
      <c r="ALA5" s="389" t="str">
        <f ca="1">IF(AND(OFFSET('Game Board'!O10,0,AKX1)&lt;&gt;"",OFFSET('Game Board'!P10,0,AKX1)&lt;&gt;""),IF(AKX5&gt;AKY5,"W",IF(AKX5=AKY5,"D","L")),"")</f>
        <v/>
      </c>
      <c r="ALB5" s="385" t="str">
        <f t="shared" ca="1" si="29"/>
        <v/>
      </c>
      <c r="ALD5" s="385">
        <f ca="1">VLOOKUP(ALE5,AOZ4:APA8,2,FALSE)</f>
        <v>2</v>
      </c>
      <c r="ALE5" s="386" t="str">
        <f t="shared" si="229"/>
        <v>Norway</v>
      </c>
      <c r="ALF5" s="385">
        <f ca="1">SUMPRODUCT((APC3:APC54=ALE5)*(APG3:APG54="W"))+SUMPRODUCT((APF3:APF54=ALE5)*(APH3:APH54="W"))</f>
        <v>0</v>
      </c>
      <c r="ALG5" s="385">
        <f ca="1">SUMPRODUCT((APC3:APC54=ALE5)*(APG3:APG54="D"))+SUMPRODUCT((APF3:APF54=ALE5)*(APH3:APH54="D"))</f>
        <v>0</v>
      </c>
      <c r="ALH5" s="385">
        <f ca="1">SUMPRODUCT((APC3:APC54=ALE5)*(APG3:APG54="L"))+SUMPRODUCT((APF3:APF54=ALE5)*(APH3:APH54="L"))</f>
        <v>0</v>
      </c>
      <c r="ALI5" s="385">
        <f t="shared" ref="ALI5" ca="1" si="516">SUMIF(APC3:APC72,ALE5,APD3:APD72)+SUMIF(APF3:APF72,ALE5,APE3:APE72)</f>
        <v>0</v>
      </c>
      <c r="ALJ5" s="385">
        <f t="shared" ref="ALJ5" ca="1" si="517">SUMIF(APF3:APF72,ALE5,APD3:APD72)+SUMIF(APC3:APC72,ALE5,APE3:APE72)</f>
        <v>0</v>
      </c>
      <c r="ALK5" s="385">
        <f t="shared" ca="1" si="232"/>
        <v>1000</v>
      </c>
      <c r="ALL5" s="385">
        <f t="shared" ca="1" si="233"/>
        <v>0</v>
      </c>
      <c r="ALM5" s="391">
        <f t="shared" si="234"/>
        <v>24</v>
      </c>
      <c r="ALN5" s="385">
        <f t="shared" ref="ALN5" ca="1" si="518">IF(COUNTIF(ALL4:ALL8,4)&lt;&gt;4,RANK(ALL5,ALL4:ALL8),ALL57)</f>
        <v>1</v>
      </c>
      <c r="ALP5" s="385">
        <f t="shared" ref="ALP5" ca="1" si="519">SUMPRODUCT((ALN4:ALN7=ALN5)*(ALM4:ALM7&lt;ALM5))+ALN5</f>
        <v>3</v>
      </c>
      <c r="ALQ5" s="386" t="str">
        <f t="shared" ref="ALQ5" ca="1" si="520">INDEX(ALE4:ALE8,MATCH(2,ALP4:ALP8,0),0)</f>
        <v>Iceland</v>
      </c>
      <c r="ALR5" s="385">
        <f t="shared" ref="ALR5" ca="1" si="521">INDEX(ALN4:ALN8,MATCH(ALQ5,ALE4:ALE8,0),0)</f>
        <v>1</v>
      </c>
      <c r="ALS5" s="385" t="str">
        <f t="shared" ref="ALS5" ca="1" si="522">IF(ALS4&lt;&gt;"",ALQ5,"")</f>
        <v>Iceland</v>
      </c>
      <c r="ALT5" s="385" t="str">
        <f t="shared" ref="ALT5" ca="1" si="523">IF(ALT4&lt;&gt;"",ALQ6,"")</f>
        <v/>
      </c>
      <c r="ALU5" s="385" t="str">
        <f t="shared" ref="ALU5" ca="1" si="524">IF(ALU4&lt;&gt;"",ALQ7,"")</f>
        <v/>
      </c>
      <c r="ALV5" s="385" t="str">
        <f t="shared" ref="ALV5" si="525">IF(ALV4&lt;&gt;"",ALQ8,"")</f>
        <v/>
      </c>
      <c r="ALX5" s="385" t="str">
        <f t="shared" ca="1" si="243"/>
        <v>Iceland</v>
      </c>
      <c r="ALY5" s="385">
        <f ca="1">SUMPRODUCT((APC3:APC54=ALX5)*(APF3:APF54=ALX6)*(APG3:APG54="W"))+SUMPRODUCT((APC3:APC54=ALX5)*(APF3:APF54=ALX7)*(APG3:APG54="W"))+SUMPRODUCT((APC3:APC54=ALX5)*(APF3:APF54=ALX8)*(APG3:APG54="W"))+SUMPRODUCT((APC3:APC54=ALX5)*(APF3:APF54=ALX4)*(APG3:APG54="W"))+SUMPRODUCT((APC3:APC54=ALX6)*(APF3:APF54=ALX5)*(APH3:APH54="W"))+SUMPRODUCT((APC3:APC54=ALX7)*(APF3:APF54=ALX5)*(APH3:APH54="W"))+SUMPRODUCT((APC3:APC54=ALX8)*(APF3:APF54=ALX5)*(APH3:APH54="W"))+SUMPRODUCT((APC3:APC54=ALX4)*(APF3:APF54=ALX5)*(APH3:APH54="W"))</f>
        <v>0</v>
      </c>
      <c r="ALZ5" s="385">
        <f ca="1">SUMPRODUCT((APC3:APC54=ALX5)*(APF3:APF54=ALX6)*(APG3:APG54="D"))+SUMPRODUCT((APC3:APC54=ALX5)*(APF3:APF54=ALX7)*(APG3:APG54="D"))+SUMPRODUCT((APC3:APC54=ALX5)*(APF3:APF54=ALX8)*(APG3:APG54="D"))+SUMPRODUCT((APC3:APC54=ALX5)*(APF3:APF54=ALX4)*(APG3:APG54="D"))+SUMPRODUCT((APC3:APC54=ALX6)*(APF3:APF54=ALX5)*(APG3:APG54="D"))+SUMPRODUCT((APC3:APC54=ALX7)*(APF3:APF54=ALX5)*(APG3:APG54="D"))+SUMPRODUCT((APC3:APC54=ALX8)*(APF3:APF54=ALX5)*(APG3:APG54="D"))+SUMPRODUCT((APC3:APC54=ALX4)*(APF3:APF54=ALX5)*(APG3:APG54="D"))</f>
        <v>0</v>
      </c>
      <c r="AMA5" s="385">
        <f ca="1">SUMPRODUCT((APC3:APC54=ALX5)*(APF3:APF54=ALX6)*(APG3:APG54="L"))+SUMPRODUCT((APC3:APC54=ALX5)*(APF3:APF54=ALX7)*(APG3:APG54="L"))+SUMPRODUCT((APC3:APC54=ALX5)*(APF3:APF54=ALX8)*(APG3:APG54="L"))+SUMPRODUCT((APC3:APC54=ALX5)*(APF3:APF54=ALX4)*(APG3:APG54="L"))+SUMPRODUCT((APC3:APC54=ALX6)*(APF3:APF54=ALX5)*(APH3:APH54="L"))+SUMPRODUCT((APC3:APC54=ALX7)*(APF3:APF54=ALX5)*(APH3:APH54="L"))+SUMPRODUCT((APC3:APC54=ALX8)*(APF3:APF54=ALX5)*(APH3:APH54="L"))+SUMPRODUCT((APC3:APC54=ALX4)*(APF3:APF54=ALX5)*(APH3:APH54="L"))</f>
        <v>0</v>
      </c>
      <c r="AMB5" s="385">
        <f ca="1">SUMPRODUCT((APC3:APC54=ALX5)*(APF3:APF54=ALX6)*APD3:APD54)+SUMPRODUCT((APC3:APC54=ALX5)*(APF3:APF54=ALX7)*APD3:APD54)+SUMPRODUCT((APC3:APC54=ALX5)*(APF3:APF54=ALX8)*APD3:APD54)+SUMPRODUCT((APC3:APC54=ALX5)*(APF3:APF54=ALX4)*APD3:APD54)+SUMPRODUCT((APC3:APC54=ALX6)*(APF3:APF54=ALX5)*APE3:APE54)+SUMPRODUCT((APC3:APC54=ALX7)*(APF3:APF54=ALX5)*APE3:APE54)+SUMPRODUCT((APC3:APC54=ALX8)*(APF3:APF54=ALX5)*APE3:APE54)+SUMPRODUCT((APC3:APC54=ALX4)*(APF3:APF54=ALX5)*APE3:APE54)</f>
        <v>0</v>
      </c>
      <c r="AMC5" s="385">
        <f ca="1">SUMPRODUCT((APC3:APC54=ALX5)*(APF3:APF54=ALX6)*APE3:APE54)+SUMPRODUCT((APC3:APC54=ALX5)*(APF3:APF54=ALX7)*APE3:APE54)+SUMPRODUCT((APC3:APC54=ALX5)*(APF3:APF54=ALX8)*APE3:APE54)+SUMPRODUCT((APC3:APC54=ALX5)*(APF3:APF54=ALX4)*APE3:APE54)+SUMPRODUCT((APC3:APC54=ALX6)*(APF3:APF54=ALX5)*APD3:APD54)+SUMPRODUCT((APC3:APC54=ALX7)*(APF3:APF54=ALX5)*APD3:APD54)+SUMPRODUCT((APC3:APC54=ALX8)*(APF3:APF54=ALX5)*APD3:APD54)+SUMPRODUCT((APC3:APC54=ALX4)*(APF3:APF54=ALX5)*APD3:APD54)</f>
        <v>0</v>
      </c>
      <c r="AMD5" s="385">
        <f t="shared" ca="1" si="244"/>
        <v>1000</v>
      </c>
      <c r="AME5" s="385">
        <f t="shared" ca="1" si="245"/>
        <v>0</v>
      </c>
      <c r="AMF5" s="385">
        <f ca="1">IF(ALX5&lt;&gt;"",VLOOKUP(ALX5,ALE4:ALK52,7,FALSE),"")</f>
        <v>1000</v>
      </c>
      <c r="AMG5" s="385">
        <f ca="1">IF(ALX5&lt;&gt;"",VLOOKUP(ALX5,ALE4:ALK52,5,FALSE),"")</f>
        <v>0</v>
      </c>
      <c r="AMH5" s="385">
        <f ca="1">IF(ALX5&lt;&gt;"",VLOOKUP(ALX5,ALE4:ALM52,9,FALSE),"")</f>
        <v>16</v>
      </c>
      <c r="AMI5" s="385">
        <f t="shared" ca="1" si="246"/>
        <v>0</v>
      </c>
      <c r="AMJ5" s="385">
        <f t="shared" ref="AMJ5" ca="1" si="526">IF(ALX5&lt;&gt;"",RANK(AMI5,AMI4:AMI8),"")</f>
        <v>1</v>
      </c>
      <c r="AMK5" s="385">
        <f t="shared" ref="AMK5" ca="1" si="527">IF(ALX5&lt;&gt;"",SUMPRODUCT((AMI4:AMI8=AMI5)*(AMD4:AMD8&gt;AMD5)),"")</f>
        <v>0</v>
      </c>
      <c r="AML5" s="385">
        <f t="shared" ref="AML5" ca="1" si="528">IF(ALX5&lt;&gt;"",SUMPRODUCT((AMI4:AMI8=AMI5)*(AMD4:AMD8=AMD5)*(AMB4:AMB8&gt;AMB5)),"")</f>
        <v>0</v>
      </c>
      <c r="AMM5" s="385">
        <f t="shared" ref="AMM5" ca="1" si="529">IF(ALX5&lt;&gt;"",SUMPRODUCT((AMI4:AMI8=AMI5)*(AMD4:AMD8=AMD5)*(AMB4:AMB8=AMB5)*(AMF4:AMF8&gt;AMF5)),"")</f>
        <v>0</v>
      </c>
      <c r="AMN5" s="385">
        <f t="shared" ref="AMN5" ca="1" si="530">IF(ALX5&lt;&gt;"",SUMPRODUCT((AMI4:AMI8=AMI5)*(AMD4:AMD8=AMD5)*(AMB4:AMB8=AMB5)*(AMF4:AMF8=AMF5)*(AMG4:AMG8&gt;AMG5)),"")</f>
        <v>0</v>
      </c>
      <c r="AMO5" s="385">
        <f t="shared" ref="AMO5" ca="1" si="531">IF(ALX5&lt;&gt;"",SUMPRODUCT((AMI4:AMI8=AMI5)*(AMD4:AMD8=AMD5)*(AMB4:AMB8=AMB5)*(AMF4:AMF8=AMF5)*(AMG4:AMG8=AMG5)*(AMH4:AMH8&gt;AMH5)),"")</f>
        <v>2</v>
      </c>
      <c r="AMP5" s="385">
        <f t="shared" ref="AMP5" ca="1" si="532">IF(ALX5&lt;&gt;"",IF(AMP57&lt;&gt;"",IF(ALW55=3,AMP57,AMP57+ALW55),SUM(AMJ5:AMO5)),"")</f>
        <v>3</v>
      </c>
      <c r="AMQ5" s="385" t="str">
        <f t="shared" ref="AMQ5" ca="1" si="533">IF(ALX5&lt;&gt;"",INDEX(ALX4:ALX8,MATCH(2,AMP4:AMP8,0),0),"")</f>
        <v>Norway</v>
      </c>
      <c r="AMR5" s="385" t="str">
        <f t="shared" ref="AMR5:AMR7" ca="1" si="534">IF(ALT4&lt;&gt;"",ALT4,"")</f>
        <v/>
      </c>
      <c r="AMS5" s="385">
        <f ca="1">SUMPRODUCT((APC3:APC54=AMR5)*(APF3:APF54=AMR6)*(APG3:APG54="W"))+SUMPRODUCT((APC3:APC54=AMR5)*(APF3:APF54=AMR7)*(APG3:APG54="W"))+SUMPRODUCT((APC3:APC54=AMR5)*(APF3:APF54=AMR8)*(APG3:APG54="W"))+SUMPRODUCT((APC3:APC54=AMR6)*(APF3:APF54=AMR5)*(APH3:APH54="W"))+SUMPRODUCT((APC3:APC54=AMR7)*(APF3:APF54=AMR5)*(APH3:APH54="W"))+SUMPRODUCT((APC3:APC54=AMR8)*(APF3:APF54=AMR5)*(APH3:APH54="W"))</f>
        <v>0</v>
      </c>
      <c r="AMT5" s="385">
        <f ca="1">SUMPRODUCT((APC3:APC54=AMR5)*(APF3:APF54=AMR6)*(APG3:APG54="D"))+SUMPRODUCT((APC3:APC54=AMR5)*(APF3:APF54=AMR7)*(APG3:APG54="D"))+SUMPRODUCT((APC3:APC54=AMR5)*(APF3:APF54=AMR8)*(APG3:APG54="D"))+SUMPRODUCT((APC3:APC54=AMR6)*(APF3:APF54=AMR5)*(APG3:APG54="D"))+SUMPRODUCT((APC3:APC54=AMR7)*(APF3:APF54=AMR5)*(APG3:APG54="D"))+SUMPRODUCT((APC3:APC54=AMR8)*(APF3:APF54=AMR5)*(APG3:APG54="D"))</f>
        <v>0</v>
      </c>
      <c r="AMU5" s="385">
        <f ca="1">SUMPRODUCT((APC3:APC54=AMR5)*(APF3:APF54=AMR6)*(APG3:APG54="L"))+SUMPRODUCT((APC3:APC54=AMR5)*(APF3:APF54=AMR7)*(APG3:APG54="L"))+SUMPRODUCT((APC3:APC54=AMR5)*(APF3:APF54=AMR8)*(APG3:APG54="L"))+SUMPRODUCT((APC3:APC54=AMR6)*(APF3:APF54=AMR5)*(APH3:APH54="L"))+SUMPRODUCT((APC3:APC54=AMR7)*(APF3:APF54=AMR5)*(APH3:APH54="L"))+SUMPRODUCT((APC3:APC54=AMR8)*(APF3:APF54=AMR5)*(APH3:APH54="L"))</f>
        <v>0</v>
      </c>
      <c r="AMV5" s="385">
        <f ca="1">SUMPRODUCT((APC3:APC54=AMR5)*(APF3:APF54=AMR6)*APD3:APD54)+SUMPRODUCT((APC3:APC54=AMR5)*(APF3:APF54=AMR7)*APD3:APD54)+SUMPRODUCT((APC3:APC54=AMR5)*(APF3:APF54=AMR8)*APD3:APD54)+SUMPRODUCT((APC3:APC54=AMR5)*(APF3:APF54=AMR4)*APD3:APD54)+SUMPRODUCT((APC3:APC54=AMR6)*(APF3:APF54=AMR5)*APE3:APE54)+SUMPRODUCT((APC3:APC54=AMR7)*(APF3:APF54=AMR5)*APE3:APE54)+SUMPRODUCT((APC3:APC54=AMR8)*(APF3:APF54=AMR5)*APE3:APE54)+SUMPRODUCT((APC3:APC54=AMR4)*(APF3:APF54=AMR5)*APE3:APE54)</f>
        <v>0</v>
      </c>
      <c r="AMW5" s="385">
        <f ca="1">SUMPRODUCT((APC3:APC54=AMR5)*(APF3:APF54=AMR6)*APE3:APE54)+SUMPRODUCT((APC3:APC54=AMR5)*(APF3:APF54=AMR7)*APE3:APE54)+SUMPRODUCT((APC3:APC54=AMR5)*(APF3:APF54=AMR8)*APE3:APE54)+SUMPRODUCT((APC3:APC54=AMR5)*(APF3:APF54=AMR4)*APE3:APE54)+SUMPRODUCT((APC3:APC54=AMR6)*(APF3:APF54=AMR5)*APD3:APD54)+SUMPRODUCT((APC3:APC54=AMR7)*(APF3:APF54=AMR5)*APD3:APD54)+SUMPRODUCT((APC3:APC54=AMR8)*(APF3:APF54=AMR5)*APD3:APD54)+SUMPRODUCT((APC3:APC54=AMR4)*(APF3:APF54=AMR5)*APD3:APD54)</f>
        <v>0</v>
      </c>
      <c r="AMX5" s="385">
        <f t="shared" ref="AMX5:AMX7" ca="1" si="535">AMV5-AMW5+1000</f>
        <v>1000</v>
      </c>
      <c r="AMY5" s="385" t="str">
        <f t="shared" ref="AMY5:AMY7" ca="1" si="536">IF(AMR5&lt;&gt;"",AMS5*3+AMT5*1,"")</f>
        <v/>
      </c>
      <c r="AMZ5" s="385" t="str">
        <f ca="1">IF(AMR5&lt;&gt;"",VLOOKUP(AMR5,ALE4:ALK52,7,FALSE),"")</f>
        <v/>
      </c>
      <c r="ANA5" s="385" t="str">
        <f ca="1">IF(AMR5&lt;&gt;"",VLOOKUP(AMR5,ALE4:ALK52,5,FALSE),"")</f>
        <v/>
      </c>
      <c r="ANB5" s="385" t="str">
        <f ca="1">IF(AMR5&lt;&gt;"",VLOOKUP(AMR5,ALE4:ALM52,9,FALSE),"")</f>
        <v/>
      </c>
      <c r="ANC5" s="385" t="str">
        <f t="shared" ref="ANC5:ANC7" ca="1" si="537">AMY5</f>
        <v/>
      </c>
      <c r="AND5" s="385" t="str">
        <f t="shared" ref="AND5" ca="1" si="538">IF(AMR5&lt;&gt;"",RANK(ANC5,ANC4:ANC8),"")</f>
        <v/>
      </c>
      <c r="ANE5" s="385" t="str">
        <f t="shared" ref="ANE5" ca="1" si="539">IF(AMR5&lt;&gt;"",SUMPRODUCT((ANC4:ANC8=ANC5)*(AMX4:AMX8&gt;AMX5)),"")</f>
        <v/>
      </c>
      <c r="ANF5" s="385" t="str">
        <f t="shared" ref="ANF5" ca="1" si="540">IF(AMR5&lt;&gt;"",SUMPRODUCT((ANC4:ANC8=ANC5)*(AMX4:AMX8=AMX5)*(AMV4:AMV8&gt;AMV5)),"")</f>
        <v/>
      </c>
      <c r="ANG5" s="385" t="str">
        <f t="shared" ref="ANG5" ca="1" si="541">IF(AMR5&lt;&gt;"",SUMPRODUCT((ANC4:ANC8=ANC5)*(AMX4:AMX8=AMX5)*(AMV4:AMV8=AMV5)*(AMZ4:AMZ8&gt;AMZ5)),"")</f>
        <v/>
      </c>
      <c r="ANH5" s="385" t="str">
        <f t="shared" ref="ANH5" ca="1" si="542">IF(AMR5&lt;&gt;"",SUMPRODUCT((ANC4:ANC8=ANC5)*(AMX4:AMX8=AMX5)*(AMV4:AMV8=AMV5)*(AMZ4:AMZ8=AMZ5)*(ANA4:ANA8&gt;ANA5)),"")</f>
        <v/>
      </c>
      <c r="ANI5" s="385" t="str">
        <f t="shared" ref="ANI5" ca="1" si="543">IF(AMR5&lt;&gt;"",SUMPRODUCT((ANC4:ANC8=ANC5)*(AMX4:AMX8=AMX5)*(AMV4:AMV8=AMV5)*(AMZ4:AMZ8=AMZ5)*(ANA4:ANA8=ANA5)*(ANB4:ANB8&gt;ANB5)),"")</f>
        <v/>
      </c>
      <c r="ANJ5" s="385" t="str">
        <f t="shared" ref="ANJ5" ca="1" si="544">IF(AMR5&lt;&gt;"",IF(ANJ57&lt;&gt;"",IF(AMQ55=3,ANJ57,ANJ57+AMQ55),SUM(AND5:ANI5)+1),"")</f>
        <v/>
      </c>
      <c r="ANK5" s="385" t="str">
        <f t="shared" ref="ANK5" ca="1" si="545">IF(AMR5&lt;&gt;"",INDEX(AMR5:AMR8,MATCH(2,ANJ5:ANJ8,0),0),"")</f>
        <v/>
      </c>
      <c r="AOZ5" s="385" t="str">
        <f t="shared" ref="AOZ5" ca="1" si="546">IF(ANK5&lt;&gt;"",ANK5,IF(AMQ5&lt;&gt;"",AMQ5,ALQ5))</f>
        <v>Norway</v>
      </c>
      <c r="APA5" s="385">
        <v>2</v>
      </c>
      <c r="APB5" s="385">
        <v>3</v>
      </c>
      <c r="APC5" s="389" t="str">
        <f t="shared" si="30"/>
        <v>Spain</v>
      </c>
      <c r="APD5" s="389">
        <f ca="1">IF(OFFSET('Game Board'!O10,0,APD1)&lt;&gt;"",OFFSET('Game Board'!O10,0,APD1),0)</f>
        <v>0</v>
      </c>
      <c r="APE5" s="389">
        <f ca="1">IF(OFFSET('Game Board'!P10,0,APD1)&lt;&gt;"",OFFSET('Game Board'!P10,0,APD1),0)</f>
        <v>0</v>
      </c>
      <c r="APF5" s="389" t="str">
        <f t="shared" si="31"/>
        <v>Portugal</v>
      </c>
      <c r="APG5" s="389" t="str">
        <f ca="1">IF(AND(OFFSET('Game Board'!O10,0,APD1)&lt;&gt;"",OFFSET('Game Board'!P10,0,APD1)&lt;&gt;""),IF(APD5&gt;APE5,"W",IF(APD5=APE5,"D","L")),"")</f>
        <v/>
      </c>
      <c r="APH5" s="385" t="str">
        <f t="shared" ca="1" si="32"/>
        <v/>
      </c>
      <c r="APJ5" s="385">
        <f ca="1">VLOOKUP(APK5,ATF4:ATG8,2,FALSE)</f>
        <v>2</v>
      </c>
      <c r="APK5" s="386" t="str">
        <f t="shared" si="256"/>
        <v>Norway</v>
      </c>
      <c r="APL5" s="385">
        <f ca="1">SUMPRODUCT((ATI3:ATI54=APK5)*(ATM3:ATM54="W"))+SUMPRODUCT((ATL3:ATL54=APK5)*(ATN3:ATN54="W"))</f>
        <v>0</v>
      </c>
      <c r="APM5" s="385">
        <f ca="1">SUMPRODUCT((ATI3:ATI54=APK5)*(ATM3:ATM54="D"))+SUMPRODUCT((ATL3:ATL54=APK5)*(ATN3:ATN54="D"))</f>
        <v>0</v>
      </c>
      <c r="APN5" s="385">
        <f ca="1">SUMPRODUCT((ATI3:ATI54=APK5)*(ATM3:ATM54="L"))+SUMPRODUCT((ATL3:ATL54=APK5)*(ATN3:ATN54="L"))</f>
        <v>0</v>
      </c>
      <c r="APO5" s="385">
        <f t="shared" ref="APO5" ca="1" si="547">SUMIF(ATI3:ATI72,APK5,ATJ3:ATJ72)+SUMIF(ATL3:ATL72,APK5,ATK3:ATK72)</f>
        <v>0</v>
      </c>
      <c r="APP5" s="385">
        <f t="shared" ref="APP5" ca="1" si="548">SUMIF(ATL3:ATL72,APK5,ATJ3:ATJ72)+SUMIF(ATI3:ATI72,APK5,ATK3:ATK72)</f>
        <v>0</v>
      </c>
      <c r="APQ5" s="385">
        <f t="shared" ca="1" si="259"/>
        <v>1000</v>
      </c>
      <c r="APR5" s="385">
        <f t="shared" ca="1" si="260"/>
        <v>0</v>
      </c>
      <c r="APS5" s="391">
        <f t="shared" si="261"/>
        <v>24</v>
      </c>
      <c r="APT5" s="385">
        <f t="shared" ref="APT5" ca="1" si="549">IF(COUNTIF(APR4:APR8,4)&lt;&gt;4,RANK(APR5,APR4:APR8),APR57)</f>
        <v>1</v>
      </c>
      <c r="APV5" s="385">
        <f t="shared" ref="APV5" ca="1" si="550">SUMPRODUCT((APT4:APT7=APT5)*(APS4:APS7&lt;APS5))+APT5</f>
        <v>3</v>
      </c>
      <c r="APW5" s="386" t="str">
        <f t="shared" ref="APW5" ca="1" si="551">INDEX(APK4:APK8,MATCH(2,APV4:APV8,0),0)</f>
        <v>Iceland</v>
      </c>
      <c r="APX5" s="385">
        <f t="shared" ref="APX5" ca="1" si="552">INDEX(APT4:APT8,MATCH(APW5,APK4:APK8,0),0)</f>
        <v>1</v>
      </c>
      <c r="APY5" s="385" t="str">
        <f t="shared" ref="APY5" ca="1" si="553">IF(APY4&lt;&gt;"",APW5,"")</f>
        <v>Iceland</v>
      </c>
      <c r="APZ5" s="385" t="str">
        <f t="shared" ref="APZ5" ca="1" si="554">IF(APZ4&lt;&gt;"",APW6,"")</f>
        <v/>
      </c>
      <c r="AQA5" s="385" t="str">
        <f t="shared" ref="AQA5" ca="1" si="555">IF(AQA4&lt;&gt;"",APW7,"")</f>
        <v/>
      </c>
      <c r="AQB5" s="385" t="str">
        <f t="shared" ref="AQB5" si="556">IF(AQB4&lt;&gt;"",APW8,"")</f>
        <v/>
      </c>
      <c r="AQD5" s="385" t="str">
        <f t="shared" ca="1" si="270"/>
        <v>Iceland</v>
      </c>
      <c r="AQE5" s="385">
        <f ca="1">SUMPRODUCT((ATI3:ATI54=AQD5)*(ATL3:ATL54=AQD6)*(ATM3:ATM54="W"))+SUMPRODUCT((ATI3:ATI54=AQD5)*(ATL3:ATL54=AQD7)*(ATM3:ATM54="W"))+SUMPRODUCT((ATI3:ATI54=AQD5)*(ATL3:ATL54=AQD8)*(ATM3:ATM54="W"))+SUMPRODUCT((ATI3:ATI54=AQD5)*(ATL3:ATL54=AQD4)*(ATM3:ATM54="W"))+SUMPRODUCT((ATI3:ATI54=AQD6)*(ATL3:ATL54=AQD5)*(ATN3:ATN54="W"))+SUMPRODUCT((ATI3:ATI54=AQD7)*(ATL3:ATL54=AQD5)*(ATN3:ATN54="W"))+SUMPRODUCT((ATI3:ATI54=AQD8)*(ATL3:ATL54=AQD5)*(ATN3:ATN54="W"))+SUMPRODUCT((ATI3:ATI54=AQD4)*(ATL3:ATL54=AQD5)*(ATN3:ATN54="W"))</f>
        <v>0</v>
      </c>
      <c r="AQF5" s="385">
        <f ca="1">SUMPRODUCT((ATI3:ATI54=AQD5)*(ATL3:ATL54=AQD6)*(ATM3:ATM54="D"))+SUMPRODUCT((ATI3:ATI54=AQD5)*(ATL3:ATL54=AQD7)*(ATM3:ATM54="D"))+SUMPRODUCT((ATI3:ATI54=AQD5)*(ATL3:ATL54=AQD8)*(ATM3:ATM54="D"))+SUMPRODUCT((ATI3:ATI54=AQD5)*(ATL3:ATL54=AQD4)*(ATM3:ATM54="D"))+SUMPRODUCT((ATI3:ATI54=AQD6)*(ATL3:ATL54=AQD5)*(ATM3:ATM54="D"))+SUMPRODUCT((ATI3:ATI54=AQD7)*(ATL3:ATL54=AQD5)*(ATM3:ATM54="D"))+SUMPRODUCT((ATI3:ATI54=AQD8)*(ATL3:ATL54=AQD5)*(ATM3:ATM54="D"))+SUMPRODUCT((ATI3:ATI54=AQD4)*(ATL3:ATL54=AQD5)*(ATM3:ATM54="D"))</f>
        <v>0</v>
      </c>
      <c r="AQG5" s="385">
        <f ca="1">SUMPRODUCT((ATI3:ATI54=AQD5)*(ATL3:ATL54=AQD6)*(ATM3:ATM54="L"))+SUMPRODUCT((ATI3:ATI54=AQD5)*(ATL3:ATL54=AQD7)*(ATM3:ATM54="L"))+SUMPRODUCT((ATI3:ATI54=AQD5)*(ATL3:ATL54=AQD8)*(ATM3:ATM54="L"))+SUMPRODUCT((ATI3:ATI54=AQD5)*(ATL3:ATL54=AQD4)*(ATM3:ATM54="L"))+SUMPRODUCT((ATI3:ATI54=AQD6)*(ATL3:ATL54=AQD5)*(ATN3:ATN54="L"))+SUMPRODUCT((ATI3:ATI54=AQD7)*(ATL3:ATL54=AQD5)*(ATN3:ATN54="L"))+SUMPRODUCT((ATI3:ATI54=AQD8)*(ATL3:ATL54=AQD5)*(ATN3:ATN54="L"))+SUMPRODUCT((ATI3:ATI54=AQD4)*(ATL3:ATL54=AQD5)*(ATN3:ATN54="L"))</f>
        <v>0</v>
      </c>
      <c r="AQH5" s="385">
        <f ca="1">SUMPRODUCT((ATI3:ATI54=AQD5)*(ATL3:ATL54=AQD6)*ATJ3:ATJ54)+SUMPRODUCT((ATI3:ATI54=AQD5)*(ATL3:ATL54=AQD7)*ATJ3:ATJ54)+SUMPRODUCT((ATI3:ATI54=AQD5)*(ATL3:ATL54=AQD8)*ATJ3:ATJ54)+SUMPRODUCT((ATI3:ATI54=AQD5)*(ATL3:ATL54=AQD4)*ATJ3:ATJ54)+SUMPRODUCT((ATI3:ATI54=AQD6)*(ATL3:ATL54=AQD5)*ATK3:ATK54)+SUMPRODUCT((ATI3:ATI54=AQD7)*(ATL3:ATL54=AQD5)*ATK3:ATK54)+SUMPRODUCT((ATI3:ATI54=AQD8)*(ATL3:ATL54=AQD5)*ATK3:ATK54)+SUMPRODUCT((ATI3:ATI54=AQD4)*(ATL3:ATL54=AQD5)*ATK3:ATK54)</f>
        <v>0</v>
      </c>
      <c r="AQI5" s="385">
        <f ca="1">SUMPRODUCT((ATI3:ATI54=AQD5)*(ATL3:ATL54=AQD6)*ATK3:ATK54)+SUMPRODUCT((ATI3:ATI54=AQD5)*(ATL3:ATL54=AQD7)*ATK3:ATK54)+SUMPRODUCT((ATI3:ATI54=AQD5)*(ATL3:ATL54=AQD8)*ATK3:ATK54)+SUMPRODUCT((ATI3:ATI54=AQD5)*(ATL3:ATL54=AQD4)*ATK3:ATK54)+SUMPRODUCT((ATI3:ATI54=AQD6)*(ATL3:ATL54=AQD5)*ATJ3:ATJ54)+SUMPRODUCT((ATI3:ATI54=AQD7)*(ATL3:ATL54=AQD5)*ATJ3:ATJ54)+SUMPRODUCT((ATI3:ATI54=AQD8)*(ATL3:ATL54=AQD5)*ATJ3:ATJ54)+SUMPRODUCT((ATI3:ATI54=AQD4)*(ATL3:ATL54=AQD5)*ATJ3:ATJ54)</f>
        <v>0</v>
      </c>
      <c r="AQJ5" s="385">
        <f t="shared" ca="1" si="271"/>
        <v>1000</v>
      </c>
      <c r="AQK5" s="385">
        <f t="shared" ca="1" si="272"/>
        <v>0</v>
      </c>
      <c r="AQL5" s="385">
        <f ca="1">IF(AQD5&lt;&gt;"",VLOOKUP(AQD5,APK4:APQ52,7,FALSE),"")</f>
        <v>1000</v>
      </c>
      <c r="AQM5" s="385">
        <f ca="1">IF(AQD5&lt;&gt;"",VLOOKUP(AQD5,APK4:APQ52,5,FALSE),"")</f>
        <v>0</v>
      </c>
      <c r="AQN5" s="385">
        <f ca="1">IF(AQD5&lt;&gt;"",VLOOKUP(AQD5,APK4:APS52,9,FALSE),"")</f>
        <v>16</v>
      </c>
      <c r="AQO5" s="385">
        <f t="shared" ca="1" si="273"/>
        <v>0</v>
      </c>
      <c r="AQP5" s="385">
        <f t="shared" ref="AQP5" ca="1" si="557">IF(AQD5&lt;&gt;"",RANK(AQO5,AQO4:AQO8),"")</f>
        <v>1</v>
      </c>
      <c r="AQQ5" s="385">
        <f t="shared" ref="AQQ5" ca="1" si="558">IF(AQD5&lt;&gt;"",SUMPRODUCT((AQO4:AQO8=AQO5)*(AQJ4:AQJ8&gt;AQJ5)),"")</f>
        <v>0</v>
      </c>
      <c r="AQR5" s="385">
        <f t="shared" ref="AQR5" ca="1" si="559">IF(AQD5&lt;&gt;"",SUMPRODUCT((AQO4:AQO8=AQO5)*(AQJ4:AQJ8=AQJ5)*(AQH4:AQH8&gt;AQH5)),"")</f>
        <v>0</v>
      </c>
      <c r="AQS5" s="385">
        <f t="shared" ref="AQS5" ca="1" si="560">IF(AQD5&lt;&gt;"",SUMPRODUCT((AQO4:AQO8=AQO5)*(AQJ4:AQJ8=AQJ5)*(AQH4:AQH8=AQH5)*(AQL4:AQL8&gt;AQL5)),"")</f>
        <v>0</v>
      </c>
      <c r="AQT5" s="385">
        <f t="shared" ref="AQT5" ca="1" si="561">IF(AQD5&lt;&gt;"",SUMPRODUCT((AQO4:AQO8=AQO5)*(AQJ4:AQJ8=AQJ5)*(AQH4:AQH8=AQH5)*(AQL4:AQL8=AQL5)*(AQM4:AQM8&gt;AQM5)),"")</f>
        <v>0</v>
      </c>
      <c r="AQU5" s="385">
        <f t="shared" ref="AQU5" ca="1" si="562">IF(AQD5&lt;&gt;"",SUMPRODUCT((AQO4:AQO8=AQO5)*(AQJ4:AQJ8=AQJ5)*(AQH4:AQH8=AQH5)*(AQL4:AQL8=AQL5)*(AQM4:AQM8=AQM5)*(AQN4:AQN8&gt;AQN5)),"")</f>
        <v>2</v>
      </c>
      <c r="AQV5" s="385">
        <f t="shared" ref="AQV5" ca="1" si="563">IF(AQD5&lt;&gt;"",IF(AQV57&lt;&gt;"",IF(AQC55=3,AQV57,AQV57+AQC55),SUM(AQP5:AQU5)),"")</f>
        <v>3</v>
      </c>
      <c r="AQW5" s="385" t="str">
        <f t="shared" ref="AQW5" ca="1" si="564">IF(AQD5&lt;&gt;"",INDEX(AQD4:AQD8,MATCH(2,AQV4:AQV8,0),0),"")</f>
        <v>Norway</v>
      </c>
      <c r="AQX5" s="385" t="str">
        <f t="shared" ref="AQX5:AQX7" ca="1" si="565">IF(APZ4&lt;&gt;"",APZ4,"")</f>
        <v/>
      </c>
      <c r="AQY5" s="385">
        <f ca="1">SUMPRODUCT((ATI3:ATI54=AQX5)*(ATL3:ATL54=AQX6)*(ATM3:ATM54="W"))+SUMPRODUCT((ATI3:ATI54=AQX5)*(ATL3:ATL54=AQX7)*(ATM3:ATM54="W"))+SUMPRODUCT((ATI3:ATI54=AQX5)*(ATL3:ATL54=AQX8)*(ATM3:ATM54="W"))+SUMPRODUCT((ATI3:ATI54=AQX6)*(ATL3:ATL54=AQX5)*(ATN3:ATN54="W"))+SUMPRODUCT((ATI3:ATI54=AQX7)*(ATL3:ATL54=AQX5)*(ATN3:ATN54="W"))+SUMPRODUCT((ATI3:ATI54=AQX8)*(ATL3:ATL54=AQX5)*(ATN3:ATN54="W"))</f>
        <v>0</v>
      </c>
      <c r="AQZ5" s="385">
        <f ca="1">SUMPRODUCT((ATI3:ATI54=AQX5)*(ATL3:ATL54=AQX6)*(ATM3:ATM54="D"))+SUMPRODUCT((ATI3:ATI54=AQX5)*(ATL3:ATL54=AQX7)*(ATM3:ATM54="D"))+SUMPRODUCT((ATI3:ATI54=AQX5)*(ATL3:ATL54=AQX8)*(ATM3:ATM54="D"))+SUMPRODUCT((ATI3:ATI54=AQX6)*(ATL3:ATL54=AQX5)*(ATM3:ATM54="D"))+SUMPRODUCT((ATI3:ATI54=AQX7)*(ATL3:ATL54=AQX5)*(ATM3:ATM54="D"))+SUMPRODUCT((ATI3:ATI54=AQX8)*(ATL3:ATL54=AQX5)*(ATM3:ATM54="D"))</f>
        <v>0</v>
      </c>
      <c r="ARA5" s="385">
        <f ca="1">SUMPRODUCT((ATI3:ATI54=AQX5)*(ATL3:ATL54=AQX6)*(ATM3:ATM54="L"))+SUMPRODUCT((ATI3:ATI54=AQX5)*(ATL3:ATL54=AQX7)*(ATM3:ATM54="L"))+SUMPRODUCT((ATI3:ATI54=AQX5)*(ATL3:ATL54=AQX8)*(ATM3:ATM54="L"))+SUMPRODUCT((ATI3:ATI54=AQX6)*(ATL3:ATL54=AQX5)*(ATN3:ATN54="L"))+SUMPRODUCT((ATI3:ATI54=AQX7)*(ATL3:ATL54=AQX5)*(ATN3:ATN54="L"))+SUMPRODUCT((ATI3:ATI54=AQX8)*(ATL3:ATL54=AQX5)*(ATN3:ATN54="L"))</f>
        <v>0</v>
      </c>
      <c r="ARB5" s="385">
        <f ca="1">SUMPRODUCT((ATI3:ATI54=AQX5)*(ATL3:ATL54=AQX6)*ATJ3:ATJ54)+SUMPRODUCT((ATI3:ATI54=AQX5)*(ATL3:ATL54=AQX7)*ATJ3:ATJ54)+SUMPRODUCT((ATI3:ATI54=AQX5)*(ATL3:ATL54=AQX8)*ATJ3:ATJ54)+SUMPRODUCT((ATI3:ATI54=AQX5)*(ATL3:ATL54=AQX4)*ATJ3:ATJ54)+SUMPRODUCT((ATI3:ATI54=AQX6)*(ATL3:ATL54=AQX5)*ATK3:ATK54)+SUMPRODUCT((ATI3:ATI54=AQX7)*(ATL3:ATL54=AQX5)*ATK3:ATK54)+SUMPRODUCT((ATI3:ATI54=AQX8)*(ATL3:ATL54=AQX5)*ATK3:ATK54)+SUMPRODUCT((ATI3:ATI54=AQX4)*(ATL3:ATL54=AQX5)*ATK3:ATK54)</f>
        <v>0</v>
      </c>
      <c r="ARC5" s="385">
        <f ca="1">SUMPRODUCT((ATI3:ATI54=AQX5)*(ATL3:ATL54=AQX6)*ATK3:ATK54)+SUMPRODUCT((ATI3:ATI54=AQX5)*(ATL3:ATL54=AQX7)*ATK3:ATK54)+SUMPRODUCT((ATI3:ATI54=AQX5)*(ATL3:ATL54=AQX8)*ATK3:ATK54)+SUMPRODUCT((ATI3:ATI54=AQX5)*(ATL3:ATL54=AQX4)*ATK3:ATK54)+SUMPRODUCT((ATI3:ATI54=AQX6)*(ATL3:ATL54=AQX5)*ATJ3:ATJ54)+SUMPRODUCT((ATI3:ATI54=AQX7)*(ATL3:ATL54=AQX5)*ATJ3:ATJ54)+SUMPRODUCT((ATI3:ATI54=AQX8)*(ATL3:ATL54=AQX5)*ATJ3:ATJ54)+SUMPRODUCT((ATI3:ATI54=AQX4)*(ATL3:ATL54=AQX5)*ATJ3:ATJ54)</f>
        <v>0</v>
      </c>
      <c r="ARD5" s="385">
        <f t="shared" ref="ARD5:ARD7" ca="1" si="566">ARB5-ARC5+1000</f>
        <v>1000</v>
      </c>
      <c r="ARE5" s="385" t="str">
        <f t="shared" ref="ARE5:ARE7" ca="1" si="567">IF(AQX5&lt;&gt;"",AQY5*3+AQZ5*1,"")</f>
        <v/>
      </c>
      <c r="ARF5" s="385" t="str">
        <f ca="1">IF(AQX5&lt;&gt;"",VLOOKUP(AQX5,APK4:APQ52,7,FALSE),"")</f>
        <v/>
      </c>
      <c r="ARG5" s="385" t="str">
        <f ca="1">IF(AQX5&lt;&gt;"",VLOOKUP(AQX5,APK4:APQ52,5,FALSE),"")</f>
        <v/>
      </c>
      <c r="ARH5" s="385" t="str">
        <f ca="1">IF(AQX5&lt;&gt;"",VLOOKUP(AQX5,APK4:APS52,9,FALSE),"")</f>
        <v/>
      </c>
      <c r="ARI5" s="385" t="str">
        <f t="shared" ref="ARI5:ARI7" ca="1" si="568">ARE5</f>
        <v/>
      </c>
      <c r="ARJ5" s="385" t="str">
        <f t="shared" ref="ARJ5" ca="1" si="569">IF(AQX5&lt;&gt;"",RANK(ARI5,ARI4:ARI8),"")</f>
        <v/>
      </c>
      <c r="ARK5" s="385" t="str">
        <f t="shared" ref="ARK5" ca="1" si="570">IF(AQX5&lt;&gt;"",SUMPRODUCT((ARI4:ARI8=ARI5)*(ARD4:ARD8&gt;ARD5)),"")</f>
        <v/>
      </c>
      <c r="ARL5" s="385" t="str">
        <f t="shared" ref="ARL5" ca="1" si="571">IF(AQX5&lt;&gt;"",SUMPRODUCT((ARI4:ARI8=ARI5)*(ARD4:ARD8=ARD5)*(ARB4:ARB8&gt;ARB5)),"")</f>
        <v/>
      </c>
      <c r="ARM5" s="385" t="str">
        <f t="shared" ref="ARM5" ca="1" si="572">IF(AQX5&lt;&gt;"",SUMPRODUCT((ARI4:ARI8=ARI5)*(ARD4:ARD8=ARD5)*(ARB4:ARB8=ARB5)*(ARF4:ARF8&gt;ARF5)),"")</f>
        <v/>
      </c>
      <c r="ARN5" s="385" t="str">
        <f t="shared" ref="ARN5" ca="1" si="573">IF(AQX5&lt;&gt;"",SUMPRODUCT((ARI4:ARI8=ARI5)*(ARD4:ARD8=ARD5)*(ARB4:ARB8=ARB5)*(ARF4:ARF8=ARF5)*(ARG4:ARG8&gt;ARG5)),"")</f>
        <v/>
      </c>
      <c r="ARO5" s="385" t="str">
        <f t="shared" ref="ARO5" ca="1" si="574">IF(AQX5&lt;&gt;"",SUMPRODUCT((ARI4:ARI8=ARI5)*(ARD4:ARD8=ARD5)*(ARB4:ARB8=ARB5)*(ARF4:ARF8=ARF5)*(ARG4:ARG8=ARG5)*(ARH4:ARH8&gt;ARH5)),"")</f>
        <v/>
      </c>
      <c r="ARP5" s="385" t="str">
        <f t="shared" ref="ARP5" ca="1" si="575">IF(AQX5&lt;&gt;"",IF(ARP57&lt;&gt;"",IF(AQW55=3,ARP57,ARP57+AQW55),SUM(ARJ5:ARO5)+1),"")</f>
        <v/>
      </c>
      <c r="ARQ5" s="385" t="str">
        <f t="shared" ref="ARQ5" ca="1" si="576">IF(AQX5&lt;&gt;"",INDEX(AQX5:AQX8,MATCH(2,ARP5:ARP8,0),0),"")</f>
        <v/>
      </c>
      <c r="ATF5" s="385" t="str">
        <f t="shared" ref="ATF5" ca="1" si="577">IF(ARQ5&lt;&gt;"",ARQ5,IF(AQW5&lt;&gt;"",AQW5,APW5))</f>
        <v>Norway</v>
      </c>
      <c r="ATG5" s="385">
        <v>2</v>
      </c>
      <c r="ATH5" s="385">
        <v>3</v>
      </c>
      <c r="ATI5" s="389" t="str">
        <f t="shared" si="33"/>
        <v>Spain</v>
      </c>
      <c r="ATJ5" s="389">
        <f ca="1">IF(ATI2&lt;&gt;"",IF(OFFSET('Game Board'!O10,0,ATJ1)&lt;&gt;"",OFFSET('Game Board'!O10,0,ATJ1),0),"")</f>
        <v>0</v>
      </c>
      <c r="ATK5" s="389">
        <f ca="1">IF(ATI2&lt;&gt;"",IF(OFFSET('Game Board'!P10,0,ATJ1)&lt;&gt;"",OFFSET('Game Board'!P10,0,ATJ1),0),"")</f>
        <v>0</v>
      </c>
      <c r="ATL5" s="389" t="str">
        <f t="shared" si="34"/>
        <v>Portugal</v>
      </c>
      <c r="ATM5" s="389" t="str">
        <f ca="1">IF(AND(OFFSET('Game Board'!O10,0,ATJ1)&lt;&gt;"",OFFSET('Game Board'!P10,0,ATJ1)&lt;&gt;""),IF(ATJ5&gt;ATK5,"W",IF(ATJ5=ATK5,"D","L")),"")</f>
        <v/>
      </c>
      <c r="ATN5" s="385" t="str">
        <f t="shared" ca="1" si="35"/>
        <v/>
      </c>
      <c r="ATY5" s="391"/>
      <c r="AXO5" s="389"/>
      <c r="AXP5" s="389"/>
      <c r="AXQ5" s="389"/>
      <c r="AXR5" s="389"/>
      <c r="AXS5" s="389"/>
      <c r="AYE5" s="391"/>
      <c r="BBU5" s="389"/>
      <c r="BBV5" s="389"/>
      <c r="BBW5" s="389"/>
      <c r="BBX5" s="389"/>
      <c r="BBY5" s="389"/>
      <c r="BCK5" s="391"/>
      <c r="BGA5" s="389"/>
      <c r="BGB5" s="389"/>
      <c r="BGC5" s="389"/>
      <c r="BGD5" s="389"/>
      <c r="BGE5" s="389"/>
      <c r="BGQ5" s="391"/>
      <c r="BKG5" s="389"/>
      <c r="BKH5" s="389"/>
      <c r="BKI5" s="389"/>
      <c r="BKJ5" s="389"/>
      <c r="BKK5" s="389"/>
      <c r="BKW5" s="391"/>
      <c r="BOM5" s="389"/>
      <c r="BON5" s="389"/>
      <c r="BOO5" s="389"/>
      <c r="BOP5" s="389"/>
      <c r="BOQ5" s="389"/>
      <c r="BPC5" s="391"/>
      <c r="BSS5" s="389"/>
      <c r="BST5" s="389"/>
      <c r="BSU5" s="389"/>
      <c r="BSV5" s="389"/>
      <c r="BSW5" s="389"/>
      <c r="BTI5" s="391"/>
      <c r="BWY5" s="389"/>
      <c r="BWZ5" s="389"/>
      <c r="BXA5" s="389"/>
      <c r="BXB5" s="389"/>
      <c r="BXC5" s="389"/>
      <c r="BXO5" s="391"/>
      <c r="CBE5" s="389"/>
      <c r="CBF5" s="389"/>
      <c r="CBG5" s="389"/>
      <c r="CBH5" s="389"/>
      <c r="CBI5" s="389"/>
      <c r="CBU5" s="391"/>
      <c r="CFK5" s="389"/>
      <c r="CFL5" s="389"/>
      <c r="CFM5" s="389"/>
      <c r="CFN5" s="389"/>
      <c r="CFO5" s="389"/>
      <c r="CGA5" s="391"/>
      <c r="CJQ5" s="389"/>
      <c r="CJR5" s="389"/>
      <c r="CJS5" s="389"/>
      <c r="CJT5" s="389"/>
      <c r="CJU5" s="389"/>
      <c r="CKG5" s="391"/>
      <c r="CNW5" s="389"/>
      <c r="CNX5" s="389"/>
      <c r="CNY5" s="389"/>
      <c r="CNZ5" s="389"/>
      <c r="COA5" s="389"/>
      <c r="COM5" s="391"/>
      <c r="CSC5" s="389"/>
      <c r="CSD5" s="389"/>
      <c r="CSE5" s="389"/>
      <c r="CSF5" s="389"/>
      <c r="CSG5" s="389"/>
      <c r="CSS5" s="391"/>
      <c r="CWI5" s="389"/>
      <c r="CWJ5" s="389"/>
      <c r="CWK5" s="389"/>
      <c r="CWL5" s="389"/>
      <c r="CWM5" s="389"/>
      <c r="CWY5" s="391"/>
      <c r="DAO5" s="389"/>
      <c r="DAP5" s="389"/>
      <c r="DAQ5" s="389"/>
      <c r="DAR5" s="389"/>
      <c r="DAS5" s="389"/>
      <c r="DBE5" s="391"/>
      <c r="DEU5" s="389"/>
      <c r="DEV5" s="389"/>
      <c r="DEW5" s="389"/>
      <c r="DEX5" s="389"/>
      <c r="DEY5" s="389"/>
      <c r="DFK5" s="391"/>
      <c r="DJA5" s="389"/>
      <c r="DJB5" s="389"/>
      <c r="DJC5" s="389"/>
      <c r="DJD5" s="389"/>
      <c r="DJE5" s="389"/>
      <c r="DJQ5" s="391"/>
      <c r="DNG5" s="389"/>
      <c r="DNH5" s="389"/>
      <c r="DNI5" s="389"/>
      <c r="DNJ5" s="389"/>
      <c r="DNK5" s="389"/>
      <c r="DNW5" s="391"/>
      <c r="DRM5" s="389"/>
      <c r="DRN5" s="389"/>
      <c r="DRO5" s="389"/>
      <c r="DRP5" s="389"/>
      <c r="DRQ5" s="389"/>
      <c r="DSC5" s="391"/>
      <c r="DVS5" s="389"/>
      <c r="DVT5" s="389"/>
      <c r="DVU5" s="389"/>
      <c r="DVV5" s="389"/>
      <c r="DVW5" s="389"/>
      <c r="DWI5" s="391"/>
      <c r="DZY5" s="389"/>
      <c r="DZZ5" s="389"/>
      <c r="EAA5" s="389"/>
      <c r="EAB5" s="389"/>
      <c r="EAC5" s="389"/>
      <c r="EAO5" s="391"/>
      <c r="EEE5" s="389"/>
      <c r="EEF5" s="389"/>
      <c r="EEG5" s="389"/>
      <c r="EEH5" s="389"/>
      <c r="EEI5" s="389"/>
      <c r="EEU5" s="391"/>
      <c r="EIK5" s="389"/>
      <c r="EIL5" s="389"/>
      <c r="EIM5" s="389"/>
      <c r="EIN5" s="389"/>
      <c r="EIO5" s="389"/>
      <c r="EJA5" s="391"/>
      <c r="EMQ5" s="389"/>
      <c r="EMR5" s="389"/>
      <c r="EMS5" s="389"/>
      <c r="EMT5" s="389"/>
      <c r="EMU5" s="389"/>
      <c r="ENG5" s="391"/>
      <c r="EQW5" s="389"/>
      <c r="EQX5" s="389"/>
      <c r="EQY5" s="389"/>
      <c r="EQZ5" s="389"/>
      <c r="ERA5" s="389"/>
      <c r="ERM5" s="391"/>
      <c r="EVC5" s="389"/>
      <c r="EVD5" s="389"/>
      <c r="EVE5" s="389"/>
      <c r="EVF5" s="389"/>
      <c r="EVG5" s="389"/>
      <c r="EVS5" s="391"/>
      <c r="EZI5" s="389"/>
      <c r="EZJ5" s="389"/>
      <c r="EZK5" s="389"/>
      <c r="EZL5" s="389"/>
      <c r="EZM5" s="389"/>
      <c r="EZY5" s="391"/>
      <c r="FDO5" s="389"/>
      <c r="FDP5" s="389"/>
      <c r="FDQ5" s="389"/>
      <c r="FDR5" s="389"/>
      <c r="FDS5" s="389"/>
      <c r="FEE5" s="391"/>
      <c r="FHU5" s="389"/>
      <c r="FHV5" s="389"/>
      <c r="FHW5" s="389"/>
      <c r="FHX5" s="389"/>
      <c r="FHY5" s="389"/>
      <c r="FIK5" s="391"/>
      <c r="FMA5" s="389"/>
      <c r="FMB5" s="389"/>
      <c r="FMC5" s="389"/>
      <c r="FMD5" s="389"/>
      <c r="FME5" s="389"/>
      <c r="FMQ5" s="391"/>
      <c r="FQG5" s="389"/>
      <c r="FQH5" s="389"/>
      <c r="FQI5" s="389"/>
      <c r="FQJ5" s="389"/>
      <c r="FQK5" s="389"/>
      <c r="FQW5" s="391"/>
      <c r="FUM5" s="389"/>
      <c r="FUN5" s="389"/>
      <c r="FUO5" s="389"/>
      <c r="FUP5" s="389"/>
      <c r="FUQ5" s="389"/>
      <c r="FVC5" s="391"/>
      <c r="FYS5" s="389"/>
      <c r="FYT5" s="389"/>
      <c r="FYU5" s="389"/>
      <c r="FYV5" s="389"/>
      <c r="FYW5" s="389"/>
      <c r="FZI5" s="391"/>
      <c r="GCY5" s="389"/>
      <c r="GCZ5" s="389"/>
      <c r="GDA5" s="389"/>
      <c r="GDB5" s="389"/>
      <c r="GDC5" s="389"/>
      <c r="GDO5" s="391"/>
      <c r="GHE5" s="389"/>
      <c r="GHF5" s="389"/>
      <c r="GHG5" s="389"/>
      <c r="GHH5" s="389"/>
      <c r="GHI5" s="389"/>
      <c r="GHU5" s="391"/>
      <c r="GLK5" s="389"/>
      <c r="GLL5" s="389"/>
      <c r="GLM5" s="389"/>
      <c r="GLN5" s="389"/>
      <c r="GLO5" s="389"/>
      <c r="GMA5" s="391"/>
      <c r="GPQ5" s="389"/>
      <c r="GPR5" s="389"/>
      <c r="GPS5" s="389"/>
      <c r="GPT5" s="389"/>
      <c r="GPU5" s="389"/>
      <c r="GQG5" s="391"/>
      <c r="GTW5" s="389"/>
      <c r="GTX5" s="389"/>
      <c r="GTY5" s="389"/>
      <c r="GTZ5" s="389"/>
      <c r="GUA5" s="389"/>
      <c r="GUM5" s="391"/>
      <c r="GYC5" s="389"/>
      <c r="GYD5" s="389"/>
      <c r="GYE5" s="389"/>
      <c r="GYF5" s="389"/>
      <c r="GYG5" s="389"/>
      <c r="GYS5" s="391"/>
      <c r="HCI5" s="389"/>
      <c r="HCJ5" s="389"/>
      <c r="HCK5" s="389"/>
      <c r="HCL5" s="389"/>
      <c r="HCM5" s="389"/>
      <c r="HCY5" s="391"/>
      <c r="HGO5" s="389"/>
      <c r="HGP5" s="389"/>
      <c r="HGQ5" s="389"/>
      <c r="HGR5" s="389"/>
      <c r="HGS5" s="389"/>
      <c r="HHE5" s="391"/>
      <c r="HKU5" s="389"/>
      <c r="HKV5" s="389"/>
      <c r="HKW5" s="389"/>
      <c r="HKX5" s="389"/>
      <c r="HKY5" s="389"/>
      <c r="HLK5" s="391"/>
      <c r="HPA5" s="389"/>
      <c r="HPB5" s="389"/>
      <c r="HPC5" s="389"/>
      <c r="HPD5" s="389"/>
      <c r="HPE5" s="389"/>
      <c r="HPQ5" s="391"/>
      <c r="HTG5" s="389"/>
      <c r="HTH5" s="389"/>
      <c r="HTI5" s="389"/>
      <c r="HTJ5" s="389"/>
      <c r="HTK5" s="389"/>
      <c r="HTW5" s="391"/>
      <c r="HXM5" s="389"/>
      <c r="HXN5" s="389"/>
      <c r="HXO5" s="389"/>
      <c r="HXP5" s="389"/>
      <c r="HXQ5" s="389"/>
      <c r="HYC5" s="391"/>
      <c r="IBS5" s="389"/>
      <c r="IBT5" s="389"/>
      <c r="IBU5" s="389"/>
      <c r="IBV5" s="389"/>
      <c r="IBW5" s="389"/>
      <c r="ICI5" s="391"/>
      <c r="IFY5" s="389"/>
      <c r="IFZ5" s="389"/>
      <c r="IGA5" s="389"/>
      <c r="IGB5" s="389"/>
      <c r="IGC5" s="389"/>
      <c r="IGO5" s="391"/>
      <c r="IKE5" s="389"/>
      <c r="IKF5" s="389"/>
      <c r="IKG5" s="389"/>
      <c r="IKH5" s="389"/>
      <c r="IKI5" s="389"/>
      <c r="IKU5" s="391"/>
      <c r="IOK5" s="389"/>
      <c r="IOL5" s="389"/>
      <c r="IOM5" s="389"/>
      <c r="ION5" s="389"/>
      <c r="IOO5" s="389"/>
      <c r="IPA5" s="391"/>
      <c r="ISQ5" s="389"/>
      <c r="ISR5" s="389"/>
      <c r="ISS5" s="389"/>
      <c r="IST5" s="389"/>
      <c r="ISU5" s="389"/>
      <c r="ITG5" s="391"/>
      <c r="IWW5" s="389"/>
      <c r="IWX5" s="389"/>
      <c r="IWY5" s="389"/>
      <c r="IWZ5" s="389"/>
      <c r="IXA5" s="389"/>
      <c r="IXM5" s="391"/>
      <c r="JBC5" s="389"/>
      <c r="JBD5" s="389"/>
      <c r="JBE5" s="389"/>
      <c r="JBF5" s="389"/>
      <c r="JBG5" s="389"/>
      <c r="JBS5" s="391"/>
      <c r="JFI5" s="389"/>
      <c r="JFJ5" s="389"/>
      <c r="JFK5" s="389"/>
      <c r="JFL5" s="389"/>
      <c r="JFM5" s="389"/>
      <c r="JFY5" s="391"/>
      <c r="JJO5" s="389"/>
      <c r="JJP5" s="389"/>
      <c r="JJQ5" s="389"/>
      <c r="JJR5" s="389"/>
      <c r="JJS5" s="389"/>
      <c r="JKE5" s="391"/>
      <c r="JNU5" s="389"/>
      <c r="JNV5" s="389"/>
      <c r="JNW5" s="389"/>
      <c r="JNX5" s="389"/>
      <c r="JNY5" s="389"/>
      <c r="JOK5" s="391"/>
      <c r="JSA5" s="389"/>
      <c r="JSB5" s="389"/>
      <c r="JSC5" s="389"/>
      <c r="JSD5" s="389"/>
      <c r="JSE5" s="389"/>
      <c r="JSQ5" s="391"/>
      <c r="JWG5" s="389"/>
      <c r="JWH5" s="389"/>
      <c r="JWI5" s="389"/>
      <c r="JWJ5" s="389"/>
      <c r="JWK5" s="389"/>
      <c r="JWW5" s="391"/>
      <c r="KAM5" s="389"/>
      <c r="KAN5" s="389"/>
      <c r="KAO5" s="389"/>
      <c r="KAP5" s="389"/>
      <c r="KAQ5" s="389"/>
      <c r="KBC5" s="391"/>
      <c r="KES5" s="389"/>
      <c r="KET5" s="389"/>
      <c r="KEU5" s="389"/>
      <c r="KEV5" s="389"/>
      <c r="KEW5" s="389"/>
      <c r="KFI5" s="391"/>
      <c r="KIY5" s="389"/>
      <c r="KIZ5" s="389"/>
      <c r="KJA5" s="389"/>
      <c r="KJB5" s="389"/>
      <c r="KJC5" s="389"/>
      <c r="KJO5" s="391"/>
      <c r="KNE5" s="389"/>
      <c r="KNF5" s="389"/>
      <c r="KNG5" s="389"/>
      <c r="KNH5" s="389"/>
      <c r="KNI5" s="389"/>
      <c r="KNU5" s="391"/>
      <c r="KRK5" s="389"/>
      <c r="KRL5" s="389"/>
      <c r="KRM5" s="389"/>
      <c r="KRN5" s="389"/>
      <c r="KRO5" s="389"/>
      <c r="KSA5" s="391"/>
      <c r="KVQ5" s="389"/>
      <c r="KVR5" s="389"/>
      <c r="KVS5" s="389"/>
      <c r="KVT5" s="389"/>
      <c r="KVU5" s="389"/>
      <c r="KWG5" s="391"/>
      <c r="KZW5" s="389"/>
      <c r="KZX5" s="389"/>
      <c r="KZY5" s="389"/>
      <c r="KZZ5" s="389"/>
      <c r="LAA5" s="389"/>
      <c r="LAM5" s="391"/>
      <c r="LEC5" s="389"/>
      <c r="LED5" s="389"/>
      <c r="LEE5" s="389"/>
      <c r="LEF5" s="389"/>
      <c r="LEG5" s="389"/>
      <c r="LES5" s="391"/>
      <c r="LII5" s="389"/>
      <c r="LIJ5" s="389"/>
      <c r="LIK5" s="389"/>
      <c r="LIL5" s="389"/>
      <c r="LIM5" s="389"/>
      <c r="LIY5" s="391"/>
      <c r="LMO5" s="389"/>
      <c r="LMP5" s="389"/>
      <c r="LMQ5" s="389"/>
      <c r="LMR5" s="389"/>
      <c r="LMS5" s="389"/>
      <c r="LNE5" s="391"/>
      <c r="LQU5" s="389"/>
      <c r="LQV5" s="389"/>
      <c r="LQW5" s="389"/>
      <c r="LQX5" s="389"/>
      <c r="LQY5" s="389"/>
      <c r="LRK5" s="391"/>
      <c r="LVA5" s="389"/>
      <c r="LVB5" s="389"/>
      <c r="LVC5" s="389"/>
      <c r="LVD5" s="389"/>
      <c r="LVE5" s="389"/>
      <c r="LVQ5" s="391"/>
      <c r="LZG5" s="389"/>
      <c r="LZH5" s="389"/>
      <c r="LZI5" s="389"/>
      <c r="LZJ5" s="389"/>
      <c r="LZK5" s="389"/>
      <c r="LZW5" s="391"/>
      <c r="MDM5" s="389"/>
      <c r="MDN5" s="389"/>
      <c r="MDO5" s="389"/>
      <c r="MDP5" s="389"/>
      <c r="MDQ5" s="389"/>
      <c r="MEC5" s="391"/>
      <c r="MHS5" s="389"/>
      <c r="MHT5" s="389"/>
      <c r="MHU5" s="389"/>
      <c r="MHV5" s="389"/>
      <c r="MHW5" s="389"/>
      <c r="MII5" s="391"/>
      <c r="MLY5" s="389"/>
      <c r="MLZ5" s="389"/>
      <c r="MMA5" s="389"/>
      <c r="MMB5" s="389"/>
      <c r="MMC5" s="389"/>
      <c r="MMO5" s="391"/>
      <c r="MQE5" s="389"/>
      <c r="MQF5" s="389"/>
      <c r="MQG5" s="389"/>
      <c r="MQH5" s="389"/>
      <c r="MQI5" s="389"/>
      <c r="MQU5" s="391"/>
      <c r="MUK5" s="389"/>
      <c r="MUL5" s="389"/>
      <c r="MUM5" s="389"/>
      <c r="MUN5" s="389"/>
      <c r="MUO5" s="389"/>
      <c r="MVA5" s="391"/>
      <c r="MYQ5" s="389"/>
      <c r="MYR5" s="389"/>
      <c r="MYS5" s="389"/>
      <c r="MYT5" s="389"/>
      <c r="MYU5" s="389"/>
      <c r="MZG5" s="391"/>
      <c r="NCW5" s="389"/>
      <c r="NCX5" s="389"/>
      <c r="NCY5" s="389"/>
      <c r="NCZ5" s="389"/>
      <c r="NDA5" s="389"/>
      <c r="NDM5" s="391"/>
      <c r="NHC5" s="389"/>
      <c r="NHD5" s="389"/>
      <c r="NHE5" s="389"/>
      <c r="NHF5" s="389"/>
      <c r="NHG5" s="389"/>
      <c r="NHS5" s="391"/>
      <c r="NLI5" s="389"/>
      <c r="NLJ5" s="389"/>
      <c r="NLK5" s="389"/>
      <c r="NLL5" s="389"/>
      <c r="NLM5" s="389"/>
      <c r="NLY5" s="391"/>
      <c r="NPO5" s="389"/>
      <c r="NPP5" s="389"/>
      <c r="NPQ5" s="389"/>
      <c r="NPR5" s="389"/>
      <c r="NPS5" s="389"/>
      <c r="NQE5" s="391"/>
      <c r="NTU5" s="389"/>
      <c r="NTV5" s="389"/>
      <c r="NTW5" s="389"/>
      <c r="NTX5" s="389"/>
      <c r="NTY5" s="389"/>
      <c r="NUK5" s="391"/>
      <c r="NYA5" s="389"/>
      <c r="NYB5" s="389"/>
      <c r="NYC5" s="389"/>
      <c r="NYD5" s="389"/>
      <c r="NYE5" s="389"/>
      <c r="NYQ5" s="391"/>
      <c r="OCG5" s="389"/>
      <c r="OCH5" s="389"/>
      <c r="OCI5" s="389"/>
      <c r="OCJ5" s="389"/>
      <c r="OCK5" s="389"/>
      <c r="OCW5" s="391"/>
      <c r="OGM5" s="389"/>
      <c r="OGN5" s="389"/>
      <c r="OGO5" s="389"/>
      <c r="OGP5" s="389"/>
      <c r="OGQ5" s="389"/>
      <c r="OHC5" s="391"/>
      <c r="OKS5" s="389"/>
      <c r="OKT5" s="389"/>
      <c r="OKU5" s="389"/>
      <c r="OKV5" s="389"/>
      <c r="OKW5" s="389"/>
      <c r="OLI5" s="391"/>
      <c r="OOY5" s="389"/>
      <c r="OOZ5" s="389"/>
      <c r="OPA5" s="389"/>
      <c r="OPB5" s="389"/>
      <c r="OPC5" s="389"/>
      <c r="OPO5" s="391"/>
      <c r="OTE5" s="389"/>
      <c r="OTF5" s="389"/>
      <c r="OTG5" s="389"/>
      <c r="OTH5" s="389"/>
      <c r="OTI5" s="389"/>
      <c r="OTU5" s="391"/>
      <c r="OXK5" s="389"/>
      <c r="OXL5" s="389"/>
      <c r="OXM5" s="389"/>
      <c r="OXN5" s="389"/>
      <c r="OXO5" s="389"/>
      <c r="OYA5" s="391"/>
      <c r="PBQ5" s="389"/>
      <c r="PBR5" s="389"/>
      <c r="PBS5" s="389"/>
      <c r="PBT5" s="389"/>
      <c r="PBU5" s="389"/>
      <c r="PCG5" s="391"/>
      <c r="PFW5" s="389"/>
      <c r="PFX5" s="389"/>
      <c r="PFY5" s="389"/>
      <c r="PFZ5" s="389"/>
      <c r="PGA5" s="389"/>
      <c r="PGM5" s="391"/>
      <c r="PKC5" s="389"/>
      <c r="PKD5" s="389"/>
      <c r="PKE5" s="389"/>
      <c r="PKF5" s="389"/>
      <c r="PKG5" s="389"/>
      <c r="PKS5" s="391"/>
      <c r="POI5" s="389"/>
      <c r="POJ5" s="389"/>
      <c r="POK5" s="389"/>
      <c r="POL5" s="389"/>
      <c r="POM5" s="389"/>
    </row>
    <row r="6" spans="2:11220" x14ac:dyDescent="0.25">
      <c r="B6" s="385">
        <f>VLOOKUP(C6,CX4:CY8,2,FALSE)</f>
        <v>3</v>
      </c>
      <c r="C6" s="386" t="str">
        <f>'Tournament Setup'!D8</f>
        <v>Iceland</v>
      </c>
      <c r="D6" s="385">
        <f>SUMPRODUCT((DA3:DA54=C6)*(DE3:DE54="W"))+SUMPRODUCT((DD3:DD54=C6)*(DF3:DF54="W"))</f>
        <v>0</v>
      </c>
      <c r="E6" s="385">
        <f>SUMPRODUCT((DA3:DA54=C6)*(DE3:DE54="D"))+SUMPRODUCT((DD3:DD54=C6)*(DF3:DF54="D"))</f>
        <v>0</v>
      </c>
      <c r="F6" s="385">
        <f>SUMPRODUCT((DA3:DA54=C6)*(DE3:DE54="L"))+SUMPRODUCT((DD3:DD54=C6)*(DF3:DF54="L"))</f>
        <v>0</v>
      </c>
      <c r="G6" s="385">
        <f>SUMIF(DA3:DA72,C6,DB3:DB72)+SUMIF(DD3:DD72,C6,DC3:DC72)</f>
        <v>0</v>
      </c>
      <c r="H6" s="385">
        <f>SUMIF(DD3:DD72,C6,DB3:DB72)+SUMIF(DA3:DA72,C6,DC3:DC72)</f>
        <v>0</v>
      </c>
      <c r="I6" s="385">
        <f t="shared" si="283"/>
        <v>1000</v>
      </c>
      <c r="J6" s="385">
        <f t="shared" si="284"/>
        <v>0</v>
      </c>
      <c r="K6" s="391">
        <v>16</v>
      </c>
      <c r="L6" s="385">
        <f>IF(COUNTIF(J4:J8,4)&lt;&gt;4,RANK(J6,J4:J8),J58)</f>
        <v>1</v>
      </c>
      <c r="N6" s="385">
        <f>SUMPRODUCT((L4:L7=L6)*(K4:K7&lt;K6))+L6</f>
        <v>2</v>
      </c>
      <c r="O6" s="386" t="str">
        <f>INDEX(C4:C8,MATCH(3,N4:N8,0),0)</f>
        <v>Norway</v>
      </c>
      <c r="P6" s="385">
        <f>INDEX(L4:L8,MATCH(O6,C4:C8,0),0)</f>
        <v>1</v>
      </c>
      <c r="Q6" s="385" t="str">
        <f>IF(AND(Q5&lt;&gt;"",P6=1),O6,"")</f>
        <v>Norway</v>
      </c>
      <c r="R6" s="385" t="str">
        <f>IF(AND(R5&lt;&gt;"",P7=2),O7,"")</f>
        <v/>
      </c>
      <c r="S6" s="385" t="str">
        <f>IF(AND(S5&lt;&gt;"",P8=3),O8,"")</f>
        <v/>
      </c>
      <c r="V6" s="385" t="str">
        <f t="shared" si="285"/>
        <v>Norway</v>
      </c>
      <c r="W6" s="385">
        <f>SUMPRODUCT((DA3:DA54=V6)*(DD3:DD54=V7)*(DE3:DE54="W"))+SUMPRODUCT((DA3:DA54=V6)*(DD3:DD54=V8)*(DE3:DE54="W"))+SUMPRODUCT((DA3:DA54=V6)*(DD3:DD54=V4)*(DE3:DE54="W"))+SUMPRODUCT((DA3:DA54=V6)*(DD3:DD54=V5)*(DE3:DE54="W"))+SUMPRODUCT((DA3:DA54=V7)*(DD3:DD54=V6)*(DF3:DF54="W"))+SUMPRODUCT((DA3:DA54=V8)*(DD3:DD54=V6)*(DF3:DF54="W"))+SUMPRODUCT((DA3:DA54=V4)*(DD3:DD54=V6)*(DF3:DF54="W"))+SUMPRODUCT((DA3:DA54=V5)*(DD3:DD54=V6)*(DF3:DF54="W"))</f>
        <v>0</v>
      </c>
      <c r="X6" s="385">
        <f>SUMPRODUCT((DA3:DA54=V6)*(DD3:DD54=V7)*(DE3:DE54="D"))+SUMPRODUCT((DA3:DA54=V6)*(DD3:DD54=V8)*(DE3:DE54="D"))+SUMPRODUCT((DA3:DA54=V6)*(DD3:DD54=V4)*(DE3:DE54="D"))+SUMPRODUCT((DA3:DA54=V6)*(DD3:DD54=V5)*(DE3:DE54="D"))+SUMPRODUCT((DA3:DA54=V7)*(DD3:DD54=V6)*(DE3:DE54="D"))+SUMPRODUCT((DA3:DA54=V8)*(DD3:DD54=V6)*(DE3:DE54="D"))+SUMPRODUCT((DA3:DA54=V4)*(DD3:DD54=V6)*(DE3:DE54="D"))+SUMPRODUCT((DA3:DA54=V5)*(DD3:DD54=V6)*(DE3:DE54="D"))</f>
        <v>0</v>
      </c>
      <c r="Y6" s="385">
        <f>SUMPRODUCT((DA3:DA54=V6)*(DD3:DD54=V7)*(DE3:DE54="L"))+SUMPRODUCT((DA3:DA54=V6)*(DD3:DD54=V8)*(DE3:DE54="L"))+SUMPRODUCT((DA3:DA54=V6)*(DD3:DD54=V4)*(DE3:DE54="L"))+SUMPRODUCT((DA3:DA54=V6)*(DD3:DD54=V5)*(DE3:DE54="L"))+SUMPRODUCT((DA3:DA54=V7)*(DD3:DD54=V6)*(DF3:DF54="L"))+SUMPRODUCT((DA3:DA54=V8)*(DD3:DD54=V6)*(DF3:DF54="L"))+SUMPRODUCT((DA3:DA54=V4)*(DD3:DD54=V6)*(DF3:DF54="L"))+SUMPRODUCT((DA3:DA54=V5)*(DD3:DD54=V6)*(DF3:DF54="L"))</f>
        <v>0</v>
      </c>
      <c r="Z6" s="385">
        <f>SUMPRODUCT((DA3:DA54=V6)*(DD3:DD54=V7)*DB3:DB54)+SUMPRODUCT((DA3:DA54=V6)*(DD3:DD54=V8)*DB3:DB54)+SUMPRODUCT((DA3:DA54=V6)*(DD3:DD54=V4)*DB3:DB54)+SUMPRODUCT((DA3:DA54=V6)*(DD3:DD54=V5)*DB3:DB54)+SUMPRODUCT((DA3:DA54=V7)*(DD3:DD54=V6)*DC3:DC54)+SUMPRODUCT((DA3:DA54=V8)*(DD3:DD54=V6)*DC3:DC54)+SUMPRODUCT((DA3:DA54=V4)*(DD3:DD54=V6)*DC3:DC54)+SUMPRODUCT((DA3:DA54=V5)*(DD3:DD54=V6)*DC3:DC54)</f>
        <v>0</v>
      </c>
      <c r="AA6" s="385">
        <f>SUMPRODUCT((DA3:DA54=V6)*(DD3:DD54=V7)*DC3:DC54)+SUMPRODUCT((DA3:DA54=V6)*(DD3:DD54=V8)*DC3:DC54)+SUMPRODUCT((DA3:DA54=V6)*(DD3:DD54=V4)*DC3:DC54)+SUMPRODUCT((DA3:DA54=V6)*(DD3:DD54=V5)*DC3:DC54)+SUMPRODUCT((DA3:DA54=V7)*(DD3:DD54=V6)*DB3:DB54)+SUMPRODUCT((DA3:DA54=V8)*(DD3:DD54=V6)*DB3:DB54)+SUMPRODUCT((DA3:DA54=V4)*(DD3:DD54=V6)*DB3:DB54)+SUMPRODUCT((DA3:DA54=V5)*(DD3:DD54=V6)*DB3:DB54)</f>
        <v>0</v>
      </c>
      <c r="AB6" s="385">
        <f>Z6-AA6+1000</f>
        <v>1000</v>
      </c>
      <c r="AC6" s="385">
        <f t="shared" si="286"/>
        <v>0</v>
      </c>
      <c r="AD6" s="385">
        <f>IF(V6&lt;&gt;"",VLOOKUP(V6,C4:I52,7,FALSE),"")</f>
        <v>1000</v>
      </c>
      <c r="AE6" s="385">
        <f>IF(V6&lt;&gt;"",VLOOKUP(V6,C4:I52,5,FALSE),"")</f>
        <v>0</v>
      </c>
      <c r="AF6" s="385">
        <f>IF(V6&lt;&gt;"",VLOOKUP(V6,C4:K52,9,FALSE),"")</f>
        <v>24</v>
      </c>
      <c r="AG6" s="385">
        <f t="shared" si="287"/>
        <v>0</v>
      </c>
      <c r="AH6" s="385">
        <f>IF(V6&lt;&gt;"",RANK(AG6,AG4:AG8),"")</f>
        <v>1</v>
      </c>
      <c r="AI6" s="385">
        <f>IF(V6&lt;&gt;"",SUMPRODUCT((AG4:AG8=AG6)*(AB4:AB8&gt;AB6)),"")</f>
        <v>0</v>
      </c>
      <c r="AJ6" s="385">
        <f>IF(V6&lt;&gt;"",SUMPRODUCT((AG4:AG8=AG6)*(AB4:AB8=AB6)*(Z4:Z8&gt;Z6)),"")</f>
        <v>0</v>
      </c>
      <c r="AK6" s="385">
        <f>IF(V6&lt;&gt;"",SUMPRODUCT((AG4:AG8=AG6)*(AB4:AB8=AB6)*(Z4:Z8=Z6)*(AD4:AD8&gt;AD6)),"")</f>
        <v>0</v>
      </c>
      <c r="AL6" s="385">
        <f>IF(V6&lt;&gt;"",SUMPRODUCT((AG4:AG8=AG6)*(AB4:AB8=AB6)*(Z4:Z8=Z6)*(AD4:AD8=AD6)*(AE4:AE8&gt;AE6)),"")</f>
        <v>0</v>
      </c>
      <c r="AM6" s="385">
        <f>IF(V6&lt;&gt;"",SUMPRODUCT((AG4:AG8=AG6)*(AB4:AB8=AB6)*(Z4:Z8=Z6)*(AD4:AD8=AD6)*(AE4:AE8=AE6)*(AF4:AF8&gt;AF6)),"")</f>
        <v>1</v>
      </c>
      <c r="AN6" s="385">
        <f>IF(V6&lt;&gt;"",IF(AN58&lt;&gt;"",IF(U55=3,AN58,AN58+U55),SUM(AH6:AM6)),"")</f>
        <v>2</v>
      </c>
      <c r="AO6" s="385" t="str">
        <f>IF(V6&lt;&gt;"",INDEX(V4:V8,MATCH(3,AN4:AN8,0),0),"")</f>
        <v>Iceland</v>
      </c>
      <c r="AP6" s="385" t="str">
        <f>IF(R5&lt;&gt;"",R5,"")</f>
        <v/>
      </c>
      <c r="AQ6" s="385">
        <f>SUMPRODUCT((DA3:DA54=AP6)*(DD3:DD54=AP7)*(DE3:DE54="W"))+SUMPRODUCT((DA3:DA54=AP6)*(DD3:DD54=AP8)*(DE3:DE54="W"))+SUMPRODUCT((DA3:DA54=AP6)*(DD3:DD54=AP5)*(DE3:DE54="W"))+SUMPRODUCT((DA3:DA54=AP7)*(DD3:DD54=AP6)*(DF3:DF54="W"))+SUMPRODUCT((DA3:DA54=AP8)*(DD3:DD54=AP6)*(DF3:DF54="W"))+SUMPRODUCT((DA3:DA54=AP5)*(DD3:DD54=AP6)*(DF3:DF54="W"))</f>
        <v>0</v>
      </c>
      <c r="AR6" s="385">
        <f>SUMPRODUCT((DA3:DA54=AP6)*(DD3:DD54=AP7)*(DE3:DE54="D"))+SUMPRODUCT((DA3:DA54=AP6)*(DD3:DD54=AP8)*(DE3:DE54="D"))+SUMPRODUCT((DA3:DA54=AP6)*(DD3:DD54=AP5)*(DE3:DE54="D"))+SUMPRODUCT((DA3:DA54=AP7)*(DD3:DD54=AP6)*(DE3:DE54="D"))+SUMPRODUCT((DA3:DA54=AP8)*(DD3:DD54=AP6)*(DE3:DE54="D"))+SUMPRODUCT((DA3:DA54=AP5)*(DD3:DD54=AP6)*(DE3:DE54="D"))</f>
        <v>0</v>
      </c>
      <c r="AS6" s="385">
        <f>SUMPRODUCT((DA3:DA54=AP6)*(DD3:DD54=AP7)*(DE3:DE54="L"))+SUMPRODUCT((DA3:DA54=AP6)*(DD3:DD54=AP8)*(DE3:DE54="L"))+SUMPRODUCT((DA3:DA54=AP6)*(DD3:DD54=AP5)*(DE3:DE54="L"))+SUMPRODUCT((DA3:DA54=AP7)*(DD3:DD54=AP6)*(DF3:DF54="L"))+SUMPRODUCT((DA3:DA54=AP8)*(DD3:DD54=AP6)*(DF3:DF54="L"))+SUMPRODUCT((DA3:DA54=AP5)*(DD3:DD54=AP6)*(DF3:DF54="L"))</f>
        <v>0</v>
      </c>
      <c r="AT6" s="385">
        <f>SUMPRODUCT((DA3:DA54=AP6)*(DD3:DD54=AP7)*DB3:DB54)+SUMPRODUCT((DA3:DA54=AP6)*(DD3:DD54=AP8)*DB3:DB54)+SUMPRODUCT((DA3:DA54=AP6)*(DD3:DD54=AP4)*DB3:DB54)+SUMPRODUCT((DA3:DA54=AP6)*(DD3:DD54=AP5)*DB3:DB54)+SUMPRODUCT((DA3:DA54=AP7)*(DD3:DD54=AP6)*DC3:DC54)+SUMPRODUCT((DA3:DA54=AP8)*(DD3:DD54=AP6)*DC3:DC54)+SUMPRODUCT((DA3:DA54=AP4)*(DD3:DD54=AP6)*DC3:DC54)+SUMPRODUCT((DA3:DA54=AP5)*(DD3:DD54=AP6)*DC3:DC54)</f>
        <v>0</v>
      </c>
      <c r="AU6" s="385">
        <f>SUMPRODUCT((DA3:DA54=AP6)*(DD3:DD54=AP7)*DC3:DC54)+SUMPRODUCT((DA3:DA54=AP6)*(DD3:DD54=AP8)*DC3:DC54)+SUMPRODUCT((DA3:DA54=AP6)*(DD3:DD54=AP4)*DC3:DC54)+SUMPRODUCT((DA3:DA54=AP6)*(DD3:DD54=AP5)*DC3:DC54)+SUMPRODUCT((DA3:DA54=AP7)*(DD3:DD54=AP6)*DB3:DB54)+SUMPRODUCT((DA3:DA54=AP8)*(DD3:DD54=AP6)*DB3:DB54)+SUMPRODUCT((DA3:DA54=AP4)*(DD3:DD54=AP6)*DB3:DB54)+SUMPRODUCT((DA3:DA54=AP5)*(DD3:DD54=AP6)*DB3:DB54)</f>
        <v>0</v>
      </c>
      <c r="AV6" s="385">
        <f>AT6-AU6+1000</f>
        <v>1000</v>
      </c>
      <c r="AW6" s="385" t="str">
        <f t="shared" si="288"/>
        <v/>
      </c>
      <c r="AX6" s="385" t="str">
        <f>IF(AP6&lt;&gt;"",VLOOKUP(AP6,C4:I52,7,FALSE),"")</f>
        <v/>
      </c>
      <c r="AY6" s="385" t="str">
        <f>IF(AP6&lt;&gt;"",VLOOKUP(AP6,C4:I52,5,FALSE),"")</f>
        <v/>
      </c>
      <c r="AZ6" s="385" t="str">
        <f>IF(AP6&lt;&gt;"",VLOOKUP(AP6,C4:K52,9,FALSE),"")</f>
        <v/>
      </c>
      <c r="BA6" s="385" t="str">
        <f t="shared" si="289"/>
        <v/>
      </c>
      <c r="BB6" s="385" t="str">
        <f>IF(AP6&lt;&gt;"",RANK(BA6,BA4:BA8),"")</f>
        <v/>
      </c>
      <c r="BC6" s="385" t="str">
        <f>IF(AP6&lt;&gt;"",SUMPRODUCT((BA4:BA8=BA6)*(AV4:AV8&gt;AV6)),"")</f>
        <v/>
      </c>
      <c r="BD6" s="385" t="str">
        <f>IF(AP6&lt;&gt;"",SUMPRODUCT((BA4:BA8=BA6)*(AV4:AV8=AV6)*(AT4:AT8&gt;AT6)),"")</f>
        <v/>
      </c>
      <c r="BE6" s="385" t="str">
        <f>IF(AP6&lt;&gt;"",SUMPRODUCT((BA4:BA8=BA6)*(AV4:AV8=AV6)*(AT4:AT8=AT6)*(AX4:AX8&gt;AX6)),"")</f>
        <v/>
      </c>
      <c r="BF6" s="385" t="str">
        <f>IF(AP6&lt;&gt;"",SUMPRODUCT((BA4:BA8=BA6)*(AV4:AV8=AV6)*(AT4:AT8=AT6)*(AX4:AX8=AX6)*(AY4:AY8&gt;AY6)),"")</f>
        <v/>
      </c>
      <c r="BG6" s="385" t="str">
        <f>IF(AP6&lt;&gt;"",SUMPRODUCT((BA4:BA8=BA6)*(AV4:AV8=AV6)*(AT4:AT8=AT6)*(AX4:AX8=AX6)*(AY4:AY8=AY6)*(AZ4:AZ8&gt;AZ6)),"")</f>
        <v/>
      </c>
      <c r="BH6" s="385" t="str">
        <f>IF(AP6&lt;&gt;"",IF(BH58&lt;&gt;"",IF(AO55=3,BH58,BH58+AO55),SUM(BB6:BG6)+1),"")</f>
        <v/>
      </c>
      <c r="BI6" s="385" t="str">
        <f>IF(AP6&lt;&gt;"",INDEX(AP5:AP8,MATCH(3,BH5:BH8,0),0),"")</f>
        <v/>
      </c>
      <c r="BJ6" s="385" t="str">
        <f>IF(S4&lt;&gt;"",S4,"")</f>
        <v/>
      </c>
      <c r="BK6" s="385">
        <f>SUMPRODUCT((DA3:DA54=BJ6)*(DD3:DD54=BJ7)*(DE3:DE54="W"))+SUMPRODUCT((DA3:DA54=BJ6)*(DD3:DD54=BJ8)*(DE3:DE54="W"))+SUMPRODUCT((DA3:DA54=BJ6)*(DD3:DD54=BJ9)*(DE3:DE54="W"))+SUMPRODUCT((DA3:DA54=BJ7)*(DD3:DD54=BJ6)*(DF3:DF54="W"))+SUMPRODUCT((DA3:DA54=BJ8)*(DD3:DD54=BJ6)*(DF3:DF54="W"))+SUMPRODUCT((DA3:DA54=BJ9)*(DD3:DD54=BJ6)*(DF3:DF54="W"))</f>
        <v>0</v>
      </c>
      <c r="BL6" s="385">
        <f>SUMPRODUCT((DA3:DA54=BJ6)*(DD3:DD54=BJ7)*(DE3:DE54="D"))+SUMPRODUCT((DA3:DA54=BJ6)*(DD3:DD54=BJ8)*(DE3:DE54="D"))+SUMPRODUCT((DA3:DA54=BJ6)*(DD3:DD54=BJ9)*(DE3:DE54="D"))+SUMPRODUCT((DA3:DA54=BJ7)*(DD3:DD54=BJ6)*(DE3:DE54="D"))+SUMPRODUCT((DA3:DA54=BJ8)*(DD3:DD54=BJ6)*(DE3:DE54="D"))+SUMPRODUCT((DA3:DA54=BJ9)*(DD3:DD54=BJ6)*(DE3:DE54="D"))</f>
        <v>0</v>
      </c>
      <c r="BM6" s="385">
        <f>SUMPRODUCT((DA3:DA54=BJ6)*(DD3:DD54=BJ7)*(DE3:DE54="L"))+SUMPRODUCT((DA3:DA54=BJ6)*(DD3:DD54=BJ8)*(DE3:DE54="L"))+SUMPRODUCT((DA3:DA54=BJ6)*(DD3:DD54=BJ9)*(DE3:DE54="L"))+SUMPRODUCT((DA3:DA54=BJ7)*(DD3:DD54=BJ6)*(DF3:DF54="L"))+SUMPRODUCT((DA3:DA54=BJ8)*(DD3:DD54=BJ6)*(DF3:DF54="L"))+SUMPRODUCT((DA3:DA54=BJ9)*(DD3:DD54=BJ6)*(DF3:DF54="L"))</f>
        <v>0</v>
      </c>
      <c r="BN6" s="385">
        <f>SUMPRODUCT((DA3:DA54=BJ6)*(DD3:DD54=BJ7)*DB3:DB54)+SUMPRODUCT((DA3:DA54=BJ6)*(DD3:DD54=BJ8)*DB3:DB54)+SUMPRODUCT((DA3:DA54=BJ6)*(DD3:DD54=BJ4)*DB3:DB54)+SUMPRODUCT((DA3:DA54=BJ6)*(DD3:DD54=BJ5)*DB3:DB54)+SUMPRODUCT((DA3:DA54=BJ7)*(DD3:DD54=BJ6)*DC3:DC54)+SUMPRODUCT((DA3:DA54=BJ8)*(DD3:DD54=BJ6)*DC3:DC54)+SUMPRODUCT((DA3:DA54=BJ4)*(DD3:DD54=BJ6)*DC3:DC54)+SUMPRODUCT((DA3:DA54=BJ5)*(DD3:DD54=BJ6)*DC3:DC54)</f>
        <v>0</v>
      </c>
      <c r="BO6" s="385">
        <f>SUMPRODUCT((DA3:DA54=BJ6)*(DD3:DD54=BJ7)*DC3:DC54)+SUMPRODUCT((DA3:DA54=BJ6)*(DD3:DD54=BJ8)*DC3:DC54)+SUMPRODUCT((DA3:DA54=BJ6)*(DD3:DD54=BJ4)*DC3:DC54)+SUMPRODUCT((DA3:DA54=BJ6)*(DD3:DD54=BJ5)*DC3:DC54)+SUMPRODUCT((DA3:DA54=BJ7)*(DD3:DD54=BJ6)*DB3:DB54)+SUMPRODUCT((DA3:DA54=BJ8)*(DD3:DD54=BJ6)*DB3:DB54)+SUMPRODUCT((DA3:DA54=BJ4)*(DD3:DD54=BJ6)*DB3:DB54)+SUMPRODUCT((DA3:DA54=BJ5)*(DD3:DD54=BJ6)*DB3:DB54)</f>
        <v>0</v>
      </c>
      <c r="BP6" s="385">
        <f>BN6-BO6+1000</f>
        <v>1000</v>
      </c>
      <c r="BQ6" s="385" t="str">
        <f t="shared" ref="BQ6:BQ7" si="578">IF(BJ6&lt;&gt;"",BK6*3+BL6*1,"")</f>
        <v/>
      </c>
      <c r="BR6" s="385" t="str">
        <f>IF(BJ6&lt;&gt;"",VLOOKUP(BJ6,C4:I52,7,FALSE),"")</f>
        <v/>
      </c>
      <c r="BS6" s="385" t="str">
        <f>IF(BJ6&lt;&gt;"",VLOOKUP(BJ6,C4:I52,5,FALSE),"")</f>
        <v/>
      </c>
      <c r="BT6" s="385" t="str">
        <f>IF(BJ6&lt;&gt;"",VLOOKUP(BJ6,C4:K52,9,FALSE),"")</f>
        <v/>
      </c>
      <c r="BU6" s="385" t="str">
        <f t="shared" ref="BU6:BU7" si="579">BQ6</f>
        <v/>
      </c>
      <c r="BV6" s="385" t="str">
        <f>IF(BJ6&lt;&gt;"",RANK(BU6,BU4:BU8),"")</f>
        <v/>
      </c>
      <c r="BW6" s="385" t="str">
        <f>IF(BJ6&lt;&gt;"",SUMPRODUCT((BU4:BU8=BU6)*(BP4:BP8&gt;BP6)),"")</f>
        <v/>
      </c>
      <c r="BX6" s="385" t="str">
        <f>IF(BJ6&lt;&gt;"",SUMPRODUCT((BU4:BU8=BU6)*(BP4:BP8=BP6)*(BN4:BN8&gt;BN6)),"")</f>
        <v/>
      </c>
      <c r="BY6" s="385" t="str">
        <f>IF(BJ6&lt;&gt;"",SUMPRODUCT((BU4:BU8=BU6)*(BP4:BP8=BP6)*(BN4:BN8=BN6)*(BR4:BR8&gt;BR6)),"")</f>
        <v/>
      </c>
      <c r="BZ6" s="385" t="str">
        <f>IF(BJ6&lt;&gt;"",SUMPRODUCT((BU4:BU8=BU6)*(BP4:BP8=BP6)*(BN4:BN8=BN6)*(BR4:BR8=BR6)*(BS4:BS8&gt;BS6)),"")</f>
        <v/>
      </c>
      <c r="CA6" s="385" t="str">
        <f>IF(BJ6&lt;&gt;"",SUMPRODUCT((BU4:BU8=BU6)*(BP4:BP8=BP6)*(BN4:BN8=BN6)*(BR4:BR8=BR6)*(BS4:BS8=BS6)*(BT4:BT8&gt;BT6)),"")</f>
        <v/>
      </c>
      <c r="CB6" s="385" t="str">
        <f>IF(BJ6&lt;&gt;"",SUM(BV6:CA6)+2,"")</f>
        <v/>
      </c>
      <c r="CC6" s="385" t="str">
        <f>IF(BJ6&lt;&gt;"",INDEX(BJ6:BJ8,MATCH(3,CB6:CB8,0),0),"")</f>
        <v/>
      </c>
      <c r="CX6" s="385" t="str">
        <f>IF(CC6&lt;&gt;"",CC6,IF(BI6&lt;&gt;"",BI6,IF(AO6&lt;&gt;"",AO6,O6)))</f>
        <v>Iceland</v>
      </c>
      <c r="CY6" s="385">
        <v>3</v>
      </c>
      <c r="CZ6" s="385">
        <v>4</v>
      </c>
      <c r="DA6" s="389" t="str">
        <f>'Game Board'!F11</f>
        <v>Belgium</v>
      </c>
      <c r="DB6" s="389">
        <f>IF(DA2&lt;&gt;"",IF(AND('Game Board'!G11&lt;&gt;"",'Game Board'!H11&lt;&gt;""),'Game Board'!G11,0),"")</f>
        <v>0</v>
      </c>
      <c r="DC6" s="389">
        <f>IF(DA2&lt;&gt;"",IF(AND('Game Board'!G11&lt;&gt;"",'Game Board'!H11&lt;&gt;""),'Game Board'!H11,0),"")</f>
        <v>0</v>
      </c>
      <c r="DD6" s="389" t="str">
        <f>'Game Board'!I11</f>
        <v>Italy</v>
      </c>
      <c r="DE6" s="389" t="str">
        <f>IF(AND('Game Board'!G11&lt;&gt;"",'Game Board'!H11&lt;&gt;""),IF(DB6&gt;DC6,"W",IF(DB6=DC6,"D","L")),"")</f>
        <v/>
      </c>
      <c r="DF6" s="385" t="str">
        <f t="shared" si="36"/>
        <v/>
      </c>
      <c r="DH6" s="385">
        <f ca="1">VLOOKUP(DI6,HD4:HE8,2,FALSE)</f>
        <v>3</v>
      </c>
      <c r="DI6" s="386" t="str">
        <f t="shared" si="290"/>
        <v>Iceland</v>
      </c>
      <c r="DJ6" s="385">
        <f ca="1">SUMPRODUCT((HG3:HG54=DI6)*(HK3:HK54="W"))+SUMPRODUCT((HJ3:HJ54=DI6)*(HL3:HL54="W"))</f>
        <v>0</v>
      </c>
      <c r="DK6" s="385">
        <f ca="1">SUMPRODUCT((HG3:HG54=DI6)*(HK3:HK54="D"))+SUMPRODUCT((HJ3:HJ54=DI6)*(HL3:HL54="D"))</f>
        <v>0</v>
      </c>
      <c r="DL6" s="385">
        <f ca="1">SUMPRODUCT((HG3:HG54=DI6)*(HK3:HK54="L"))+SUMPRODUCT((HJ3:HJ54=DI6)*(HL3:HL54="L"))</f>
        <v>0</v>
      </c>
      <c r="DM6" s="385">
        <f ca="1">SUMIF(HG3:HG72,DI6,HH3:HH72)+SUMIF(HJ3:HJ72,DI6,HI3:HI72)</f>
        <v>0</v>
      </c>
      <c r="DN6" s="385">
        <f ca="1">SUMIF(HJ3:HJ72,DI6,HH3:HH72)+SUMIF(HG3:HG72,DI6,HI3:HI72)</f>
        <v>0</v>
      </c>
      <c r="DO6" s="385">
        <f t="shared" ca="1" si="291"/>
        <v>1000</v>
      </c>
      <c r="DP6" s="385">
        <f t="shared" ca="1" si="292"/>
        <v>0</v>
      </c>
      <c r="DQ6" s="391">
        <f t="shared" si="293"/>
        <v>16</v>
      </c>
      <c r="DR6" s="385">
        <f ca="1">IF(COUNTIF(DP4:DP8,4)&lt;&gt;4,RANK(DP6,DP4:DP8),DP58)</f>
        <v>1</v>
      </c>
      <c r="DT6" s="385">
        <f ca="1">SUMPRODUCT((DR4:DR7=DR6)*(DQ4:DQ7&lt;DQ6))+DR6</f>
        <v>2</v>
      </c>
      <c r="DU6" s="386" t="str">
        <f ca="1">INDEX(DI4:DI8,MATCH(3,DT4:DT8,0),0)</f>
        <v>Norway</v>
      </c>
      <c r="DV6" s="385">
        <f ca="1">INDEX(DR4:DR8,MATCH(DU6,DI4:DI8,0),0)</f>
        <v>1</v>
      </c>
      <c r="DW6" s="385" t="str">
        <f ca="1">IF(AND(DW5&lt;&gt;"",DV6=1),DU6,"")</f>
        <v>Norway</v>
      </c>
      <c r="DX6" s="385" t="str">
        <f ca="1">IF(AND(DX5&lt;&gt;"",DV7=2),DU7,"")</f>
        <v/>
      </c>
      <c r="DY6" s="385" t="str">
        <f ca="1">IF(AND(DY5&lt;&gt;"",DV8=3),DU8,"")</f>
        <v/>
      </c>
      <c r="EB6" s="385" t="str">
        <f t="shared" ca="1" si="294"/>
        <v>Norway</v>
      </c>
      <c r="EC6" s="385">
        <f ca="1">SUMPRODUCT((HG3:HG54=EB6)*(HJ3:HJ54=EB7)*(HK3:HK54="W"))+SUMPRODUCT((HG3:HG54=EB6)*(HJ3:HJ54=EB8)*(HK3:HK54="W"))+SUMPRODUCT((HG3:HG54=EB6)*(HJ3:HJ54=EB4)*(HK3:HK54="W"))+SUMPRODUCT((HG3:HG54=EB6)*(HJ3:HJ54=EB5)*(HK3:HK54="W"))+SUMPRODUCT((HG3:HG54=EB7)*(HJ3:HJ54=EB6)*(HL3:HL54="W"))+SUMPRODUCT((HG3:HG54=EB8)*(HJ3:HJ54=EB6)*(HL3:HL54="W"))+SUMPRODUCT((HG3:HG54=EB4)*(HJ3:HJ54=EB6)*(HL3:HL54="W"))+SUMPRODUCT((HG3:HG54=EB5)*(HJ3:HJ54=EB6)*(HL3:HL54="W"))</f>
        <v>0</v>
      </c>
      <c r="ED6" s="385">
        <f ca="1">SUMPRODUCT((HG3:HG54=EB6)*(HJ3:HJ54=EB7)*(HK3:HK54="D"))+SUMPRODUCT((HG3:HG54=EB6)*(HJ3:HJ54=EB8)*(HK3:HK54="D"))+SUMPRODUCT((HG3:HG54=EB6)*(HJ3:HJ54=EB4)*(HK3:HK54="D"))+SUMPRODUCT((HG3:HG54=EB6)*(HJ3:HJ54=EB5)*(HK3:HK54="D"))+SUMPRODUCT((HG3:HG54=EB7)*(HJ3:HJ54=EB6)*(HK3:HK54="D"))+SUMPRODUCT((HG3:HG54=EB8)*(HJ3:HJ54=EB6)*(HK3:HK54="D"))+SUMPRODUCT((HG3:HG54=EB4)*(HJ3:HJ54=EB6)*(HK3:HK54="D"))+SUMPRODUCT((HG3:HG54=EB5)*(HJ3:HJ54=EB6)*(HK3:HK54="D"))</f>
        <v>0</v>
      </c>
      <c r="EE6" s="385">
        <f ca="1">SUMPRODUCT((HG3:HG54=EB6)*(HJ3:HJ54=EB7)*(HK3:HK54="L"))+SUMPRODUCT((HG3:HG54=EB6)*(HJ3:HJ54=EB8)*(HK3:HK54="L"))+SUMPRODUCT((HG3:HG54=EB6)*(HJ3:HJ54=EB4)*(HK3:HK54="L"))+SUMPRODUCT((HG3:HG54=EB6)*(HJ3:HJ54=EB5)*(HK3:HK54="L"))+SUMPRODUCT((HG3:HG54=EB7)*(HJ3:HJ54=EB6)*(HL3:HL54="L"))+SUMPRODUCT((HG3:HG54=EB8)*(HJ3:HJ54=EB6)*(HL3:HL54="L"))+SUMPRODUCT((HG3:HG54=EB4)*(HJ3:HJ54=EB6)*(HL3:HL54="L"))+SUMPRODUCT((HG3:HG54=EB5)*(HJ3:HJ54=EB6)*(HL3:HL54="L"))</f>
        <v>0</v>
      </c>
      <c r="EF6" s="385">
        <f ca="1">SUMPRODUCT((HG3:HG54=EB6)*(HJ3:HJ54=EB7)*HH3:HH54)+SUMPRODUCT((HG3:HG54=EB6)*(HJ3:HJ54=EB8)*HH3:HH54)+SUMPRODUCT((HG3:HG54=EB6)*(HJ3:HJ54=EB4)*HH3:HH54)+SUMPRODUCT((HG3:HG54=EB6)*(HJ3:HJ54=EB5)*HH3:HH54)+SUMPRODUCT((HG3:HG54=EB7)*(HJ3:HJ54=EB6)*HI3:HI54)+SUMPRODUCT((HG3:HG54=EB8)*(HJ3:HJ54=EB6)*HI3:HI54)+SUMPRODUCT((HG3:HG54=EB4)*(HJ3:HJ54=EB6)*HI3:HI54)+SUMPRODUCT((HG3:HG54=EB5)*(HJ3:HJ54=EB6)*HI3:HI54)</f>
        <v>0</v>
      </c>
      <c r="EG6" s="385">
        <f ca="1">SUMPRODUCT((HG3:HG54=EB6)*(HJ3:HJ54=EB7)*HI3:HI54)+SUMPRODUCT((HG3:HG54=EB6)*(HJ3:HJ54=EB8)*HI3:HI54)+SUMPRODUCT((HG3:HG54=EB6)*(HJ3:HJ54=EB4)*HI3:HI54)+SUMPRODUCT((HG3:HG54=EB6)*(HJ3:HJ54=EB5)*HI3:HI54)+SUMPRODUCT((HG3:HG54=EB7)*(HJ3:HJ54=EB6)*HH3:HH54)+SUMPRODUCT((HG3:HG54=EB8)*(HJ3:HJ54=EB6)*HH3:HH54)+SUMPRODUCT((HG3:HG54=EB4)*(HJ3:HJ54=EB6)*HH3:HH54)+SUMPRODUCT((HG3:HG54=EB5)*(HJ3:HJ54=EB6)*HH3:HH54)</f>
        <v>0</v>
      </c>
      <c r="EH6" s="385">
        <f ca="1">EF6-EG6+1000</f>
        <v>1000</v>
      </c>
      <c r="EI6" s="385">
        <f t="shared" ca="1" si="295"/>
        <v>0</v>
      </c>
      <c r="EJ6" s="385">
        <f ca="1">IF(EB6&lt;&gt;"",VLOOKUP(EB6,DI4:DO52,7,FALSE),"")</f>
        <v>1000</v>
      </c>
      <c r="EK6" s="385">
        <f ca="1">IF(EB6&lt;&gt;"",VLOOKUP(EB6,DI4:DO52,5,FALSE),"")</f>
        <v>0</v>
      </c>
      <c r="EL6" s="385">
        <f ca="1">IF(EB6&lt;&gt;"",VLOOKUP(EB6,DI4:DQ52,9,FALSE),"")</f>
        <v>24</v>
      </c>
      <c r="EM6" s="385">
        <f t="shared" ca="1" si="296"/>
        <v>0</v>
      </c>
      <c r="EN6" s="385">
        <f ca="1">IF(EB6&lt;&gt;"",RANK(EM6,EM4:EM8),"")</f>
        <v>1</v>
      </c>
      <c r="EO6" s="385">
        <f ca="1">IF(EB6&lt;&gt;"",SUMPRODUCT((EM4:EM8=EM6)*(EH4:EH8&gt;EH6)),"")</f>
        <v>0</v>
      </c>
      <c r="EP6" s="385">
        <f ca="1">IF(EB6&lt;&gt;"",SUMPRODUCT((EM4:EM8=EM6)*(EH4:EH8=EH6)*(EF4:EF8&gt;EF6)),"")</f>
        <v>0</v>
      </c>
      <c r="EQ6" s="385">
        <f ca="1">IF(EB6&lt;&gt;"",SUMPRODUCT((EM4:EM8=EM6)*(EH4:EH8=EH6)*(EF4:EF8=EF6)*(EJ4:EJ8&gt;EJ6)),"")</f>
        <v>0</v>
      </c>
      <c r="ER6" s="385">
        <f ca="1">IF(EB6&lt;&gt;"",SUMPRODUCT((EM4:EM8=EM6)*(EH4:EH8=EH6)*(EF4:EF8=EF6)*(EJ4:EJ8=EJ6)*(EK4:EK8&gt;EK6)),"")</f>
        <v>0</v>
      </c>
      <c r="ES6" s="385">
        <f ca="1">IF(EB6&lt;&gt;"",SUMPRODUCT((EM4:EM8=EM6)*(EH4:EH8=EH6)*(EF4:EF8=EF6)*(EJ4:EJ8=EJ6)*(EK4:EK8=EK6)*(EL4:EL8&gt;EL6)),"")</f>
        <v>1</v>
      </c>
      <c r="ET6" s="385">
        <f ca="1">IF(EB6&lt;&gt;"",IF(ET58&lt;&gt;"",IF(EA55=3,ET58,ET58+EA55),SUM(EN6:ES6)),"")</f>
        <v>2</v>
      </c>
      <c r="EU6" s="385" t="str">
        <f ca="1">IF(EB6&lt;&gt;"",INDEX(EB4:EB8,MATCH(3,ET4:ET8,0),0),"")</f>
        <v>Iceland</v>
      </c>
      <c r="EV6" s="385" t="str">
        <f ca="1">IF(DX5&lt;&gt;"",DX5,"")</f>
        <v/>
      </c>
      <c r="EW6" s="385">
        <f ca="1">SUMPRODUCT((HG3:HG54=EV6)*(HJ3:HJ54=EV7)*(HK3:HK54="W"))+SUMPRODUCT((HG3:HG54=EV6)*(HJ3:HJ54=EV8)*(HK3:HK54="W"))+SUMPRODUCT((HG3:HG54=EV6)*(HJ3:HJ54=EV5)*(HK3:HK54="W"))+SUMPRODUCT((HG3:HG54=EV7)*(HJ3:HJ54=EV6)*(HL3:HL54="W"))+SUMPRODUCT((HG3:HG54=EV8)*(HJ3:HJ54=EV6)*(HL3:HL54="W"))+SUMPRODUCT((HG3:HG54=EV5)*(HJ3:HJ54=EV6)*(HL3:HL54="W"))</f>
        <v>0</v>
      </c>
      <c r="EX6" s="385">
        <f ca="1">SUMPRODUCT((HG3:HG54=EV6)*(HJ3:HJ54=EV7)*(HK3:HK54="D"))+SUMPRODUCT((HG3:HG54=EV6)*(HJ3:HJ54=EV8)*(HK3:HK54="D"))+SUMPRODUCT((HG3:HG54=EV6)*(HJ3:HJ54=EV5)*(HK3:HK54="D"))+SUMPRODUCT((HG3:HG54=EV7)*(HJ3:HJ54=EV6)*(HK3:HK54="D"))+SUMPRODUCT((HG3:HG54=EV8)*(HJ3:HJ54=EV6)*(HK3:HK54="D"))+SUMPRODUCT((HG3:HG54=EV5)*(HJ3:HJ54=EV6)*(HK3:HK54="D"))</f>
        <v>0</v>
      </c>
      <c r="EY6" s="385">
        <f ca="1">SUMPRODUCT((HG3:HG54=EV6)*(HJ3:HJ54=EV7)*(HK3:HK54="L"))+SUMPRODUCT((HG3:HG54=EV6)*(HJ3:HJ54=EV8)*(HK3:HK54="L"))+SUMPRODUCT((HG3:HG54=EV6)*(HJ3:HJ54=EV5)*(HK3:HK54="L"))+SUMPRODUCT((HG3:HG54=EV7)*(HJ3:HJ54=EV6)*(HL3:HL54="L"))+SUMPRODUCT((HG3:HG54=EV8)*(HJ3:HJ54=EV6)*(HL3:HL54="L"))+SUMPRODUCT((HG3:HG54=EV5)*(HJ3:HJ54=EV6)*(HL3:HL54="L"))</f>
        <v>0</v>
      </c>
      <c r="EZ6" s="385">
        <f ca="1">SUMPRODUCT((HG3:HG54=EV6)*(HJ3:HJ54=EV7)*HH3:HH54)+SUMPRODUCT((HG3:HG54=EV6)*(HJ3:HJ54=EV8)*HH3:HH54)+SUMPRODUCT((HG3:HG54=EV6)*(HJ3:HJ54=EV4)*HH3:HH54)+SUMPRODUCT((HG3:HG54=EV6)*(HJ3:HJ54=EV5)*HH3:HH54)+SUMPRODUCT((HG3:HG54=EV7)*(HJ3:HJ54=EV6)*HI3:HI54)+SUMPRODUCT((HG3:HG54=EV8)*(HJ3:HJ54=EV6)*HI3:HI54)+SUMPRODUCT((HG3:HG54=EV4)*(HJ3:HJ54=EV6)*HI3:HI54)+SUMPRODUCT((HG3:HG54=EV5)*(HJ3:HJ54=EV6)*HI3:HI54)</f>
        <v>0</v>
      </c>
      <c r="FA6" s="385">
        <f ca="1">SUMPRODUCT((HG3:HG54=EV6)*(HJ3:HJ54=EV7)*HI3:HI54)+SUMPRODUCT((HG3:HG54=EV6)*(HJ3:HJ54=EV8)*HI3:HI54)+SUMPRODUCT((HG3:HG54=EV6)*(HJ3:HJ54=EV4)*HI3:HI54)+SUMPRODUCT((HG3:HG54=EV6)*(HJ3:HJ54=EV5)*HI3:HI54)+SUMPRODUCT((HG3:HG54=EV7)*(HJ3:HJ54=EV6)*HH3:HH54)+SUMPRODUCT((HG3:HG54=EV8)*(HJ3:HJ54=EV6)*HH3:HH54)+SUMPRODUCT((HG3:HG54=EV4)*(HJ3:HJ54=EV6)*HH3:HH54)+SUMPRODUCT((HG3:HG54=EV5)*(HJ3:HJ54=EV6)*HH3:HH54)</f>
        <v>0</v>
      </c>
      <c r="FB6" s="385">
        <f ca="1">EZ6-FA6+1000</f>
        <v>1000</v>
      </c>
      <c r="FC6" s="385" t="str">
        <f t="shared" ca="1" si="297"/>
        <v/>
      </c>
      <c r="FD6" s="385" t="str">
        <f ca="1">IF(EV6&lt;&gt;"",VLOOKUP(EV6,DI4:DO52,7,FALSE),"")</f>
        <v/>
      </c>
      <c r="FE6" s="385" t="str">
        <f ca="1">IF(EV6&lt;&gt;"",VLOOKUP(EV6,DI4:DO52,5,FALSE),"")</f>
        <v/>
      </c>
      <c r="FF6" s="385" t="str">
        <f ca="1">IF(EV6&lt;&gt;"",VLOOKUP(EV6,DI4:DQ52,9,FALSE),"")</f>
        <v/>
      </c>
      <c r="FG6" s="385" t="str">
        <f t="shared" ca="1" si="298"/>
        <v/>
      </c>
      <c r="FH6" s="385" t="str">
        <f ca="1">IF(EV6&lt;&gt;"",RANK(FG6,FG4:FG8),"")</f>
        <v/>
      </c>
      <c r="FI6" s="385" t="str">
        <f ca="1">IF(EV6&lt;&gt;"",SUMPRODUCT((FG4:FG8=FG6)*(FB4:FB8&gt;FB6)),"")</f>
        <v/>
      </c>
      <c r="FJ6" s="385" t="str">
        <f ca="1">IF(EV6&lt;&gt;"",SUMPRODUCT((FG4:FG8=FG6)*(FB4:FB8=FB6)*(EZ4:EZ8&gt;EZ6)),"")</f>
        <v/>
      </c>
      <c r="FK6" s="385" t="str">
        <f ca="1">IF(EV6&lt;&gt;"",SUMPRODUCT((FG4:FG8=FG6)*(FB4:FB8=FB6)*(EZ4:EZ8=EZ6)*(FD4:FD8&gt;FD6)),"")</f>
        <v/>
      </c>
      <c r="FL6" s="385" t="str">
        <f ca="1">IF(EV6&lt;&gt;"",SUMPRODUCT((FG4:FG8=FG6)*(FB4:FB8=FB6)*(EZ4:EZ8=EZ6)*(FD4:FD8=FD6)*(FE4:FE8&gt;FE6)),"")</f>
        <v/>
      </c>
      <c r="FM6" s="385" t="str">
        <f ca="1">IF(EV6&lt;&gt;"",SUMPRODUCT((FG4:FG8=FG6)*(FB4:FB8=FB6)*(EZ4:EZ8=EZ6)*(FD4:FD8=FD6)*(FE4:FE8=FE6)*(FF4:FF8&gt;FF6)),"")</f>
        <v/>
      </c>
      <c r="FN6" s="385" t="str">
        <f ca="1">IF(EV6&lt;&gt;"",IF(FN58&lt;&gt;"",IF(EU55=3,FN58,FN58+EU55),SUM(FH6:FM6)+1),"")</f>
        <v/>
      </c>
      <c r="FO6" s="385" t="str">
        <f ca="1">IF(EV6&lt;&gt;"",INDEX(EV5:EV8,MATCH(3,FN5:FN8,0),0),"")</f>
        <v/>
      </c>
      <c r="FP6" s="385" t="str">
        <f ca="1">IF(DY4&lt;&gt;"",DY4,"")</f>
        <v/>
      </c>
      <c r="FQ6" s="385">
        <f ca="1">SUMPRODUCT((HG3:HG54=FP6)*(HJ3:HJ54=FP7)*(HK3:HK54="W"))+SUMPRODUCT((HG3:HG54=FP6)*(HJ3:HJ54=FP8)*(HK3:HK54="W"))+SUMPRODUCT((HG3:HG54=FP6)*(HJ3:HJ54=FP9)*(HK3:HK54="W"))+SUMPRODUCT((HG3:HG54=FP7)*(HJ3:HJ54=FP6)*(HL3:HL54="W"))+SUMPRODUCT((HG3:HG54=FP8)*(HJ3:HJ54=FP6)*(HL3:HL54="W"))+SUMPRODUCT((HG3:HG54=FP9)*(HJ3:HJ54=FP6)*(HL3:HL54="W"))</f>
        <v>0</v>
      </c>
      <c r="FR6" s="385">
        <f ca="1">SUMPRODUCT((HG3:HG54=FP6)*(HJ3:HJ54=FP7)*(HK3:HK54="D"))+SUMPRODUCT((HG3:HG54=FP6)*(HJ3:HJ54=FP8)*(HK3:HK54="D"))+SUMPRODUCT((HG3:HG54=FP6)*(HJ3:HJ54=FP9)*(HK3:HK54="D"))+SUMPRODUCT((HG3:HG54=FP7)*(HJ3:HJ54=FP6)*(HK3:HK54="D"))+SUMPRODUCT((HG3:HG54=FP8)*(HJ3:HJ54=FP6)*(HK3:HK54="D"))+SUMPRODUCT((HG3:HG54=FP9)*(HJ3:HJ54=FP6)*(HK3:HK54="D"))</f>
        <v>0</v>
      </c>
      <c r="FS6" s="385">
        <f ca="1">SUMPRODUCT((HG3:HG54=FP6)*(HJ3:HJ54=FP7)*(HK3:HK54="L"))+SUMPRODUCT((HG3:HG54=FP6)*(HJ3:HJ54=FP8)*(HK3:HK54="L"))+SUMPRODUCT((HG3:HG54=FP6)*(HJ3:HJ54=FP9)*(HK3:HK54="L"))+SUMPRODUCT((HG3:HG54=FP7)*(HJ3:HJ54=FP6)*(HL3:HL54="L"))+SUMPRODUCT((HG3:HG54=FP8)*(HJ3:HJ54=FP6)*(HL3:HL54="L"))+SUMPRODUCT((HG3:HG54=FP9)*(HJ3:HJ54=FP6)*(HL3:HL54="L"))</f>
        <v>0</v>
      </c>
      <c r="FT6" s="385">
        <f ca="1">SUMPRODUCT((HG3:HG54=FP6)*(HJ3:HJ54=FP7)*HH3:HH54)+SUMPRODUCT((HG3:HG54=FP6)*(HJ3:HJ54=FP8)*HH3:HH54)+SUMPRODUCT((HG3:HG54=FP6)*(HJ3:HJ54=FP4)*HH3:HH54)+SUMPRODUCT((HG3:HG54=FP6)*(HJ3:HJ54=FP5)*HH3:HH54)+SUMPRODUCT((HG3:HG54=FP7)*(HJ3:HJ54=FP6)*HI3:HI54)+SUMPRODUCT((HG3:HG54=FP8)*(HJ3:HJ54=FP6)*HI3:HI54)+SUMPRODUCT((HG3:HG54=FP4)*(HJ3:HJ54=FP6)*HI3:HI54)+SUMPRODUCT((HG3:HG54=FP5)*(HJ3:HJ54=FP6)*HI3:HI54)</f>
        <v>0</v>
      </c>
      <c r="FU6" s="385">
        <f ca="1">SUMPRODUCT((HG3:HG54=FP6)*(HJ3:HJ54=FP7)*HI3:HI54)+SUMPRODUCT((HG3:HG54=FP6)*(HJ3:HJ54=FP8)*HI3:HI54)+SUMPRODUCT((HG3:HG54=FP6)*(HJ3:HJ54=FP4)*HI3:HI54)+SUMPRODUCT((HG3:HG54=FP6)*(HJ3:HJ54=FP5)*HI3:HI54)+SUMPRODUCT((HG3:HG54=FP7)*(HJ3:HJ54=FP6)*HH3:HH54)+SUMPRODUCT((HG3:HG54=FP8)*(HJ3:HJ54=FP6)*HH3:HH54)+SUMPRODUCT((HG3:HG54=FP4)*(HJ3:HJ54=FP6)*HH3:HH54)+SUMPRODUCT((HG3:HG54=FP5)*(HJ3:HJ54=FP6)*HH3:HH54)</f>
        <v>0</v>
      </c>
      <c r="FV6" s="385">
        <f ca="1">FT6-FU6+1000</f>
        <v>1000</v>
      </c>
      <c r="FW6" s="385" t="str">
        <f t="shared" ref="FW6:FW7" ca="1" si="580">IF(FP6&lt;&gt;"",FQ6*3+FR6*1,"")</f>
        <v/>
      </c>
      <c r="FX6" s="385" t="str">
        <f ca="1">IF(FP6&lt;&gt;"",VLOOKUP(FP6,DI4:DO52,7,FALSE),"")</f>
        <v/>
      </c>
      <c r="FY6" s="385" t="str">
        <f ca="1">IF(FP6&lt;&gt;"",VLOOKUP(FP6,DI4:DO52,5,FALSE),"")</f>
        <v/>
      </c>
      <c r="FZ6" s="385" t="str">
        <f ca="1">IF(FP6&lt;&gt;"",VLOOKUP(FP6,DI4:DQ52,9,FALSE),"")</f>
        <v/>
      </c>
      <c r="GA6" s="385" t="str">
        <f t="shared" ref="GA6:GA7" ca="1" si="581">FW6</f>
        <v/>
      </c>
      <c r="GB6" s="385" t="str">
        <f ca="1">IF(FP6&lt;&gt;"",RANK(GA6,GA4:GA8),"")</f>
        <v/>
      </c>
      <c r="GC6" s="385" t="str">
        <f ca="1">IF(FP6&lt;&gt;"",SUMPRODUCT((GA4:GA8=GA6)*(FV4:FV8&gt;FV6)),"")</f>
        <v/>
      </c>
      <c r="GD6" s="385" t="str">
        <f ca="1">IF(FP6&lt;&gt;"",SUMPRODUCT((GA4:GA8=GA6)*(FV4:FV8=FV6)*(FT4:FT8&gt;FT6)),"")</f>
        <v/>
      </c>
      <c r="GE6" s="385" t="str">
        <f ca="1">IF(FP6&lt;&gt;"",SUMPRODUCT((GA4:GA8=GA6)*(FV4:FV8=FV6)*(FT4:FT8=FT6)*(FX4:FX8&gt;FX6)),"")</f>
        <v/>
      </c>
      <c r="GF6" s="385" t="str">
        <f ca="1">IF(FP6&lt;&gt;"",SUMPRODUCT((GA4:GA8=GA6)*(FV4:FV8=FV6)*(FT4:FT8=FT6)*(FX4:FX8=FX6)*(FY4:FY8&gt;FY6)),"")</f>
        <v/>
      </c>
      <c r="GG6" s="385" t="str">
        <f ca="1">IF(FP6&lt;&gt;"",SUMPRODUCT((GA4:GA8=GA6)*(FV4:FV8=FV6)*(FT4:FT8=FT6)*(FX4:FX8=FX6)*(FY4:FY8=FY6)*(FZ4:FZ8&gt;FZ6)),"")</f>
        <v/>
      </c>
      <c r="GH6" s="385" t="str">
        <f ca="1">IF(FP6&lt;&gt;"",SUM(GB6:GG6)+2,"")</f>
        <v/>
      </c>
      <c r="GI6" s="385" t="str">
        <f ca="1">IF(FP6&lt;&gt;"",INDEX(FP6:FP8,MATCH(3,GH6:GH8,0),0),"")</f>
        <v/>
      </c>
      <c r="HD6" s="385" t="str">
        <f ca="1">IF(GI6&lt;&gt;"",GI6,IF(FO6&lt;&gt;"",FO6,IF(EU6&lt;&gt;"",EU6,DU6)))</f>
        <v>Iceland</v>
      </c>
      <c r="HE6" s="385">
        <v>3</v>
      </c>
      <c r="HF6" s="385">
        <v>4</v>
      </c>
      <c r="HG6" s="389" t="str">
        <f t="shared" si="37"/>
        <v>Belgium</v>
      </c>
      <c r="HH6" s="389">
        <f ca="1">IF(OFFSET('Game Board'!O11,0,HH1)&lt;&gt;"",OFFSET('Game Board'!O11,0,HH1),0)</f>
        <v>0</v>
      </c>
      <c r="HI6" s="389">
        <f ca="1">IF(OFFSET('Game Board'!P11,0,HH1)&lt;&gt;"",OFFSET('Game Board'!P11,0,HH1),0)</f>
        <v>0</v>
      </c>
      <c r="HJ6" s="389" t="str">
        <f t="shared" si="38"/>
        <v>Italy</v>
      </c>
      <c r="HK6" s="389" t="str">
        <f ca="1">IF(AND(OFFSET('Game Board'!O11,0,HH1)&lt;&gt;"",OFFSET('Game Board'!P11,0,HH1)&lt;&gt;""),IF(HH6&gt;HI6,"W",IF(HH6=HI6,"D","L")),"")</f>
        <v/>
      </c>
      <c r="HL6" s="385" t="str">
        <f t="shared" ca="1" si="39"/>
        <v/>
      </c>
      <c r="HN6" s="385">
        <f ca="1">VLOOKUP(HO6,LJ4:LK8,2,FALSE)</f>
        <v>3</v>
      </c>
      <c r="HO6" s="386" t="str">
        <f t="shared" si="40"/>
        <v>Iceland</v>
      </c>
      <c r="HP6" s="385">
        <f ca="1">SUMPRODUCT((LM3:LM54=HO6)*(LQ3:LQ54="W"))+SUMPRODUCT((LP3:LP54=HO6)*(LR3:LR54="W"))</f>
        <v>0</v>
      </c>
      <c r="HQ6" s="385">
        <f ca="1">SUMPRODUCT((LM3:LM54=HO6)*(LQ3:LQ54="D"))+SUMPRODUCT((LP3:LP54=HO6)*(LR3:LR54="D"))</f>
        <v>0</v>
      </c>
      <c r="HR6" s="385">
        <f ca="1">SUMPRODUCT((LM3:LM54=HO6)*(LQ3:LQ54="L"))+SUMPRODUCT((LP3:LP54=HO6)*(LR3:LR54="L"))</f>
        <v>0</v>
      </c>
      <c r="HS6" s="385">
        <f t="shared" ref="HS6" ca="1" si="582">SUMIF(LM3:LM72,HO6,LN3:LN72)+SUMIF(LP3:LP72,HO6,LO3:LO72)</f>
        <v>0</v>
      </c>
      <c r="HT6" s="385">
        <f t="shared" ref="HT6" ca="1" si="583">SUMIF(LP3:LP72,HO6,LN3:LN72)+SUMIF(LM3:LM72,HO6,LO3:LO72)</f>
        <v>0</v>
      </c>
      <c r="HU6" s="385">
        <f t="shared" ca="1" si="43"/>
        <v>1000</v>
      </c>
      <c r="HV6" s="385">
        <f t="shared" ca="1" si="44"/>
        <v>0</v>
      </c>
      <c r="HW6" s="391">
        <f t="shared" si="45"/>
        <v>16</v>
      </c>
      <c r="HX6" s="385">
        <f t="shared" ref="HX6" ca="1" si="584">IF(COUNTIF(HV4:HV8,4)&lt;&gt;4,RANK(HV6,HV4:HV8),HV58)</f>
        <v>1</v>
      </c>
      <c r="HZ6" s="385">
        <f t="shared" ref="HZ6" ca="1" si="585">SUMPRODUCT((HX4:HX7=HX6)*(HW4:HW7&lt;HW6))+HX6</f>
        <v>2</v>
      </c>
      <c r="IA6" s="386" t="str">
        <f t="shared" ref="IA6" ca="1" si="586">INDEX(HO4:HO8,MATCH(3,HZ4:HZ8,0),0)</f>
        <v>Norway</v>
      </c>
      <c r="IB6" s="385">
        <f t="shared" ref="IB6" ca="1" si="587">INDEX(HX4:HX8,MATCH(IA6,HO4:HO8,0),0)</f>
        <v>1</v>
      </c>
      <c r="IC6" s="385" t="str">
        <f t="shared" ref="IC6:IC7" ca="1" si="588">IF(AND(IC5&lt;&gt;"",IB6=1),IA6,"")</f>
        <v>Norway</v>
      </c>
      <c r="ID6" s="385" t="str">
        <f t="shared" ref="ID6:ID7" ca="1" si="589">IF(AND(ID5&lt;&gt;"",IB7=2),IA7,"")</f>
        <v/>
      </c>
      <c r="IE6" s="385" t="str">
        <f t="shared" ref="IE6" ca="1" si="590">IF(AND(IE5&lt;&gt;"",IB8=3),IA8,"")</f>
        <v/>
      </c>
      <c r="IH6" s="385" t="str">
        <f t="shared" ca="1" si="54"/>
        <v>Norway</v>
      </c>
      <c r="II6" s="385">
        <f ca="1">SUMPRODUCT((LM3:LM54=IH6)*(LP3:LP54=IH7)*(LQ3:LQ54="W"))+SUMPRODUCT((LM3:LM54=IH6)*(LP3:LP54=IH8)*(LQ3:LQ54="W"))+SUMPRODUCT((LM3:LM54=IH6)*(LP3:LP54=IH4)*(LQ3:LQ54="W"))+SUMPRODUCT((LM3:LM54=IH6)*(LP3:LP54=IH5)*(LQ3:LQ54="W"))+SUMPRODUCT((LM3:LM54=IH7)*(LP3:LP54=IH6)*(LR3:LR54="W"))+SUMPRODUCT((LM3:LM54=IH8)*(LP3:LP54=IH6)*(LR3:LR54="W"))+SUMPRODUCT((LM3:LM54=IH4)*(LP3:LP54=IH6)*(LR3:LR54="W"))+SUMPRODUCT((LM3:LM54=IH5)*(LP3:LP54=IH6)*(LR3:LR54="W"))</f>
        <v>0</v>
      </c>
      <c r="IJ6" s="385">
        <f ca="1">SUMPRODUCT((LM3:LM54=IH6)*(LP3:LP54=IH7)*(LQ3:LQ54="D"))+SUMPRODUCT((LM3:LM54=IH6)*(LP3:LP54=IH8)*(LQ3:LQ54="D"))+SUMPRODUCT((LM3:LM54=IH6)*(LP3:LP54=IH4)*(LQ3:LQ54="D"))+SUMPRODUCT((LM3:LM54=IH6)*(LP3:LP54=IH5)*(LQ3:LQ54="D"))+SUMPRODUCT((LM3:LM54=IH7)*(LP3:LP54=IH6)*(LQ3:LQ54="D"))+SUMPRODUCT((LM3:LM54=IH8)*(LP3:LP54=IH6)*(LQ3:LQ54="D"))+SUMPRODUCT((LM3:LM54=IH4)*(LP3:LP54=IH6)*(LQ3:LQ54="D"))+SUMPRODUCT((LM3:LM54=IH5)*(LP3:LP54=IH6)*(LQ3:LQ54="D"))</f>
        <v>0</v>
      </c>
      <c r="IK6" s="385">
        <f ca="1">SUMPRODUCT((LM3:LM54=IH6)*(LP3:LP54=IH7)*(LQ3:LQ54="L"))+SUMPRODUCT((LM3:LM54=IH6)*(LP3:LP54=IH8)*(LQ3:LQ54="L"))+SUMPRODUCT((LM3:LM54=IH6)*(LP3:LP54=IH4)*(LQ3:LQ54="L"))+SUMPRODUCT((LM3:LM54=IH6)*(LP3:LP54=IH5)*(LQ3:LQ54="L"))+SUMPRODUCT((LM3:LM54=IH7)*(LP3:LP54=IH6)*(LR3:LR54="L"))+SUMPRODUCT((LM3:LM54=IH8)*(LP3:LP54=IH6)*(LR3:LR54="L"))+SUMPRODUCT((LM3:LM54=IH4)*(LP3:LP54=IH6)*(LR3:LR54="L"))+SUMPRODUCT((LM3:LM54=IH5)*(LP3:LP54=IH6)*(LR3:LR54="L"))</f>
        <v>0</v>
      </c>
      <c r="IL6" s="385">
        <f ca="1">SUMPRODUCT((LM3:LM54=IH6)*(LP3:LP54=IH7)*LN3:LN54)+SUMPRODUCT((LM3:LM54=IH6)*(LP3:LP54=IH8)*LN3:LN54)+SUMPRODUCT((LM3:LM54=IH6)*(LP3:LP54=IH4)*LN3:LN54)+SUMPRODUCT((LM3:LM54=IH6)*(LP3:LP54=IH5)*LN3:LN54)+SUMPRODUCT((LM3:LM54=IH7)*(LP3:LP54=IH6)*LO3:LO54)+SUMPRODUCT((LM3:LM54=IH8)*(LP3:LP54=IH6)*LO3:LO54)+SUMPRODUCT((LM3:LM54=IH4)*(LP3:LP54=IH6)*LO3:LO54)+SUMPRODUCT((LM3:LM54=IH5)*(LP3:LP54=IH6)*LO3:LO54)</f>
        <v>0</v>
      </c>
      <c r="IM6" s="385">
        <f ca="1">SUMPRODUCT((LM3:LM54=IH6)*(LP3:LP54=IH7)*LO3:LO54)+SUMPRODUCT((LM3:LM54=IH6)*(LP3:LP54=IH8)*LO3:LO54)+SUMPRODUCT((LM3:LM54=IH6)*(LP3:LP54=IH4)*LO3:LO54)+SUMPRODUCT((LM3:LM54=IH6)*(LP3:LP54=IH5)*LO3:LO54)+SUMPRODUCT((LM3:LM54=IH7)*(LP3:LP54=IH6)*LN3:LN54)+SUMPRODUCT((LM3:LM54=IH8)*(LP3:LP54=IH6)*LN3:LN54)+SUMPRODUCT((LM3:LM54=IH4)*(LP3:LP54=IH6)*LN3:LN54)+SUMPRODUCT((LM3:LM54=IH5)*(LP3:LP54=IH6)*LN3:LN54)</f>
        <v>0</v>
      </c>
      <c r="IN6" s="385">
        <f t="shared" ca="1" si="55"/>
        <v>1000</v>
      </c>
      <c r="IO6" s="385">
        <f t="shared" ca="1" si="56"/>
        <v>0</v>
      </c>
      <c r="IP6" s="385">
        <f ca="1">IF(IH6&lt;&gt;"",VLOOKUP(IH6,HO4:HU52,7,FALSE),"")</f>
        <v>1000</v>
      </c>
      <c r="IQ6" s="385">
        <f ca="1">IF(IH6&lt;&gt;"",VLOOKUP(IH6,HO4:HU52,5,FALSE),"")</f>
        <v>0</v>
      </c>
      <c r="IR6" s="385">
        <f ca="1">IF(IH6&lt;&gt;"",VLOOKUP(IH6,HO4:HW52,9,FALSE),"")</f>
        <v>24</v>
      </c>
      <c r="IS6" s="385">
        <f t="shared" ca="1" si="57"/>
        <v>0</v>
      </c>
      <c r="IT6" s="385">
        <f t="shared" ref="IT6" ca="1" si="591">IF(IH6&lt;&gt;"",RANK(IS6,IS4:IS8),"")</f>
        <v>1</v>
      </c>
      <c r="IU6" s="385">
        <f t="shared" ref="IU6" ca="1" si="592">IF(IH6&lt;&gt;"",SUMPRODUCT((IS4:IS8=IS6)*(IN4:IN8&gt;IN6)),"")</f>
        <v>0</v>
      </c>
      <c r="IV6" s="385">
        <f t="shared" ref="IV6" ca="1" si="593">IF(IH6&lt;&gt;"",SUMPRODUCT((IS4:IS8=IS6)*(IN4:IN8=IN6)*(IL4:IL8&gt;IL6)),"")</f>
        <v>0</v>
      </c>
      <c r="IW6" s="385">
        <f t="shared" ref="IW6" ca="1" si="594">IF(IH6&lt;&gt;"",SUMPRODUCT((IS4:IS8=IS6)*(IN4:IN8=IN6)*(IL4:IL8=IL6)*(IP4:IP8&gt;IP6)),"")</f>
        <v>0</v>
      </c>
      <c r="IX6" s="385">
        <f t="shared" ref="IX6" ca="1" si="595">IF(IH6&lt;&gt;"",SUMPRODUCT((IS4:IS8=IS6)*(IN4:IN8=IN6)*(IL4:IL8=IL6)*(IP4:IP8=IP6)*(IQ4:IQ8&gt;IQ6)),"")</f>
        <v>0</v>
      </c>
      <c r="IY6" s="385">
        <f t="shared" ref="IY6" ca="1" si="596">IF(IH6&lt;&gt;"",SUMPRODUCT((IS4:IS8=IS6)*(IN4:IN8=IN6)*(IL4:IL8=IL6)*(IP4:IP8=IP6)*(IQ4:IQ8=IQ6)*(IR4:IR8&gt;IR6)),"")</f>
        <v>1</v>
      </c>
      <c r="IZ6" s="385">
        <f t="shared" ref="IZ6" ca="1" si="597">IF(IH6&lt;&gt;"",IF(IZ58&lt;&gt;"",IF(IG55=3,IZ58,IZ58+IG55),SUM(IT6:IY6)),"")</f>
        <v>2</v>
      </c>
      <c r="JA6" s="385" t="str">
        <f t="shared" ref="JA6" ca="1" si="598">IF(IH6&lt;&gt;"",INDEX(IH4:IH8,MATCH(3,IZ4:IZ8,0),0),"")</f>
        <v>Iceland</v>
      </c>
      <c r="JB6" s="385" t="str">
        <f t="shared" ca="1" si="317"/>
        <v/>
      </c>
      <c r="JC6" s="385">
        <f ca="1">SUMPRODUCT((LM3:LM54=JB6)*(LP3:LP54=JB7)*(LQ3:LQ54="W"))+SUMPRODUCT((LM3:LM54=JB6)*(LP3:LP54=JB8)*(LQ3:LQ54="W"))+SUMPRODUCT((LM3:LM54=JB6)*(LP3:LP54=JB5)*(LQ3:LQ54="W"))+SUMPRODUCT((LM3:LM54=JB7)*(LP3:LP54=JB6)*(LR3:LR54="W"))+SUMPRODUCT((LM3:LM54=JB8)*(LP3:LP54=JB6)*(LR3:LR54="W"))+SUMPRODUCT((LM3:LM54=JB5)*(LP3:LP54=JB6)*(LR3:LR54="W"))</f>
        <v>0</v>
      </c>
      <c r="JD6" s="385">
        <f ca="1">SUMPRODUCT((LM3:LM54=JB6)*(LP3:LP54=JB7)*(LQ3:LQ54="D"))+SUMPRODUCT((LM3:LM54=JB6)*(LP3:LP54=JB8)*(LQ3:LQ54="D"))+SUMPRODUCT((LM3:LM54=JB6)*(LP3:LP54=JB5)*(LQ3:LQ54="D"))+SUMPRODUCT((LM3:LM54=JB7)*(LP3:LP54=JB6)*(LQ3:LQ54="D"))+SUMPRODUCT((LM3:LM54=JB8)*(LP3:LP54=JB6)*(LQ3:LQ54="D"))+SUMPRODUCT((LM3:LM54=JB5)*(LP3:LP54=JB6)*(LQ3:LQ54="D"))</f>
        <v>0</v>
      </c>
      <c r="JE6" s="385">
        <f ca="1">SUMPRODUCT((LM3:LM54=JB6)*(LP3:LP54=JB7)*(LQ3:LQ54="L"))+SUMPRODUCT((LM3:LM54=JB6)*(LP3:LP54=JB8)*(LQ3:LQ54="L"))+SUMPRODUCT((LM3:LM54=JB6)*(LP3:LP54=JB5)*(LQ3:LQ54="L"))+SUMPRODUCT((LM3:LM54=JB7)*(LP3:LP54=JB6)*(LR3:LR54="L"))+SUMPRODUCT((LM3:LM54=JB8)*(LP3:LP54=JB6)*(LR3:LR54="L"))+SUMPRODUCT((LM3:LM54=JB5)*(LP3:LP54=JB6)*(LR3:LR54="L"))</f>
        <v>0</v>
      </c>
      <c r="JF6" s="385">
        <f ca="1">SUMPRODUCT((LM3:LM54=JB6)*(LP3:LP54=JB7)*LN3:LN54)+SUMPRODUCT((LM3:LM54=JB6)*(LP3:LP54=JB8)*LN3:LN54)+SUMPRODUCT((LM3:LM54=JB6)*(LP3:LP54=JB4)*LN3:LN54)+SUMPRODUCT((LM3:LM54=JB6)*(LP3:LP54=JB5)*LN3:LN54)+SUMPRODUCT((LM3:LM54=JB7)*(LP3:LP54=JB6)*LO3:LO54)+SUMPRODUCT((LM3:LM54=JB8)*(LP3:LP54=JB6)*LO3:LO54)+SUMPRODUCT((LM3:LM54=JB4)*(LP3:LP54=JB6)*LO3:LO54)+SUMPRODUCT((LM3:LM54=JB5)*(LP3:LP54=JB6)*LO3:LO54)</f>
        <v>0</v>
      </c>
      <c r="JG6" s="385">
        <f ca="1">SUMPRODUCT((LM3:LM54=JB6)*(LP3:LP54=JB7)*LO3:LO54)+SUMPRODUCT((LM3:LM54=JB6)*(LP3:LP54=JB8)*LO3:LO54)+SUMPRODUCT((LM3:LM54=JB6)*(LP3:LP54=JB4)*LO3:LO54)+SUMPRODUCT((LM3:LM54=JB6)*(LP3:LP54=JB5)*LO3:LO54)+SUMPRODUCT((LM3:LM54=JB7)*(LP3:LP54=JB6)*LN3:LN54)+SUMPRODUCT((LM3:LM54=JB8)*(LP3:LP54=JB6)*LN3:LN54)+SUMPRODUCT((LM3:LM54=JB4)*(LP3:LP54=JB6)*LN3:LN54)+SUMPRODUCT((LM3:LM54=JB5)*(LP3:LP54=JB6)*LN3:LN54)</f>
        <v>0</v>
      </c>
      <c r="JH6" s="385">
        <f t="shared" ca="1" si="318"/>
        <v>1000</v>
      </c>
      <c r="JI6" s="385" t="str">
        <f t="shared" ca="1" si="319"/>
        <v/>
      </c>
      <c r="JJ6" s="385" t="str">
        <f ca="1">IF(JB6&lt;&gt;"",VLOOKUP(JB6,HO4:HU52,7,FALSE),"")</f>
        <v/>
      </c>
      <c r="JK6" s="385" t="str">
        <f ca="1">IF(JB6&lt;&gt;"",VLOOKUP(JB6,HO4:HU52,5,FALSE),"")</f>
        <v/>
      </c>
      <c r="JL6" s="385" t="str">
        <f ca="1">IF(JB6&lt;&gt;"",VLOOKUP(JB6,HO4:HW52,9,FALSE),"")</f>
        <v/>
      </c>
      <c r="JM6" s="385" t="str">
        <f t="shared" ca="1" si="320"/>
        <v/>
      </c>
      <c r="JN6" s="385" t="str">
        <f t="shared" ref="JN6" ca="1" si="599">IF(JB6&lt;&gt;"",RANK(JM6,JM4:JM8),"")</f>
        <v/>
      </c>
      <c r="JO6" s="385" t="str">
        <f t="shared" ref="JO6" ca="1" si="600">IF(JB6&lt;&gt;"",SUMPRODUCT((JM4:JM8=JM6)*(JH4:JH8&gt;JH6)),"")</f>
        <v/>
      </c>
      <c r="JP6" s="385" t="str">
        <f t="shared" ref="JP6" ca="1" si="601">IF(JB6&lt;&gt;"",SUMPRODUCT((JM4:JM8=JM6)*(JH4:JH8=JH6)*(JF4:JF8&gt;JF6)),"")</f>
        <v/>
      </c>
      <c r="JQ6" s="385" t="str">
        <f t="shared" ref="JQ6" ca="1" si="602">IF(JB6&lt;&gt;"",SUMPRODUCT((JM4:JM8=JM6)*(JH4:JH8=JH6)*(JF4:JF8=JF6)*(JJ4:JJ8&gt;JJ6)),"")</f>
        <v/>
      </c>
      <c r="JR6" s="385" t="str">
        <f t="shared" ref="JR6" ca="1" si="603">IF(JB6&lt;&gt;"",SUMPRODUCT((JM4:JM8=JM6)*(JH4:JH8=JH6)*(JF4:JF8=JF6)*(JJ4:JJ8=JJ6)*(JK4:JK8&gt;JK6)),"")</f>
        <v/>
      </c>
      <c r="JS6" s="385" t="str">
        <f t="shared" ref="JS6" ca="1" si="604">IF(JB6&lt;&gt;"",SUMPRODUCT((JM4:JM8=JM6)*(JH4:JH8=JH6)*(JF4:JF8=JF6)*(JJ4:JJ8=JJ6)*(JK4:JK8=JK6)*(JL4:JL8&gt;JL6)),"")</f>
        <v/>
      </c>
      <c r="JT6" s="385" t="str">
        <f t="shared" ref="JT6" ca="1" si="605">IF(JB6&lt;&gt;"",IF(JT58&lt;&gt;"",IF(JA55=3,JT58,JT58+JA55),SUM(JN6:JS6)+1),"")</f>
        <v/>
      </c>
      <c r="JU6" s="385" t="str">
        <f t="shared" ref="JU6" ca="1" si="606">IF(JB6&lt;&gt;"",INDEX(JB5:JB8,MATCH(3,JT5:JT8,0),0),"")</f>
        <v/>
      </c>
      <c r="JV6" s="385" t="str">
        <f t="shared" ref="JV6:JV7" ca="1" si="607">IF(IE4&lt;&gt;"",IE4,"")</f>
        <v/>
      </c>
      <c r="JW6" s="385">
        <f ca="1">SUMPRODUCT((LM3:LM54=JV6)*(LP3:LP54=JV7)*(LQ3:LQ54="W"))+SUMPRODUCT((LM3:LM54=JV6)*(LP3:LP54=JV8)*(LQ3:LQ54="W"))+SUMPRODUCT((LM3:LM54=JV6)*(LP3:LP54=JV9)*(LQ3:LQ54="W"))+SUMPRODUCT((LM3:LM54=JV7)*(LP3:LP54=JV6)*(LR3:LR54="W"))+SUMPRODUCT((LM3:LM54=JV8)*(LP3:LP54=JV6)*(LR3:LR54="W"))+SUMPRODUCT((LM3:LM54=JV9)*(LP3:LP54=JV6)*(LR3:LR54="W"))</f>
        <v>0</v>
      </c>
      <c r="JX6" s="385">
        <f ca="1">SUMPRODUCT((LM3:LM54=JV6)*(LP3:LP54=JV7)*(LQ3:LQ54="D"))+SUMPRODUCT((LM3:LM54=JV6)*(LP3:LP54=JV8)*(LQ3:LQ54="D"))+SUMPRODUCT((LM3:LM54=JV6)*(LP3:LP54=JV9)*(LQ3:LQ54="D"))+SUMPRODUCT((LM3:LM54=JV7)*(LP3:LP54=JV6)*(LQ3:LQ54="D"))+SUMPRODUCT((LM3:LM54=JV8)*(LP3:LP54=JV6)*(LQ3:LQ54="D"))+SUMPRODUCT((LM3:LM54=JV9)*(LP3:LP54=JV6)*(LQ3:LQ54="D"))</f>
        <v>0</v>
      </c>
      <c r="JY6" s="385">
        <f ca="1">SUMPRODUCT((LM3:LM54=JV6)*(LP3:LP54=JV7)*(LQ3:LQ54="L"))+SUMPRODUCT((LM3:LM54=JV6)*(LP3:LP54=JV8)*(LQ3:LQ54="L"))+SUMPRODUCT((LM3:LM54=JV6)*(LP3:LP54=JV9)*(LQ3:LQ54="L"))+SUMPRODUCT((LM3:LM54=JV7)*(LP3:LP54=JV6)*(LR3:LR54="L"))+SUMPRODUCT((LM3:LM54=JV8)*(LP3:LP54=JV6)*(LR3:LR54="L"))+SUMPRODUCT((LM3:LM54=JV9)*(LP3:LP54=JV6)*(LR3:LR54="L"))</f>
        <v>0</v>
      </c>
      <c r="JZ6" s="385">
        <f ca="1">SUMPRODUCT((LM3:LM54=JV6)*(LP3:LP54=JV7)*LN3:LN54)+SUMPRODUCT((LM3:LM54=JV6)*(LP3:LP54=JV8)*LN3:LN54)+SUMPRODUCT((LM3:LM54=JV6)*(LP3:LP54=JV4)*LN3:LN54)+SUMPRODUCT((LM3:LM54=JV6)*(LP3:LP54=JV5)*LN3:LN54)+SUMPRODUCT((LM3:LM54=JV7)*(LP3:LP54=JV6)*LO3:LO54)+SUMPRODUCT((LM3:LM54=JV8)*(LP3:LP54=JV6)*LO3:LO54)+SUMPRODUCT((LM3:LM54=JV4)*(LP3:LP54=JV6)*LO3:LO54)+SUMPRODUCT((LM3:LM54=JV5)*(LP3:LP54=JV6)*LO3:LO54)</f>
        <v>0</v>
      </c>
      <c r="KA6" s="385">
        <f ca="1">SUMPRODUCT((LM3:LM54=JV6)*(LP3:LP54=JV7)*LO3:LO54)+SUMPRODUCT((LM3:LM54=JV6)*(LP3:LP54=JV8)*LO3:LO54)+SUMPRODUCT((LM3:LM54=JV6)*(LP3:LP54=JV4)*LO3:LO54)+SUMPRODUCT((LM3:LM54=JV6)*(LP3:LP54=JV5)*LO3:LO54)+SUMPRODUCT((LM3:LM54=JV7)*(LP3:LP54=JV6)*LN3:LN54)+SUMPRODUCT((LM3:LM54=JV8)*(LP3:LP54=JV6)*LN3:LN54)+SUMPRODUCT((LM3:LM54=JV4)*(LP3:LP54=JV6)*LN3:LN54)+SUMPRODUCT((LM3:LM54=JV5)*(LP3:LP54=JV6)*LN3:LN54)</f>
        <v>0</v>
      </c>
      <c r="KB6" s="385">
        <f t="shared" ref="KB6:KB7" ca="1" si="608">JZ6-KA6+1000</f>
        <v>1000</v>
      </c>
      <c r="KC6" s="385" t="str">
        <f t="shared" ref="KC6:KC7" ca="1" si="609">IF(JV6&lt;&gt;"",JW6*3+JX6*1,"")</f>
        <v/>
      </c>
      <c r="KD6" s="385" t="str">
        <f ca="1">IF(JV6&lt;&gt;"",VLOOKUP(JV6,HO4:HU52,7,FALSE),"")</f>
        <v/>
      </c>
      <c r="KE6" s="385" t="str">
        <f ca="1">IF(JV6&lt;&gt;"",VLOOKUP(JV6,HO4:HU52,5,FALSE),"")</f>
        <v/>
      </c>
      <c r="KF6" s="385" t="str">
        <f ca="1">IF(JV6&lt;&gt;"",VLOOKUP(JV6,HO4:HW52,9,FALSE),"")</f>
        <v/>
      </c>
      <c r="KG6" s="385" t="str">
        <f t="shared" ref="KG6:KG7" ca="1" si="610">KC6</f>
        <v/>
      </c>
      <c r="KH6" s="385" t="str">
        <f t="shared" ref="KH6" ca="1" si="611">IF(JV6&lt;&gt;"",RANK(KG6,KG4:KG8),"")</f>
        <v/>
      </c>
      <c r="KI6" s="385" t="str">
        <f t="shared" ref="KI6" ca="1" si="612">IF(JV6&lt;&gt;"",SUMPRODUCT((KG4:KG8=KG6)*(KB4:KB8&gt;KB6)),"")</f>
        <v/>
      </c>
      <c r="KJ6" s="385" t="str">
        <f t="shared" ref="KJ6" ca="1" si="613">IF(JV6&lt;&gt;"",SUMPRODUCT((KG4:KG8=KG6)*(KB4:KB8=KB6)*(JZ4:JZ8&gt;JZ6)),"")</f>
        <v/>
      </c>
      <c r="KK6" s="385" t="str">
        <f t="shared" ref="KK6" ca="1" si="614">IF(JV6&lt;&gt;"",SUMPRODUCT((KG4:KG8=KG6)*(KB4:KB8=KB6)*(JZ4:JZ8=JZ6)*(KD4:KD8&gt;KD6)),"")</f>
        <v/>
      </c>
      <c r="KL6" s="385" t="str">
        <f t="shared" ref="KL6" ca="1" si="615">IF(JV6&lt;&gt;"",SUMPRODUCT((KG4:KG8=KG6)*(KB4:KB8=KB6)*(JZ4:JZ8=JZ6)*(KD4:KD8=KD6)*(KE4:KE8&gt;KE6)),"")</f>
        <v/>
      </c>
      <c r="KM6" s="385" t="str">
        <f t="shared" ref="KM6" ca="1" si="616">IF(JV6&lt;&gt;"",SUMPRODUCT((KG4:KG8=KG6)*(KB4:KB8=KB6)*(JZ4:JZ8=JZ6)*(KD4:KD8=KD6)*(KE4:KE8=KE6)*(KF4:KF8&gt;KF6)),"")</f>
        <v/>
      </c>
      <c r="KN6" s="385" t="str">
        <f t="shared" ref="KN6:KN7" ca="1" si="617">IF(JV6&lt;&gt;"",SUM(KH6:KM6)+2,"")</f>
        <v/>
      </c>
      <c r="KO6" s="385" t="str">
        <f t="shared" ref="KO6" ca="1" si="618">IF(JV6&lt;&gt;"",INDEX(JV6:JV8,MATCH(3,KN6:KN8,0),0),"")</f>
        <v/>
      </c>
      <c r="LJ6" s="385" t="str">
        <f t="shared" ref="LJ6" ca="1" si="619">IF(KO6&lt;&gt;"",KO6,IF(JU6&lt;&gt;"",JU6,IF(JA6&lt;&gt;"",JA6,IA6)))</f>
        <v>Iceland</v>
      </c>
      <c r="LK6" s="385">
        <v>3</v>
      </c>
      <c r="LL6" s="385">
        <v>4</v>
      </c>
      <c r="LM6" s="389" t="str">
        <f t="shared" si="9"/>
        <v>Belgium</v>
      </c>
      <c r="LN6" s="389">
        <f ca="1">IF(OFFSET('Game Board'!O11,0,LN1)&lt;&gt;"",OFFSET('Game Board'!O11,0,LN1),0)</f>
        <v>0</v>
      </c>
      <c r="LO6" s="389">
        <f ca="1">IF(OFFSET('Game Board'!P11,0,LN1)&lt;&gt;"",OFFSET('Game Board'!P11,0,LN1),0)</f>
        <v>0</v>
      </c>
      <c r="LP6" s="389" t="str">
        <f t="shared" si="10"/>
        <v>Italy</v>
      </c>
      <c r="LQ6" s="389" t="str">
        <f ca="1">IF(AND(OFFSET('Game Board'!O11,0,LN1)&lt;&gt;"",OFFSET('Game Board'!P11,0,LN1)&lt;&gt;""),IF(LN6&gt;LO6,"W",IF(LN6=LO6,"D","L")),"")</f>
        <v/>
      </c>
      <c r="LR6" s="385" t="str">
        <f t="shared" ca="1" si="11"/>
        <v/>
      </c>
      <c r="LT6" s="385">
        <f ca="1">VLOOKUP(LU6,PP4:PQ8,2,FALSE)</f>
        <v>3</v>
      </c>
      <c r="LU6" s="386" t="str">
        <f t="shared" si="67"/>
        <v>Iceland</v>
      </c>
      <c r="LV6" s="385">
        <f ca="1">SUMPRODUCT((PS3:PS54=LU6)*(PW3:PW54="W"))+SUMPRODUCT((PV3:PV54=LU6)*(PX3:PX54="W"))</f>
        <v>0</v>
      </c>
      <c r="LW6" s="385">
        <f ca="1">SUMPRODUCT((PS3:PS54=LU6)*(PW3:PW54="D"))+SUMPRODUCT((PV3:PV54=LU6)*(PX3:PX54="D"))</f>
        <v>0</v>
      </c>
      <c r="LX6" s="385">
        <f ca="1">SUMPRODUCT((PS3:PS54=LU6)*(PW3:PW54="L"))+SUMPRODUCT((PV3:PV54=LU6)*(PX3:PX54="L"))</f>
        <v>0</v>
      </c>
      <c r="LY6" s="385">
        <f t="shared" ref="LY6" ca="1" si="620">SUMIF(PS3:PS72,LU6,PT3:PT72)+SUMIF(PV3:PV72,LU6,PU3:PU72)</f>
        <v>0</v>
      </c>
      <c r="LZ6" s="385">
        <f t="shared" ref="LZ6" ca="1" si="621">SUMIF(PV3:PV72,LU6,PT3:PT72)+SUMIF(PS3:PS72,LU6,PU3:PU72)</f>
        <v>0</v>
      </c>
      <c r="MA6" s="385">
        <f t="shared" ca="1" si="70"/>
        <v>1000</v>
      </c>
      <c r="MB6" s="385">
        <f t="shared" ca="1" si="71"/>
        <v>0</v>
      </c>
      <c r="MC6" s="391">
        <f t="shared" si="72"/>
        <v>16</v>
      </c>
      <c r="MD6" s="385">
        <f t="shared" ref="MD6" ca="1" si="622">IF(COUNTIF(MB4:MB8,4)&lt;&gt;4,RANK(MB6,MB4:MB8),MB58)</f>
        <v>1</v>
      </c>
      <c r="MF6" s="385">
        <f t="shared" ref="MF6" ca="1" si="623">SUMPRODUCT((MD4:MD7=MD6)*(MC4:MC7&lt;MC6))+MD6</f>
        <v>2</v>
      </c>
      <c r="MG6" s="386" t="str">
        <f t="shared" ref="MG6" ca="1" si="624">INDEX(LU4:LU8,MATCH(3,MF4:MF8,0),0)</f>
        <v>Norway</v>
      </c>
      <c r="MH6" s="385">
        <f t="shared" ref="MH6" ca="1" si="625">INDEX(MD4:MD8,MATCH(MG6,LU4:LU8,0),0)</f>
        <v>1</v>
      </c>
      <c r="MI6" s="385" t="str">
        <f t="shared" ref="MI6:MI7" ca="1" si="626">IF(AND(MI5&lt;&gt;"",MH6=1),MG6,"")</f>
        <v>Norway</v>
      </c>
      <c r="MJ6" s="385" t="str">
        <f t="shared" ref="MJ6:MJ7" ca="1" si="627">IF(AND(MJ5&lt;&gt;"",MH7=2),MG7,"")</f>
        <v/>
      </c>
      <c r="MK6" s="385" t="str">
        <f t="shared" ref="MK6" ca="1" si="628">IF(AND(MK5&lt;&gt;"",MH8=3),MG8,"")</f>
        <v/>
      </c>
      <c r="MN6" s="385" t="str">
        <f t="shared" ca="1" si="81"/>
        <v>Norway</v>
      </c>
      <c r="MO6" s="385">
        <f ca="1">SUMPRODUCT((PS3:PS54=MN6)*(PV3:PV54=MN7)*(PW3:PW54="W"))+SUMPRODUCT((PS3:PS54=MN6)*(PV3:PV54=MN8)*(PW3:PW54="W"))+SUMPRODUCT((PS3:PS54=MN6)*(PV3:PV54=MN4)*(PW3:PW54="W"))+SUMPRODUCT((PS3:PS54=MN6)*(PV3:PV54=MN5)*(PW3:PW54="W"))+SUMPRODUCT((PS3:PS54=MN7)*(PV3:PV54=MN6)*(PX3:PX54="W"))+SUMPRODUCT((PS3:PS54=MN8)*(PV3:PV54=MN6)*(PX3:PX54="W"))+SUMPRODUCT((PS3:PS54=MN4)*(PV3:PV54=MN6)*(PX3:PX54="W"))+SUMPRODUCT((PS3:PS54=MN5)*(PV3:PV54=MN6)*(PX3:PX54="W"))</f>
        <v>0</v>
      </c>
      <c r="MP6" s="385">
        <f ca="1">SUMPRODUCT((PS3:PS54=MN6)*(PV3:PV54=MN7)*(PW3:PW54="D"))+SUMPRODUCT((PS3:PS54=MN6)*(PV3:PV54=MN8)*(PW3:PW54="D"))+SUMPRODUCT((PS3:PS54=MN6)*(PV3:PV54=MN4)*(PW3:PW54="D"))+SUMPRODUCT((PS3:PS54=MN6)*(PV3:PV54=MN5)*(PW3:PW54="D"))+SUMPRODUCT((PS3:PS54=MN7)*(PV3:PV54=MN6)*(PW3:PW54="D"))+SUMPRODUCT((PS3:PS54=MN8)*(PV3:PV54=MN6)*(PW3:PW54="D"))+SUMPRODUCT((PS3:PS54=MN4)*(PV3:PV54=MN6)*(PW3:PW54="D"))+SUMPRODUCT((PS3:PS54=MN5)*(PV3:PV54=MN6)*(PW3:PW54="D"))</f>
        <v>0</v>
      </c>
      <c r="MQ6" s="385">
        <f ca="1">SUMPRODUCT((PS3:PS54=MN6)*(PV3:PV54=MN7)*(PW3:PW54="L"))+SUMPRODUCT((PS3:PS54=MN6)*(PV3:PV54=MN8)*(PW3:PW54="L"))+SUMPRODUCT((PS3:PS54=MN6)*(PV3:PV54=MN4)*(PW3:PW54="L"))+SUMPRODUCT((PS3:PS54=MN6)*(PV3:PV54=MN5)*(PW3:PW54="L"))+SUMPRODUCT((PS3:PS54=MN7)*(PV3:PV54=MN6)*(PX3:PX54="L"))+SUMPRODUCT((PS3:PS54=MN8)*(PV3:PV54=MN6)*(PX3:PX54="L"))+SUMPRODUCT((PS3:PS54=MN4)*(PV3:PV54=MN6)*(PX3:PX54="L"))+SUMPRODUCT((PS3:PS54=MN5)*(PV3:PV54=MN6)*(PX3:PX54="L"))</f>
        <v>0</v>
      </c>
      <c r="MR6" s="385">
        <f ca="1">SUMPRODUCT((PS3:PS54=MN6)*(PV3:PV54=MN7)*PT3:PT54)+SUMPRODUCT((PS3:PS54=MN6)*(PV3:PV54=MN8)*PT3:PT54)+SUMPRODUCT((PS3:PS54=MN6)*(PV3:PV54=MN4)*PT3:PT54)+SUMPRODUCT((PS3:PS54=MN6)*(PV3:PV54=MN5)*PT3:PT54)+SUMPRODUCT((PS3:PS54=MN7)*(PV3:PV54=MN6)*PU3:PU54)+SUMPRODUCT((PS3:PS54=MN8)*(PV3:PV54=MN6)*PU3:PU54)+SUMPRODUCT((PS3:PS54=MN4)*(PV3:PV54=MN6)*PU3:PU54)+SUMPRODUCT((PS3:PS54=MN5)*(PV3:PV54=MN6)*PU3:PU54)</f>
        <v>0</v>
      </c>
      <c r="MS6" s="385">
        <f ca="1">SUMPRODUCT((PS3:PS54=MN6)*(PV3:PV54=MN7)*PU3:PU54)+SUMPRODUCT((PS3:PS54=MN6)*(PV3:PV54=MN8)*PU3:PU54)+SUMPRODUCT((PS3:PS54=MN6)*(PV3:PV54=MN4)*PU3:PU54)+SUMPRODUCT((PS3:PS54=MN6)*(PV3:PV54=MN5)*PU3:PU54)+SUMPRODUCT((PS3:PS54=MN7)*(PV3:PV54=MN6)*PT3:PT54)+SUMPRODUCT((PS3:PS54=MN8)*(PV3:PV54=MN6)*PT3:PT54)+SUMPRODUCT((PS3:PS54=MN4)*(PV3:PV54=MN6)*PT3:PT54)+SUMPRODUCT((PS3:PS54=MN5)*(PV3:PV54=MN6)*PT3:PT54)</f>
        <v>0</v>
      </c>
      <c r="MT6" s="385">
        <f t="shared" ca="1" si="82"/>
        <v>1000</v>
      </c>
      <c r="MU6" s="385">
        <f t="shared" ca="1" si="83"/>
        <v>0</v>
      </c>
      <c r="MV6" s="385">
        <f ca="1">IF(MN6&lt;&gt;"",VLOOKUP(MN6,LU4:MA52,7,FALSE),"")</f>
        <v>1000</v>
      </c>
      <c r="MW6" s="385">
        <f ca="1">IF(MN6&lt;&gt;"",VLOOKUP(MN6,LU4:MA52,5,FALSE),"")</f>
        <v>0</v>
      </c>
      <c r="MX6" s="385">
        <f ca="1">IF(MN6&lt;&gt;"",VLOOKUP(MN6,LU4:MC52,9,FALSE),"")</f>
        <v>24</v>
      </c>
      <c r="MY6" s="385">
        <f t="shared" ca="1" si="84"/>
        <v>0</v>
      </c>
      <c r="MZ6" s="385">
        <f t="shared" ref="MZ6" ca="1" si="629">IF(MN6&lt;&gt;"",RANK(MY6,MY4:MY8),"")</f>
        <v>1</v>
      </c>
      <c r="NA6" s="385">
        <f t="shared" ref="NA6" ca="1" si="630">IF(MN6&lt;&gt;"",SUMPRODUCT((MY4:MY8=MY6)*(MT4:MT8&gt;MT6)),"")</f>
        <v>0</v>
      </c>
      <c r="NB6" s="385">
        <f t="shared" ref="NB6" ca="1" si="631">IF(MN6&lt;&gt;"",SUMPRODUCT((MY4:MY8=MY6)*(MT4:MT8=MT6)*(MR4:MR8&gt;MR6)),"")</f>
        <v>0</v>
      </c>
      <c r="NC6" s="385">
        <f t="shared" ref="NC6" ca="1" si="632">IF(MN6&lt;&gt;"",SUMPRODUCT((MY4:MY8=MY6)*(MT4:MT8=MT6)*(MR4:MR8=MR6)*(MV4:MV8&gt;MV6)),"")</f>
        <v>0</v>
      </c>
      <c r="ND6" s="385">
        <f t="shared" ref="ND6" ca="1" si="633">IF(MN6&lt;&gt;"",SUMPRODUCT((MY4:MY8=MY6)*(MT4:MT8=MT6)*(MR4:MR8=MR6)*(MV4:MV8=MV6)*(MW4:MW8&gt;MW6)),"")</f>
        <v>0</v>
      </c>
      <c r="NE6" s="385">
        <f t="shared" ref="NE6" ca="1" si="634">IF(MN6&lt;&gt;"",SUMPRODUCT((MY4:MY8=MY6)*(MT4:MT8=MT6)*(MR4:MR8=MR6)*(MV4:MV8=MV6)*(MW4:MW8=MW6)*(MX4:MX8&gt;MX6)),"")</f>
        <v>1</v>
      </c>
      <c r="NF6" s="385">
        <f t="shared" ref="NF6" ca="1" si="635">IF(MN6&lt;&gt;"",IF(NF58&lt;&gt;"",IF(MM55=3,NF58,NF58+MM55),SUM(MZ6:NE6)),"")</f>
        <v>2</v>
      </c>
      <c r="NG6" s="385" t="str">
        <f t="shared" ref="NG6" ca="1" si="636">IF(MN6&lt;&gt;"",INDEX(MN4:MN8,MATCH(3,NF4:NF8,0),0),"")</f>
        <v>Iceland</v>
      </c>
      <c r="NH6" s="385" t="str">
        <f t="shared" ca="1" si="348"/>
        <v/>
      </c>
      <c r="NI6" s="385">
        <f ca="1">SUMPRODUCT((PS3:PS54=NH6)*(PV3:PV54=NH7)*(PW3:PW54="W"))+SUMPRODUCT((PS3:PS54=NH6)*(PV3:PV54=NH8)*(PW3:PW54="W"))+SUMPRODUCT((PS3:PS54=NH6)*(PV3:PV54=NH5)*(PW3:PW54="W"))+SUMPRODUCT((PS3:PS54=NH7)*(PV3:PV54=NH6)*(PX3:PX54="W"))+SUMPRODUCT((PS3:PS54=NH8)*(PV3:PV54=NH6)*(PX3:PX54="W"))+SUMPRODUCT((PS3:PS54=NH5)*(PV3:PV54=NH6)*(PX3:PX54="W"))</f>
        <v>0</v>
      </c>
      <c r="NJ6" s="385">
        <f ca="1">SUMPRODUCT((PS3:PS54=NH6)*(PV3:PV54=NH7)*(PW3:PW54="D"))+SUMPRODUCT((PS3:PS54=NH6)*(PV3:PV54=NH8)*(PW3:PW54="D"))+SUMPRODUCT((PS3:PS54=NH6)*(PV3:PV54=NH5)*(PW3:PW54="D"))+SUMPRODUCT((PS3:PS54=NH7)*(PV3:PV54=NH6)*(PW3:PW54="D"))+SUMPRODUCT((PS3:PS54=NH8)*(PV3:PV54=NH6)*(PW3:PW54="D"))+SUMPRODUCT((PS3:PS54=NH5)*(PV3:PV54=NH6)*(PW3:PW54="D"))</f>
        <v>0</v>
      </c>
      <c r="NK6" s="385">
        <f ca="1">SUMPRODUCT((PS3:PS54=NH6)*(PV3:PV54=NH7)*(PW3:PW54="L"))+SUMPRODUCT((PS3:PS54=NH6)*(PV3:PV54=NH8)*(PW3:PW54="L"))+SUMPRODUCT((PS3:PS54=NH6)*(PV3:PV54=NH5)*(PW3:PW54="L"))+SUMPRODUCT((PS3:PS54=NH7)*(PV3:PV54=NH6)*(PX3:PX54="L"))+SUMPRODUCT((PS3:PS54=NH8)*(PV3:PV54=NH6)*(PX3:PX54="L"))+SUMPRODUCT((PS3:PS54=NH5)*(PV3:PV54=NH6)*(PX3:PX54="L"))</f>
        <v>0</v>
      </c>
      <c r="NL6" s="385">
        <f ca="1">SUMPRODUCT((PS3:PS54=NH6)*(PV3:PV54=NH7)*PT3:PT54)+SUMPRODUCT((PS3:PS54=NH6)*(PV3:PV54=NH8)*PT3:PT54)+SUMPRODUCT((PS3:PS54=NH6)*(PV3:PV54=NH4)*PT3:PT54)+SUMPRODUCT((PS3:PS54=NH6)*(PV3:PV54=NH5)*PT3:PT54)+SUMPRODUCT((PS3:PS54=NH7)*(PV3:PV54=NH6)*PU3:PU54)+SUMPRODUCT((PS3:PS54=NH8)*(PV3:PV54=NH6)*PU3:PU54)+SUMPRODUCT((PS3:PS54=NH4)*(PV3:PV54=NH6)*PU3:PU54)+SUMPRODUCT((PS3:PS54=NH5)*(PV3:PV54=NH6)*PU3:PU54)</f>
        <v>0</v>
      </c>
      <c r="NM6" s="385">
        <f ca="1">SUMPRODUCT((PS3:PS54=NH6)*(PV3:PV54=NH7)*PU3:PU54)+SUMPRODUCT((PS3:PS54=NH6)*(PV3:PV54=NH8)*PU3:PU54)+SUMPRODUCT((PS3:PS54=NH6)*(PV3:PV54=NH4)*PU3:PU54)+SUMPRODUCT((PS3:PS54=NH6)*(PV3:PV54=NH5)*PU3:PU54)+SUMPRODUCT((PS3:PS54=NH7)*(PV3:PV54=NH6)*PT3:PT54)+SUMPRODUCT((PS3:PS54=NH8)*(PV3:PV54=NH6)*PT3:PT54)+SUMPRODUCT((PS3:PS54=NH4)*(PV3:PV54=NH6)*PT3:PT54)+SUMPRODUCT((PS3:PS54=NH5)*(PV3:PV54=NH6)*PT3:PT54)</f>
        <v>0</v>
      </c>
      <c r="NN6" s="385">
        <f t="shared" ca="1" si="349"/>
        <v>1000</v>
      </c>
      <c r="NO6" s="385" t="str">
        <f t="shared" ca="1" si="350"/>
        <v/>
      </c>
      <c r="NP6" s="385" t="str">
        <f ca="1">IF(NH6&lt;&gt;"",VLOOKUP(NH6,LU4:MA52,7,FALSE),"")</f>
        <v/>
      </c>
      <c r="NQ6" s="385" t="str">
        <f ca="1">IF(NH6&lt;&gt;"",VLOOKUP(NH6,LU4:MA52,5,FALSE),"")</f>
        <v/>
      </c>
      <c r="NR6" s="385" t="str">
        <f ca="1">IF(NH6&lt;&gt;"",VLOOKUP(NH6,LU4:MC52,9,FALSE),"")</f>
        <v/>
      </c>
      <c r="NS6" s="385" t="str">
        <f t="shared" ca="1" si="351"/>
        <v/>
      </c>
      <c r="NT6" s="385" t="str">
        <f t="shared" ref="NT6" ca="1" si="637">IF(NH6&lt;&gt;"",RANK(NS6,NS4:NS8),"")</f>
        <v/>
      </c>
      <c r="NU6" s="385" t="str">
        <f t="shared" ref="NU6" ca="1" si="638">IF(NH6&lt;&gt;"",SUMPRODUCT((NS4:NS8=NS6)*(NN4:NN8&gt;NN6)),"")</f>
        <v/>
      </c>
      <c r="NV6" s="385" t="str">
        <f t="shared" ref="NV6" ca="1" si="639">IF(NH6&lt;&gt;"",SUMPRODUCT((NS4:NS8=NS6)*(NN4:NN8=NN6)*(NL4:NL8&gt;NL6)),"")</f>
        <v/>
      </c>
      <c r="NW6" s="385" t="str">
        <f t="shared" ref="NW6" ca="1" si="640">IF(NH6&lt;&gt;"",SUMPRODUCT((NS4:NS8=NS6)*(NN4:NN8=NN6)*(NL4:NL8=NL6)*(NP4:NP8&gt;NP6)),"")</f>
        <v/>
      </c>
      <c r="NX6" s="385" t="str">
        <f t="shared" ref="NX6" ca="1" si="641">IF(NH6&lt;&gt;"",SUMPRODUCT((NS4:NS8=NS6)*(NN4:NN8=NN6)*(NL4:NL8=NL6)*(NP4:NP8=NP6)*(NQ4:NQ8&gt;NQ6)),"")</f>
        <v/>
      </c>
      <c r="NY6" s="385" t="str">
        <f t="shared" ref="NY6" ca="1" si="642">IF(NH6&lt;&gt;"",SUMPRODUCT((NS4:NS8=NS6)*(NN4:NN8=NN6)*(NL4:NL8=NL6)*(NP4:NP8=NP6)*(NQ4:NQ8=NQ6)*(NR4:NR8&gt;NR6)),"")</f>
        <v/>
      </c>
      <c r="NZ6" s="385" t="str">
        <f t="shared" ref="NZ6" ca="1" si="643">IF(NH6&lt;&gt;"",IF(NZ58&lt;&gt;"",IF(NG55=3,NZ58,NZ58+NG55),SUM(NT6:NY6)+1),"")</f>
        <v/>
      </c>
      <c r="OA6" s="385" t="str">
        <f t="shared" ref="OA6" ca="1" si="644">IF(NH6&lt;&gt;"",INDEX(NH5:NH8,MATCH(3,NZ5:NZ8,0),0),"")</f>
        <v/>
      </c>
      <c r="OB6" s="385" t="str">
        <f t="shared" ref="OB6:OB7" ca="1" si="645">IF(MK4&lt;&gt;"",MK4,"")</f>
        <v/>
      </c>
      <c r="OC6" s="385">
        <f ca="1">SUMPRODUCT((PS3:PS54=OB6)*(PV3:PV54=OB7)*(PW3:PW54="W"))+SUMPRODUCT((PS3:PS54=OB6)*(PV3:PV54=OB8)*(PW3:PW54="W"))+SUMPRODUCT((PS3:PS54=OB6)*(PV3:PV54=OB9)*(PW3:PW54="W"))+SUMPRODUCT((PS3:PS54=OB7)*(PV3:PV54=OB6)*(PX3:PX54="W"))+SUMPRODUCT((PS3:PS54=OB8)*(PV3:PV54=OB6)*(PX3:PX54="W"))+SUMPRODUCT((PS3:PS54=OB9)*(PV3:PV54=OB6)*(PX3:PX54="W"))</f>
        <v>0</v>
      </c>
      <c r="OD6" s="385">
        <f ca="1">SUMPRODUCT((PS3:PS54=OB6)*(PV3:PV54=OB7)*(PW3:PW54="D"))+SUMPRODUCT((PS3:PS54=OB6)*(PV3:PV54=OB8)*(PW3:PW54="D"))+SUMPRODUCT((PS3:PS54=OB6)*(PV3:PV54=OB9)*(PW3:PW54="D"))+SUMPRODUCT((PS3:PS54=OB7)*(PV3:PV54=OB6)*(PW3:PW54="D"))+SUMPRODUCT((PS3:PS54=OB8)*(PV3:PV54=OB6)*(PW3:PW54="D"))+SUMPRODUCT((PS3:PS54=OB9)*(PV3:PV54=OB6)*(PW3:PW54="D"))</f>
        <v>0</v>
      </c>
      <c r="OE6" s="385">
        <f ca="1">SUMPRODUCT((PS3:PS54=OB6)*(PV3:PV54=OB7)*(PW3:PW54="L"))+SUMPRODUCT((PS3:PS54=OB6)*(PV3:PV54=OB8)*(PW3:PW54="L"))+SUMPRODUCT((PS3:PS54=OB6)*(PV3:PV54=OB9)*(PW3:PW54="L"))+SUMPRODUCT((PS3:PS54=OB7)*(PV3:PV54=OB6)*(PX3:PX54="L"))+SUMPRODUCT((PS3:PS54=OB8)*(PV3:PV54=OB6)*(PX3:PX54="L"))+SUMPRODUCT((PS3:PS54=OB9)*(PV3:PV54=OB6)*(PX3:PX54="L"))</f>
        <v>0</v>
      </c>
      <c r="OF6" s="385">
        <f ca="1">SUMPRODUCT((PS3:PS54=OB6)*(PV3:PV54=OB7)*PT3:PT54)+SUMPRODUCT((PS3:PS54=OB6)*(PV3:PV54=OB8)*PT3:PT54)+SUMPRODUCT((PS3:PS54=OB6)*(PV3:PV54=OB4)*PT3:PT54)+SUMPRODUCT((PS3:PS54=OB6)*(PV3:PV54=OB5)*PT3:PT54)+SUMPRODUCT((PS3:PS54=OB7)*(PV3:PV54=OB6)*PU3:PU54)+SUMPRODUCT((PS3:PS54=OB8)*(PV3:PV54=OB6)*PU3:PU54)+SUMPRODUCT((PS3:PS54=OB4)*(PV3:PV54=OB6)*PU3:PU54)+SUMPRODUCT((PS3:PS54=OB5)*(PV3:PV54=OB6)*PU3:PU54)</f>
        <v>0</v>
      </c>
      <c r="OG6" s="385">
        <f ca="1">SUMPRODUCT((PS3:PS54=OB6)*(PV3:PV54=OB7)*PU3:PU54)+SUMPRODUCT((PS3:PS54=OB6)*(PV3:PV54=OB8)*PU3:PU54)+SUMPRODUCT((PS3:PS54=OB6)*(PV3:PV54=OB4)*PU3:PU54)+SUMPRODUCT((PS3:PS54=OB6)*(PV3:PV54=OB5)*PU3:PU54)+SUMPRODUCT((PS3:PS54=OB7)*(PV3:PV54=OB6)*PT3:PT54)+SUMPRODUCT((PS3:PS54=OB8)*(PV3:PV54=OB6)*PT3:PT54)+SUMPRODUCT((PS3:PS54=OB4)*(PV3:PV54=OB6)*PT3:PT54)+SUMPRODUCT((PS3:PS54=OB5)*(PV3:PV54=OB6)*PT3:PT54)</f>
        <v>0</v>
      </c>
      <c r="OH6" s="385">
        <f t="shared" ref="OH6:OH7" ca="1" si="646">OF6-OG6+1000</f>
        <v>1000</v>
      </c>
      <c r="OI6" s="385" t="str">
        <f t="shared" ref="OI6:OI7" ca="1" si="647">IF(OB6&lt;&gt;"",OC6*3+OD6*1,"")</f>
        <v/>
      </c>
      <c r="OJ6" s="385" t="str">
        <f ca="1">IF(OB6&lt;&gt;"",VLOOKUP(OB6,LU4:MA52,7,FALSE),"")</f>
        <v/>
      </c>
      <c r="OK6" s="385" t="str">
        <f ca="1">IF(OB6&lt;&gt;"",VLOOKUP(OB6,LU4:MA52,5,FALSE),"")</f>
        <v/>
      </c>
      <c r="OL6" s="385" t="str">
        <f ca="1">IF(OB6&lt;&gt;"",VLOOKUP(OB6,LU4:MC52,9,FALSE),"")</f>
        <v/>
      </c>
      <c r="OM6" s="385" t="str">
        <f t="shared" ref="OM6:OM7" ca="1" si="648">OI6</f>
        <v/>
      </c>
      <c r="ON6" s="385" t="str">
        <f t="shared" ref="ON6" ca="1" si="649">IF(OB6&lt;&gt;"",RANK(OM6,OM4:OM8),"")</f>
        <v/>
      </c>
      <c r="OO6" s="385" t="str">
        <f t="shared" ref="OO6" ca="1" si="650">IF(OB6&lt;&gt;"",SUMPRODUCT((OM4:OM8=OM6)*(OH4:OH8&gt;OH6)),"")</f>
        <v/>
      </c>
      <c r="OP6" s="385" t="str">
        <f t="shared" ref="OP6" ca="1" si="651">IF(OB6&lt;&gt;"",SUMPRODUCT((OM4:OM8=OM6)*(OH4:OH8=OH6)*(OF4:OF8&gt;OF6)),"")</f>
        <v/>
      </c>
      <c r="OQ6" s="385" t="str">
        <f t="shared" ref="OQ6" ca="1" si="652">IF(OB6&lt;&gt;"",SUMPRODUCT((OM4:OM8=OM6)*(OH4:OH8=OH6)*(OF4:OF8=OF6)*(OJ4:OJ8&gt;OJ6)),"")</f>
        <v/>
      </c>
      <c r="OR6" s="385" t="str">
        <f t="shared" ref="OR6" ca="1" si="653">IF(OB6&lt;&gt;"",SUMPRODUCT((OM4:OM8=OM6)*(OH4:OH8=OH6)*(OF4:OF8=OF6)*(OJ4:OJ8=OJ6)*(OK4:OK8&gt;OK6)),"")</f>
        <v/>
      </c>
      <c r="OS6" s="385" t="str">
        <f t="shared" ref="OS6" ca="1" si="654">IF(OB6&lt;&gt;"",SUMPRODUCT((OM4:OM8=OM6)*(OH4:OH8=OH6)*(OF4:OF8=OF6)*(OJ4:OJ8=OJ6)*(OK4:OK8=OK6)*(OL4:OL8&gt;OL6)),"")</f>
        <v/>
      </c>
      <c r="OT6" s="385" t="str">
        <f t="shared" ref="OT6:OT7" ca="1" si="655">IF(OB6&lt;&gt;"",SUM(ON6:OS6)+2,"")</f>
        <v/>
      </c>
      <c r="OU6" s="385" t="str">
        <f t="shared" ref="OU6" ca="1" si="656">IF(OB6&lt;&gt;"",INDEX(OB6:OB8,MATCH(3,OT6:OT8,0),0),"")</f>
        <v/>
      </c>
      <c r="PP6" s="385" t="str">
        <f t="shared" ref="PP6" ca="1" si="657">IF(OU6&lt;&gt;"",OU6,IF(OA6&lt;&gt;"",OA6,IF(NG6&lt;&gt;"",NG6,MG6)))</f>
        <v>Iceland</v>
      </c>
      <c r="PQ6" s="385">
        <v>3</v>
      </c>
      <c r="PR6" s="385">
        <v>4</v>
      </c>
      <c r="PS6" s="389" t="str">
        <f t="shared" si="12"/>
        <v>Belgium</v>
      </c>
      <c r="PT6" s="389">
        <f ca="1">IF(OFFSET('Game Board'!O11,0,PT1)&lt;&gt;"",OFFSET('Game Board'!O11,0,PT1),0)</f>
        <v>0</v>
      </c>
      <c r="PU6" s="389">
        <f ca="1">IF(OFFSET('Game Board'!P11,0,PT1)&lt;&gt;"",OFFSET('Game Board'!P11,0,PT1),0)</f>
        <v>0</v>
      </c>
      <c r="PV6" s="389" t="str">
        <f t="shared" si="13"/>
        <v>Italy</v>
      </c>
      <c r="PW6" s="389" t="str">
        <f ca="1">IF(AND(OFFSET('Game Board'!O11,0,PT1)&lt;&gt;"",OFFSET('Game Board'!P11,0,PT1)&lt;&gt;""),IF(PT6&gt;PU6,"W",IF(PT6=PU6,"D","L")),"")</f>
        <v/>
      </c>
      <c r="PX6" s="385" t="str">
        <f t="shared" ca="1" si="14"/>
        <v/>
      </c>
      <c r="PZ6" s="385">
        <f ca="1">VLOOKUP(QA6,TV4:TW8,2,FALSE)</f>
        <v>3</v>
      </c>
      <c r="QA6" s="386" t="str">
        <f t="shared" si="94"/>
        <v>Iceland</v>
      </c>
      <c r="QB6" s="385">
        <f ca="1">SUMPRODUCT((TY3:TY54=QA6)*(UC3:UC54="W"))+SUMPRODUCT((UB3:UB54=QA6)*(UD3:UD54="W"))</f>
        <v>0</v>
      </c>
      <c r="QC6" s="385">
        <f ca="1">SUMPRODUCT((TY3:TY54=QA6)*(UC3:UC54="D"))+SUMPRODUCT((UB3:UB54=QA6)*(UD3:UD54="D"))</f>
        <v>0</v>
      </c>
      <c r="QD6" s="385">
        <f ca="1">SUMPRODUCT((TY3:TY54=QA6)*(UC3:UC54="L"))+SUMPRODUCT((UB3:UB54=QA6)*(UD3:UD54="L"))</f>
        <v>0</v>
      </c>
      <c r="QE6" s="385">
        <f t="shared" ref="QE6" ca="1" si="658">SUMIF(TY3:TY72,QA6,TZ3:TZ72)+SUMIF(UB3:UB72,QA6,UA3:UA72)</f>
        <v>0</v>
      </c>
      <c r="QF6" s="385">
        <f t="shared" ref="QF6" ca="1" si="659">SUMIF(UB3:UB72,QA6,TZ3:TZ72)+SUMIF(TY3:TY72,QA6,UA3:UA72)</f>
        <v>0</v>
      </c>
      <c r="QG6" s="385">
        <f t="shared" ca="1" si="97"/>
        <v>1000</v>
      </c>
      <c r="QH6" s="385">
        <f t="shared" ca="1" si="98"/>
        <v>0</v>
      </c>
      <c r="QI6" s="391">
        <f t="shared" si="99"/>
        <v>16</v>
      </c>
      <c r="QJ6" s="385">
        <f t="shared" ref="QJ6" ca="1" si="660">IF(COUNTIF(QH4:QH8,4)&lt;&gt;4,RANK(QH6,QH4:QH8),QH58)</f>
        <v>1</v>
      </c>
      <c r="QL6" s="385">
        <f t="shared" ref="QL6" ca="1" si="661">SUMPRODUCT((QJ4:QJ7=QJ6)*(QI4:QI7&lt;QI6))+QJ6</f>
        <v>2</v>
      </c>
      <c r="QM6" s="386" t="str">
        <f t="shared" ref="QM6" ca="1" si="662">INDEX(QA4:QA8,MATCH(3,QL4:QL8,0),0)</f>
        <v>Norway</v>
      </c>
      <c r="QN6" s="385">
        <f t="shared" ref="QN6" ca="1" si="663">INDEX(QJ4:QJ8,MATCH(QM6,QA4:QA8,0),0)</f>
        <v>1</v>
      </c>
      <c r="QO6" s="385" t="str">
        <f t="shared" ref="QO6:QO7" ca="1" si="664">IF(AND(QO5&lt;&gt;"",QN6=1),QM6,"")</f>
        <v>Norway</v>
      </c>
      <c r="QP6" s="385" t="str">
        <f t="shared" ref="QP6:QP7" ca="1" si="665">IF(AND(QP5&lt;&gt;"",QN7=2),QM7,"")</f>
        <v/>
      </c>
      <c r="QQ6" s="385" t="str">
        <f t="shared" ref="QQ6" ca="1" si="666">IF(AND(QQ5&lt;&gt;"",QN8=3),QM8,"")</f>
        <v/>
      </c>
      <c r="QT6" s="385" t="str">
        <f t="shared" ca="1" si="108"/>
        <v>Norway</v>
      </c>
      <c r="QU6" s="385">
        <f ca="1">SUMPRODUCT((TY3:TY54=QT6)*(UB3:UB54=QT7)*(UC3:UC54="W"))+SUMPRODUCT((TY3:TY54=QT6)*(UB3:UB54=QT8)*(UC3:UC54="W"))+SUMPRODUCT((TY3:TY54=QT6)*(UB3:UB54=QT4)*(UC3:UC54="W"))+SUMPRODUCT((TY3:TY54=QT6)*(UB3:UB54=QT5)*(UC3:UC54="W"))+SUMPRODUCT((TY3:TY54=QT7)*(UB3:UB54=QT6)*(UD3:UD54="W"))+SUMPRODUCT((TY3:TY54=QT8)*(UB3:UB54=QT6)*(UD3:UD54="W"))+SUMPRODUCT((TY3:TY54=QT4)*(UB3:UB54=QT6)*(UD3:UD54="W"))+SUMPRODUCT((TY3:TY54=QT5)*(UB3:UB54=QT6)*(UD3:UD54="W"))</f>
        <v>0</v>
      </c>
      <c r="QV6" s="385">
        <f ca="1">SUMPRODUCT((TY3:TY54=QT6)*(UB3:UB54=QT7)*(UC3:UC54="D"))+SUMPRODUCT((TY3:TY54=QT6)*(UB3:UB54=QT8)*(UC3:UC54="D"))+SUMPRODUCT((TY3:TY54=QT6)*(UB3:UB54=QT4)*(UC3:UC54="D"))+SUMPRODUCT((TY3:TY54=QT6)*(UB3:UB54=QT5)*(UC3:UC54="D"))+SUMPRODUCT((TY3:TY54=QT7)*(UB3:UB54=QT6)*(UC3:UC54="D"))+SUMPRODUCT((TY3:TY54=QT8)*(UB3:UB54=QT6)*(UC3:UC54="D"))+SUMPRODUCT((TY3:TY54=QT4)*(UB3:UB54=QT6)*(UC3:UC54="D"))+SUMPRODUCT((TY3:TY54=QT5)*(UB3:UB54=QT6)*(UC3:UC54="D"))</f>
        <v>0</v>
      </c>
      <c r="QW6" s="385">
        <f ca="1">SUMPRODUCT((TY3:TY54=QT6)*(UB3:UB54=QT7)*(UC3:UC54="L"))+SUMPRODUCT((TY3:TY54=QT6)*(UB3:UB54=QT8)*(UC3:UC54="L"))+SUMPRODUCT((TY3:TY54=QT6)*(UB3:UB54=QT4)*(UC3:UC54="L"))+SUMPRODUCT((TY3:TY54=QT6)*(UB3:UB54=QT5)*(UC3:UC54="L"))+SUMPRODUCT((TY3:TY54=QT7)*(UB3:UB54=QT6)*(UD3:UD54="L"))+SUMPRODUCT((TY3:TY54=QT8)*(UB3:UB54=QT6)*(UD3:UD54="L"))+SUMPRODUCT((TY3:TY54=QT4)*(UB3:UB54=QT6)*(UD3:UD54="L"))+SUMPRODUCT((TY3:TY54=QT5)*(UB3:UB54=QT6)*(UD3:UD54="L"))</f>
        <v>0</v>
      </c>
      <c r="QX6" s="385">
        <f ca="1">SUMPRODUCT((TY3:TY54=QT6)*(UB3:UB54=QT7)*TZ3:TZ54)+SUMPRODUCT((TY3:TY54=QT6)*(UB3:UB54=QT8)*TZ3:TZ54)+SUMPRODUCT((TY3:TY54=QT6)*(UB3:UB54=QT4)*TZ3:TZ54)+SUMPRODUCT((TY3:TY54=QT6)*(UB3:UB54=QT5)*TZ3:TZ54)+SUMPRODUCT((TY3:TY54=QT7)*(UB3:UB54=QT6)*UA3:UA54)+SUMPRODUCT((TY3:TY54=QT8)*(UB3:UB54=QT6)*UA3:UA54)+SUMPRODUCT((TY3:TY54=QT4)*(UB3:UB54=QT6)*UA3:UA54)+SUMPRODUCT((TY3:TY54=QT5)*(UB3:UB54=QT6)*UA3:UA54)</f>
        <v>0</v>
      </c>
      <c r="QY6" s="385">
        <f ca="1">SUMPRODUCT((TY3:TY54=QT6)*(UB3:UB54=QT7)*UA3:UA54)+SUMPRODUCT((TY3:TY54=QT6)*(UB3:UB54=QT8)*UA3:UA54)+SUMPRODUCT((TY3:TY54=QT6)*(UB3:UB54=QT4)*UA3:UA54)+SUMPRODUCT((TY3:TY54=QT6)*(UB3:UB54=QT5)*UA3:UA54)+SUMPRODUCT((TY3:TY54=QT7)*(UB3:UB54=QT6)*TZ3:TZ54)+SUMPRODUCT((TY3:TY54=QT8)*(UB3:UB54=QT6)*TZ3:TZ54)+SUMPRODUCT((TY3:TY54=QT4)*(UB3:UB54=QT6)*TZ3:TZ54)+SUMPRODUCT((TY3:TY54=QT5)*(UB3:UB54=QT6)*TZ3:TZ54)</f>
        <v>0</v>
      </c>
      <c r="QZ6" s="385">
        <f t="shared" ca="1" si="109"/>
        <v>1000</v>
      </c>
      <c r="RA6" s="385">
        <f t="shared" ca="1" si="110"/>
        <v>0</v>
      </c>
      <c r="RB6" s="385">
        <f ca="1">IF(QT6&lt;&gt;"",VLOOKUP(QT6,QA4:QG52,7,FALSE),"")</f>
        <v>1000</v>
      </c>
      <c r="RC6" s="385">
        <f ca="1">IF(QT6&lt;&gt;"",VLOOKUP(QT6,QA4:QG52,5,FALSE),"")</f>
        <v>0</v>
      </c>
      <c r="RD6" s="385">
        <f ca="1">IF(QT6&lt;&gt;"",VLOOKUP(QT6,QA4:QI52,9,FALSE),"")</f>
        <v>24</v>
      </c>
      <c r="RE6" s="385">
        <f t="shared" ca="1" si="111"/>
        <v>0</v>
      </c>
      <c r="RF6" s="385">
        <f t="shared" ref="RF6" ca="1" si="667">IF(QT6&lt;&gt;"",RANK(RE6,RE4:RE8),"")</f>
        <v>1</v>
      </c>
      <c r="RG6" s="385">
        <f t="shared" ref="RG6" ca="1" si="668">IF(QT6&lt;&gt;"",SUMPRODUCT((RE4:RE8=RE6)*(QZ4:QZ8&gt;QZ6)),"")</f>
        <v>0</v>
      </c>
      <c r="RH6" s="385">
        <f t="shared" ref="RH6" ca="1" si="669">IF(QT6&lt;&gt;"",SUMPRODUCT((RE4:RE8=RE6)*(QZ4:QZ8=QZ6)*(QX4:QX8&gt;QX6)),"")</f>
        <v>0</v>
      </c>
      <c r="RI6" s="385">
        <f t="shared" ref="RI6" ca="1" si="670">IF(QT6&lt;&gt;"",SUMPRODUCT((RE4:RE8=RE6)*(QZ4:QZ8=QZ6)*(QX4:QX8=QX6)*(RB4:RB8&gt;RB6)),"")</f>
        <v>0</v>
      </c>
      <c r="RJ6" s="385">
        <f t="shared" ref="RJ6" ca="1" si="671">IF(QT6&lt;&gt;"",SUMPRODUCT((RE4:RE8=RE6)*(QZ4:QZ8=QZ6)*(QX4:QX8=QX6)*(RB4:RB8=RB6)*(RC4:RC8&gt;RC6)),"")</f>
        <v>0</v>
      </c>
      <c r="RK6" s="385">
        <f t="shared" ref="RK6" ca="1" si="672">IF(QT6&lt;&gt;"",SUMPRODUCT((RE4:RE8=RE6)*(QZ4:QZ8=QZ6)*(QX4:QX8=QX6)*(RB4:RB8=RB6)*(RC4:RC8=RC6)*(RD4:RD8&gt;RD6)),"")</f>
        <v>1</v>
      </c>
      <c r="RL6" s="385">
        <f t="shared" ref="RL6" ca="1" si="673">IF(QT6&lt;&gt;"",IF(RL58&lt;&gt;"",IF(QS55=3,RL58,RL58+QS55),SUM(RF6:RK6)),"")</f>
        <v>2</v>
      </c>
      <c r="RM6" s="385" t="str">
        <f t="shared" ref="RM6" ca="1" si="674">IF(QT6&lt;&gt;"",INDEX(QT4:QT8,MATCH(3,RL4:RL8,0),0),"")</f>
        <v>Iceland</v>
      </c>
      <c r="RN6" s="385" t="str">
        <f t="shared" ca="1" si="379"/>
        <v/>
      </c>
      <c r="RO6" s="385">
        <f ca="1">SUMPRODUCT((TY3:TY54=RN6)*(UB3:UB54=RN7)*(UC3:UC54="W"))+SUMPRODUCT((TY3:TY54=RN6)*(UB3:UB54=RN8)*(UC3:UC54="W"))+SUMPRODUCT((TY3:TY54=RN6)*(UB3:UB54=RN5)*(UC3:UC54="W"))+SUMPRODUCT((TY3:TY54=RN7)*(UB3:UB54=RN6)*(UD3:UD54="W"))+SUMPRODUCT((TY3:TY54=RN8)*(UB3:UB54=RN6)*(UD3:UD54="W"))+SUMPRODUCT((TY3:TY54=RN5)*(UB3:UB54=RN6)*(UD3:UD54="W"))</f>
        <v>0</v>
      </c>
      <c r="RP6" s="385">
        <f ca="1">SUMPRODUCT((TY3:TY54=RN6)*(UB3:UB54=RN7)*(UC3:UC54="D"))+SUMPRODUCT((TY3:TY54=RN6)*(UB3:UB54=RN8)*(UC3:UC54="D"))+SUMPRODUCT((TY3:TY54=RN6)*(UB3:UB54=RN5)*(UC3:UC54="D"))+SUMPRODUCT((TY3:TY54=RN7)*(UB3:UB54=RN6)*(UC3:UC54="D"))+SUMPRODUCT((TY3:TY54=RN8)*(UB3:UB54=RN6)*(UC3:UC54="D"))+SUMPRODUCT((TY3:TY54=RN5)*(UB3:UB54=RN6)*(UC3:UC54="D"))</f>
        <v>0</v>
      </c>
      <c r="RQ6" s="385">
        <f ca="1">SUMPRODUCT((TY3:TY54=RN6)*(UB3:UB54=RN7)*(UC3:UC54="L"))+SUMPRODUCT((TY3:TY54=RN6)*(UB3:UB54=RN8)*(UC3:UC54="L"))+SUMPRODUCT((TY3:TY54=RN6)*(UB3:UB54=RN5)*(UC3:UC54="L"))+SUMPRODUCT((TY3:TY54=RN7)*(UB3:UB54=RN6)*(UD3:UD54="L"))+SUMPRODUCT((TY3:TY54=RN8)*(UB3:UB54=RN6)*(UD3:UD54="L"))+SUMPRODUCT((TY3:TY54=RN5)*(UB3:UB54=RN6)*(UD3:UD54="L"))</f>
        <v>0</v>
      </c>
      <c r="RR6" s="385">
        <f ca="1">SUMPRODUCT((TY3:TY54=RN6)*(UB3:UB54=RN7)*TZ3:TZ54)+SUMPRODUCT((TY3:TY54=RN6)*(UB3:UB54=RN8)*TZ3:TZ54)+SUMPRODUCT((TY3:TY54=RN6)*(UB3:UB54=RN4)*TZ3:TZ54)+SUMPRODUCT((TY3:TY54=RN6)*(UB3:UB54=RN5)*TZ3:TZ54)+SUMPRODUCT((TY3:TY54=RN7)*(UB3:UB54=RN6)*UA3:UA54)+SUMPRODUCT((TY3:TY54=RN8)*(UB3:UB54=RN6)*UA3:UA54)+SUMPRODUCT((TY3:TY54=RN4)*(UB3:UB54=RN6)*UA3:UA54)+SUMPRODUCT((TY3:TY54=RN5)*(UB3:UB54=RN6)*UA3:UA54)</f>
        <v>0</v>
      </c>
      <c r="RS6" s="385">
        <f ca="1">SUMPRODUCT((TY3:TY54=RN6)*(UB3:UB54=RN7)*UA3:UA54)+SUMPRODUCT((TY3:TY54=RN6)*(UB3:UB54=RN8)*UA3:UA54)+SUMPRODUCT((TY3:TY54=RN6)*(UB3:UB54=RN4)*UA3:UA54)+SUMPRODUCT((TY3:TY54=RN6)*(UB3:UB54=RN5)*UA3:UA54)+SUMPRODUCT((TY3:TY54=RN7)*(UB3:UB54=RN6)*TZ3:TZ54)+SUMPRODUCT((TY3:TY54=RN8)*(UB3:UB54=RN6)*TZ3:TZ54)+SUMPRODUCT((TY3:TY54=RN4)*(UB3:UB54=RN6)*TZ3:TZ54)+SUMPRODUCT((TY3:TY54=RN5)*(UB3:UB54=RN6)*TZ3:TZ54)</f>
        <v>0</v>
      </c>
      <c r="RT6" s="385">
        <f t="shared" ca="1" si="380"/>
        <v>1000</v>
      </c>
      <c r="RU6" s="385" t="str">
        <f t="shared" ca="1" si="381"/>
        <v/>
      </c>
      <c r="RV6" s="385" t="str">
        <f ca="1">IF(RN6&lt;&gt;"",VLOOKUP(RN6,QA4:QG52,7,FALSE),"")</f>
        <v/>
      </c>
      <c r="RW6" s="385" t="str">
        <f ca="1">IF(RN6&lt;&gt;"",VLOOKUP(RN6,QA4:QG52,5,FALSE),"")</f>
        <v/>
      </c>
      <c r="RX6" s="385" t="str">
        <f ca="1">IF(RN6&lt;&gt;"",VLOOKUP(RN6,QA4:QI52,9,FALSE),"")</f>
        <v/>
      </c>
      <c r="RY6" s="385" t="str">
        <f t="shared" ca="1" si="382"/>
        <v/>
      </c>
      <c r="RZ6" s="385" t="str">
        <f t="shared" ref="RZ6" ca="1" si="675">IF(RN6&lt;&gt;"",RANK(RY6,RY4:RY8),"")</f>
        <v/>
      </c>
      <c r="SA6" s="385" t="str">
        <f t="shared" ref="SA6" ca="1" si="676">IF(RN6&lt;&gt;"",SUMPRODUCT((RY4:RY8=RY6)*(RT4:RT8&gt;RT6)),"")</f>
        <v/>
      </c>
      <c r="SB6" s="385" t="str">
        <f t="shared" ref="SB6" ca="1" si="677">IF(RN6&lt;&gt;"",SUMPRODUCT((RY4:RY8=RY6)*(RT4:RT8=RT6)*(RR4:RR8&gt;RR6)),"")</f>
        <v/>
      </c>
      <c r="SC6" s="385" t="str">
        <f t="shared" ref="SC6" ca="1" si="678">IF(RN6&lt;&gt;"",SUMPRODUCT((RY4:RY8=RY6)*(RT4:RT8=RT6)*(RR4:RR8=RR6)*(RV4:RV8&gt;RV6)),"")</f>
        <v/>
      </c>
      <c r="SD6" s="385" t="str">
        <f t="shared" ref="SD6" ca="1" si="679">IF(RN6&lt;&gt;"",SUMPRODUCT((RY4:RY8=RY6)*(RT4:RT8=RT6)*(RR4:RR8=RR6)*(RV4:RV8=RV6)*(RW4:RW8&gt;RW6)),"")</f>
        <v/>
      </c>
      <c r="SE6" s="385" t="str">
        <f t="shared" ref="SE6" ca="1" si="680">IF(RN6&lt;&gt;"",SUMPRODUCT((RY4:RY8=RY6)*(RT4:RT8=RT6)*(RR4:RR8=RR6)*(RV4:RV8=RV6)*(RW4:RW8=RW6)*(RX4:RX8&gt;RX6)),"")</f>
        <v/>
      </c>
      <c r="SF6" s="385" t="str">
        <f t="shared" ref="SF6" ca="1" si="681">IF(RN6&lt;&gt;"",IF(SF58&lt;&gt;"",IF(RM55=3,SF58,SF58+RM55),SUM(RZ6:SE6)+1),"")</f>
        <v/>
      </c>
      <c r="SG6" s="385" t="str">
        <f t="shared" ref="SG6" ca="1" si="682">IF(RN6&lt;&gt;"",INDEX(RN5:RN8,MATCH(3,SF5:SF8,0),0),"")</f>
        <v/>
      </c>
      <c r="SH6" s="385" t="str">
        <f t="shared" ref="SH6:SH7" ca="1" si="683">IF(QQ4&lt;&gt;"",QQ4,"")</f>
        <v/>
      </c>
      <c r="SI6" s="385">
        <f ca="1">SUMPRODUCT((TY3:TY54=SH6)*(UB3:UB54=SH7)*(UC3:UC54="W"))+SUMPRODUCT((TY3:TY54=SH6)*(UB3:UB54=SH8)*(UC3:UC54="W"))+SUMPRODUCT((TY3:TY54=SH6)*(UB3:UB54=SH9)*(UC3:UC54="W"))+SUMPRODUCT((TY3:TY54=SH7)*(UB3:UB54=SH6)*(UD3:UD54="W"))+SUMPRODUCT((TY3:TY54=SH8)*(UB3:UB54=SH6)*(UD3:UD54="W"))+SUMPRODUCT((TY3:TY54=SH9)*(UB3:UB54=SH6)*(UD3:UD54="W"))</f>
        <v>0</v>
      </c>
      <c r="SJ6" s="385">
        <f ca="1">SUMPRODUCT((TY3:TY54=SH6)*(UB3:UB54=SH7)*(UC3:UC54="D"))+SUMPRODUCT((TY3:TY54=SH6)*(UB3:UB54=SH8)*(UC3:UC54="D"))+SUMPRODUCT((TY3:TY54=SH6)*(UB3:UB54=SH9)*(UC3:UC54="D"))+SUMPRODUCT((TY3:TY54=SH7)*(UB3:UB54=SH6)*(UC3:UC54="D"))+SUMPRODUCT((TY3:TY54=SH8)*(UB3:UB54=SH6)*(UC3:UC54="D"))+SUMPRODUCT((TY3:TY54=SH9)*(UB3:UB54=SH6)*(UC3:UC54="D"))</f>
        <v>0</v>
      </c>
      <c r="SK6" s="385">
        <f ca="1">SUMPRODUCT((TY3:TY54=SH6)*(UB3:UB54=SH7)*(UC3:UC54="L"))+SUMPRODUCT((TY3:TY54=SH6)*(UB3:UB54=SH8)*(UC3:UC54="L"))+SUMPRODUCT((TY3:TY54=SH6)*(UB3:UB54=SH9)*(UC3:UC54="L"))+SUMPRODUCT((TY3:TY54=SH7)*(UB3:UB54=SH6)*(UD3:UD54="L"))+SUMPRODUCT((TY3:TY54=SH8)*(UB3:UB54=SH6)*(UD3:UD54="L"))+SUMPRODUCT((TY3:TY54=SH9)*(UB3:UB54=SH6)*(UD3:UD54="L"))</f>
        <v>0</v>
      </c>
      <c r="SL6" s="385">
        <f ca="1">SUMPRODUCT((TY3:TY54=SH6)*(UB3:UB54=SH7)*TZ3:TZ54)+SUMPRODUCT((TY3:TY54=SH6)*(UB3:UB54=SH8)*TZ3:TZ54)+SUMPRODUCT((TY3:TY54=SH6)*(UB3:UB54=SH4)*TZ3:TZ54)+SUMPRODUCT((TY3:TY54=SH6)*(UB3:UB54=SH5)*TZ3:TZ54)+SUMPRODUCT((TY3:TY54=SH7)*(UB3:UB54=SH6)*UA3:UA54)+SUMPRODUCT((TY3:TY54=SH8)*(UB3:UB54=SH6)*UA3:UA54)+SUMPRODUCT((TY3:TY54=SH4)*(UB3:UB54=SH6)*UA3:UA54)+SUMPRODUCT((TY3:TY54=SH5)*(UB3:UB54=SH6)*UA3:UA54)</f>
        <v>0</v>
      </c>
      <c r="SM6" s="385">
        <f ca="1">SUMPRODUCT((TY3:TY54=SH6)*(UB3:UB54=SH7)*UA3:UA54)+SUMPRODUCT((TY3:TY54=SH6)*(UB3:UB54=SH8)*UA3:UA54)+SUMPRODUCT((TY3:TY54=SH6)*(UB3:UB54=SH4)*UA3:UA54)+SUMPRODUCT((TY3:TY54=SH6)*(UB3:UB54=SH5)*UA3:UA54)+SUMPRODUCT((TY3:TY54=SH7)*(UB3:UB54=SH6)*TZ3:TZ54)+SUMPRODUCT((TY3:TY54=SH8)*(UB3:UB54=SH6)*TZ3:TZ54)+SUMPRODUCT((TY3:TY54=SH4)*(UB3:UB54=SH6)*TZ3:TZ54)+SUMPRODUCT((TY3:TY54=SH5)*(UB3:UB54=SH6)*TZ3:TZ54)</f>
        <v>0</v>
      </c>
      <c r="SN6" s="385">
        <f t="shared" ref="SN6:SN7" ca="1" si="684">SL6-SM6+1000</f>
        <v>1000</v>
      </c>
      <c r="SO6" s="385" t="str">
        <f t="shared" ref="SO6:SO7" ca="1" si="685">IF(SH6&lt;&gt;"",SI6*3+SJ6*1,"")</f>
        <v/>
      </c>
      <c r="SP6" s="385" t="str">
        <f ca="1">IF(SH6&lt;&gt;"",VLOOKUP(SH6,QA4:QG52,7,FALSE),"")</f>
        <v/>
      </c>
      <c r="SQ6" s="385" t="str">
        <f ca="1">IF(SH6&lt;&gt;"",VLOOKUP(SH6,QA4:QG52,5,FALSE),"")</f>
        <v/>
      </c>
      <c r="SR6" s="385" t="str">
        <f ca="1">IF(SH6&lt;&gt;"",VLOOKUP(SH6,QA4:QI52,9,FALSE),"")</f>
        <v/>
      </c>
      <c r="SS6" s="385" t="str">
        <f t="shared" ref="SS6:SS7" ca="1" si="686">SO6</f>
        <v/>
      </c>
      <c r="ST6" s="385" t="str">
        <f t="shared" ref="ST6" ca="1" si="687">IF(SH6&lt;&gt;"",RANK(SS6,SS4:SS8),"")</f>
        <v/>
      </c>
      <c r="SU6" s="385" t="str">
        <f t="shared" ref="SU6" ca="1" si="688">IF(SH6&lt;&gt;"",SUMPRODUCT((SS4:SS8=SS6)*(SN4:SN8&gt;SN6)),"")</f>
        <v/>
      </c>
      <c r="SV6" s="385" t="str">
        <f t="shared" ref="SV6" ca="1" si="689">IF(SH6&lt;&gt;"",SUMPRODUCT((SS4:SS8=SS6)*(SN4:SN8=SN6)*(SL4:SL8&gt;SL6)),"")</f>
        <v/>
      </c>
      <c r="SW6" s="385" t="str">
        <f t="shared" ref="SW6" ca="1" si="690">IF(SH6&lt;&gt;"",SUMPRODUCT((SS4:SS8=SS6)*(SN4:SN8=SN6)*(SL4:SL8=SL6)*(SP4:SP8&gt;SP6)),"")</f>
        <v/>
      </c>
      <c r="SX6" s="385" t="str">
        <f t="shared" ref="SX6" ca="1" si="691">IF(SH6&lt;&gt;"",SUMPRODUCT((SS4:SS8=SS6)*(SN4:SN8=SN6)*(SL4:SL8=SL6)*(SP4:SP8=SP6)*(SQ4:SQ8&gt;SQ6)),"")</f>
        <v/>
      </c>
      <c r="SY6" s="385" t="str">
        <f t="shared" ref="SY6" ca="1" si="692">IF(SH6&lt;&gt;"",SUMPRODUCT((SS4:SS8=SS6)*(SN4:SN8=SN6)*(SL4:SL8=SL6)*(SP4:SP8=SP6)*(SQ4:SQ8=SQ6)*(SR4:SR8&gt;SR6)),"")</f>
        <v/>
      </c>
      <c r="SZ6" s="385" t="str">
        <f t="shared" ref="SZ6:SZ7" ca="1" si="693">IF(SH6&lt;&gt;"",SUM(ST6:SY6)+2,"")</f>
        <v/>
      </c>
      <c r="TA6" s="385" t="str">
        <f t="shared" ref="TA6" ca="1" si="694">IF(SH6&lt;&gt;"",INDEX(SH6:SH8,MATCH(3,SZ6:SZ8,0),0),"")</f>
        <v/>
      </c>
      <c r="TV6" s="385" t="str">
        <f t="shared" ref="TV6" ca="1" si="695">IF(TA6&lt;&gt;"",TA6,IF(SG6&lt;&gt;"",SG6,IF(RM6&lt;&gt;"",RM6,QM6)))</f>
        <v>Iceland</v>
      </c>
      <c r="TW6" s="385">
        <v>3</v>
      </c>
      <c r="TX6" s="385">
        <v>4</v>
      </c>
      <c r="TY6" s="389" t="str">
        <f t="shared" si="15"/>
        <v>Belgium</v>
      </c>
      <c r="TZ6" s="389">
        <f ca="1">IF(OFFSET('Game Board'!O11,0,TZ1)&lt;&gt;"",OFFSET('Game Board'!O11,0,TZ1),0)</f>
        <v>0</v>
      </c>
      <c r="UA6" s="389">
        <f ca="1">IF(OFFSET('Game Board'!P11,0,TZ1)&lt;&gt;"",OFFSET('Game Board'!P11,0,TZ1),0)</f>
        <v>0</v>
      </c>
      <c r="UB6" s="389" t="str">
        <f t="shared" si="16"/>
        <v>Italy</v>
      </c>
      <c r="UC6" s="389" t="str">
        <f ca="1">IF(AND(OFFSET('Game Board'!O11,0,TZ1)&lt;&gt;"",OFFSET('Game Board'!P11,0,TZ1)&lt;&gt;""),IF(TZ6&gt;UA6,"W",IF(TZ6=UA6,"D","L")),"")</f>
        <v/>
      </c>
      <c r="UD6" s="385" t="str">
        <f t="shared" ca="1" si="17"/>
        <v/>
      </c>
      <c r="UF6" s="385">
        <f ca="1">VLOOKUP(UG6,YB4:YC8,2,FALSE)</f>
        <v>3</v>
      </c>
      <c r="UG6" s="386" t="str">
        <f t="shared" si="121"/>
        <v>Iceland</v>
      </c>
      <c r="UH6" s="385">
        <f ca="1">SUMPRODUCT((YE3:YE54=UG6)*(YI3:YI54="W"))+SUMPRODUCT((YH3:YH54=UG6)*(YJ3:YJ54="W"))</f>
        <v>0</v>
      </c>
      <c r="UI6" s="385">
        <f ca="1">SUMPRODUCT((YE3:YE54=UG6)*(YI3:YI54="D"))+SUMPRODUCT((YH3:YH54=UG6)*(YJ3:YJ54="D"))</f>
        <v>0</v>
      </c>
      <c r="UJ6" s="385">
        <f ca="1">SUMPRODUCT((YE3:YE54=UG6)*(YI3:YI54="L"))+SUMPRODUCT((YH3:YH54=UG6)*(YJ3:YJ54="L"))</f>
        <v>0</v>
      </c>
      <c r="UK6" s="385">
        <f t="shared" ref="UK6" ca="1" si="696">SUMIF(YE3:YE72,UG6,YF3:YF72)+SUMIF(YH3:YH72,UG6,YG3:YG72)</f>
        <v>0</v>
      </c>
      <c r="UL6" s="385">
        <f t="shared" ref="UL6" ca="1" si="697">SUMIF(YH3:YH72,UG6,YF3:YF72)+SUMIF(YE3:YE72,UG6,YG3:YG72)</f>
        <v>0</v>
      </c>
      <c r="UM6" s="385">
        <f t="shared" ca="1" si="124"/>
        <v>1000</v>
      </c>
      <c r="UN6" s="385">
        <f t="shared" ca="1" si="125"/>
        <v>0</v>
      </c>
      <c r="UO6" s="391">
        <f t="shared" si="126"/>
        <v>16</v>
      </c>
      <c r="UP6" s="385">
        <f t="shared" ref="UP6" ca="1" si="698">IF(COUNTIF(UN4:UN8,4)&lt;&gt;4,RANK(UN6,UN4:UN8),UN58)</f>
        <v>1</v>
      </c>
      <c r="UR6" s="385">
        <f t="shared" ref="UR6" ca="1" si="699">SUMPRODUCT((UP4:UP7=UP6)*(UO4:UO7&lt;UO6))+UP6</f>
        <v>2</v>
      </c>
      <c r="US6" s="386" t="str">
        <f t="shared" ref="US6" ca="1" si="700">INDEX(UG4:UG8,MATCH(3,UR4:UR8,0),0)</f>
        <v>Norway</v>
      </c>
      <c r="UT6" s="385">
        <f t="shared" ref="UT6" ca="1" si="701">INDEX(UP4:UP8,MATCH(US6,UG4:UG8,0),0)</f>
        <v>1</v>
      </c>
      <c r="UU6" s="385" t="str">
        <f t="shared" ref="UU6:UU7" ca="1" si="702">IF(AND(UU5&lt;&gt;"",UT6=1),US6,"")</f>
        <v>Norway</v>
      </c>
      <c r="UV6" s="385" t="str">
        <f t="shared" ref="UV6:UV7" ca="1" si="703">IF(AND(UV5&lt;&gt;"",UT7=2),US7,"")</f>
        <v/>
      </c>
      <c r="UW6" s="385" t="str">
        <f t="shared" ref="UW6" ca="1" si="704">IF(AND(UW5&lt;&gt;"",UT8=3),US8,"")</f>
        <v/>
      </c>
      <c r="UZ6" s="385" t="str">
        <f t="shared" ca="1" si="135"/>
        <v>Norway</v>
      </c>
      <c r="VA6" s="385">
        <f ca="1">SUMPRODUCT((YE3:YE54=UZ6)*(YH3:YH54=UZ7)*(YI3:YI54="W"))+SUMPRODUCT((YE3:YE54=UZ6)*(YH3:YH54=UZ8)*(YI3:YI54="W"))+SUMPRODUCT((YE3:YE54=UZ6)*(YH3:YH54=UZ4)*(YI3:YI54="W"))+SUMPRODUCT((YE3:YE54=UZ6)*(YH3:YH54=UZ5)*(YI3:YI54="W"))+SUMPRODUCT((YE3:YE54=UZ7)*(YH3:YH54=UZ6)*(YJ3:YJ54="W"))+SUMPRODUCT((YE3:YE54=UZ8)*(YH3:YH54=UZ6)*(YJ3:YJ54="W"))+SUMPRODUCT((YE3:YE54=UZ4)*(YH3:YH54=UZ6)*(YJ3:YJ54="W"))+SUMPRODUCT((YE3:YE54=UZ5)*(YH3:YH54=UZ6)*(YJ3:YJ54="W"))</f>
        <v>0</v>
      </c>
      <c r="VB6" s="385">
        <f ca="1">SUMPRODUCT((YE3:YE54=UZ6)*(YH3:YH54=UZ7)*(YI3:YI54="D"))+SUMPRODUCT((YE3:YE54=UZ6)*(YH3:YH54=UZ8)*(YI3:YI54="D"))+SUMPRODUCT((YE3:YE54=UZ6)*(YH3:YH54=UZ4)*(YI3:YI54="D"))+SUMPRODUCT((YE3:YE54=UZ6)*(YH3:YH54=UZ5)*(YI3:YI54="D"))+SUMPRODUCT((YE3:YE54=UZ7)*(YH3:YH54=UZ6)*(YI3:YI54="D"))+SUMPRODUCT((YE3:YE54=UZ8)*(YH3:YH54=UZ6)*(YI3:YI54="D"))+SUMPRODUCT((YE3:YE54=UZ4)*(YH3:YH54=UZ6)*(YI3:YI54="D"))+SUMPRODUCT((YE3:YE54=UZ5)*(YH3:YH54=UZ6)*(YI3:YI54="D"))</f>
        <v>0</v>
      </c>
      <c r="VC6" s="385">
        <f ca="1">SUMPRODUCT((YE3:YE54=UZ6)*(YH3:YH54=UZ7)*(YI3:YI54="L"))+SUMPRODUCT((YE3:YE54=UZ6)*(YH3:YH54=UZ8)*(YI3:YI54="L"))+SUMPRODUCT((YE3:YE54=UZ6)*(YH3:YH54=UZ4)*(YI3:YI54="L"))+SUMPRODUCT((YE3:YE54=UZ6)*(YH3:YH54=UZ5)*(YI3:YI54="L"))+SUMPRODUCT((YE3:YE54=UZ7)*(YH3:YH54=UZ6)*(YJ3:YJ54="L"))+SUMPRODUCT((YE3:YE54=UZ8)*(YH3:YH54=UZ6)*(YJ3:YJ54="L"))+SUMPRODUCT((YE3:YE54=UZ4)*(YH3:YH54=UZ6)*(YJ3:YJ54="L"))+SUMPRODUCT((YE3:YE54=UZ5)*(YH3:YH54=UZ6)*(YJ3:YJ54="L"))</f>
        <v>0</v>
      </c>
      <c r="VD6" s="385">
        <f ca="1">SUMPRODUCT((YE3:YE54=UZ6)*(YH3:YH54=UZ7)*YF3:YF54)+SUMPRODUCT((YE3:YE54=UZ6)*(YH3:YH54=UZ8)*YF3:YF54)+SUMPRODUCT((YE3:YE54=UZ6)*(YH3:YH54=UZ4)*YF3:YF54)+SUMPRODUCT((YE3:YE54=UZ6)*(YH3:YH54=UZ5)*YF3:YF54)+SUMPRODUCT((YE3:YE54=UZ7)*(YH3:YH54=UZ6)*YG3:YG54)+SUMPRODUCT((YE3:YE54=UZ8)*(YH3:YH54=UZ6)*YG3:YG54)+SUMPRODUCT((YE3:YE54=UZ4)*(YH3:YH54=UZ6)*YG3:YG54)+SUMPRODUCT((YE3:YE54=UZ5)*(YH3:YH54=UZ6)*YG3:YG54)</f>
        <v>0</v>
      </c>
      <c r="VE6" s="385">
        <f ca="1">SUMPRODUCT((YE3:YE54=UZ6)*(YH3:YH54=UZ7)*YG3:YG54)+SUMPRODUCT((YE3:YE54=UZ6)*(YH3:YH54=UZ8)*YG3:YG54)+SUMPRODUCT((YE3:YE54=UZ6)*(YH3:YH54=UZ4)*YG3:YG54)+SUMPRODUCT((YE3:YE54=UZ6)*(YH3:YH54=UZ5)*YG3:YG54)+SUMPRODUCT((YE3:YE54=UZ7)*(YH3:YH54=UZ6)*YF3:YF54)+SUMPRODUCT((YE3:YE54=UZ8)*(YH3:YH54=UZ6)*YF3:YF54)+SUMPRODUCT((YE3:YE54=UZ4)*(YH3:YH54=UZ6)*YF3:YF54)+SUMPRODUCT((YE3:YE54=UZ5)*(YH3:YH54=UZ6)*YF3:YF54)</f>
        <v>0</v>
      </c>
      <c r="VF6" s="385">
        <f t="shared" ca="1" si="136"/>
        <v>1000</v>
      </c>
      <c r="VG6" s="385">
        <f t="shared" ca="1" si="137"/>
        <v>0</v>
      </c>
      <c r="VH6" s="385">
        <f ca="1">IF(UZ6&lt;&gt;"",VLOOKUP(UZ6,UG4:UM52,7,FALSE),"")</f>
        <v>1000</v>
      </c>
      <c r="VI6" s="385">
        <f ca="1">IF(UZ6&lt;&gt;"",VLOOKUP(UZ6,UG4:UM52,5,FALSE),"")</f>
        <v>0</v>
      </c>
      <c r="VJ6" s="385">
        <f ca="1">IF(UZ6&lt;&gt;"",VLOOKUP(UZ6,UG4:UO52,9,FALSE),"")</f>
        <v>24</v>
      </c>
      <c r="VK6" s="385">
        <f t="shared" ca="1" si="138"/>
        <v>0</v>
      </c>
      <c r="VL6" s="385">
        <f t="shared" ref="VL6" ca="1" si="705">IF(UZ6&lt;&gt;"",RANK(VK6,VK4:VK8),"")</f>
        <v>1</v>
      </c>
      <c r="VM6" s="385">
        <f t="shared" ref="VM6" ca="1" si="706">IF(UZ6&lt;&gt;"",SUMPRODUCT((VK4:VK8=VK6)*(VF4:VF8&gt;VF6)),"")</f>
        <v>0</v>
      </c>
      <c r="VN6" s="385">
        <f t="shared" ref="VN6" ca="1" si="707">IF(UZ6&lt;&gt;"",SUMPRODUCT((VK4:VK8=VK6)*(VF4:VF8=VF6)*(VD4:VD8&gt;VD6)),"")</f>
        <v>0</v>
      </c>
      <c r="VO6" s="385">
        <f t="shared" ref="VO6" ca="1" si="708">IF(UZ6&lt;&gt;"",SUMPRODUCT((VK4:VK8=VK6)*(VF4:VF8=VF6)*(VD4:VD8=VD6)*(VH4:VH8&gt;VH6)),"")</f>
        <v>0</v>
      </c>
      <c r="VP6" s="385">
        <f t="shared" ref="VP6" ca="1" si="709">IF(UZ6&lt;&gt;"",SUMPRODUCT((VK4:VK8=VK6)*(VF4:VF8=VF6)*(VD4:VD8=VD6)*(VH4:VH8=VH6)*(VI4:VI8&gt;VI6)),"")</f>
        <v>0</v>
      </c>
      <c r="VQ6" s="385">
        <f t="shared" ref="VQ6" ca="1" si="710">IF(UZ6&lt;&gt;"",SUMPRODUCT((VK4:VK8=VK6)*(VF4:VF8=VF6)*(VD4:VD8=VD6)*(VH4:VH8=VH6)*(VI4:VI8=VI6)*(VJ4:VJ8&gt;VJ6)),"")</f>
        <v>1</v>
      </c>
      <c r="VR6" s="385">
        <f t="shared" ref="VR6" ca="1" si="711">IF(UZ6&lt;&gt;"",IF(VR58&lt;&gt;"",IF(UY55=3,VR58,VR58+UY55),SUM(VL6:VQ6)),"")</f>
        <v>2</v>
      </c>
      <c r="VS6" s="385" t="str">
        <f t="shared" ref="VS6" ca="1" si="712">IF(UZ6&lt;&gt;"",INDEX(UZ4:UZ8,MATCH(3,VR4:VR8,0),0),"")</f>
        <v>Iceland</v>
      </c>
      <c r="VT6" s="385" t="str">
        <f t="shared" ca="1" si="410"/>
        <v/>
      </c>
      <c r="VU6" s="385">
        <f ca="1">SUMPRODUCT((YE3:YE54=VT6)*(YH3:YH54=VT7)*(YI3:YI54="W"))+SUMPRODUCT((YE3:YE54=VT6)*(YH3:YH54=VT8)*(YI3:YI54="W"))+SUMPRODUCT((YE3:YE54=VT6)*(YH3:YH54=VT5)*(YI3:YI54="W"))+SUMPRODUCT((YE3:YE54=VT7)*(YH3:YH54=VT6)*(YJ3:YJ54="W"))+SUMPRODUCT((YE3:YE54=VT8)*(YH3:YH54=VT6)*(YJ3:YJ54="W"))+SUMPRODUCT((YE3:YE54=VT5)*(YH3:YH54=VT6)*(YJ3:YJ54="W"))</f>
        <v>0</v>
      </c>
      <c r="VV6" s="385">
        <f ca="1">SUMPRODUCT((YE3:YE54=VT6)*(YH3:YH54=VT7)*(YI3:YI54="D"))+SUMPRODUCT((YE3:YE54=VT6)*(YH3:YH54=VT8)*(YI3:YI54="D"))+SUMPRODUCT((YE3:YE54=VT6)*(YH3:YH54=VT5)*(YI3:YI54="D"))+SUMPRODUCT((YE3:YE54=VT7)*(YH3:YH54=VT6)*(YI3:YI54="D"))+SUMPRODUCT((YE3:YE54=VT8)*(YH3:YH54=VT6)*(YI3:YI54="D"))+SUMPRODUCT((YE3:YE54=VT5)*(YH3:YH54=VT6)*(YI3:YI54="D"))</f>
        <v>0</v>
      </c>
      <c r="VW6" s="385">
        <f ca="1">SUMPRODUCT((YE3:YE54=VT6)*(YH3:YH54=VT7)*(YI3:YI54="L"))+SUMPRODUCT((YE3:YE54=VT6)*(YH3:YH54=VT8)*(YI3:YI54="L"))+SUMPRODUCT((YE3:YE54=VT6)*(YH3:YH54=VT5)*(YI3:YI54="L"))+SUMPRODUCT((YE3:YE54=VT7)*(YH3:YH54=VT6)*(YJ3:YJ54="L"))+SUMPRODUCT((YE3:YE54=VT8)*(YH3:YH54=VT6)*(YJ3:YJ54="L"))+SUMPRODUCT((YE3:YE54=VT5)*(YH3:YH54=VT6)*(YJ3:YJ54="L"))</f>
        <v>0</v>
      </c>
      <c r="VX6" s="385">
        <f ca="1">SUMPRODUCT((YE3:YE54=VT6)*(YH3:YH54=VT7)*YF3:YF54)+SUMPRODUCT((YE3:YE54=VT6)*(YH3:YH54=VT8)*YF3:YF54)+SUMPRODUCT((YE3:YE54=VT6)*(YH3:YH54=VT4)*YF3:YF54)+SUMPRODUCT((YE3:YE54=VT6)*(YH3:YH54=VT5)*YF3:YF54)+SUMPRODUCT((YE3:YE54=VT7)*(YH3:YH54=VT6)*YG3:YG54)+SUMPRODUCT((YE3:YE54=VT8)*(YH3:YH54=VT6)*YG3:YG54)+SUMPRODUCT((YE3:YE54=VT4)*(YH3:YH54=VT6)*YG3:YG54)+SUMPRODUCT((YE3:YE54=VT5)*(YH3:YH54=VT6)*YG3:YG54)</f>
        <v>0</v>
      </c>
      <c r="VY6" s="385">
        <f ca="1">SUMPRODUCT((YE3:YE54=VT6)*(YH3:YH54=VT7)*YG3:YG54)+SUMPRODUCT((YE3:YE54=VT6)*(YH3:YH54=VT8)*YG3:YG54)+SUMPRODUCT((YE3:YE54=VT6)*(YH3:YH54=VT4)*YG3:YG54)+SUMPRODUCT((YE3:YE54=VT6)*(YH3:YH54=VT5)*YG3:YG54)+SUMPRODUCT((YE3:YE54=VT7)*(YH3:YH54=VT6)*YF3:YF54)+SUMPRODUCT((YE3:YE54=VT8)*(YH3:YH54=VT6)*YF3:YF54)+SUMPRODUCT((YE3:YE54=VT4)*(YH3:YH54=VT6)*YF3:YF54)+SUMPRODUCT((YE3:YE54=VT5)*(YH3:YH54=VT6)*YF3:YF54)</f>
        <v>0</v>
      </c>
      <c r="VZ6" s="385">
        <f t="shared" ca="1" si="411"/>
        <v>1000</v>
      </c>
      <c r="WA6" s="385" t="str">
        <f t="shared" ca="1" si="412"/>
        <v/>
      </c>
      <c r="WB6" s="385" t="str">
        <f ca="1">IF(VT6&lt;&gt;"",VLOOKUP(VT6,UG4:UM52,7,FALSE),"")</f>
        <v/>
      </c>
      <c r="WC6" s="385" t="str">
        <f ca="1">IF(VT6&lt;&gt;"",VLOOKUP(VT6,UG4:UM52,5,FALSE),"")</f>
        <v/>
      </c>
      <c r="WD6" s="385" t="str">
        <f ca="1">IF(VT6&lt;&gt;"",VLOOKUP(VT6,UG4:UO52,9,FALSE),"")</f>
        <v/>
      </c>
      <c r="WE6" s="385" t="str">
        <f t="shared" ca="1" si="413"/>
        <v/>
      </c>
      <c r="WF6" s="385" t="str">
        <f t="shared" ref="WF6" ca="1" si="713">IF(VT6&lt;&gt;"",RANK(WE6,WE4:WE8),"")</f>
        <v/>
      </c>
      <c r="WG6" s="385" t="str">
        <f t="shared" ref="WG6" ca="1" si="714">IF(VT6&lt;&gt;"",SUMPRODUCT((WE4:WE8=WE6)*(VZ4:VZ8&gt;VZ6)),"")</f>
        <v/>
      </c>
      <c r="WH6" s="385" t="str">
        <f t="shared" ref="WH6" ca="1" si="715">IF(VT6&lt;&gt;"",SUMPRODUCT((WE4:WE8=WE6)*(VZ4:VZ8=VZ6)*(VX4:VX8&gt;VX6)),"")</f>
        <v/>
      </c>
      <c r="WI6" s="385" t="str">
        <f t="shared" ref="WI6" ca="1" si="716">IF(VT6&lt;&gt;"",SUMPRODUCT((WE4:WE8=WE6)*(VZ4:VZ8=VZ6)*(VX4:VX8=VX6)*(WB4:WB8&gt;WB6)),"")</f>
        <v/>
      </c>
      <c r="WJ6" s="385" t="str">
        <f t="shared" ref="WJ6" ca="1" si="717">IF(VT6&lt;&gt;"",SUMPRODUCT((WE4:WE8=WE6)*(VZ4:VZ8=VZ6)*(VX4:VX8=VX6)*(WB4:WB8=WB6)*(WC4:WC8&gt;WC6)),"")</f>
        <v/>
      </c>
      <c r="WK6" s="385" t="str">
        <f t="shared" ref="WK6" ca="1" si="718">IF(VT6&lt;&gt;"",SUMPRODUCT((WE4:WE8=WE6)*(VZ4:VZ8=VZ6)*(VX4:VX8=VX6)*(WB4:WB8=WB6)*(WC4:WC8=WC6)*(WD4:WD8&gt;WD6)),"")</f>
        <v/>
      </c>
      <c r="WL6" s="385" t="str">
        <f t="shared" ref="WL6" ca="1" si="719">IF(VT6&lt;&gt;"",IF(WL58&lt;&gt;"",IF(VS55=3,WL58,WL58+VS55),SUM(WF6:WK6)+1),"")</f>
        <v/>
      </c>
      <c r="WM6" s="385" t="str">
        <f t="shared" ref="WM6" ca="1" si="720">IF(VT6&lt;&gt;"",INDEX(VT5:VT8,MATCH(3,WL5:WL8,0),0),"")</f>
        <v/>
      </c>
      <c r="WN6" s="385" t="str">
        <f t="shared" ref="WN6:WN7" ca="1" si="721">IF(UW4&lt;&gt;"",UW4,"")</f>
        <v/>
      </c>
      <c r="WO6" s="385">
        <f ca="1">SUMPRODUCT((YE3:YE54=WN6)*(YH3:YH54=WN7)*(YI3:YI54="W"))+SUMPRODUCT((YE3:YE54=WN6)*(YH3:YH54=WN8)*(YI3:YI54="W"))+SUMPRODUCT((YE3:YE54=WN6)*(YH3:YH54=WN9)*(YI3:YI54="W"))+SUMPRODUCT((YE3:YE54=WN7)*(YH3:YH54=WN6)*(YJ3:YJ54="W"))+SUMPRODUCT((YE3:YE54=WN8)*(YH3:YH54=WN6)*(YJ3:YJ54="W"))+SUMPRODUCT((YE3:YE54=WN9)*(YH3:YH54=WN6)*(YJ3:YJ54="W"))</f>
        <v>0</v>
      </c>
      <c r="WP6" s="385">
        <f ca="1">SUMPRODUCT((YE3:YE54=WN6)*(YH3:YH54=WN7)*(YI3:YI54="D"))+SUMPRODUCT((YE3:YE54=WN6)*(YH3:YH54=WN8)*(YI3:YI54="D"))+SUMPRODUCT((YE3:YE54=WN6)*(YH3:YH54=WN9)*(YI3:YI54="D"))+SUMPRODUCT((YE3:YE54=WN7)*(YH3:YH54=WN6)*(YI3:YI54="D"))+SUMPRODUCT((YE3:YE54=WN8)*(YH3:YH54=WN6)*(YI3:YI54="D"))+SUMPRODUCT((YE3:YE54=WN9)*(YH3:YH54=WN6)*(YI3:YI54="D"))</f>
        <v>0</v>
      </c>
      <c r="WQ6" s="385">
        <f ca="1">SUMPRODUCT((YE3:YE54=WN6)*(YH3:YH54=WN7)*(YI3:YI54="L"))+SUMPRODUCT((YE3:YE54=WN6)*(YH3:YH54=WN8)*(YI3:YI54="L"))+SUMPRODUCT((YE3:YE54=WN6)*(YH3:YH54=WN9)*(YI3:YI54="L"))+SUMPRODUCT((YE3:YE54=WN7)*(YH3:YH54=WN6)*(YJ3:YJ54="L"))+SUMPRODUCT((YE3:YE54=WN8)*(YH3:YH54=WN6)*(YJ3:YJ54="L"))+SUMPRODUCT((YE3:YE54=WN9)*(YH3:YH54=WN6)*(YJ3:YJ54="L"))</f>
        <v>0</v>
      </c>
      <c r="WR6" s="385">
        <f ca="1">SUMPRODUCT((YE3:YE54=WN6)*(YH3:YH54=WN7)*YF3:YF54)+SUMPRODUCT((YE3:YE54=WN6)*(YH3:YH54=WN8)*YF3:YF54)+SUMPRODUCT((YE3:YE54=WN6)*(YH3:YH54=WN4)*YF3:YF54)+SUMPRODUCT((YE3:YE54=WN6)*(YH3:YH54=WN5)*YF3:YF54)+SUMPRODUCT((YE3:YE54=WN7)*(YH3:YH54=WN6)*YG3:YG54)+SUMPRODUCT((YE3:YE54=WN8)*(YH3:YH54=WN6)*YG3:YG54)+SUMPRODUCT((YE3:YE54=WN4)*(YH3:YH54=WN6)*YG3:YG54)+SUMPRODUCT((YE3:YE54=WN5)*(YH3:YH54=WN6)*YG3:YG54)</f>
        <v>0</v>
      </c>
      <c r="WS6" s="385">
        <f ca="1">SUMPRODUCT((YE3:YE54=WN6)*(YH3:YH54=WN7)*YG3:YG54)+SUMPRODUCT((YE3:YE54=WN6)*(YH3:YH54=WN8)*YG3:YG54)+SUMPRODUCT((YE3:YE54=WN6)*(YH3:YH54=WN4)*YG3:YG54)+SUMPRODUCT((YE3:YE54=WN6)*(YH3:YH54=WN5)*YG3:YG54)+SUMPRODUCT((YE3:YE54=WN7)*(YH3:YH54=WN6)*YF3:YF54)+SUMPRODUCT((YE3:YE54=WN8)*(YH3:YH54=WN6)*YF3:YF54)+SUMPRODUCT((YE3:YE54=WN4)*(YH3:YH54=WN6)*YF3:YF54)+SUMPRODUCT((YE3:YE54=WN5)*(YH3:YH54=WN6)*YF3:YF54)</f>
        <v>0</v>
      </c>
      <c r="WT6" s="385">
        <f t="shared" ref="WT6:WT7" ca="1" si="722">WR6-WS6+1000</f>
        <v>1000</v>
      </c>
      <c r="WU6" s="385" t="str">
        <f t="shared" ref="WU6:WU7" ca="1" si="723">IF(WN6&lt;&gt;"",WO6*3+WP6*1,"")</f>
        <v/>
      </c>
      <c r="WV6" s="385" t="str">
        <f ca="1">IF(WN6&lt;&gt;"",VLOOKUP(WN6,UG4:UM52,7,FALSE),"")</f>
        <v/>
      </c>
      <c r="WW6" s="385" t="str">
        <f ca="1">IF(WN6&lt;&gt;"",VLOOKUP(WN6,UG4:UM52,5,FALSE),"")</f>
        <v/>
      </c>
      <c r="WX6" s="385" t="str">
        <f ca="1">IF(WN6&lt;&gt;"",VLOOKUP(WN6,UG4:UO52,9,FALSE),"")</f>
        <v/>
      </c>
      <c r="WY6" s="385" t="str">
        <f t="shared" ref="WY6:WY7" ca="1" si="724">WU6</f>
        <v/>
      </c>
      <c r="WZ6" s="385" t="str">
        <f t="shared" ref="WZ6" ca="1" si="725">IF(WN6&lt;&gt;"",RANK(WY6,WY4:WY8),"")</f>
        <v/>
      </c>
      <c r="XA6" s="385" t="str">
        <f t="shared" ref="XA6" ca="1" si="726">IF(WN6&lt;&gt;"",SUMPRODUCT((WY4:WY8=WY6)*(WT4:WT8&gt;WT6)),"")</f>
        <v/>
      </c>
      <c r="XB6" s="385" t="str">
        <f t="shared" ref="XB6" ca="1" si="727">IF(WN6&lt;&gt;"",SUMPRODUCT((WY4:WY8=WY6)*(WT4:WT8=WT6)*(WR4:WR8&gt;WR6)),"")</f>
        <v/>
      </c>
      <c r="XC6" s="385" t="str">
        <f t="shared" ref="XC6" ca="1" si="728">IF(WN6&lt;&gt;"",SUMPRODUCT((WY4:WY8=WY6)*(WT4:WT8=WT6)*(WR4:WR8=WR6)*(WV4:WV8&gt;WV6)),"")</f>
        <v/>
      </c>
      <c r="XD6" s="385" t="str">
        <f t="shared" ref="XD6" ca="1" si="729">IF(WN6&lt;&gt;"",SUMPRODUCT((WY4:WY8=WY6)*(WT4:WT8=WT6)*(WR4:WR8=WR6)*(WV4:WV8=WV6)*(WW4:WW8&gt;WW6)),"")</f>
        <v/>
      </c>
      <c r="XE6" s="385" t="str">
        <f t="shared" ref="XE6" ca="1" si="730">IF(WN6&lt;&gt;"",SUMPRODUCT((WY4:WY8=WY6)*(WT4:WT8=WT6)*(WR4:WR8=WR6)*(WV4:WV8=WV6)*(WW4:WW8=WW6)*(WX4:WX8&gt;WX6)),"")</f>
        <v/>
      </c>
      <c r="XF6" s="385" t="str">
        <f t="shared" ref="XF6:XF7" ca="1" si="731">IF(WN6&lt;&gt;"",SUM(WZ6:XE6)+2,"")</f>
        <v/>
      </c>
      <c r="XG6" s="385" t="str">
        <f t="shared" ref="XG6" ca="1" si="732">IF(WN6&lt;&gt;"",INDEX(WN6:WN8,MATCH(3,XF6:XF8,0),0),"")</f>
        <v/>
      </c>
      <c r="YB6" s="385" t="str">
        <f t="shared" ref="YB6" ca="1" si="733">IF(XG6&lt;&gt;"",XG6,IF(WM6&lt;&gt;"",WM6,IF(VS6&lt;&gt;"",VS6,US6)))</f>
        <v>Iceland</v>
      </c>
      <c r="YC6" s="385">
        <v>3</v>
      </c>
      <c r="YD6" s="385">
        <v>4</v>
      </c>
      <c r="YE6" s="389" t="str">
        <f t="shared" si="18"/>
        <v>Belgium</v>
      </c>
      <c r="YF6" s="389">
        <f ca="1">IF(OFFSET('Game Board'!O11,0,YF1)&lt;&gt;"",OFFSET('Game Board'!O11,0,YF1),0)</f>
        <v>0</v>
      </c>
      <c r="YG6" s="389">
        <f ca="1">IF(OFFSET('Game Board'!P11,0,YF1)&lt;&gt;"",OFFSET('Game Board'!P11,0,YF1),0)</f>
        <v>0</v>
      </c>
      <c r="YH6" s="389" t="str">
        <f t="shared" si="19"/>
        <v>Italy</v>
      </c>
      <c r="YI6" s="389" t="str">
        <f ca="1">IF(AND(OFFSET('Game Board'!O11,0,YF1)&lt;&gt;"",OFFSET('Game Board'!P11,0,YF1)&lt;&gt;""),IF(YF6&gt;YG6,"W",IF(YF6=YG6,"D","L")),"")</f>
        <v/>
      </c>
      <c r="YJ6" s="385" t="str">
        <f t="shared" ca="1" si="20"/>
        <v/>
      </c>
      <c r="YL6" s="385">
        <f ca="1">VLOOKUP(YM6,ACH4:ACI8,2,FALSE)</f>
        <v>3</v>
      </c>
      <c r="YM6" s="386" t="str">
        <f t="shared" si="148"/>
        <v>Iceland</v>
      </c>
      <c r="YN6" s="385">
        <f ca="1">SUMPRODUCT((ACK3:ACK54=YM6)*(ACO3:ACO54="W"))+SUMPRODUCT((ACN3:ACN54=YM6)*(ACP3:ACP54="W"))</f>
        <v>0</v>
      </c>
      <c r="YO6" s="385">
        <f ca="1">SUMPRODUCT((ACK3:ACK54=YM6)*(ACO3:ACO54="D"))+SUMPRODUCT((ACN3:ACN54=YM6)*(ACP3:ACP54="D"))</f>
        <v>0</v>
      </c>
      <c r="YP6" s="385">
        <f ca="1">SUMPRODUCT((ACK3:ACK54=YM6)*(ACO3:ACO54="L"))+SUMPRODUCT((ACN3:ACN54=YM6)*(ACP3:ACP54="L"))</f>
        <v>0</v>
      </c>
      <c r="YQ6" s="385">
        <f t="shared" ref="YQ6" ca="1" si="734">SUMIF(ACK3:ACK72,YM6,ACL3:ACL72)+SUMIF(ACN3:ACN72,YM6,ACM3:ACM72)</f>
        <v>0</v>
      </c>
      <c r="YR6" s="385">
        <f t="shared" ref="YR6" ca="1" si="735">SUMIF(ACN3:ACN72,YM6,ACL3:ACL72)+SUMIF(ACK3:ACK72,YM6,ACM3:ACM72)</f>
        <v>0</v>
      </c>
      <c r="YS6" s="385">
        <f t="shared" ca="1" si="151"/>
        <v>1000</v>
      </c>
      <c r="YT6" s="385">
        <f t="shared" ca="1" si="152"/>
        <v>0</v>
      </c>
      <c r="YU6" s="391">
        <f t="shared" si="153"/>
        <v>16</v>
      </c>
      <c r="YV6" s="385">
        <f t="shared" ref="YV6" ca="1" si="736">IF(COUNTIF(YT4:YT8,4)&lt;&gt;4,RANK(YT6,YT4:YT8),YT58)</f>
        <v>1</v>
      </c>
      <c r="YX6" s="385">
        <f t="shared" ref="YX6" ca="1" si="737">SUMPRODUCT((YV4:YV7=YV6)*(YU4:YU7&lt;YU6))+YV6</f>
        <v>2</v>
      </c>
      <c r="YY6" s="386" t="str">
        <f t="shared" ref="YY6" ca="1" si="738">INDEX(YM4:YM8,MATCH(3,YX4:YX8,0),0)</f>
        <v>Norway</v>
      </c>
      <c r="YZ6" s="385">
        <f t="shared" ref="YZ6" ca="1" si="739">INDEX(YV4:YV8,MATCH(YY6,YM4:YM8,0),0)</f>
        <v>1</v>
      </c>
      <c r="ZA6" s="385" t="str">
        <f t="shared" ref="ZA6:ZA7" ca="1" si="740">IF(AND(ZA5&lt;&gt;"",YZ6=1),YY6,"")</f>
        <v>Norway</v>
      </c>
      <c r="ZB6" s="385" t="str">
        <f t="shared" ref="ZB6:ZB7" ca="1" si="741">IF(AND(ZB5&lt;&gt;"",YZ7=2),YY7,"")</f>
        <v/>
      </c>
      <c r="ZC6" s="385" t="str">
        <f t="shared" ref="ZC6" ca="1" si="742">IF(AND(ZC5&lt;&gt;"",YZ8=3),YY8,"")</f>
        <v/>
      </c>
      <c r="ZF6" s="385" t="str">
        <f t="shared" ca="1" si="162"/>
        <v>Norway</v>
      </c>
      <c r="ZG6" s="385">
        <f ca="1">SUMPRODUCT((ACK3:ACK54=ZF6)*(ACN3:ACN54=ZF7)*(ACO3:ACO54="W"))+SUMPRODUCT((ACK3:ACK54=ZF6)*(ACN3:ACN54=ZF8)*(ACO3:ACO54="W"))+SUMPRODUCT((ACK3:ACK54=ZF6)*(ACN3:ACN54=ZF4)*(ACO3:ACO54="W"))+SUMPRODUCT((ACK3:ACK54=ZF6)*(ACN3:ACN54=ZF5)*(ACO3:ACO54="W"))+SUMPRODUCT((ACK3:ACK54=ZF7)*(ACN3:ACN54=ZF6)*(ACP3:ACP54="W"))+SUMPRODUCT((ACK3:ACK54=ZF8)*(ACN3:ACN54=ZF6)*(ACP3:ACP54="W"))+SUMPRODUCT((ACK3:ACK54=ZF4)*(ACN3:ACN54=ZF6)*(ACP3:ACP54="W"))+SUMPRODUCT((ACK3:ACK54=ZF5)*(ACN3:ACN54=ZF6)*(ACP3:ACP54="W"))</f>
        <v>0</v>
      </c>
      <c r="ZH6" s="385">
        <f ca="1">SUMPRODUCT((ACK3:ACK54=ZF6)*(ACN3:ACN54=ZF7)*(ACO3:ACO54="D"))+SUMPRODUCT((ACK3:ACK54=ZF6)*(ACN3:ACN54=ZF8)*(ACO3:ACO54="D"))+SUMPRODUCT((ACK3:ACK54=ZF6)*(ACN3:ACN54=ZF4)*(ACO3:ACO54="D"))+SUMPRODUCT((ACK3:ACK54=ZF6)*(ACN3:ACN54=ZF5)*(ACO3:ACO54="D"))+SUMPRODUCT((ACK3:ACK54=ZF7)*(ACN3:ACN54=ZF6)*(ACO3:ACO54="D"))+SUMPRODUCT((ACK3:ACK54=ZF8)*(ACN3:ACN54=ZF6)*(ACO3:ACO54="D"))+SUMPRODUCT((ACK3:ACK54=ZF4)*(ACN3:ACN54=ZF6)*(ACO3:ACO54="D"))+SUMPRODUCT((ACK3:ACK54=ZF5)*(ACN3:ACN54=ZF6)*(ACO3:ACO54="D"))</f>
        <v>0</v>
      </c>
      <c r="ZI6" s="385">
        <f ca="1">SUMPRODUCT((ACK3:ACK54=ZF6)*(ACN3:ACN54=ZF7)*(ACO3:ACO54="L"))+SUMPRODUCT((ACK3:ACK54=ZF6)*(ACN3:ACN54=ZF8)*(ACO3:ACO54="L"))+SUMPRODUCT((ACK3:ACK54=ZF6)*(ACN3:ACN54=ZF4)*(ACO3:ACO54="L"))+SUMPRODUCT((ACK3:ACK54=ZF6)*(ACN3:ACN54=ZF5)*(ACO3:ACO54="L"))+SUMPRODUCT((ACK3:ACK54=ZF7)*(ACN3:ACN54=ZF6)*(ACP3:ACP54="L"))+SUMPRODUCT((ACK3:ACK54=ZF8)*(ACN3:ACN54=ZF6)*(ACP3:ACP54="L"))+SUMPRODUCT((ACK3:ACK54=ZF4)*(ACN3:ACN54=ZF6)*(ACP3:ACP54="L"))+SUMPRODUCT((ACK3:ACK54=ZF5)*(ACN3:ACN54=ZF6)*(ACP3:ACP54="L"))</f>
        <v>0</v>
      </c>
      <c r="ZJ6" s="385">
        <f ca="1">SUMPRODUCT((ACK3:ACK54=ZF6)*(ACN3:ACN54=ZF7)*ACL3:ACL54)+SUMPRODUCT((ACK3:ACK54=ZF6)*(ACN3:ACN54=ZF8)*ACL3:ACL54)+SUMPRODUCT((ACK3:ACK54=ZF6)*(ACN3:ACN54=ZF4)*ACL3:ACL54)+SUMPRODUCT((ACK3:ACK54=ZF6)*(ACN3:ACN54=ZF5)*ACL3:ACL54)+SUMPRODUCT((ACK3:ACK54=ZF7)*(ACN3:ACN54=ZF6)*ACM3:ACM54)+SUMPRODUCT((ACK3:ACK54=ZF8)*(ACN3:ACN54=ZF6)*ACM3:ACM54)+SUMPRODUCT((ACK3:ACK54=ZF4)*(ACN3:ACN54=ZF6)*ACM3:ACM54)+SUMPRODUCT((ACK3:ACK54=ZF5)*(ACN3:ACN54=ZF6)*ACM3:ACM54)</f>
        <v>0</v>
      </c>
      <c r="ZK6" s="385">
        <f ca="1">SUMPRODUCT((ACK3:ACK54=ZF6)*(ACN3:ACN54=ZF7)*ACM3:ACM54)+SUMPRODUCT((ACK3:ACK54=ZF6)*(ACN3:ACN54=ZF8)*ACM3:ACM54)+SUMPRODUCT((ACK3:ACK54=ZF6)*(ACN3:ACN54=ZF4)*ACM3:ACM54)+SUMPRODUCT((ACK3:ACK54=ZF6)*(ACN3:ACN54=ZF5)*ACM3:ACM54)+SUMPRODUCT((ACK3:ACK54=ZF7)*(ACN3:ACN54=ZF6)*ACL3:ACL54)+SUMPRODUCT((ACK3:ACK54=ZF8)*(ACN3:ACN54=ZF6)*ACL3:ACL54)+SUMPRODUCT((ACK3:ACK54=ZF4)*(ACN3:ACN54=ZF6)*ACL3:ACL54)+SUMPRODUCT((ACK3:ACK54=ZF5)*(ACN3:ACN54=ZF6)*ACL3:ACL54)</f>
        <v>0</v>
      </c>
      <c r="ZL6" s="385">
        <f t="shared" ca="1" si="163"/>
        <v>1000</v>
      </c>
      <c r="ZM6" s="385">
        <f t="shared" ca="1" si="164"/>
        <v>0</v>
      </c>
      <c r="ZN6" s="385">
        <f ca="1">IF(ZF6&lt;&gt;"",VLOOKUP(ZF6,YM4:YS52,7,FALSE),"")</f>
        <v>1000</v>
      </c>
      <c r="ZO6" s="385">
        <f ca="1">IF(ZF6&lt;&gt;"",VLOOKUP(ZF6,YM4:YS52,5,FALSE),"")</f>
        <v>0</v>
      </c>
      <c r="ZP6" s="385">
        <f ca="1">IF(ZF6&lt;&gt;"",VLOOKUP(ZF6,YM4:YU52,9,FALSE),"")</f>
        <v>24</v>
      </c>
      <c r="ZQ6" s="385">
        <f t="shared" ca="1" si="165"/>
        <v>0</v>
      </c>
      <c r="ZR6" s="385">
        <f t="shared" ref="ZR6" ca="1" si="743">IF(ZF6&lt;&gt;"",RANK(ZQ6,ZQ4:ZQ8),"")</f>
        <v>1</v>
      </c>
      <c r="ZS6" s="385">
        <f t="shared" ref="ZS6" ca="1" si="744">IF(ZF6&lt;&gt;"",SUMPRODUCT((ZQ4:ZQ8=ZQ6)*(ZL4:ZL8&gt;ZL6)),"")</f>
        <v>0</v>
      </c>
      <c r="ZT6" s="385">
        <f t="shared" ref="ZT6" ca="1" si="745">IF(ZF6&lt;&gt;"",SUMPRODUCT((ZQ4:ZQ8=ZQ6)*(ZL4:ZL8=ZL6)*(ZJ4:ZJ8&gt;ZJ6)),"")</f>
        <v>0</v>
      </c>
      <c r="ZU6" s="385">
        <f t="shared" ref="ZU6" ca="1" si="746">IF(ZF6&lt;&gt;"",SUMPRODUCT((ZQ4:ZQ8=ZQ6)*(ZL4:ZL8=ZL6)*(ZJ4:ZJ8=ZJ6)*(ZN4:ZN8&gt;ZN6)),"")</f>
        <v>0</v>
      </c>
      <c r="ZV6" s="385">
        <f t="shared" ref="ZV6" ca="1" si="747">IF(ZF6&lt;&gt;"",SUMPRODUCT((ZQ4:ZQ8=ZQ6)*(ZL4:ZL8=ZL6)*(ZJ4:ZJ8=ZJ6)*(ZN4:ZN8=ZN6)*(ZO4:ZO8&gt;ZO6)),"")</f>
        <v>0</v>
      </c>
      <c r="ZW6" s="385">
        <f t="shared" ref="ZW6" ca="1" si="748">IF(ZF6&lt;&gt;"",SUMPRODUCT((ZQ4:ZQ8=ZQ6)*(ZL4:ZL8=ZL6)*(ZJ4:ZJ8=ZJ6)*(ZN4:ZN8=ZN6)*(ZO4:ZO8=ZO6)*(ZP4:ZP8&gt;ZP6)),"")</f>
        <v>1</v>
      </c>
      <c r="ZX6" s="385">
        <f t="shared" ref="ZX6" ca="1" si="749">IF(ZF6&lt;&gt;"",IF(ZX58&lt;&gt;"",IF(ZE55=3,ZX58,ZX58+ZE55),SUM(ZR6:ZW6)),"")</f>
        <v>2</v>
      </c>
      <c r="ZY6" s="385" t="str">
        <f t="shared" ref="ZY6" ca="1" si="750">IF(ZF6&lt;&gt;"",INDEX(ZF4:ZF8,MATCH(3,ZX4:ZX8,0),0),"")</f>
        <v>Iceland</v>
      </c>
      <c r="ZZ6" s="385" t="str">
        <f t="shared" ca="1" si="441"/>
        <v/>
      </c>
      <c r="AAA6" s="385">
        <f ca="1">SUMPRODUCT((ACK3:ACK54=ZZ6)*(ACN3:ACN54=ZZ7)*(ACO3:ACO54="W"))+SUMPRODUCT((ACK3:ACK54=ZZ6)*(ACN3:ACN54=ZZ8)*(ACO3:ACO54="W"))+SUMPRODUCT((ACK3:ACK54=ZZ6)*(ACN3:ACN54=ZZ5)*(ACO3:ACO54="W"))+SUMPRODUCT((ACK3:ACK54=ZZ7)*(ACN3:ACN54=ZZ6)*(ACP3:ACP54="W"))+SUMPRODUCT((ACK3:ACK54=ZZ8)*(ACN3:ACN54=ZZ6)*(ACP3:ACP54="W"))+SUMPRODUCT((ACK3:ACK54=ZZ5)*(ACN3:ACN54=ZZ6)*(ACP3:ACP54="W"))</f>
        <v>0</v>
      </c>
      <c r="AAB6" s="385">
        <f ca="1">SUMPRODUCT((ACK3:ACK54=ZZ6)*(ACN3:ACN54=ZZ7)*(ACO3:ACO54="D"))+SUMPRODUCT((ACK3:ACK54=ZZ6)*(ACN3:ACN54=ZZ8)*(ACO3:ACO54="D"))+SUMPRODUCT((ACK3:ACK54=ZZ6)*(ACN3:ACN54=ZZ5)*(ACO3:ACO54="D"))+SUMPRODUCT((ACK3:ACK54=ZZ7)*(ACN3:ACN54=ZZ6)*(ACO3:ACO54="D"))+SUMPRODUCT((ACK3:ACK54=ZZ8)*(ACN3:ACN54=ZZ6)*(ACO3:ACO54="D"))+SUMPRODUCT((ACK3:ACK54=ZZ5)*(ACN3:ACN54=ZZ6)*(ACO3:ACO54="D"))</f>
        <v>0</v>
      </c>
      <c r="AAC6" s="385">
        <f ca="1">SUMPRODUCT((ACK3:ACK54=ZZ6)*(ACN3:ACN54=ZZ7)*(ACO3:ACO54="L"))+SUMPRODUCT((ACK3:ACK54=ZZ6)*(ACN3:ACN54=ZZ8)*(ACO3:ACO54="L"))+SUMPRODUCT((ACK3:ACK54=ZZ6)*(ACN3:ACN54=ZZ5)*(ACO3:ACO54="L"))+SUMPRODUCT((ACK3:ACK54=ZZ7)*(ACN3:ACN54=ZZ6)*(ACP3:ACP54="L"))+SUMPRODUCT((ACK3:ACK54=ZZ8)*(ACN3:ACN54=ZZ6)*(ACP3:ACP54="L"))+SUMPRODUCT((ACK3:ACK54=ZZ5)*(ACN3:ACN54=ZZ6)*(ACP3:ACP54="L"))</f>
        <v>0</v>
      </c>
      <c r="AAD6" s="385">
        <f ca="1">SUMPRODUCT((ACK3:ACK54=ZZ6)*(ACN3:ACN54=ZZ7)*ACL3:ACL54)+SUMPRODUCT((ACK3:ACK54=ZZ6)*(ACN3:ACN54=ZZ8)*ACL3:ACL54)+SUMPRODUCT((ACK3:ACK54=ZZ6)*(ACN3:ACN54=ZZ4)*ACL3:ACL54)+SUMPRODUCT((ACK3:ACK54=ZZ6)*(ACN3:ACN54=ZZ5)*ACL3:ACL54)+SUMPRODUCT((ACK3:ACK54=ZZ7)*(ACN3:ACN54=ZZ6)*ACM3:ACM54)+SUMPRODUCT((ACK3:ACK54=ZZ8)*(ACN3:ACN54=ZZ6)*ACM3:ACM54)+SUMPRODUCT((ACK3:ACK54=ZZ4)*(ACN3:ACN54=ZZ6)*ACM3:ACM54)+SUMPRODUCT((ACK3:ACK54=ZZ5)*(ACN3:ACN54=ZZ6)*ACM3:ACM54)</f>
        <v>0</v>
      </c>
      <c r="AAE6" s="385">
        <f ca="1">SUMPRODUCT((ACK3:ACK54=ZZ6)*(ACN3:ACN54=ZZ7)*ACM3:ACM54)+SUMPRODUCT((ACK3:ACK54=ZZ6)*(ACN3:ACN54=ZZ8)*ACM3:ACM54)+SUMPRODUCT((ACK3:ACK54=ZZ6)*(ACN3:ACN54=ZZ4)*ACM3:ACM54)+SUMPRODUCT((ACK3:ACK54=ZZ6)*(ACN3:ACN54=ZZ5)*ACM3:ACM54)+SUMPRODUCT((ACK3:ACK54=ZZ7)*(ACN3:ACN54=ZZ6)*ACL3:ACL54)+SUMPRODUCT((ACK3:ACK54=ZZ8)*(ACN3:ACN54=ZZ6)*ACL3:ACL54)+SUMPRODUCT((ACK3:ACK54=ZZ4)*(ACN3:ACN54=ZZ6)*ACL3:ACL54)+SUMPRODUCT((ACK3:ACK54=ZZ5)*(ACN3:ACN54=ZZ6)*ACL3:ACL54)</f>
        <v>0</v>
      </c>
      <c r="AAF6" s="385">
        <f t="shared" ca="1" si="442"/>
        <v>1000</v>
      </c>
      <c r="AAG6" s="385" t="str">
        <f t="shared" ca="1" si="443"/>
        <v/>
      </c>
      <c r="AAH6" s="385" t="str">
        <f ca="1">IF(ZZ6&lt;&gt;"",VLOOKUP(ZZ6,YM4:YS52,7,FALSE),"")</f>
        <v/>
      </c>
      <c r="AAI6" s="385" t="str">
        <f ca="1">IF(ZZ6&lt;&gt;"",VLOOKUP(ZZ6,YM4:YS52,5,FALSE),"")</f>
        <v/>
      </c>
      <c r="AAJ6" s="385" t="str">
        <f ca="1">IF(ZZ6&lt;&gt;"",VLOOKUP(ZZ6,YM4:YU52,9,FALSE),"")</f>
        <v/>
      </c>
      <c r="AAK6" s="385" t="str">
        <f t="shared" ca="1" si="444"/>
        <v/>
      </c>
      <c r="AAL6" s="385" t="str">
        <f t="shared" ref="AAL6" ca="1" si="751">IF(ZZ6&lt;&gt;"",RANK(AAK6,AAK4:AAK8),"")</f>
        <v/>
      </c>
      <c r="AAM6" s="385" t="str">
        <f t="shared" ref="AAM6" ca="1" si="752">IF(ZZ6&lt;&gt;"",SUMPRODUCT((AAK4:AAK8=AAK6)*(AAF4:AAF8&gt;AAF6)),"")</f>
        <v/>
      </c>
      <c r="AAN6" s="385" t="str">
        <f t="shared" ref="AAN6" ca="1" si="753">IF(ZZ6&lt;&gt;"",SUMPRODUCT((AAK4:AAK8=AAK6)*(AAF4:AAF8=AAF6)*(AAD4:AAD8&gt;AAD6)),"")</f>
        <v/>
      </c>
      <c r="AAO6" s="385" t="str">
        <f t="shared" ref="AAO6" ca="1" si="754">IF(ZZ6&lt;&gt;"",SUMPRODUCT((AAK4:AAK8=AAK6)*(AAF4:AAF8=AAF6)*(AAD4:AAD8=AAD6)*(AAH4:AAH8&gt;AAH6)),"")</f>
        <v/>
      </c>
      <c r="AAP6" s="385" t="str">
        <f t="shared" ref="AAP6" ca="1" si="755">IF(ZZ6&lt;&gt;"",SUMPRODUCT((AAK4:AAK8=AAK6)*(AAF4:AAF8=AAF6)*(AAD4:AAD8=AAD6)*(AAH4:AAH8=AAH6)*(AAI4:AAI8&gt;AAI6)),"")</f>
        <v/>
      </c>
      <c r="AAQ6" s="385" t="str">
        <f t="shared" ref="AAQ6" ca="1" si="756">IF(ZZ6&lt;&gt;"",SUMPRODUCT((AAK4:AAK8=AAK6)*(AAF4:AAF8=AAF6)*(AAD4:AAD8=AAD6)*(AAH4:AAH8=AAH6)*(AAI4:AAI8=AAI6)*(AAJ4:AAJ8&gt;AAJ6)),"")</f>
        <v/>
      </c>
      <c r="AAR6" s="385" t="str">
        <f t="shared" ref="AAR6" ca="1" si="757">IF(ZZ6&lt;&gt;"",IF(AAR58&lt;&gt;"",IF(ZY55=3,AAR58,AAR58+ZY55),SUM(AAL6:AAQ6)+1),"")</f>
        <v/>
      </c>
      <c r="AAS6" s="385" t="str">
        <f t="shared" ref="AAS6" ca="1" si="758">IF(ZZ6&lt;&gt;"",INDEX(ZZ5:ZZ8,MATCH(3,AAR5:AAR8,0),0),"")</f>
        <v/>
      </c>
      <c r="AAT6" s="385" t="str">
        <f t="shared" ref="AAT6:AAT7" ca="1" si="759">IF(ZC4&lt;&gt;"",ZC4,"")</f>
        <v/>
      </c>
      <c r="AAU6" s="385">
        <f ca="1">SUMPRODUCT((ACK3:ACK54=AAT6)*(ACN3:ACN54=AAT7)*(ACO3:ACO54="W"))+SUMPRODUCT((ACK3:ACK54=AAT6)*(ACN3:ACN54=AAT8)*(ACO3:ACO54="W"))+SUMPRODUCT((ACK3:ACK54=AAT6)*(ACN3:ACN54=AAT9)*(ACO3:ACO54="W"))+SUMPRODUCT((ACK3:ACK54=AAT7)*(ACN3:ACN54=AAT6)*(ACP3:ACP54="W"))+SUMPRODUCT((ACK3:ACK54=AAT8)*(ACN3:ACN54=AAT6)*(ACP3:ACP54="W"))+SUMPRODUCT((ACK3:ACK54=AAT9)*(ACN3:ACN54=AAT6)*(ACP3:ACP54="W"))</f>
        <v>0</v>
      </c>
      <c r="AAV6" s="385">
        <f ca="1">SUMPRODUCT((ACK3:ACK54=AAT6)*(ACN3:ACN54=AAT7)*(ACO3:ACO54="D"))+SUMPRODUCT((ACK3:ACK54=AAT6)*(ACN3:ACN54=AAT8)*(ACO3:ACO54="D"))+SUMPRODUCT((ACK3:ACK54=AAT6)*(ACN3:ACN54=AAT9)*(ACO3:ACO54="D"))+SUMPRODUCT((ACK3:ACK54=AAT7)*(ACN3:ACN54=AAT6)*(ACO3:ACO54="D"))+SUMPRODUCT((ACK3:ACK54=AAT8)*(ACN3:ACN54=AAT6)*(ACO3:ACO54="D"))+SUMPRODUCT((ACK3:ACK54=AAT9)*(ACN3:ACN54=AAT6)*(ACO3:ACO54="D"))</f>
        <v>0</v>
      </c>
      <c r="AAW6" s="385">
        <f ca="1">SUMPRODUCT((ACK3:ACK54=AAT6)*(ACN3:ACN54=AAT7)*(ACO3:ACO54="L"))+SUMPRODUCT((ACK3:ACK54=AAT6)*(ACN3:ACN54=AAT8)*(ACO3:ACO54="L"))+SUMPRODUCT((ACK3:ACK54=AAT6)*(ACN3:ACN54=AAT9)*(ACO3:ACO54="L"))+SUMPRODUCT((ACK3:ACK54=AAT7)*(ACN3:ACN54=AAT6)*(ACP3:ACP54="L"))+SUMPRODUCT((ACK3:ACK54=AAT8)*(ACN3:ACN54=AAT6)*(ACP3:ACP54="L"))+SUMPRODUCT((ACK3:ACK54=AAT9)*(ACN3:ACN54=AAT6)*(ACP3:ACP54="L"))</f>
        <v>0</v>
      </c>
      <c r="AAX6" s="385">
        <f ca="1">SUMPRODUCT((ACK3:ACK54=AAT6)*(ACN3:ACN54=AAT7)*ACL3:ACL54)+SUMPRODUCT((ACK3:ACK54=AAT6)*(ACN3:ACN54=AAT8)*ACL3:ACL54)+SUMPRODUCT((ACK3:ACK54=AAT6)*(ACN3:ACN54=AAT4)*ACL3:ACL54)+SUMPRODUCT((ACK3:ACK54=AAT6)*(ACN3:ACN54=AAT5)*ACL3:ACL54)+SUMPRODUCT((ACK3:ACK54=AAT7)*(ACN3:ACN54=AAT6)*ACM3:ACM54)+SUMPRODUCT((ACK3:ACK54=AAT8)*(ACN3:ACN54=AAT6)*ACM3:ACM54)+SUMPRODUCT((ACK3:ACK54=AAT4)*(ACN3:ACN54=AAT6)*ACM3:ACM54)+SUMPRODUCT((ACK3:ACK54=AAT5)*(ACN3:ACN54=AAT6)*ACM3:ACM54)</f>
        <v>0</v>
      </c>
      <c r="AAY6" s="385">
        <f ca="1">SUMPRODUCT((ACK3:ACK54=AAT6)*(ACN3:ACN54=AAT7)*ACM3:ACM54)+SUMPRODUCT((ACK3:ACK54=AAT6)*(ACN3:ACN54=AAT8)*ACM3:ACM54)+SUMPRODUCT((ACK3:ACK54=AAT6)*(ACN3:ACN54=AAT4)*ACM3:ACM54)+SUMPRODUCT((ACK3:ACK54=AAT6)*(ACN3:ACN54=AAT5)*ACM3:ACM54)+SUMPRODUCT((ACK3:ACK54=AAT7)*(ACN3:ACN54=AAT6)*ACL3:ACL54)+SUMPRODUCT((ACK3:ACK54=AAT8)*(ACN3:ACN54=AAT6)*ACL3:ACL54)+SUMPRODUCT((ACK3:ACK54=AAT4)*(ACN3:ACN54=AAT6)*ACL3:ACL54)+SUMPRODUCT((ACK3:ACK54=AAT5)*(ACN3:ACN54=AAT6)*ACL3:ACL54)</f>
        <v>0</v>
      </c>
      <c r="AAZ6" s="385">
        <f t="shared" ref="AAZ6:AAZ7" ca="1" si="760">AAX6-AAY6+1000</f>
        <v>1000</v>
      </c>
      <c r="ABA6" s="385" t="str">
        <f t="shared" ref="ABA6:ABA7" ca="1" si="761">IF(AAT6&lt;&gt;"",AAU6*3+AAV6*1,"")</f>
        <v/>
      </c>
      <c r="ABB6" s="385" t="str">
        <f ca="1">IF(AAT6&lt;&gt;"",VLOOKUP(AAT6,YM4:YS52,7,FALSE),"")</f>
        <v/>
      </c>
      <c r="ABC6" s="385" t="str">
        <f ca="1">IF(AAT6&lt;&gt;"",VLOOKUP(AAT6,YM4:YS52,5,FALSE),"")</f>
        <v/>
      </c>
      <c r="ABD6" s="385" t="str">
        <f ca="1">IF(AAT6&lt;&gt;"",VLOOKUP(AAT6,YM4:YU52,9,FALSE),"")</f>
        <v/>
      </c>
      <c r="ABE6" s="385" t="str">
        <f t="shared" ref="ABE6:ABE7" ca="1" si="762">ABA6</f>
        <v/>
      </c>
      <c r="ABF6" s="385" t="str">
        <f t="shared" ref="ABF6" ca="1" si="763">IF(AAT6&lt;&gt;"",RANK(ABE6,ABE4:ABE8),"")</f>
        <v/>
      </c>
      <c r="ABG6" s="385" t="str">
        <f t="shared" ref="ABG6" ca="1" si="764">IF(AAT6&lt;&gt;"",SUMPRODUCT((ABE4:ABE8=ABE6)*(AAZ4:AAZ8&gt;AAZ6)),"")</f>
        <v/>
      </c>
      <c r="ABH6" s="385" t="str">
        <f t="shared" ref="ABH6" ca="1" si="765">IF(AAT6&lt;&gt;"",SUMPRODUCT((ABE4:ABE8=ABE6)*(AAZ4:AAZ8=AAZ6)*(AAX4:AAX8&gt;AAX6)),"")</f>
        <v/>
      </c>
      <c r="ABI6" s="385" t="str">
        <f t="shared" ref="ABI6" ca="1" si="766">IF(AAT6&lt;&gt;"",SUMPRODUCT((ABE4:ABE8=ABE6)*(AAZ4:AAZ8=AAZ6)*(AAX4:AAX8=AAX6)*(ABB4:ABB8&gt;ABB6)),"")</f>
        <v/>
      </c>
      <c r="ABJ6" s="385" t="str">
        <f t="shared" ref="ABJ6" ca="1" si="767">IF(AAT6&lt;&gt;"",SUMPRODUCT((ABE4:ABE8=ABE6)*(AAZ4:AAZ8=AAZ6)*(AAX4:AAX8=AAX6)*(ABB4:ABB8=ABB6)*(ABC4:ABC8&gt;ABC6)),"")</f>
        <v/>
      </c>
      <c r="ABK6" s="385" t="str">
        <f t="shared" ref="ABK6" ca="1" si="768">IF(AAT6&lt;&gt;"",SUMPRODUCT((ABE4:ABE8=ABE6)*(AAZ4:AAZ8=AAZ6)*(AAX4:AAX8=AAX6)*(ABB4:ABB8=ABB6)*(ABC4:ABC8=ABC6)*(ABD4:ABD8&gt;ABD6)),"")</f>
        <v/>
      </c>
      <c r="ABL6" s="385" t="str">
        <f t="shared" ref="ABL6:ABL7" ca="1" si="769">IF(AAT6&lt;&gt;"",SUM(ABF6:ABK6)+2,"")</f>
        <v/>
      </c>
      <c r="ABM6" s="385" t="str">
        <f t="shared" ref="ABM6" ca="1" si="770">IF(AAT6&lt;&gt;"",INDEX(AAT6:AAT8,MATCH(3,ABL6:ABL8,0),0),"")</f>
        <v/>
      </c>
      <c r="ACH6" s="385" t="str">
        <f t="shared" ref="ACH6" ca="1" si="771">IF(ABM6&lt;&gt;"",ABM6,IF(AAS6&lt;&gt;"",AAS6,IF(ZY6&lt;&gt;"",ZY6,YY6)))</f>
        <v>Iceland</v>
      </c>
      <c r="ACI6" s="385">
        <v>3</v>
      </c>
      <c r="ACJ6" s="385">
        <v>4</v>
      </c>
      <c r="ACK6" s="389" t="str">
        <f t="shared" si="21"/>
        <v>Belgium</v>
      </c>
      <c r="ACL6" s="389">
        <f ca="1">IF(OFFSET('Game Board'!O11,0,ACL1)&lt;&gt;"",OFFSET('Game Board'!O11,0,ACL1),0)</f>
        <v>0</v>
      </c>
      <c r="ACM6" s="389">
        <f ca="1">IF(OFFSET('Game Board'!P11,0,ACL1)&lt;&gt;"",OFFSET('Game Board'!P11,0,ACL1),0)</f>
        <v>0</v>
      </c>
      <c r="ACN6" s="389" t="str">
        <f t="shared" si="22"/>
        <v>Italy</v>
      </c>
      <c r="ACO6" s="389" t="str">
        <f ca="1">IF(AND(OFFSET('Game Board'!O11,0,ACL1)&lt;&gt;"",OFFSET('Game Board'!P11,0,ACL1)&lt;&gt;""),IF(ACL6&gt;ACM6,"W",IF(ACL6=ACM6,"D","L")),"")</f>
        <v/>
      </c>
      <c r="ACP6" s="385" t="str">
        <f t="shared" ca="1" si="23"/>
        <v/>
      </c>
      <c r="ACR6" s="385">
        <f ca="1">VLOOKUP(ACS6,AGN4:AGO8,2,FALSE)</f>
        <v>3</v>
      </c>
      <c r="ACS6" s="386" t="str">
        <f t="shared" si="175"/>
        <v>Iceland</v>
      </c>
      <c r="ACT6" s="385">
        <f ca="1">SUMPRODUCT((AGQ3:AGQ54=ACS6)*(AGU3:AGU54="W"))+SUMPRODUCT((AGT3:AGT54=ACS6)*(AGV3:AGV54="W"))</f>
        <v>0</v>
      </c>
      <c r="ACU6" s="385">
        <f ca="1">SUMPRODUCT((AGQ3:AGQ54=ACS6)*(AGU3:AGU54="D"))+SUMPRODUCT((AGT3:AGT54=ACS6)*(AGV3:AGV54="D"))</f>
        <v>0</v>
      </c>
      <c r="ACV6" s="385">
        <f ca="1">SUMPRODUCT((AGQ3:AGQ54=ACS6)*(AGU3:AGU54="L"))+SUMPRODUCT((AGT3:AGT54=ACS6)*(AGV3:AGV54="L"))</f>
        <v>0</v>
      </c>
      <c r="ACW6" s="385">
        <f t="shared" ref="ACW6" ca="1" si="772">SUMIF(AGQ3:AGQ72,ACS6,AGR3:AGR72)+SUMIF(AGT3:AGT72,ACS6,AGS3:AGS72)</f>
        <v>0</v>
      </c>
      <c r="ACX6" s="385">
        <f t="shared" ref="ACX6" ca="1" si="773">SUMIF(AGT3:AGT72,ACS6,AGR3:AGR72)+SUMIF(AGQ3:AGQ72,ACS6,AGS3:AGS72)</f>
        <v>0</v>
      </c>
      <c r="ACY6" s="385">
        <f t="shared" ca="1" si="178"/>
        <v>1000</v>
      </c>
      <c r="ACZ6" s="385">
        <f t="shared" ca="1" si="179"/>
        <v>0</v>
      </c>
      <c r="ADA6" s="391">
        <f t="shared" si="180"/>
        <v>16</v>
      </c>
      <c r="ADB6" s="385">
        <f t="shared" ref="ADB6" ca="1" si="774">IF(COUNTIF(ACZ4:ACZ8,4)&lt;&gt;4,RANK(ACZ6,ACZ4:ACZ8),ACZ58)</f>
        <v>1</v>
      </c>
      <c r="ADD6" s="385">
        <f t="shared" ref="ADD6" ca="1" si="775">SUMPRODUCT((ADB4:ADB7=ADB6)*(ADA4:ADA7&lt;ADA6))+ADB6</f>
        <v>2</v>
      </c>
      <c r="ADE6" s="386" t="str">
        <f t="shared" ref="ADE6" ca="1" si="776">INDEX(ACS4:ACS8,MATCH(3,ADD4:ADD8,0),0)</f>
        <v>Norway</v>
      </c>
      <c r="ADF6" s="385">
        <f t="shared" ref="ADF6" ca="1" si="777">INDEX(ADB4:ADB8,MATCH(ADE6,ACS4:ACS8,0),0)</f>
        <v>1</v>
      </c>
      <c r="ADG6" s="385" t="str">
        <f t="shared" ref="ADG6:ADG7" ca="1" si="778">IF(AND(ADG5&lt;&gt;"",ADF6=1),ADE6,"")</f>
        <v>Norway</v>
      </c>
      <c r="ADH6" s="385" t="str">
        <f t="shared" ref="ADH6:ADH7" ca="1" si="779">IF(AND(ADH5&lt;&gt;"",ADF7=2),ADE7,"")</f>
        <v/>
      </c>
      <c r="ADI6" s="385" t="str">
        <f t="shared" ref="ADI6" ca="1" si="780">IF(AND(ADI5&lt;&gt;"",ADF8=3),ADE8,"")</f>
        <v/>
      </c>
      <c r="ADL6" s="385" t="str">
        <f t="shared" ca="1" si="189"/>
        <v>Norway</v>
      </c>
      <c r="ADM6" s="385">
        <f ca="1">SUMPRODUCT((AGQ3:AGQ54=ADL6)*(AGT3:AGT54=ADL7)*(AGU3:AGU54="W"))+SUMPRODUCT((AGQ3:AGQ54=ADL6)*(AGT3:AGT54=ADL8)*(AGU3:AGU54="W"))+SUMPRODUCT((AGQ3:AGQ54=ADL6)*(AGT3:AGT54=ADL4)*(AGU3:AGU54="W"))+SUMPRODUCT((AGQ3:AGQ54=ADL6)*(AGT3:AGT54=ADL5)*(AGU3:AGU54="W"))+SUMPRODUCT((AGQ3:AGQ54=ADL7)*(AGT3:AGT54=ADL6)*(AGV3:AGV54="W"))+SUMPRODUCT((AGQ3:AGQ54=ADL8)*(AGT3:AGT54=ADL6)*(AGV3:AGV54="W"))+SUMPRODUCT((AGQ3:AGQ54=ADL4)*(AGT3:AGT54=ADL6)*(AGV3:AGV54="W"))+SUMPRODUCT((AGQ3:AGQ54=ADL5)*(AGT3:AGT54=ADL6)*(AGV3:AGV54="W"))</f>
        <v>0</v>
      </c>
      <c r="ADN6" s="385">
        <f ca="1">SUMPRODUCT((AGQ3:AGQ54=ADL6)*(AGT3:AGT54=ADL7)*(AGU3:AGU54="D"))+SUMPRODUCT((AGQ3:AGQ54=ADL6)*(AGT3:AGT54=ADL8)*(AGU3:AGU54="D"))+SUMPRODUCT((AGQ3:AGQ54=ADL6)*(AGT3:AGT54=ADL4)*(AGU3:AGU54="D"))+SUMPRODUCT((AGQ3:AGQ54=ADL6)*(AGT3:AGT54=ADL5)*(AGU3:AGU54="D"))+SUMPRODUCT((AGQ3:AGQ54=ADL7)*(AGT3:AGT54=ADL6)*(AGU3:AGU54="D"))+SUMPRODUCT((AGQ3:AGQ54=ADL8)*(AGT3:AGT54=ADL6)*(AGU3:AGU54="D"))+SUMPRODUCT((AGQ3:AGQ54=ADL4)*(AGT3:AGT54=ADL6)*(AGU3:AGU54="D"))+SUMPRODUCT((AGQ3:AGQ54=ADL5)*(AGT3:AGT54=ADL6)*(AGU3:AGU54="D"))</f>
        <v>0</v>
      </c>
      <c r="ADO6" s="385">
        <f ca="1">SUMPRODUCT((AGQ3:AGQ54=ADL6)*(AGT3:AGT54=ADL7)*(AGU3:AGU54="L"))+SUMPRODUCT((AGQ3:AGQ54=ADL6)*(AGT3:AGT54=ADL8)*(AGU3:AGU54="L"))+SUMPRODUCT((AGQ3:AGQ54=ADL6)*(AGT3:AGT54=ADL4)*(AGU3:AGU54="L"))+SUMPRODUCT((AGQ3:AGQ54=ADL6)*(AGT3:AGT54=ADL5)*(AGU3:AGU54="L"))+SUMPRODUCT((AGQ3:AGQ54=ADL7)*(AGT3:AGT54=ADL6)*(AGV3:AGV54="L"))+SUMPRODUCT((AGQ3:AGQ54=ADL8)*(AGT3:AGT54=ADL6)*(AGV3:AGV54="L"))+SUMPRODUCT((AGQ3:AGQ54=ADL4)*(AGT3:AGT54=ADL6)*(AGV3:AGV54="L"))+SUMPRODUCT((AGQ3:AGQ54=ADL5)*(AGT3:AGT54=ADL6)*(AGV3:AGV54="L"))</f>
        <v>0</v>
      </c>
      <c r="ADP6" s="385">
        <f ca="1">SUMPRODUCT((AGQ3:AGQ54=ADL6)*(AGT3:AGT54=ADL7)*AGR3:AGR54)+SUMPRODUCT((AGQ3:AGQ54=ADL6)*(AGT3:AGT54=ADL8)*AGR3:AGR54)+SUMPRODUCT((AGQ3:AGQ54=ADL6)*(AGT3:AGT54=ADL4)*AGR3:AGR54)+SUMPRODUCT((AGQ3:AGQ54=ADL6)*(AGT3:AGT54=ADL5)*AGR3:AGR54)+SUMPRODUCT((AGQ3:AGQ54=ADL7)*(AGT3:AGT54=ADL6)*AGS3:AGS54)+SUMPRODUCT((AGQ3:AGQ54=ADL8)*(AGT3:AGT54=ADL6)*AGS3:AGS54)+SUMPRODUCT((AGQ3:AGQ54=ADL4)*(AGT3:AGT54=ADL6)*AGS3:AGS54)+SUMPRODUCT((AGQ3:AGQ54=ADL5)*(AGT3:AGT54=ADL6)*AGS3:AGS54)</f>
        <v>0</v>
      </c>
      <c r="ADQ6" s="385">
        <f ca="1">SUMPRODUCT((AGQ3:AGQ54=ADL6)*(AGT3:AGT54=ADL7)*AGS3:AGS54)+SUMPRODUCT((AGQ3:AGQ54=ADL6)*(AGT3:AGT54=ADL8)*AGS3:AGS54)+SUMPRODUCT((AGQ3:AGQ54=ADL6)*(AGT3:AGT54=ADL4)*AGS3:AGS54)+SUMPRODUCT((AGQ3:AGQ54=ADL6)*(AGT3:AGT54=ADL5)*AGS3:AGS54)+SUMPRODUCT((AGQ3:AGQ54=ADL7)*(AGT3:AGT54=ADL6)*AGR3:AGR54)+SUMPRODUCT((AGQ3:AGQ54=ADL8)*(AGT3:AGT54=ADL6)*AGR3:AGR54)+SUMPRODUCT((AGQ3:AGQ54=ADL4)*(AGT3:AGT54=ADL6)*AGR3:AGR54)+SUMPRODUCT((AGQ3:AGQ54=ADL5)*(AGT3:AGT54=ADL6)*AGR3:AGR54)</f>
        <v>0</v>
      </c>
      <c r="ADR6" s="385">
        <f t="shared" ca="1" si="190"/>
        <v>1000</v>
      </c>
      <c r="ADS6" s="385">
        <f t="shared" ca="1" si="191"/>
        <v>0</v>
      </c>
      <c r="ADT6" s="385">
        <f ca="1">IF(ADL6&lt;&gt;"",VLOOKUP(ADL6,ACS4:ACY52,7,FALSE),"")</f>
        <v>1000</v>
      </c>
      <c r="ADU6" s="385">
        <f ca="1">IF(ADL6&lt;&gt;"",VLOOKUP(ADL6,ACS4:ACY52,5,FALSE),"")</f>
        <v>0</v>
      </c>
      <c r="ADV6" s="385">
        <f ca="1">IF(ADL6&lt;&gt;"",VLOOKUP(ADL6,ACS4:ADA52,9,FALSE),"")</f>
        <v>24</v>
      </c>
      <c r="ADW6" s="385">
        <f t="shared" ca="1" si="192"/>
        <v>0</v>
      </c>
      <c r="ADX6" s="385">
        <f t="shared" ref="ADX6" ca="1" si="781">IF(ADL6&lt;&gt;"",RANK(ADW6,ADW4:ADW8),"")</f>
        <v>1</v>
      </c>
      <c r="ADY6" s="385">
        <f t="shared" ref="ADY6" ca="1" si="782">IF(ADL6&lt;&gt;"",SUMPRODUCT((ADW4:ADW8=ADW6)*(ADR4:ADR8&gt;ADR6)),"")</f>
        <v>0</v>
      </c>
      <c r="ADZ6" s="385">
        <f t="shared" ref="ADZ6" ca="1" si="783">IF(ADL6&lt;&gt;"",SUMPRODUCT((ADW4:ADW8=ADW6)*(ADR4:ADR8=ADR6)*(ADP4:ADP8&gt;ADP6)),"")</f>
        <v>0</v>
      </c>
      <c r="AEA6" s="385">
        <f t="shared" ref="AEA6" ca="1" si="784">IF(ADL6&lt;&gt;"",SUMPRODUCT((ADW4:ADW8=ADW6)*(ADR4:ADR8=ADR6)*(ADP4:ADP8=ADP6)*(ADT4:ADT8&gt;ADT6)),"")</f>
        <v>0</v>
      </c>
      <c r="AEB6" s="385">
        <f t="shared" ref="AEB6" ca="1" si="785">IF(ADL6&lt;&gt;"",SUMPRODUCT((ADW4:ADW8=ADW6)*(ADR4:ADR8=ADR6)*(ADP4:ADP8=ADP6)*(ADT4:ADT8=ADT6)*(ADU4:ADU8&gt;ADU6)),"")</f>
        <v>0</v>
      </c>
      <c r="AEC6" s="385">
        <f t="shared" ref="AEC6" ca="1" si="786">IF(ADL6&lt;&gt;"",SUMPRODUCT((ADW4:ADW8=ADW6)*(ADR4:ADR8=ADR6)*(ADP4:ADP8=ADP6)*(ADT4:ADT8=ADT6)*(ADU4:ADU8=ADU6)*(ADV4:ADV8&gt;ADV6)),"")</f>
        <v>1</v>
      </c>
      <c r="AED6" s="385">
        <f t="shared" ref="AED6" ca="1" si="787">IF(ADL6&lt;&gt;"",IF(AED58&lt;&gt;"",IF(ADK55=3,AED58,AED58+ADK55),SUM(ADX6:AEC6)),"")</f>
        <v>2</v>
      </c>
      <c r="AEE6" s="385" t="str">
        <f t="shared" ref="AEE6" ca="1" si="788">IF(ADL6&lt;&gt;"",INDEX(ADL4:ADL8,MATCH(3,AED4:AED8,0),0),"")</f>
        <v>Iceland</v>
      </c>
      <c r="AEF6" s="385" t="str">
        <f t="shared" ca="1" si="472"/>
        <v/>
      </c>
      <c r="AEG6" s="385">
        <f ca="1">SUMPRODUCT((AGQ3:AGQ54=AEF6)*(AGT3:AGT54=AEF7)*(AGU3:AGU54="W"))+SUMPRODUCT((AGQ3:AGQ54=AEF6)*(AGT3:AGT54=AEF8)*(AGU3:AGU54="W"))+SUMPRODUCT((AGQ3:AGQ54=AEF6)*(AGT3:AGT54=AEF5)*(AGU3:AGU54="W"))+SUMPRODUCT((AGQ3:AGQ54=AEF7)*(AGT3:AGT54=AEF6)*(AGV3:AGV54="W"))+SUMPRODUCT((AGQ3:AGQ54=AEF8)*(AGT3:AGT54=AEF6)*(AGV3:AGV54="W"))+SUMPRODUCT((AGQ3:AGQ54=AEF5)*(AGT3:AGT54=AEF6)*(AGV3:AGV54="W"))</f>
        <v>0</v>
      </c>
      <c r="AEH6" s="385">
        <f ca="1">SUMPRODUCT((AGQ3:AGQ54=AEF6)*(AGT3:AGT54=AEF7)*(AGU3:AGU54="D"))+SUMPRODUCT((AGQ3:AGQ54=AEF6)*(AGT3:AGT54=AEF8)*(AGU3:AGU54="D"))+SUMPRODUCT((AGQ3:AGQ54=AEF6)*(AGT3:AGT54=AEF5)*(AGU3:AGU54="D"))+SUMPRODUCT((AGQ3:AGQ54=AEF7)*(AGT3:AGT54=AEF6)*(AGU3:AGU54="D"))+SUMPRODUCT((AGQ3:AGQ54=AEF8)*(AGT3:AGT54=AEF6)*(AGU3:AGU54="D"))+SUMPRODUCT((AGQ3:AGQ54=AEF5)*(AGT3:AGT54=AEF6)*(AGU3:AGU54="D"))</f>
        <v>0</v>
      </c>
      <c r="AEI6" s="385">
        <f ca="1">SUMPRODUCT((AGQ3:AGQ54=AEF6)*(AGT3:AGT54=AEF7)*(AGU3:AGU54="L"))+SUMPRODUCT((AGQ3:AGQ54=AEF6)*(AGT3:AGT54=AEF8)*(AGU3:AGU54="L"))+SUMPRODUCT((AGQ3:AGQ54=AEF6)*(AGT3:AGT54=AEF5)*(AGU3:AGU54="L"))+SUMPRODUCT((AGQ3:AGQ54=AEF7)*(AGT3:AGT54=AEF6)*(AGV3:AGV54="L"))+SUMPRODUCT((AGQ3:AGQ54=AEF8)*(AGT3:AGT54=AEF6)*(AGV3:AGV54="L"))+SUMPRODUCT((AGQ3:AGQ54=AEF5)*(AGT3:AGT54=AEF6)*(AGV3:AGV54="L"))</f>
        <v>0</v>
      </c>
      <c r="AEJ6" s="385">
        <f ca="1">SUMPRODUCT((AGQ3:AGQ54=AEF6)*(AGT3:AGT54=AEF7)*AGR3:AGR54)+SUMPRODUCT((AGQ3:AGQ54=AEF6)*(AGT3:AGT54=AEF8)*AGR3:AGR54)+SUMPRODUCT((AGQ3:AGQ54=AEF6)*(AGT3:AGT54=AEF4)*AGR3:AGR54)+SUMPRODUCT((AGQ3:AGQ54=AEF6)*(AGT3:AGT54=AEF5)*AGR3:AGR54)+SUMPRODUCT((AGQ3:AGQ54=AEF7)*(AGT3:AGT54=AEF6)*AGS3:AGS54)+SUMPRODUCT((AGQ3:AGQ54=AEF8)*(AGT3:AGT54=AEF6)*AGS3:AGS54)+SUMPRODUCT((AGQ3:AGQ54=AEF4)*(AGT3:AGT54=AEF6)*AGS3:AGS54)+SUMPRODUCT((AGQ3:AGQ54=AEF5)*(AGT3:AGT54=AEF6)*AGS3:AGS54)</f>
        <v>0</v>
      </c>
      <c r="AEK6" s="385">
        <f ca="1">SUMPRODUCT((AGQ3:AGQ54=AEF6)*(AGT3:AGT54=AEF7)*AGS3:AGS54)+SUMPRODUCT((AGQ3:AGQ54=AEF6)*(AGT3:AGT54=AEF8)*AGS3:AGS54)+SUMPRODUCT((AGQ3:AGQ54=AEF6)*(AGT3:AGT54=AEF4)*AGS3:AGS54)+SUMPRODUCT((AGQ3:AGQ54=AEF6)*(AGT3:AGT54=AEF5)*AGS3:AGS54)+SUMPRODUCT((AGQ3:AGQ54=AEF7)*(AGT3:AGT54=AEF6)*AGR3:AGR54)+SUMPRODUCT((AGQ3:AGQ54=AEF8)*(AGT3:AGT54=AEF6)*AGR3:AGR54)+SUMPRODUCT((AGQ3:AGQ54=AEF4)*(AGT3:AGT54=AEF6)*AGR3:AGR54)+SUMPRODUCT((AGQ3:AGQ54=AEF5)*(AGT3:AGT54=AEF6)*AGR3:AGR54)</f>
        <v>0</v>
      </c>
      <c r="AEL6" s="385">
        <f t="shared" ca="1" si="473"/>
        <v>1000</v>
      </c>
      <c r="AEM6" s="385" t="str">
        <f t="shared" ca="1" si="474"/>
        <v/>
      </c>
      <c r="AEN6" s="385" t="str">
        <f ca="1">IF(AEF6&lt;&gt;"",VLOOKUP(AEF6,ACS4:ACY52,7,FALSE),"")</f>
        <v/>
      </c>
      <c r="AEO6" s="385" t="str">
        <f ca="1">IF(AEF6&lt;&gt;"",VLOOKUP(AEF6,ACS4:ACY52,5,FALSE),"")</f>
        <v/>
      </c>
      <c r="AEP6" s="385" t="str">
        <f ca="1">IF(AEF6&lt;&gt;"",VLOOKUP(AEF6,ACS4:ADA52,9,FALSE),"")</f>
        <v/>
      </c>
      <c r="AEQ6" s="385" t="str">
        <f t="shared" ca="1" si="475"/>
        <v/>
      </c>
      <c r="AER6" s="385" t="str">
        <f t="shared" ref="AER6" ca="1" si="789">IF(AEF6&lt;&gt;"",RANK(AEQ6,AEQ4:AEQ8),"")</f>
        <v/>
      </c>
      <c r="AES6" s="385" t="str">
        <f t="shared" ref="AES6" ca="1" si="790">IF(AEF6&lt;&gt;"",SUMPRODUCT((AEQ4:AEQ8=AEQ6)*(AEL4:AEL8&gt;AEL6)),"")</f>
        <v/>
      </c>
      <c r="AET6" s="385" t="str">
        <f t="shared" ref="AET6" ca="1" si="791">IF(AEF6&lt;&gt;"",SUMPRODUCT((AEQ4:AEQ8=AEQ6)*(AEL4:AEL8=AEL6)*(AEJ4:AEJ8&gt;AEJ6)),"")</f>
        <v/>
      </c>
      <c r="AEU6" s="385" t="str">
        <f t="shared" ref="AEU6" ca="1" si="792">IF(AEF6&lt;&gt;"",SUMPRODUCT((AEQ4:AEQ8=AEQ6)*(AEL4:AEL8=AEL6)*(AEJ4:AEJ8=AEJ6)*(AEN4:AEN8&gt;AEN6)),"")</f>
        <v/>
      </c>
      <c r="AEV6" s="385" t="str">
        <f t="shared" ref="AEV6" ca="1" si="793">IF(AEF6&lt;&gt;"",SUMPRODUCT((AEQ4:AEQ8=AEQ6)*(AEL4:AEL8=AEL6)*(AEJ4:AEJ8=AEJ6)*(AEN4:AEN8=AEN6)*(AEO4:AEO8&gt;AEO6)),"")</f>
        <v/>
      </c>
      <c r="AEW6" s="385" t="str">
        <f t="shared" ref="AEW6" ca="1" si="794">IF(AEF6&lt;&gt;"",SUMPRODUCT((AEQ4:AEQ8=AEQ6)*(AEL4:AEL8=AEL6)*(AEJ4:AEJ8=AEJ6)*(AEN4:AEN8=AEN6)*(AEO4:AEO8=AEO6)*(AEP4:AEP8&gt;AEP6)),"")</f>
        <v/>
      </c>
      <c r="AEX6" s="385" t="str">
        <f t="shared" ref="AEX6" ca="1" si="795">IF(AEF6&lt;&gt;"",IF(AEX58&lt;&gt;"",IF(AEE55=3,AEX58,AEX58+AEE55),SUM(AER6:AEW6)+1),"")</f>
        <v/>
      </c>
      <c r="AEY6" s="385" t="str">
        <f t="shared" ref="AEY6" ca="1" si="796">IF(AEF6&lt;&gt;"",INDEX(AEF5:AEF8,MATCH(3,AEX5:AEX8,0),0),"")</f>
        <v/>
      </c>
      <c r="AEZ6" s="385" t="str">
        <f t="shared" ref="AEZ6:AEZ7" ca="1" si="797">IF(ADI4&lt;&gt;"",ADI4,"")</f>
        <v/>
      </c>
      <c r="AFA6" s="385">
        <f ca="1">SUMPRODUCT((AGQ3:AGQ54=AEZ6)*(AGT3:AGT54=AEZ7)*(AGU3:AGU54="W"))+SUMPRODUCT((AGQ3:AGQ54=AEZ6)*(AGT3:AGT54=AEZ8)*(AGU3:AGU54="W"))+SUMPRODUCT((AGQ3:AGQ54=AEZ6)*(AGT3:AGT54=AEZ9)*(AGU3:AGU54="W"))+SUMPRODUCT((AGQ3:AGQ54=AEZ7)*(AGT3:AGT54=AEZ6)*(AGV3:AGV54="W"))+SUMPRODUCT((AGQ3:AGQ54=AEZ8)*(AGT3:AGT54=AEZ6)*(AGV3:AGV54="W"))+SUMPRODUCT((AGQ3:AGQ54=AEZ9)*(AGT3:AGT54=AEZ6)*(AGV3:AGV54="W"))</f>
        <v>0</v>
      </c>
      <c r="AFB6" s="385">
        <f ca="1">SUMPRODUCT((AGQ3:AGQ54=AEZ6)*(AGT3:AGT54=AEZ7)*(AGU3:AGU54="D"))+SUMPRODUCT((AGQ3:AGQ54=AEZ6)*(AGT3:AGT54=AEZ8)*(AGU3:AGU54="D"))+SUMPRODUCT((AGQ3:AGQ54=AEZ6)*(AGT3:AGT54=AEZ9)*(AGU3:AGU54="D"))+SUMPRODUCT((AGQ3:AGQ54=AEZ7)*(AGT3:AGT54=AEZ6)*(AGU3:AGU54="D"))+SUMPRODUCT((AGQ3:AGQ54=AEZ8)*(AGT3:AGT54=AEZ6)*(AGU3:AGU54="D"))+SUMPRODUCT((AGQ3:AGQ54=AEZ9)*(AGT3:AGT54=AEZ6)*(AGU3:AGU54="D"))</f>
        <v>0</v>
      </c>
      <c r="AFC6" s="385">
        <f ca="1">SUMPRODUCT((AGQ3:AGQ54=AEZ6)*(AGT3:AGT54=AEZ7)*(AGU3:AGU54="L"))+SUMPRODUCT((AGQ3:AGQ54=AEZ6)*(AGT3:AGT54=AEZ8)*(AGU3:AGU54="L"))+SUMPRODUCT((AGQ3:AGQ54=AEZ6)*(AGT3:AGT54=AEZ9)*(AGU3:AGU54="L"))+SUMPRODUCT((AGQ3:AGQ54=AEZ7)*(AGT3:AGT54=AEZ6)*(AGV3:AGV54="L"))+SUMPRODUCT((AGQ3:AGQ54=AEZ8)*(AGT3:AGT54=AEZ6)*(AGV3:AGV54="L"))+SUMPRODUCT((AGQ3:AGQ54=AEZ9)*(AGT3:AGT54=AEZ6)*(AGV3:AGV54="L"))</f>
        <v>0</v>
      </c>
      <c r="AFD6" s="385">
        <f ca="1">SUMPRODUCT((AGQ3:AGQ54=AEZ6)*(AGT3:AGT54=AEZ7)*AGR3:AGR54)+SUMPRODUCT((AGQ3:AGQ54=AEZ6)*(AGT3:AGT54=AEZ8)*AGR3:AGR54)+SUMPRODUCT((AGQ3:AGQ54=AEZ6)*(AGT3:AGT54=AEZ4)*AGR3:AGR54)+SUMPRODUCT((AGQ3:AGQ54=AEZ6)*(AGT3:AGT54=AEZ5)*AGR3:AGR54)+SUMPRODUCT((AGQ3:AGQ54=AEZ7)*(AGT3:AGT54=AEZ6)*AGS3:AGS54)+SUMPRODUCT((AGQ3:AGQ54=AEZ8)*(AGT3:AGT54=AEZ6)*AGS3:AGS54)+SUMPRODUCT((AGQ3:AGQ54=AEZ4)*(AGT3:AGT54=AEZ6)*AGS3:AGS54)+SUMPRODUCT((AGQ3:AGQ54=AEZ5)*(AGT3:AGT54=AEZ6)*AGS3:AGS54)</f>
        <v>0</v>
      </c>
      <c r="AFE6" s="385">
        <f ca="1">SUMPRODUCT((AGQ3:AGQ54=AEZ6)*(AGT3:AGT54=AEZ7)*AGS3:AGS54)+SUMPRODUCT((AGQ3:AGQ54=AEZ6)*(AGT3:AGT54=AEZ8)*AGS3:AGS54)+SUMPRODUCT((AGQ3:AGQ54=AEZ6)*(AGT3:AGT54=AEZ4)*AGS3:AGS54)+SUMPRODUCT((AGQ3:AGQ54=AEZ6)*(AGT3:AGT54=AEZ5)*AGS3:AGS54)+SUMPRODUCT((AGQ3:AGQ54=AEZ7)*(AGT3:AGT54=AEZ6)*AGR3:AGR54)+SUMPRODUCT((AGQ3:AGQ54=AEZ8)*(AGT3:AGT54=AEZ6)*AGR3:AGR54)+SUMPRODUCT((AGQ3:AGQ54=AEZ4)*(AGT3:AGT54=AEZ6)*AGR3:AGR54)+SUMPRODUCT((AGQ3:AGQ54=AEZ5)*(AGT3:AGT54=AEZ6)*AGR3:AGR54)</f>
        <v>0</v>
      </c>
      <c r="AFF6" s="385">
        <f t="shared" ref="AFF6:AFF7" ca="1" si="798">AFD6-AFE6+1000</f>
        <v>1000</v>
      </c>
      <c r="AFG6" s="385" t="str">
        <f t="shared" ref="AFG6:AFG7" ca="1" si="799">IF(AEZ6&lt;&gt;"",AFA6*3+AFB6*1,"")</f>
        <v/>
      </c>
      <c r="AFH6" s="385" t="str">
        <f ca="1">IF(AEZ6&lt;&gt;"",VLOOKUP(AEZ6,ACS4:ACY52,7,FALSE),"")</f>
        <v/>
      </c>
      <c r="AFI6" s="385" t="str">
        <f ca="1">IF(AEZ6&lt;&gt;"",VLOOKUP(AEZ6,ACS4:ACY52,5,FALSE),"")</f>
        <v/>
      </c>
      <c r="AFJ6" s="385" t="str">
        <f ca="1">IF(AEZ6&lt;&gt;"",VLOOKUP(AEZ6,ACS4:ADA52,9,FALSE),"")</f>
        <v/>
      </c>
      <c r="AFK6" s="385" t="str">
        <f t="shared" ref="AFK6:AFK7" ca="1" si="800">AFG6</f>
        <v/>
      </c>
      <c r="AFL6" s="385" t="str">
        <f t="shared" ref="AFL6" ca="1" si="801">IF(AEZ6&lt;&gt;"",RANK(AFK6,AFK4:AFK8),"")</f>
        <v/>
      </c>
      <c r="AFM6" s="385" t="str">
        <f t="shared" ref="AFM6" ca="1" si="802">IF(AEZ6&lt;&gt;"",SUMPRODUCT((AFK4:AFK8=AFK6)*(AFF4:AFF8&gt;AFF6)),"")</f>
        <v/>
      </c>
      <c r="AFN6" s="385" t="str">
        <f t="shared" ref="AFN6" ca="1" si="803">IF(AEZ6&lt;&gt;"",SUMPRODUCT((AFK4:AFK8=AFK6)*(AFF4:AFF8=AFF6)*(AFD4:AFD8&gt;AFD6)),"")</f>
        <v/>
      </c>
      <c r="AFO6" s="385" t="str">
        <f t="shared" ref="AFO6" ca="1" si="804">IF(AEZ6&lt;&gt;"",SUMPRODUCT((AFK4:AFK8=AFK6)*(AFF4:AFF8=AFF6)*(AFD4:AFD8=AFD6)*(AFH4:AFH8&gt;AFH6)),"")</f>
        <v/>
      </c>
      <c r="AFP6" s="385" t="str">
        <f t="shared" ref="AFP6" ca="1" si="805">IF(AEZ6&lt;&gt;"",SUMPRODUCT((AFK4:AFK8=AFK6)*(AFF4:AFF8=AFF6)*(AFD4:AFD8=AFD6)*(AFH4:AFH8=AFH6)*(AFI4:AFI8&gt;AFI6)),"")</f>
        <v/>
      </c>
      <c r="AFQ6" s="385" t="str">
        <f t="shared" ref="AFQ6" ca="1" si="806">IF(AEZ6&lt;&gt;"",SUMPRODUCT((AFK4:AFK8=AFK6)*(AFF4:AFF8=AFF6)*(AFD4:AFD8=AFD6)*(AFH4:AFH8=AFH6)*(AFI4:AFI8=AFI6)*(AFJ4:AFJ8&gt;AFJ6)),"")</f>
        <v/>
      </c>
      <c r="AFR6" s="385" t="str">
        <f t="shared" ref="AFR6:AFR7" ca="1" si="807">IF(AEZ6&lt;&gt;"",SUM(AFL6:AFQ6)+2,"")</f>
        <v/>
      </c>
      <c r="AFS6" s="385" t="str">
        <f t="shared" ref="AFS6" ca="1" si="808">IF(AEZ6&lt;&gt;"",INDEX(AEZ6:AEZ8,MATCH(3,AFR6:AFR8,0),0),"")</f>
        <v/>
      </c>
      <c r="AGN6" s="385" t="str">
        <f t="shared" ref="AGN6" ca="1" si="809">IF(AFS6&lt;&gt;"",AFS6,IF(AEY6&lt;&gt;"",AEY6,IF(AEE6&lt;&gt;"",AEE6,ADE6)))</f>
        <v>Iceland</v>
      </c>
      <c r="AGO6" s="385">
        <v>3</v>
      </c>
      <c r="AGP6" s="385">
        <v>4</v>
      </c>
      <c r="AGQ6" s="389" t="str">
        <f t="shared" si="24"/>
        <v>Belgium</v>
      </c>
      <c r="AGR6" s="389">
        <f ca="1">IF(OFFSET('Game Board'!O11,0,AGR1)&lt;&gt;"",OFFSET('Game Board'!O11,0,AGR1),0)</f>
        <v>0</v>
      </c>
      <c r="AGS6" s="389">
        <f ca="1">IF(OFFSET('Game Board'!P11,0,AGR1)&lt;&gt;"",OFFSET('Game Board'!P11,0,AGR1),0)</f>
        <v>0</v>
      </c>
      <c r="AGT6" s="389" t="str">
        <f t="shared" si="25"/>
        <v>Italy</v>
      </c>
      <c r="AGU6" s="389" t="str">
        <f ca="1">IF(AND(OFFSET('Game Board'!O11,0,AGR1)&lt;&gt;"",OFFSET('Game Board'!P11,0,AGR1)&lt;&gt;""),IF(AGR6&gt;AGS6,"W",IF(AGR6=AGS6,"D","L")),"")</f>
        <v/>
      </c>
      <c r="AGV6" s="385" t="str">
        <f t="shared" ca="1" si="26"/>
        <v/>
      </c>
      <c r="AGX6" s="385">
        <f ca="1">VLOOKUP(AGY6,AKT4:AKU8,2,FALSE)</f>
        <v>3</v>
      </c>
      <c r="AGY6" s="386" t="str">
        <f t="shared" si="202"/>
        <v>Iceland</v>
      </c>
      <c r="AGZ6" s="385">
        <f ca="1">SUMPRODUCT((AKW3:AKW54=AGY6)*(ALA3:ALA54="W"))+SUMPRODUCT((AKZ3:AKZ54=AGY6)*(ALB3:ALB54="W"))</f>
        <v>0</v>
      </c>
      <c r="AHA6" s="385">
        <f ca="1">SUMPRODUCT((AKW3:AKW54=AGY6)*(ALA3:ALA54="D"))+SUMPRODUCT((AKZ3:AKZ54=AGY6)*(ALB3:ALB54="D"))</f>
        <v>0</v>
      </c>
      <c r="AHB6" s="385">
        <f ca="1">SUMPRODUCT((AKW3:AKW54=AGY6)*(ALA3:ALA54="L"))+SUMPRODUCT((AKZ3:AKZ54=AGY6)*(ALB3:ALB54="L"))</f>
        <v>0</v>
      </c>
      <c r="AHC6" s="385">
        <f t="shared" ref="AHC6" ca="1" si="810">SUMIF(AKW3:AKW72,AGY6,AKX3:AKX72)+SUMIF(AKZ3:AKZ72,AGY6,AKY3:AKY72)</f>
        <v>0</v>
      </c>
      <c r="AHD6" s="385">
        <f t="shared" ref="AHD6" ca="1" si="811">SUMIF(AKZ3:AKZ72,AGY6,AKX3:AKX72)+SUMIF(AKW3:AKW72,AGY6,AKY3:AKY72)</f>
        <v>0</v>
      </c>
      <c r="AHE6" s="385">
        <f t="shared" ca="1" si="205"/>
        <v>1000</v>
      </c>
      <c r="AHF6" s="385">
        <f t="shared" ca="1" si="206"/>
        <v>0</v>
      </c>
      <c r="AHG6" s="391">
        <f t="shared" si="207"/>
        <v>16</v>
      </c>
      <c r="AHH6" s="385">
        <f t="shared" ref="AHH6" ca="1" si="812">IF(COUNTIF(AHF4:AHF8,4)&lt;&gt;4,RANK(AHF6,AHF4:AHF8),AHF58)</f>
        <v>1</v>
      </c>
      <c r="AHJ6" s="385">
        <f t="shared" ref="AHJ6" ca="1" si="813">SUMPRODUCT((AHH4:AHH7=AHH6)*(AHG4:AHG7&lt;AHG6))+AHH6</f>
        <v>2</v>
      </c>
      <c r="AHK6" s="386" t="str">
        <f t="shared" ref="AHK6" ca="1" si="814">INDEX(AGY4:AGY8,MATCH(3,AHJ4:AHJ8,0),0)</f>
        <v>Norway</v>
      </c>
      <c r="AHL6" s="385">
        <f t="shared" ref="AHL6" ca="1" si="815">INDEX(AHH4:AHH8,MATCH(AHK6,AGY4:AGY8,0),0)</f>
        <v>1</v>
      </c>
      <c r="AHM6" s="385" t="str">
        <f t="shared" ref="AHM6:AHM7" ca="1" si="816">IF(AND(AHM5&lt;&gt;"",AHL6=1),AHK6,"")</f>
        <v>Norway</v>
      </c>
      <c r="AHN6" s="385" t="str">
        <f t="shared" ref="AHN6:AHN7" ca="1" si="817">IF(AND(AHN5&lt;&gt;"",AHL7=2),AHK7,"")</f>
        <v/>
      </c>
      <c r="AHO6" s="385" t="str">
        <f t="shared" ref="AHO6" ca="1" si="818">IF(AND(AHO5&lt;&gt;"",AHL8=3),AHK8,"")</f>
        <v/>
      </c>
      <c r="AHR6" s="385" t="str">
        <f t="shared" ca="1" si="216"/>
        <v>Norway</v>
      </c>
      <c r="AHS6" s="385">
        <f ca="1">SUMPRODUCT((AKW3:AKW54=AHR6)*(AKZ3:AKZ54=AHR7)*(ALA3:ALA54="W"))+SUMPRODUCT((AKW3:AKW54=AHR6)*(AKZ3:AKZ54=AHR8)*(ALA3:ALA54="W"))+SUMPRODUCT((AKW3:AKW54=AHR6)*(AKZ3:AKZ54=AHR4)*(ALA3:ALA54="W"))+SUMPRODUCT((AKW3:AKW54=AHR6)*(AKZ3:AKZ54=AHR5)*(ALA3:ALA54="W"))+SUMPRODUCT((AKW3:AKW54=AHR7)*(AKZ3:AKZ54=AHR6)*(ALB3:ALB54="W"))+SUMPRODUCT((AKW3:AKW54=AHR8)*(AKZ3:AKZ54=AHR6)*(ALB3:ALB54="W"))+SUMPRODUCT((AKW3:AKW54=AHR4)*(AKZ3:AKZ54=AHR6)*(ALB3:ALB54="W"))+SUMPRODUCT((AKW3:AKW54=AHR5)*(AKZ3:AKZ54=AHR6)*(ALB3:ALB54="W"))</f>
        <v>0</v>
      </c>
      <c r="AHT6" s="385">
        <f ca="1">SUMPRODUCT((AKW3:AKW54=AHR6)*(AKZ3:AKZ54=AHR7)*(ALA3:ALA54="D"))+SUMPRODUCT((AKW3:AKW54=AHR6)*(AKZ3:AKZ54=AHR8)*(ALA3:ALA54="D"))+SUMPRODUCT((AKW3:AKW54=AHR6)*(AKZ3:AKZ54=AHR4)*(ALA3:ALA54="D"))+SUMPRODUCT((AKW3:AKW54=AHR6)*(AKZ3:AKZ54=AHR5)*(ALA3:ALA54="D"))+SUMPRODUCT((AKW3:AKW54=AHR7)*(AKZ3:AKZ54=AHR6)*(ALA3:ALA54="D"))+SUMPRODUCT((AKW3:AKW54=AHR8)*(AKZ3:AKZ54=AHR6)*(ALA3:ALA54="D"))+SUMPRODUCT((AKW3:AKW54=AHR4)*(AKZ3:AKZ54=AHR6)*(ALA3:ALA54="D"))+SUMPRODUCT((AKW3:AKW54=AHR5)*(AKZ3:AKZ54=AHR6)*(ALA3:ALA54="D"))</f>
        <v>0</v>
      </c>
      <c r="AHU6" s="385">
        <f ca="1">SUMPRODUCT((AKW3:AKW54=AHR6)*(AKZ3:AKZ54=AHR7)*(ALA3:ALA54="L"))+SUMPRODUCT((AKW3:AKW54=AHR6)*(AKZ3:AKZ54=AHR8)*(ALA3:ALA54="L"))+SUMPRODUCT((AKW3:AKW54=AHR6)*(AKZ3:AKZ54=AHR4)*(ALA3:ALA54="L"))+SUMPRODUCT((AKW3:AKW54=AHR6)*(AKZ3:AKZ54=AHR5)*(ALA3:ALA54="L"))+SUMPRODUCT((AKW3:AKW54=AHR7)*(AKZ3:AKZ54=AHR6)*(ALB3:ALB54="L"))+SUMPRODUCT((AKW3:AKW54=AHR8)*(AKZ3:AKZ54=AHR6)*(ALB3:ALB54="L"))+SUMPRODUCT((AKW3:AKW54=AHR4)*(AKZ3:AKZ54=AHR6)*(ALB3:ALB54="L"))+SUMPRODUCT((AKW3:AKW54=AHR5)*(AKZ3:AKZ54=AHR6)*(ALB3:ALB54="L"))</f>
        <v>0</v>
      </c>
      <c r="AHV6" s="385">
        <f ca="1">SUMPRODUCT((AKW3:AKW54=AHR6)*(AKZ3:AKZ54=AHR7)*AKX3:AKX54)+SUMPRODUCT((AKW3:AKW54=AHR6)*(AKZ3:AKZ54=AHR8)*AKX3:AKX54)+SUMPRODUCT((AKW3:AKW54=AHR6)*(AKZ3:AKZ54=AHR4)*AKX3:AKX54)+SUMPRODUCT((AKW3:AKW54=AHR6)*(AKZ3:AKZ54=AHR5)*AKX3:AKX54)+SUMPRODUCT((AKW3:AKW54=AHR7)*(AKZ3:AKZ54=AHR6)*AKY3:AKY54)+SUMPRODUCT((AKW3:AKW54=AHR8)*(AKZ3:AKZ54=AHR6)*AKY3:AKY54)+SUMPRODUCT((AKW3:AKW54=AHR4)*(AKZ3:AKZ54=AHR6)*AKY3:AKY54)+SUMPRODUCT((AKW3:AKW54=AHR5)*(AKZ3:AKZ54=AHR6)*AKY3:AKY54)</f>
        <v>0</v>
      </c>
      <c r="AHW6" s="385">
        <f ca="1">SUMPRODUCT((AKW3:AKW54=AHR6)*(AKZ3:AKZ54=AHR7)*AKY3:AKY54)+SUMPRODUCT((AKW3:AKW54=AHR6)*(AKZ3:AKZ54=AHR8)*AKY3:AKY54)+SUMPRODUCT((AKW3:AKW54=AHR6)*(AKZ3:AKZ54=AHR4)*AKY3:AKY54)+SUMPRODUCT((AKW3:AKW54=AHR6)*(AKZ3:AKZ54=AHR5)*AKY3:AKY54)+SUMPRODUCT((AKW3:AKW54=AHR7)*(AKZ3:AKZ54=AHR6)*AKX3:AKX54)+SUMPRODUCT((AKW3:AKW54=AHR8)*(AKZ3:AKZ54=AHR6)*AKX3:AKX54)+SUMPRODUCT((AKW3:AKW54=AHR4)*(AKZ3:AKZ54=AHR6)*AKX3:AKX54)+SUMPRODUCT((AKW3:AKW54=AHR5)*(AKZ3:AKZ54=AHR6)*AKX3:AKX54)</f>
        <v>0</v>
      </c>
      <c r="AHX6" s="385">
        <f t="shared" ca="1" si="217"/>
        <v>1000</v>
      </c>
      <c r="AHY6" s="385">
        <f t="shared" ca="1" si="218"/>
        <v>0</v>
      </c>
      <c r="AHZ6" s="385">
        <f ca="1">IF(AHR6&lt;&gt;"",VLOOKUP(AHR6,AGY4:AHE52,7,FALSE),"")</f>
        <v>1000</v>
      </c>
      <c r="AIA6" s="385">
        <f ca="1">IF(AHR6&lt;&gt;"",VLOOKUP(AHR6,AGY4:AHE52,5,FALSE),"")</f>
        <v>0</v>
      </c>
      <c r="AIB6" s="385">
        <f ca="1">IF(AHR6&lt;&gt;"",VLOOKUP(AHR6,AGY4:AHG52,9,FALSE),"")</f>
        <v>24</v>
      </c>
      <c r="AIC6" s="385">
        <f t="shared" ca="1" si="219"/>
        <v>0</v>
      </c>
      <c r="AID6" s="385">
        <f t="shared" ref="AID6" ca="1" si="819">IF(AHR6&lt;&gt;"",RANK(AIC6,AIC4:AIC8),"")</f>
        <v>1</v>
      </c>
      <c r="AIE6" s="385">
        <f t="shared" ref="AIE6" ca="1" si="820">IF(AHR6&lt;&gt;"",SUMPRODUCT((AIC4:AIC8=AIC6)*(AHX4:AHX8&gt;AHX6)),"")</f>
        <v>0</v>
      </c>
      <c r="AIF6" s="385">
        <f t="shared" ref="AIF6" ca="1" si="821">IF(AHR6&lt;&gt;"",SUMPRODUCT((AIC4:AIC8=AIC6)*(AHX4:AHX8=AHX6)*(AHV4:AHV8&gt;AHV6)),"")</f>
        <v>0</v>
      </c>
      <c r="AIG6" s="385">
        <f t="shared" ref="AIG6" ca="1" si="822">IF(AHR6&lt;&gt;"",SUMPRODUCT((AIC4:AIC8=AIC6)*(AHX4:AHX8=AHX6)*(AHV4:AHV8=AHV6)*(AHZ4:AHZ8&gt;AHZ6)),"")</f>
        <v>0</v>
      </c>
      <c r="AIH6" s="385">
        <f t="shared" ref="AIH6" ca="1" si="823">IF(AHR6&lt;&gt;"",SUMPRODUCT((AIC4:AIC8=AIC6)*(AHX4:AHX8=AHX6)*(AHV4:AHV8=AHV6)*(AHZ4:AHZ8=AHZ6)*(AIA4:AIA8&gt;AIA6)),"")</f>
        <v>0</v>
      </c>
      <c r="AII6" s="385">
        <f t="shared" ref="AII6" ca="1" si="824">IF(AHR6&lt;&gt;"",SUMPRODUCT((AIC4:AIC8=AIC6)*(AHX4:AHX8=AHX6)*(AHV4:AHV8=AHV6)*(AHZ4:AHZ8=AHZ6)*(AIA4:AIA8=AIA6)*(AIB4:AIB8&gt;AIB6)),"")</f>
        <v>1</v>
      </c>
      <c r="AIJ6" s="385">
        <f t="shared" ref="AIJ6" ca="1" si="825">IF(AHR6&lt;&gt;"",IF(AIJ58&lt;&gt;"",IF(AHQ55=3,AIJ58,AIJ58+AHQ55),SUM(AID6:AII6)),"")</f>
        <v>2</v>
      </c>
      <c r="AIK6" s="385" t="str">
        <f t="shared" ref="AIK6" ca="1" si="826">IF(AHR6&lt;&gt;"",INDEX(AHR4:AHR8,MATCH(3,AIJ4:AIJ8,0),0),"")</f>
        <v>Iceland</v>
      </c>
      <c r="AIL6" s="385" t="str">
        <f t="shared" ca="1" si="503"/>
        <v/>
      </c>
      <c r="AIM6" s="385">
        <f ca="1">SUMPRODUCT((AKW3:AKW54=AIL6)*(AKZ3:AKZ54=AIL7)*(ALA3:ALA54="W"))+SUMPRODUCT((AKW3:AKW54=AIL6)*(AKZ3:AKZ54=AIL8)*(ALA3:ALA54="W"))+SUMPRODUCT((AKW3:AKW54=AIL6)*(AKZ3:AKZ54=AIL5)*(ALA3:ALA54="W"))+SUMPRODUCT((AKW3:AKW54=AIL7)*(AKZ3:AKZ54=AIL6)*(ALB3:ALB54="W"))+SUMPRODUCT((AKW3:AKW54=AIL8)*(AKZ3:AKZ54=AIL6)*(ALB3:ALB54="W"))+SUMPRODUCT((AKW3:AKW54=AIL5)*(AKZ3:AKZ54=AIL6)*(ALB3:ALB54="W"))</f>
        <v>0</v>
      </c>
      <c r="AIN6" s="385">
        <f ca="1">SUMPRODUCT((AKW3:AKW54=AIL6)*(AKZ3:AKZ54=AIL7)*(ALA3:ALA54="D"))+SUMPRODUCT((AKW3:AKW54=AIL6)*(AKZ3:AKZ54=AIL8)*(ALA3:ALA54="D"))+SUMPRODUCT((AKW3:AKW54=AIL6)*(AKZ3:AKZ54=AIL5)*(ALA3:ALA54="D"))+SUMPRODUCT((AKW3:AKW54=AIL7)*(AKZ3:AKZ54=AIL6)*(ALA3:ALA54="D"))+SUMPRODUCT((AKW3:AKW54=AIL8)*(AKZ3:AKZ54=AIL6)*(ALA3:ALA54="D"))+SUMPRODUCT((AKW3:AKW54=AIL5)*(AKZ3:AKZ54=AIL6)*(ALA3:ALA54="D"))</f>
        <v>0</v>
      </c>
      <c r="AIO6" s="385">
        <f ca="1">SUMPRODUCT((AKW3:AKW54=AIL6)*(AKZ3:AKZ54=AIL7)*(ALA3:ALA54="L"))+SUMPRODUCT((AKW3:AKW54=AIL6)*(AKZ3:AKZ54=AIL8)*(ALA3:ALA54="L"))+SUMPRODUCT((AKW3:AKW54=AIL6)*(AKZ3:AKZ54=AIL5)*(ALA3:ALA54="L"))+SUMPRODUCT((AKW3:AKW54=AIL7)*(AKZ3:AKZ54=AIL6)*(ALB3:ALB54="L"))+SUMPRODUCT((AKW3:AKW54=AIL8)*(AKZ3:AKZ54=AIL6)*(ALB3:ALB54="L"))+SUMPRODUCT((AKW3:AKW54=AIL5)*(AKZ3:AKZ54=AIL6)*(ALB3:ALB54="L"))</f>
        <v>0</v>
      </c>
      <c r="AIP6" s="385">
        <f ca="1">SUMPRODUCT((AKW3:AKW54=AIL6)*(AKZ3:AKZ54=AIL7)*AKX3:AKX54)+SUMPRODUCT((AKW3:AKW54=AIL6)*(AKZ3:AKZ54=AIL8)*AKX3:AKX54)+SUMPRODUCT((AKW3:AKW54=AIL6)*(AKZ3:AKZ54=AIL4)*AKX3:AKX54)+SUMPRODUCT((AKW3:AKW54=AIL6)*(AKZ3:AKZ54=AIL5)*AKX3:AKX54)+SUMPRODUCT((AKW3:AKW54=AIL7)*(AKZ3:AKZ54=AIL6)*AKY3:AKY54)+SUMPRODUCT((AKW3:AKW54=AIL8)*(AKZ3:AKZ54=AIL6)*AKY3:AKY54)+SUMPRODUCT((AKW3:AKW54=AIL4)*(AKZ3:AKZ54=AIL6)*AKY3:AKY54)+SUMPRODUCT((AKW3:AKW54=AIL5)*(AKZ3:AKZ54=AIL6)*AKY3:AKY54)</f>
        <v>0</v>
      </c>
      <c r="AIQ6" s="385">
        <f ca="1">SUMPRODUCT((AKW3:AKW54=AIL6)*(AKZ3:AKZ54=AIL7)*AKY3:AKY54)+SUMPRODUCT((AKW3:AKW54=AIL6)*(AKZ3:AKZ54=AIL8)*AKY3:AKY54)+SUMPRODUCT((AKW3:AKW54=AIL6)*(AKZ3:AKZ54=AIL4)*AKY3:AKY54)+SUMPRODUCT((AKW3:AKW54=AIL6)*(AKZ3:AKZ54=AIL5)*AKY3:AKY54)+SUMPRODUCT((AKW3:AKW54=AIL7)*(AKZ3:AKZ54=AIL6)*AKX3:AKX54)+SUMPRODUCT((AKW3:AKW54=AIL8)*(AKZ3:AKZ54=AIL6)*AKX3:AKX54)+SUMPRODUCT((AKW3:AKW54=AIL4)*(AKZ3:AKZ54=AIL6)*AKX3:AKX54)+SUMPRODUCT((AKW3:AKW54=AIL5)*(AKZ3:AKZ54=AIL6)*AKX3:AKX54)</f>
        <v>0</v>
      </c>
      <c r="AIR6" s="385">
        <f t="shared" ca="1" si="504"/>
        <v>1000</v>
      </c>
      <c r="AIS6" s="385" t="str">
        <f t="shared" ca="1" si="505"/>
        <v/>
      </c>
      <c r="AIT6" s="385" t="str">
        <f ca="1">IF(AIL6&lt;&gt;"",VLOOKUP(AIL6,AGY4:AHE52,7,FALSE),"")</f>
        <v/>
      </c>
      <c r="AIU6" s="385" t="str">
        <f ca="1">IF(AIL6&lt;&gt;"",VLOOKUP(AIL6,AGY4:AHE52,5,FALSE),"")</f>
        <v/>
      </c>
      <c r="AIV6" s="385" t="str">
        <f ca="1">IF(AIL6&lt;&gt;"",VLOOKUP(AIL6,AGY4:AHG52,9,FALSE),"")</f>
        <v/>
      </c>
      <c r="AIW6" s="385" t="str">
        <f t="shared" ca="1" si="506"/>
        <v/>
      </c>
      <c r="AIX6" s="385" t="str">
        <f t="shared" ref="AIX6" ca="1" si="827">IF(AIL6&lt;&gt;"",RANK(AIW6,AIW4:AIW8),"")</f>
        <v/>
      </c>
      <c r="AIY6" s="385" t="str">
        <f t="shared" ref="AIY6" ca="1" si="828">IF(AIL6&lt;&gt;"",SUMPRODUCT((AIW4:AIW8=AIW6)*(AIR4:AIR8&gt;AIR6)),"")</f>
        <v/>
      </c>
      <c r="AIZ6" s="385" t="str">
        <f t="shared" ref="AIZ6" ca="1" si="829">IF(AIL6&lt;&gt;"",SUMPRODUCT((AIW4:AIW8=AIW6)*(AIR4:AIR8=AIR6)*(AIP4:AIP8&gt;AIP6)),"")</f>
        <v/>
      </c>
      <c r="AJA6" s="385" t="str">
        <f t="shared" ref="AJA6" ca="1" si="830">IF(AIL6&lt;&gt;"",SUMPRODUCT((AIW4:AIW8=AIW6)*(AIR4:AIR8=AIR6)*(AIP4:AIP8=AIP6)*(AIT4:AIT8&gt;AIT6)),"")</f>
        <v/>
      </c>
      <c r="AJB6" s="385" t="str">
        <f t="shared" ref="AJB6" ca="1" si="831">IF(AIL6&lt;&gt;"",SUMPRODUCT((AIW4:AIW8=AIW6)*(AIR4:AIR8=AIR6)*(AIP4:AIP8=AIP6)*(AIT4:AIT8=AIT6)*(AIU4:AIU8&gt;AIU6)),"")</f>
        <v/>
      </c>
      <c r="AJC6" s="385" t="str">
        <f t="shared" ref="AJC6" ca="1" si="832">IF(AIL6&lt;&gt;"",SUMPRODUCT((AIW4:AIW8=AIW6)*(AIR4:AIR8=AIR6)*(AIP4:AIP8=AIP6)*(AIT4:AIT8=AIT6)*(AIU4:AIU8=AIU6)*(AIV4:AIV8&gt;AIV6)),"")</f>
        <v/>
      </c>
      <c r="AJD6" s="385" t="str">
        <f t="shared" ref="AJD6" ca="1" si="833">IF(AIL6&lt;&gt;"",IF(AJD58&lt;&gt;"",IF(AIK55=3,AJD58,AJD58+AIK55),SUM(AIX6:AJC6)+1),"")</f>
        <v/>
      </c>
      <c r="AJE6" s="385" t="str">
        <f t="shared" ref="AJE6" ca="1" si="834">IF(AIL6&lt;&gt;"",INDEX(AIL5:AIL8,MATCH(3,AJD5:AJD8,0),0),"")</f>
        <v/>
      </c>
      <c r="AJF6" s="385" t="str">
        <f t="shared" ref="AJF6:AJF7" ca="1" si="835">IF(AHO4&lt;&gt;"",AHO4,"")</f>
        <v/>
      </c>
      <c r="AJG6" s="385">
        <f ca="1">SUMPRODUCT((AKW3:AKW54=AJF6)*(AKZ3:AKZ54=AJF7)*(ALA3:ALA54="W"))+SUMPRODUCT((AKW3:AKW54=AJF6)*(AKZ3:AKZ54=AJF8)*(ALA3:ALA54="W"))+SUMPRODUCT((AKW3:AKW54=AJF6)*(AKZ3:AKZ54=AJF9)*(ALA3:ALA54="W"))+SUMPRODUCT((AKW3:AKW54=AJF7)*(AKZ3:AKZ54=AJF6)*(ALB3:ALB54="W"))+SUMPRODUCT((AKW3:AKW54=AJF8)*(AKZ3:AKZ54=AJF6)*(ALB3:ALB54="W"))+SUMPRODUCT((AKW3:AKW54=AJF9)*(AKZ3:AKZ54=AJF6)*(ALB3:ALB54="W"))</f>
        <v>0</v>
      </c>
      <c r="AJH6" s="385">
        <f ca="1">SUMPRODUCT((AKW3:AKW54=AJF6)*(AKZ3:AKZ54=AJF7)*(ALA3:ALA54="D"))+SUMPRODUCT((AKW3:AKW54=AJF6)*(AKZ3:AKZ54=AJF8)*(ALA3:ALA54="D"))+SUMPRODUCT((AKW3:AKW54=AJF6)*(AKZ3:AKZ54=AJF9)*(ALA3:ALA54="D"))+SUMPRODUCT((AKW3:AKW54=AJF7)*(AKZ3:AKZ54=AJF6)*(ALA3:ALA54="D"))+SUMPRODUCT((AKW3:AKW54=AJF8)*(AKZ3:AKZ54=AJF6)*(ALA3:ALA54="D"))+SUMPRODUCT((AKW3:AKW54=AJF9)*(AKZ3:AKZ54=AJF6)*(ALA3:ALA54="D"))</f>
        <v>0</v>
      </c>
      <c r="AJI6" s="385">
        <f ca="1">SUMPRODUCT((AKW3:AKW54=AJF6)*(AKZ3:AKZ54=AJF7)*(ALA3:ALA54="L"))+SUMPRODUCT((AKW3:AKW54=AJF6)*(AKZ3:AKZ54=AJF8)*(ALA3:ALA54="L"))+SUMPRODUCT((AKW3:AKW54=AJF6)*(AKZ3:AKZ54=AJF9)*(ALA3:ALA54="L"))+SUMPRODUCT((AKW3:AKW54=AJF7)*(AKZ3:AKZ54=AJF6)*(ALB3:ALB54="L"))+SUMPRODUCT((AKW3:AKW54=AJF8)*(AKZ3:AKZ54=AJF6)*(ALB3:ALB54="L"))+SUMPRODUCT((AKW3:AKW54=AJF9)*(AKZ3:AKZ54=AJF6)*(ALB3:ALB54="L"))</f>
        <v>0</v>
      </c>
      <c r="AJJ6" s="385">
        <f ca="1">SUMPRODUCT((AKW3:AKW54=AJF6)*(AKZ3:AKZ54=AJF7)*AKX3:AKX54)+SUMPRODUCT((AKW3:AKW54=AJF6)*(AKZ3:AKZ54=AJF8)*AKX3:AKX54)+SUMPRODUCT((AKW3:AKW54=AJF6)*(AKZ3:AKZ54=AJF4)*AKX3:AKX54)+SUMPRODUCT((AKW3:AKW54=AJF6)*(AKZ3:AKZ54=AJF5)*AKX3:AKX54)+SUMPRODUCT((AKW3:AKW54=AJF7)*(AKZ3:AKZ54=AJF6)*AKY3:AKY54)+SUMPRODUCT((AKW3:AKW54=AJF8)*(AKZ3:AKZ54=AJF6)*AKY3:AKY54)+SUMPRODUCT((AKW3:AKW54=AJF4)*(AKZ3:AKZ54=AJF6)*AKY3:AKY54)+SUMPRODUCT((AKW3:AKW54=AJF5)*(AKZ3:AKZ54=AJF6)*AKY3:AKY54)</f>
        <v>0</v>
      </c>
      <c r="AJK6" s="385">
        <f ca="1">SUMPRODUCT((AKW3:AKW54=AJF6)*(AKZ3:AKZ54=AJF7)*AKY3:AKY54)+SUMPRODUCT((AKW3:AKW54=AJF6)*(AKZ3:AKZ54=AJF8)*AKY3:AKY54)+SUMPRODUCT((AKW3:AKW54=AJF6)*(AKZ3:AKZ54=AJF4)*AKY3:AKY54)+SUMPRODUCT((AKW3:AKW54=AJF6)*(AKZ3:AKZ54=AJF5)*AKY3:AKY54)+SUMPRODUCT((AKW3:AKW54=AJF7)*(AKZ3:AKZ54=AJF6)*AKX3:AKX54)+SUMPRODUCT((AKW3:AKW54=AJF8)*(AKZ3:AKZ54=AJF6)*AKX3:AKX54)+SUMPRODUCT((AKW3:AKW54=AJF4)*(AKZ3:AKZ54=AJF6)*AKX3:AKX54)+SUMPRODUCT((AKW3:AKW54=AJF5)*(AKZ3:AKZ54=AJF6)*AKX3:AKX54)</f>
        <v>0</v>
      </c>
      <c r="AJL6" s="385">
        <f t="shared" ref="AJL6:AJL7" ca="1" si="836">AJJ6-AJK6+1000</f>
        <v>1000</v>
      </c>
      <c r="AJM6" s="385" t="str">
        <f t="shared" ref="AJM6:AJM7" ca="1" si="837">IF(AJF6&lt;&gt;"",AJG6*3+AJH6*1,"")</f>
        <v/>
      </c>
      <c r="AJN6" s="385" t="str">
        <f ca="1">IF(AJF6&lt;&gt;"",VLOOKUP(AJF6,AGY4:AHE52,7,FALSE),"")</f>
        <v/>
      </c>
      <c r="AJO6" s="385" t="str">
        <f ca="1">IF(AJF6&lt;&gt;"",VLOOKUP(AJF6,AGY4:AHE52,5,FALSE),"")</f>
        <v/>
      </c>
      <c r="AJP6" s="385" t="str">
        <f ca="1">IF(AJF6&lt;&gt;"",VLOOKUP(AJF6,AGY4:AHG52,9,FALSE),"")</f>
        <v/>
      </c>
      <c r="AJQ6" s="385" t="str">
        <f t="shared" ref="AJQ6:AJQ7" ca="1" si="838">AJM6</f>
        <v/>
      </c>
      <c r="AJR6" s="385" t="str">
        <f t="shared" ref="AJR6" ca="1" si="839">IF(AJF6&lt;&gt;"",RANK(AJQ6,AJQ4:AJQ8),"")</f>
        <v/>
      </c>
      <c r="AJS6" s="385" t="str">
        <f t="shared" ref="AJS6" ca="1" si="840">IF(AJF6&lt;&gt;"",SUMPRODUCT((AJQ4:AJQ8=AJQ6)*(AJL4:AJL8&gt;AJL6)),"")</f>
        <v/>
      </c>
      <c r="AJT6" s="385" t="str">
        <f t="shared" ref="AJT6" ca="1" si="841">IF(AJF6&lt;&gt;"",SUMPRODUCT((AJQ4:AJQ8=AJQ6)*(AJL4:AJL8=AJL6)*(AJJ4:AJJ8&gt;AJJ6)),"")</f>
        <v/>
      </c>
      <c r="AJU6" s="385" t="str">
        <f t="shared" ref="AJU6" ca="1" si="842">IF(AJF6&lt;&gt;"",SUMPRODUCT((AJQ4:AJQ8=AJQ6)*(AJL4:AJL8=AJL6)*(AJJ4:AJJ8=AJJ6)*(AJN4:AJN8&gt;AJN6)),"")</f>
        <v/>
      </c>
      <c r="AJV6" s="385" t="str">
        <f t="shared" ref="AJV6" ca="1" si="843">IF(AJF6&lt;&gt;"",SUMPRODUCT((AJQ4:AJQ8=AJQ6)*(AJL4:AJL8=AJL6)*(AJJ4:AJJ8=AJJ6)*(AJN4:AJN8=AJN6)*(AJO4:AJO8&gt;AJO6)),"")</f>
        <v/>
      </c>
      <c r="AJW6" s="385" t="str">
        <f t="shared" ref="AJW6" ca="1" si="844">IF(AJF6&lt;&gt;"",SUMPRODUCT((AJQ4:AJQ8=AJQ6)*(AJL4:AJL8=AJL6)*(AJJ4:AJJ8=AJJ6)*(AJN4:AJN8=AJN6)*(AJO4:AJO8=AJO6)*(AJP4:AJP8&gt;AJP6)),"")</f>
        <v/>
      </c>
      <c r="AJX6" s="385" t="str">
        <f t="shared" ref="AJX6:AJX7" ca="1" si="845">IF(AJF6&lt;&gt;"",SUM(AJR6:AJW6)+2,"")</f>
        <v/>
      </c>
      <c r="AJY6" s="385" t="str">
        <f t="shared" ref="AJY6" ca="1" si="846">IF(AJF6&lt;&gt;"",INDEX(AJF6:AJF8,MATCH(3,AJX6:AJX8,0),0),"")</f>
        <v/>
      </c>
      <c r="AKT6" s="385" t="str">
        <f t="shared" ref="AKT6" ca="1" si="847">IF(AJY6&lt;&gt;"",AJY6,IF(AJE6&lt;&gt;"",AJE6,IF(AIK6&lt;&gt;"",AIK6,AHK6)))</f>
        <v>Iceland</v>
      </c>
      <c r="AKU6" s="385">
        <v>3</v>
      </c>
      <c r="AKV6" s="385">
        <v>4</v>
      </c>
      <c r="AKW6" s="389" t="str">
        <f t="shared" si="27"/>
        <v>Belgium</v>
      </c>
      <c r="AKX6" s="389">
        <f ca="1">IF(OFFSET('Game Board'!O11,0,AKX1)&lt;&gt;"",OFFSET('Game Board'!O11,0,AKX1),0)</f>
        <v>0</v>
      </c>
      <c r="AKY6" s="389">
        <f ca="1">IF(OFFSET('Game Board'!P11,0,AKX1)&lt;&gt;"",OFFSET('Game Board'!P11,0,AKX1),0)</f>
        <v>0</v>
      </c>
      <c r="AKZ6" s="389" t="str">
        <f t="shared" si="28"/>
        <v>Italy</v>
      </c>
      <c r="ALA6" s="389" t="str">
        <f ca="1">IF(AND(OFFSET('Game Board'!O11,0,AKX1)&lt;&gt;"",OFFSET('Game Board'!P11,0,AKX1)&lt;&gt;""),IF(AKX6&gt;AKY6,"W",IF(AKX6=AKY6,"D","L")),"")</f>
        <v/>
      </c>
      <c r="ALB6" s="385" t="str">
        <f t="shared" ca="1" si="29"/>
        <v/>
      </c>
      <c r="ALD6" s="385">
        <f ca="1">VLOOKUP(ALE6,AOZ4:APA8,2,FALSE)</f>
        <v>3</v>
      </c>
      <c r="ALE6" s="386" t="str">
        <f t="shared" si="229"/>
        <v>Iceland</v>
      </c>
      <c r="ALF6" s="385">
        <f ca="1">SUMPRODUCT((APC3:APC54=ALE6)*(APG3:APG54="W"))+SUMPRODUCT((APF3:APF54=ALE6)*(APH3:APH54="W"))</f>
        <v>0</v>
      </c>
      <c r="ALG6" s="385">
        <f ca="1">SUMPRODUCT((APC3:APC54=ALE6)*(APG3:APG54="D"))+SUMPRODUCT((APF3:APF54=ALE6)*(APH3:APH54="D"))</f>
        <v>0</v>
      </c>
      <c r="ALH6" s="385">
        <f ca="1">SUMPRODUCT((APC3:APC54=ALE6)*(APG3:APG54="L"))+SUMPRODUCT((APF3:APF54=ALE6)*(APH3:APH54="L"))</f>
        <v>0</v>
      </c>
      <c r="ALI6" s="385">
        <f t="shared" ref="ALI6" ca="1" si="848">SUMIF(APC3:APC72,ALE6,APD3:APD72)+SUMIF(APF3:APF72,ALE6,APE3:APE72)</f>
        <v>0</v>
      </c>
      <c r="ALJ6" s="385">
        <f t="shared" ref="ALJ6" ca="1" si="849">SUMIF(APF3:APF72,ALE6,APD3:APD72)+SUMIF(APC3:APC72,ALE6,APE3:APE72)</f>
        <v>0</v>
      </c>
      <c r="ALK6" s="385">
        <f t="shared" ca="1" si="232"/>
        <v>1000</v>
      </c>
      <c r="ALL6" s="385">
        <f t="shared" ca="1" si="233"/>
        <v>0</v>
      </c>
      <c r="ALM6" s="391">
        <f t="shared" si="234"/>
        <v>16</v>
      </c>
      <c r="ALN6" s="385">
        <f t="shared" ref="ALN6" ca="1" si="850">IF(COUNTIF(ALL4:ALL8,4)&lt;&gt;4,RANK(ALL6,ALL4:ALL8),ALL58)</f>
        <v>1</v>
      </c>
      <c r="ALP6" s="385">
        <f t="shared" ref="ALP6" ca="1" si="851">SUMPRODUCT((ALN4:ALN7=ALN6)*(ALM4:ALM7&lt;ALM6))+ALN6</f>
        <v>2</v>
      </c>
      <c r="ALQ6" s="386" t="str">
        <f t="shared" ref="ALQ6" ca="1" si="852">INDEX(ALE4:ALE8,MATCH(3,ALP4:ALP8,0),0)</f>
        <v>Norway</v>
      </c>
      <c r="ALR6" s="385">
        <f t="shared" ref="ALR6" ca="1" si="853">INDEX(ALN4:ALN8,MATCH(ALQ6,ALE4:ALE8,0),0)</f>
        <v>1</v>
      </c>
      <c r="ALS6" s="385" t="str">
        <f t="shared" ref="ALS6:ALS7" ca="1" si="854">IF(AND(ALS5&lt;&gt;"",ALR6=1),ALQ6,"")</f>
        <v>Norway</v>
      </c>
      <c r="ALT6" s="385" t="str">
        <f t="shared" ref="ALT6:ALT7" ca="1" si="855">IF(AND(ALT5&lt;&gt;"",ALR7=2),ALQ7,"")</f>
        <v/>
      </c>
      <c r="ALU6" s="385" t="str">
        <f t="shared" ref="ALU6" ca="1" si="856">IF(AND(ALU5&lt;&gt;"",ALR8=3),ALQ8,"")</f>
        <v/>
      </c>
      <c r="ALX6" s="385" t="str">
        <f t="shared" ca="1" si="243"/>
        <v>Norway</v>
      </c>
      <c r="ALY6" s="385">
        <f ca="1">SUMPRODUCT((APC3:APC54=ALX6)*(APF3:APF54=ALX7)*(APG3:APG54="W"))+SUMPRODUCT((APC3:APC54=ALX6)*(APF3:APF54=ALX8)*(APG3:APG54="W"))+SUMPRODUCT((APC3:APC54=ALX6)*(APF3:APF54=ALX4)*(APG3:APG54="W"))+SUMPRODUCT((APC3:APC54=ALX6)*(APF3:APF54=ALX5)*(APG3:APG54="W"))+SUMPRODUCT((APC3:APC54=ALX7)*(APF3:APF54=ALX6)*(APH3:APH54="W"))+SUMPRODUCT((APC3:APC54=ALX8)*(APF3:APF54=ALX6)*(APH3:APH54="W"))+SUMPRODUCT((APC3:APC54=ALX4)*(APF3:APF54=ALX6)*(APH3:APH54="W"))+SUMPRODUCT((APC3:APC54=ALX5)*(APF3:APF54=ALX6)*(APH3:APH54="W"))</f>
        <v>0</v>
      </c>
      <c r="ALZ6" s="385">
        <f ca="1">SUMPRODUCT((APC3:APC54=ALX6)*(APF3:APF54=ALX7)*(APG3:APG54="D"))+SUMPRODUCT((APC3:APC54=ALX6)*(APF3:APF54=ALX8)*(APG3:APG54="D"))+SUMPRODUCT((APC3:APC54=ALX6)*(APF3:APF54=ALX4)*(APG3:APG54="D"))+SUMPRODUCT((APC3:APC54=ALX6)*(APF3:APF54=ALX5)*(APG3:APG54="D"))+SUMPRODUCT((APC3:APC54=ALX7)*(APF3:APF54=ALX6)*(APG3:APG54="D"))+SUMPRODUCT((APC3:APC54=ALX8)*(APF3:APF54=ALX6)*(APG3:APG54="D"))+SUMPRODUCT((APC3:APC54=ALX4)*(APF3:APF54=ALX6)*(APG3:APG54="D"))+SUMPRODUCT((APC3:APC54=ALX5)*(APF3:APF54=ALX6)*(APG3:APG54="D"))</f>
        <v>0</v>
      </c>
      <c r="AMA6" s="385">
        <f ca="1">SUMPRODUCT((APC3:APC54=ALX6)*(APF3:APF54=ALX7)*(APG3:APG54="L"))+SUMPRODUCT((APC3:APC54=ALX6)*(APF3:APF54=ALX8)*(APG3:APG54="L"))+SUMPRODUCT((APC3:APC54=ALX6)*(APF3:APF54=ALX4)*(APG3:APG54="L"))+SUMPRODUCT((APC3:APC54=ALX6)*(APF3:APF54=ALX5)*(APG3:APG54="L"))+SUMPRODUCT((APC3:APC54=ALX7)*(APF3:APF54=ALX6)*(APH3:APH54="L"))+SUMPRODUCT((APC3:APC54=ALX8)*(APF3:APF54=ALX6)*(APH3:APH54="L"))+SUMPRODUCT((APC3:APC54=ALX4)*(APF3:APF54=ALX6)*(APH3:APH54="L"))+SUMPRODUCT((APC3:APC54=ALX5)*(APF3:APF54=ALX6)*(APH3:APH54="L"))</f>
        <v>0</v>
      </c>
      <c r="AMB6" s="385">
        <f ca="1">SUMPRODUCT((APC3:APC54=ALX6)*(APF3:APF54=ALX7)*APD3:APD54)+SUMPRODUCT((APC3:APC54=ALX6)*(APF3:APF54=ALX8)*APD3:APD54)+SUMPRODUCT((APC3:APC54=ALX6)*(APF3:APF54=ALX4)*APD3:APD54)+SUMPRODUCT((APC3:APC54=ALX6)*(APF3:APF54=ALX5)*APD3:APD54)+SUMPRODUCT((APC3:APC54=ALX7)*(APF3:APF54=ALX6)*APE3:APE54)+SUMPRODUCT((APC3:APC54=ALX8)*(APF3:APF54=ALX6)*APE3:APE54)+SUMPRODUCT((APC3:APC54=ALX4)*(APF3:APF54=ALX6)*APE3:APE54)+SUMPRODUCT((APC3:APC54=ALX5)*(APF3:APF54=ALX6)*APE3:APE54)</f>
        <v>0</v>
      </c>
      <c r="AMC6" s="385">
        <f ca="1">SUMPRODUCT((APC3:APC54=ALX6)*(APF3:APF54=ALX7)*APE3:APE54)+SUMPRODUCT((APC3:APC54=ALX6)*(APF3:APF54=ALX8)*APE3:APE54)+SUMPRODUCT((APC3:APC54=ALX6)*(APF3:APF54=ALX4)*APE3:APE54)+SUMPRODUCT((APC3:APC54=ALX6)*(APF3:APF54=ALX5)*APE3:APE54)+SUMPRODUCT((APC3:APC54=ALX7)*(APF3:APF54=ALX6)*APD3:APD54)+SUMPRODUCT((APC3:APC54=ALX8)*(APF3:APF54=ALX6)*APD3:APD54)+SUMPRODUCT((APC3:APC54=ALX4)*(APF3:APF54=ALX6)*APD3:APD54)+SUMPRODUCT((APC3:APC54=ALX5)*(APF3:APF54=ALX6)*APD3:APD54)</f>
        <v>0</v>
      </c>
      <c r="AMD6" s="385">
        <f t="shared" ca="1" si="244"/>
        <v>1000</v>
      </c>
      <c r="AME6" s="385">
        <f t="shared" ca="1" si="245"/>
        <v>0</v>
      </c>
      <c r="AMF6" s="385">
        <f ca="1">IF(ALX6&lt;&gt;"",VLOOKUP(ALX6,ALE4:ALK52,7,FALSE),"")</f>
        <v>1000</v>
      </c>
      <c r="AMG6" s="385">
        <f ca="1">IF(ALX6&lt;&gt;"",VLOOKUP(ALX6,ALE4:ALK52,5,FALSE),"")</f>
        <v>0</v>
      </c>
      <c r="AMH6" s="385">
        <f ca="1">IF(ALX6&lt;&gt;"",VLOOKUP(ALX6,ALE4:ALM52,9,FALSE),"")</f>
        <v>24</v>
      </c>
      <c r="AMI6" s="385">
        <f t="shared" ca="1" si="246"/>
        <v>0</v>
      </c>
      <c r="AMJ6" s="385">
        <f t="shared" ref="AMJ6" ca="1" si="857">IF(ALX6&lt;&gt;"",RANK(AMI6,AMI4:AMI8),"")</f>
        <v>1</v>
      </c>
      <c r="AMK6" s="385">
        <f t="shared" ref="AMK6" ca="1" si="858">IF(ALX6&lt;&gt;"",SUMPRODUCT((AMI4:AMI8=AMI6)*(AMD4:AMD8&gt;AMD6)),"")</f>
        <v>0</v>
      </c>
      <c r="AML6" s="385">
        <f t="shared" ref="AML6" ca="1" si="859">IF(ALX6&lt;&gt;"",SUMPRODUCT((AMI4:AMI8=AMI6)*(AMD4:AMD8=AMD6)*(AMB4:AMB8&gt;AMB6)),"")</f>
        <v>0</v>
      </c>
      <c r="AMM6" s="385">
        <f t="shared" ref="AMM6" ca="1" si="860">IF(ALX6&lt;&gt;"",SUMPRODUCT((AMI4:AMI8=AMI6)*(AMD4:AMD8=AMD6)*(AMB4:AMB8=AMB6)*(AMF4:AMF8&gt;AMF6)),"")</f>
        <v>0</v>
      </c>
      <c r="AMN6" s="385">
        <f t="shared" ref="AMN6" ca="1" si="861">IF(ALX6&lt;&gt;"",SUMPRODUCT((AMI4:AMI8=AMI6)*(AMD4:AMD8=AMD6)*(AMB4:AMB8=AMB6)*(AMF4:AMF8=AMF6)*(AMG4:AMG8&gt;AMG6)),"")</f>
        <v>0</v>
      </c>
      <c r="AMO6" s="385">
        <f t="shared" ref="AMO6" ca="1" si="862">IF(ALX6&lt;&gt;"",SUMPRODUCT((AMI4:AMI8=AMI6)*(AMD4:AMD8=AMD6)*(AMB4:AMB8=AMB6)*(AMF4:AMF8=AMF6)*(AMG4:AMG8=AMG6)*(AMH4:AMH8&gt;AMH6)),"")</f>
        <v>1</v>
      </c>
      <c r="AMP6" s="385">
        <f t="shared" ref="AMP6" ca="1" si="863">IF(ALX6&lt;&gt;"",IF(AMP58&lt;&gt;"",IF(ALW55=3,AMP58,AMP58+ALW55),SUM(AMJ6:AMO6)),"")</f>
        <v>2</v>
      </c>
      <c r="AMQ6" s="385" t="str">
        <f t="shared" ref="AMQ6" ca="1" si="864">IF(ALX6&lt;&gt;"",INDEX(ALX4:ALX8,MATCH(3,AMP4:AMP8,0),0),"")</f>
        <v>Iceland</v>
      </c>
      <c r="AMR6" s="385" t="str">
        <f t="shared" ca="1" si="534"/>
        <v/>
      </c>
      <c r="AMS6" s="385">
        <f ca="1">SUMPRODUCT((APC3:APC54=AMR6)*(APF3:APF54=AMR7)*(APG3:APG54="W"))+SUMPRODUCT((APC3:APC54=AMR6)*(APF3:APF54=AMR8)*(APG3:APG54="W"))+SUMPRODUCT((APC3:APC54=AMR6)*(APF3:APF54=AMR5)*(APG3:APG54="W"))+SUMPRODUCT((APC3:APC54=AMR7)*(APF3:APF54=AMR6)*(APH3:APH54="W"))+SUMPRODUCT((APC3:APC54=AMR8)*(APF3:APF54=AMR6)*(APH3:APH54="W"))+SUMPRODUCT((APC3:APC54=AMR5)*(APF3:APF54=AMR6)*(APH3:APH54="W"))</f>
        <v>0</v>
      </c>
      <c r="AMT6" s="385">
        <f ca="1">SUMPRODUCT((APC3:APC54=AMR6)*(APF3:APF54=AMR7)*(APG3:APG54="D"))+SUMPRODUCT((APC3:APC54=AMR6)*(APF3:APF54=AMR8)*(APG3:APG54="D"))+SUMPRODUCT((APC3:APC54=AMR6)*(APF3:APF54=AMR5)*(APG3:APG54="D"))+SUMPRODUCT((APC3:APC54=AMR7)*(APF3:APF54=AMR6)*(APG3:APG54="D"))+SUMPRODUCT((APC3:APC54=AMR8)*(APF3:APF54=AMR6)*(APG3:APG54="D"))+SUMPRODUCT((APC3:APC54=AMR5)*(APF3:APF54=AMR6)*(APG3:APG54="D"))</f>
        <v>0</v>
      </c>
      <c r="AMU6" s="385">
        <f ca="1">SUMPRODUCT((APC3:APC54=AMR6)*(APF3:APF54=AMR7)*(APG3:APG54="L"))+SUMPRODUCT((APC3:APC54=AMR6)*(APF3:APF54=AMR8)*(APG3:APG54="L"))+SUMPRODUCT((APC3:APC54=AMR6)*(APF3:APF54=AMR5)*(APG3:APG54="L"))+SUMPRODUCT((APC3:APC54=AMR7)*(APF3:APF54=AMR6)*(APH3:APH54="L"))+SUMPRODUCT((APC3:APC54=AMR8)*(APF3:APF54=AMR6)*(APH3:APH54="L"))+SUMPRODUCT((APC3:APC54=AMR5)*(APF3:APF54=AMR6)*(APH3:APH54="L"))</f>
        <v>0</v>
      </c>
      <c r="AMV6" s="385">
        <f ca="1">SUMPRODUCT((APC3:APC54=AMR6)*(APF3:APF54=AMR7)*APD3:APD54)+SUMPRODUCT((APC3:APC54=AMR6)*(APF3:APF54=AMR8)*APD3:APD54)+SUMPRODUCT((APC3:APC54=AMR6)*(APF3:APF54=AMR4)*APD3:APD54)+SUMPRODUCT((APC3:APC54=AMR6)*(APF3:APF54=AMR5)*APD3:APD54)+SUMPRODUCT((APC3:APC54=AMR7)*(APF3:APF54=AMR6)*APE3:APE54)+SUMPRODUCT((APC3:APC54=AMR8)*(APF3:APF54=AMR6)*APE3:APE54)+SUMPRODUCT((APC3:APC54=AMR4)*(APF3:APF54=AMR6)*APE3:APE54)+SUMPRODUCT((APC3:APC54=AMR5)*(APF3:APF54=AMR6)*APE3:APE54)</f>
        <v>0</v>
      </c>
      <c r="AMW6" s="385">
        <f ca="1">SUMPRODUCT((APC3:APC54=AMR6)*(APF3:APF54=AMR7)*APE3:APE54)+SUMPRODUCT((APC3:APC54=AMR6)*(APF3:APF54=AMR8)*APE3:APE54)+SUMPRODUCT((APC3:APC54=AMR6)*(APF3:APF54=AMR4)*APE3:APE54)+SUMPRODUCT((APC3:APC54=AMR6)*(APF3:APF54=AMR5)*APE3:APE54)+SUMPRODUCT((APC3:APC54=AMR7)*(APF3:APF54=AMR6)*APD3:APD54)+SUMPRODUCT((APC3:APC54=AMR8)*(APF3:APF54=AMR6)*APD3:APD54)+SUMPRODUCT((APC3:APC54=AMR4)*(APF3:APF54=AMR6)*APD3:APD54)+SUMPRODUCT((APC3:APC54=AMR5)*(APF3:APF54=AMR6)*APD3:APD54)</f>
        <v>0</v>
      </c>
      <c r="AMX6" s="385">
        <f t="shared" ca="1" si="535"/>
        <v>1000</v>
      </c>
      <c r="AMY6" s="385" t="str">
        <f t="shared" ca="1" si="536"/>
        <v/>
      </c>
      <c r="AMZ6" s="385" t="str">
        <f ca="1">IF(AMR6&lt;&gt;"",VLOOKUP(AMR6,ALE4:ALK52,7,FALSE),"")</f>
        <v/>
      </c>
      <c r="ANA6" s="385" t="str">
        <f ca="1">IF(AMR6&lt;&gt;"",VLOOKUP(AMR6,ALE4:ALK52,5,FALSE),"")</f>
        <v/>
      </c>
      <c r="ANB6" s="385" t="str">
        <f ca="1">IF(AMR6&lt;&gt;"",VLOOKUP(AMR6,ALE4:ALM52,9,FALSE),"")</f>
        <v/>
      </c>
      <c r="ANC6" s="385" t="str">
        <f t="shared" ca="1" si="537"/>
        <v/>
      </c>
      <c r="AND6" s="385" t="str">
        <f t="shared" ref="AND6" ca="1" si="865">IF(AMR6&lt;&gt;"",RANK(ANC6,ANC4:ANC8),"")</f>
        <v/>
      </c>
      <c r="ANE6" s="385" t="str">
        <f t="shared" ref="ANE6" ca="1" si="866">IF(AMR6&lt;&gt;"",SUMPRODUCT((ANC4:ANC8=ANC6)*(AMX4:AMX8&gt;AMX6)),"")</f>
        <v/>
      </c>
      <c r="ANF6" s="385" t="str">
        <f t="shared" ref="ANF6" ca="1" si="867">IF(AMR6&lt;&gt;"",SUMPRODUCT((ANC4:ANC8=ANC6)*(AMX4:AMX8=AMX6)*(AMV4:AMV8&gt;AMV6)),"")</f>
        <v/>
      </c>
      <c r="ANG6" s="385" t="str">
        <f t="shared" ref="ANG6" ca="1" si="868">IF(AMR6&lt;&gt;"",SUMPRODUCT((ANC4:ANC8=ANC6)*(AMX4:AMX8=AMX6)*(AMV4:AMV8=AMV6)*(AMZ4:AMZ8&gt;AMZ6)),"")</f>
        <v/>
      </c>
      <c r="ANH6" s="385" t="str">
        <f t="shared" ref="ANH6" ca="1" si="869">IF(AMR6&lt;&gt;"",SUMPRODUCT((ANC4:ANC8=ANC6)*(AMX4:AMX8=AMX6)*(AMV4:AMV8=AMV6)*(AMZ4:AMZ8=AMZ6)*(ANA4:ANA8&gt;ANA6)),"")</f>
        <v/>
      </c>
      <c r="ANI6" s="385" t="str">
        <f t="shared" ref="ANI6" ca="1" si="870">IF(AMR6&lt;&gt;"",SUMPRODUCT((ANC4:ANC8=ANC6)*(AMX4:AMX8=AMX6)*(AMV4:AMV8=AMV6)*(AMZ4:AMZ8=AMZ6)*(ANA4:ANA8=ANA6)*(ANB4:ANB8&gt;ANB6)),"")</f>
        <v/>
      </c>
      <c r="ANJ6" s="385" t="str">
        <f t="shared" ref="ANJ6" ca="1" si="871">IF(AMR6&lt;&gt;"",IF(ANJ58&lt;&gt;"",IF(AMQ55=3,ANJ58,ANJ58+AMQ55),SUM(AND6:ANI6)+1),"")</f>
        <v/>
      </c>
      <c r="ANK6" s="385" t="str">
        <f t="shared" ref="ANK6" ca="1" si="872">IF(AMR6&lt;&gt;"",INDEX(AMR5:AMR8,MATCH(3,ANJ5:ANJ8,0),0),"")</f>
        <v/>
      </c>
      <c r="ANL6" s="385" t="str">
        <f t="shared" ref="ANL6:ANL7" ca="1" si="873">IF(ALU4&lt;&gt;"",ALU4,"")</f>
        <v/>
      </c>
      <c r="ANM6" s="385">
        <f ca="1">SUMPRODUCT((APC3:APC54=ANL6)*(APF3:APF54=ANL7)*(APG3:APG54="W"))+SUMPRODUCT((APC3:APC54=ANL6)*(APF3:APF54=ANL8)*(APG3:APG54="W"))+SUMPRODUCT((APC3:APC54=ANL6)*(APF3:APF54=ANL9)*(APG3:APG54="W"))+SUMPRODUCT((APC3:APC54=ANL7)*(APF3:APF54=ANL6)*(APH3:APH54="W"))+SUMPRODUCT((APC3:APC54=ANL8)*(APF3:APF54=ANL6)*(APH3:APH54="W"))+SUMPRODUCT((APC3:APC54=ANL9)*(APF3:APF54=ANL6)*(APH3:APH54="W"))</f>
        <v>0</v>
      </c>
      <c r="ANN6" s="385">
        <f ca="1">SUMPRODUCT((APC3:APC54=ANL6)*(APF3:APF54=ANL7)*(APG3:APG54="D"))+SUMPRODUCT((APC3:APC54=ANL6)*(APF3:APF54=ANL8)*(APG3:APG54="D"))+SUMPRODUCT((APC3:APC54=ANL6)*(APF3:APF54=ANL9)*(APG3:APG54="D"))+SUMPRODUCT((APC3:APC54=ANL7)*(APF3:APF54=ANL6)*(APG3:APG54="D"))+SUMPRODUCT((APC3:APC54=ANL8)*(APF3:APF54=ANL6)*(APG3:APG54="D"))+SUMPRODUCT((APC3:APC54=ANL9)*(APF3:APF54=ANL6)*(APG3:APG54="D"))</f>
        <v>0</v>
      </c>
      <c r="ANO6" s="385">
        <f ca="1">SUMPRODUCT((APC3:APC54=ANL6)*(APF3:APF54=ANL7)*(APG3:APG54="L"))+SUMPRODUCT((APC3:APC54=ANL6)*(APF3:APF54=ANL8)*(APG3:APG54="L"))+SUMPRODUCT((APC3:APC54=ANL6)*(APF3:APF54=ANL9)*(APG3:APG54="L"))+SUMPRODUCT((APC3:APC54=ANL7)*(APF3:APF54=ANL6)*(APH3:APH54="L"))+SUMPRODUCT((APC3:APC54=ANL8)*(APF3:APF54=ANL6)*(APH3:APH54="L"))+SUMPRODUCT((APC3:APC54=ANL9)*(APF3:APF54=ANL6)*(APH3:APH54="L"))</f>
        <v>0</v>
      </c>
      <c r="ANP6" s="385">
        <f ca="1">SUMPRODUCT((APC3:APC54=ANL6)*(APF3:APF54=ANL7)*APD3:APD54)+SUMPRODUCT((APC3:APC54=ANL6)*(APF3:APF54=ANL8)*APD3:APD54)+SUMPRODUCT((APC3:APC54=ANL6)*(APF3:APF54=ANL4)*APD3:APD54)+SUMPRODUCT((APC3:APC54=ANL6)*(APF3:APF54=ANL5)*APD3:APD54)+SUMPRODUCT((APC3:APC54=ANL7)*(APF3:APF54=ANL6)*APE3:APE54)+SUMPRODUCT((APC3:APC54=ANL8)*(APF3:APF54=ANL6)*APE3:APE54)+SUMPRODUCT((APC3:APC54=ANL4)*(APF3:APF54=ANL6)*APE3:APE54)+SUMPRODUCT((APC3:APC54=ANL5)*(APF3:APF54=ANL6)*APE3:APE54)</f>
        <v>0</v>
      </c>
      <c r="ANQ6" s="385">
        <f ca="1">SUMPRODUCT((APC3:APC54=ANL6)*(APF3:APF54=ANL7)*APE3:APE54)+SUMPRODUCT((APC3:APC54=ANL6)*(APF3:APF54=ANL8)*APE3:APE54)+SUMPRODUCT((APC3:APC54=ANL6)*(APF3:APF54=ANL4)*APE3:APE54)+SUMPRODUCT((APC3:APC54=ANL6)*(APF3:APF54=ANL5)*APE3:APE54)+SUMPRODUCT((APC3:APC54=ANL7)*(APF3:APF54=ANL6)*APD3:APD54)+SUMPRODUCT((APC3:APC54=ANL8)*(APF3:APF54=ANL6)*APD3:APD54)+SUMPRODUCT((APC3:APC54=ANL4)*(APF3:APF54=ANL6)*APD3:APD54)+SUMPRODUCT((APC3:APC54=ANL5)*(APF3:APF54=ANL6)*APD3:APD54)</f>
        <v>0</v>
      </c>
      <c r="ANR6" s="385">
        <f t="shared" ref="ANR6:ANR7" ca="1" si="874">ANP6-ANQ6+1000</f>
        <v>1000</v>
      </c>
      <c r="ANS6" s="385" t="str">
        <f t="shared" ref="ANS6:ANS7" ca="1" si="875">IF(ANL6&lt;&gt;"",ANM6*3+ANN6*1,"")</f>
        <v/>
      </c>
      <c r="ANT6" s="385" t="str">
        <f ca="1">IF(ANL6&lt;&gt;"",VLOOKUP(ANL6,ALE4:ALK52,7,FALSE),"")</f>
        <v/>
      </c>
      <c r="ANU6" s="385" t="str">
        <f ca="1">IF(ANL6&lt;&gt;"",VLOOKUP(ANL6,ALE4:ALK52,5,FALSE),"")</f>
        <v/>
      </c>
      <c r="ANV6" s="385" t="str">
        <f ca="1">IF(ANL6&lt;&gt;"",VLOOKUP(ANL6,ALE4:ALM52,9,FALSE),"")</f>
        <v/>
      </c>
      <c r="ANW6" s="385" t="str">
        <f t="shared" ref="ANW6:ANW7" ca="1" si="876">ANS6</f>
        <v/>
      </c>
      <c r="ANX6" s="385" t="str">
        <f t="shared" ref="ANX6" ca="1" si="877">IF(ANL6&lt;&gt;"",RANK(ANW6,ANW4:ANW8),"")</f>
        <v/>
      </c>
      <c r="ANY6" s="385" t="str">
        <f t="shared" ref="ANY6" ca="1" si="878">IF(ANL6&lt;&gt;"",SUMPRODUCT((ANW4:ANW8=ANW6)*(ANR4:ANR8&gt;ANR6)),"")</f>
        <v/>
      </c>
      <c r="ANZ6" s="385" t="str">
        <f t="shared" ref="ANZ6" ca="1" si="879">IF(ANL6&lt;&gt;"",SUMPRODUCT((ANW4:ANW8=ANW6)*(ANR4:ANR8=ANR6)*(ANP4:ANP8&gt;ANP6)),"")</f>
        <v/>
      </c>
      <c r="AOA6" s="385" t="str">
        <f t="shared" ref="AOA6" ca="1" si="880">IF(ANL6&lt;&gt;"",SUMPRODUCT((ANW4:ANW8=ANW6)*(ANR4:ANR8=ANR6)*(ANP4:ANP8=ANP6)*(ANT4:ANT8&gt;ANT6)),"")</f>
        <v/>
      </c>
      <c r="AOB6" s="385" t="str">
        <f t="shared" ref="AOB6" ca="1" si="881">IF(ANL6&lt;&gt;"",SUMPRODUCT((ANW4:ANW8=ANW6)*(ANR4:ANR8=ANR6)*(ANP4:ANP8=ANP6)*(ANT4:ANT8=ANT6)*(ANU4:ANU8&gt;ANU6)),"")</f>
        <v/>
      </c>
      <c r="AOC6" s="385" t="str">
        <f t="shared" ref="AOC6" ca="1" si="882">IF(ANL6&lt;&gt;"",SUMPRODUCT((ANW4:ANW8=ANW6)*(ANR4:ANR8=ANR6)*(ANP4:ANP8=ANP6)*(ANT4:ANT8=ANT6)*(ANU4:ANU8=ANU6)*(ANV4:ANV8&gt;ANV6)),"")</f>
        <v/>
      </c>
      <c r="AOD6" s="385" t="str">
        <f t="shared" ref="AOD6:AOD7" ca="1" si="883">IF(ANL6&lt;&gt;"",SUM(ANX6:AOC6)+2,"")</f>
        <v/>
      </c>
      <c r="AOE6" s="385" t="str">
        <f t="shared" ref="AOE6" ca="1" si="884">IF(ANL6&lt;&gt;"",INDEX(ANL6:ANL8,MATCH(3,AOD6:AOD8,0),0),"")</f>
        <v/>
      </c>
      <c r="AOZ6" s="385" t="str">
        <f t="shared" ref="AOZ6" ca="1" si="885">IF(AOE6&lt;&gt;"",AOE6,IF(ANK6&lt;&gt;"",ANK6,IF(AMQ6&lt;&gt;"",AMQ6,ALQ6)))</f>
        <v>Iceland</v>
      </c>
      <c r="APA6" s="385">
        <v>3</v>
      </c>
      <c r="APB6" s="385">
        <v>4</v>
      </c>
      <c r="APC6" s="389" t="str">
        <f t="shared" si="30"/>
        <v>Belgium</v>
      </c>
      <c r="APD6" s="389">
        <f ca="1">IF(OFFSET('Game Board'!O11,0,APD1)&lt;&gt;"",OFFSET('Game Board'!O11,0,APD1),0)</f>
        <v>0</v>
      </c>
      <c r="APE6" s="389">
        <f ca="1">IF(OFFSET('Game Board'!P11,0,APD1)&lt;&gt;"",OFFSET('Game Board'!P11,0,APD1),0)</f>
        <v>0</v>
      </c>
      <c r="APF6" s="389" t="str">
        <f t="shared" si="31"/>
        <v>Italy</v>
      </c>
      <c r="APG6" s="389" t="str">
        <f ca="1">IF(AND(OFFSET('Game Board'!O11,0,APD1)&lt;&gt;"",OFFSET('Game Board'!P11,0,APD1)&lt;&gt;""),IF(APD6&gt;APE6,"W",IF(APD6=APE6,"D","L")),"")</f>
        <v/>
      </c>
      <c r="APH6" s="385" t="str">
        <f t="shared" ca="1" si="32"/>
        <v/>
      </c>
      <c r="APJ6" s="385">
        <f ca="1">VLOOKUP(APK6,ATF4:ATG8,2,FALSE)</f>
        <v>3</v>
      </c>
      <c r="APK6" s="386" t="str">
        <f t="shared" si="256"/>
        <v>Iceland</v>
      </c>
      <c r="APL6" s="385">
        <f ca="1">SUMPRODUCT((ATI3:ATI54=APK6)*(ATM3:ATM54="W"))+SUMPRODUCT((ATL3:ATL54=APK6)*(ATN3:ATN54="W"))</f>
        <v>0</v>
      </c>
      <c r="APM6" s="385">
        <f ca="1">SUMPRODUCT((ATI3:ATI54=APK6)*(ATM3:ATM54="D"))+SUMPRODUCT((ATL3:ATL54=APK6)*(ATN3:ATN54="D"))</f>
        <v>0</v>
      </c>
      <c r="APN6" s="385">
        <f ca="1">SUMPRODUCT((ATI3:ATI54=APK6)*(ATM3:ATM54="L"))+SUMPRODUCT((ATL3:ATL54=APK6)*(ATN3:ATN54="L"))</f>
        <v>0</v>
      </c>
      <c r="APO6" s="385">
        <f t="shared" ref="APO6" ca="1" si="886">SUMIF(ATI3:ATI72,APK6,ATJ3:ATJ72)+SUMIF(ATL3:ATL72,APK6,ATK3:ATK72)</f>
        <v>0</v>
      </c>
      <c r="APP6" s="385">
        <f t="shared" ref="APP6" ca="1" si="887">SUMIF(ATL3:ATL72,APK6,ATJ3:ATJ72)+SUMIF(ATI3:ATI72,APK6,ATK3:ATK72)</f>
        <v>0</v>
      </c>
      <c r="APQ6" s="385">
        <f t="shared" ca="1" si="259"/>
        <v>1000</v>
      </c>
      <c r="APR6" s="385">
        <f t="shared" ca="1" si="260"/>
        <v>0</v>
      </c>
      <c r="APS6" s="391">
        <f t="shared" si="261"/>
        <v>16</v>
      </c>
      <c r="APT6" s="385">
        <f t="shared" ref="APT6" ca="1" si="888">IF(COUNTIF(APR4:APR8,4)&lt;&gt;4,RANK(APR6,APR4:APR8),APR58)</f>
        <v>1</v>
      </c>
      <c r="APV6" s="385">
        <f t="shared" ref="APV6" ca="1" si="889">SUMPRODUCT((APT4:APT7=APT6)*(APS4:APS7&lt;APS6))+APT6</f>
        <v>2</v>
      </c>
      <c r="APW6" s="386" t="str">
        <f t="shared" ref="APW6" ca="1" si="890">INDEX(APK4:APK8,MATCH(3,APV4:APV8,0),0)</f>
        <v>Norway</v>
      </c>
      <c r="APX6" s="385">
        <f t="shared" ref="APX6" ca="1" si="891">INDEX(APT4:APT8,MATCH(APW6,APK4:APK8,0),0)</f>
        <v>1</v>
      </c>
      <c r="APY6" s="385" t="str">
        <f t="shared" ref="APY6:APY7" ca="1" si="892">IF(AND(APY5&lt;&gt;"",APX6=1),APW6,"")</f>
        <v>Norway</v>
      </c>
      <c r="APZ6" s="385" t="str">
        <f t="shared" ref="APZ6:APZ7" ca="1" si="893">IF(AND(APZ5&lt;&gt;"",APX7=2),APW7,"")</f>
        <v/>
      </c>
      <c r="AQA6" s="385" t="str">
        <f t="shared" ref="AQA6" ca="1" si="894">IF(AND(AQA5&lt;&gt;"",APX8=3),APW8,"")</f>
        <v/>
      </c>
      <c r="AQD6" s="385" t="str">
        <f t="shared" ca="1" si="270"/>
        <v>Norway</v>
      </c>
      <c r="AQE6" s="385">
        <f ca="1">SUMPRODUCT((ATI3:ATI54=AQD6)*(ATL3:ATL54=AQD7)*(ATM3:ATM54="W"))+SUMPRODUCT((ATI3:ATI54=AQD6)*(ATL3:ATL54=AQD8)*(ATM3:ATM54="W"))+SUMPRODUCT((ATI3:ATI54=AQD6)*(ATL3:ATL54=AQD4)*(ATM3:ATM54="W"))+SUMPRODUCT((ATI3:ATI54=AQD6)*(ATL3:ATL54=AQD5)*(ATM3:ATM54="W"))+SUMPRODUCT((ATI3:ATI54=AQD7)*(ATL3:ATL54=AQD6)*(ATN3:ATN54="W"))+SUMPRODUCT((ATI3:ATI54=AQD8)*(ATL3:ATL54=AQD6)*(ATN3:ATN54="W"))+SUMPRODUCT((ATI3:ATI54=AQD4)*(ATL3:ATL54=AQD6)*(ATN3:ATN54="W"))+SUMPRODUCT((ATI3:ATI54=AQD5)*(ATL3:ATL54=AQD6)*(ATN3:ATN54="W"))</f>
        <v>0</v>
      </c>
      <c r="AQF6" s="385">
        <f ca="1">SUMPRODUCT((ATI3:ATI54=AQD6)*(ATL3:ATL54=AQD7)*(ATM3:ATM54="D"))+SUMPRODUCT((ATI3:ATI54=AQD6)*(ATL3:ATL54=AQD8)*(ATM3:ATM54="D"))+SUMPRODUCT((ATI3:ATI54=AQD6)*(ATL3:ATL54=AQD4)*(ATM3:ATM54="D"))+SUMPRODUCT((ATI3:ATI54=AQD6)*(ATL3:ATL54=AQD5)*(ATM3:ATM54="D"))+SUMPRODUCT((ATI3:ATI54=AQD7)*(ATL3:ATL54=AQD6)*(ATM3:ATM54="D"))+SUMPRODUCT((ATI3:ATI54=AQD8)*(ATL3:ATL54=AQD6)*(ATM3:ATM54="D"))+SUMPRODUCT((ATI3:ATI54=AQD4)*(ATL3:ATL54=AQD6)*(ATM3:ATM54="D"))+SUMPRODUCT((ATI3:ATI54=AQD5)*(ATL3:ATL54=AQD6)*(ATM3:ATM54="D"))</f>
        <v>0</v>
      </c>
      <c r="AQG6" s="385">
        <f ca="1">SUMPRODUCT((ATI3:ATI54=AQD6)*(ATL3:ATL54=AQD7)*(ATM3:ATM54="L"))+SUMPRODUCT((ATI3:ATI54=AQD6)*(ATL3:ATL54=AQD8)*(ATM3:ATM54="L"))+SUMPRODUCT((ATI3:ATI54=AQD6)*(ATL3:ATL54=AQD4)*(ATM3:ATM54="L"))+SUMPRODUCT((ATI3:ATI54=AQD6)*(ATL3:ATL54=AQD5)*(ATM3:ATM54="L"))+SUMPRODUCT((ATI3:ATI54=AQD7)*(ATL3:ATL54=AQD6)*(ATN3:ATN54="L"))+SUMPRODUCT((ATI3:ATI54=AQD8)*(ATL3:ATL54=AQD6)*(ATN3:ATN54="L"))+SUMPRODUCT((ATI3:ATI54=AQD4)*(ATL3:ATL54=AQD6)*(ATN3:ATN54="L"))+SUMPRODUCT((ATI3:ATI54=AQD5)*(ATL3:ATL54=AQD6)*(ATN3:ATN54="L"))</f>
        <v>0</v>
      </c>
      <c r="AQH6" s="385">
        <f ca="1">SUMPRODUCT((ATI3:ATI54=AQD6)*(ATL3:ATL54=AQD7)*ATJ3:ATJ54)+SUMPRODUCT((ATI3:ATI54=AQD6)*(ATL3:ATL54=AQD8)*ATJ3:ATJ54)+SUMPRODUCT((ATI3:ATI54=AQD6)*(ATL3:ATL54=AQD4)*ATJ3:ATJ54)+SUMPRODUCT((ATI3:ATI54=AQD6)*(ATL3:ATL54=AQD5)*ATJ3:ATJ54)+SUMPRODUCT((ATI3:ATI54=AQD7)*(ATL3:ATL54=AQD6)*ATK3:ATK54)+SUMPRODUCT((ATI3:ATI54=AQD8)*(ATL3:ATL54=AQD6)*ATK3:ATK54)+SUMPRODUCT((ATI3:ATI54=AQD4)*(ATL3:ATL54=AQD6)*ATK3:ATK54)+SUMPRODUCT((ATI3:ATI54=AQD5)*(ATL3:ATL54=AQD6)*ATK3:ATK54)</f>
        <v>0</v>
      </c>
      <c r="AQI6" s="385">
        <f ca="1">SUMPRODUCT((ATI3:ATI54=AQD6)*(ATL3:ATL54=AQD7)*ATK3:ATK54)+SUMPRODUCT((ATI3:ATI54=AQD6)*(ATL3:ATL54=AQD8)*ATK3:ATK54)+SUMPRODUCT((ATI3:ATI54=AQD6)*(ATL3:ATL54=AQD4)*ATK3:ATK54)+SUMPRODUCT((ATI3:ATI54=AQD6)*(ATL3:ATL54=AQD5)*ATK3:ATK54)+SUMPRODUCT((ATI3:ATI54=AQD7)*(ATL3:ATL54=AQD6)*ATJ3:ATJ54)+SUMPRODUCT((ATI3:ATI54=AQD8)*(ATL3:ATL54=AQD6)*ATJ3:ATJ54)+SUMPRODUCT((ATI3:ATI54=AQD4)*(ATL3:ATL54=AQD6)*ATJ3:ATJ54)+SUMPRODUCT((ATI3:ATI54=AQD5)*(ATL3:ATL54=AQD6)*ATJ3:ATJ54)</f>
        <v>0</v>
      </c>
      <c r="AQJ6" s="385">
        <f t="shared" ca="1" si="271"/>
        <v>1000</v>
      </c>
      <c r="AQK6" s="385">
        <f t="shared" ca="1" si="272"/>
        <v>0</v>
      </c>
      <c r="AQL6" s="385">
        <f ca="1">IF(AQD6&lt;&gt;"",VLOOKUP(AQD6,APK4:APQ52,7,FALSE),"")</f>
        <v>1000</v>
      </c>
      <c r="AQM6" s="385">
        <f ca="1">IF(AQD6&lt;&gt;"",VLOOKUP(AQD6,APK4:APQ52,5,FALSE),"")</f>
        <v>0</v>
      </c>
      <c r="AQN6" s="385">
        <f ca="1">IF(AQD6&lt;&gt;"",VLOOKUP(AQD6,APK4:APS52,9,FALSE),"")</f>
        <v>24</v>
      </c>
      <c r="AQO6" s="385">
        <f t="shared" ca="1" si="273"/>
        <v>0</v>
      </c>
      <c r="AQP6" s="385">
        <f t="shared" ref="AQP6" ca="1" si="895">IF(AQD6&lt;&gt;"",RANK(AQO6,AQO4:AQO8),"")</f>
        <v>1</v>
      </c>
      <c r="AQQ6" s="385">
        <f t="shared" ref="AQQ6" ca="1" si="896">IF(AQD6&lt;&gt;"",SUMPRODUCT((AQO4:AQO8=AQO6)*(AQJ4:AQJ8&gt;AQJ6)),"")</f>
        <v>0</v>
      </c>
      <c r="AQR6" s="385">
        <f t="shared" ref="AQR6" ca="1" si="897">IF(AQD6&lt;&gt;"",SUMPRODUCT((AQO4:AQO8=AQO6)*(AQJ4:AQJ8=AQJ6)*(AQH4:AQH8&gt;AQH6)),"")</f>
        <v>0</v>
      </c>
      <c r="AQS6" s="385">
        <f t="shared" ref="AQS6" ca="1" si="898">IF(AQD6&lt;&gt;"",SUMPRODUCT((AQO4:AQO8=AQO6)*(AQJ4:AQJ8=AQJ6)*(AQH4:AQH8=AQH6)*(AQL4:AQL8&gt;AQL6)),"")</f>
        <v>0</v>
      </c>
      <c r="AQT6" s="385">
        <f t="shared" ref="AQT6" ca="1" si="899">IF(AQD6&lt;&gt;"",SUMPRODUCT((AQO4:AQO8=AQO6)*(AQJ4:AQJ8=AQJ6)*(AQH4:AQH8=AQH6)*(AQL4:AQL8=AQL6)*(AQM4:AQM8&gt;AQM6)),"")</f>
        <v>0</v>
      </c>
      <c r="AQU6" s="385">
        <f t="shared" ref="AQU6" ca="1" si="900">IF(AQD6&lt;&gt;"",SUMPRODUCT((AQO4:AQO8=AQO6)*(AQJ4:AQJ8=AQJ6)*(AQH4:AQH8=AQH6)*(AQL4:AQL8=AQL6)*(AQM4:AQM8=AQM6)*(AQN4:AQN8&gt;AQN6)),"")</f>
        <v>1</v>
      </c>
      <c r="AQV6" s="385">
        <f t="shared" ref="AQV6" ca="1" si="901">IF(AQD6&lt;&gt;"",IF(AQV58&lt;&gt;"",IF(AQC55=3,AQV58,AQV58+AQC55),SUM(AQP6:AQU6)),"")</f>
        <v>2</v>
      </c>
      <c r="AQW6" s="385" t="str">
        <f t="shared" ref="AQW6" ca="1" si="902">IF(AQD6&lt;&gt;"",INDEX(AQD4:AQD8,MATCH(3,AQV4:AQV8,0),0),"")</f>
        <v>Iceland</v>
      </c>
      <c r="AQX6" s="385" t="str">
        <f t="shared" ca="1" si="565"/>
        <v/>
      </c>
      <c r="AQY6" s="385">
        <f ca="1">SUMPRODUCT((ATI3:ATI54=AQX6)*(ATL3:ATL54=AQX7)*(ATM3:ATM54="W"))+SUMPRODUCT((ATI3:ATI54=AQX6)*(ATL3:ATL54=AQX8)*(ATM3:ATM54="W"))+SUMPRODUCT((ATI3:ATI54=AQX6)*(ATL3:ATL54=AQX5)*(ATM3:ATM54="W"))+SUMPRODUCT((ATI3:ATI54=AQX7)*(ATL3:ATL54=AQX6)*(ATN3:ATN54="W"))+SUMPRODUCT((ATI3:ATI54=AQX8)*(ATL3:ATL54=AQX6)*(ATN3:ATN54="W"))+SUMPRODUCT((ATI3:ATI54=AQX5)*(ATL3:ATL54=AQX6)*(ATN3:ATN54="W"))</f>
        <v>0</v>
      </c>
      <c r="AQZ6" s="385">
        <f ca="1">SUMPRODUCT((ATI3:ATI54=AQX6)*(ATL3:ATL54=AQX7)*(ATM3:ATM54="D"))+SUMPRODUCT((ATI3:ATI54=AQX6)*(ATL3:ATL54=AQX8)*(ATM3:ATM54="D"))+SUMPRODUCT((ATI3:ATI54=AQX6)*(ATL3:ATL54=AQX5)*(ATM3:ATM54="D"))+SUMPRODUCT((ATI3:ATI54=AQX7)*(ATL3:ATL54=AQX6)*(ATM3:ATM54="D"))+SUMPRODUCT((ATI3:ATI54=AQX8)*(ATL3:ATL54=AQX6)*(ATM3:ATM54="D"))+SUMPRODUCT((ATI3:ATI54=AQX5)*(ATL3:ATL54=AQX6)*(ATM3:ATM54="D"))</f>
        <v>0</v>
      </c>
      <c r="ARA6" s="385">
        <f ca="1">SUMPRODUCT((ATI3:ATI54=AQX6)*(ATL3:ATL54=AQX7)*(ATM3:ATM54="L"))+SUMPRODUCT((ATI3:ATI54=AQX6)*(ATL3:ATL54=AQX8)*(ATM3:ATM54="L"))+SUMPRODUCT((ATI3:ATI54=AQX6)*(ATL3:ATL54=AQX5)*(ATM3:ATM54="L"))+SUMPRODUCT((ATI3:ATI54=AQX7)*(ATL3:ATL54=AQX6)*(ATN3:ATN54="L"))+SUMPRODUCT((ATI3:ATI54=AQX8)*(ATL3:ATL54=AQX6)*(ATN3:ATN54="L"))+SUMPRODUCT((ATI3:ATI54=AQX5)*(ATL3:ATL54=AQX6)*(ATN3:ATN54="L"))</f>
        <v>0</v>
      </c>
      <c r="ARB6" s="385">
        <f ca="1">SUMPRODUCT((ATI3:ATI54=AQX6)*(ATL3:ATL54=AQX7)*ATJ3:ATJ54)+SUMPRODUCT((ATI3:ATI54=AQX6)*(ATL3:ATL54=AQX8)*ATJ3:ATJ54)+SUMPRODUCT((ATI3:ATI54=AQX6)*(ATL3:ATL54=AQX4)*ATJ3:ATJ54)+SUMPRODUCT((ATI3:ATI54=AQX6)*(ATL3:ATL54=AQX5)*ATJ3:ATJ54)+SUMPRODUCT((ATI3:ATI54=AQX7)*(ATL3:ATL54=AQX6)*ATK3:ATK54)+SUMPRODUCT((ATI3:ATI54=AQX8)*(ATL3:ATL54=AQX6)*ATK3:ATK54)+SUMPRODUCT((ATI3:ATI54=AQX4)*(ATL3:ATL54=AQX6)*ATK3:ATK54)+SUMPRODUCT((ATI3:ATI54=AQX5)*(ATL3:ATL54=AQX6)*ATK3:ATK54)</f>
        <v>0</v>
      </c>
      <c r="ARC6" s="385">
        <f ca="1">SUMPRODUCT((ATI3:ATI54=AQX6)*(ATL3:ATL54=AQX7)*ATK3:ATK54)+SUMPRODUCT((ATI3:ATI54=AQX6)*(ATL3:ATL54=AQX8)*ATK3:ATK54)+SUMPRODUCT((ATI3:ATI54=AQX6)*(ATL3:ATL54=AQX4)*ATK3:ATK54)+SUMPRODUCT((ATI3:ATI54=AQX6)*(ATL3:ATL54=AQX5)*ATK3:ATK54)+SUMPRODUCT((ATI3:ATI54=AQX7)*(ATL3:ATL54=AQX6)*ATJ3:ATJ54)+SUMPRODUCT((ATI3:ATI54=AQX8)*(ATL3:ATL54=AQX6)*ATJ3:ATJ54)+SUMPRODUCT((ATI3:ATI54=AQX4)*(ATL3:ATL54=AQX6)*ATJ3:ATJ54)+SUMPRODUCT((ATI3:ATI54=AQX5)*(ATL3:ATL54=AQX6)*ATJ3:ATJ54)</f>
        <v>0</v>
      </c>
      <c r="ARD6" s="385">
        <f t="shared" ca="1" si="566"/>
        <v>1000</v>
      </c>
      <c r="ARE6" s="385" t="str">
        <f t="shared" ca="1" si="567"/>
        <v/>
      </c>
      <c r="ARF6" s="385" t="str">
        <f ca="1">IF(AQX6&lt;&gt;"",VLOOKUP(AQX6,APK4:APQ52,7,FALSE),"")</f>
        <v/>
      </c>
      <c r="ARG6" s="385" t="str">
        <f ca="1">IF(AQX6&lt;&gt;"",VLOOKUP(AQX6,APK4:APQ52,5,FALSE),"")</f>
        <v/>
      </c>
      <c r="ARH6" s="385" t="str">
        <f ca="1">IF(AQX6&lt;&gt;"",VLOOKUP(AQX6,APK4:APS52,9,FALSE),"")</f>
        <v/>
      </c>
      <c r="ARI6" s="385" t="str">
        <f t="shared" ca="1" si="568"/>
        <v/>
      </c>
      <c r="ARJ6" s="385" t="str">
        <f t="shared" ref="ARJ6" ca="1" si="903">IF(AQX6&lt;&gt;"",RANK(ARI6,ARI4:ARI8),"")</f>
        <v/>
      </c>
      <c r="ARK6" s="385" t="str">
        <f t="shared" ref="ARK6" ca="1" si="904">IF(AQX6&lt;&gt;"",SUMPRODUCT((ARI4:ARI8=ARI6)*(ARD4:ARD8&gt;ARD6)),"")</f>
        <v/>
      </c>
      <c r="ARL6" s="385" t="str">
        <f t="shared" ref="ARL6" ca="1" si="905">IF(AQX6&lt;&gt;"",SUMPRODUCT((ARI4:ARI8=ARI6)*(ARD4:ARD8=ARD6)*(ARB4:ARB8&gt;ARB6)),"")</f>
        <v/>
      </c>
      <c r="ARM6" s="385" t="str">
        <f t="shared" ref="ARM6" ca="1" si="906">IF(AQX6&lt;&gt;"",SUMPRODUCT((ARI4:ARI8=ARI6)*(ARD4:ARD8=ARD6)*(ARB4:ARB8=ARB6)*(ARF4:ARF8&gt;ARF6)),"")</f>
        <v/>
      </c>
      <c r="ARN6" s="385" t="str">
        <f t="shared" ref="ARN6" ca="1" si="907">IF(AQX6&lt;&gt;"",SUMPRODUCT((ARI4:ARI8=ARI6)*(ARD4:ARD8=ARD6)*(ARB4:ARB8=ARB6)*(ARF4:ARF8=ARF6)*(ARG4:ARG8&gt;ARG6)),"")</f>
        <v/>
      </c>
      <c r="ARO6" s="385" t="str">
        <f t="shared" ref="ARO6" ca="1" si="908">IF(AQX6&lt;&gt;"",SUMPRODUCT((ARI4:ARI8=ARI6)*(ARD4:ARD8=ARD6)*(ARB4:ARB8=ARB6)*(ARF4:ARF8=ARF6)*(ARG4:ARG8=ARG6)*(ARH4:ARH8&gt;ARH6)),"")</f>
        <v/>
      </c>
      <c r="ARP6" s="385" t="str">
        <f t="shared" ref="ARP6" ca="1" si="909">IF(AQX6&lt;&gt;"",IF(ARP58&lt;&gt;"",IF(AQW55=3,ARP58,ARP58+AQW55),SUM(ARJ6:ARO6)+1),"")</f>
        <v/>
      </c>
      <c r="ARQ6" s="385" t="str">
        <f t="shared" ref="ARQ6" ca="1" si="910">IF(AQX6&lt;&gt;"",INDEX(AQX5:AQX8,MATCH(3,ARP5:ARP8,0),0),"")</f>
        <v/>
      </c>
      <c r="ARR6" s="385" t="str">
        <f t="shared" ref="ARR6:ARR7" ca="1" si="911">IF(AQA4&lt;&gt;"",AQA4,"")</f>
        <v/>
      </c>
      <c r="ARS6" s="385">
        <f ca="1">SUMPRODUCT((ATI3:ATI54=ARR6)*(ATL3:ATL54=ARR7)*(ATM3:ATM54="W"))+SUMPRODUCT((ATI3:ATI54=ARR6)*(ATL3:ATL54=ARR8)*(ATM3:ATM54="W"))+SUMPRODUCT((ATI3:ATI54=ARR6)*(ATL3:ATL54=ARR9)*(ATM3:ATM54="W"))+SUMPRODUCT((ATI3:ATI54=ARR7)*(ATL3:ATL54=ARR6)*(ATN3:ATN54="W"))+SUMPRODUCT((ATI3:ATI54=ARR8)*(ATL3:ATL54=ARR6)*(ATN3:ATN54="W"))+SUMPRODUCT((ATI3:ATI54=ARR9)*(ATL3:ATL54=ARR6)*(ATN3:ATN54="W"))</f>
        <v>0</v>
      </c>
      <c r="ART6" s="385">
        <f ca="1">SUMPRODUCT((ATI3:ATI54=ARR6)*(ATL3:ATL54=ARR7)*(ATM3:ATM54="D"))+SUMPRODUCT((ATI3:ATI54=ARR6)*(ATL3:ATL54=ARR8)*(ATM3:ATM54="D"))+SUMPRODUCT((ATI3:ATI54=ARR6)*(ATL3:ATL54=ARR9)*(ATM3:ATM54="D"))+SUMPRODUCT((ATI3:ATI54=ARR7)*(ATL3:ATL54=ARR6)*(ATM3:ATM54="D"))+SUMPRODUCT((ATI3:ATI54=ARR8)*(ATL3:ATL54=ARR6)*(ATM3:ATM54="D"))+SUMPRODUCT((ATI3:ATI54=ARR9)*(ATL3:ATL54=ARR6)*(ATM3:ATM54="D"))</f>
        <v>0</v>
      </c>
      <c r="ARU6" s="385">
        <f ca="1">SUMPRODUCT((ATI3:ATI54=ARR6)*(ATL3:ATL54=ARR7)*(ATM3:ATM54="L"))+SUMPRODUCT((ATI3:ATI54=ARR6)*(ATL3:ATL54=ARR8)*(ATM3:ATM54="L"))+SUMPRODUCT((ATI3:ATI54=ARR6)*(ATL3:ATL54=ARR9)*(ATM3:ATM54="L"))+SUMPRODUCT((ATI3:ATI54=ARR7)*(ATL3:ATL54=ARR6)*(ATN3:ATN54="L"))+SUMPRODUCT((ATI3:ATI54=ARR8)*(ATL3:ATL54=ARR6)*(ATN3:ATN54="L"))+SUMPRODUCT((ATI3:ATI54=ARR9)*(ATL3:ATL54=ARR6)*(ATN3:ATN54="L"))</f>
        <v>0</v>
      </c>
      <c r="ARV6" s="385">
        <f ca="1">SUMPRODUCT((ATI3:ATI54=ARR6)*(ATL3:ATL54=ARR7)*ATJ3:ATJ54)+SUMPRODUCT((ATI3:ATI54=ARR6)*(ATL3:ATL54=ARR8)*ATJ3:ATJ54)+SUMPRODUCT((ATI3:ATI54=ARR6)*(ATL3:ATL54=ARR4)*ATJ3:ATJ54)+SUMPRODUCT((ATI3:ATI54=ARR6)*(ATL3:ATL54=ARR5)*ATJ3:ATJ54)+SUMPRODUCT((ATI3:ATI54=ARR7)*(ATL3:ATL54=ARR6)*ATK3:ATK54)+SUMPRODUCT((ATI3:ATI54=ARR8)*(ATL3:ATL54=ARR6)*ATK3:ATK54)+SUMPRODUCT((ATI3:ATI54=ARR4)*(ATL3:ATL54=ARR6)*ATK3:ATK54)+SUMPRODUCT((ATI3:ATI54=ARR5)*(ATL3:ATL54=ARR6)*ATK3:ATK54)</f>
        <v>0</v>
      </c>
      <c r="ARW6" s="385">
        <f ca="1">SUMPRODUCT((ATI3:ATI54=ARR6)*(ATL3:ATL54=ARR7)*ATK3:ATK54)+SUMPRODUCT((ATI3:ATI54=ARR6)*(ATL3:ATL54=ARR8)*ATK3:ATK54)+SUMPRODUCT((ATI3:ATI54=ARR6)*(ATL3:ATL54=ARR4)*ATK3:ATK54)+SUMPRODUCT((ATI3:ATI54=ARR6)*(ATL3:ATL54=ARR5)*ATK3:ATK54)+SUMPRODUCT((ATI3:ATI54=ARR7)*(ATL3:ATL54=ARR6)*ATJ3:ATJ54)+SUMPRODUCT((ATI3:ATI54=ARR8)*(ATL3:ATL54=ARR6)*ATJ3:ATJ54)+SUMPRODUCT((ATI3:ATI54=ARR4)*(ATL3:ATL54=ARR6)*ATJ3:ATJ54)+SUMPRODUCT((ATI3:ATI54=ARR5)*(ATL3:ATL54=ARR6)*ATJ3:ATJ54)</f>
        <v>0</v>
      </c>
      <c r="ARX6" s="385">
        <f t="shared" ref="ARX6:ARX7" ca="1" si="912">ARV6-ARW6+1000</f>
        <v>1000</v>
      </c>
      <c r="ARY6" s="385" t="str">
        <f t="shared" ref="ARY6:ARY7" ca="1" si="913">IF(ARR6&lt;&gt;"",ARS6*3+ART6*1,"")</f>
        <v/>
      </c>
      <c r="ARZ6" s="385" t="str">
        <f ca="1">IF(ARR6&lt;&gt;"",VLOOKUP(ARR6,APK4:APQ52,7,FALSE),"")</f>
        <v/>
      </c>
      <c r="ASA6" s="385" t="str">
        <f ca="1">IF(ARR6&lt;&gt;"",VLOOKUP(ARR6,APK4:APQ52,5,FALSE),"")</f>
        <v/>
      </c>
      <c r="ASB6" s="385" t="str">
        <f ca="1">IF(ARR6&lt;&gt;"",VLOOKUP(ARR6,APK4:APS52,9,FALSE),"")</f>
        <v/>
      </c>
      <c r="ASC6" s="385" t="str">
        <f t="shared" ref="ASC6:ASC7" ca="1" si="914">ARY6</f>
        <v/>
      </c>
      <c r="ASD6" s="385" t="str">
        <f t="shared" ref="ASD6" ca="1" si="915">IF(ARR6&lt;&gt;"",RANK(ASC6,ASC4:ASC8),"")</f>
        <v/>
      </c>
      <c r="ASE6" s="385" t="str">
        <f t="shared" ref="ASE6" ca="1" si="916">IF(ARR6&lt;&gt;"",SUMPRODUCT((ASC4:ASC8=ASC6)*(ARX4:ARX8&gt;ARX6)),"")</f>
        <v/>
      </c>
      <c r="ASF6" s="385" t="str">
        <f t="shared" ref="ASF6" ca="1" si="917">IF(ARR6&lt;&gt;"",SUMPRODUCT((ASC4:ASC8=ASC6)*(ARX4:ARX8=ARX6)*(ARV4:ARV8&gt;ARV6)),"")</f>
        <v/>
      </c>
      <c r="ASG6" s="385" t="str">
        <f t="shared" ref="ASG6" ca="1" si="918">IF(ARR6&lt;&gt;"",SUMPRODUCT((ASC4:ASC8=ASC6)*(ARX4:ARX8=ARX6)*(ARV4:ARV8=ARV6)*(ARZ4:ARZ8&gt;ARZ6)),"")</f>
        <v/>
      </c>
      <c r="ASH6" s="385" t="str">
        <f t="shared" ref="ASH6" ca="1" si="919">IF(ARR6&lt;&gt;"",SUMPRODUCT((ASC4:ASC8=ASC6)*(ARX4:ARX8=ARX6)*(ARV4:ARV8=ARV6)*(ARZ4:ARZ8=ARZ6)*(ASA4:ASA8&gt;ASA6)),"")</f>
        <v/>
      </c>
      <c r="ASI6" s="385" t="str">
        <f t="shared" ref="ASI6" ca="1" si="920">IF(ARR6&lt;&gt;"",SUMPRODUCT((ASC4:ASC8=ASC6)*(ARX4:ARX8=ARX6)*(ARV4:ARV8=ARV6)*(ARZ4:ARZ8=ARZ6)*(ASA4:ASA8=ASA6)*(ASB4:ASB8&gt;ASB6)),"")</f>
        <v/>
      </c>
      <c r="ASJ6" s="385" t="str">
        <f t="shared" ref="ASJ6:ASJ7" ca="1" si="921">IF(ARR6&lt;&gt;"",SUM(ASD6:ASI6)+2,"")</f>
        <v/>
      </c>
      <c r="ASK6" s="385" t="str">
        <f t="shared" ref="ASK6" ca="1" si="922">IF(ARR6&lt;&gt;"",INDEX(ARR6:ARR8,MATCH(3,ASJ6:ASJ8,0),0),"")</f>
        <v/>
      </c>
      <c r="ATF6" s="385" t="str">
        <f t="shared" ref="ATF6" ca="1" si="923">IF(ASK6&lt;&gt;"",ASK6,IF(ARQ6&lt;&gt;"",ARQ6,IF(AQW6&lt;&gt;"",AQW6,APW6)))</f>
        <v>Iceland</v>
      </c>
      <c r="ATG6" s="385">
        <v>3</v>
      </c>
      <c r="ATH6" s="385">
        <v>4</v>
      </c>
      <c r="ATI6" s="389" t="str">
        <f t="shared" si="33"/>
        <v>Belgium</v>
      </c>
      <c r="ATJ6" s="389">
        <f ca="1">IF(ATI2&lt;&gt;"",IF(OFFSET('Game Board'!O11,0,ATJ1)&lt;&gt;"",OFFSET('Game Board'!O11,0,ATJ1),0),"")</f>
        <v>0</v>
      </c>
      <c r="ATK6" s="389">
        <f ca="1">IF(ATI2&lt;&gt;"",IF(OFFSET('Game Board'!P11,0,ATJ1)&lt;&gt;"",OFFSET('Game Board'!P11,0,ATJ1),0),"")</f>
        <v>0</v>
      </c>
      <c r="ATL6" s="389" t="str">
        <f t="shared" si="34"/>
        <v>Italy</v>
      </c>
      <c r="ATM6" s="389" t="str">
        <f ca="1">IF(AND(OFFSET('Game Board'!O11,0,ATJ1)&lt;&gt;"",OFFSET('Game Board'!P11,0,ATJ1)&lt;&gt;""),IF(ATJ6&gt;ATK6,"W",IF(ATJ6=ATK6,"D","L")),"")</f>
        <v/>
      </c>
      <c r="ATN6" s="385" t="str">
        <f t="shared" ca="1" si="35"/>
        <v/>
      </c>
      <c r="ATY6" s="391"/>
      <c r="AXO6" s="389"/>
      <c r="AXP6" s="389"/>
      <c r="AXQ6" s="389"/>
      <c r="AXR6" s="389"/>
      <c r="AXS6" s="389"/>
      <c r="AYE6" s="391"/>
      <c r="BBU6" s="389"/>
      <c r="BBV6" s="389"/>
      <c r="BBW6" s="389"/>
      <c r="BBX6" s="389"/>
      <c r="BBY6" s="389"/>
      <c r="BCK6" s="391"/>
      <c r="BGA6" s="389"/>
      <c r="BGB6" s="389"/>
      <c r="BGC6" s="389"/>
      <c r="BGD6" s="389"/>
      <c r="BGE6" s="389"/>
      <c r="BGQ6" s="391"/>
      <c r="BKG6" s="389"/>
      <c r="BKH6" s="389"/>
      <c r="BKI6" s="389"/>
      <c r="BKJ6" s="389"/>
      <c r="BKK6" s="389"/>
      <c r="BKW6" s="391"/>
      <c r="BOM6" s="389"/>
      <c r="BON6" s="389"/>
      <c r="BOO6" s="389"/>
      <c r="BOP6" s="389"/>
      <c r="BOQ6" s="389"/>
      <c r="BPC6" s="391"/>
      <c r="BSS6" s="389"/>
      <c r="BST6" s="389"/>
      <c r="BSU6" s="389"/>
      <c r="BSV6" s="389"/>
      <c r="BSW6" s="389"/>
      <c r="BTI6" s="391"/>
      <c r="BWY6" s="389"/>
      <c r="BWZ6" s="389"/>
      <c r="BXA6" s="389"/>
      <c r="BXB6" s="389"/>
      <c r="BXC6" s="389"/>
      <c r="BXO6" s="391"/>
      <c r="CBE6" s="389"/>
      <c r="CBF6" s="389"/>
      <c r="CBG6" s="389"/>
      <c r="CBH6" s="389"/>
      <c r="CBI6" s="389"/>
      <c r="CBU6" s="391"/>
      <c r="CFK6" s="389"/>
      <c r="CFL6" s="389"/>
      <c r="CFM6" s="389"/>
      <c r="CFN6" s="389"/>
      <c r="CFO6" s="389"/>
      <c r="CGA6" s="391"/>
      <c r="CJQ6" s="389"/>
      <c r="CJR6" s="389"/>
      <c r="CJS6" s="389"/>
      <c r="CJT6" s="389"/>
      <c r="CJU6" s="389"/>
      <c r="CKG6" s="391"/>
      <c r="CNW6" s="389"/>
      <c r="CNX6" s="389"/>
      <c r="CNY6" s="389"/>
      <c r="CNZ6" s="389"/>
      <c r="COA6" s="389"/>
      <c r="COM6" s="391"/>
      <c r="CSC6" s="389"/>
      <c r="CSD6" s="389"/>
      <c r="CSE6" s="389"/>
      <c r="CSF6" s="389"/>
      <c r="CSG6" s="389"/>
      <c r="CSS6" s="391"/>
      <c r="CWI6" s="389"/>
      <c r="CWJ6" s="389"/>
      <c r="CWK6" s="389"/>
      <c r="CWL6" s="389"/>
      <c r="CWM6" s="389"/>
      <c r="CWY6" s="391"/>
      <c r="DAO6" s="389"/>
      <c r="DAP6" s="389"/>
      <c r="DAQ6" s="389"/>
      <c r="DAR6" s="389"/>
      <c r="DAS6" s="389"/>
      <c r="DBE6" s="391"/>
      <c r="DEU6" s="389"/>
      <c r="DEV6" s="389"/>
      <c r="DEW6" s="389"/>
      <c r="DEX6" s="389"/>
      <c r="DEY6" s="389"/>
      <c r="DFK6" s="391"/>
      <c r="DJA6" s="389"/>
      <c r="DJB6" s="389"/>
      <c r="DJC6" s="389"/>
      <c r="DJD6" s="389"/>
      <c r="DJE6" s="389"/>
      <c r="DJQ6" s="391"/>
      <c r="DNG6" s="389"/>
      <c r="DNH6" s="389"/>
      <c r="DNI6" s="389"/>
      <c r="DNJ6" s="389"/>
      <c r="DNK6" s="389"/>
      <c r="DNW6" s="391"/>
      <c r="DRM6" s="389"/>
      <c r="DRN6" s="389"/>
      <c r="DRO6" s="389"/>
      <c r="DRP6" s="389"/>
      <c r="DRQ6" s="389"/>
      <c r="DSC6" s="391"/>
      <c r="DVS6" s="389"/>
      <c r="DVT6" s="389"/>
      <c r="DVU6" s="389"/>
      <c r="DVV6" s="389"/>
      <c r="DVW6" s="389"/>
      <c r="DWI6" s="391"/>
      <c r="DZY6" s="389"/>
      <c r="DZZ6" s="389"/>
      <c r="EAA6" s="389"/>
      <c r="EAB6" s="389"/>
      <c r="EAC6" s="389"/>
      <c r="EAO6" s="391"/>
      <c r="EEE6" s="389"/>
      <c r="EEF6" s="389"/>
      <c r="EEG6" s="389"/>
      <c r="EEH6" s="389"/>
      <c r="EEI6" s="389"/>
      <c r="EEU6" s="391"/>
      <c r="EIK6" s="389"/>
      <c r="EIL6" s="389"/>
      <c r="EIM6" s="389"/>
      <c r="EIN6" s="389"/>
      <c r="EIO6" s="389"/>
      <c r="EJA6" s="391"/>
      <c r="EMQ6" s="389"/>
      <c r="EMR6" s="389"/>
      <c r="EMS6" s="389"/>
      <c r="EMT6" s="389"/>
      <c r="EMU6" s="389"/>
      <c r="ENG6" s="391"/>
      <c r="EQW6" s="389"/>
      <c r="EQX6" s="389"/>
      <c r="EQY6" s="389"/>
      <c r="EQZ6" s="389"/>
      <c r="ERA6" s="389"/>
      <c r="ERM6" s="391"/>
      <c r="EVC6" s="389"/>
      <c r="EVD6" s="389"/>
      <c r="EVE6" s="389"/>
      <c r="EVF6" s="389"/>
      <c r="EVG6" s="389"/>
      <c r="EVS6" s="391"/>
      <c r="EZI6" s="389"/>
      <c r="EZJ6" s="389"/>
      <c r="EZK6" s="389"/>
      <c r="EZL6" s="389"/>
      <c r="EZM6" s="389"/>
      <c r="EZY6" s="391"/>
      <c r="FDO6" s="389"/>
      <c r="FDP6" s="389"/>
      <c r="FDQ6" s="389"/>
      <c r="FDR6" s="389"/>
      <c r="FDS6" s="389"/>
      <c r="FEE6" s="391"/>
      <c r="FHU6" s="389"/>
      <c r="FHV6" s="389"/>
      <c r="FHW6" s="389"/>
      <c r="FHX6" s="389"/>
      <c r="FHY6" s="389"/>
      <c r="FIK6" s="391"/>
      <c r="FMA6" s="389"/>
      <c r="FMB6" s="389"/>
      <c r="FMC6" s="389"/>
      <c r="FMD6" s="389"/>
      <c r="FME6" s="389"/>
      <c r="FMQ6" s="391"/>
      <c r="FQG6" s="389"/>
      <c r="FQH6" s="389"/>
      <c r="FQI6" s="389"/>
      <c r="FQJ6" s="389"/>
      <c r="FQK6" s="389"/>
      <c r="FQW6" s="391"/>
      <c r="FUM6" s="389"/>
      <c r="FUN6" s="389"/>
      <c r="FUO6" s="389"/>
      <c r="FUP6" s="389"/>
      <c r="FUQ6" s="389"/>
      <c r="FVC6" s="391"/>
      <c r="FYS6" s="389"/>
      <c r="FYT6" s="389"/>
      <c r="FYU6" s="389"/>
      <c r="FYV6" s="389"/>
      <c r="FYW6" s="389"/>
      <c r="FZI6" s="391"/>
      <c r="GCY6" s="389"/>
      <c r="GCZ6" s="389"/>
      <c r="GDA6" s="389"/>
      <c r="GDB6" s="389"/>
      <c r="GDC6" s="389"/>
      <c r="GDO6" s="391"/>
      <c r="GHE6" s="389"/>
      <c r="GHF6" s="389"/>
      <c r="GHG6" s="389"/>
      <c r="GHH6" s="389"/>
      <c r="GHI6" s="389"/>
      <c r="GHU6" s="391"/>
      <c r="GLK6" s="389"/>
      <c r="GLL6" s="389"/>
      <c r="GLM6" s="389"/>
      <c r="GLN6" s="389"/>
      <c r="GLO6" s="389"/>
      <c r="GMA6" s="391"/>
      <c r="GPQ6" s="389"/>
      <c r="GPR6" s="389"/>
      <c r="GPS6" s="389"/>
      <c r="GPT6" s="389"/>
      <c r="GPU6" s="389"/>
      <c r="GQG6" s="391"/>
      <c r="GTW6" s="389"/>
      <c r="GTX6" s="389"/>
      <c r="GTY6" s="389"/>
      <c r="GTZ6" s="389"/>
      <c r="GUA6" s="389"/>
      <c r="GUM6" s="391"/>
      <c r="GYC6" s="389"/>
      <c r="GYD6" s="389"/>
      <c r="GYE6" s="389"/>
      <c r="GYF6" s="389"/>
      <c r="GYG6" s="389"/>
      <c r="GYS6" s="391"/>
      <c r="HCI6" s="389"/>
      <c r="HCJ6" s="389"/>
      <c r="HCK6" s="389"/>
      <c r="HCL6" s="389"/>
      <c r="HCM6" s="389"/>
      <c r="HCY6" s="391"/>
      <c r="HGO6" s="389"/>
      <c r="HGP6" s="389"/>
      <c r="HGQ6" s="389"/>
      <c r="HGR6" s="389"/>
      <c r="HGS6" s="389"/>
      <c r="HHE6" s="391"/>
      <c r="HKU6" s="389"/>
      <c r="HKV6" s="389"/>
      <c r="HKW6" s="389"/>
      <c r="HKX6" s="389"/>
      <c r="HKY6" s="389"/>
      <c r="HLK6" s="391"/>
      <c r="HPA6" s="389"/>
      <c r="HPB6" s="389"/>
      <c r="HPC6" s="389"/>
      <c r="HPD6" s="389"/>
      <c r="HPE6" s="389"/>
      <c r="HPQ6" s="391"/>
      <c r="HTG6" s="389"/>
      <c r="HTH6" s="389"/>
      <c r="HTI6" s="389"/>
      <c r="HTJ6" s="389"/>
      <c r="HTK6" s="389"/>
      <c r="HTW6" s="391"/>
      <c r="HXM6" s="389"/>
      <c r="HXN6" s="389"/>
      <c r="HXO6" s="389"/>
      <c r="HXP6" s="389"/>
      <c r="HXQ6" s="389"/>
      <c r="HYC6" s="391"/>
      <c r="IBS6" s="389"/>
      <c r="IBT6" s="389"/>
      <c r="IBU6" s="389"/>
      <c r="IBV6" s="389"/>
      <c r="IBW6" s="389"/>
      <c r="ICI6" s="391"/>
      <c r="IFY6" s="389"/>
      <c r="IFZ6" s="389"/>
      <c r="IGA6" s="389"/>
      <c r="IGB6" s="389"/>
      <c r="IGC6" s="389"/>
      <c r="IGO6" s="391"/>
      <c r="IKE6" s="389"/>
      <c r="IKF6" s="389"/>
      <c r="IKG6" s="389"/>
      <c r="IKH6" s="389"/>
      <c r="IKI6" s="389"/>
      <c r="IKU6" s="391"/>
      <c r="IOK6" s="389"/>
      <c r="IOL6" s="389"/>
      <c r="IOM6" s="389"/>
      <c r="ION6" s="389"/>
      <c r="IOO6" s="389"/>
      <c r="IPA6" s="391"/>
      <c r="ISQ6" s="389"/>
      <c r="ISR6" s="389"/>
      <c r="ISS6" s="389"/>
      <c r="IST6" s="389"/>
      <c r="ISU6" s="389"/>
      <c r="ITG6" s="391"/>
      <c r="IWW6" s="389"/>
      <c r="IWX6" s="389"/>
      <c r="IWY6" s="389"/>
      <c r="IWZ6" s="389"/>
      <c r="IXA6" s="389"/>
      <c r="IXM6" s="391"/>
      <c r="JBC6" s="389"/>
      <c r="JBD6" s="389"/>
      <c r="JBE6" s="389"/>
      <c r="JBF6" s="389"/>
      <c r="JBG6" s="389"/>
      <c r="JBS6" s="391"/>
      <c r="JFI6" s="389"/>
      <c r="JFJ6" s="389"/>
      <c r="JFK6" s="389"/>
      <c r="JFL6" s="389"/>
      <c r="JFM6" s="389"/>
      <c r="JFY6" s="391"/>
      <c r="JJO6" s="389"/>
      <c r="JJP6" s="389"/>
      <c r="JJQ6" s="389"/>
      <c r="JJR6" s="389"/>
      <c r="JJS6" s="389"/>
      <c r="JKE6" s="391"/>
      <c r="JNU6" s="389"/>
      <c r="JNV6" s="389"/>
      <c r="JNW6" s="389"/>
      <c r="JNX6" s="389"/>
      <c r="JNY6" s="389"/>
      <c r="JOK6" s="391"/>
      <c r="JSA6" s="389"/>
      <c r="JSB6" s="389"/>
      <c r="JSC6" s="389"/>
      <c r="JSD6" s="389"/>
      <c r="JSE6" s="389"/>
      <c r="JSQ6" s="391"/>
      <c r="JWG6" s="389"/>
      <c r="JWH6" s="389"/>
      <c r="JWI6" s="389"/>
      <c r="JWJ6" s="389"/>
      <c r="JWK6" s="389"/>
      <c r="JWW6" s="391"/>
      <c r="KAM6" s="389"/>
      <c r="KAN6" s="389"/>
      <c r="KAO6" s="389"/>
      <c r="KAP6" s="389"/>
      <c r="KAQ6" s="389"/>
      <c r="KBC6" s="391"/>
      <c r="KES6" s="389"/>
      <c r="KET6" s="389"/>
      <c r="KEU6" s="389"/>
      <c r="KEV6" s="389"/>
      <c r="KEW6" s="389"/>
      <c r="KFI6" s="391"/>
      <c r="KIY6" s="389"/>
      <c r="KIZ6" s="389"/>
      <c r="KJA6" s="389"/>
      <c r="KJB6" s="389"/>
      <c r="KJC6" s="389"/>
      <c r="KJO6" s="391"/>
      <c r="KNE6" s="389"/>
      <c r="KNF6" s="389"/>
      <c r="KNG6" s="389"/>
      <c r="KNH6" s="389"/>
      <c r="KNI6" s="389"/>
      <c r="KNU6" s="391"/>
      <c r="KRK6" s="389"/>
      <c r="KRL6" s="389"/>
      <c r="KRM6" s="389"/>
      <c r="KRN6" s="389"/>
      <c r="KRO6" s="389"/>
      <c r="KSA6" s="391"/>
      <c r="KVQ6" s="389"/>
      <c r="KVR6" s="389"/>
      <c r="KVS6" s="389"/>
      <c r="KVT6" s="389"/>
      <c r="KVU6" s="389"/>
      <c r="KWG6" s="391"/>
      <c r="KZW6" s="389"/>
      <c r="KZX6" s="389"/>
      <c r="KZY6" s="389"/>
      <c r="KZZ6" s="389"/>
      <c r="LAA6" s="389"/>
      <c r="LAM6" s="391"/>
      <c r="LEC6" s="389"/>
      <c r="LED6" s="389"/>
      <c r="LEE6" s="389"/>
      <c r="LEF6" s="389"/>
      <c r="LEG6" s="389"/>
      <c r="LES6" s="391"/>
      <c r="LII6" s="389"/>
      <c r="LIJ6" s="389"/>
      <c r="LIK6" s="389"/>
      <c r="LIL6" s="389"/>
      <c r="LIM6" s="389"/>
      <c r="LIY6" s="391"/>
      <c r="LMO6" s="389"/>
      <c r="LMP6" s="389"/>
      <c r="LMQ6" s="389"/>
      <c r="LMR6" s="389"/>
      <c r="LMS6" s="389"/>
      <c r="LNE6" s="391"/>
      <c r="LQU6" s="389"/>
      <c r="LQV6" s="389"/>
      <c r="LQW6" s="389"/>
      <c r="LQX6" s="389"/>
      <c r="LQY6" s="389"/>
      <c r="LRK6" s="391"/>
      <c r="LVA6" s="389"/>
      <c r="LVB6" s="389"/>
      <c r="LVC6" s="389"/>
      <c r="LVD6" s="389"/>
      <c r="LVE6" s="389"/>
      <c r="LVQ6" s="391"/>
      <c r="LZG6" s="389"/>
      <c r="LZH6" s="389"/>
      <c r="LZI6" s="389"/>
      <c r="LZJ6" s="389"/>
      <c r="LZK6" s="389"/>
      <c r="LZW6" s="391"/>
      <c r="MDM6" s="389"/>
      <c r="MDN6" s="389"/>
      <c r="MDO6" s="389"/>
      <c r="MDP6" s="389"/>
      <c r="MDQ6" s="389"/>
      <c r="MEC6" s="391"/>
      <c r="MHS6" s="389"/>
      <c r="MHT6" s="389"/>
      <c r="MHU6" s="389"/>
      <c r="MHV6" s="389"/>
      <c r="MHW6" s="389"/>
      <c r="MII6" s="391"/>
      <c r="MLY6" s="389"/>
      <c r="MLZ6" s="389"/>
      <c r="MMA6" s="389"/>
      <c r="MMB6" s="389"/>
      <c r="MMC6" s="389"/>
      <c r="MMO6" s="391"/>
      <c r="MQE6" s="389"/>
      <c r="MQF6" s="389"/>
      <c r="MQG6" s="389"/>
      <c r="MQH6" s="389"/>
      <c r="MQI6" s="389"/>
      <c r="MQU6" s="391"/>
      <c r="MUK6" s="389"/>
      <c r="MUL6" s="389"/>
      <c r="MUM6" s="389"/>
      <c r="MUN6" s="389"/>
      <c r="MUO6" s="389"/>
      <c r="MVA6" s="391"/>
      <c r="MYQ6" s="389"/>
      <c r="MYR6" s="389"/>
      <c r="MYS6" s="389"/>
      <c r="MYT6" s="389"/>
      <c r="MYU6" s="389"/>
      <c r="MZG6" s="391"/>
      <c r="NCW6" s="389"/>
      <c r="NCX6" s="389"/>
      <c r="NCY6" s="389"/>
      <c r="NCZ6" s="389"/>
      <c r="NDA6" s="389"/>
      <c r="NDM6" s="391"/>
      <c r="NHC6" s="389"/>
      <c r="NHD6" s="389"/>
      <c r="NHE6" s="389"/>
      <c r="NHF6" s="389"/>
      <c r="NHG6" s="389"/>
      <c r="NHS6" s="391"/>
      <c r="NLI6" s="389"/>
      <c r="NLJ6" s="389"/>
      <c r="NLK6" s="389"/>
      <c r="NLL6" s="389"/>
      <c r="NLM6" s="389"/>
      <c r="NLY6" s="391"/>
      <c r="NPO6" s="389"/>
      <c r="NPP6" s="389"/>
      <c r="NPQ6" s="389"/>
      <c r="NPR6" s="389"/>
      <c r="NPS6" s="389"/>
      <c r="NQE6" s="391"/>
      <c r="NTU6" s="389"/>
      <c r="NTV6" s="389"/>
      <c r="NTW6" s="389"/>
      <c r="NTX6" s="389"/>
      <c r="NTY6" s="389"/>
      <c r="NUK6" s="391"/>
      <c r="NYA6" s="389"/>
      <c r="NYB6" s="389"/>
      <c r="NYC6" s="389"/>
      <c r="NYD6" s="389"/>
      <c r="NYE6" s="389"/>
      <c r="NYQ6" s="391"/>
      <c r="OCG6" s="389"/>
      <c r="OCH6" s="389"/>
      <c r="OCI6" s="389"/>
      <c r="OCJ6" s="389"/>
      <c r="OCK6" s="389"/>
      <c r="OCW6" s="391"/>
      <c r="OGM6" s="389"/>
      <c r="OGN6" s="389"/>
      <c r="OGO6" s="389"/>
      <c r="OGP6" s="389"/>
      <c r="OGQ6" s="389"/>
      <c r="OHC6" s="391"/>
      <c r="OKS6" s="389"/>
      <c r="OKT6" s="389"/>
      <c r="OKU6" s="389"/>
      <c r="OKV6" s="389"/>
      <c r="OKW6" s="389"/>
      <c r="OLI6" s="391"/>
      <c r="OOY6" s="389"/>
      <c r="OOZ6" s="389"/>
      <c r="OPA6" s="389"/>
      <c r="OPB6" s="389"/>
      <c r="OPC6" s="389"/>
      <c r="OPO6" s="391"/>
      <c r="OTE6" s="389"/>
      <c r="OTF6" s="389"/>
      <c r="OTG6" s="389"/>
      <c r="OTH6" s="389"/>
      <c r="OTI6" s="389"/>
      <c r="OTU6" s="391"/>
      <c r="OXK6" s="389"/>
      <c r="OXL6" s="389"/>
      <c r="OXM6" s="389"/>
      <c r="OXN6" s="389"/>
      <c r="OXO6" s="389"/>
      <c r="OYA6" s="391"/>
      <c r="PBQ6" s="389"/>
      <c r="PBR6" s="389"/>
      <c r="PBS6" s="389"/>
      <c r="PBT6" s="389"/>
      <c r="PBU6" s="389"/>
      <c r="PCG6" s="391"/>
      <c r="PFW6" s="389"/>
      <c r="PFX6" s="389"/>
      <c r="PFY6" s="389"/>
      <c r="PFZ6" s="389"/>
      <c r="PGA6" s="389"/>
      <c r="PGM6" s="391"/>
      <c r="PKC6" s="389"/>
      <c r="PKD6" s="389"/>
      <c r="PKE6" s="389"/>
      <c r="PKF6" s="389"/>
      <c r="PKG6" s="389"/>
      <c r="PKS6" s="391"/>
      <c r="POI6" s="389"/>
      <c r="POJ6" s="389"/>
      <c r="POK6" s="389"/>
      <c r="POL6" s="389"/>
      <c r="POM6" s="389"/>
    </row>
    <row r="7" spans="2:11220" x14ac:dyDescent="0.25">
      <c r="B7" s="385">
        <f>VLOOKUP(C7,CX4:CY8,2,FALSE)</f>
        <v>4</v>
      </c>
      <c r="C7" s="386" t="str">
        <f>'Tournament Setup'!D9</f>
        <v>Finland</v>
      </c>
      <c r="D7" s="385">
        <f>SUMPRODUCT((DA3:DA54=C7)*(DE3:DE54="W"))+SUMPRODUCT((DD3:DD54=C7)*(DF3:DF54="W"))</f>
        <v>0</v>
      </c>
      <c r="E7" s="385">
        <f>SUMPRODUCT((DA3:DA54=C7)*(DE3:DE54="D"))+SUMPRODUCT((DD3:DD54=C7)*(DF3:DF54="D"))</f>
        <v>0</v>
      </c>
      <c r="F7" s="385">
        <f>SUMPRODUCT((DA3:DA54=C7)*(DE3:DE54="L"))+SUMPRODUCT((DD3:DD54=C7)*(DF3:DF54="L"))</f>
        <v>0</v>
      </c>
      <c r="G7" s="385">
        <f>SUMIF(DA3:DA72,C7,DB3:DB72)+SUMIF(DD3:DD72,C7,DC3:DC72)</f>
        <v>0</v>
      </c>
      <c r="H7" s="385">
        <f>SUMIF(DD3:DD72,C7,DB3:DB72)+SUMIF(DA3:DA72,C7,DC3:DC72)</f>
        <v>0</v>
      </c>
      <c r="I7" s="385">
        <f t="shared" si="283"/>
        <v>1000</v>
      </c>
      <c r="J7" s="385">
        <f t="shared" si="284"/>
        <v>0</v>
      </c>
      <c r="K7" s="391">
        <v>8</v>
      </c>
      <c r="L7" s="385">
        <f>IF(COUNTIF(J4:J8,4)&lt;&gt;4,RANK(J7,J4:J8),J59)</f>
        <v>1</v>
      </c>
      <c r="N7" s="385">
        <f>SUMPRODUCT((L4:L7=L7)*(K4:K7&lt;K7))+L7</f>
        <v>1</v>
      </c>
      <c r="O7" s="386" t="str">
        <f>INDEX(C4:C8,MATCH(4,N4:N8,0),0)</f>
        <v>Switzerland</v>
      </c>
      <c r="P7" s="385">
        <f>INDEX(L4:L8,MATCH(O7,C4:C8,0),0)</f>
        <v>1</v>
      </c>
      <c r="Q7" s="385" t="str">
        <f>IF(AND(Q6&lt;&gt;"",P7=1),O7,"")</f>
        <v>Switzerland</v>
      </c>
      <c r="R7" s="385" t="str">
        <f>IF(AND(R6&lt;&gt;"",P8=2),O8,"")</f>
        <v/>
      </c>
      <c r="V7" s="385" t="str">
        <f t="shared" si="285"/>
        <v>Switzerland</v>
      </c>
      <c r="W7" s="385">
        <f>SUMPRODUCT((DA3:DA54=V7)*(DD3:DD54=V8)*(DE3:DE54="W"))+SUMPRODUCT((DA3:DA54=V7)*(DD3:DD54=V4)*(DE3:DE54="W"))+SUMPRODUCT((DA3:DA54=V7)*(DD3:DD54=V5)*(DE3:DE54="W"))+SUMPRODUCT((DA3:DA54=V7)*(DD3:DD54=V6)*(DE3:DE54="W"))+SUMPRODUCT((DA3:DA54=V8)*(DD3:DD54=V7)*(DF3:DF54="W"))+SUMPRODUCT((DA3:DA54=V4)*(DD3:DD54=V7)*(DF3:DF54="W"))+SUMPRODUCT((DA3:DA54=V5)*(DD3:DD54=V7)*(DF3:DF54="W"))+SUMPRODUCT((DA3:DA54=V6)*(DD3:DD54=V7)*(DF3:DF54="W"))</f>
        <v>0</v>
      </c>
      <c r="X7" s="385">
        <f>SUMPRODUCT((DA3:DA54=V7)*(DD3:DD54=V8)*(DE3:DE54="D"))+SUMPRODUCT((DA3:DA54=V7)*(DD3:DD54=V4)*(DE3:DE54="D"))+SUMPRODUCT((DA3:DA54=V7)*(DD3:DD54=V5)*(DE3:DE54="D"))+SUMPRODUCT((DA3:DA54=V7)*(DD3:DD54=V6)*(DE3:DE54="D"))+SUMPRODUCT((DA3:DA54=V8)*(DD3:DD54=V7)*(DE3:DE54="D"))+SUMPRODUCT((DA3:DA54=V4)*(DD3:DD54=V7)*(DE3:DE54="D"))+SUMPRODUCT((DA3:DA54=V5)*(DD3:DD54=V7)*(DE3:DE54="D"))+SUMPRODUCT((DA3:DA54=V6)*(DD3:DD54=V7)*(DE3:DE54="D"))</f>
        <v>0</v>
      </c>
      <c r="Y7" s="385">
        <f>SUMPRODUCT((DA3:DA54=V7)*(DD3:DD54=V8)*(DE3:DE54="L"))+SUMPRODUCT((DA3:DA54=V7)*(DD3:DD54=V4)*(DE3:DE54="L"))+SUMPRODUCT((DA3:DA54=V7)*(DD3:DD54=V5)*(DE3:DE54="L"))+SUMPRODUCT((DA3:DA54=V7)*(DD3:DD54=V6)*(DE3:DE54="L"))+SUMPRODUCT((DA3:DA54=V8)*(DD3:DD54=V7)*(DF3:DF54="L"))+SUMPRODUCT((DA3:DA54=V4)*(DD3:DD54=V7)*(DF3:DF54="L"))+SUMPRODUCT((DA3:DA54=V5)*(DD3:DD54=V7)*(DF3:DF54="L"))+SUMPRODUCT((DA3:DA54=V6)*(DD3:DD54=V7)*(DF3:DF54="L"))</f>
        <v>0</v>
      </c>
      <c r="Z7" s="385">
        <f>SUMPRODUCT((DA3:DA54=V7)*(DD3:DD54=V8)*DB3:DB54)+SUMPRODUCT((DA3:DA54=V7)*(DD3:DD54=V4)*DB3:DB54)+SUMPRODUCT((DA3:DA54=V7)*(DD3:DD54=V5)*DB3:DB54)+SUMPRODUCT((DA3:DA54=V7)*(DD3:DD54=V6)*DB3:DB54)+SUMPRODUCT((DA3:DA54=V8)*(DD3:DD54=V7)*DC3:DC54)+SUMPRODUCT((DA3:DA54=V4)*(DD3:DD54=V7)*DC3:DC54)+SUMPRODUCT((DA3:DA54=V5)*(DD3:DD54=V7)*DC3:DC54)+SUMPRODUCT((DA3:DA54=V6)*(DD3:DD54=V7)*DC3:DC54)</f>
        <v>0</v>
      </c>
      <c r="AA7" s="385">
        <f>SUMPRODUCT((DA3:DA54=V7)*(DD3:DD54=V8)*DC3:DC54)+SUMPRODUCT((DA3:DA54=V7)*(DD3:DD54=V4)*DC3:DC54)+SUMPRODUCT((DA3:DA54=V7)*(DD3:DD54=V5)*DC3:DC54)+SUMPRODUCT((DA3:DA54=V7)*(DD3:DD54=V6)*DC3:DC54)+SUMPRODUCT((DA3:DA54=V8)*(DD3:DD54=V7)*DB3:DB54)+SUMPRODUCT((DA3:DA54=V4)*(DD3:DD54=V7)*DB3:DB54)+SUMPRODUCT((DA3:DA54=V5)*(DD3:DD54=V7)*DB3:DB54)+SUMPRODUCT((DA3:DA54=V6)*(DD3:DD54=V7)*DB3:DB54)</f>
        <v>0</v>
      </c>
      <c r="AB7" s="385">
        <f>Z7-AA7+1000</f>
        <v>1000</v>
      </c>
      <c r="AC7" s="385">
        <f t="shared" si="286"/>
        <v>0</v>
      </c>
      <c r="AD7" s="385">
        <f>IF(V7&lt;&gt;"",VLOOKUP(V7,C4:I52,7,FALSE),"")</f>
        <v>1000</v>
      </c>
      <c r="AE7" s="385">
        <f>IF(V7&lt;&gt;"",VLOOKUP(V7,C4:I52,5,FALSE),"")</f>
        <v>0</v>
      </c>
      <c r="AF7" s="385">
        <f>IF(V7&lt;&gt;"",VLOOKUP(V7,C4:K52,9,FALSE),"")</f>
        <v>27</v>
      </c>
      <c r="AG7" s="385">
        <f t="shared" si="287"/>
        <v>0</v>
      </c>
      <c r="AH7" s="385">
        <f>IF(V7&lt;&gt;"",RANK(AG7,AG4:AG8),"")</f>
        <v>1</v>
      </c>
      <c r="AI7" s="385">
        <f>IF(V7&lt;&gt;"",SUMPRODUCT((AG4:AG8=AG7)*(AB4:AB8&gt;AB7)),"")</f>
        <v>0</v>
      </c>
      <c r="AJ7" s="385">
        <f>IF(V7&lt;&gt;"",SUMPRODUCT((AG4:AG8=AG7)*(AB4:AB8=AB7)*(Z4:Z8&gt;Z7)),"")</f>
        <v>0</v>
      </c>
      <c r="AK7" s="385">
        <f>IF(V7&lt;&gt;"",SUMPRODUCT((AG4:AG8=AG7)*(AB4:AB8=AB7)*(Z4:Z8=Z7)*(AD4:AD8&gt;AD7)),"")</f>
        <v>0</v>
      </c>
      <c r="AL7" s="385">
        <f>IF(V7&lt;&gt;"",SUMPRODUCT((AG4:AG8=AG7)*(AB4:AB8=AB7)*(Z4:Z8=Z7)*(AD4:AD8=AD7)*(AE4:AE8&gt;AE7)),"")</f>
        <v>0</v>
      </c>
      <c r="AM7" s="385">
        <f>IF(V7&lt;&gt;"",SUMPRODUCT((AG4:AG8=AG7)*(AB4:AB8=AB7)*(Z4:Z8=Z7)*(AD4:AD8=AD7)*(AE4:AE8=AE7)*(AF4:AF8&gt;AF7)),"")</f>
        <v>0</v>
      </c>
      <c r="AN7" s="385">
        <f>IF(V7&lt;&gt;"",IF(AN59&lt;&gt;"",IF(U55=3,AN59,AN59+U55),SUM(AH7:AM7)),"")</f>
        <v>1</v>
      </c>
      <c r="AO7" s="385" t="str">
        <f>IF(V7&lt;&gt;"",INDEX(V4:V8,MATCH(4,AN4:AN8,0),0),"")</f>
        <v>Finland</v>
      </c>
      <c r="AP7" s="385" t="str">
        <f>IF(R6&lt;&gt;"",R6,"")</f>
        <v/>
      </c>
      <c r="AQ7" s="385">
        <f>SUMPRODUCT((DA3:DA54=AP7)*(DD3:DD54=AP8)*(DE3:DE54="W"))+SUMPRODUCT((DA3:DA54=AP7)*(DD3:DD54=AP5)*(DE3:DE54="W"))+SUMPRODUCT((DA3:DA54=AP7)*(DD3:DD54=AP6)*(DE3:DE54="W"))+SUMPRODUCT((DA3:DA54=AP8)*(DD3:DD54=AP7)*(DF3:DF54="W"))+SUMPRODUCT((DA3:DA54=AP5)*(DD3:DD54=AP7)*(DF3:DF54="W"))+SUMPRODUCT((DA3:DA54=AP6)*(DD3:DD54=AP7)*(DF3:DF54="W"))</f>
        <v>0</v>
      </c>
      <c r="AR7" s="385">
        <f>SUMPRODUCT((DA3:DA54=AP7)*(DD3:DD54=AP8)*(DE3:DE54="D"))+SUMPRODUCT((DA3:DA54=AP7)*(DD3:DD54=AP5)*(DE3:DE54="D"))+SUMPRODUCT((DA3:DA54=AP7)*(DD3:DD54=AP6)*(DE3:DE54="D"))+SUMPRODUCT((DA3:DA54=AP8)*(DD3:DD54=AP7)*(DE3:DE54="D"))+SUMPRODUCT((DA3:DA54=AP5)*(DD3:DD54=AP7)*(DE3:DE54="D"))+SUMPRODUCT((DA3:DA54=AP6)*(DD3:DD54=AP7)*(DE3:DE54="D"))</f>
        <v>0</v>
      </c>
      <c r="AS7" s="385">
        <f>SUMPRODUCT((DA3:DA54=AP7)*(DD3:DD54=AP8)*(DE3:DE54="L"))+SUMPRODUCT((DA3:DA54=AP7)*(DD3:DD54=AP5)*(DE3:DE54="L"))+SUMPRODUCT((DA3:DA54=AP7)*(DD3:DD54=AP6)*(DE3:DE54="L"))+SUMPRODUCT((DA3:DA54=AP8)*(DD3:DD54=AP7)*(DF3:DF54="L"))+SUMPRODUCT((DA3:DA54=AP5)*(DD3:DD54=AP7)*(DF3:DF54="L"))+SUMPRODUCT((DA3:DA54=AP6)*(DD3:DD54=AP7)*(DF3:DF54="L"))</f>
        <v>0</v>
      </c>
      <c r="AT7" s="385">
        <f>SUMPRODUCT((DA3:DA54=AP7)*(DD3:DD54=AP8)*DB3:DB54)+SUMPRODUCT((DA3:DA54=AP7)*(DD3:DD54=AP4)*DB3:DB54)+SUMPRODUCT((DA3:DA54=AP7)*(DD3:DD54=AP5)*DB3:DB54)+SUMPRODUCT((DA3:DA54=AP7)*(DD3:DD54=AP6)*DB3:DB54)+SUMPRODUCT((DA3:DA54=AP8)*(DD3:DD54=AP7)*DC3:DC54)+SUMPRODUCT((DA3:DA54=AP4)*(DD3:DD54=AP7)*DC3:DC54)+SUMPRODUCT((DA3:DA54=AP5)*(DD3:DD54=AP7)*DC3:DC54)+SUMPRODUCT((DA3:DA54=AP6)*(DD3:DD54=AP7)*DC3:DC54)</f>
        <v>0</v>
      </c>
      <c r="AU7" s="385">
        <f>SUMPRODUCT((DA3:DA54=AP7)*(DD3:DD54=AP8)*DC3:DC54)+SUMPRODUCT((DA3:DA54=AP7)*(DD3:DD54=AP4)*DC3:DC54)+SUMPRODUCT((DA3:DA54=AP7)*(DD3:DD54=AP5)*DC3:DC54)+SUMPRODUCT((DA3:DA54=AP7)*(DD3:DD54=AP6)*DC3:DC54)+SUMPRODUCT((DA3:DA54=AP8)*(DD3:DD54=AP7)*DB3:DB54)+SUMPRODUCT((DA3:DA54=AP4)*(DD3:DD54=AP7)*DB3:DB54)+SUMPRODUCT((DA3:DA54=AP5)*(DD3:DD54=AP7)*DB3:DB54)+SUMPRODUCT((DA3:DA54=AP6)*(DD3:DD54=AP7)*DB3:DB54)</f>
        <v>0</v>
      </c>
      <c r="AV7" s="385">
        <f>AT7-AU7+1000</f>
        <v>1000</v>
      </c>
      <c r="AW7" s="385" t="str">
        <f t="shared" si="288"/>
        <v/>
      </c>
      <c r="AX7" s="385" t="str">
        <f>IF(AP7&lt;&gt;"",VLOOKUP(AP7,C4:I52,7,FALSE),"")</f>
        <v/>
      </c>
      <c r="AY7" s="385" t="str">
        <f>IF(AP7&lt;&gt;"",VLOOKUP(AP7,C4:I52,5,FALSE),"")</f>
        <v/>
      </c>
      <c r="AZ7" s="385" t="str">
        <f>IF(AP7&lt;&gt;"",VLOOKUP(AP7,C4:K52,9,FALSE),"")</f>
        <v/>
      </c>
      <c r="BA7" s="385" t="str">
        <f t="shared" si="289"/>
        <v/>
      </c>
      <c r="BB7" s="385" t="str">
        <f>IF(AP7&lt;&gt;"",RANK(BA7,BA4:BA8),"")</f>
        <v/>
      </c>
      <c r="BC7" s="385" t="str">
        <f>IF(AP7&lt;&gt;"",SUMPRODUCT((BA4:BA8=BA7)*(AV4:AV8&gt;AV7)),"")</f>
        <v/>
      </c>
      <c r="BD7" s="385" t="str">
        <f>IF(AP7&lt;&gt;"",SUMPRODUCT((BA4:BA8=BA7)*(AV4:AV8=AV7)*(AT4:AT8&gt;AT7)),"")</f>
        <v/>
      </c>
      <c r="BE7" s="385" t="str">
        <f>IF(AP7&lt;&gt;"",SUMPRODUCT((BA4:BA8=BA7)*(AV4:AV8=AV7)*(AT4:AT8=AT7)*(AX4:AX8&gt;AX7)),"")</f>
        <v/>
      </c>
      <c r="BF7" s="385" t="str">
        <f>IF(AP7&lt;&gt;"",SUMPRODUCT((BA4:BA8=BA7)*(AV4:AV8=AV7)*(AT4:AT8=AT7)*(AX4:AX8=AX7)*(AY4:AY8&gt;AY7)),"")</f>
        <v/>
      </c>
      <c r="BG7" s="385" t="str">
        <f>IF(AP7&lt;&gt;"",SUMPRODUCT((BA4:BA8=BA7)*(AV4:AV8=AV7)*(AT4:AT8=AT7)*(AX4:AX8=AX7)*(AY4:AY8=AY7)*(AZ4:AZ8&gt;AZ7)),"")</f>
        <v/>
      </c>
      <c r="BH7" s="385" t="str">
        <f>IF(AP7&lt;&gt;"",IF(BH59&lt;&gt;"",IF(AO55=3,BH59,BH59+AO55),SUM(BB7:BG7)+1),"")</f>
        <v/>
      </c>
      <c r="BI7" s="385" t="str">
        <f>IF(AP7&lt;&gt;"",INDEX(AP5:AP8,MATCH(4,BH5:BH8,0),0),"")</f>
        <v/>
      </c>
      <c r="BJ7" s="385" t="str">
        <f>IF(S5&lt;&gt;"",S5,"")</f>
        <v/>
      </c>
      <c r="BK7" s="385">
        <f>SUMPRODUCT((DA3:DA54=BJ7)*(DD3:DD54=BJ8)*(DE3:DE54="W"))+SUMPRODUCT((DA3:DA54=BJ7)*(DD3:DD54=BJ9)*(DE3:DE54="W"))+SUMPRODUCT((DA3:DA54=BJ7)*(DD3:DD54=BJ6)*(DE3:DE54="W"))+SUMPRODUCT((DA3:DA54=BJ8)*(DD3:DD54=BJ7)*(DF3:DF54="W"))+SUMPRODUCT((DA3:DA54=BJ9)*(DD3:DD54=BJ7)*(DF3:DF54="W"))+SUMPRODUCT((DA3:DA54=BJ6)*(DD3:DD54=BJ7)*(DF3:DF54="W"))</f>
        <v>0</v>
      </c>
      <c r="BL7" s="385">
        <f>SUMPRODUCT((DA3:DA54=BJ7)*(DD3:DD54=BJ8)*(DE3:DE54="D"))+SUMPRODUCT((DA3:DA54=BJ7)*(DD3:DD54=BJ9)*(DE3:DE54="D"))+SUMPRODUCT((DA3:DA54=BJ7)*(DD3:DD54=BJ6)*(DE3:DE54="D"))+SUMPRODUCT((DA3:DA54=BJ8)*(DD3:DD54=BJ7)*(DE3:DE54="D"))+SUMPRODUCT((DA3:DA54=BJ9)*(DD3:DD54=BJ7)*(DE3:DE54="D"))+SUMPRODUCT((DA3:DA54=BJ6)*(DD3:DD54=BJ7)*(DE3:DE54="D"))</f>
        <v>0</v>
      </c>
      <c r="BM7" s="385">
        <f>SUMPRODUCT((DA3:DA54=BJ7)*(DD3:DD54=BJ8)*(DE3:DE54="L"))+SUMPRODUCT((DA3:DA54=BJ7)*(DD3:DD54=BJ9)*(DE3:DE54="L"))+SUMPRODUCT((DA3:DA54=BJ7)*(DD3:DD54=BJ6)*(DE3:DE54="L"))+SUMPRODUCT((DA3:DA54=BJ8)*(DD3:DD54=BJ7)*(DF3:DF54="L"))+SUMPRODUCT((DA3:DA54=BJ9)*(DD3:DD54=BJ7)*(DF3:DF54="L"))+SUMPRODUCT((DA3:DA54=BJ6)*(DD3:DD54=BJ7)*(DF3:DF54="L"))</f>
        <v>0</v>
      </c>
      <c r="BN7" s="385">
        <f>SUMPRODUCT((DA3:DA54=BJ7)*(DD3:DD54=BJ8)*DB3:DB54)+SUMPRODUCT((DA3:DA54=BJ7)*(DD3:DD54=BJ4)*DB3:DB54)+SUMPRODUCT((DA3:DA54=BJ7)*(DD3:DD54=BJ5)*DB3:DB54)+SUMPRODUCT((DA3:DA54=BJ7)*(DD3:DD54=BJ6)*DB3:DB54)+SUMPRODUCT((DA3:DA54=BJ8)*(DD3:DD54=BJ7)*DC3:DC54)+SUMPRODUCT((DA3:DA54=BJ4)*(DD3:DD54=BJ7)*DC3:DC54)+SUMPRODUCT((DA3:DA54=BJ5)*(DD3:DD54=BJ7)*DC3:DC54)+SUMPRODUCT((DA3:DA54=BJ6)*(DD3:DD54=BJ7)*DC3:DC54)</f>
        <v>0</v>
      </c>
      <c r="BO7" s="385">
        <f>SUMPRODUCT((DA3:DA54=BJ7)*(DD3:DD54=BJ8)*DC3:DC54)+SUMPRODUCT((DA3:DA54=BJ7)*(DD3:DD54=BJ4)*DC3:DC54)+SUMPRODUCT((DA3:DA54=BJ7)*(DD3:DD54=BJ5)*DC3:DC54)+SUMPRODUCT((DA3:DA54=BJ7)*(DD3:DD54=BJ6)*DC3:DC54)+SUMPRODUCT((DA3:DA54=BJ8)*(DD3:DD54=BJ7)*DB3:DB54)+SUMPRODUCT((DA3:DA54=BJ4)*(DD3:DD54=BJ7)*DB3:DB54)+SUMPRODUCT((DA3:DA54=BJ5)*(DD3:DD54=BJ7)*DB3:DB54)+SUMPRODUCT((DA3:DA54=BJ6)*(DD3:DD54=BJ7)*DB3:DB54)</f>
        <v>0</v>
      </c>
      <c r="BP7" s="385">
        <f>BN7-BO7+1000</f>
        <v>1000</v>
      </c>
      <c r="BQ7" s="385" t="str">
        <f t="shared" si="578"/>
        <v/>
      </c>
      <c r="BR7" s="385" t="str">
        <f>IF(BJ7&lt;&gt;"",VLOOKUP(BJ7,C4:I52,7,FALSE),"")</f>
        <v/>
      </c>
      <c r="BS7" s="385" t="str">
        <f>IF(BJ7&lt;&gt;"",VLOOKUP(BJ7,C4:I52,5,FALSE),"")</f>
        <v/>
      </c>
      <c r="BT7" s="385" t="str">
        <f>IF(BJ7&lt;&gt;"",VLOOKUP(BJ7,C4:K52,9,FALSE),"")</f>
        <v/>
      </c>
      <c r="BU7" s="385" t="str">
        <f t="shared" si="579"/>
        <v/>
      </c>
      <c r="BV7" s="385" t="str">
        <f>IF(BJ7&lt;&gt;"",RANK(BU7,BU4:BU8),"")</f>
        <v/>
      </c>
      <c r="BW7" s="385" t="str">
        <f>IF(BJ7&lt;&gt;"",SUMPRODUCT((BU4:BU8=BU7)*(BP4:BP8&gt;BP7)),"")</f>
        <v/>
      </c>
      <c r="BX7" s="385" t="str">
        <f>IF(BJ7&lt;&gt;"",SUMPRODUCT((BU4:BU8=BU7)*(BP4:BP8=BP7)*(BN4:BN8&gt;BN7)),"")</f>
        <v/>
      </c>
      <c r="BY7" s="385" t="str">
        <f>IF(BJ7&lt;&gt;"",SUMPRODUCT((BU4:BU8=BU7)*(BP4:BP8=BP7)*(BN4:BN8=BN7)*(BR4:BR8&gt;BR7)),"")</f>
        <v/>
      </c>
      <c r="BZ7" s="385" t="str">
        <f>IF(BJ7&lt;&gt;"",SUMPRODUCT((BU4:BU8=BU7)*(BP4:BP8=BP7)*(BN4:BN8=BN7)*(BR4:BR8=BR7)*(BS4:BS8&gt;BS7)),"")</f>
        <v/>
      </c>
      <c r="CA7" s="385" t="str">
        <f>IF(BJ7&lt;&gt;"",SUMPRODUCT((BU4:BU8=BU7)*(BP4:BP8=BP7)*(BN4:BN8=BN7)*(BR4:BR8=BR7)*(BS4:BS8=BS7)*(BT4:BT8&gt;BT7)),"")</f>
        <v/>
      </c>
      <c r="CB7" s="385" t="str">
        <f>IF(BJ7&lt;&gt;"",SUM(BV7:CA7)+2,"")</f>
        <v/>
      </c>
      <c r="CC7" s="385" t="str">
        <f>IF(BJ7&lt;&gt;"",INDEX(BJ6:BJ8,MATCH(4,CB6:CB8,0),0),"")</f>
        <v/>
      </c>
      <c r="CD7" s="385" t="str">
        <f>IF(T4&lt;&gt;"",T4,"")</f>
        <v/>
      </c>
      <c r="CE7" s="385">
        <f>SUMPRODUCT((DA3:DA54=CD7)*(DD3:DD54=CD8)*(DE3:DE54="W"))+SUMPRODUCT((DA3:DA54=CD7)*(DD3:DD54=CD9)*(DE3:DE54="W"))+SUMPRODUCT((DA3:DA54=CD7)*(DD3:DD54=CD10)*(DE3:DE54="W"))+SUMPRODUCT((DA3:DA54=CD8)*(DD3:DD54=CD7)*(DF3:DF54="W"))+SUMPRODUCT((DA3:DA54=CD9)*(DD3:DD54=CD7)*(DF3:DF54="W"))+SUMPRODUCT((DA3:DA54=CD10)*(DD3:DD54=CD7)*(DF3:DF54="W"))</f>
        <v>0</v>
      </c>
      <c r="CF7" s="385">
        <f>SUMPRODUCT((DA3:DA54=CD7)*(DD3:DD54=CD8)*(DE3:DE54="D"))+SUMPRODUCT((DA3:DA54=CD7)*(DD3:DD54=CD9)*(DE3:DE54="D"))+SUMPRODUCT((DA3:DA54=CD7)*(DD3:DD54=CD10)*(DE3:DE54="D"))+SUMPRODUCT((DA3:DA54=CD8)*(DD3:DD54=CD7)*(DE3:DE54="D"))+SUMPRODUCT((DA3:DA54=CD9)*(DD3:DD54=CD7)*(DE3:DE54="D"))+SUMPRODUCT((DA3:DA54=CD10)*(DD3:DD54=CD7)*(DE3:DE54="D"))</f>
        <v>0</v>
      </c>
      <c r="CG7" s="385">
        <f>SUMPRODUCT((DA3:DA54=CD7)*(DD3:DD54=CD8)*(DE3:DE54="L"))+SUMPRODUCT((DA3:DA54=CD7)*(DD3:DD54=CD9)*(DE3:DE54="L"))+SUMPRODUCT((DA3:DA54=CD7)*(DD3:DD54=CD10)*(DE3:DE54="L"))+SUMPRODUCT((DA3:DA54=CD8)*(DD3:DD54=CD7)*(DF3:DF54="L"))+SUMPRODUCT((DA3:DA54=CD9)*(DD3:DD54=CD7)*(DF3:DF54="L"))+SUMPRODUCT((DA3:DA54=CD10)*(DD3:DD54=CD7)*(DF3:DF54="L"))</f>
        <v>0</v>
      </c>
      <c r="CH7" s="385">
        <f>SUMPRODUCT((DA3:DA54=CD7)*(DD3:DD54=CD8)*DB3:DB54)+SUMPRODUCT((DA3:DA54=CD7)*(DD3:DD54=CD4)*DB3:DB54)+SUMPRODUCT((DA3:DA54=CD7)*(DD3:DD54=CD5)*DB3:DB54)+SUMPRODUCT((DA3:DA54=CD7)*(DD3:DD54=CD6)*DB3:DB54)+SUMPRODUCT((DA3:DA54=CD8)*(DD3:DD54=CD7)*DC3:DC54)+SUMPRODUCT((DA3:DA54=CD4)*(DD3:DD54=CD7)*DC3:DC54)+SUMPRODUCT((DA3:DA54=CD5)*(DD3:DD54=CD7)*DC3:DC54)+SUMPRODUCT((DA3:DA54=CD6)*(DD3:DD54=CD7)*DC3:DC54)</f>
        <v>0</v>
      </c>
      <c r="CI7" s="385">
        <f>SUMPRODUCT((DA3:DA54=CD7)*(DD3:DD54=CD8)*DC3:DC54)+SUMPRODUCT((DA3:DA54=CD7)*(DD3:DD54=CD4)*DC3:DC54)+SUMPRODUCT((DA3:DA54=CD7)*(DD3:DD54=CD5)*DC3:DC54)+SUMPRODUCT((DA3:DA54=CD7)*(DD3:DD54=CD6)*DC3:DC54)+SUMPRODUCT((DA3:DA54=CD8)*(DD3:DD54=CD7)*DB3:DB54)+SUMPRODUCT((DA3:DA54=CD4)*(DD3:DD54=CD7)*DB3:DB54)+SUMPRODUCT((DA3:DA54=CD5)*(DD3:DD54=CD7)*DB3:DB54)+SUMPRODUCT((DA3:DA54=CD6)*(DD3:DD54=CD7)*DB3:DB54)</f>
        <v>0</v>
      </c>
      <c r="CJ7" s="385">
        <f>CH7-CI7+1000</f>
        <v>1000</v>
      </c>
      <c r="CK7" s="385" t="str">
        <f t="shared" ref="CK7" si="924">IF(CD7&lt;&gt;"",CE7*3+CF7*1,"")</f>
        <v/>
      </c>
      <c r="CL7" s="385" t="str">
        <f>IF(CD7&lt;&gt;"",VLOOKUP(CD7,C4:I52,7,FALSE),"")</f>
        <v/>
      </c>
      <c r="CM7" s="385" t="str">
        <f>IF(CD7&lt;&gt;"",VLOOKUP(CD7,C4:I52,5,FALSE),"")</f>
        <v/>
      </c>
      <c r="CN7" s="385" t="str">
        <f>IF(CD7&lt;&gt;"",VLOOKUP(CD7,C4:K52,9,FALSE),"")</f>
        <v/>
      </c>
      <c r="CO7" s="385" t="str">
        <f t="shared" ref="CO7" si="925">CK7</f>
        <v/>
      </c>
      <c r="CP7" s="385" t="str">
        <f>IF(CD7&lt;&gt;"",RANK(CO7,CO4:CO8),"")</f>
        <v/>
      </c>
      <c r="CQ7" s="385" t="str">
        <f>IF(CD7&lt;&gt;"",SUMPRODUCT((CO4:CO8=CO7)*(CJ4:CJ8&gt;CJ7)),"")</f>
        <v/>
      </c>
      <c r="CR7" s="385" t="str">
        <f>IF(CD7&lt;&gt;"",SUMPRODUCT((CO4:CO8=CO7)*(CJ4:CJ8=CJ7)*(CH4:CH8&gt;CH7)),"")</f>
        <v/>
      </c>
      <c r="CS7" s="385" t="str">
        <f>IF(CD7&lt;&gt;"",SUMPRODUCT((CO4:CO8=CO7)*(CJ4:CJ8=CJ7)*(CH4:CH8=CH7)*(CL4:CL8&gt;CL7)),"")</f>
        <v/>
      </c>
      <c r="CT7" s="385" t="str">
        <f>IF(CD7&lt;&gt;"",SUMPRODUCT((CO4:CO8=CO7)*(CJ4:CJ8=CJ7)*(CH4:CH8=CH7)*(CL4:CL8=CL7)*(CM4:CM8&gt;CM7)),"")</f>
        <v/>
      </c>
      <c r="CU7" s="385" t="str">
        <f>IF(CD7&lt;&gt;"",SUMPRODUCT((CO4:CO8=CO7)*(CJ4:CJ8=CJ7)*(CH4:CH8=CH7)*(CL4:CL8=CL7)*(CM4:CM8=CM7)*(CN4:CN8&gt;CN7)),"")</f>
        <v/>
      </c>
      <c r="CV7" s="385" t="str">
        <f>IF(CD7&lt;&gt;"",SUM(CP7:CU7)+3,"")</f>
        <v/>
      </c>
      <c r="CW7" s="385" t="str">
        <f>IF(CD7&lt;&gt;"",IF(CV7=4,CD7,CD8),"")</f>
        <v/>
      </c>
      <c r="CX7" s="385" t="str">
        <f>IF(CW7&lt;&gt;"",CW7,IF(CC7&lt;&gt;"",CC7,IF(BI7&lt;&gt;"",BI7,IF(AO7&lt;&gt;"",AO7,O7))))</f>
        <v>Finland</v>
      </c>
      <c r="CY7" s="385">
        <v>4</v>
      </c>
      <c r="CZ7" s="385">
        <v>5</v>
      </c>
      <c r="DA7" s="389" t="str">
        <f>'Game Board'!F12</f>
        <v>Germany</v>
      </c>
      <c r="DB7" s="389">
        <f>IF(DA2&lt;&gt;"",IF(AND('Game Board'!G12&lt;&gt;"",'Game Board'!H12&lt;&gt;""),'Game Board'!G12,0),"")</f>
        <v>0</v>
      </c>
      <c r="DC7" s="389">
        <f>IF(DA2&lt;&gt;"",IF(AND('Game Board'!G12&lt;&gt;"",'Game Board'!H12&lt;&gt;""),'Game Board'!H12,0),"")</f>
        <v>0</v>
      </c>
      <c r="DD7" s="389" t="str">
        <f>'Game Board'!I12</f>
        <v>Poland</v>
      </c>
      <c r="DE7" s="389" t="str">
        <f>IF(AND('Game Board'!G12&lt;&gt;"",'Game Board'!H12&lt;&gt;""),IF(DB7&gt;DC7,"W",IF(DB7=DC7,"D","L")),"")</f>
        <v/>
      </c>
      <c r="DF7" s="385" t="str">
        <f t="shared" si="36"/>
        <v/>
      </c>
      <c r="DH7" s="385">
        <f ca="1">VLOOKUP(DI7,HD4:HE8,2,FALSE)</f>
        <v>4</v>
      </c>
      <c r="DI7" s="386" t="str">
        <f t="shared" si="290"/>
        <v>Finland</v>
      </c>
      <c r="DJ7" s="385">
        <f ca="1">SUMPRODUCT((HG3:HG54=DI7)*(HK3:HK54="W"))+SUMPRODUCT((HJ3:HJ54=DI7)*(HL3:HL54="W"))</f>
        <v>0</v>
      </c>
      <c r="DK7" s="385">
        <f ca="1">SUMPRODUCT((HG3:HG54=DI7)*(HK3:HK54="D"))+SUMPRODUCT((HJ3:HJ54=DI7)*(HL3:HL54="D"))</f>
        <v>0</v>
      </c>
      <c r="DL7" s="385">
        <f ca="1">SUMPRODUCT((HG3:HG54=DI7)*(HK3:HK54="L"))+SUMPRODUCT((HJ3:HJ54=DI7)*(HL3:HL54="L"))</f>
        <v>0</v>
      </c>
      <c r="DM7" s="385">
        <f ca="1">SUMIF(HG3:HG72,DI7,HH3:HH72)+SUMIF(HJ3:HJ72,DI7,HI3:HI72)</f>
        <v>0</v>
      </c>
      <c r="DN7" s="385">
        <f ca="1">SUMIF(HJ3:HJ72,DI7,HH3:HH72)+SUMIF(HG3:HG72,DI7,HI3:HI72)</f>
        <v>0</v>
      </c>
      <c r="DO7" s="385">
        <f t="shared" ca="1" si="291"/>
        <v>1000</v>
      </c>
      <c r="DP7" s="385">
        <f t="shared" ca="1" si="292"/>
        <v>0</v>
      </c>
      <c r="DQ7" s="391">
        <f t="shared" si="293"/>
        <v>8</v>
      </c>
      <c r="DR7" s="385">
        <f ca="1">IF(COUNTIF(DP4:DP8,4)&lt;&gt;4,RANK(DP7,DP4:DP8),DP59)</f>
        <v>1</v>
      </c>
      <c r="DT7" s="385">
        <f ca="1">SUMPRODUCT((DR4:DR7=DR7)*(DQ4:DQ7&lt;DQ7))+DR7</f>
        <v>1</v>
      </c>
      <c r="DU7" s="386" t="str">
        <f ca="1">INDEX(DI4:DI8,MATCH(4,DT4:DT8,0),0)</f>
        <v>Switzerland</v>
      </c>
      <c r="DV7" s="385">
        <f ca="1">INDEX(DR4:DR8,MATCH(DU7,DI4:DI8,0),0)</f>
        <v>1</v>
      </c>
      <c r="DW7" s="385" t="str">
        <f ca="1">IF(AND(DW6&lt;&gt;"",DV7=1),DU7,"")</f>
        <v>Switzerland</v>
      </c>
      <c r="DX7" s="385" t="str">
        <f ca="1">IF(AND(DX6&lt;&gt;"",DV8=2),DU8,"")</f>
        <v/>
      </c>
      <c r="EB7" s="385" t="str">
        <f t="shared" ca="1" si="294"/>
        <v>Switzerland</v>
      </c>
      <c r="EC7" s="385">
        <f ca="1">SUMPRODUCT((HG3:HG54=EB7)*(HJ3:HJ54=EB8)*(HK3:HK54="W"))+SUMPRODUCT((HG3:HG54=EB7)*(HJ3:HJ54=EB4)*(HK3:HK54="W"))+SUMPRODUCT((HG3:HG54=EB7)*(HJ3:HJ54=EB5)*(HK3:HK54="W"))+SUMPRODUCT((HG3:HG54=EB7)*(HJ3:HJ54=EB6)*(HK3:HK54="W"))+SUMPRODUCT((HG3:HG54=EB8)*(HJ3:HJ54=EB7)*(HL3:HL54="W"))+SUMPRODUCT((HG3:HG54=EB4)*(HJ3:HJ54=EB7)*(HL3:HL54="W"))+SUMPRODUCT((HG3:HG54=EB5)*(HJ3:HJ54=EB7)*(HL3:HL54="W"))+SUMPRODUCT((HG3:HG54=EB6)*(HJ3:HJ54=EB7)*(HL3:HL54="W"))</f>
        <v>0</v>
      </c>
      <c r="ED7" s="385">
        <f ca="1">SUMPRODUCT((HG3:HG54=EB7)*(HJ3:HJ54=EB8)*(HK3:HK54="D"))+SUMPRODUCT((HG3:HG54=EB7)*(HJ3:HJ54=EB4)*(HK3:HK54="D"))+SUMPRODUCT((HG3:HG54=EB7)*(HJ3:HJ54=EB5)*(HK3:HK54="D"))+SUMPRODUCT((HG3:HG54=EB7)*(HJ3:HJ54=EB6)*(HK3:HK54="D"))+SUMPRODUCT((HG3:HG54=EB8)*(HJ3:HJ54=EB7)*(HK3:HK54="D"))+SUMPRODUCT((HG3:HG54=EB4)*(HJ3:HJ54=EB7)*(HK3:HK54="D"))+SUMPRODUCT((HG3:HG54=EB5)*(HJ3:HJ54=EB7)*(HK3:HK54="D"))+SUMPRODUCT((HG3:HG54=EB6)*(HJ3:HJ54=EB7)*(HK3:HK54="D"))</f>
        <v>0</v>
      </c>
      <c r="EE7" s="385">
        <f ca="1">SUMPRODUCT((HG3:HG54=EB7)*(HJ3:HJ54=EB8)*(HK3:HK54="L"))+SUMPRODUCT((HG3:HG54=EB7)*(HJ3:HJ54=EB4)*(HK3:HK54="L"))+SUMPRODUCT((HG3:HG54=EB7)*(HJ3:HJ54=EB5)*(HK3:HK54="L"))+SUMPRODUCT((HG3:HG54=EB7)*(HJ3:HJ54=EB6)*(HK3:HK54="L"))+SUMPRODUCT((HG3:HG54=EB8)*(HJ3:HJ54=EB7)*(HL3:HL54="L"))+SUMPRODUCT((HG3:HG54=EB4)*(HJ3:HJ54=EB7)*(HL3:HL54="L"))+SUMPRODUCT((HG3:HG54=EB5)*(HJ3:HJ54=EB7)*(HL3:HL54="L"))+SUMPRODUCT((HG3:HG54=EB6)*(HJ3:HJ54=EB7)*(HL3:HL54="L"))</f>
        <v>0</v>
      </c>
      <c r="EF7" s="385">
        <f ca="1">SUMPRODUCT((HG3:HG54=EB7)*(HJ3:HJ54=EB8)*HH3:HH54)+SUMPRODUCT((HG3:HG54=EB7)*(HJ3:HJ54=EB4)*HH3:HH54)+SUMPRODUCT((HG3:HG54=EB7)*(HJ3:HJ54=EB5)*HH3:HH54)+SUMPRODUCT((HG3:HG54=EB7)*(HJ3:HJ54=EB6)*HH3:HH54)+SUMPRODUCT((HG3:HG54=EB8)*(HJ3:HJ54=EB7)*HI3:HI54)+SUMPRODUCT((HG3:HG54=EB4)*(HJ3:HJ54=EB7)*HI3:HI54)+SUMPRODUCT((HG3:HG54=EB5)*(HJ3:HJ54=EB7)*HI3:HI54)+SUMPRODUCT((HG3:HG54=EB6)*(HJ3:HJ54=EB7)*HI3:HI54)</f>
        <v>0</v>
      </c>
      <c r="EG7" s="385">
        <f ca="1">SUMPRODUCT((HG3:HG54=EB7)*(HJ3:HJ54=EB8)*HI3:HI54)+SUMPRODUCT((HG3:HG54=EB7)*(HJ3:HJ54=EB4)*HI3:HI54)+SUMPRODUCT((HG3:HG54=EB7)*(HJ3:HJ54=EB5)*HI3:HI54)+SUMPRODUCT((HG3:HG54=EB7)*(HJ3:HJ54=EB6)*HI3:HI54)+SUMPRODUCT((HG3:HG54=EB8)*(HJ3:HJ54=EB7)*HH3:HH54)+SUMPRODUCT((HG3:HG54=EB4)*(HJ3:HJ54=EB7)*HH3:HH54)+SUMPRODUCT((HG3:HG54=EB5)*(HJ3:HJ54=EB7)*HH3:HH54)+SUMPRODUCT((HG3:HG54=EB6)*(HJ3:HJ54=EB7)*HH3:HH54)</f>
        <v>0</v>
      </c>
      <c r="EH7" s="385">
        <f ca="1">EF7-EG7+1000</f>
        <v>1000</v>
      </c>
      <c r="EI7" s="385">
        <f t="shared" ca="1" si="295"/>
        <v>0</v>
      </c>
      <c r="EJ7" s="385">
        <f ca="1">IF(EB7&lt;&gt;"",VLOOKUP(EB7,DI4:DO52,7,FALSE),"")</f>
        <v>1000</v>
      </c>
      <c r="EK7" s="385">
        <f ca="1">IF(EB7&lt;&gt;"",VLOOKUP(EB7,DI4:DO52,5,FALSE),"")</f>
        <v>0</v>
      </c>
      <c r="EL7" s="385">
        <f ca="1">IF(EB7&lt;&gt;"",VLOOKUP(EB7,DI4:DQ52,9,FALSE),"")</f>
        <v>27</v>
      </c>
      <c r="EM7" s="385">
        <f t="shared" ca="1" si="296"/>
        <v>0</v>
      </c>
      <c r="EN7" s="385">
        <f ca="1">IF(EB7&lt;&gt;"",RANK(EM7,EM4:EM8),"")</f>
        <v>1</v>
      </c>
      <c r="EO7" s="385">
        <f ca="1">IF(EB7&lt;&gt;"",SUMPRODUCT((EM4:EM8=EM7)*(EH4:EH8&gt;EH7)),"")</f>
        <v>0</v>
      </c>
      <c r="EP7" s="385">
        <f ca="1">IF(EB7&lt;&gt;"",SUMPRODUCT((EM4:EM8=EM7)*(EH4:EH8=EH7)*(EF4:EF8&gt;EF7)),"")</f>
        <v>0</v>
      </c>
      <c r="EQ7" s="385">
        <f ca="1">IF(EB7&lt;&gt;"",SUMPRODUCT((EM4:EM8=EM7)*(EH4:EH8=EH7)*(EF4:EF8=EF7)*(EJ4:EJ8&gt;EJ7)),"")</f>
        <v>0</v>
      </c>
      <c r="ER7" s="385">
        <f ca="1">IF(EB7&lt;&gt;"",SUMPRODUCT((EM4:EM8=EM7)*(EH4:EH8=EH7)*(EF4:EF8=EF7)*(EJ4:EJ8=EJ7)*(EK4:EK8&gt;EK7)),"")</f>
        <v>0</v>
      </c>
      <c r="ES7" s="385">
        <f ca="1">IF(EB7&lt;&gt;"",SUMPRODUCT((EM4:EM8=EM7)*(EH4:EH8=EH7)*(EF4:EF8=EF7)*(EJ4:EJ8=EJ7)*(EK4:EK8=EK7)*(EL4:EL8&gt;EL7)),"")</f>
        <v>0</v>
      </c>
      <c r="ET7" s="385">
        <f ca="1">IF(EB7&lt;&gt;"",IF(ET59&lt;&gt;"",IF(EA55=3,ET59,ET59+EA55),SUM(EN7:ES7)),"")</f>
        <v>1</v>
      </c>
      <c r="EU7" s="385" t="str">
        <f ca="1">IF(EB7&lt;&gt;"",INDEX(EB4:EB8,MATCH(4,ET4:ET8,0),0),"")</f>
        <v>Finland</v>
      </c>
      <c r="EV7" s="385" t="str">
        <f ca="1">IF(DX6&lt;&gt;"",DX6,"")</f>
        <v/>
      </c>
      <c r="EW7" s="385">
        <f ca="1">SUMPRODUCT((HG3:HG54=EV7)*(HJ3:HJ54=EV8)*(HK3:HK54="W"))+SUMPRODUCT((HG3:HG54=EV7)*(HJ3:HJ54=EV5)*(HK3:HK54="W"))+SUMPRODUCT((HG3:HG54=EV7)*(HJ3:HJ54=EV6)*(HK3:HK54="W"))+SUMPRODUCT((HG3:HG54=EV8)*(HJ3:HJ54=EV7)*(HL3:HL54="W"))+SUMPRODUCT((HG3:HG54=EV5)*(HJ3:HJ54=EV7)*(HL3:HL54="W"))+SUMPRODUCT((HG3:HG54=EV6)*(HJ3:HJ54=EV7)*(HL3:HL54="W"))</f>
        <v>0</v>
      </c>
      <c r="EX7" s="385">
        <f ca="1">SUMPRODUCT((HG3:HG54=EV7)*(HJ3:HJ54=EV8)*(HK3:HK54="D"))+SUMPRODUCT((HG3:HG54=EV7)*(HJ3:HJ54=EV5)*(HK3:HK54="D"))+SUMPRODUCT((HG3:HG54=EV7)*(HJ3:HJ54=EV6)*(HK3:HK54="D"))+SUMPRODUCT((HG3:HG54=EV8)*(HJ3:HJ54=EV7)*(HK3:HK54="D"))+SUMPRODUCT((HG3:HG54=EV5)*(HJ3:HJ54=EV7)*(HK3:HK54="D"))+SUMPRODUCT((HG3:HG54=EV6)*(HJ3:HJ54=EV7)*(HK3:HK54="D"))</f>
        <v>0</v>
      </c>
      <c r="EY7" s="385">
        <f ca="1">SUMPRODUCT((HG3:HG54=EV7)*(HJ3:HJ54=EV8)*(HK3:HK54="L"))+SUMPRODUCT((HG3:HG54=EV7)*(HJ3:HJ54=EV5)*(HK3:HK54="L"))+SUMPRODUCT((HG3:HG54=EV7)*(HJ3:HJ54=EV6)*(HK3:HK54="L"))+SUMPRODUCT((HG3:HG54=EV8)*(HJ3:HJ54=EV7)*(HL3:HL54="L"))+SUMPRODUCT((HG3:HG54=EV5)*(HJ3:HJ54=EV7)*(HL3:HL54="L"))+SUMPRODUCT((HG3:HG54=EV6)*(HJ3:HJ54=EV7)*(HL3:HL54="L"))</f>
        <v>0</v>
      </c>
      <c r="EZ7" s="385">
        <f ca="1">SUMPRODUCT((HG3:HG54=EV7)*(HJ3:HJ54=EV8)*HH3:HH54)+SUMPRODUCT((HG3:HG54=EV7)*(HJ3:HJ54=EV4)*HH3:HH54)+SUMPRODUCT((HG3:HG54=EV7)*(HJ3:HJ54=EV5)*HH3:HH54)+SUMPRODUCT((HG3:HG54=EV7)*(HJ3:HJ54=EV6)*HH3:HH54)+SUMPRODUCT((HG3:HG54=EV8)*(HJ3:HJ54=EV7)*HI3:HI54)+SUMPRODUCT((HG3:HG54=EV4)*(HJ3:HJ54=EV7)*HI3:HI54)+SUMPRODUCT((HG3:HG54=EV5)*(HJ3:HJ54=EV7)*HI3:HI54)+SUMPRODUCT((HG3:HG54=EV6)*(HJ3:HJ54=EV7)*HI3:HI54)</f>
        <v>0</v>
      </c>
      <c r="FA7" s="385">
        <f ca="1">SUMPRODUCT((HG3:HG54=EV7)*(HJ3:HJ54=EV8)*HI3:HI54)+SUMPRODUCT((HG3:HG54=EV7)*(HJ3:HJ54=EV4)*HI3:HI54)+SUMPRODUCT((HG3:HG54=EV7)*(HJ3:HJ54=EV5)*HI3:HI54)+SUMPRODUCT((HG3:HG54=EV7)*(HJ3:HJ54=EV6)*HI3:HI54)+SUMPRODUCT((HG3:HG54=EV8)*(HJ3:HJ54=EV7)*HH3:HH54)+SUMPRODUCT((HG3:HG54=EV4)*(HJ3:HJ54=EV7)*HH3:HH54)+SUMPRODUCT((HG3:HG54=EV5)*(HJ3:HJ54=EV7)*HH3:HH54)+SUMPRODUCT((HG3:HG54=EV6)*(HJ3:HJ54=EV7)*HH3:HH54)</f>
        <v>0</v>
      </c>
      <c r="FB7" s="385">
        <f ca="1">EZ7-FA7+1000</f>
        <v>1000</v>
      </c>
      <c r="FC7" s="385" t="str">
        <f t="shared" ca="1" si="297"/>
        <v/>
      </c>
      <c r="FD7" s="385" t="str">
        <f ca="1">IF(EV7&lt;&gt;"",VLOOKUP(EV7,DI4:DO52,7,FALSE),"")</f>
        <v/>
      </c>
      <c r="FE7" s="385" t="str">
        <f ca="1">IF(EV7&lt;&gt;"",VLOOKUP(EV7,DI4:DO52,5,FALSE),"")</f>
        <v/>
      </c>
      <c r="FF7" s="385" t="str">
        <f ca="1">IF(EV7&lt;&gt;"",VLOOKUP(EV7,DI4:DQ52,9,FALSE),"")</f>
        <v/>
      </c>
      <c r="FG7" s="385" t="str">
        <f t="shared" ca="1" si="298"/>
        <v/>
      </c>
      <c r="FH7" s="385" t="str">
        <f ca="1">IF(EV7&lt;&gt;"",RANK(FG7,FG4:FG8),"")</f>
        <v/>
      </c>
      <c r="FI7" s="385" t="str">
        <f ca="1">IF(EV7&lt;&gt;"",SUMPRODUCT((FG4:FG8=FG7)*(FB4:FB8&gt;FB7)),"")</f>
        <v/>
      </c>
      <c r="FJ7" s="385" t="str">
        <f ca="1">IF(EV7&lt;&gt;"",SUMPRODUCT((FG4:FG8=FG7)*(FB4:FB8=FB7)*(EZ4:EZ8&gt;EZ7)),"")</f>
        <v/>
      </c>
      <c r="FK7" s="385" t="str">
        <f ca="1">IF(EV7&lt;&gt;"",SUMPRODUCT((FG4:FG8=FG7)*(FB4:FB8=FB7)*(EZ4:EZ8=EZ7)*(FD4:FD8&gt;FD7)),"")</f>
        <v/>
      </c>
      <c r="FL7" s="385" t="str">
        <f ca="1">IF(EV7&lt;&gt;"",SUMPRODUCT((FG4:FG8=FG7)*(FB4:FB8=FB7)*(EZ4:EZ8=EZ7)*(FD4:FD8=FD7)*(FE4:FE8&gt;FE7)),"")</f>
        <v/>
      </c>
      <c r="FM7" s="385" t="str">
        <f ca="1">IF(EV7&lt;&gt;"",SUMPRODUCT((FG4:FG8=FG7)*(FB4:FB8=FB7)*(EZ4:EZ8=EZ7)*(FD4:FD8=FD7)*(FE4:FE8=FE7)*(FF4:FF8&gt;FF7)),"")</f>
        <v/>
      </c>
      <c r="FN7" s="385" t="str">
        <f ca="1">IF(EV7&lt;&gt;"",IF(FN59&lt;&gt;"",IF(EU55=3,FN59,FN59+EU55),SUM(FH7:FM7)+1),"")</f>
        <v/>
      </c>
      <c r="FO7" s="385" t="str">
        <f ca="1">IF(EV7&lt;&gt;"",INDEX(EV5:EV8,MATCH(4,FN5:FN8,0),0),"")</f>
        <v/>
      </c>
      <c r="FP7" s="385" t="str">
        <f ca="1">IF(DY5&lt;&gt;"",DY5,"")</f>
        <v/>
      </c>
      <c r="FQ7" s="385">
        <f ca="1">SUMPRODUCT((HG3:HG54=FP7)*(HJ3:HJ54=FP8)*(HK3:HK54="W"))+SUMPRODUCT((HG3:HG54=FP7)*(HJ3:HJ54=FP9)*(HK3:HK54="W"))+SUMPRODUCT((HG3:HG54=FP7)*(HJ3:HJ54=FP6)*(HK3:HK54="W"))+SUMPRODUCT((HG3:HG54=FP8)*(HJ3:HJ54=FP7)*(HL3:HL54="W"))+SUMPRODUCT((HG3:HG54=FP9)*(HJ3:HJ54=FP7)*(HL3:HL54="W"))+SUMPRODUCT((HG3:HG54=FP6)*(HJ3:HJ54=FP7)*(HL3:HL54="W"))</f>
        <v>0</v>
      </c>
      <c r="FR7" s="385">
        <f ca="1">SUMPRODUCT((HG3:HG54=FP7)*(HJ3:HJ54=FP8)*(HK3:HK54="D"))+SUMPRODUCT((HG3:HG54=FP7)*(HJ3:HJ54=FP9)*(HK3:HK54="D"))+SUMPRODUCT((HG3:HG54=FP7)*(HJ3:HJ54=FP6)*(HK3:HK54="D"))+SUMPRODUCT((HG3:HG54=FP8)*(HJ3:HJ54=FP7)*(HK3:HK54="D"))+SUMPRODUCT((HG3:HG54=FP9)*(HJ3:HJ54=FP7)*(HK3:HK54="D"))+SUMPRODUCT((HG3:HG54=FP6)*(HJ3:HJ54=FP7)*(HK3:HK54="D"))</f>
        <v>0</v>
      </c>
      <c r="FS7" s="385">
        <f ca="1">SUMPRODUCT((HG3:HG54=FP7)*(HJ3:HJ54=FP8)*(HK3:HK54="L"))+SUMPRODUCT((HG3:HG54=FP7)*(HJ3:HJ54=FP9)*(HK3:HK54="L"))+SUMPRODUCT((HG3:HG54=FP7)*(HJ3:HJ54=FP6)*(HK3:HK54="L"))+SUMPRODUCT((HG3:HG54=FP8)*(HJ3:HJ54=FP7)*(HL3:HL54="L"))+SUMPRODUCT((HG3:HG54=FP9)*(HJ3:HJ54=FP7)*(HL3:HL54="L"))+SUMPRODUCT((HG3:HG54=FP6)*(HJ3:HJ54=FP7)*(HL3:HL54="L"))</f>
        <v>0</v>
      </c>
      <c r="FT7" s="385">
        <f ca="1">SUMPRODUCT((HG3:HG54=FP7)*(HJ3:HJ54=FP8)*HH3:HH54)+SUMPRODUCT((HG3:HG54=FP7)*(HJ3:HJ54=FP4)*HH3:HH54)+SUMPRODUCT((HG3:HG54=FP7)*(HJ3:HJ54=FP5)*HH3:HH54)+SUMPRODUCT((HG3:HG54=FP7)*(HJ3:HJ54=FP6)*HH3:HH54)+SUMPRODUCT((HG3:HG54=FP8)*(HJ3:HJ54=FP7)*HI3:HI54)+SUMPRODUCT((HG3:HG54=FP4)*(HJ3:HJ54=FP7)*HI3:HI54)+SUMPRODUCT((HG3:HG54=FP5)*(HJ3:HJ54=FP7)*HI3:HI54)+SUMPRODUCT((HG3:HG54=FP6)*(HJ3:HJ54=FP7)*HI3:HI54)</f>
        <v>0</v>
      </c>
      <c r="FU7" s="385">
        <f ca="1">SUMPRODUCT((HG3:HG54=FP7)*(HJ3:HJ54=FP8)*HI3:HI54)+SUMPRODUCT((HG3:HG54=FP7)*(HJ3:HJ54=FP4)*HI3:HI54)+SUMPRODUCT((HG3:HG54=FP7)*(HJ3:HJ54=FP5)*HI3:HI54)+SUMPRODUCT((HG3:HG54=FP7)*(HJ3:HJ54=FP6)*HI3:HI54)+SUMPRODUCT((HG3:HG54=FP8)*(HJ3:HJ54=FP7)*HH3:HH54)+SUMPRODUCT((HG3:HG54=FP4)*(HJ3:HJ54=FP7)*HH3:HH54)+SUMPRODUCT((HG3:HG54=FP5)*(HJ3:HJ54=FP7)*HH3:HH54)+SUMPRODUCT((HG3:HG54=FP6)*(HJ3:HJ54=FP7)*HH3:HH54)</f>
        <v>0</v>
      </c>
      <c r="FV7" s="385">
        <f ca="1">FT7-FU7+1000</f>
        <v>1000</v>
      </c>
      <c r="FW7" s="385" t="str">
        <f t="shared" ca="1" si="580"/>
        <v/>
      </c>
      <c r="FX7" s="385" t="str">
        <f ca="1">IF(FP7&lt;&gt;"",VLOOKUP(FP7,DI4:DO52,7,FALSE),"")</f>
        <v/>
      </c>
      <c r="FY7" s="385" t="str">
        <f ca="1">IF(FP7&lt;&gt;"",VLOOKUP(FP7,DI4:DO52,5,FALSE),"")</f>
        <v/>
      </c>
      <c r="FZ7" s="385" t="str">
        <f ca="1">IF(FP7&lt;&gt;"",VLOOKUP(FP7,DI4:DQ52,9,FALSE),"")</f>
        <v/>
      </c>
      <c r="GA7" s="385" t="str">
        <f t="shared" ca="1" si="581"/>
        <v/>
      </c>
      <c r="GB7" s="385" t="str">
        <f ca="1">IF(FP7&lt;&gt;"",RANK(GA7,GA4:GA8),"")</f>
        <v/>
      </c>
      <c r="GC7" s="385" t="str">
        <f ca="1">IF(FP7&lt;&gt;"",SUMPRODUCT((GA4:GA8=GA7)*(FV4:FV8&gt;FV7)),"")</f>
        <v/>
      </c>
      <c r="GD7" s="385" t="str">
        <f ca="1">IF(FP7&lt;&gt;"",SUMPRODUCT((GA4:GA8=GA7)*(FV4:FV8=FV7)*(FT4:FT8&gt;FT7)),"")</f>
        <v/>
      </c>
      <c r="GE7" s="385" t="str">
        <f ca="1">IF(FP7&lt;&gt;"",SUMPRODUCT((GA4:GA8=GA7)*(FV4:FV8=FV7)*(FT4:FT8=FT7)*(FX4:FX8&gt;FX7)),"")</f>
        <v/>
      </c>
      <c r="GF7" s="385" t="str">
        <f ca="1">IF(FP7&lt;&gt;"",SUMPRODUCT((GA4:GA8=GA7)*(FV4:FV8=FV7)*(FT4:FT8=FT7)*(FX4:FX8=FX7)*(FY4:FY8&gt;FY7)),"")</f>
        <v/>
      </c>
      <c r="GG7" s="385" t="str">
        <f ca="1">IF(FP7&lt;&gt;"",SUMPRODUCT((GA4:GA8=GA7)*(FV4:FV8=FV7)*(FT4:FT8=FT7)*(FX4:FX8=FX7)*(FY4:FY8=FY7)*(FZ4:FZ8&gt;FZ7)),"")</f>
        <v/>
      </c>
      <c r="GH7" s="385" t="str">
        <f ca="1">IF(FP7&lt;&gt;"",SUM(GB7:GG7)+2,"")</f>
        <v/>
      </c>
      <c r="GI7" s="385" t="str">
        <f ca="1">IF(FP7&lt;&gt;"",INDEX(FP6:FP8,MATCH(4,GH6:GH8,0),0),"")</f>
        <v/>
      </c>
      <c r="GJ7" s="385" t="str">
        <f>IF(DZ4&lt;&gt;"",DZ4,"")</f>
        <v/>
      </c>
      <c r="GK7" s="385">
        <f ca="1">SUMPRODUCT((HG3:HG54=GJ7)*(HJ3:HJ54=GJ8)*(HK3:HK54="W"))+SUMPRODUCT((HG3:HG54=GJ7)*(HJ3:HJ54=GJ9)*(HK3:HK54="W"))+SUMPRODUCT((HG3:HG54=GJ7)*(HJ3:HJ54=GJ10)*(HK3:HK54="W"))+SUMPRODUCT((HG3:HG54=GJ8)*(HJ3:HJ54=GJ7)*(HL3:HL54="W"))+SUMPRODUCT((HG3:HG54=GJ9)*(HJ3:HJ54=GJ7)*(HL3:HL54="W"))+SUMPRODUCT((HG3:HG54=GJ10)*(HJ3:HJ54=GJ7)*(HL3:HL54="W"))</f>
        <v>0</v>
      </c>
      <c r="GL7" s="385">
        <f ca="1">SUMPRODUCT((HG3:HG54=GJ7)*(HJ3:HJ54=GJ8)*(HK3:HK54="D"))+SUMPRODUCT((HG3:HG54=GJ7)*(HJ3:HJ54=GJ9)*(HK3:HK54="D"))+SUMPRODUCT((HG3:HG54=GJ7)*(HJ3:HJ54=GJ10)*(HK3:HK54="D"))+SUMPRODUCT((HG3:HG54=GJ8)*(HJ3:HJ54=GJ7)*(HK3:HK54="D"))+SUMPRODUCT((HG3:HG54=GJ9)*(HJ3:HJ54=GJ7)*(HK3:HK54="D"))+SUMPRODUCT((HG3:HG54=GJ10)*(HJ3:HJ54=GJ7)*(HK3:HK54="D"))</f>
        <v>0</v>
      </c>
      <c r="GM7" s="385">
        <f ca="1">SUMPRODUCT((HG3:HG54=GJ7)*(HJ3:HJ54=GJ8)*(HK3:HK54="L"))+SUMPRODUCT((HG3:HG54=GJ7)*(HJ3:HJ54=GJ9)*(HK3:HK54="L"))+SUMPRODUCT((HG3:HG54=GJ7)*(HJ3:HJ54=GJ10)*(HK3:HK54="L"))+SUMPRODUCT((HG3:HG54=GJ8)*(HJ3:HJ54=GJ7)*(HL3:HL54="L"))+SUMPRODUCT((HG3:HG54=GJ9)*(HJ3:HJ54=GJ7)*(HL3:HL54="L"))+SUMPRODUCT((HG3:HG54=GJ10)*(HJ3:HJ54=GJ7)*(HL3:HL54="L"))</f>
        <v>0</v>
      </c>
      <c r="GN7" s="385">
        <f ca="1">SUMPRODUCT((HG3:HG54=GJ7)*(HJ3:HJ54=GJ8)*HH3:HH54)+SUMPRODUCT((HG3:HG54=GJ7)*(HJ3:HJ54=GJ4)*HH3:HH54)+SUMPRODUCT((HG3:HG54=GJ7)*(HJ3:HJ54=GJ5)*HH3:HH54)+SUMPRODUCT((HG3:HG54=GJ7)*(HJ3:HJ54=GJ6)*HH3:HH54)+SUMPRODUCT((HG3:HG54=GJ8)*(HJ3:HJ54=GJ7)*HI3:HI54)+SUMPRODUCT((HG3:HG54=GJ4)*(HJ3:HJ54=GJ7)*HI3:HI54)+SUMPRODUCT((HG3:HG54=GJ5)*(HJ3:HJ54=GJ7)*HI3:HI54)+SUMPRODUCT((HG3:HG54=GJ6)*(HJ3:HJ54=GJ7)*HI3:HI54)</f>
        <v>0</v>
      </c>
      <c r="GO7" s="385">
        <f ca="1">SUMPRODUCT((HG3:HG54=GJ7)*(HJ3:HJ54=GJ8)*HI3:HI54)+SUMPRODUCT((HG3:HG54=GJ7)*(HJ3:HJ54=GJ4)*HI3:HI54)+SUMPRODUCT((HG3:HG54=GJ7)*(HJ3:HJ54=GJ5)*HI3:HI54)+SUMPRODUCT((HG3:HG54=GJ7)*(HJ3:HJ54=GJ6)*HI3:HI54)+SUMPRODUCT((HG3:HG54=GJ8)*(HJ3:HJ54=GJ7)*HH3:HH54)+SUMPRODUCT((HG3:HG54=GJ4)*(HJ3:HJ54=GJ7)*HH3:HH54)+SUMPRODUCT((HG3:HG54=GJ5)*(HJ3:HJ54=GJ7)*HH3:HH54)+SUMPRODUCT((HG3:HG54=GJ6)*(HJ3:HJ54=GJ7)*HH3:HH54)</f>
        <v>0</v>
      </c>
      <c r="GP7" s="385">
        <f ca="1">GN7-GO7+1000</f>
        <v>1000</v>
      </c>
      <c r="GQ7" s="385" t="str">
        <f t="shared" ref="GQ7" si="926">IF(GJ7&lt;&gt;"",GK7*3+GL7*1,"")</f>
        <v/>
      </c>
      <c r="GR7" s="385" t="str">
        <f>IF(GJ7&lt;&gt;"",VLOOKUP(GJ7,DI4:DO52,7,FALSE),"")</f>
        <v/>
      </c>
      <c r="GS7" s="385" t="str">
        <f>IF(GJ7&lt;&gt;"",VLOOKUP(GJ7,DI4:DO52,5,FALSE),"")</f>
        <v/>
      </c>
      <c r="GT7" s="385" t="str">
        <f>IF(GJ7&lt;&gt;"",VLOOKUP(GJ7,DI4:DQ52,9,FALSE),"")</f>
        <v/>
      </c>
      <c r="GU7" s="385" t="str">
        <f t="shared" ref="GU7" si="927">GQ7</f>
        <v/>
      </c>
      <c r="GV7" s="385" t="str">
        <f>IF(GJ7&lt;&gt;"",RANK(GU7,GU4:GU8),"")</f>
        <v/>
      </c>
      <c r="GW7" s="385" t="str">
        <f>IF(GJ7&lt;&gt;"",SUMPRODUCT((GU4:GU8=GU7)*(GP4:GP8&gt;GP7)),"")</f>
        <v/>
      </c>
      <c r="GX7" s="385" t="str">
        <f>IF(GJ7&lt;&gt;"",SUMPRODUCT((GU4:GU8=GU7)*(GP4:GP8=GP7)*(GN4:GN8&gt;GN7)),"")</f>
        <v/>
      </c>
      <c r="GY7" s="385" t="str">
        <f>IF(GJ7&lt;&gt;"",SUMPRODUCT((GU4:GU8=GU7)*(GP4:GP8=GP7)*(GN4:GN8=GN7)*(GR4:GR8&gt;GR7)),"")</f>
        <v/>
      </c>
      <c r="GZ7" s="385" t="str">
        <f>IF(GJ7&lt;&gt;"",SUMPRODUCT((GU4:GU8=GU7)*(GP4:GP8=GP7)*(GN4:GN8=GN7)*(GR4:GR8=GR7)*(GS4:GS8&gt;GS7)),"")</f>
        <v/>
      </c>
      <c r="HA7" s="385" t="str">
        <f>IF(GJ7&lt;&gt;"",SUMPRODUCT((GU4:GU8=GU7)*(GP4:GP8=GP7)*(GN4:GN8=GN7)*(GR4:GR8=GR7)*(GS4:GS8=GS7)*(GT4:GT8&gt;GT7)),"")</f>
        <v/>
      </c>
      <c r="HB7" s="385" t="str">
        <f>IF(GJ7&lt;&gt;"",SUM(GV7:HA7)+3,"")</f>
        <v/>
      </c>
      <c r="HC7" s="385" t="str">
        <f>IF(GJ7&lt;&gt;"",IF(HB7=4,GJ7,GJ8),"")</f>
        <v/>
      </c>
      <c r="HD7" s="385" t="str">
        <f ca="1">IF(HC7&lt;&gt;"",HC7,IF(GI7&lt;&gt;"",GI7,IF(FO7&lt;&gt;"",FO7,IF(EU7&lt;&gt;"",EU7,DU7))))</f>
        <v>Finland</v>
      </c>
      <c r="HE7" s="385">
        <v>4</v>
      </c>
      <c r="HF7" s="385">
        <v>5</v>
      </c>
      <c r="HG7" s="389" t="str">
        <f t="shared" si="37"/>
        <v>Germany</v>
      </c>
      <c r="HH7" s="389">
        <f ca="1">IF(OFFSET('Game Board'!O12,0,HH1)&lt;&gt;"",OFFSET('Game Board'!O12,0,HH1),0)</f>
        <v>0</v>
      </c>
      <c r="HI7" s="389">
        <f ca="1">IF(OFFSET('Game Board'!P12,0,HH1)&lt;&gt;"",OFFSET('Game Board'!P12,0,HH1),0)</f>
        <v>0</v>
      </c>
      <c r="HJ7" s="389" t="str">
        <f t="shared" si="38"/>
        <v>Poland</v>
      </c>
      <c r="HK7" s="389" t="str">
        <f ca="1">IF(AND(OFFSET('Game Board'!O12,0,HH1)&lt;&gt;"",OFFSET('Game Board'!P12,0,HH1)&lt;&gt;""),IF(HH7&gt;HI7,"W",IF(HH7=HI7,"D","L")),"")</f>
        <v/>
      </c>
      <c r="HL7" s="385" t="str">
        <f t="shared" ca="1" si="39"/>
        <v/>
      </c>
      <c r="HN7" s="385">
        <f ca="1">VLOOKUP(HO7,LJ4:LK8,2,FALSE)</f>
        <v>4</v>
      </c>
      <c r="HO7" s="386" t="str">
        <f t="shared" si="40"/>
        <v>Finland</v>
      </c>
      <c r="HP7" s="385">
        <f ca="1">SUMPRODUCT((LM3:LM54=HO7)*(LQ3:LQ54="W"))+SUMPRODUCT((LP3:LP54=HO7)*(LR3:LR54="W"))</f>
        <v>0</v>
      </c>
      <c r="HQ7" s="385">
        <f ca="1">SUMPRODUCT((LM3:LM54=HO7)*(LQ3:LQ54="D"))+SUMPRODUCT((LP3:LP54=HO7)*(LR3:LR54="D"))</f>
        <v>0</v>
      </c>
      <c r="HR7" s="385">
        <f ca="1">SUMPRODUCT((LM3:LM54=HO7)*(LQ3:LQ54="L"))+SUMPRODUCT((LP3:LP54=HO7)*(LR3:LR54="L"))</f>
        <v>0</v>
      </c>
      <c r="HS7" s="385">
        <f t="shared" ref="HS7" ca="1" si="928">SUMIF(LM3:LM72,HO7,LN3:LN72)+SUMIF(LP3:LP72,HO7,LO3:LO72)</f>
        <v>0</v>
      </c>
      <c r="HT7" s="385">
        <f t="shared" ref="HT7" ca="1" si="929">SUMIF(LP3:LP72,HO7,LN3:LN72)+SUMIF(LM3:LM72,HO7,LO3:LO72)</f>
        <v>0</v>
      </c>
      <c r="HU7" s="385">
        <f t="shared" ca="1" si="43"/>
        <v>1000</v>
      </c>
      <c r="HV7" s="385">
        <f t="shared" ca="1" si="44"/>
        <v>0</v>
      </c>
      <c r="HW7" s="391">
        <f t="shared" si="45"/>
        <v>8</v>
      </c>
      <c r="HX7" s="385">
        <f t="shared" ref="HX7" ca="1" si="930">IF(COUNTIF(HV4:HV8,4)&lt;&gt;4,RANK(HV7,HV4:HV8),HV59)</f>
        <v>1</v>
      </c>
      <c r="HZ7" s="385">
        <f t="shared" ref="HZ7" ca="1" si="931">SUMPRODUCT((HX4:HX7=HX7)*(HW4:HW7&lt;HW7))+HX7</f>
        <v>1</v>
      </c>
      <c r="IA7" s="386" t="str">
        <f t="shared" ref="IA7" ca="1" si="932">INDEX(HO4:HO8,MATCH(4,HZ4:HZ8,0),0)</f>
        <v>Switzerland</v>
      </c>
      <c r="IB7" s="385">
        <f t="shared" ref="IB7" ca="1" si="933">INDEX(HX4:HX8,MATCH(IA7,HO4:HO8,0),0)</f>
        <v>1</v>
      </c>
      <c r="IC7" s="385" t="str">
        <f t="shared" ca="1" si="588"/>
        <v>Switzerland</v>
      </c>
      <c r="ID7" s="385" t="str">
        <f t="shared" ca="1" si="589"/>
        <v/>
      </c>
      <c r="IH7" s="385" t="str">
        <f t="shared" ca="1" si="54"/>
        <v>Switzerland</v>
      </c>
      <c r="II7" s="385">
        <f ca="1">SUMPRODUCT((LM3:LM54=IH7)*(LP3:LP54=IH8)*(LQ3:LQ54="W"))+SUMPRODUCT((LM3:LM54=IH7)*(LP3:LP54=IH4)*(LQ3:LQ54="W"))+SUMPRODUCT((LM3:LM54=IH7)*(LP3:LP54=IH5)*(LQ3:LQ54="W"))+SUMPRODUCT((LM3:LM54=IH7)*(LP3:LP54=IH6)*(LQ3:LQ54="W"))+SUMPRODUCT((LM3:LM54=IH8)*(LP3:LP54=IH7)*(LR3:LR54="W"))+SUMPRODUCT((LM3:LM54=IH4)*(LP3:LP54=IH7)*(LR3:LR54="W"))+SUMPRODUCT((LM3:LM54=IH5)*(LP3:LP54=IH7)*(LR3:LR54="W"))+SUMPRODUCT((LM3:LM54=IH6)*(LP3:LP54=IH7)*(LR3:LR54="W"))</f>
        <v>0</v>
      </c>
      <c r="IJ7" s="385">
        <f ca="1">SUMPRODUCT((LM3:LM54=IH7)*(LP3:LP54=IH8)*(LQ3:LQ54="D"))+SUMPRODUCT((LM3:LM54=IH7)*(LP3:LP54=IH4)*(LQ3:LQ54="D"))+SUMPRODUCT((LM3:LM54=IH7)*(LP3:LP54=IH5)*(LQ3:LQ54="D"))+SUMPRODUCT((LM3:LM54=IH7)*(LP3:LP54=IH6)*(LQ3:LQ54="D"))+SUMPRODUCT((LM3:LM54=IH8)*(LP3:LP54=IH7)*(LQ3:LQ54="D"))+SUMPRODUCT((LM3:LM54=IH4)*(LP3:LP54=IH7)*(LQ3:LQ54="D"))+SUMPRODUCT((LM3:LM54=IH5)*(LP3:LP54=IH7)*(LQ3:LQ54="D"))+SUMPRODUCT((LM3:LM54=IH6)*(LP3:LP54=IH7)*(LQ3:LQ54="D"))</f>
        <v>0</v>
      </c>
      <c r="IK7" s="385">
        <f ca="1">SUMPRODUCT((LM3:LM54=IH7)*(LP3:LP54=IH8)*(LQ3:LQ54="L"))+SUMPRODUCT((LM3:LM54=IH7)*(LP3:LP54=IH4)*(LQ3:LQ54="L"))+SUMPRODUCT((LM3:LM54=IH7)*(LP3:LP54=IH5)*(LQ3:LQ54="L"))+SUMPRODUCT((LM3:LM54=IH7)*(LP3:LP54=IH6)*(LQ3:LQ54="L"))+SUMPRODUCT((LM3:LM54=IH8)*(LP3:LP54=IH7)*(LR3:LR54="L"))+SUMPRODUCT((LM3:LM54=IH4)*(LP3:LP54=IH7)*(LR3:LR54="L"))+SUMPRODUCT((LM3:LM54=IH5)*(LP3:LP54=IH7)*(LR3:LR54="L"))+SUMPRODUCT((LM3:LM54=IH6)*(LP3:LP54=IH7)*(LR3:LR54="L"))</f>
        <v>0</v>
      </c>
      <c r="IL7" s="385">
        <f ca="1">SUMPRODUCT((LM3:LM54=IH7)*(LP3:LP54=IH8)*LN3:LN54)+SUMPRODUCT((LM3:LM54=IH7)*(LP3:LP54=IH4)*LN3:LN54)+SUMPRODUCT((LM3:LM54=IH7)*(LP3:LP54=IH5)*LN3:LN54)+SUMPRODUCT((LM3:LM54=IH7)*(LP3:LP54=IH6)*LN3:LN54)+SUMPRODUCT((LM3:LM54=IH8)*(LP3:LP54=IH7)*LO3:LO54)+SUMPRODUCT((LM3:LM54=IH4)*(LP3:LP54=IH7)*LO3:LO54)+SUMPRODUCT((LM3:LM54=IH5)*(LP3:LP54=IH7)*LO3:LO54)+SUMPRODUCT((LM3:LM54=IH6)*(LP3:LP54=IH7)*LO3:LO54)</f>
        <v>0</v>
      </c>
      <c r="IM7" s="385">
        <f ca="1">SUMPRODUCT((LM3:LM54=IH7)*(LP3:LP54=IH8)*LO3:LO54)+SUMPRODUCT((LM3:LM54=IH7)*(LP3:LP54=IH4)*LO3:LO54)+SUMPRODUCT((LM3:LM54=IH7)*(LP3:LP54=IH5)*LO3:LO54)+SUMPRODUCT((LM3:LM54=IH7)*(LP3:LP54=IH6)*LO3:LO54)+SUMPRODUCT((LM3:LM54=IH8)*(LP3:LP54=IH7)*LN3:LN54)+SUMPRODUCT((LM3:LM54=IH4)*(LP3:LP54=IH7)*LN3:LN54)+SUMPRODUCT((LM3:LM54=IH5)*(LP3:LP54=IH7)*LN3:LN54)+SUMPRODUCT((LM3:LM54=IH6)*(LP3:LP54=IH7)*LN3:LN54)</f>
        <v>0</v>
      </c>
      <c r="IN7" s="385">
        <f t="shared" ca="1" si="55"/>
        <v>1000</v>
      </c>
      <c r="IO7" s="385">
        <f t="shared" ca="1" si="56"/>
        <v>0</v>
      </c>
      <c r="IP7" s="385">
        <f ca="1">IF(IH7&lt;&gt;"",VLOOKUP(IH7,HO4:HU52,7,FALSE),"")</f>
        <v>1000</v>
      </c>
      <c r="IQ7" s="385">
        <f ca="1">IF(IH7&lt;&gt;"",VLOOKUP(IH7,HO4:HU52,5,FALSE),"")</f>
        <v>0</v>
      </c>
      <c r="IR7" s="385">
        <f ca="1">IF(IH7&lt;&gt;"",VLOOKUP(IH7,HO4:HW52,9,FALSE),"")</f>
        <v>27</v>
      </c>
      <c r="IS7" s="385">
        <f t="shared" ca="1" si="57"/>
        <v>0</v>
      </c>
      <c r="IT7" s="385">
        <f t="shared" ref="IT7" ca="1" si="934">IF(IH7&lt;&gt;"",RANK(IS7,IS4:IS8),"")</f>
        <v>1</v>
      </c>
      <c r="IU7" s="385">
        <f t="shared" ref="IU7" ca="1" si="935">IF(IH7&lt;&gt;"",SUMPRODUCT((IS4:IS8=IS7)*(IN4:IN8&gt;IN7)),"")</f>
        <v>0</v>
      </c>
      <c r="IV7" s="385">
        <f t="shared" ref="IV7" ca="1" si="936">IF(IH7&lt;&gt;"",SUMPRODUCT((IS4:IS8=IS7)*(IN4:IN8=IN7)*(IL4:IL8&gt;IL7)),"")</f>
        <v>0</v>
      </c>
      <c r="IW7" s="385">
        <f t="shared" ref="IW7" ca="1" si="937">IF(IH7&lt;&gt;"",SUMPRODUCT((IS4:IS8=IS7)*(IN4:IN8=IN7)*(IL4:IL8=IL7)*(IP4:IP8&gt;IP7)),"")</f>
        <v>0</v>
      </c>
      <c r="IX7" s="385">
        <f t="shared" ref="IX7" ca="1" si="938">IF(IH7&lt;&gt;"",SUMPRODUCT((IS4:IS8=IS7)*(IN4:IN8=IN7)*(IL4:IL8=IL7)*(IP4:IP8=IP7)*(IQ4:IQ8&gt;IQ7)),"")</f>
        <v>0</v>
      </c>
      <c r="IY7" s="385">
        <f t="shared" ref="IY7" ca="1" si="939">IF(IH7&lt;&gt;"",SUMPRODUCT((IS4:IS8=IS7)*(IN4:IN8=IN7)*(IL4:IL8=IL7)*(IP4:IP8=IP7)*(IQ4:IQ8=IQ7)*(IR4:IR8&gt;IR7)),"")</f>
        <v>0</v>
      </c>
      <c r="IZ7" s="385">
        <f t="shared" ref="IZ7" ca="1" si="940">IF(IH7&lt;&gt;"",IF(IZ59&lt;&gt;"",IF(IG55=3,IZ59,IZ59+IG55),SUM(IT7:IY7)),"")</f>
        <v>1</v>
      </c>
      <c r="JA7" s="385" t="str">
        <f t="shared" ref="JA7" ca="1" si="941">IF(IH7&lt;&gt;"",INDEX(IH4:IH8,MATCH(4,IZ4:IZ8,0),0),"")</f>
        <v>Finland</v>
      </c>
      <c r="JB7" s="385" t="str">
        <f t="shared" ca="1" si="317"/>
        <v/>
      </c>
      <c r="JC7" s="385">
        <f ca="1">SUMPRODUCT((LM3:LM54=JB7)*(LP3:LP54=JB8)*(LQ3:LQ54="W"))+SUMPRODUCT((LM3:LM54=JB7)*(LP3:LP54=JB5)*(LQ3:LQ54="W"))+SUMPRODUCT((LM3:LM54=JB7)*(LP3:LP54=JB6)*(LQ3:LQ54="W"))+SUMPRODUCT((LM3:LM54=JB8)*(LP3:LP54=JB7)*(LR3:LR54="W"))+SUMPRODUCT((LM3:LM54=JB5)*(LP3:LP54=JB7)*(LR3:LR54="W"))+SUMPRODUCT((LM3:LM54=JB6)*(LP3:LP54=JB7)*(LR3:LR54="W"))</f>
        <v>0</v>
      </c>
      <c r="JD7" s="385">
        <f ca="1">SUMPRODUCT((LM3:LM54=JB7)*(LP3:LP54=JB8)*(LQ3:LQ54="D"))+SUMPRODUCT((LM3:LM54=JB7)*(LP3:LP54=JB5)*(LQ3:LQ54="D"))+SUMPRODUCT((LM3:LM54=JB7)*(LP3:LP54=JB6)*(LQ3:LQ54="D"))+SUMPRODUCT((LM3:LM54=JB8)*(LP3:LP54=JB7)*(LQ3:LQ54="D"))+SUMPRODUCT((LM3:LM54=JB5)*(LP3:LP54=JB7)*(LQ3:LQ54="D"))+SUMPRODUCT((LM3:LM54=JB6)*(LP3:LP54=JB7)*(LQ3:LQ54="D"))</f>
        <v>0</v>
      </c>
      <c r="JE7" s="385">
        <f ca="1">SUMPRODUCT((LM3:LM54=JB7)*(LP3:LP54=JB8)*(LQ3:LQ54="L"))+SUMPRODUCT((LM3:LM54=JB7)*(LP3:LP54=JB5)*(LQ3:LQ54="L"))+SUMPRODUCT((LM3:LM54=JB7)*(LP3:LP54=JB6)*(LQ3:LQ54="L"))+SUMPRODUCT((LM3:LM54=JB8)*(LP3:LP54=JB7)*(LR3:LR54="L"))+SUMPRODUCT((LM3:LM54=JB5)*(LP3:LP54=JB7)*(LR3:LR54="L"))+SUMPRODUCT((LM3:LM54=JB6)*(LP3:LP54=JB7)*(LR3:LR54="L"))</f>
        <v>0</v>
      </c>
      <c r="JF7" s="385">
        <f ca="1">SUMPRODUCT((LM3:LM54=JB7)*(LP3:LP54=JB8)*LN3:LN54)+SUMPRODUCT((LM3:LM54=JB7)*(LP3:LP54=JB4)*LN3:LN54)+SUMPRODUCT((LM3:LM54=JB7)*(LP3:LP54=JB5)*LN3:LN54)+SUMPRODUCT((LM3:LM54=JB7)*(LP3:LP54=JB6)*LN3:LN54)+SUMPRODUCT((LM3:LM54=JB8)*(LP3:LP54=JB7)*LO3:LO54)+SUMPRODUCT((LM3:LM54=JB4)*(LP3:LP54=JB7)*LO3:LO54)+SUMPRODUCT((LM3:LM54=JB5)*(LP3:LP54=JB7)*LO3:LO54)+SUMPRODUCT((LM3:LM54=JB6)*(LP3:LP54=JB7)*LO3:LO54)</f>
        <v>0</v>
      </c>
      <c r="JG7" s="385">
        <f ca="1">SUMPRODUCT((LM3:LM54=JB7)*(LP3:LP54=JB8)*LO3:LO54)+SUMPRODUCT((LM3:LM54=JB7)*(LP3:LP54=JB4)*LO3:LO54)+SUMPRODUCT((LM3:LM54=JB7)*(LP3:LP54=JB5)*LO3:LO54)+SUMPRODUCT((LM3:LM54=JB7)*(LP3:LP54=JB6)*LO3:LO54)+SUMPRODUCT((LM3:LM54=JB8)*(LP3:LP54=JB7)*LN3:LN54)+SUMPRODUCT((LM3:LM54=JB4)*(LP3:LP54=JB7)*LN3:LN54)+SUMPRODUCT((LM3:LM54=JB5)*(LP3:LP54=JB7)*LN3:LN54)+SUMPRODUCT((LM3:LM54=JB6)*(LP3:LP54=JB7)*LN3:LN54)</f>
        <v>0</v>
      </c>
      <c r="JH7" s="385">
        <f t="shared" ca="1" si="318"/>
        <v>1000</v>
      </c>
      <c r="JI7" s="385" t="str">
        <f t="shared" ca="1" si="319"/>
        <v/>
      </c>
      <c r="JJ7" s="385" t="str">
        <f ca="1">IF(JB7&lt;&gt;"",VLOOKUP(JB7,HO4:HU52,7,FALSE),"")</f>
        <v/>
      </c>
      <c r="JK7" s="385" t="str">
        <f ca="1">IF(JB7&lt;&gt;"",VLOOKUP(JB7,HO4:HU52,5,FALSE),"")</f>
        <v/>
      </c>
      <c r="JL7" s="385" t="str">
        <f ca="1">IF(JB7&lt;&gt;"",VLOOKUP(JB7,HO4:HW52,9,FALSE),"")</f>
        <v/>
      </c>
      <c r="JM7" s="385" t="str">
        <f t="shared" ca="1" si="320"/>
        <v/>
      </c>
      <c r="JN7" s="385" t="str">
        <f t="shared" ref="JN7" ca="1" si="942">IF(JB7&lt;&gt;"",RANK(JM7,JM4:JM8),"")</f>
        <v/>
      </c>
      <c r="JO7" s="385" t="str">
        <f t="shared" ref="JO7" ca="1" si="943">IF(JB7&lt;&gt;"",SUMPRODUCT((JM4:JM8=JM7)*(JH4:JH8&gt;JH7)),"")</f>
        <v/>
      </c>
      <c r="JP7" s="385" t="str">
        <f t="shared" ref="JP7" ca="1" si="944">IF(JB7&lt;&gt;"",SUMPRODUCT((JM4:JM8=JM7)*(JH4:JH8=JH7)*(JF4:JF8&gt;JF7)),"")</f>
        <v/>
      </c>
      <c r="JQ7" s="385" t="str">
        <f t="shared" ref="JQ7" ca="1" si="945">IF(JB7&lt;&gt;"",SUMPRODUCT((JM4:JM8=JM7)*(JH4:JH8=JH7)*(JF4:JF8=JF7)*(JJ4:JJ8&gt;JJ7)),"")</f>
        <v/>
      </c>
      <c r="JR7" s="385" t="str">
        <f t="shared" ref="JR7" ca="1" si="946">IF(JB7&lt;&gt;"",SUMPRODUCT((JM4:JM8=JM7)*(JH4:JH8=JH7)*(JF4:JF8=JF7)*(JJ4:JJ8=JJ7)*(JK4:JK8&gt;JK7)),"")</f>
        <v/>
      </c>
      <c r="JS7" s="385" t="str">
        <f t="shared" ref="JS7" ca="1" si="947">IF(JB7&lt;&gt;"",SUMPRODUCT((JM4:JM8=JM7)*(JH4:JH8=JH7)*(JF4:JF8=JF7)*(JJ4:JJ8=JJ7)*(JK4:JK8=JK7)*(JL4:JL8&gt;JL7)),"")</f>
        <v/>
      </c>
      <c r="JT7" s="385" t="str">
        <f t="shared" ref="JT7" ca="1" si="948">IF(JB7&lt;&gt;"",IF(JT59&lt;&gt;"",IF(JA55=3,JT59,JT59+JA55),SUM(JN7:JS7)+1),"")</f>
        <v/>
      </c>
      <c r="JU7" s="385" t="str">
        <f t="shared" ref="JU7" ca="1" si="949">IF(JB7&lt;&gt;"",INDEX(JB5:JB8,MATCH(4,JT5:JT8,0),0),"")</f>
        <v/>
      </c>
      <c r="JV7" s="385" t="str">
        <f t="shared" ca="1" si="607"/>
        <v/>
      </c>
      <c r="JW7" s="385">
        <f ca="1">SUMPRODUCT((LM3:LM54=JV7)*(LP3:LP54=JV8)*(LQ3:LQ54="W"))+SUMPRODUCT((LM3:LM54=JV7)*(LP3:LP54=JV9)*(LQ3:LQ54="W"))+SUMPRODUCT((LM3:LM54=JV7)*(LP3:LP54=JV6)*(LQ3:LQ54="W"))+SUMPRODUCT((LM3:LM54=JV8)*(LP3:LP54=JV7)*(LR3:LR54="W"))+SUMPRODUCT((LM3:LM54=JV9)*(LP3:LP54=JV7)*(LR3:LR54="W"))+SUMPRODUCT((LM3:LM54=JV6)*(LP3:LP54=JV7)*(LR3:LR54="W"))</f>
        <v>0</v>
      </c>
      <c r="JX7" s="385">
        <f ca="1">SUMPRODUCT((LM3:LM54=JV7)*(LP3:LP54=JV8)*(LQ3:LQ54="D"))+SUMPRODUCT((LM3:LM54=JV7)*(LP3:LP54=JV9)*(LQ3:LQ54="D"))+SUMPRODUCT((LM3:LM54=JV7)*(LP3:LP54=JV6)*(LQ3:LQ54="D"))+SUMPRODUCT((LM3:LM54=JV8)*(LP3:LP54=JV7)*(LQ3:LQ54="D"))+SUMPRODUCT((LM3:LM54=JV9)*(LP3:LP54=JV7)*(LQ3:LQ54="D"))+SUMPRODUCT((LM3:LM54=JV6)*(LP3:LP54=JV7)*(LQ3:LQ54="D"))</f>
        <v>0</v>
      </c>
      <c r="JY7" s="385">
        <f ca="1">SUMPRODUCT((LM3:LM54=JV7)*(LP3:LP54=JV8)*(LQ3:LQ54="L"))+SUMPRODUCT((LM3:LM54=JV7)*(LP3:LP54=JV9)*(LQ3:LQ54="L"))+SUMPRODUCT((LM3:LM54=JV7)*(LP3:LP54=JV6)*(LQ3:LQ54="L"))+SUMPRODUCT((LM3:LM54=JV8)*(LP3:LP54=JV7)*(LR3:LR54="L"))+SUMPRODUCT((LM3:LM54=JV9)*(LP3:LP54=JV7)*(LR3:LR54="L"))+SUMPRODUCT((LM3:LM54=JV6)*(LP3:LP54=JV7)*(LR3:LR54="L"))</f>
        <v>0</v>
      </c>
      <c r="JZ7" s="385">
        <f ca="1">SUMPRODUCT((LM3:LM54=JV7)*(LP3:LP54=JV8)*LN3:LN54)+SUMPRODUCT((LM3:LM54=JV7)*(LP3:LP54=JV4)*LN3:LN54)+SUMPRODUCT((LM3:LM54=JV7)*(LP3:LP54=JV5)*LN3:LN54)+SUMPRODUCT((LM3:LM54=JV7)*(LP3:LP54=JV6)*LN3:LN54)+SUMPRODUCT((LM3:LM54=JV8)*(LP3:LP54=JV7)*LO3:LO54)+SUMPRODUCT((LM3:LM54=JV4)*(LP3:LP54=JV7)*LO3:LO54)+SUMPRODUCT((LM3:LM54=JV5)*(LP3:LP54=JV7)*LO3:LO54)+SUMPRODUCT((LM3:LM54=JV6)*(LP3:LP54=JV7)*LO3:LO54)</f>
        <v>0</v>
      </c>
      <c r="KA7" s="385">
        <f ca="1">SUMPRODUCT((LM3:LM54=JV7)*(LP3:LP54=JV8)*LO3:LO54)+SUMPRODUCT((LM3:LM54=JV7)*(LP3:LP54=JV4)*LO3:LO54)+SUMPRODUCT((LM3:LM54=JV7)*(LP3:LP54=JV5)*LO3:LO54)+SUMPRODUCT((LM3:LM54=JV7)*(LP3:LP54=JV6)*LO3:LO54)+SUMPRODUCT((LM3:LM54=JV8)*(LP3:LP54=JV7)*LN3:LN54)+SUMPRODUCT((LM3:LM54=JV4)*(LP3:LP54=JV7)*LN3:LN54)+SUMPRODUCT((LM3:LM54=JV5)*(LP3:LP54=JV7)*LN3:LN54)+SUMPRODUCT((LM3:LM54=JV6)*(LP3:LP54=JV7)*LN3:LN54)</f>
        <v>0</v>
      </c>
      <c r="KB7" s="385">
        <f t="shared" ca="1" si="608"/>
        <v>1000</v>
      </c>
      <c r="KC7" s="385" t="str">
        <f t="shared" ca="1" si="609"/>
        <v/>
      </c>
      <c r="KD7" s="385" t="str">
        <f ca="1">IF(JV7&lt;&gt;"",VLOOKUP(JV7,HO4:HU52,7,FALSE),"")</f>
        <v/>
      </c>
      <c r="KE7" s="385" t="str">
        <f ca="1">IF(JV7&lt;&gt;"",VLOOKUP(JV7,HO4:HU52,5,FALSE),"")</f>
        <v/>
      </c>
      <c r="KF7" s="385" t="str">
        <f ca="1">IF(JV7&lt;&gt;"",VLOOKUP(JV7,HO4:HW52,9,FALSE),"")</f>
        <v/>
      </c>
      <c r="KG7" s="385" t="str">
        <f t="shared" ca="1" si="610"/>
        <v/>
      </c>
      <c r="KH7" s="385" t="str">
        <f t="shared" ref="KH7" ca="1" si="950">IF(JV7&lt;&gt;"",RANK(KG7,KG4:KG8),"")</f>
        <v/>
      </c>
      <c r="KI7" s="385" t="str">
        <f t="shared" ref="KI7" ca="1" si="951">IF(JV7&lt;&gt;"",SUMPRODUCT((KG4:KG8=KG7)*(KB4:KB8&gt;KB7)),"")</f>
        <v/>
      </c>
      <c r="KJ7" s="385" t="str">
        <f t="shared" ref="KJ7" ca="1" si="952">IF(JV7&lt;&gt;"",SUMPRODUCT((KG4:KG8=KG7)*(KB4:KB8=KB7)*(JZ4:JZ8&gt;JZ7)),"")</f>
        <v/>
      </c>
      <c r="KK7" s="385" t="str">
        <f t="shared" ref="KK7" ca="1" si="953">IF(JV7&lt;&gt;"",SUMPRODUCT((KG4:KG8=KG7)*(KB4:KB8=KB7)*(JZ4:JZ8=JZ7)*(KD4:KD8&gt;KD7)),"")</f>
        <v/>
      </c>
      <c r="KL7" s="385" t="str">
        <f t="shared" ref="KL7" ca="1" si="954">IF(JV7&lt;&gt;"",SUMPRODUCT((KG4:KG8=KG7)*(KB4:KB8=KB7)*(JZ4:JZ8=JZ7)*(KD4:KD8=KD7)*(KE4:KE8&gt;KE7)),"")</f>
        <v/>
      </c>
      <c r="KM7" s="385" t="str">
        <f t="shared" ref="KM7" ca="1" si="955">IF(JV7&lt;&gt;"",SUMPRODUCT((KG4:KG8=KG7)*(KB4:KB8=KB7)*(JZ4:JZ8=JZ7)*(KD4:KD8=KD7)*(KE4:KE8=KE7)*(KF4:KF8&gt;KF7)),"")</f>
        <v/>
      </c>
      <c r="KN7" s="385" t="str">
        <f t="shared" ca="1" si="617"/>
        <v/>
      </c>
      <c r="KO7" s="385" t="str">
        <f t="shared" ref="KO7" ca="1" si="956">IF(JV7&lt;&gt;"",INDEX(JV6:JV8,MATCH(4,KN6:KN8,0),0),"")</f>
        <v/>
      </c>
      <c r="KP7" s="385" t="str">
        <f t="shared" ref="KP7" si="957">IF(IF4&lt;&gt;"",IF4,"")</f>
        <v/>
      </c>
      <c r="KQ7" s="385">
        <f ca="1">SUMPRODUCT((LM3:LM54=KP7)*(LP3:LP54=KP8)*(LQ3:LQ54="W"))+SUMPRODUCT((LM3:LM54=KP7)*(LP3:LP54=KP9)*(LQ3:LQ54="W"))+SUMPRODUCT((LM3:LM54=KP7)*(LP3:LP54=KP10)*(LQ3:LQ54="W"))+SUMPRODUCT((LM3:LM54=KP8)*(LP3:LP54=KP7)*(LR3:LR54="W"))+SUMPRODUCT((LM3:LM54=KP9)*(LP3:LP54=KP7)*(LR3:LR54="W"))+SUMPRODUCT((LM3:LM54=KP10)*(LP3:LP54=KP7)*(LR3:LR54="W"))</f>
        <v>0</v>
      </c>
      <c r="KR7" s="385">
        <f ca="1">SUMPRODUCT((LM3:LM54=KP7)*(LP3:LP54=KP8)*(LQ3:LQ54="D"))+SUMPRODUCT((LM3:LM54=KP7)*(LP3:LP54=KP9)*(LQ3:LQ54="D"))+SUMPRODUCT((LM3:LM54=KP7)*(LP3:LP54=KP10)*(LQ3:LQ54="D"))+SUMPRODUCT((LM3:LM54=KP8)*(LP3:LP54=KP7)*(LQ3:LQ54="D"))+SUMPRODUCT((LM3:LM54=KP9)*(LP3:LP54=KP7)*(LQ3:LQ54="D"))+SUMPRODUCT((LM3:LM54=KP10)*(LP3:LP54=KP7)*(LQ3:LQ54="D"))</f>
        <v>0</v>
      </c>
      <c r="KS7" s="385">
        <f ca="1">SUMPRODUCT((LM3:LM54=KP7)*(LP3:LP54=KP8)*(LQ3:LQ54="L"))+SUMPRODUCT((LM3:LM54=KP7)*(LP3:LP54=KP9)*(LQ3:LQ54="L"))+SUMPRODUCT((LM3:LM54=KP7)*(LP3:LP54=KP10)*(LQ3:LQ54="L"))+SUMPRODUCT((LM3:LM54=KP8)*(LP3:LP54=KP7)*(LR3:LR54="L"))+SUMPRODUCT((LM3:LM54=KP9)*(LP3:LP54=KP7)*(LR3:LR54="L"))+SUMPRODUCT((LM3:LM54=KP10)*(LP3:LP54=KP7)*(LR3:LR54="L"))</f>
        <v>0</v>
      </c>
      <c r="KT7" s="385">
        <f ca="1">SUMPRODUCT((LM3:LM54=KP7)*(LP3:LP54=KP8)*LN3:LN54)+SUMPRODUCT((LM3:LM54=KP7)*(LP3:LP54=KP4)*LN3:LN54)+SUMPRODUCT((LM3:LM54=KP7)*(LP3:LP54=KP5)*LN3:LN54)+SUMPRODUCT((LM3:LM54=KP7)*(LP3:LP54=KP6)*LN3:LN54)+SUMPRODUCT((LM3:LM54=KP8)*(LP3:LP54=KP7)*LO3:LO54)+SUMPRODUCT((LM3:LM54=KP4)*(LP3:LP54=KP7)*LO3:LO54)+SUMPRODUCT((LM3:LM54=KP5)*(LP3:LP54=KP7)*LO3:LO54)+SUMPRODUCT((LM3:LM54=KP6)*(LP3:LP54=KP7)*LO3:LO54)</f>
        <v>0</v>
      </c>
      <c r="KU7" s="385">
        <f ca="1">SUMPRODUCT((LM3:LM54=KP7)*(LP3:LP54=KP8)*LO3:LO54)+SUMPRODUCT((LM3:LM54=KP7)*(LP3:LP54=KP4)*LO3:LO54)+SUMPRODUCT((LM3:LM54=KP7)*(LP3:LP54=KP5)*LO3:LO54)+SUMPRODUCT((LM3:LM54=KP7)*(LP3:LP54=KP6)*LO3:LO54)+SUMPRODUCT((LM3:LM54=KP8)*(LP3:LP54=KP7)*LN3:LN54)+SUMPRODUCT((LM3:LM54=KP4)*(LP3:LP54=KP7)*LN3:LN54)+SUMPRODUCT((LM3:LM54=KP5)*(LP3:LP54=KP7)*LN3:LN54)+SUMPRODUCT((LM3:LM54=KP6)*(LP3:LP54=KP7)*LN3:LN54)</f>
        <v>0</v>
      </c>
      <c r="KV7" s="385">
        <f t="shared" ref="KV7" ca="1" si="958">KT7-KU7+1000</f>
        <v>1000</v>
      </c>
      <c r="KW7" s="385" t="str">
        <f t="shared" ref="KW7" si="959">IF(KP7&lt;&gt;"",KQ7*3+KR7*1,"")</f>
        <v/>
      </c>
      <c r="KX7" s="385" t="str">
        <f>IF(KP7&lt;&gt;"",VLOOKUP(KP7,HO4:HU52,7,FALSE),"")</f>
        <v/>
      </c>
      <c r="KY7" s="385" t="str">
        <f>IF(KP7&lt;&gt;"",VLOOKUP(KP7,HO4:HU52,5,FALSE),"")</f>
        <v/>
      </c>
      <c r="KZ7" s="385" t="str">
        <f>IF(KP7&lt;&gt;"",VLOOKUP(KP7,HO4:HW52,9,FALSE),"")</f>
        <v/>
      </c>
      <c r="LA7" s="385" t="str">
        <f t="shared" ref="LA7" si="960">KW7</f>
        <v/>
      </c>
      <c r="LB7" s="385" t="str">
        <f t="shared" ref="LB7" si="961">IF(KP7&lt;&gt;"",RANK(LA7,LA4:LA8),"")</f>
        <v/>
      </c>
      <c r="LC7" s="385" t="str">
        <f t="shared" ref="LC7" si="962">IF(KP7&lt;&gt;"",SUMPRODUCT((LA4:LA8=LA7)*(KV4:KV8&gt;KV7)),"")</f>
        <v/>
      </c>
      <c r="LD7" s="385" t="str">
        <f t="shared" ref="LD7" si="963">IF(KP7&lt;&gt;"",SUMPRODUCT((LA4:LA8=LA7)*(KV4:KV8=KV7)*(KT4:KT8&gt;KT7)),"")</f>
        <v/>
      </c>
      <c r="LE7" s="385" t="str">
        <f t="shared" ref="LE7" si="964">IF(KP7&lt;&gt;"",SUMPRODUCT((LA4:LA8=LA7)*(KV4:KV8=KV7)*(KT4:KT8=KT7)*(KX4:KX8&gt;KX7)),"")</f>
        <v/>
      </c>
      <c r="LF7" s="385" t="str">
        <f t="shared" ref="LF7" si="965">IF(KP7&lt;&gt;"",SUMPRODUCT((LA4:LA8=LA7)*(KV4:KV8=KV7)*(KT4:KT8=KT7)*(KX4:KX8=KX7)*(KY4:KY8&gt;KY7)),"")</f>
        <v/>
      </c>
      <c r="LG7" s="385" t="str">
        <f t="shared" ref="LG7" si="966">IF(KP7&lt;&gt;"",SUMPRODUCT((LA4:LA8=LA7)*(KV4:KV8=KV7)*(KT4:KT8=KT7)*(KX4:KX8=KX7)*(KY4:KY8=KY7)*(KZ4:KZ8&gt;KZ7)),"")</f>
        <v/>
      </c>
      <c r="LH7" s="385" t="str">
        <f t="shared" ref="LH7" si="967">IF(KP7&lt;&gt;"",SUM(LB7:LG7)+3,"")</f>
        <v/>
      </c>
      <c r="LI7" s="385" t="str">
        <f t="shared" ref="LI7" si="968">IF(KP7&lt;&gt;"",IF(LH7=4,KP7,KP8),"")</f>
        <v/>
      </c>
      <c r="LJ7" s="385" t="str">
        <f t="shared" ref="LJ7" ca="1" si="969">IF(LI7&lt;&gt;"",LI7,IF(KO7&lt;&gt;"",KO7,IF(JU7&lt;&gt;"",JU7,IF(JA7&lt;&gt;"",JA7,IA7))))</f>
        <v>Finland</v>
      </c>
      <c r="LK7" s="385">
        <v>4</v>
      </c>
      <c r="LL7" s="385">
        <v>5</v>
      </c>
      <c r="LM7" s="389" t="str">
        <f t="shared" si="9"/>
        <v>Germany</v>
      </c>
      <c r="LN7" s="389">
        <f ca="1">IF(OFFSET('Game Board'!O12,0,LN1)&lt;&gt;"",OFFSET('Game Board'!O12,0,LN1),0)</f>
        <v>0</v>
      </c>
      <c r="LO7" s="389">
        <f ca="1">IF(OFFSET('Game Board'!P12,0,LN1)&lt;&gt;"",OFFSET('Game Board'!P12,0,LN1),0)</f>
        <v>0</v>
      </c>
      <c r="LP7" s="389" t="str">
        <f t="shared" si="10"/>
        <v>Poland</v>
      </c>
      <c r="LQ7" s="389" t="str">
        <f ca="1">IF(AND(OFFSET('Game Board'!O12,0,LN1)&lt;&gt;"",OFFSET('Game Board'!P12,0,LN1)&lt;&gt;""),IF(LN7&gt;LO7,"W",IF(LN7=LO7,"D","L")),"")</f>
        <v/>
      </c>
      <c r="LR7" s="385" t="str">
        <f t="shared" ca="1" si="11"/>
        <v/>
      </c>
      <c r="LT7" s="385">
        <f ca="1">VLOOKUP(LU7,PP4:PQ8,2,FALSE)</f>
        <v>4</v>
      </c>
      <c r="LU7" s="386" t="str">
        <f t="shared" si="67"/>
        <v>Finland</v>
      </c>
      <c r="LV7" s="385">
        <f ca="1">SUMPRODUCT((PS3:PS54=LU7)*(PW3:PW54="W"))+SUMPRODUCT((PV3:PV54=LU7)*(PX3:PX54="W"))</f>
        <v>0</v>
      </c>
      <c r="LW7" s="385">
        <f ca="1">SUMPRODUCT((PS3:PS54=LU7)*(PW3:PW54="D"))+SUMPRODUCT((PV3:PV54=LU7)*(PX3:PX54="D"))</f>
        <v>0</v>
      </c>
      <c r="LX7" s="385">
        <f ca="1">SUMPRODUCT((PS3:PS54=LU7)*(PW3:PW54="L"))+SUMPRODUCT((PV3:PV54=LU7)*(PX3:PX54="L"))</f>
        <v>0</v>
      </c>
      <c r="LY7" s="385">
        <f t="shared" ref="LY7" ca="1" si="970">SUMIF(PS3:PS72,LU7,PT3:PT72)+SUMIF(PV3:PV72,LU7,PU3:PU72)</f>
        <v>0</v>
      </c>
      <c r="LZ7" s="385">
        <f t="shared" ref="LZ7" ca="1" si="971">SUMIF(PV3:PV72,LU7,PT3:PT72)+SUMIF(PS3:PS72,LU7,PU3:PU72)</f>
        <v>0</v>
      </c>
      <c r="MA7" s="385">
        <f t="shared" ca="1" si="70"/>
        <v>1000</v>
      </c>
      <c r="MB7" s="385">
        <f t="shared" ca="1" si="71"/>
        <v>0</v>
      </c>
      <c r="MC7" s="391">
        <f t="shared" si="72"/>
        <v>8</v>
      </c>
      <c r="MD7" s="385">
        <f t="shared" ref="MD7" ca="1" si="972">IF(COUNTIF(MB4:MB8,4)&lt;&gt;4,RANK(MB7,MB4:MB8),MB59)</f>
        <v>1</v>
      </c>
      <c r="MF7" s="385">
        <f t="shared" ref="MF7" ca="1" si="973">SUMPRODUCT((MD4:MD7=MD7)*(MC4:MC7&lt;MC7))+MD7</f>
        <v>1</v>
      </c>
      <c r="MG7" s="386" t="str">
        <f t="shared" ref="MG7" ca="1" si="974">INDEX(LU4:LU8,MATCH(4,MF4:MF8,0),0)</f>
        <v>Switzerland</v>
      </c>
      <c r="MH7" s="385">
        <f t="shared" ref="MH7" ca="1" si="975">INDEX(MD4:MD8,MATCH(MG7,LU4:LU8,0),0)</f>
        <v>1</v>
      </c>
      <c r="MI7" s="385" t="str">
        <f t="shared" ca="1" si="626"/>
        <v>Switzerland</v>
      </c>
      <c r="MJ7" s="385" t="str">
        <f t="shared" ca="1" si="627"/>
        <v/>
      </c>
      <c r="MN7" s="385" t="str">
        <f t="shared" ca="1" si="81"/>
        <v>Switzerland</v>
      </c>
      <c r="MO7" s="385">
        <f ca="1">SUMPRODUCT((PS3:PS54=MN7)*(PV3:PV54=MN8)*(PW3:PW54="W"))+SUMPRODUCT((PS3:PS54=MN7)*(PV3:PV54=MN4)*(PW3:PW54="W"))+SUMPRODUCT((PS3:PS54=MN7)*(PV3:PV54=MN5)*(PW3:PW54="W"))+SUMPRODUCT((PS3:PS54=MN7)*(PV3:PV54=MN6)*(PW3:PW54="W"))+SUMPRODUCT((PS3:PS54=MN8)*(PV3:PV54=MN7)*(PX3:PX54="W"))+SUMPRODUCT((PS3:PS54=MN4)*(PV3:PV54=MN7)*(PX3:PX54="W"))+SUMPRODUCT((PS3:PS54=MN5)*(PV3:PV54=MN7)*(PX3:PX54="W"))+SUMPRODUCT((PS3:PS54=MN6)*(PV3:PV54=MN7)*(PX3:PX54="W"))</f>
        <v>0</v>
      </c>
      <c r="MP7" s="385">
        <f ca="1">SUMPRODUCT((PS3:PS54=MN7)*(PV3:PV54=MN8)*(PW3:PW54="D"))+SUMPRODUCT((PS3:PS54=MN7)*(PV3:PV54=MN4)*(PW3:PW54="D"))+SUMPRODUCT((PS3:PS54=MN7)*(PV3:PV54=MN5)*(PW3:PW54="D"))+SUMPRODUCT((PS3:PS54=MN7)*(PV3:PV54=MN6)*(PW3:PW54="D"))+SUMPRODUCT((PS3:PS54=MN8)*(PV3:PV54=MN7)*(PW3:PW54="D"))+SUMPRODUCT((PS3:PS54=MN4)*(PV3:PV54=MN7)*(PW3:PW54="D"))+SUMPRODUCT((PS3:PS54=MN5)*(PV3:PV54=MN7)*(PW3:PW54="D"))+SUMPRODUCT((PS3:PS54=MN6)*(PV3:PV54=MN7)*(PW3:PW54="D"))</f>
        <v>0</v>
      </c>
      <c r="MQ7" s="385">
        <f ca="1">SUMPRODUCT((PS3:PS54=MN7)*(PV3:PV54=MN8)*(PW3:PW54="L"))+SUMPRODUCT((PS3:PS54=MN7)*(PV3:PV54=MN4)*(PW3:PW54="L"))+SUMPRODUCT((PS3:PS54=MN7)*(PV3:PV54=MN5)*(PW3:PW54="L"))+SUMPRODUCT((PS3:PS54=MN7)*(PV3:PV54=MN6)*(PW3:PW54="L"))+SUMPRODUCT((PS3:PS54=MN8)*(PV3:PV54=MN7)*(PX3:PX54="L"))+SUMPRODUCT((PS3:PS54=MN4)*(PV3:PV54=MN7)*(PX3:PX54="L"))+SUMPRODUCT((PS3:PS54=MN5)*(PV3:PV54=MN7)*(PX3:PX54="L"))+SUMPRODUCT((PS3:PS54=MN6)*(PV3:PV54=MN7)*(PX3:PX54="L"))</f>
        <v>0</v>
      </c>
      <c r="MR7" s="385">
        <f ca="1">SUMPRODUCT((PS3:PS54=MN7)*(PV3:PV54=MN8)*PT3:PT54)+SUMPRODUCT((PS3:PS54=MN7)*(PV3:PV54=MN4)*PT3:PT54)+SUMPRODUCT((PS3:PS54=MN7)*(PV3:PV54=MN5)*PT3:PT54)+SUMPRODUCT((PS3:PS54=MN7)*(PV3:PV54=MN6)*PT3:PT54)+SUMPRODUCT((PS3:PS54=MN8)*(PV3:PV54=MN7)*PU3:PU54)+SUMPRODUCT((PS3:PS54=MN4)*(PV3:PV54=MN7)*PU3:PU54)+SUMPRODUCT((PS3:PS54=MN5)*(PV3:PV54=MN7)*PU3:PU54)+SUMPRODUCT((PS3:PS54=MN6)*(PV3:PV54=MN7)*PU3:PU54)</f>
        <v>0</v>
      </c>
      <c r="MS7" s="385">
        <f ca="1">SUMPRODUCT((PS3:PS54=MN7)*(PV3:PV54=MN8)*PU3:PU54)+SUMPRODUCT((PS3:PS54=MN7)*(PV3:PV54=MN4)*PU3:PU54)+SUMPRODUCT((PS3:PS54=MN7)*(PV3:PV54=MN5)*PU3:PU54)+SUMPRODUCT((PS3:PS54=MN7)*(PV3:PV54=MN6)*PU3:PU54)+SUMPRODUCT((PS3:PS54=MN8)*(PV3:PV54=MN7)*PT3:PT54)+SUMPRODUCT((PS3:PS54=MN4)*(PV3:PV54=MN7)*PT3:PT54)+SUMPRODUCT((PS3:PS54=MN5)*(PV3:PV54=MN7)*PT3:PT54)+SUMPRODUCT((PS3:PS54=MN6)*(PV3:PV54=MN7)*PT3:PT54)</f>
        <v>0</v>
      </c>
      <c r="MT7" s="385">
        <f t="shared" ca="1" si="82"/>
        <v>1000</v>
      </c>
      <c r="MU7" s="385">
        <f t="shared" ca="1" si="83"/>
        <v>0</v>
      </c>
      <c r="MV7" s="385">
        <f ca="1">IF(MN7&lt;&gt;"",VLOOKUP(MN7,LU4:MA52,7,FALSE),"")</f>
        <v>1000</v>
      </c>
      <c r="MW7" s="385">
        <f ca="1">IF(MN7&lt;&gt;"",VLOOKUP(MN7,LU4:MA52,5,FALSE),"")</f>
        <v>0</v>
      </c>
      <c r="MX7" s="385">
        <f ca="1">IF(MN7&lt;&gt;"",VLOOKUP(MN7,LU4:MC52,9,FALSE),"")</f>
        <v>27</v>
      </c>
      <c r="MY7" s="385">
        <f t="shared" ca="1" si="84"/>
        <v>0</v>
      </c>
      <c r="MZ7" s="385">
        <f t="shared" ref="MZ7" ca="1" si="976">IF(MN7&lt;&gt;"",RANK(MY7,MY4:MY8),"")</f>
        <v>1</v>
      </c>
      <c r="NA7" s="385">
        <f t="shared" ref="NA7" ca="1" si="977">IF(MN7&lt;&gt;"",SUMPRODUCT((MY4:MY8=MY7)*(MT4:MT8&gt;MT7)),"")</f>
        <v>0</v>
      </c>
      <c r="NB7" s="385">
        <f t="shared" ref="NB7" ca="1" si="978">IF(MN7&lt;&gt;"",SUMPRODUCT((MY4:MY8=MY7)*(MT4:MT8=MT7)*(MR4:MR8&gt;MR7)),"")</f>
        <v>0</v>
      </c>
      <c r="NC7" s="385">
        <f t="shared" ref="NC7" ca="1" si="979">IF(MN7&lt;&gt;"",SUMPRODUCT((MY4:MY8=MY7)*(MT4:MT8=MT7)*(MR4:MR8=MR7)*(MV4:MV8&gt;MV7)),"")</f>
        <v>0</v>
      </c>
      <c r="ND7" s="385">
        <f t="shared" ref="ND7" ca="1" si="980">IF(MN7&lt;&gt;"",SUMPRODUCT((MY4:MY8=MY7)*(MT4:MT8=MT7)*(MR4:MR8=MR7)*(MV4:MV8=MV7)*(MW4:MW8&gt;MW7)),"")</f>
        <v>0</v>
      </c>
      <c r="NE7" s="385">
        <f t="shared" ref="NE7" ca="1" si="981">IF(MN7&lt;&gt;"",SUMPRODUCT((MY4:MY8=MY7)*(MT4:MT8=MT7)*(MR4:MR8=MR7)*(MV4:MV8=MV7)*(MW4:MW8=MW7)*(MX4:MX8&gt;MX7)),"")</f>
        <v>0</v>
      </c>
      <c r="NF7" s="385">
        <f t="shared" ref="NF7" ca="1" si="982">IF(MN7&lt;&gt;"",IF(NF59&lt;&gt;"",IF(MM55=3,NF59,NF59+MM55),SUM(MZ7:NE7)),"")</f>
        <v>1</v>
      </c>
      <c r="NG7" s="385" t="str">
        <f t="shared" ref="NG7" ca="1" si="983">IF(MN7&lt;&gt;"",INDEX(MN4:MN8,MATCH(4,NF4:NF8,0),0),"")</f>
        <v>Finland</v>
      </c>
      <c r="NH7" s="385" t="str">
        <f t="shared" ca="1" si="348"/>
        <v/>
      </c>
      <c r="NI7" s="385">
        <f ca="1">SUMPRODUCT((PS3:PS54=NH7)*(PV3:PV54=NH8)*(PW3:PW54="W"))+SUMPRODUCT((PS3:PS54=NH7)*(PV3:PV54=NH5)*(PW3:PW54="W"))+SUMPRODUCT((PS3:PS54=NH7)*(PV3:PV54=NH6)*(PW3:PW54="W"))+SUMPRODUCT((PS3:PS54=NH8)*(PV3:PV54=NH7)*(PX3:PX54="W"))+SUMPRODUCT((PS3:PS54=NH5)*(PV3:PV54=NH7)*(PX3:PX54="W"))+SUMPRODUCT((PS3:PS54=NH6)*(PV3:PV54=NH7)*(PX3:PX54="W"))</f>
        <v>0</v>
      </c>
      <c r="NJ7" s="385">
        <f ca="1">SUMPRODUCT((PS3:PS54=NH7)*(PV3:PV54=NH8)*(PW3:PW54="D"))+SUMPRODUCT((PS3:PS54=NH7)*(PV3:PV54=NH5)*(PW3:PW54="D"))+SUMPRODUCT((PS3:PS54=NH7)*(PV3:PV54=NH6)*(PW3:PW54="D"))+SUMPRODUCT((PS3:PS54=NH8)*(PV3:PV54=NH7)*(PW3:PW54="D"))+SUMPRODUCT((PS3:PS54=NH5)*(PV3:PV54=NH7)*(PW3:PW54="D"))+SUMPRODUCT((PS3:PS54=NH6)*(PV3:PV54=NH7)*(PW3:PW54="D"))</f>
        <v>0</v>
      </c>
      <c r="NK7" s="385">
        <f ca="1">SUMPRODUCT((PS3:PS54=NH7)*(PV3:PV54=NH8)*(PW3:PW54="L"))+SUMPRODUCT((PS3:PS54=NH7)*(PV3:PV54=NH5)*(PW3:PW54="L"))+SUMPRODUCT((PS3:PS54=NH7)*(PV3:PV54=NH6)*(PW3:PW54="L"))+SUMPRODUCT((PS3:PS54=NH8)*(PV3:PV54=NH7)*(PX3:PX54="L"))+SUMPRODUCT((PS3:PS54=NH5)*(PV3:PV54=NH7)*(PX3:PX54="L"))+SUMPRODUCT((PS3:PS54=NH6)*(PV3:PV54=NH7)*(PX3:PX54="L"))</f>
        <v>0</v>
      </c>
      <c r="NL7" s="385">
        <f ca="1">SUMPRODUCT((PS3:PS54=NH7)*(PV3:PV54=NH8)*PT3:PT54)+SUMPRODUCT((PS3:PS54=NH7)*(PV3:PV54=NH4)*PT3:PT54)+SUMPRODUCT((PS3:PS54=NH7)*(PV3:PV54=NH5)*PT3:PT54)+SUMPRODUCT((PS3:PS54=NH7)*(PV3:PV54=NH6)*PT3:PT54)+SUMPRODUCT((PS3:PS54=NH8)*(PV3:PV54=NH7)*PU3:PU54)+SUMPRODUCT((PS3:PS54=NH4)*(PV3:PV54=NH7)*PU3:PU54)+SUMPRODUCT((PS3:PS54=NH5)*(PV3:PV54=NH7)*PU3:PU54)+SUMPRODUCT((PS3:PS54=NH6)*(PV3:PV54=NH7)*PU3:PU54)</f>
        <v>0</v>
      </c>
      <c r="NM7" s="385">
        <f ca="1">SUMPRODUCT((PS3:PS54=NH7)*(PV3:PV54=NH8)*PU3:PU54)+SUMPRODUCT((PS3:PS54=NH7)*(PV3:PV54=NH4)*PU3:PU54)+SUMPRODUCT((PS3:PS54=NH7)*(PV3:PV54=NH5)*PU3:PU54)+SUMPRODUCT((PS3:PS54=NH7)*(PV3:PV54=NH6)*PU3:PU54)+SUMPRODUCT((PS3:PS54=NH8)*(PV3:PV54=NH7)*PT3:PT54)+SUMPRODUCT((PS3:PS54=NH4)*(PV3:PV54=NH7)*PT3:PT54)+SUMPRODUCT((PS3:PS54=NH5)*(PV3:PV54=NH7)*PT3:PT54)+SUMPRODUCT((PS3:PS54=NH6)*(PV3:PV54=NH7)*PT3:PT54)</f>
        <v>0</v>
      </c>
      <c r="NN7" s="385">
        <f t="shared" ca="1" si="349"/>
        <v>1000</v>
      </c>
      <c r="NO7" s="385" t="str">
        <f t="shared" ca="1" si="350"/>
        <v/>
      </c>
      <c r="NP7" s="385" t="str">
        <f ca="1">IF(NH7&lt;&gt;"",VLOOKUP(NH7,LU4:MA52,7,FALSE),"")</f>
        <v/>
      </c>
      <c r="NQ7" s="385" t="str">
        <f ca="1">IF(NH7&lt;&gt;"",VLOOKUP(NH7,LU4:MA52,5,FALSE),"")</f>
        <v/>
      </c>
      <c r="NR7" s="385" t="str">
        <f ca="1">IF(NH7&lt;&gt;"",VLOOKUP(NH7,LU4:MC52,9,FALSE),"")</f>
        <v/>
      </c>
      <c r="NS7" s="385" t="str">
        <f t="shared" ca="1" si="351"/>
        <v/>
      </c>
      <c r="NT7" s="385" t="str">
        <f t="shared" ref="NT7" ca="1" si="984">IF(NH7&lt;&gt;"",RANK(NS7,NS4:NS8),"")</f>
        <v/>
      </c>
      <c r="NU7" s="385" t="str">
        <f t="shared" ref="NU7" ca="1" si="985">IF(NH7&lt;&gt;"",SUMPRODUCT((NS4:NS8=NS7)*(NN4:NN8&gt;NN7)),"")</f>
        <v/>
      </c>
      <c r="NV7" s="385" t="str">
        <f t="shared" ref="NV7" ca="1" si="986">IF(NH7&lt;&gt;"",SUMPRODUCT((NS4:NS8=NS7)*(NN4:NN8=NN7)*(NL4:NL8&gt;NL7)),"")</f>
        <v/>
      </c>
      <c r="NW7" s="385" t="str">
        <f t="shared" ref="NW7" ca="1" si="987">IF(NH7&lt;&gt;"",SUMPRODUCT((NS4:NS8=NS7)*(NN4:NN8=NN7)*(NL4:NL8=NL7)*(NP4:NP8&gt;NP7)),"")</f>
        <v/>
      </c>
      <c r="NX7" s="385" t="str">
        <f t="shared" ref="NX7" ca="1" si="988">IF(NH7&lt;&gt;"",SUMPRODUCT((NS4:NS8=NS7)*(NN4:NN8=NN7)*(NL4:NL8=NL7)*(NP4:NP8=NP7)*(NQ4:NQ8&gt;NQ7)),"")</f>
        <v/>
      </c>
      <c r="NY7" s="385" t="str">
        <f t="shared" ref="NY7" ca="1" si="989">IF(NH7&lt;&gt;"",SUMPRODUCT((NS4:NS8=NS7)*(NN4:NN8=NN7)*(NL4:NL8=NL7)*(NP4:NP8=NP7)*(NQ4:NQ8=NQ7)*(NR4:NR8&gt;NR7)),"")</f>
        <v/>
      </c>
      <c r="NZ7" s="385" t="str">
        <f t="shared" ref="NZ7" ca="1" si="990">IF(NH7&lt;&gt;"",IF(NZ59&lt;&gt;"",IF(NG55=3,NZ59,NZ59+NG55),SUM(NT7:NY7)+1),"")</f>
        <v/>
      </c>
      <c r="OA7" s="385" t="str">
        <f t="shared" ref="OA7" ca="1" si="991">IF(NH7&lt;&gt;"",INDEX(NH5:NH8,MATCH(4,NZ5:NZ8,0),0),"")</f>
        <v/>
      </c>
      <c r="OB7" s="385" t="str">
        <f t="shared" ca="1" si="645"/>
        <v/>
      </c>
      <c r="OC7" s="385">
        <f ca="1">SUMPRODUCT((PS3:PS54=OB7)*(PV3:PV54=OB8)*(PW3:PW54="W"))+SUMPRODUCT((PS3:PS54=OB7)*(PV3:PV54=OB9)*(PW3:PW54="W"))+SUMPRODUCT((PS3:PS54=OB7)*(PV3:PV54=OB6)*(PW3:PW54="W"))+SUMPRODUCT((PS3:PS54=OB8)*(PV3:PV54=OB7)*(PX3:PX54="W"))+SUMPRODUCT((PS3:PS54=OB9)*(PV3:PV54=OB7)*(PX3:PX54="W"))+SUMPRODUCT((PS3:PS54=OB6)*(PV3:PV54=OB7)*(PX3:PX54="W"))</f>
        <v>0</v>
      </c>
      <c r="OD7" s="385">
        <f ca="1">SUMPRODUCT((PS3:PS54=OB7)*(PV3:PV54=OB8)*(PW3:PW54="D"))+SUMPRODUCT((PS3:PS54=OB7)*(PV3:PV54=OB9)*(PW3:PW54="D"))+SUMPRODUCT((PS3:PS54=OB7)*(PV3:PV54=OB6)*(PW3:PW54="D"))+SUMPRODUCT((PS3:PS54=OB8)*(PV3:PV54=OB7)*(PW3:PW54="D"))+SUMPRODUCT((PS3:PS54=OB9)*(PV3:PV54=OB7)*(PW3:PW54="D"))+SUMPRODUCT((PS3:PS54=OB6)*(PV3:PV54=OB7)*(PW3:PW54="D"))</f>
        <v>0</v>
      </c>
      <c r="OE7" s="385">
        <f ca="1">SUMPRODUCT((PS3:PS54=OB7)*(PV3:PV54=OB8)*(PW3:PW54="L"))+SUMPRODUCT((PS3:PS54=OB7)*(PV3:PV54=OB9)*(PW3:PW54="L"))+SUMPRODUCT((PS3:PS54=OB7)*(PV3:PV54=OB6)*(PW3:PW54="L"))+SUMPRODUCT((PS3:PS54=OB8)*(PV3:PV54=OB7)*(PX3:PX54="L"))+SUMPRODUCT((PS3:PS54=OB9)*(PV3:PV54=OB7)*(PX3:PX54="L"))+SUMPRODUCT((PS3:PS54=OB6)*(PV3:PV54=OB7)*(PX3:PX54="L"))</f>
        <v>0</v>
      </c>
      <c r="OF7" s="385">
        <f ca="1">SUMPRODUCT((PS3:PS54=OB7)*(PV3:PV54=OB8)*PT3:PT54)+SUMPRODUCT((PS3:PS54=OB7)*(PV3:PV54=OB4)*PT3:PT54)+SUMPRODUCT((PS3:PS54=OB7)*(PV3:PV54=OB5)*PT3:PT54)+SUMPRODUCT((PS3:PS54=OB7)*(PV3:PV54=OB6)*PT3:PT54)+SUMPRODUCT((PS3:PS54=OB8)*(PV3:PV54=OB7)*PU3:PU54)+SUMPRODUCT((PS3:PS54=OB4)*(PV3:PV54=OB7)*PU3:PU54)+SUMPRODUCT((PS3:PS54=OB5)*(PV3:PV54=OB7)*PU3:PU54)+SUMPRODUCT((PS3:PS54=OB6)*(PV3:PV54=OB7)*PU3:PU54)</f>
        <v>0</v>
      </c>
      <c r="OG7" s="385">
        <f ca="1">SUMPRODUCT((PS3:PS54=OB7)*(PV3:PV54=OB8)*PU3:PU54)+SUMPRODUCT((PS3:PS54=OB7)*(PV3:PV54=OB4)*PU3:PU54)+SUMPRODUCT((PS3:PS54=OB7)*(PV3:PV54=OB5)*PU3:PU54)+SUMPRODUCT((PS3:PS54=OB7)*(PV3:PV54=OB6)*PU3:PU54)+SUMPRODUCT((PS3:PS54=OB8)*(PV3:PV54=OB7)*PT3:PT54)+SUMPRODUCT((PS3:PS54=OB4)*(PV3:PV54=OB7)*PT3:PT54)+SUMPRODUCT((PS3:PS54=OB5)*(PV3:PV54=OB7)*PT3:PT54)+SUMPRODUCT((PS3:PS54=OB6)*(PV3:PV54=OB7)*PT3:PT54)</f>
        <v>0</v>
      </c>
      <c r="OH7" s="385">
        <f t="shared" ca="1" si="646"/>
        <v>1000</v>
      </c>
      <c r="OI7" s="385" t="str">
        <f t="shared" ca="1" si="647"/>
        <v/>
      </c>
      <c r="OJ7" s="385" t="str">
        <f ca="1">IF(OB7&lt;&gt;"",VLOOKUP(OB7,LU4:MA52,7,FALSE),"")</f>
        <v/>
      </c>
      <c r="OK7" s="385" t="str">
        <f ca="1">IF(OB7&lt;&gt;"",VLOOKUP(OB7,LU4:MA52,5,FALSE),"")</f>
        <v/>
      </c>
      <c r="OL7" s="385" t="str">
        <f ca="1">IF(OB7&lt;&gt;"",VLOOKUP(OB7,LU4:MC52,9,FALSE),"")</f>
        <v/>
      </c>
      <c r="OM7" s="385" t="str">
        <f t="shared" ca="1" si="648"/>
        <v/>
      </c>
      <c r="ON7" s="385" t="str">
        <f t="shared" ref="ON7" ca="1" si="992">IF(OB7&lt;&gt;"",RANK(OM7,OM4:OM8),"")</f>
        <v/>
      </c>
      <c r="OO7" s="385" t="str">
        <f t="shared" ref="OO7" ca="1" si="993">IF(OB7&lt;&gt;"",SUMPRODUCT((OM4:OM8=OM7)*(OH4:OH8&gt;OH7)),"")</f>
        <v/>
      </c>
      <c r="OP7" s="385" t="str">
        <f t="shared" ref="OP7" ca="1" si="994">IF(OB7&lt;&gt;"",SUMPRODUCT((OM4:OM8=OM7)*(OH4:OH8=OH7)*(OF4:OF8&gt;OF7)),"")</f>
        <v/>
      </c>
      <c r="OQ7" s="385" t="str">
        <f t="shared" ref="OQ7" ca="1" si="995">IF(OB7&lt;&gt;"",SUMPRODUCT((OM4:OM8=OM7)*(OH4:OH8=OH7)*(OF4:OF8=OF7)*(OJ4:OJ8&gt;OJ7)),"")</f>
        <v/>
      </c>
      <c r="OR7" s="385" t="str">
        <f t="shared" ref="OR7" ca="1" si="996">IF(OB7&lt;&gt;"",SUMPRODUCT((OM4:OM8=OM7)*(OH4:OH8=OH7)*(OF4:OF8=OF7)*(OJ4:OJ8=OJ7)*(OK4:OK8&gt;OK7)),"")</f>
        <v/>
      </c>
      <c r="OS7" s="385" t="str">
        <f t="shared" ref="OS7" ca="1" si="997">IF(OB7&lt;&gt;"",SUMPRODUCT((OM4:OM8=OM7)*(OH4:OH8=OH7)*(OF4:OF8=OF7)*(OJ4:OJ8=OJ7)*(OK4:OK8=OK7)*(OL4:OL8&gt;OL7)),"")</f>
        <v/>
      </c>
      <c r="OT7" s="385" t="str">
        <f t="shared" ca="1" si="655"/>
        <v/>
      </c>
      <c r="OU7" s="385" t="str">
        <f t="shared" ref="OU7" ca="1" si="998">IF(OB7&lt;&gt;"",INDEX(OB6:OB8,MATCH(4,OT6:OT8,0),0),"")</f>
        <v/>
      </c>
      <c r="OV7" s="385" t="str">
        <f t="shared" ref="OV7" si="999">IF(ML4&lt;&gt;"",ML4,"")</f>
        <v/>
      </c>
      <c r="OW7" s="385">
        <f ca="1">SUMPRODUCT((PS3:PS54=OV7)*(PV3:PV54=OV8)*(PW3:PW54="W"))+SUMPRODUCT((PS3:PS54=OV7)*(PV3:PV54=OV9)*(PW3:PW54="W"))+SUMPRODUCT((PS3:PS54=OV7)*(PV3:PV54=OV10)*(PW3:PW54="W"))+SUMPRODUCT((PS3:PS54=OV8)*(PV3:PV54=OV7)*(PX3:PX54="W"))+SUMPRODUCT((PS3:PS54=OV9)*(PV3:PV54=OV7)*(PX3:PX54="W"))+SUMPRODUCT((PS3:PS54=OV10)*(PV3:PV54=OV7)*(PX3:PX54="W"))</f>
        <v>0</v>
      </c>
      <c r="OX7" s="385">
        <f ca="1">SUMPRODUCT((PS3:PS54=OV7)*(PV3:PV54=OV8)*(PW3:PW54="D"))+SUMPRODUCT((PS3:PS54=OV7)*(PV3:PV54=OV9)*(PW3:PW54="D"))+SUMPRODUCT((PS3:PS54=OV7)*(PV3:PV54=OV10)*(PW3:PW54="D"))+SUMPRODUCT((PS3:PS54=OV8)*(PV3:PV54=OV7)*(PW3:PW54="D"))+SUMPRODUCT((PS3:PS54=OV9)*(PV3:PV54=OV7)*(PW3:PW54="D"))+SUMPRODUCT((PS3:PS54=OV10)*(PV3:PV54=OV7)*(PW3:PW54="D"))</f>
        <v>0</v>
      </c>
      <c r="OY7" s="385">
        <f ca="1">SUMPRODUCT((PS3:PS54=OV7)*(PV3:PV54=OV8)*(PW3:PW54="L"))+SUMPRODUCT((PS3:PS54=OV7)*(PV3:PV54=OV9)*(PW3:PW54="L"))+SUMPRODUCT((PS3:PS54=OV7)*(PV3:PV54=OV10)*(PW3:PW54="L"))+SUMPRODUCT((PS3:PS54=OV8)*(PV3:PV54=OV7)*(PX3:PX54="L"))+SUMPRODUCT((PS3:PS54=OV9)*(PV3:PV54=OV7)*(PX3:PX54="L"))+SUMPRODUCT((PS3:PS54=OV10)*(PV3:PV54=OV7)*(PX3:PX54="L"))</f>
        <v>0</v>
      </c>
      <c r="OZ7" s="385">
        <f ca="1">SUMPRODUCT((PS3:PS54=OV7)*(PV3:PV54=OV8)*PT3:PT54)+SUMPRODUCT((PS3:PS54=OV7)*(PV3:PV54=OV4)*PT3:PT54)+SUMPRODUCT((PS3:PS54=OV7)*(PV3:PV54=OV5)*PT3:PT54)+SUMPRODUCT((PS3:PS54=OV7)*(PV3:PV54=OV6)*PT3:PT54)+SUMPRODUCT((PS3:PS54=OV8)*(PV3:PV54=OV7)*PU3:PU54)+SUMPRODUCT((PS3:PS54=OV4)*(PV3:PV54=OV7)*PU3:PU54)+SUMPRODUCT((PS3:PS54=OV5)*(PV3:PV54=OV7)*PU3:PU54)+SUMPRODUCT((PS3:PS54=OV6)*(PV3:PV54=OV7)*PU3:PU54)</f>
        <v>0</v>
      </c>
      <c r="PA7" s="385">
        <f ca="1">SUMPRODUCT((PS3:PS54=OV7)*(PV3:PV54=OV8)*PU3:PU54)+SUMPRODUCT((PS3:PS54=OV7)*(PV3:PV54=OV4)*PU3:PU54)+SUMPRODUCT((PS3:PS54=OV7)*(PV3:PV54=OV5)*PU3:PU54)+SUMPRODUCT((PS3:PS54=OV7)*(PV3:PV54=OV6)*PU3:PU54)+SUMPRODUCT((PS3:PS54=OV8)*(PV3:PV54=OV7)*PT3:PT54)+SUMPRODUCT((PS3:PS54=OV4)*(PV3:PV54=OV7)*PT3:PT54)+SUMPRODUCT((PS3:PS54=OV5)*(PV3:PV54=OV7)*PT3:PT54)+SUMPRODUCT((PS3:PS54=OV6)*(PV3:PV54=OV7)*PT3:PT54)</f>
        <v>0</v>
      </c>
      <c r="PB7" s="385">
        <f t="shared" ref="PB7" ca="1" si="1000">OZ7-PA7+1000</f>
        <v>1000</v>
      </c>
      <c r="PC7" s="385" t="str">
        <f t="shared" ref="PC7" si="1001">IF(OV7&lt;&gt;"",OW7*3+OX7*1,"")</f>
        <v/>
      </c>
      <c r="PD7" s="385" t="str">
        <f>IF(OV7&lt;&gt;"",VLOOKUP(OV7,LU4:MA52,7,FALSE),"")</f>
        <v/>
      </c>
      <c r="PE7" s="385" t="str">
        <f>IF(OV7&lt;&gt;"",VLOOKUP(OV7,LU4:MA52,5,FALSE),"")</f>
        <v/>
      </c>
      <c r="PF7" s="385" t="str">
        <f>IF(OV7&lt;&gt;"",VLOOKUP(OV7,LU4:MC52,9,FALSE),"")</f>
        <v/>
      </c>
      <c r="PG7" s="385" t="str">
        <f t="shared" ref="PG7" si="1002">PC7</f>
        <v/>
      </c>
      <c r="PH7" s="385" t="str">
        <f t="shared" ref="PH7" si="1003">IF(OV7&lt;&gt;"",RANK(PG7,PG4:PG8),"")</f>
        <v/>
      </c>
      <c r="PI7" s="385" t="str">
        <f t="shared" ref="PI7" si="1004">IF(OV7&lt;&gt;"",SUMPRODUCT((PG4:PG8=PG7)*(PB4:PB8&gt;PB7)),"")</f>
        <v/>
      </c>
      <c r="PJ7" s="385" t="str">
        <f t="shared" ref="PJ7" si="1005">IF(OV7&lt;&gt;"",SUMPRODUCT((PG4:PG8=PG7)*(PB4:PB8=PB7)*(OZ4:OZ8&gt;OZ7)),"")</f>
        <v/>
      </c>
      <c r="PK7" s="385" t="str">
        <f t="shared" ref="PK7" si="1006">IF(OV7&lt;&gt;"",SUMPRODUCT((PG4:PG8=PG7)*(PB4:PB8=PB7)*(OZ4:OZ8=OZ7)*(PD4:PD8&gt;PD7)),"")</f>
        <v/>
      </c>
      <c r="PL7" s="385" t="str">
        <f t="shared" ref="PL7" si="1007">IF(OV7&lt;&gt;"",SUMPRODUCT((PG4:PG8=PG7)*(PB4:PB8=PB7)*(OZ4:OZ8=OZ7)*(PD4:PD8=PD7)*(PE4:PE8&gt;PE7)),"")</f>
        <v/>
      </c>
      <c r="PM7" s="385" t="str">
        <f t="shared" ref="PM7" si="1008">IF(OV7&lt;&gt;"",SUMPRODUCT((PG4:PG8=PG7)*(PB4:PB8=PB7)*(OZ4:OZ8=OZ7)*(PD4:PD8=PD7)*(PE4:PE8=PE7)*(PF4:PF8&gt;PF7)),"")</f>
        <v/>
      </c>
      <c r="PN7" s="385" t="str">
        <f t="shared" ref="PN7" si="1009">IF(OV7&lt;&gt;"",SUM(PH7:PM7)+3,"")</f>
        <v/>
      </c>
      <c r="PO7" s="385" t="str">
        <f t="shared" ref="PO7" si="1010">IF(OV7&lt;&gt;"",IF(PN7=4,OV7,OV8),"")</f>
        <v/>
      </c>
      <c r="PP7" s="385" t="str">
        <f t="shared" ref="PP7" ca="1" si="1011">IF(PO7&lt;&gt;"",PO7,IF(OU7&lt;&gt;"",OU7,IF(OA7&lt;&gt;"",OA7,IF(NG7&lt;&gt;"",NG7,MG7))))</f>
        <v>Finland</v>
      </c>
      <c r="PQ7" s="385">
        <v>4</v>
      </c>
      <c r="PR7" s="385">
        <v>5</v>
      </c>
      <c r="PS7" s="389" t="str">
        <f t="shared" si="12"/>
        <v>Germany</v>
      </c>
      <c r="PT7" s="389">
        <f ca="1">IF(OFFSET('Game Board'!O12,0,PT1)&lt;&gt;"",OFFSET('Game Board'!O12,0,PT1),0)</f>
        <v>0</v>
      </c>
      <c r="PU7" s="389">
        <f ca="1">IF(OFFSET('Game Board'!P12,0,PT1)&lt;&gt;"",OFFSET('Game Board'!P12,0,PT1),0)</f>
        <v>0</v>
      </c>
      <c r="PV7" s="389" t="str">
        <f t="shared" si="13"/>
        <v>Poland</v>
      </c>
      <c r="PW7" s="389" t="str">
        <f ca="1">IF(AND(OFFSET('Game Board'!O12,0,PT1)&lt;&gt;"",OFFSET('Game Board'!P12,0,PT1)&lt;&gt;""),IF(PT7&gt;PU7,"W",IF(PT7=PU7,"D","L")),"")</f>
        <v/>
      </c>
      <c r="PX7" s="385" t="str">
        <f t="shared" ca="1" si="14"/>
        <v/>
      </c>
      <c r="PZ7" s="385">
        <f ca="1">VLOOKUP(QA7,TV4:TW8,2,FALSE)</f>
        <v>4</v>
      </c>
      <c r="QA7" s="386" t="str">
        <f t="shared" si="94"/>
        <v>Finland</v>
      </c>
      <c r="QB7" s="385">
        <f ca="1">SUMPRODUCT((TY3:TY54=QA7)*(UC3:UC54="W"))+SUMPRODUCT((UB3:UB54=QA7)*(UD3:UD54="W"))</f>
        <v>0</v>
      </c>
      <c r="QC7" s="385">
        <f ca="1">SUMPRODUCT((TY3:TY54=QA7)*(UC3:UC54="D"))+SUMPRODUCT((UB3:UB54=QA7)*(UD3:UD54="D"))</f>
        <v>0</v>
      </c>
      <c r="QD7" s="385">
        <f ca="1">SUMPRODUCT((TY3:TY54=QA7)*(UC3:UC54="L"))+SUMPRODUCT((UB3:UB54=QA7)*(UD3:UD54="L"))</f>
        <v>0</v>
      </c>
      <c r="QE7" s="385">
        <f t="shared" ref="QE7" ca="1" si="1012">SUMIF(TY3:TY72,QA7,TZ3:TZ72)+SUMIF(UB3:UB72,QA7,UA3:UA72)</f>
        <v>0</v>
      </c>
      <c r="QF7" s="385">
        <f t="shared" ref="QF7" ca="1" si="1013">SUMIF(UB3:UB72,QA7,TZ3:TZ72)+SUMIF(TY3:TY72,QA7,UA3:UA72)</f>
        <v>0</v>
      </c>
      <c r="QG7" s="385">
        <f t="shared" ca="1" si="97"/>
        <v>1000</v>
      </c>
      <c r="QH7" s="385">
        <f t="shared" ca="1" si="98"/>
        <v>0</v>
      </c>
      <c r="QI7" s="391">
        <f t="shared" si="99"/>
        <v>8</v>
      </c>
      <c r="QJ7" s="385">
        <f t="shared" ref="QJ7" ca="1" si="1014">IF(COUNTIF(QH4:QH8,4)&lt;&gt;4,RANK(QH7,QH4:QH8),QH59)</f>
        <v>1</v>
      </c>
      <c r="QL7" s="385">
        <f t="shared" ref="QL7" ca="1" si="1015">SUMPRODUCT((QJ4:QJ7=QJ7)*(QI4:QI7&lt;QI7))+QJ7</f>
        <v>1</v>
      </c>
      <c r="QM7" s="386" t="str">
        <f t="shared" ref="QM7" ca="1" si="1016">INDEX(QA4:QA8,MATCH(4,QL4:QL8,0),0)</f>
        <v>Switzerland</v>
      </c>
      <c r="QN7" s="385">
        <f t="shared" ref="QN7" ca="1" si="1017">INDEX(QJ4:QJ8,MATCH(QM7,QA4:QA8,0),0)</f>
        <v>1</v>
      </c>
      <c r="QO7" s="385" t="str">
        <f t="shared" ca="1" si="664"/>
        <v>Switzerland</v>
      </c>
      <c r="QP7" s="385" t="str">
        <f t="shared" ca="1" si="665"/>
        <v/>
      </c>
      <c r="QT7" s="385" t="str">
        <f t="shared" ca="1" si="108"/>
        <v>Switzerland</v>
      </c>
      <c r="QU7" s="385">
        <f ca="1">SUMPRODUCT((TY3:TY54=QT7)*(UB3:UB54=QT8)*(UC3:UC54="W"))+SUMPRODUCT((TY3:TY54=QT7)*(UB3:UB54=QT4)*(UC3:UC54="W"))+SUMPRODUCT((TY3:TY54=QT7)*(UB3:UB54=QT5)*(UC3:UC54="W"))+SUMPRODUCT((TY3:TY54=QT7)*(UB3:UB54=QT6)*(UC3:UC54="W"))+SUMPRODUCT((TY3:TY54=QT8)*(UB3:UB54=QT7)*(UD3:UD54="W"))+SUMPRODUCT((TY3:TY54=QT4)*(UB3:UB54=QT7)*(UD3:UD54="W"))+SUMPRODUCT((TY3:TY54=QT5)*(UB3:UB54=QT7)*(UD3:UD54="W"))+SUMPRODUCT((TY3:TY54=QT6)*(UB3:UB54=QT7)*(UD3:UD54="W"))</f>
        <v>0</v>
      </c>
      <c r="QV7" s="385">
        <f ca="1">SUMPRODUCT((TY3:TY54=QT7)*(UB3:UB54=QT8)*(UC3:UC54="D"))+SUMPRODUCT((TY3:TY54=QT7)*(UB3:UB54=QT4)*(UC3:UC54="D"))+SUMPRODUCT((TY3:TY54=QT7)*(UB3:UB54=QT5)*(UC3:UC54="D"))+SUMPRODUCT((TY3:TY54=QT7)*(UB3:UB54=QT6)*(UC3:UC54="D"))+SUMPRODUCT((TY3:TY54=QT8)*(UB3:UB54=QT7)*(UC3:UC54="D"))+SUMPRODUCT((TY3:TY54=QT4)*(UB3:UB54=QT7)*(UC3:UC54="D"))+SUMPRODUCT((TY3:TY54=QT5)*(UB3:UB54=QT7)*(UC3:UC54="D"))+SUMPRODUCT((TY3:TY54=QT6)*(UB3:UB54=QT7)*(UC3:UC54="D"))</f>
        <v>0</v>
      </c>
      <c r="QW7" s="385">
        <f ca="1">SUMPRODUCT((TY3:TY54=QT7)*(UB3:UB54=QT8)*(UC3:UC54="L"))+SUMPRODUCT((TY3:TY54=QT7)*(UB3:UB54=QT4)*(UC3:UC54="L"))+SUMPRODUCT((TY3:TY54=QT7)*(UB3:UB54=QT5)*(UC3:UC54="L"))+SUMPRODUCT((TY3:TY54=QT7)*(UB3:UB54=QT6)*(UC3:UC54="L"))+SUMPRODUCT((TY3:TY54=QT8)*(UB3:UB54=QT7)*(UD3:UD54="L"))+SUMPRODUCT((TY3:TY54=QT4)*(UB3:UB54=QT7)*(UD3:UD54="L"))+SUMPRODUCT((TY3:TY54=QT5)*(UB3:UB54=QT7)*(UD3:UD54="L"))+SUMPRODUCT((TY3:TY54=QT6)*(UB3:UB54=QT7)*(UD3:UD54="L"))</f>
        <v>0</v>
      </c>
      <c r="QX7" s="385">
        <f ca="1">SUMPRODUCT((TY3:TY54=QT7)*(UB3:UB54=QT8)*TZ3:TZ54)+SUMPRODUCT((TY3:TY54=QT7)*(UB3:UB54=QT4)*TZ3:TZ54)+SUMPRODUCT((TY3:TY54=QT7)*(UB3:UB54=QT5)*TZ3:TZ54)+SUMPRODUCT((TY3:TY54=QT7)*(UB3:UB54=QT6)*TZ3:TZ54)+SUMPRODUCT((TY3:TY54=QT8)*(UB3:UB54=QT7)*UA3:UA54)+SUMPRODUCT((TY3:TY54=QT4)*(UB3:UB54=QT7)*UA3:UA54)+SUMPRODUCT((TY3:TY54=QT5)*(UB3:UB54=QT7)*UA3:UA54)+SUMPRODUCT((TY3:TY54=QT6)*(UB3:UB54=QT7)*UA3:UA54)</f>
        <v>0</v>
      </c>
      <c r="QY7" s="385">
        <f ca="1">SUMPRODUCT((TY3:TY54=QT7)*(UB3:UB54=QT8)*UA3:UA54)+SUMPRODUCT((TY3:TY54=QT7)*(UB3:UB54=QT4)*UA3:UA54)+SUMPRODUCT((TY3:TY54=QT7)*(UB3:UB54=QT5)*UA3:UA54)+SUMPRODUCT((TY3:TY54=QT7)*(UB3:UB54=QT6)*UA3:UA54)+SUMPRODUCT((TY3:TY54=QT8)*(UB3:UB54=QT7)*TZ3:TZ54)+SUMPRODUCT((TY3:TY54=QT4)*(UB3:UB54=QT7)*TZ3:TZ54)+SUMPRODUCT((TY3:TY54=QT5)*(UB3:UB54=QT7)*TZ3:TZ54)+SUMPRODUCT((TY3:TY54=QT6)*(UB3:UB54=QT7)*TZ3:TZ54)</f>
        <v>0</v>
      </c>
      <c r="QZ7" s="385">
        <f t="shared" ca="1" si="109"/>
        <v>1000</v>
      </c>
      <c r="RA7" s="385">
        <f t="shared" ca="1" si="110"/>
        <v>0</v>
      </c>
      <c r="RB7" s="385">
        <f ca="1">IF(QT7&lt;&gt;"",VLOOKUP(QT7,QA4:QG52,7,FALSE),"")</f>
        <v>1000</v>
      </c>
      <c r="RC7" s="385">
        <f ca="1">IF(QT7&lt;&gt;"",VLOOKUP(QT7,QA4:QG52,5,FALSE),"")</f>
        <v>0</v>
      </c>
      <c r="RD7" s="385">
        <f ca="1">IF(QT7&lt;&gt;"",VLOOKUP(QT7,QA4:QI52,9,FALSE),"")</f>
        <v>27</v>
      </c>
      <c r="RE7" s="385">
        <f t="shared" ca="1" si="111"/>
        <v>0</v>
      </c>
      <c r="RF7" s="385">
        <f t="shared" ref="RF7" ca="1" si="1018">IF(QT7&lt;&gt;"",RANK(RE7,RE4:RE8),"")</f>
        <v>1</v>
      </c>
      <c r="RG7" s="385">
        <f t="shared" ref="RG7" ca="1" si="1019">IF(QT7&lt;&gt;"",SUMPRODUCT((RE4:RE8=RE7)*(QZ4:QZ8&gt;QZ7)),"")</f>
        <v>0</v>
      </c>
      <c r="RH7" s="385">
        <f t="shared" ref="RH7" ca="1" si="1020">IF(QT7&lt;&gt;"",SUMPRODUCT((RE4:RE8=RE7)*(QZ4:QZ8=QZ7)*(QX4:QX8&gt;QX7)),"")</f>
        <v>0</v>
      </c>
      <c r="RI7" s="385">
        <f t="shared" ref="RI7" ca="1" si="1021">IF(QT7&lt;&gt;"",SUMPRODUCT((RE4:RE8=RE7)*(QZ4:QZ8=QZ7)*(QX4:QX8=QX7)*(RB4:RB8&gt;RB7)),"")</f>
        <v>0</v>
      </c>
      <c r="RJ7" s="385">
        <f t="shared" ref="RJ7" ca="1" si="1022">IF(QT7&lt;&gt;"",SUMPRODUCT((RE4:RE8=RE7)*(QZ4:QZ8=QZ7)*(QX4:QX8=QX7)*(RB4:RB8=RB7)*(RC4:RC8&gt;RC7)),"")</f>
        <v>0</v>
      </c>
      <c r="RK7" s="385">
        <f t="shared" ref="RK7" ca="1" si="1023">IF(QT7&lt;&gt;"",SUMPRODUCT((RE4:RE8=RE7)*(QZ4:QZ8=QZ7)*(QX4:QX8=QX7)*(RB4:RB8=RB7)*(RC4:RC8=RC7)*(RD4:RD8&gt;RD7)),"")</f>
        <v>0</v>
      </c>
      <c r="RL7" s="385">
        <f t="shared" ref="RL7" ca="1" si="1024">IF(QT7&lt;&gt;"",IF(RL59&lt;&gt;"",IF(QS55=3,RL59,RL59+QS55),SUM(RF7:RK7)),"")</f>
        <v>1</v>
      </c>
      <c r="RM7" s="385" t="str">
        <f t="shared" ref="RM7" ca="1" si="1025">IF(QT7&lt;&gt;"",INDEX(QT4:QT8,MATCH(4,RL4:RL8,0),0),"")</f>
        <v>Finland</v>
      </c>
      <c r="RN7" s="385" t="str">
        <f t="shared" ca="1" si="379"/>
        <v/>
      </c>
      <c r="RO7" s="385">
        <f ca="1">SUMPRODUCT((TY3:TY54=RN7)*(UB3:UB54=RN8)*(UC3:UC54="W"))+SUMPRODUCT((TY3:TY54=RN7)*(UB3:UB54=RN5)*(UC3:UC54="W"))+SUMPRODUCT((TY3:TY54=RN7)*(UB3:UB54=RN6)*(UC3:UC54="W"))+SUMPRODUCT((TY3:TY54=RN8)*(UB3:UB54=RN7)*(UD3:UD54="W"))+SUMPRODUCT((TY3:TY54=RN5)*(UB3:UB54=RN7)*(UD3:UD54="W"))+SUMPRODUCT((TY3:TY54=RN6)*(UB3:UB54=RN7)*(UD3:UD54="W"))</f>
        <v>0</v>
      </c>
      <c r="RP7" s="385">
        <f ca="1">SUMPRODUCT((TY3:TY54=RN7)*(UB3:UB54=RN8)*(UC3:UC54="D"))+SUMPRODUCT((TY3:TY54=RN7)*(UB3:UB54=RN5)*(UC3:UC54="D"))+SUMPRODUCT((TY3:TY54=RN7)*(UB3:UB54=RN6)*(UC3:UC54="D"))+SUMPRODUCT((TY3:TY54=RN8)*(UB3:UB54=RN7)*(UC3:UC54="D"))+SUMPRODUCT((TY3:TY54=RN5)*(UB3:UB54=RN7)*(UC3:UC54="D"))+SUMPRODUCT((TY3:TY54=RN6)*(UB3:UB54=RN7)*(UC3:UC54="D"))</f>
        <v>0</v>
      </c>
      <c r="RQ7" s="385">
        <f ca="1">SUMPRODUCT((TY3:TY54=RN7)*(UB3:UB54=RN8)*(UC3:UC54="L"))+SUMPRODUCT((TY3:TY54=RN7)*(UB3:UB54=RN5)*(UC3:UC54="L"))+SUMPRODUCT((TY3:TY54=RN7)*(UB3:UB54=RN6)*(UC3:UC54="L"))+SUMPRODUCT((TY3:TY54=RN8)*(UB3:UB54=RN7)*(UD3:UD54="L"))+SUMPRODUCT((TY3:TY54=RN5)*(UB3:UB54=RN7)*(UD3:UD54="L"))+SUMPRODUCT((TY3:TY54=RN6)*(UB3:UB54=RN7)*(UD3:UD54="L"))</f>
        <v>0</v>
      </c>
      <c r="RR7" s="385">
        <f ca="1">SUMPRODUCT((TY3:TY54=RN7)*(UB3:UB54=RN8)*TZ3:TZ54)+SUMPRODUCT((TY3:TY54=RN7)*(UB3:UB54=RN4)*TZ3:TZ54)+SUMPRODUCT((TY3:TY54=RN7)*(UB3:UB54=RN5)*TZ3:TZ54)+SUMPRODUCT((TY3:TY54=RN7)*(UB3:UB54=RN6)*TZ3:TZ54)+SUMPRODUCT((TY3:TY54=RN8)*(UB3:UB54=RN7)*UA3:UA54)+SUMPRODUCT((TY3:TY54=RN4)*(UB3:UB54=RN7)*UA3:UA54)+SUMPRODUCT((TY3:TY54=RN5)*(UB3:UB54=RN7)*UA3:UA54)+SUMPRODUCT((TY3:TY54=RN6)*(UB3:UB54=RN7)*UA3:UA54)</f>
        <v>0</v>
      </c>
      <c r="RS7" s="385">
        <f ca="1">SUMPRODUCT((TY3:TY54=RN7)*(UB3:UB54=RN8)*UA3:UA54)+SUMPRODUCT((TY3:TY54=RN7)*(UB3:UB54=RN4)*UA3:UA54)+SUMPRODUCT((TY3:TY54=RN7)*(UB3:UB54=RN5)*UA3:UA54)+SUMPRODUCT((TY3:TY54=RN7)*(UB3:UB54=RN6)*UA3:UA54)+SUMPRODUCT((TY3:TY54=RN8)*(UB3:UB54=RN7)*TZ3:TZ54)+SUMPRODUCT((TY3:TY54=RN4)*(UB3:UB54=RN7)*TZ3:TZ54)+SUMPRODUCT((TY3:TY54=RN5)*(UB3:UB54=RN7)*TZ3:TZ54)+SUMPRODUCT((TY3:TY54=RN6)*(UB3:UB54=RN7)*TZ3:TZ54)</f>
        <v>0</v>
      </c>
      <c r="RT7" s="385">
        <f t="shared" ca="1" si="380"/>
        <v>1000</v>
      </c>
      <c r="RU7" s="385" t="str">
        <f t="shared" ca="1" si="381"/>
        <v/>
      </c>
      <c r="RV7" s="385" t="str">
        <f ca="1">IF(RN7&lt;&gt;"",VLOOKUP(RN7,QA4:QG52,7,FALSE),"")</f>
        <v/>
      </c>
      <c r="RW7" s="385" t="str">
        <f ca="1">IF(RN7&lt;&gt;"",VLOOKUP(RN7,QA4:QG52,5,FALSE),"")</f>
        <v/>
      </c>
      <c r="RX7" s="385" t="str">
        <f ca="1">IF(RN7&lt;&gt;"",VLOOKUP(RN7,QA4:QI52,9,FALSE),"")</f>
        <v/>
      </c>
      <c r="RY7" s="385" t="str">
        <f t="shared" ca="1" si="382"/>
        <v/>
      </c>
      <c r="RZ7" s="385" t="str">
        <f t="shared" ref="RZ7" ca="1" si="1026">IF(RN7&lt;&gt;"",RANK(RY7,RY4:RY8),"")</f>
        <v/>
      </c>
      <c r="SA7" s="385" t="str">
        <f t="shared" ref="SA7" ca="1" si="1027">IF(RN7&lt;&gt;"",SUMPRODUCT((RY4:RY8=RY7)*(RT4:RT8&gt;RT7)),"")</f>
        <v/>
      </c>
      <c r="SB7" s="385" t="str">
        <f t="shared" ref="SB7" ca="1" si="1028">IF(RN7&lt;&gt;"",SUMPRODUCT((RY4:RY8=RY7)*(RT4:RT8=RT7)*(RR4:RR8&gt;RR7)),"")</f>
        <v/>
      </c>
      <c r="SC7" s="385" t="str">
        <f t="shared" ref="SC7" ca="1" si="1029">IF(RN7&lt;&gt;"",SUMPRODUCT((RY4:RY8=RY7)*(RT4:RT8=RT7)*(RR4:RR8=RR7)*(RV4:RV8&gt;RV7)),"")</f>
        <v/>
      </c>
      <c r="SD7" s="385" t="str">
        <f t="shared" ref="SD7" ca="1" si="1030">IF(RN7&lt;&gt;"",SUMPRODUCT((RY4:RY8=RY7)*(RT4:RT8=RT7)*(RR4:RR8=RR7)*(RV4:RV8=RV7)*(RW4:RW8&gt;RW7)),"")</f>
        <v/>
      </c>
      <c r="SE7" s="385" t="str">
        <f t="shared" ref="SE7" ca="1" si="1031">IF(RN7&lt;&gt;"",SUMPRODUCT((RY4:RY8=RY7)*(RT4:RT8=RT7)*(RR4:RR8=RR7)*(RV4:RV8=RV7)*(RW4:RW8=RW7)*(RX4:RX8&gt;RX7)),"")</f>
        <v/>
      </c>
      <c r="SF7" s="385" t="str">
        <f t="shared" ref="SF7" ca="1" si="1032">IF(RN7&lt;&gt;"",IF(SF59&lt;&gt;"",IF(RM55=3,SF59,SF59+RM55),SUM(RZ7:SE7)+1),"")</f>
        <v/>
      </c>
      <c r="SG7" s="385" t="str">
        <f t="shared" ref="SG7" ca="1" si="1033">IF(RN7&lt;&gt;"",INDEX(RN5:RN8,MATCH(4,SF5:SF8,0),0),"")</f>
        <v/>
      </c>
      <c r="SH7" s="385" t="str">
        <f t="shared" ca="1" si="683"/>
        <v/>
      </c>
      <c r="SI7" s="385">
        <f ca="1">SUMPRODUCT((TY3:TY54=SH7)*(UB3:UB54=SH8)*(UC3:UC54="W"))+SUMPRODUCT((TY3:TY54=SH7)*(UB3:UB54=SH9)*(UC3:UC54="W"))+SUMPRODUCT((TY3:TY54=SH7)*(UB3:UB54=SH6)*(UC3:UC54="W"))+SUMPRODUCT((TY3:TY54=SH8)*(UB3:UB54=SH7)*(UD3:UD54="W"))+SUMPRODUCT((TY3:TY54=SH9)*(UB3:UB54=SH7)*(UD3:UD54="W"))+SUMPRODUCT((TY3:TY54=SH6)*(UB3:UB54=SH7)*(UD3:UD54="W"))</f>
        <v>0</v>
      </c>
      <c r="SJ7" s="385">
        <f ca="1">SUMPRODUCT((TY3:TY54=SH7)*(UB3:UB54=SH8)*(UC3:UC54="D"))+SUMPRODUCT((TY3:TY54=SH7)*(UB3:UB54=SH9)*(UC3:UC54="D"))+SUMPRODUCT((TY3:TY54=SH7)*(UB3:UB54=SH6)*(UC3:UC54="D"))+SUMPRODUCT((TY3:TY54=SH8)*(UB3:UB54=SH7)*(UC3:UC54="D"))+SUMPRODUCT((TY3:TY54=SH9)*(UB3:UB54=SH7)*(UC3:UC54="D"))+SUMPRODUCT((TY3:TY54=SH6)*(UB3:UB54=SH7)*(UC3:UC54="D"))</f>
        <v>0</v>
      </c>
      <c r="SK7" s="385">
        <f ca="1">SUMPRODUCT((TY3:TY54=SH7)*(UB3:UB54=SH8)*(UC3:UC54="L"))+SUMPRODUCT((TY3:TY54=SH7)*(UB3:UB54=SH9)*(UC3:UC54="L"))+SUMPRODUCT((TY3:TY54=SH7)*(UB3:UB54=SH6)*(UC3:UC54="L"))+SUMPRODUCT((TY3:TY54=SH8)*(UB3:UB54=SH7)*(UD3:UD54="L"))+SUMPRODUCT((TY3:TY54=SH9)*(UB3:UB54=SH7)*(UD3:UD54="L"))+SUMPRODUCT((TY3:TY54=SH6)*(UB3:UB54=SH7)*(UD3:UD54="L"))</f>
        <v>0</v>
      </c>
      <c r="SL7" s="385">
        <f ca="1">SUMPRODUCT((TY3:TY54=SH7)*(UB3:UB54=SH8)*TZ3:TZ54)+SUMPRODUCT((TY3:TY54=SH7)*(UB3:UB54=SH4)*TZ3:TZ54)+SUMPRODUCT((TY3:TY54=SH7)*(UB3:UB54=SH5)*TZ3:TZ54)+SUMPRODUCT((TY3:TY54=SH7)*(UB3:UB54=SH6)*TZ3:TZ54)+SUMPRODUCT((TY3:TY54=SH8)*(UB3:UB54=SH7)*UA3:UA54)+SUMPRODUCT((TY3:TY54=SH4)*(UB3:UB54=SH7)*UA3:UA54)+SUMPRODUCT((TY3:TY54=SH5)*(UB3:UB54=SH7)*UA3:UA54)+SUMPRODUCT((TY3:TY54=SH6)*(UB3:UB54=SH7)*UA3:UA54)</f>
        <v>0</v>
      </c>
      <c r="SM7" s="385">
        <f ca="1">SUMPRODUCT((TY3:TY54=SH7)*(UB3:UB54=SH8)*UA3:UA54)+SUMPRODUCT((TY3:TY54=SH7)*(UB3:UB54=SH4)*UA3:UA54)+SUMPRODUCT((TY3:TY54=SH7)*(UB3:UB54=SH5)*UA3:UA54)+SUMPRODUCT((TY3:TY54=SH7)*(UB3:UB54=SH6)*UA3:UA54)+SUMPRODUCT((TY3:TY54=SH8)*(UB3:UB54=SH7)*TZ3:TZ54)+SUMPRODUCT((TY3:TY54=SH4)*(UB3:UB54=SH7)*TZ3:TZ54)+SUMPRODUCT((TY3:TY54=SH5)*(UB3:UB54=SH7)*TZ3:TZ54)+SUMPRODUCT((TY3:TY54=SH6)*(UB3:UB54=SH7)*TZ3:TZ54)</f>
        <v>0</v>
      </c>
      <c r="SN7" s="385">
        <f t="shared" ca="1" si="684"/>
        <v>1000</v>
      </c>
      <c r="SO7" s="385" t="str">
        <f t="shared" ca="1" si="685"/>
        <v/>
      </c>
      <c r="SP7" s="385" t="str">
        <f ca="1">IF(SH7&lt;&gt;"",VLOOKUP(SH7,QA4:QG52,7,FALSE),"")</f>
        <v/>
      </c>
      <c r="SQ7" s="385" t="str">
        <f ca="1">IF(SH7&lt;&gt;"",VLOOKUP(SH7,QA4:QG52,5,FALSE),"")</f>
        <v/>
      </c>
      <c r="SR7" s="385" t="str">
        <f ca="1">IF(SH7&lt;&gt;"",VLOOKUP(SH7,QA4:QI52,9,FALSE),"")</f>
        <v/>
      </c>
      <c r="SS7" s="385" t="str">
        <f t="shared" ca="1" si="686"/>
        <v/>
      </c>
      <c r="ST7" s="385" t="str">
        <f t="shared" ref="ST7" ca="1" si="1034">IF(SH7&lt;&gt;"",RANK(SS7,SS4:SS8),"")</f>
        <v/>
      </c>
      <c r="SU7" s="385" t="str">
        <f t="shared" ref="SU7" ca="1" si="1035">IF(SH7&lt;&gt;"",SUMPRODUCT((SS4:SS8=SS7)*(SN4:SN8&gt;SN7)),"")</f>
        <v/>
      </c>
      <c r="SV7" s="385" t="str">
        <f t="shared" ref="SV7" ca="1" si="1036">IF(SH7&lt;&gt;"",SUMPRODUCT((SS4:SS8=SS7)*(SN4:SN8=SN7)*(SL4:SL8&gt;SL7)),"")</f>
        <v/>
      </c>
      <c r="SW7" s="385" t="str">
        <f t="shared" ref="SW7" ca="1" si="1037">IF(SH7&lt;&gt;"",SUMPRODUCT((SS4:SS8=SS7)*(SN4:SN8=SN7)*(SL4:SL8=SL7)*(SP4:SP8&gt;SP7)),"")</f>
        <v/>
      </c>
      <c r="SX7" s="385" t="str">
        <f t="shared" ref="SX7" ca="1" si="1038">IF(SH7&lt;&gt;"",SUMPRODUCT((SS4:SS8=SS7)*(SN4:SN8=SN7)*(SL4:SL8=SL7)*(SP4:SP8=SP7)*(SQ4:SQ8&gt;SQ7)),"")</f>
        <v/>
      </c>
      <c r="SY7" s="385" t="str">
        <f t="shared" ref="SY7" ca="1" si="1039">IF(SH7&lt;&gt;"",SUMPRODUCT((SS4:SS8=SS7)*(SN4:SN8=SN7)*(SL4:SL8=SL7)*(SP4:SP8=SP7)*(SQ4:SQ8=SQ7)*(SR4:SR8&gt;SR7)),"")</f>
        <v/>
      </c>
      <c r="SZ7" s="385" t="str">
        <f t="shared" ca="1" si="693"/>
        <v/>
      </c>
      <c r="TA7" s="385" t="str">
        <f t="shared" ref="TA7" ca="1" si="1040">IF(SH7&lt;&gt;"",INDEX(SH6:SH8,MATCH(4,SZ6:SZ8,0),0),"")</f>
        <v/>
      </c>
      <c r="TB7" s="385" t="str">
        <f t="shared" ref="TB7" si="1041">IF(QR4&lt;&gt;"",QR4,"")</f>
        <v/>
      </c>
      <c r="TC7" s="385">
        <f ca="1">SUMPRODUCT((TY3:TY54=TB7)*(UB3:UB54=TB8)*(UC3:UC54="W"))+SUMPRODUCT((TY3:TY54=TB7)*(UB3:UB54=TB9)*(UC3:UC54="W"))+SUMPRODUCT((TY3:TY54=TB7)*(UB3:UB54=TB10)*(UC3:UC54="W"))+SUMPRODUCT((TY3:TY54=TB8)*(UB3:UB54=TB7)*(UD3:UD54="W"))+SUMPRODUCT((TY3:TY54=TB9)*(UB3:UB54=TB7)*(UD3:UD54="W"))+SUMPRODUCT((TY3:TY54=TB10)*(UB3:UB54=TB7)*(UD3:UD54="W"))</f>
        <v>0</v>
      </c>
      <c r="TD7" s="385">
        <f ca="1">SUMPRODUCT((TY3:TY54=TB7)*(UB3:UB54=TB8)*(UC3:UC54="D"))+SUMPRODUCT((TY3:TY54=TB7)*(UB3:UB54=TB9)*(UC3:UC54="D"))+SUMPRODUCT((TY3:TY54=TB7)*(UB3:UB54=TB10)*(UC3:UC54="D"))+SUMPRODUCT((TY3:TY54=TB8)*(UB3:UB54=TB7)*(UC3:UC54="D"))+SUMPRODUCT((TY3:TY54=TB9)*(UB3:UB54=TB7)*(UC3:UC54="D"))+SUMPRODUCT((TY3:TY54=TB10)*(UB3:UB54=TB7)*(UC3:UC54="D"))</f>
        <v>0</v>
      </c>
      <c r="TE7" s="385">
        <f ca="1">SUMPRODUCT((TY3:TY54=TB7)*(UB3:UB54=TB8)*(UC3:UC54="L"))+SUMPRODUCT((TY3:TY54=TB7)*(UB3:UB54=TB9)*(UC3:UC54="L"))+SUMPRODUCT((TY3:TY54=TB7)*(UB3:UB54=TB10)*(UC3:UC54="L"))+SUMPRODUCT((TY3:TY54=TB8)*(UB3:UB54=TB7)*(UD3:UD54="L"))+SUMPRODUCT((TY3:TY54=TB9)*(UB3:UB54=TB7)*(UD3:UD54="L"))+SUMPRODUCT((TY3:TY54=TB10)*(UB3:UB54=TB7)*(UD3:UD54="L"))</f>
        <v>0</v>
      </c>
      <c r="TF7" s="385">
        <f ca="1">SUMPRODUCT((TY3:TY54=TB7)*(UB3:UB54=TB8)*TZ3:TZ54)+SUMPRODUCT((TY3:TY54=TB7)*(UB3:UB54=TB4)*TZ3:TZ54)+SUMPRODUCT((TY3:TY54=TB7)*(UB3:UB54=TB5)*TZ3:TZ54)+SUMPRODUCT((TY3:TY54=TB7)*(UB3:UB54=TB6)*TZ3:TZ54)+SUMPRODUCT((TY3:TY54=TB8)*(UB3:UB54=TB7)*UA3:UA54)+SUMPRODUCT((TY3:TY54=TB4)*(UB3:UB54=TB7)*UA3:UA54)+SUMPRODUCT((TY3:TY54=TB5)*(UB3:UB54=TB7)*UA3:UA54)+SUMPRODUCT((TY3:TY54=TB6)*(UB3:UB54=TB7)*UA3:UA54)</f>
        <v>0</v>
      </c>
      <c r="TG7" s="385">
        <f ca="1">SUMPRODUCT((TY3:TY54=TB7)*(UB3:UB54=TB8)*UA3:UA54)+SUMPRODUCT((TY3:TY54=TB7)*(UB3:UB54=TB4)*UA3:UA54)+SUMPRODUCT((TY3:TY54=TB7)*(UB3:UB54=TB5)*UA3:UA54)+SUMPRODUCT((TY3:TY54=TB7)*(UB3:UB54=TB6)*UA3:UA54)+SUMPRODUCT((TY3:TY54=TB8)*(UB3:UB54=TB7)*TZ3:TZ54)+SUMPRODUCT((TY3:TY54=TB4)*(UB3:UB54=TB7)*TZ3:TZ54)+SUMPRODUCT((TY3:TY54=TB5)*(UB3:UB54=TB7)*TZ3:TZ54)+SUMPRODUCT((TY3:TY54=TB6)*(UB3:UB54=TB7)*TZ3:TZ54)</f>
        <v>0</v>
      </c>
      <c r="TH7" s="385">
        <f t="shared" ref="TH7" ca="1" si="1042">TF7-TG7+1000</f>
        <v>1000</v>
      </c>
      <c r="TI7" s="385" t="str">
        <f t="shared" ref="TI7" si="1043">IF(TB7&lt;&gt;"",TC7*3+TD7*1,"")</f>
        <v/>
      </c>
      <c r="TJ7" s="385" t="str">
        <f>IF(TB7&lt;&gt;"",VLOOKUP(TB7,QA4:QG52,7,FALSE),"")</f>
        <v/>
      </c>
      <c r="TK7" s="385" t="str">
        <f>IF(TB7&lt;&gt;"",VLOOKUP(TB7,QA4:QG52,5,FALSE),"")</f>
        <v/>
      </c>
      <c r="TL7" s="385" t="str">
        <f>IF(TB7&lt;&gt;"",VLOOKUP(TB7,QA4:QI52,9,FALSE),"")</f>
        <v/>
      </c>
      <c r="TM7" s="385" t="str">
        <f t="shared" ref="TM7" si="1044">TI7</f>
        <v/>
      </c>
      <c r="TN7" s="385" t="str">
        <f t="shared" ref="TN7" si="1045">IF(TB7&lt;&gt;"",RANK(TM7,TM4:TM8),"")</f>
        <v/>
      </c>
      <c r="TO7" s="385" t="str">
        <f t="shared" ref="TO7" si="1046">IF(TB7&lt;&gt;"",SUMPRODUCT((TM4:TM8=TM7)*(TH4:TH8&gt;TH7)),"")</f>
        <v/>
      </c>
      <c r="TP7" s="385" t="str">
        <f t="shared" ref="TP7" si="1047">IF(TB7&lt;&gt;"",SUMPRODUCT((TM4:TM8=TM7)*(TH4:TH8=TH7)*(TF4:TF8&gt;TF7)),"")</f>
        <v/>
      </c>
      <c r="TQ7" s="385" t="str">
        <f t="shared" ref="TQ7" si="1048">IF(TB7&lt;&gt;"",SUMPRODUCT((TM4:TM8=TM7)*(TH4:TH8=TH7)*(TF4:TF8=TF7)*(TJ4:TJ8&gt;TJ7)),"")</f>
        <v/>
      </c>
      <c r="TR7" s="385" t="str">
        <f t="shared" ref="TR7" si="1049">IF(TB7&lt;&gt;"",SUMPRODUCT((TM4:TM8=TM7)*(TH4:TH8=TH7)*(TF4:TF8=TF7)*(TJ4:TJ8=TJ7)*(TK4:TK8&gt;TK7)),"")</f>
        <v/>
      </c>
      <c r="TS7" s="385" t="str">
        <f t="shared" ref="TS7" si="1050">IF(TB7&lt;&gt;"",SUMPRODUCT((TM4:TM8=TM7)*(TH4:TH8=TH7)*(TF4:TF8=TF7)*(TJ4:TJ8=TJ7)*(TK4:TK8=TK7)*(TL4:TL8&gt;TL7)),"")</f>
        <v/>
      </c>
      <c r="TT7" s="385" t="str">
        <f t="shared" ref="TT7" si="1051">IF(TB7&lt;&gt;"",SUM(TN7:TS7)+3,"")</f>
        <v/>
      </c>
      <c r="TU7" s="385" t="str">
        <f t="shared" ref="TU7" si="1052">IF(TB7&lt;&gt;"",IF(TT7=4,TB7,TB8),"")</f>
        <v/>
      </c>
      <c r="TV7" s="385" t="str">
        <f t="shared" ref="TV7" ca="1" si="1053">IF(TU7&lt;&gt;"",TU7,IF(TA7&lt;&gt;"",TA7,IF(SG7&lt;&gt;"",SG7,IF(RM7&lt;&gt;"",RM7,QM7))))</f>
        <v>Finland</v>
      </c>
      <c r="TW7" s="385">
        <v>4</v>
      </c>
      <c r="TX7" s="385">
        <v>5</v>
      </c>
      <c r="TY7" s="389" t="str">
        <f t="shared" si="15"/>
        <v>Germany</v>
      </c>
      <c r="TZ7" s="389">
        <f ca="1">IF(OFFSET('Game Board'!O12,0,TZ1)&lt;&gt;"",OFFSET('Game Board'!O12,0,TZ1),0)</f>
        <v>0</v>
      </c>
      <c r="UA7" s="389">
        <f ca="1">IF(OFFSET('Game Board'!P12,0,TZ1)&lt;&gt;"",OFFSET('Game Board'!P12,0,TZ1),0)</f>
        <v>0</v>
      </c>
      <c r="UB7" s="389" t="str">
        <f t="shared" si="16"/>
        <v>Poland</v>
      </c>
      <c r="UC7" s="389" t="str">
        <f ca="1">IF(AND(OFFSET('Game Board'!O12,0,TZ1)&lt;&gt;"",OFFSET('Game Board'!P12,0,TZ1)&lt;&gt;""),IF(TZ7&gt;UA7,"W",IF(TZ7=UA7,"D","L")),"")</f>
        <v/>
      </c>
      <c r="UD7" s="385" t="str">
        <f t="shared" ca="1" si="17"/>
        <v/>
      </c>
      <c r="UF7" s="385">
        <f ca="1">VLOOKUP(UG7,YB4:YC8,2,FALSE)</f>
        <v>4</v>
      </c>
      <c r="UG7" s="386" t="str">
        <f t="shared" si="121"/>
        <v>Finland</v>
      </c>
      <c r="UH7" s="385">
        <f ca="1">SUMPRODUCT((YE3:YE54=UG7)*(YI3:YI54="W"))+SUMPRODUCT((YH3:YH54=UG7)*(YJ3:YJ54="W"))</f>
        <v>0</v>
      </c>
      <c r="UI7" s="385">
        <f ca="1">SUMPRODUCT((YE3:YE54=UG7)*(YI3:YI54="D"))+SUMPRODUCT((YH3:YH54=UG7)*(YJ3:YJ54="D"))</f>
        <v>0</v>
      </c>
      <c r="UJ7" s="385">
        <f ca="1">SUMPRODUCT((YE3:YE54=UG7)*(YI3:YI54="L"))+SUMPRODUCT((YH3:YH54=UG7)*(YJ3:YJ54="L"))</f>
        <v>0</v>
      </c>
      <c r="UK7" s="385">
        <f t="shared" ref="UK7" ca="1" si="1054">SUMIF(YE3:YE72,UG7,YF3:YF72)+SUMIF(YH3:YH72,UG7,YG3:YG72)</f>
        <v>0</v>
      </c>
      <c r="UL7" s="385">
        <f t="shared" ref="UL7" ca="1" si="1055">SUMIF(YH3:YH72,UG7,YF3:YF72)+SUMIF(YE3:YE72,UG7,YG3:YG72)</f>
        <v>0</v>
      </c>
      <c r="UM7" s="385">
        <f t="shared" ca="1" si="124"/>
        <v>1000</v>
      </c>
      <c r="UN7" s="385">
        <f t="shared" ca="1" si="125"/>
        <v>0</v>
      </c>
      <c r="UO7" s="391">
        <f t="shared" si="126"/>
        <v>8</v>
      </c>
      <c r="UP7" s="385">
        <f t="shared" ref="UP7" ca="1" si="1056">IF(COUNTIF(UN4:UN8,4)&lt;&gt;4,RANK(UN7,UN4:UN8),UN59)</f>
        <v>1</v>
      </c>
      <c r="UR7" s="385">
        <f t="shared" ref="UR7" ca="1" si="1057">SUMPRODUCT((UP4:UP7=UP7)*(UO4:UO7&lt;UO7))+UP7</f>
        <v>1</v>
      </c>
      <c r="US7" s="386" t="str">
        <f t="shared" ref="US7" ca="1" si="1058">INDEX(UG4:UG8,MATCH(4,UR4:UR8,0),0)</f>
        <v>Switzerland</v>
      </c>
      <c r="UT7" s="385">
        <f t="shared" ref="UT7" ca="1" si="1059">INDEX(UP4:UP8,MATCH(US7,UG4:UG8,0),0)</f>
        <v>1</v>
      </c>
      <c r="UU7" s="385" t="str">
        <f t="shared" ca="1" si="702"/>
        <v>Switzerland</v>
      </c>
      <c r="UV7" s="385" t="str">
        <f t="shared" ca="1" si="703"/>
        <v/>
      </c>
      <c r="UZ7" s="385" t="str">
        <f t="shared" ca="1" si="135"/>
        <v>Switzerland</v>
      </c>
      <c r="VA7" s="385">
        <f ca="1">SUMPRODUCT((YE3:YE54=UZ7)*(YH3:YH54=UZ8)*(YI3:YI54="W"))+SUMPRODUCT((YE3:YE54=UZ7)*(YH3:YH54=UZ4)*(YI3:YI54="W"))+SUMPRODUCT((YE3:YE54=UZ7)*(YH3:YH54=UZ5)*(YI3:YI54="W"))+SUMPRODUCT((YE3:YE54=UZ7)*(YH3:YH54=UZ6)*(YI3:YI54="W"))+SUMPRODUCT((YE3:YE54=UZ8)*(YH3:YH54=UZ7)*(YJ3:YJ54="W"))+SUMPRODUCT((YE3:YE54=UZ4)*(YH3:YH54=UZ7)*(YJ3:YJ54="W"))+SUMPRODUCT((YE3:YE54=UZ5)*(YH3:YH54=UZ7)*(YJ3:YJ54="W"))+SUMPRODUCT((YE3:YE54=UZ6)*(YH3:YH54=UZ7)*(YJ3:YJ54="W"))</f>
        <v>0</v>
      </c>
      <c r="VB7" s="385">
        <f ca="1">SUMPRODUCT((YE3:YE54=UZ7)*(YH3:YH54=UZ8)*(YI3:YI54="D"))+SUMPRODUCT((YE3:YE54=UZ7)*(YH3:YH54=UZ4)*(YI3:YI54="D"))+SUMPRODUCT((YE3:YE54=UZ7)*(YH3:YH54=UZ5)*(YI3:YI54="D"))+SUMPRODUCT((YE3:YE54=UZ7)*(YH3:YH54=UZ6)*(YI3:YI54="D"))+SUMPRODUCT((YE3:YE54=UZ8)*(YH3:YH54=UZ7)*(YI3:YI54="D"))+SUMPRODUCT((YE3:YE54=UZ4)*(YH3:YH54=UZ7)*(YI3:YI54="D"))+SUMPRODUCT((YE3:YE54=UZ5)*(YH3:YH54=UZ7)*(YI3:YI54="D"))+SUMPRODUCT((YE3:YE54=UZ6)*(YH3:YH54=UZ7)*(YI3:YI54="D"))</f>
        <v>0</v>
      </c>
      <c r="VC7" s="385">
        <f ca="1">SUMPRODUCT((YE3:YE54=UZ7)*(YH3:YH54=UZ8)*(YI3:YI54="L"))+SUMPRODUCT((YE3:YE54=UZ7)*(YH3:YH54=UZ4)*(YI3:YI54="L"))+SUMPRODUCT((YE3:YE54=UZ7)*(YH3:YH54=UZ5)*(YI3:YI54="L"))+SUMPRODUCT((YE3:YE54=UZ7)*(YH3:YH54=UZ6)*(YI3:YI54="L"))+SUMPRODUCT((YE3:YE54=UZ8)*(YH3:YH54=UZ7)*(YJ3:YJ54="L"))+SUMPRODUCT((YE3:YE54=UZ4)*(YH3:YH54=UZ7)*(YJ3:YJ54="L"))+SUMPRODUCT((YE3:YE54=UZ5)*(YH3:YH54=UZ7)*(YJ3:YJ54="L"))+SUMPRODUCT((YE3:YE54=UZ6)*(YH3:YH54=UZ7)*(YJ3:YJ54="L"))</f>
        <v>0</v>
      </c>
      <c r="VD7" s="385">
        <f ca="1">SUMPRODUCT((YE3:YE54=UZ7)*(YH3:YH54=UZ8)*YF3:YF54)+SUMPRODUCT((YE3:YE54=UZ7)*(YH3:YH54=UZ4)*YF3:YF54)+SUMPRODUCT((YE3:YE54=UZ7)*(YH3:YH54=UZ5)*YF3:YF54)+SUMPRODUCT((YE3:YE54=UZ7)*(YH3:YH54=UZ6)*YF3:YF54)+SUMPRODUCT((YE3:YE54=UZ8)*(YH3:YH54=UZ7)*YG3:YG54)+SUMPRODUCT((YE3:YE54=UZ4)*(YH3:YH54=UZ7)*YG3:YG54)+SUMPRODUCT((YE3:YE54=UZ5)*(YH3:YH54=UZ7)*YG3:YG54)+SUMPRODUCT((YE3:YE54=UZ6)*(YH3:YH54=UZ7)*YG3:YG54)</f>
        <v>0</v>
      </c>
      <c r="VE7" s="385">
        <f ca="1">SUMPRODUCT((YE3:YE54=UZ7)*(YH3:YH54=UZ8)*YG3:YG54)+SUMPRODUCT((YE3:YE54=UZ7)*(YH3:YH54=UZ4)*YG3:YG54)+SUMPRODUCT((YE3:YE54=UZ7)*(YH3:YH54=UZ5)*YG3:YG54)+SUMPRODUCT((YE3:YE54=UZ7)*(YH3:YH54=UZ6)*YG3:YG54)+SUMPRODUCT((YE3:YE54=UZ8)*(YH3:YH54=UZ7)*YF3:YF54)+SUMPRODUCT((YE3:YE54=UZ4)*(YH3:YH54=UZ7)*YF3:YF54)+SUMPRODUCT((YE3:YE54=UZ5)*(YH3:YH54=UZ7)*YF3:YF54)+SUMPRODUCT((YE3:YE54=UZ6)*(YH3:YH54=UZ7)*YF3:YF54)</f>
        <v>0</v>
      </c>
      <c r="VF7" s="385">
        <f t="shared" ca="1" si="136"/>
        <v>1000</v>
      </c>
      <c r="VG7" s="385">
        <f t="shared" ca="1" si="137"/>
        <v>0</v>
      </c>
      <c r="VH7" s="385">
        <f ca="1">IF(UZ7&lt;&gt;"",VLOOKUP(UZ7,UG4:UM52,7,FALSE),"")</f>
        <v>1000</v>
      </c>
      <c r="VI7" s="385">
        <f ca="1">IF(UZ7&lt;&gt;"",VLOOKUP(UZ7,UG4:UM52,5,FALSE),"")</f>
        <v>0</v>
      </c>
      <c r="VJ7" s="385">
        <f ca="1">IF(UZ7&lt;&gt;"",VLOOKUP(UZ7,UG4:UO52,9,FALSE),"")</f>
        <v>27</v>
      </c>
      <c r="VK7" s="385">
        <f t="shared" ca="1" si="138"/>
        <v>0</v>
      </c>
      <c r="VL7" s="385">
        <f t="shared" ref="VL7" ca="1" si="1060">IF(UZ7&lt;&gt;"",RANK(VK7,VK4:VK8),"")</f>
        <v>1</v>
      </c>
      <c r="VM7" s="385">
        <f t="shared" ref="VM7" ca="1" si="1061">IF(UZ7&lt;&gt;"",SUMPRODUCT((VK4:VK8=VK7)*(VF4:VF8&gt;VF7)),"")</f>
        <v>0</v>
      </c>
      <c r="VN7" s="385">
        <f t="shared" ref="VN7" ca="1" si="1062">IF(UZ7&lt;&gt;"",SUMPRODUCT((VK4:VK8=VK7)*(VF4:VF8=VF7)*(VD4:VD8&gt;VD7)),"")</f>
        <v>0</v>
      </c>
      <c r="VO7" s="385">
        <f t="shared" ref="VO7" ca="1" si="1063">IF(UZ7&lt;&gt;"",SUMPRODUCT((VK4:VK8=VK7)*(VF4:VF8=VF7)*(VD4:VD8=VD7)*(VH4:VH8&gt;VH7)),"")</f>
        <v>0</v>
      </c>
      <c r="VP7" s="385">
        <f t="shared" ref="VP7" ca="1" si="1064">IF(UZ7&lt;&gt;"",SUMPRODUCT((VK4:VK8=VK7)*(VF4:VF8=VF7)*(VD4:VD8=VD7)*(VH4:VH8=VH7)*(VI4:VI8&gt;VI7)),"")</f>
        <v>0</v>
      </c>
      <c r="VQ7" s="385">
        <f t="shared" ref="VQ7" ca="1" si="1065">IF(UZ7&lt;&gt;"",SUMPRODUCT((VK4:VK8=VK7)*(VF4:VF8=VF7)*(VD4:VD8=VD7)*(VH4:VH8=VH7)*(VI4:VI8=VI7)*(VJ4:VJ8&gt;VJ7)),"")</f>
        <v>0</v>
      </c>
      <c r="VR7" s="385">
        <f t="shared" ref="VR7" ca="1" si="1066">IF(UZ7&lt;&gt;"",IF(VR59&lt;&gt;"",IF(UY55=3,VR59,VR59+UY55),SUM(VL7:VQ7)),"")</f>
        <v>1</v>
      </c>
      <c r="VS7" s="385" t="str">
        <f t="shared" ref="VS7" ca="1" si="1067">IF(UZ7&lt;&gt;"",INDEX(UZ4:UZ8,MATCH(4,VR4:VR8,0),0),"")</f>
        <v>Finland</v>
      </c>
      <c r="VT7" s="385" t="str">
        <f t="shared" ca="1" si="410"/>
        <v/>
      </c>
      <c r="VU7" s="385">
        <f ca="1">SUMPRODUCT((YE3:YE54=VT7)*(YH3:YH54=VT8)*(YI3:YI54="W"))+SUMPRODUCT((YE3:YE54=VT7)*(YH3:YH54=VT5)*(YI3:YI54="W"))+SUMPRODUCT((YE3:YE54=VT7)*(YH3:YH54=VT6)*(YI3:YI54="W"))+SUMPRODUCT((YE3:YE54=VT8)*(YH3:YH54=VT7)*(YJ3:YJ54="W"))+SUMPRODUCT((YE3:YE54=VT5)*(YH3:YH54=VT7)*(YJ3:YJ54="W"))+SUMPRODUCT((YE3:YE54=VT6)*(YH3:YH54=VT7)*(YJ3:YJ54="W"))</f>
        <v>0</v>
      </c>
      <c r="VV7" s="385">
        <f ca="1">SUMPRODUCT((YE3:YE54=VT7)*(YH3:YH54=VT8)*(YI3:YI54="D"))+SUMPRODUCT((YE3:YE54=VT7)*(YH3:YH54=VT5)*(YI3:YI54="D"))+SUMPRODUCT((YE3:YE54=VT7)*(YH3:YH54=VT6)*(YI3:YI54="D"))+SUMPRODUCT((YE3:YE54=VT8)*(YH3:YH54=VT7)*(YI3:YI54="D"))+SUMPRODUCT((YE3:YE54=VT5)*(YH3:YH54=VT7)*(YI3:YI54="D"))+SUMPRODUCT((YE3:YE54=VT6)*(YH3:YH54=VT7)*(YI3:YI54="D"))</f>
        <v>0</v>
      </c>
      <c r="VW7" s="385">
        <f ca="1">SUMPRODUCT((YE3:YE54=VT7)*(YH3:YH54=VT8)*(YI3:YI54="L"))+SUMPRODUCT((YE3:YE54=VT7)*(YH3:YH54=VT5)*(YI3:YI54="L"))+SUMPRODUCT((YE3:YE54=VT7)*(YH3:YH54=VT6)*(YI3:YI54="L"))+SUMPRODUCT((YE3:YE54=VT8)*(YH3:YH54=VT7)*(YJ3:YJ54="L"))+SUMPRODUCT((YE3:YE54=VT5)*(YH3:YH54=VT7)*(YJ3:YJ54="L"))+SUMPRODUCT((YE3:YE54=VT6)*(YH3:YH54=VT7)*(YJ3:YJ54="L"))</f>
        <v>0</v>
      </c>
      <c r="VX7" s="385">
        <f ca="1">SUMPRODUCT((YE3:YE54=VT7)*(YH3:YH54=VT8)*YF3:YF54)+SUMPRODUCT((YE3:YE54=VT7)*(YH3:YH54=VT4)*YF3:YF54)+SUMPRODUCT((YE3:YE54=VT7)*(YH3:YH54=VT5)*YF3:YF54)+SUMPRODUCT((YE3:YE54=VT7)*(YH3:YH54=VT6)*YF3:YF54)+SUMPRODUCT((YE3:YE54=VT8)*(YH3:YH54=VT7)*YG3:YG54)+SUMPRODUCT((YE3:YE54=VT4)*(YH3:YH54=VT7)*YG3:YG54)+SUMPRODUCT((YE3:YE54=VT5)*(YH3:YH54=VT7)*YG3:YG54)+SUMPRODUCT((YE3:YE54=VT6)*(YH3:YH54=VT7)*YG3:YG54)</f>
        <v>0</v>
      </c>
      <c r="VY7" s="385">
        <f ca="1">SUMPRODUCT((YE3:YE54=VT7)*(YH3:YH54=VT8)*YG3:YG54)+SUMPRODUCT((YE3:YE54=VT7)*(YH3:YH54=VT4)*YG3:YG54)+SUMPRODUCT((YE3:YE54=VT7)*(YH3:YH54=VT5)*YG3:YG54)+SUMPRODUCT((YE3:YE54=VT7)*(YH3:YH54=VT6)*YG3:YG54)+SUMPRODUCT((YE3:YE54=VT8)*(YH3:YH54=VT7)*YF3:YF54)+SUMPRODUCT((YE3:YE54=VT4)*(YH3:YH54=VT7)*YF3:YF54)+SUMPRODUCT((YE3:YE54=VT5)*(YH3:YH54=VT7)*YF3:YF54)+SUMPRODUCT((YE3:YE54=VT6)*(YH3:YH54=VT7)*YF3:YF54)</f>
        <v>0</v>
      </c>
      <c r="VZ7" s="385">
        <f t="shared" ca="1" si="411"/>
        <v>1000</v>
      </c>
      <c r="WA7" s="385" t="str">
        <f t="shared" ca="1" si="412"/>
        <v/>
      </c>
      <c r="WB7" s="385" t="str">
        <f ca="1">IF(VT7&lt;&gt;"",VLOOKUP(VT7,UG4:UM52,7,FALSE),"")</f>
        <v/>
      </c>
      <c r="WC7" s="385" t="str">
        <f ca="1">IF(VT7&lt;&gt;"",VLOOKUP(VT7,UG4:UM52,5,FALSE),"")</f>
        <v/>
      </c>
      <c r="WD7" s="385" t="str">
        <f ca="1">IF(VT7&lt;&gt;"",VLOOKUP(VT7,UG4:UO52,9,FALSE),"")</f>
        <v/>
      </c>
      <c r="WE7" s="385" t="str">
        <f t="shared" ca="1" si="413"/>
        <v/>
      </c>
      <c r="WF7" s="385" t="str">
        <f t="shared" ref="WF7" ca="1" si="1068">IF(VT7&lt;&gt;"",RANK(WE7,WE4:WE8),"")</f>
        <v/>
      </c>
      <c r="WG7" s="385" t="str">
        <f t="shared" ref="WG7" ca="1" si="1069">IF(VT7&lt;&gt;"",SUMPRODUCT((WE4:WE8=WE7)*(VZ4:VZ8&gt;VZ7)),"")</f>
        <v/>
      </c>
      <c r="WH7" s="385" t="str">
        <f t="shared" ref="WH7" ca="1" si="1070">IF(VT7&lt;&gt;"",SUMPRODUCT((WE4:WE8=WE7)*(VZ4:VZ8=VZ7)*(VX4:VX8&gt;VX7)),"")</f>
        <v/>
      </c>
      <c r="WI7" s="385" t="str">
        <f t="shared" ref="WI7" ca="1" si="1071">IF(VT7&lt;&gt;"",SUMPRODUCT((WE4:WE8=WE7)*(VZ4:VZ8=VZ7)*(VX4:VX8=VX7)*(WB4:WB8&gt;WB7)),"")</f>
        <v/>
      </c>
      <c r="WJ7" s="385" t="str">
        <f t="shared" ref="WJ7" ca="1" si="1072">IF(VT7&lt;&gt;"",SUMPRODUCT((WE4:WE8=WE7)*(VZ4:VZ8=VZ7)*(VX4:VX8=VX7)*(WB4:WB8=WB7)*(WC4:WC8&gt;WC7)),"")</f>
        <v/>
      </c>
      <c r="WK7" s="385" t="str">
        <f t="shared" ref="WK7" ca="1" si="1073">IF(VT7&lt;&gt;"",SUMPRODUCT((WE4:WE8=WE7)*(VZ4:VZ8=VZ7)*(VX4:VX8=VX7)*(WB4:WB8=WB7)*(WC4:WC8=WC7)*(WD4:WD8&gt;WD7)),"")</f>
        <v/>
      </c>
      <c r="WL7" s="385" t="str">
        <f t="shared" ref="WL7" ca="1" si="1074">IF(VT7&lt;&gt;"",IF(WL59&lt;&gt;"",IF(VS55=3,WL59,WL59+VS55),SUM(WF7:WK7)+1),"")</f>
        <v/>
      </c>
      <c r="WM7" s="385" t="str">
        <f t="shared" ref="WM7" ca="1" si="1075">IF(VT7&lt;&gt;"",INDEX(VT5:VT8,MATCH(4,WL5:WL8,0),0),"")</f>
        <v/>
      </c>
      <c r="WN7" s="385" t="str">
        <f t="shared" ca="1" si="721"/>
        <v/>
      </c>
      <c r="WO7" s="385">
        <f ca="1">SUMPRODUCT((YE3:YE54=WN7)*(YH3:YH54=WN8)*(YI3:YI54="W"))+SUMPRODUCT((YE3:YE54=WN7)*(YH3:YH54=WN9)*(YI3:YI54="W"))+SUMPRODUCT((YE3:YE54=WN7)*(YH3:YH54=WN6)*(YI3:YI54="W"))+SUMPRODUCT((YE3:YE54=WN8)*(YH3:YH54=WN7)*(YJ3:YJ54="W"))+SUMPRODUCT((YE3:YE54=WN9)*(YH3:YH54=WN7)*(YJ3:YJ54="W"))+SUMPRODUCT((YE3:YE54=WN6)*(YH3:YH54=WN7)*(YJ3:YJ54="W"))</f>
        <v>0</v>
      </c>
      <c r="WP7" s="385">
        <f ca="1">SUMPRODUCT((YE3:YE54=WN7)*(YH3:YH54=WN8)*(YI3:YI54="D"))+SUMPRODUCT((YE3:YE54=WN7)*(YH3:YH54=WN9)*(YI3:YI54="D"))+SUMPRODUCT((YE3:YE54=WN7)*(YH3:YH54=WN6)*(YI3:YI54="D"))+SUMPRODUCT((YE3:YE54=WN8)*(YH3:YH54=WN7)*(YI3:YI54="D"))+SUMPRODUCT((YE3:YE54=WN9)*(YH3:YH54=WN7)*(YI3:YI54="D"))+SUMPRODUCT((YE3:YE54=WN6)*(YH3:YH54=WN7)*(YI3:YI54="D"))</f>
        <v>0</v>
      </c>
      <c r="WQ7" s="385">
        <f ca="1">SUMPRODUCT((YE3:YE54=WN7)*(YH3:YH54=WN8)*(YI3:YI54="L"))+SUMPRODUCT((YE3:YE54=WN7)*(YH3:YH54=WN9)*(YI3:YI54="L"))+SUMPRODUCT((YE3:YE54=WN7)*(YH3:YH54=WN6)*(YI3:YI54="L"))+SUMPRODUCT((YE3:YE54=WN8)*(YH3:YH54=WN7)*(YJ3:YJ54="L"))+SUMPRODUCT((YE3:YE54=WN9)*(YH3:YH54=WN7)*(YJ3:YJ54="L"))+SUMPRODUCT((YE3:YE54=WN6)*(YH3:YH54=WN7)*(YJ3:YJ54="L"))</f>
        <v>0</v>
      </c>
      <c r="WR7" s="385">
        <f ca="1">SUMPRODUCT((YE3:YE54=WN7)*(YH3:YH54=WN8)*YF3:YF54)+SUMPRODUCT((YE3:YE54=WN7)*(YH3:YH54=WN4)*YF3:YF54)+SUMPRODUCT((YE3:YE54=WN7)*(YH3:YH54=WN5)*YF3:YF54)+SUMPRODUCT((YE3:YE54=WN7)*(YH3:YH54=WN6)*YF3:YF54)+SUMPRODUCT((YE3:YE54=WN8)*(YH3:YH54=WN7)*YG3:YG54)+SUMPRODUCT((YE3:YE54=WN4)*(YH3:YH54=WN7)*YG3:YG54)+SUMPRODUCT((YE3:YE54=WN5)*(YH3:YH54=WN7)*YG3:YG54)+SUMPRODUCT((YE3:YE54=WN6)*(YH3:YH54=WN7)*YG3:YG54)</f>
        <v>0</v>
      </c>
      <c r="WS7" s="385">
        <f ca="1">SUMPRODUCT((YE3:YE54=WN7)*(YH3:YH54=WN8)*YG3:YG54)+SUMPRODUCT((YE3:YE54=WN7)*(YH3:YH54=WN4)*YG3:YG54)+SUMPRODUCT((YE3:YE54=WN7)*(YH3:YH54=WN5)*YG3:YG54)+SUMPRODUCT((YE3:YE54=WN7)*(YH3:YH54=WN6)*YG3:YG54)+SUMPRODUCT((YE3:YE54=WN8)*(YH3:YH54=WN7)*YF3:YF54)+SUMPRODUCT((YE3:YE54=WN4)*(YH3:YH54=WN7)*YF3:YF54)+SUMPRODUCT((YE3:YE54=WN5)*(YH3:YH54=WN7)*YF3:YF54)+SUMPRODUCT((YE3:YE54=WN6)*(YH3:YH54=WN7)*YF3:YF54)</f>
        <v>0</v>
      </c>
      <c r="WT7" s="385">
        <f t="shared" ca="1" si="722"/>
        <v>1000</v>
      </c>
      <c r="WU7" s="385" t="str">
        <f t="shared" ca="1" si="723"/>
        <v/>
      </c>
      <c r="WV7" s="385" t="str">
        <f ca="1">IF(WN7&lt;&gt;"",VLOOKUP(WN7,UG4:UM52,7,FALSE),"")</f>
        <v/>
      </c>
      <c r="WW7" s="385" t="str">
        <f ca="1">IF(WN7&lt;&gt;"",VLOOKUP(WN7,UG4:UM52,5,FALSE),"")</f>
        <v/>
      </c>
      <c r="WX7" s="385" t="str">
        <f ca="1">IF(WN7&lt;&gt;"",VLOOKUP(WN7,UG4:UO52,9,FALSE),"")</f>
        <v/>
      </c>
      <c r="WY7" s="385" t="str">
        <f t="shared" ca="1" si="724"/>
        <v/>
      </c>
      <c r="WZ7" s="385" t="str">
        <f t="shared" ref="WZ7" ca="1" si="1076">IF(WN7&lt;&gt;"",RANK(WY7,WY4:WY8),"")</f>
        <v/>
      </c>
      <c r="XA7" s="385" t="str">
        <f t="shared" ref="XA7" ca="1" si="1077">IF(WN7&lt;&gt;"",SUMPRODUCT((WY4:WY8=WY7)*(WT4:WT8&gt;WT7)),"")</f>
        <v/>
      </c>
      <c r="XB7" s="385" t="str">
        <f t="shared" ref="XB7" ca="1" si="1078">IF(WN7&lt;&gt;"",SUMPRODUCT((WY4:WY8=WY7)*(WT4:WT8=WT7)*(WR4:WR8&gt;WR7)),"")</f>
        <v/>
      </c>
      <c r="XC7" s="385" t="str">
        <f t="shared" ref="XC7" ca="1" si="1079">IF(WN7&lt;&gt;"",SUMPRODUCT((WY4:WY8=WY7)*(WT4:WT8=WT7)*(WR4:WR8=WR7)*(WV4:WV8&gt;WV7)),"")</f>
        <v/>
      </c>
      <c r="XD7" s="385" t="str">
        <f t="shared" ref="XD7" ca="1" si="1080">IF(WN7&lt;&gt;"",SUMPRODUCT((WY4:WY8=WY7)*(WT4:WT8=WT7)*(WR4:WR8=WR7)*(WV4:WV8=WV7)*(WW4:WW8&gt;WW7)),"")</f>
        <v/>
      </c>
      <c r="XE7" s="385" t="str">
        <f t="shared" ref="XE7" ca="1" si="1081">IF(WN7&lt;&gt;"",SUMPRODUCT((WY4:WY8=WY7)*(WT4:WT8=WT7)*(WR4:WR8=WR7)*(WV4:WV8=WV7)*(WW4:WW8=WW7)*(WX4:WX8&gt;WX7)),"")</f>
        <v/>
      </c>
      <c r="XF7" s="385" t="str">
        <f t="shared" ca="1" si="731"/>
        <v/>
      </c>
      <c r="XG7" s="385" t="str">
        <f t="shared" ref="XG7" ca="1" si="1082">IF(WN7&lt;&gt;"",INDEX(WN6:WN8,MATCH(4,XF6:XF8,0),0),"")</f>
        <v/>
      </c>
      <c r="XH7" s="385" t="str">
        <f t="shared" ref="XH7" si="1083">IF(UX4&lt;&gt;"",UX4,"")</f>
        <v/>
      </c>
      <c r="XI7" s="385">
        <f ca="1">SUMPRODUCT((YE3:YE54=XH7)*(YH3:YH54=XH8)*(YI3:YI54="W"))+SUMPRODUCT((YE3:YE54=XH7)*(YH3:YH54=XH9)*(YI3:YI54="W"))+SUMPRODUCT((YE3:YE54=XH7)*(YH3:YH54=XH10)*(YI3:YI54="W"))+SUMPRODUCT((YE3:YE54=XH8)*(YH3:YH54=XH7)*(YJ3:YJ54="W"))+SUMPRODUCT((YE3:YE54=XH9)*(YH3:YH54=XH7)*(YJ3:YJ54="W"))+SUMPRODUCT((YE3:YE54=XH10)*(YH3:YH54=XH7)*(YJ3:YJ54="W"))</f>
        <v>0</v>
      </c>
      <c r="XJ7" s="385">
        <f ca="1">SUMPRODUCT((YE3:YE54=XH7)*(YH3:YH54=XH8)*(YI3:YI54="D"))+SUMPRODUCT((YE3:YE54=XH7)*(YH3:YH54=XH9)*(YI3:YI54="D"))+SUMPRODUCT((YE3:YE54=XH7)*(YH3:YH54=XH10)*(YI3:YI54="D"))+SUMPRODUCT((YE3:YE54=XH8)*(YH3:YH54=XH7)*(YI3:YI54="D"))+SUMPRODUCT((YE3:YE54=XH9)*(YH3:YH54=XH7)*(YI3:YI54="D"))+SUMPRODUCT((YE3:YE54=XH10)*(YH3:YH54=XH7)*(YI3:YI54="D"))</f>
        <v>0</v>
      </c>
      <c r="XK7" s="385">
        <f ca="1">SUMPRODUCT((YE3:YE54=XH7)*(YH3:YH54=XH8)*(YI3:YI54="L"))+SUMPRODUCT((YE3:YE54=XH7)*(YH3:YH54=XH9)*(YI3:YI54="L"))+SUMPRODUCT((YE3:YE54=XH7)*(YH3:YH54=XH10)*(YI3:YI54="L"))+SUMPRODUCT((YE3:YE54=XH8)*(YH3:YH54=XH7)*(YJ3:YJ54="L"))+SUMPRODUCT((YE3:YE54=XH9)*(YH3:YH54=XH7)*(YJ3:YJ54="L"))+SUMPRODUCT((YE3:YE54=XH10)*(YH3:YH54=XH7)*(YJ3:YJ54="L"))</f>
        <v>0</v>
      </c>
      <c r="XL7" s="385">
        <f ca="1">SUMPRODUCT((YE3:YE54=XH7)*(YH3:YH54=XH8)*YF3:YF54)+SUMPRODUCT((YE3:YE54=XH7)*(YH3:YH54=XH4)*YF3:YF54)+SUMPRODUCT((YE3:YE54=XH7)*(YH3:YH54=XH5)*YF3:YF54)+SUMPRODUCT((YE3:YE54=XH7)*(YH3:YH54=XH6)*YF3:YF54)+SUMPRODUCT((YE3:YE54=XH8)*(YH3:YH54=XH7)*YG3:YG54)+SUMPRODUCT((YE3:YE54=XH4)*(YH3:YH54=XH7)*YG3:YG54)+SUMPRODUCT((YE3:YE54=XH5)*(YH3:YH54=XH7)*YG3:YG54)+SUMPRODUCT((YE3:YE54=XH6)*(YH3:YH54=XH7)*YG3:YG54)</f>
        <v>0</v>
      </c>
      <c r="XM7" s="385">
        <f ca="1">SUMPRODUCT((YE3:YE54=XH7)*(YH3:YH54=XH8)*YG3:YG54)+SUMPRODUCT((YE3:YE54=XH7)*(YH3:YH54=XH4)*YG3:YG54)+SUMPRODUCT((YE3:YE54=XH7)*(YH3:YH54=XH5)*YG3:YG54)+SUMPRODUCT((YE3:YE54=XH7)*(YH3:YH54=XH6)*YG3:YG54)+SUMPRODUCT((YE3:YE54=XH8)*(YH3:YH54=XH7)*YF3:YF54)+SUMPRODUCT((YE3:YE54=XH4)*(YH3:YH54=XH7)*YF3:YF54)+SUMPRODUCT((YE3:YE54=XH5)*(YH3:YH54=XH7)*YF3:YF54)+SUMPRODUCT((YE3:YE54=XH6)*(YH3:YH54=XH7)*YF3:YF54)</f>
        <v>0</v>
      </c>
      <c r="XN7" s="385">
        <f t="shared" ref="XN7" ca="1" si="1084">XL7-XM7+1000</f>
        <v>1000</v>
      </c>
      <c r="XO7" s="385" t="str">
        <f t="shared" ref="XO7" si="1085">IF(XH7&lt;&gt;"",XI7*3+XJ7*1,"")</f>
        <v/>
      </c>
      <c r="XP7" s="385" t="str">
        <f>IF(XH7&lt;&gt;"",VLOOKUP(XH7,UG4:UM52,7,FALSE),"")</f>
        <v/>
      </c>
      <c r="XQ7" s="385" t="str">
        <f>IF(XH7&lt;&gt;"",VLOOKUP(XH7,UG4:UM52,5,FALSE),"")</f>
        <v/>
      </c>
      <c r="XR7" s="385" t="str">
        <f>IF(XH7&lt;&gt;"",VLOOKUP(XH7,UG4:UO52,9,FALSE),"")</f>
        <v/>
      </c>
      <c r="XS7" s="385" t="str">
        <f t="shared" ref="XS7" si="1086">XO7</f>
        <v/>
      </c>
      <c r="XT7" s="385" t="str">
        <f t="shared" ref="XT7" si="1087">IF(XH7&lt;&gt;"",RANK(XS7,XS4:XS8),"")</f>
        <v/>
      </c>
      <c r="XU7" s="385" t="str">
        <f t="shared" ref="XU7" si="1088">IF(XH7&lt;&gt;"",SUMPRODUCT((XS4:XS8=XS7)*(XN4:XN8&gt;XN7)),"")</f>
        <v/>
      </c>
      <c r="XV7" s="385" t="str">
        <f t="shared" ref="XV7" si="1089">IF(XH7&lt;&gt;"",SUMPRODUCT((XS4:XS8=XS7)*(XN4:XN8=XN7)*(XL4:XL8&gt;XL7)),"")</f>
        <v/>
      </c>
      <c r="XW7" s="385" t="str">
        <f t="shared" ref="XW7" si="1090">IF(XH7&lt;&gt;"",SUMPRODUCT((XS4:XS8=XS7)*(XN4:XN8=XN7)*(XL4:XL8=XL7)*(XP4:XP8&gt;XP7)),"")</f>
        <v/>
      </c>
      <c r="XX7" s="385" t="str">
        <f t="shared" ref="XX7" si="1091">IF(XH7&lt;&gt;"",SUMPRODUCT((XS4:XS8=XS7)*(XN4:XN8=XN7)*(XL4:XL8=XL7)*(XP4:XP8=XP7)*(XQ4:XQ8&gt;XQ7)),"")</f>
        <v/>
      </c>
      <c r="XY7" s="385" t="str">
        <f t="shared" ref="XY7" si="1092">IF(XH7&lt;&gt;"",SUMPRODUCT((XS4:XS8=XS7)*(XN4:XN8=XN7)*(XL4:XL8=XL7)*(XP4:XP8=XP7)*(XQ4:XQ8=XQ7)*(XR4:XR8&gt;XR7)),"")</f>
        <v/>
      </c>
      <c r="XZ7" s="385" t="str">
        <f t="shared" ref="XZ7" si="1093">IF(XH7&lt;&gt;"",SUM(XT7:XY7)+3,"")</f>
        <v/>
      </c>
      <c r="YA7" s="385" t="str">
        <f t="shared" ref="YA7" si="1094">IF(XH7&lt;&gt;"",IF(XZ7=4,XH7,XH8),"")</f>
        <v/>
      </c>
      <c r="YB7" s="385" t="str">
        <f t="shared" ref="YB7" ca="1" si="1095">IF(YA7&lt;&gt;"",YA7,IF(XG7&lt;&gt;"",XG7,IF(WM7&lt;&gt;"",WM7,IF(VS7&lt;&gt;"",VS7,US7))))</f>
        <v>Finland</v>
      </c>
      <c r="YC7" s="385">
        <v>4</v>
      </c>
      <c r="YD7" s="385">
        <v>5</v>
      </c>
      <c r="YE7" s="389" t="str">
        <f t="shared" si="18"/>
        <v>Germany</v>
      </c>
      <c r="YF7" s="389">
        <f ca="1">IF(OFFSET('Game Board'!O12,0,YF1)&lt;&gt;"",OFFSET('Game Board'!O12,0,YF1),0)</f>
        <v>0</v>
      </c>
      <c r="YG7" s="389">
        <f ca="1">IF(OFFSET('Game Board'!P12,0,YF1)&lt;&gt;"",OFFSET('Game Board'!P12,0,YF1),0)</f>
        <v>0</v>
      </c>
      <c r="YH7" s="389" t="str">
        <f t="shared" si="19"/>
        <v>Poland</v>
      </c>
      <c r="YI7" s="389" t="str">
        <f ca="1">IF(AND(OFFSET('Game Board'!O12,0,YF1)&lt;&gt;"",OFFSET('Game Board'!P12,0,YF1)&lt;&gt;""),IF(YF7&gt;YG7,"W",IF(YF7=YG7,"D","L")),"")</f>
        <v/>
      </c>
      <c r="YJ7" s="385" t="str">
        <f t="shared" ca="1" si="20"/>
        <v/>
      </c>
      <c r="YL7" s="385">
        <f ca="1">VLOOKUP(YM7,ACH4:ACI8,2,FALSE)</f>
        <v>4</v>
      </c>
      <c r="YM7" s="386" t="str">
        <f t="shared" si="148"/>
        <v>Finland</v>
      </c>
      <c r="YN7" s="385">
        <f ca="1">SUMPRODUCT((ACK3:ACK54=YM7)*(ACO3:ACO54="W"))+SUMPRODUCT((ACN3:ACN54=YM7)*(ACP3:ACP54="W"))</f>
        <v>0</v>
      </c>
      <c r="YO7" s="385">
        <f ca="1">SUMPRODUCT((ACK3:ACK54=YM7)*(ACO3:ACO54="D"))+SUMPRODUCT((ACN3:ACN54=YM7)*(ACP3:ACP54="D"))</f>
        <v>0</v>
      </c>
      <c r="YP7" s="385">
        <f ca="1">SUMPRODUCT((ACK3:ACK54=YM7)*(ACO3:ACO54="L"))+SUMPRODUCT((ACN3:ACN54=YM7)*(ACP3:ACP54="L"))</f>
        <v>0</v>
      </c>
      <c r="YQ7" s="385">
        <f t="shared" ref="YQ7" ca="1" si="1096">SUMIF(ACK3:ACK72,YM7,ACL3:ACL72)+SUMIF(ACN3:ACN72,YM7,ACM3:ACM72)</f>
        <v>0</v>
      </c>
      <c r="YR7" s="385">
        <f t="shared" ref="YR7" ca="1" si="1097">SUMIF(ACN3:ACN72,YM7,ACL3:ACL72)+SUMIF(ACK3:ACK72,YM7,ACM3:ACM72)</f>
        <v>0</v>
      </c>
      <c r="YS7" s="385">
        <f t="shared" ca="1" si="151"/>
        <v>1000</v>
      </c>
      <c r="YT7" s="385">
        <f t="shared" ca="1" si="152"/>
        <v>0</v>
      </c>
      <c r="YU7" s="391">
        <f t="shared" si="153"/>
        <v>8</v>
      </c>
      <c r="YV7" s="385">
        <f t="shared" ref="YV7" ca="1" si="1098">IF(COUNTIF(YT4:YT8,4)&lt;&gt;4,RANK(YT7,YT4:YT8),YT59)</f>
        <v>1</v>
      </c>
      <c r="YX7" s="385">
        <f t="shared" ref="YX7" ca="1" si="1099">SUMPRODUCT((YV4:YV7=YV7)*(YU4:YU7&lt;YU7))+YV7</f>
        <v>1</v>
      </c>
      <c r="YY7" s="386" t="str">
        <f t="shared" ref="YY7" ca="1" si="1100">INDEX(YM4:YM8,MATCH(4,YX4:YX8,0),0)</f>
        <v>Switzerland</v>
      </c>
      <c r="YZ7" s="385">
        <f t="shared" ref="YZ7" ca="1" si="1101">INDEX(YV4:YV8,MATCH(YY7,YM4:YM8,0),0)</f>
        <v>1</v>
      </c>
      <c r="ZA7" s="385" t="str">
        <f t="shared" ca="1" si="740"/>
        <v>Switzerland</v>
      </c>
      <c r="ZB7" s="385" t="str">
        <f t="shared" ca="1" si="741"/>
        <v/>
      </c>
      <c r="ZF7" s="385" t="str">
        <f t="shared" ca="1" si="162"/>
        <v>Switzerland</v>
      </c>
      <c r="ZG7" s="385">
        <f ca="1">SUMPRODUCT((ACK3:ACK54=ZF7)*(ACN3:ACN54=ZF8)*(ACO3:ACO54="W"))+SUMPRODUCT((ACK3:ACK54=ZF7)*(ACN3:ACN54=ZF4)*(ACO3:ACO54="W"))+SUMPRODUCT((ACK3:ACK54=ZF7)*(ACN3:ACN54=ZF5)*(ACO3:ACO54="W"))+SUMPRODUCT((ACK3:ACK54=ZF7)*(ACN3:ACN54=ZF6)*(ACO3:ACO54="W"))+SUMPRODUCT((ACK3:ACK54=ZF8)*(ACN3:ACN54=ZF7)*(ACP3:ACP54="W"))+SUMPRODUCT((ACK3:ACK54=ZF4)*(ACN3:ACN54=ZF7)*(ACP3:ACP54="W"))+SUMPRODUCT((ACK3:ACK54=ZF5)*(ACN3:ACN54=ZF7)*(ACP3:ACP54="W"))+SUMPRODUCT((ACK3:ACK54=ZF6)*(ACN3:ACN54=ZF7)*(ACP3:ACP54="W"))</f>
        <v>0</v>
      </c>
      <c r="ZH7" s="385">
        <f ca="1">SUMPRODUCT((ACK3:ACK54=ZF7)*(ACN3:ACN54=ZF8)*(ACO3:ACO54="D"))+SUMPRODUCT((ACK3:ACK54=ZF7)*(ACN3:ACN54=ZF4)*(ACO3:ACO54="D"))+SUMPRODUCT((ACK3:ACK54=ZF7)*(ACN3:ACN54=ZF5)*(ACO3:ACO54="D"))+SUMPRODUCT((ACK3:ACK54=ZF7)*(ACN3:ACN54=ZF6)*(ACO3:ACO54="D"))+SUMPRODUCT((ACK3:ACK54=ZF8)*(ACN3:ACN54=ZF7)*(ACO3:ACO54="D"))+SUMPRODUCT((ACK3:ACK54=ZF4)*(ACN3:ACN54=ZF7)*(ACO3:ACO54="D"))+SUMPRODUCT((ACK3:ACK54=ZF5)*(ACN3:ACN54=ZF7)*(ACO3:ACO54="D"))+SUMPRODUCT((ACK3:ACK54=ZF6)*(ACN3:ACN54=ZF7)*(ACO3:ACO54="D"))</f>
        <v>0</v>
      </c>
      <c r="ZI7" s="385">
        <f ca="1">SUMPRODUCT((ACK3:ACK54=ZF7)*(ACN3:ACN54=ZF8)*(ACO3:ACO54="L"))+SUMPRODUCT((ACK3:ACK54=ZF7)*(ACN3:ACN54=ZF4)*(ACO3:ACO54="L"))+SUMPRODUCT((ACK3:ACK54=ZF7)*(ACN3:ACN54=ZF5)*(ACO3:ACO54="L"))+SUMPRODUCT((ACK3:ACK54=ZF7)*(ACN3:ACN54=ZF6)*(ACO3:ACO54="L"))+SUMPRODUCT((ACK3:ACK54=ZF8)*(ACN3:ACN54=ZF7)*(ACP3:ACP54="L"))+SUMPRODUCT((ACK3:ACK54=ZF4)*(ACN3:ACN54=ZF7)*(ACP3:ACP54="L"))+SUMPRODUCT((ACK3:ACK54=ZF5)*(ACN3:ACN54=ZF7)*(ACP3:ACP54="L"))+SUMPRODUCT((ACK3:ACK54=ZF6)*(ACN3:ACN54=ZF7)*(ACP3:ACP54="L"))</f>
        <v>0</v>
      </c>
      <c r="ZJ7" s="385">
        <f ca="1">SUMPRODUCT((ACK3:ACK54=ZF7)*(ACN3:ACN54=ZF8)*ACL3:ACL54)+SUMPRODUCT((ACK3:ACK54=ZF7)*(ACN3:ACN54=ZF4)*ACL3:ACL54)+SUMPRODUCT((ACK3:ACK54=ZF7)*(ACN3:ACN54=ZF5)*ACL3:ACL54)+SUMPRODUCT((ACK3:ACK54=ZF7)*(ACN3:ACN54=ZF6)*ACL3:ACL54)+SUMPRODUCT((ACK3:ACK54=ZF8)*(ACN3:ACN54=ZF7)*ACM3:ACM54)+SUMPRODUCT((ACK3:ACK54=ZF4)*(ACN3:ACN54=ZF7)*ACM3:ACM54)+SUMPRODUCT((ACK3:ACK54=ZF5)*(ACN3:ACN54=ZF7)*ACM3:ACM54)+SUMPRODUCT((ACK3:ACK54=ZF6)*(ACN3:ACN54=ZF7)*ACM3:ACM54)</f>
        <v>0</v>
      </c>
      <c r="ZK7" s="385">
        <f ca="1">SUMPRODUCT((ACK3:ACK54=ZF7)*(ACN3:ACN54=ZF8)*ACM3:ACM54)+SUMPRODUCT((ACK3:ACK54=ZF7)*(ACN3:ACN54=ZF4)*ACM3:ACM54)+SUMPRODUCT((ACK3:ACK54=ZF7)*(ACN3:ACN54=ZF5)*ACM3:ACM54)+SUMPRODUCT((ACK3:ACK54=ZF7)*(ACN3:ACN54=ZF6)*ACM3:ACM54)+SUMPRODUCT((ACK3:ACK54=ZF8)*(ACN3:ACN54=ZF7)*ACL3:ACL54)+SUMPRODUCT((ACK3:ACK54=ZF4)*(ACN3:ACN54=ZF7)*ACL3:ACL54)+SUMPRODUCT((ACK3:ACK54=ZF5)*(ACN3:ACN54=ZF7)*ACL3:ACL54)+SUMPRODUCT((ACK3:ACK54=ZF6)*(ACN3:ACN54=ZF7)*ACL3:ACL54)</f>
        <v>0</v>
      </c>
      <c r="ZL7" s="385">
        <f t="shared" ca="1" si="163"/>
        <v>1000</v>
      </c>
      <c r="ZM7" s="385">
        <f t="shared" ca="1" si="164"/>
        <v>0</v>
      </c>
      <c r="ZN7" s="385">
        <f ca="1">IF(ZF7&lt;&gt;"",VLOOKUP(ZF7,YM4:YS52,7,FALSE),"")</f>
        <v>1000</v>
      </c>
      <c r="ZO7" s="385">
        <f ca="1">IF(ZF7&lt;&gt;"",VLOOKUP(ZF7,YM4:YS52,5,FALSE),"")</f>
        <v>0</v>
      </c>
      <c r="ZP7" s="385">
        <f ca="1">IF(ZF7&lt;&gt;"",VLOOKUP(ZF7,YM4:YU52,9,FALSE),"")</f>
        <v>27</v>
      </c>
      <c r="ZQ7" s="385">
        <f t="shared" ca="1" si="165"/>
        <v>0</v>
      </c>
      <c r="ZR7" s="385">
        <f t="shared" ref="ZR7" ca="1" si="1102">IF(ZF7&lt;&gt;"",RANK(ZQ7,ZQ4:ZQ8),"")</f>
        <v>1</v>
      </c>
      <c r="ZS7" s="385">
        <f t="shared" ref="ZS7" ca="1" si="1103">IF(ZF7&lt;&gt;"",SUMPRODUCT((ZQ4:ZQ8=ZQ7)*(ZL4:ZL8&gt;ZL7)),"")</f>
        <v>0</v>
      </c>
      <c r="ZT7" s="385">
        <f t="shared" ref="ZT7" ca="1" si="1104">IF(ZF7&lt;&gt;"",SUMPRODUCT((ZQ4:ZQ8=ZQ7)*(ZL4:ZL8=ZL7)*(ZJ4:ZJ8&gt;ZJ7)),"")</f>
        <v>0</v>
      </c>
      <c r="ZU7" s="385">
        <f t="shared" ref="ZU7" ca="1" si="1105">IF(ZF7&lt;&gt;"",SUMPRODUCT((ZQ4:ZQ8=ZQ7)*(ZL4:ZL8=ZL7)*(ZJ4:ZJ8=ZJ7)*(ZN4:ZN8&gt;ZN7)),"")</f>
        <v>0</v>
      </c>
      <c r="ZV7" s="385">
        <f t="shared" ref="ZV7" ca="1" si="1106">IF(ZF7&lt;&gt;"",SUMPRODUCT((ZQ4:ZQ8=ZQ7)*(ZL4:ZL8=ZL7)*(ZJ4:ZJ8=ZJ7)*(ZN4:ZN8=ZN7)*(ZO4:ZO8&gt;ZO7)),"")</f>
        <v>0</v>
      </c>
      <c r="ZW7" s="385">
        <f t="shared" ref="ZW7" ca="1" si="1107">IF(ZF7&lt;&gt;"",SUMPRODUCT((ZQ4:ZQ8=ZQ7)*(ZL4:ZL8=ZL7)*(ZJ4:ZJ8=ZJ7)*(ZN4:ZN8=ZN7)*(ZO4:ZO8=ZO7)*(ZP4:ZP8&gt;ZP7)),"")</f>
        <v>0</v>
      </c>
      <c r="ZX7" s="385">
        <f t="shared" ref="ZX7" ca="1" si="1108">IF(ZF7&lt;&gt;"",IF(ZX59&lt;&gt;"",IF(ZE55=3,ZX59,ZX59+ZE55),SUM(ZR7:ZW7)),"")</f>
        <v>1</v>
      </c>
      <c r="ZY7" s="385" t="str">
        <f t="shared" ref="ZY7" ca="1" si="1109">IF(ZF7&lt;&gt;"",INDEX(ZF4:ZF8,MATCH(4,ZX4:ZX8,0),0),"")</f>
        <v>Finland</v>
      </c>
      <c r="ZZ7" s="385" t="str">
        <f t="shared" ca="1" si="441"/>
        <v/>
      </c>
      <c r="AAA7" s="385">
        <f ca="1">SUMPRODUCT((ACK3:ACK54=ZZ7)*(ACN3:ACN54=ZZ8)*(ACO3:ACO54="W"))+SUMPRODUCT((ACK3:ACK54=ZZ7)*(ACN3:ACN54=ZZ5)*(ACO3:ACO54="W"))+SUMPRODUCT((ACK3:ACK54=ZZ7)*(ACN3:ACN54=ZZ6)*(ACO3:ACO54="W"))+SUMPRODUCT((ACK3:ACK54=ZZ8)*(ACN3:ACN54=ZZ7)*(ACP3:ACP54="W"))+SUMPRODUCT((ACK3:ACK54=ZZ5)*(ACN3:ACN54=ZZ7)*(ACP3:ACP54="W"))+SUMPRODUCT((ACK3:ACK54=ZZ6)*(ACN3:ACN54=ZZ7)*(ACP3:ACP54="W"))</f>
        <v>0</v>
      </c>
      <c r="AAB7" s="385">
        <f ca="1">SUMPRODUCT((ACK3:ACK54=ZZ7)*(ACN3:ACN54=ZZ8)*(ACO3:ACO54="D"))+SUMPRODUCT((ACK3:ACK54=ZZ7)*(ACN3:ACN54=ZZ5)*(ACO3:ACO54="D"))+SUMPRODUCT((ACK3:ACK54=ZZ7)*(ACN3:ACN54=ZZ6)*(ACO3:ACO54="D"))+SUMPRODUCT((ACK3:ACK54=ZZ8)*(ACN3:ACN54=ZZ7)*(ACO3:ACO54="D"))+SUMPRODUCT((ACK3:ACK54=ZZ5)*(ACN3:ACN54=ZZ7)*(ACO3:ACO54="D"))+SUMPRODUCT((ACK3:ACK54=ZZ6)*(ACN3:ACN54=ZZ7)*(ACO3:ACO54="D"))</f>
        <v>0</v>
      </c>
      <c r="AAC7" s="385">
        <f ca="1">SUMPRODUCT((ACK3:ACK54=ZZ7)*(ACN3:ACN54=ZZ8)*(ACO3:ACO54="L"))+SUMPRODUCT((ACK3:ACK54=ZZ7)*(ACN3:ACN54=ZZ5)*(ACO3:ACO54="L"))+SUMPRODUCT((ACK3:ACK54=ZZ7)*(ACN3:ACN54=ZZ6)*(ACO3:ACO54="L"))+SUMPRODUCT((ACK3:ACK54=ZZ8)*(ACN3:ACN54=ZZ7)*(ACP3:ACP54="L"))+SUMPRODUCT((ACK3:ACK54=ZZ5)*(ACN3:ACN54=ZZ7)*(ACP3:ACP54="L"))+SUMPRODUCT((ACK3:ACK54=ZZ6)*(ACN3:ACN54=ZZ7)*(ACP3:ACP54="L"))</f>
        <v>0</v>
      </c>
      <c r="AAD7" s="385">
        <f ca="1">SUMPRODUCT((ACK3:ACK54=ZZ7)*(ACN3:ACN54=ZZ8)*ACL3:ACL54)+SUMPRODUCT((ACK3:ACK54=ZZ7)*(ACN3:ACN54=ZZ4)*ACL3:ACL54)+SUMPRODUCT((ACK3:ACK54=ZZ7)*(ACN3:ACN54=ZZ5)*ACL3:ACL54)+SUMPRODUCT((ACK3:ACK54=ZZ7)*(ACN3:ACN54=ZZ6)*ACL3:ACL54)+SUMPRODUCT((ACK3:ACK54=ZZ8)*(ACN3:ACN54=ZZ7)*ACM3:ACM54)+SUMPRODUCT((ACK3:ACK54=ZZ4)*(ACN3:ACN54=ZZ7)*ACM3:ACM54)+SUMPRODUCT((ACK3:ACK54=ZZ5)*(ACN3:ACN54=ZZ7)*ACM3:ACM54)+SUMPRODUCT((ACK3:ACK54=ZZ6)*(ACN3:ACN54=ZZ7)*ACM3:ACM54)</f>
        <v>0</v>
      </c>
      <c r="AAE7" s="385">
        <f ca="1">SUMPRODUCT((ACK3:ACK54=ZZ7)*(ACN3:ACN54=ZZ8)*ACM3:ACM54)+SUMPRODUCT((ACK3:ACK54=ZZ7)*(ACN3:ACN54=ZZ4)*ACM3:ACM54)+SUMPRODUCT((ACK3:ACK54=ZZ7)*(ACN3:ACN54=ZZ5)*ACM3:ACM54)+SUMPRODUCT((ACK3:ACK54=ZZ7)*(ACN3:ACN54=ZZ6)*ACM3:ACM54)+SUMPRODUCT((ACK3:ACK54=ZZ8)*(ACN3:ACN54=ZZ7)*ACL3:ACL54)+SUMPRODUCT((ACK3:ACK54=ZZ4)*(ACN3:ACN54=ZZ7)*ACL3:ACL54)+SUMPRODUCT((ACK3:ACK54=ZZ5)*(ACN3:ACN54=ZZ7)*ACL3:ACL54)+SUMPRODUCT((ACK3:ACK54=ZZ6)*(ACN3:ACN54=ZZ7)*ACL3:ACL54)</f>
        <v>0</v>
      </c>
      <c r="AAF7" s="385">
        <f t="shared" ca="1" si="442"/>
        <v>1000</v>
      </c>
      <c r="AAG7" s="385" t="str">
        <f t="shared" ca="1" si="443"/>
        <v/>
      </c>
      <c r="AAH7" s="385" t="str">
        <f ca="1">IF(ZZ7&lt;&gt;"",VLOOKUP(ZZ7,YM4:YS52,7,FALSE),"")</f>
        <v/>
      </c>
      <c r="AAI7" s="385" t="str">
        <f ca="1">IF(ZZ7&lt;&gt;"",VLOOKUP(ZZ7,YM4:YS52,5,FALSE),"")</f>
        <v/>
      </c>
      <c r="AAJ7" s="385" t="str">
        <f ca="1">IF(ZZ7&lt;&gt;"",VLOOKUP(ZZ7,YM4:YU52,9,FALSE),"")</f>
        <v/>
      </c>
      <c r="AAK7" s="385" t="str">
        <f t="shared" ca="1" si="444"/>
        <v/>
      </c>
      <c r="AAL7" s="385" t="str">
        <f t="shared" ref="AAL7" ca="1" si="1110">IF(ZZ7&lt;&gt;"",RANK(AAK7,AAK4:AAK8),"")</f>
        <v/>
      </c>
      <c r="AAM7" s="385" t="str">
        <f t="shared" ref="AAM7" ca="1" si="1111">IF(ZZ7&lt;&gt;"",SUMPRODUCT((AAK4:AAK8=AAK7)*(AAF4:AAF8&gt;AAF7)),"")</f>
        <v/>
      </c>
      <c r="AAN7" s="385" t="str">
        <f t="shared" ref="AAN7" ca="1" si="1112">IF(ZZ7&lt;&gt;"",SUMPRODUCT((AAK4:AAK8=AAK7)*(AAF4:AAF8=AAF7)*(AAD4:AAD8&gt;AAD7)),"")</f>
        <v/>
      </c>
      <c r="AAO7" s="385" t="str">
        <f t="shared" ref="AAO7" ca="1" si="1113">IF(ZZ7&lt;&gt;"",SUMPRODUCT((AAK4:AAK8=AAK7)*(AAF4:AAF8=AAF7)*(AAD4:AAD8=AAD7)*(AAH4:AAH8&gt;AAH7)),"")</f>
        <v/>
      </c>
      <c r="AAP7" s="385" t="str">
        <f t="shared" ref="AAP7" ca="1" si="1114">IF(ZZ7&lt;&gt;"",SUMPRODUCT((AAK4:AAK8=AAK7)*(AAF4:AAF8=AAF7)*(AAD4:AAD8=AAD7)*(AAH4:AAH8=AAH7)*(AAI4:AAI8&gt;AAI7)),"")</f>
        <v/>
      </c>
      <c r="AAQ7" s="385" t="str">
        <f t="shared" ref="AAQ7" ca="1" si="1115">IF(ZZ7&lt;&gt;"",SUMPRODUCT((AAK4:AAK8=AAK7)*(AAF4:AAF8=AAF7)*(AAD4:AAD8=AAD7)*(AAH4:AAH8=AAH7)*(AAI4:AAI8=AAI7)*(AAJ4:AAJ8&gt;AAJ7)),"")</f>
        <v/>
      </c>
      <c r="AAR7" s="385" t="str">
        <f t="shared" ref="AAR7" ca="1" si="1116">IF(ZZ7&lt;&gt;"",IF(AAR59&lt;&gt;"",IF(ZY55=3,AAR59,AAR59+ZY55),SUM(AAL7:AAQ7)+1),"")</f>
        <v/>
      </c>
      <c r="AAS7" s="385" t="str">
        <f t="shared" ref="AAS7" ca="1" si="1117">IF(ZZ7&lt;&gt;"",INDEX(ZZ5:ZZ8,MATCH(4,AAR5:AAR8,0),0),"")</f>
        <v/>
      </c>
      <c r="AAT7" s="385" t="str">
        <f t="shared" ca="1" si="759"/>
        <v/>
      </c>
      <c r="AAU7" s="385">
        <f ca="1">SUMPRODUCT((ACK3:ACK54=AAT7)*(ACN3:ACN54=AAT8)*(ACO3:ACO54="W"))+SUMPRODUCT((ACK3:ACK54=AAT7)*(ACN3:ACN54=AAT9)*(ACO3:ACO54="W"))+SUMPRODUCT((ACK3:ACK54=AAT7)*(ACN3:ACN54=AAT6)*(ACO3:ACO54="W"))+SUMPRODUCT((ACK3:ACK54=AAT8)*(ACN3:ACN54=AAT7)*(ACP3:ACP54="W"))+SUMPRODUCT((ACK3:ACK54=AAT9)*(ACN3:ACN54=AAT7)*(ACP3:ACP54="W"))+SUMPRODUCT((ACK3:ACK54=AAT6)*(ACN3:ACN54=AAT7)*(ACP3:ACP54="W"))</f>
        <v>0</v>
      </c>
      <c r="AAV7" s="385">
        <f ca="1">SUMPRODUCT((ACK3:ACK54=AAT7)*(ACN3:ACN54=AAT8)*(ACO3:ACO54="D"))+SUMPRODUCT((ACK3:ACK54=AAT7)*(ACN3:ACN54=AAT9)*(ACO3:ACO54="D"))+SUMPRODUCT((ACK3:ACK54=AAT7)*(ACN3:ACN54=AAT6)*(ACO3:ACO54="D"))+SUMPRODUCT((ACK3:ACK54=AAT8)*(ACN3:ACN54=AAT7)*(ACO3:ACO54="D"))+SUMPRODUCT((ACK3:ACK54=AAT9)*(ACN3:ACN54=AAT7)*(ACO3:ACO54="D"))+SUMPRODUCT((ACK3:ACK54=AAT6)*(ACN3:ACN54=AAT7)*(ACO3:ACO54="D"))</f>
        <v>0</v>
      </c>
      <c r="AAW7" s="385">
        <f ca="1">SUMPRODUCT((ACK3:ACK54=AAT7)*(ACN3:ACN54=AAT8)*(ACO3:ACO54="L"))+SUMPRODUCT((ACK3:ACK54=AAT7)*(ACN3:ACN54=AAT9)*(ACO3:ACO54="L"))+SUMPRODUCT((ACK3:ACK54=AAT7)*(ACN3:ACN54=AAT6)*(ACO3:ACO54="L"))+SUMPRODUCT((ACK3:ACK54=AAT8)*(ACN3:ACN54=AAT7)*(ACP3:ACP54="L"))+SUMPRODUCT((ACK3:ACK54=AAT9)*(ACN3:ACN54=AAT7)*(ACP3:ACP54="L"))+SUMPRODUCT((ACK3:ACK54=AAT6)*(ACN3:ACN54=AAT7)*(ACP3:ACP54="L"))</f>
        <v>0</v>
      </c>
      <c r="AAX7" s="385">
        <f ca="1">SUMPRODUCT((ACK3:ACK54=AAT7)*(ACN3:ACN54=AAT8)*ACL3:ACL54)+SUMPRODUCT((ACK3:ACK54=AAT7)*(ACN3:ACN54=AAT4)*ACL3:ACL54)+SUMPRODUCT((ACK3:ACK54=AAT7)*(ACN3:ACN54=AAT5)*ACL3:ACL54)+SUMPRODUCT((ACK3:ACK54=AAT7)*(ACN3:ACN54=AAT6)*ACL3:ACL54)+SUMPRODUCT((ACK3:ACK54=AAT8)*(ACN3:ACN54=AAT7)*ACM3:ACM54)+SUMPRODUCT((ACK3:ACK54=AAT4)*(ACN3:ACN54=AAT7)*ACM3:ACM54)+SUMPRODUCT((ACK3:ACK54=AAT5)*(ACN3:ACN54=AAT7)*ACM3:ACM54)+SUMPRODUCT((ACK3:ACK54=AAT6)*(ACN3:ACN54=AAT7)*ACM3:ACM54)</f>
        <v>0</v>
      </c>
      <c r="AAY7" s="385">
        <f ca="1">SUMPRODUCT((ACK3:ACK54=AAT7)*(ACN3:ACN54=AAT8)*ACM3:ACM54)+SUMPRODUCT((ACK3:ACK54=AAT7)*(ACN3:ACN54=AAT4)*ACM3:ACM54)+SUMPRODUCT((ACK3:ACK54=AAT7)*(ACN3:ACN54=AAT5)*ACM3:ACM54)+SUMPRODUCT((ACK3:ACK54=AAT7)*(ACN3:ACN54=AAT6)*ACM3:ACM54)+SUMPRODUCT((ACK3:ACK54=AAT8)*(ACN3:ACN54=AAT7)*ACL3:ACL54)+SUMPRODUCT((ACK3:ACK54=AAT4)*(ACN3:ACN54=AAT7)*ACL3:ACL54)+SUMPRODUCT((ACK3:ACK54=AAT5)*(ACN3:ACN54=AAT7)*ACL3:ACL54)+SUMPRODUCT((ACK3:ACK54=AAT6)*(ACN3:ACN54=AAT7)*ACL3:ACL54)</f>
        <v>0</v>
      </c>
      <c r="AAZ7" s="385">
        <f t="shared" ca="1" si="760"/>
        <v>1000</v>
      </c>
      <c r="ABA7" s="385" t="str">
        <f t="shared" ca="1" si="761"/>
        <v/>
      </c>
      <c r="ABB7" s="385" t="str">
        <f ca="1">IF(AAT7&lt;&gt;"",VLOOKUP(AAT7,YM4:YS52,7,FALSE),"")</f>
        <v/>
      </c>
      <c r="ABC7" s="385" t="str">
        <f ca="1">IF(AAT7&lt;&gt;"",VLOOKUP(AAT7,YM4:YS52,5,FALSE),"")</f>
        <v/>
      </c>
      <c r="ABD7" s="385" t="str">
        <f ca="1">IF(AAT7&lt;&gt;"",VLOOKUP(AAT7,YM4:YU52,9,FALSE),"")</f>
        <v/>
      </c>
      <c r="ABE7" s="385" t="str">
        <f t="shared" ca="1" si="762"/>
        <v/>
      </c>
      <c r="ABF7" s="385" t="str">
        <f t="shared" ref="ABF7" ca="1" si="1118">IF(AAT7&lt;&gt;"",RANK(ABE7,ABE4:ABE8),"")</f>
        <v/>
      </c>
      <c r="ABG7" s="385" t="str">
        <f t="shared" ref="ABG7" ca="1" si="1119">IF(AAT7&lt;&gt;"",SUMPRODUCT((ABE4:ABE8=ABE7)*(AAZ4:AAZ8&gt;AAZ7)),"")</f>
        <v/>
      </c>
      <c r="ABH7" s="385" t="str">
        <f t="shared" ref="ABH7" ca="1" si="1120">IF(AAT7&lt;&gt;"",SUMPRODUCT((ABE4:ABE8=ABE7)*(AAZ4:AAZ8=AAZ7)*(AAX4:AAX8&gt;AAX7)),"")</f>
        <v/>
      </c>
      <c r="ABI7" s="385" t="str">
        <f t="shared" ref="ABI7" ca="1" si="1121">IF(AAT7&lt;&gt;"",SUMPRODUCT((ABE4:ABE8=ABE7)*(AAZ4:AAZ8=AAZ7)*(AAX4:AAX8=AAX7)*(ABB4:ABB8&gt;ABB7)),"")</f>
        <v/>
      </c>
      <c r="ABJ7" s="385" t="str">
        <f t="shared" ref="ABJ7" ca="1" si="1122">IF(AAT7&lt;&gt;"",SUMPRODUCT((ABE4:ABE8=ABE7)*(AAZ4:AAZ8=AAZ7)*(AAX4:AAX8=AAX7)*(ABB4:ABB8=ABB7)*(ABC4:ABC8&gt;ABC7)),"")</f>
        <v/>
      </c>
      <c r="ABK7" s="385" t="str">
        <f t="shared" ref="ABK7" ca="1" si="1123">IF(AAT7&lt;&gt;"",SUMPRODUCT((ABE4:ABE8=ABE7)*(AAZ4:AAZ8=AAZ7)*(AAX4:AAX8=AAX7)*(ABB4:ABB8=ABB7)*(ABC4:ABC8=ABC7)*(ABD4:ABD8&gt;ABD7)),"")</f>
        <v/>
      </c>
      <c r="ABL7" s="385" t="str">
        <f t="shared" ca="1" si="769"/>
        <v/>
      </c>
      <c r="ABM7" s="385" t="str">
        <f t="shared" ref="ABM7" ca="1" si="1124">IF(AAT7&lt;&gt;"",INDEX(AAT6:AAT8,MATCH(4,ABL6:ABL8,0),0),"")</f>
        <v/>
      </c>
      <c r="ABN7" s="385" t="str">
        <f t="shared" ref="ABN7" si="1125">IF(ZD4&lt;&gt;"",ZD4,"")</f>
        <v/>
      </c>
      <c r="ABO7" s="385">
        <f ca="1">SUMPRODUCT((ACK3:ACK54=ABN7)*(ACN3:ACN54=ABN8)*(ACO3:ACO54="W"))+SUMPRODUCT((ACK3:ACK54=ABN7)*(ACN3:ACN54=ABN9)*(ACO3:ACO54="W"))+SUMPRODUCT((ACK3:ACK54=ABN7)*(ACN3:ACN54=ABN10)*(ACO3:ACO54="W"))+SUMPRODUCT((ACK3:ACK54=ABN8)*(ACN3:ACN54=ABN7)*(ACP3:ACP54="W"))+SUMPRODUCT((ACK3:ACK54=ABN9)*(ACN3:ACN54=ABN7)*(ACP3:ACP54="W"))+SUMPRODUCT((ACK3:ACK54=ABN10)*(ACN3:ACN54=ABN7)*(ACP3:ACP54="W"))</f>
        <v>0</v>
      </c>
      <c r="ABP7" s="385">
        <f ca="1">SUMPRODUCT((ACK3:ACK54=ABN7)*(ACN3:ACN54=ABN8)*(ACO3:ACO54="D"))+SUMPRODUCT((ACK3:ACK54=ABN7)*(ACN3:ACN54=ABN9)*(ACO3:ACO54="D"))+SUMPRODUCT((ACK3:ACK54=ABN7)*(ACN3:ACN54=ABN10)*(ACO3:ACO54="D"))+SUMPRODUCT((ACK3:ACK54=ABN8)*(ACN3:ACN54=ABN7)*(ACO3:ACO54="D"))+SUMPRODUCT((ACK3:ACK54=ABN9)*(ACN3:ACN54=ABN7)*(ACO3:ACO54="D"))+SUMPRODUCT((ACK3:ACK54=ABN10)*(ACN3:ACN54=ABN7)*(ACO3:ACO54="D"))</f>
        <v>0</v>
      </c>
      <c r="ABQ7" s="385">
        <f ca="1">SUMPRODUCT((ACK3:ACK54=ABN7)*(ACN3:ACN54=ABN8)*(ACO3:ACO54="L"))+SUMPRODUCT((ACK3:ACK54=ABN7)*(ACN3:ACN54=ABN9)*(ACO3:ACO54="L"))+SUMPRODUCT((ACK3:ACK54=ABN7)*(ACN3:ACN54=ABN10)*(ACO3:ACO54="L"))+SUMPRODUCT((ACK3:ACK54=ABN8)*(ACN3:ACN54=ABN7)*(ACP3:ACP54="L"))+SUMPRODUCT((ACK3:ACK54=ABN9)*(ACN3:ACN54=ABN7)*(ACP3:ACP54="L"))+SUMPRODUCT((ACK3:ACK54=ABN10)*(ACN3:ACN54=ABN7)*(ACP3:ACP54="L"))</f>
        <v>0</v>
      </c>
      <c r="ABR7" s="385">
        <f ca="1">SUMPRODUCT((ACK3:ACK54=ABN7)*(ACN3:ACN54=ABN8)*ACL3:ACL54)+SUMPRODUCT((ACK3:ACK54=ABN7)*(ACN3:ACN54=ABN4)*ACL3:ACL54)+SUMPRODUCT((ACK3:ACK54=ABN7)*(ACN3:ACN54=ABN5)*ACL3:ACL54)+SUMPRODUCT((ACK3:ACK54=ABN7)*(ACN3:ACN54=ABN6)*ACL3:ACL54)+SUMPRODUCT((ACK3:ACK54=ABN8)*(ACN3:ACN54=ABN7)*ACM3:ACM54)+SUMPRODUCT((ACK3:ACK54=ABN4)*(ACN3:ACN54=ABN7)*ACM3:ACM54)+SUMPRODUCT((ACK3:ACK54=ABN5)*(ACN3:ACN54=ABN7)*ACM3:ACM54)+SUMPRODUCT((ACK3:ACK54=ABN6)*(ACN3:ACN54=ABN7)*ACM3:ACM54)</f>
        <v>0</v>
      </c>
      <c r="ABS7" s="385">
        <f ca="1">SUMPRODUCT((ACK3:ACK54=ABN7)*(ACN3:ACN54=ABN8)*ACM3:ACM54)+SUMPRODUCT((ACK3:ACK54=ABN7)*(ACN3:ACN54=ABN4)*ACM3:ACM54)+SUMPRODUCT((ACK3:ACK54=ABN7)*(ACN3:ACN54=ABN5)*ACM3:ACM54)+SUMPRODUCT((ACK3:ACK54=ABN7)*(ACN3:ACN54=ABN6)*ACM3:ACM54)+SUMPRODUCT((ACK3:ACK54=ABN8)*(ACN3:ACN54=ABN7)*ACL3:ACL54)+SUMPRODUCT((ACK3:ACK54=ABN4)*(ACN3:ACN54=ABN7)*ACL3:ACL54)+SUMPRODUCT((ACK3:ACK54=ABN5)*(ACN3:ACN54=ABN7)*ACL3:ACL54)+SUMPRODUCT((ACK3:ACK54=ABN6)*(ACN3:ACN54=ABN7)*ACL3:ACL54)</f>
        <v>0</v>
      </c>
      <c r="ABT7" s="385">
        <f t="shared" ref="ABT7" ca="1" si="1126">ABR7-ABS7+1000</f>
        <v>1000</v>
      </c>
      <c r="ABU7" s="385" t="str">
        <f t="shared" ref="ABU7" si="1127">IF(ABN7&lt;&gt;"",ABO7*3+ABP7*1,"")</f>
        <v/>
      </c>
      <c r="ABV7" s="385" t="str">
        <f>IF(ABN7&lt;&gt;"",VLOOKUP(ABN7,YM4:YS52,7,FALSE),"")</f>
        <v/>
      </c>
      <c r="ABW7" s="385" t="str">
        <f>IF(ABN7&lt;&gt;"",VLOOKUP(ABN7,YM4:YS52,5,FALSE),"")</f>
        <v/>
      </c>
      <c r="ABX7" s="385" t="str">
        <f>IF(ABN7&lt;&gt;"",VLOOKUP(ABN7,YM4:YU52,9,FALSE),"")</f>
        <v/>
      </c>
      <c r="ABY7" s="385" t="str">
        <f t="shared" ref="ABY7" si="1128">ABU7</f>
        <v/>
      </c>
      <c r="ABZ7" s="385" t="str">
        <f t="shared" ref="ABZ7" si="1129">IF(ABN7&lt;&gt;"",RANK(ABY7,ABY4:ABY8),"")</f>
        <v/>
      </c>
      <c r="ACA7" s="385" t="str">
        <f t="shared" ref="ACA7" si="1130">IF(ABN7&lt;&gt;"",SUMPRODUCT((ABY4:ABY8=ABY7)*(ABT4:ABT8&gt;ABT7)),"")</f>
        <v/>
      </c>
      <c r="ACB7" s="385" t="str">
        <f t="shared" ref="ACB7" si="1131">IF(ABN7&lt;&gt;"",SUMPRODUCT((ABY4:ABY8=ABY7)*(ABT4:ABT8=ABT7)*(ABR4:ABR8&gt;ABR7)),"")</f>
        <v/>
      </c>
      <c r="ACC7" s="385" t="str">
        <f t="shared" ref="ACC7" si="1132">IF(ABN7&lt;&gt;"",SUMPRODUCT((ABY4:ABY8=ABY7)*(ABT4:ABT8=ABT7)*(ABR4:ABR8=ABR7)*(ABV4:ABV8&gt;ABV7)),"")</f>
        <v/>
      </c>
      <c r="ACD7" s="385" t="str">
        <f t="shared" ref="ACD7" si="1133">IF(ABN7&lt;&gt;"",SUMPRODUCT((ABY4:ABY8=ABY7)*(ABT4:ABT8=ABT7)*(ABR4:ABR8=ABR7)*(ABV4:ABV8=ABV7)*(ABW4:ABW8&gt;ABW7)),"")</f>
        <v/>
      </c>
      <c r="ACE7" s="385" t="str">
        <f t="shared" ref="ACE7" si="1134">IF(ABN7&lt;&gt;"",SUMPRODUCT((ABY4:ABY8=ABY7)*(ABT4:ABT8=ABT7)*(ABR4:ABR8=ABR7)*(ABV4:ABV8=ABV7)*(ABW4:ABW8=ABW7)*(ABX4:ABX8&gt;ABX7)),"")</f>
        <v/>
      </c>
      <c r="ACF7" s="385" t="str">
        <f t="shared" ref="ACF7" si="1135">IF(ABN7&lt;&gt;"",SUM(ABZ7:ACE7)+3,"")</f>
        <v/>
      </c>
      <c r="ACG7" s="385" t="str">
        <f t="shared" ref="ACG7" si="1136">IF(ABN7&lt;&gt;"",IF(ACF7=4,ABN7,ABN8),"")</f>
        <v/>
      </c>
      <c r="ACH7" s="385" t="str">
        <f t="shared" ref="ACH7" ca="1" si="1137">IF(ACG7&lt;&gt;"",ACG7,IF(ABM7&lt;&gt;"",ABM7,IF(AAS7&lt;&gt;"",AAS7,IF(ZY7&lt;&gt;"",ZY7,YY7))))</f>
        <v>Finland</v>
      </c>
      <c r="ACI7" s="385">
        <v>4</v>
      </c>
      <c r="ACJ7" s="385">
        <v>5</v>
      </c>
      <c r="ACK7" s="389" t="str">
        <f t="shared" si="21"/>
        <v>Germany</v>
      </c>
      <c r="ACL7" s="389">
        <f ca="1">IF(OFFSET('Game Board'!O12,0,ACL1)&lt;&gt;"",OFFSET('Game Board'!O12,0,ACL1),0)</f>
        <v>0</v>
      </c>
      <c r="ACM7" s="389">
        <f ca="1">IF(OFFSET('Game Board'!P12,0,ACL1)&lt;&gt;"",OFFSET('Game Board'!P12,0,ACL1),0)</f>
        <v>0</v>
      </c>
      <c r="ACN7" s="389" t="str">
        <f t="shared" si="22"/>
        <v>Poland</v>
      </c>
      <c r="ACO7" s="389" t="str">
        <f ca="1">IF(AND(OFFSET('Game Board'!O12,0,ACL1)&lt;&gt;"",OFFSET('Game Board'!P12,0,ACL1)&lt;&gt;""),IF(ACL7&gt;ACM7,"W",IF(ACL7=ACM7,"D","L")),"")</f>
        <v/>
      </c>
      <c r="ACP7" s="385" t="str">
        <f t="shared" ca="1" si="23"/>
        <v/>
      </c>
      <c r="ACR7" s="385">
        <f ca="1">VLOOKUP(ACS7,AGN4:AGO8,2,FALSE)</f>
        <v>4</v>
      </c>
      <c r="ACS7" s="386" t="str">
        <f t="shared" si="175"/>
        <v>Finland</v>
      </c>
      <c r="ACT7" s="385">
        <f ca="1">SUMPRODUCT((AGQ3:AGQ54=ACS7)*(AGU3:AGU54="W"))+SUMPRODUCT((AGT3:AGT54=ACS7)*(AGV3:AGV54="W"))</f>
        <v>0</v>
      </c>
      <c r="ACU7" s="385">
        <f ca="1">SUMPRODUCT((AGQ3:AGQ54=ACS7)*(AGU3:AGU54="D"))+SUMPRODUCT((AGT3:AGT54=ACS7)*(AGV3:AGV54="D"))</f>
        <v>0</v>
      </c>
      <c r="ACV7" s="385">
        <f ca="1">SUMPRODUCT((AGQ3:AGQ54=ACS7)*(AGU3:AGU54="L"))+SUMPRODUCT((AGT3:AGT54=ACS7)*(AGV3:AGV54="L"))</f>
        <v>0</v>
      </c>
      <c r="ACW7" s="385">
        <f t="shared" ref="ACW7" ca="1" si="1138">SUMIF(AGQ3:AGQ72,ACS7,AGR3:AGR72)+SUMIF(AGT3:AGT72,ACS7,AGS3:AGS72)</f>
        <v>0</v>
      </c>
      <c r="ACX7" s="385">
        <f t="shared" ref="ACX7" ca="1" si="1139">SUMIF(AGT3:AGT72,ACS7,AGR3:AGR72)+SUMIF(AGQ3:AGQ72,ACS7,AGS3:AGS72)</f>
        <v>0</v>
      </c>
      <c r="ACY7" s="385">
        <f t="shared" ca="1" si="178"/>
        <v>1000</v>
      </c>
      <c r="ACZ7" s="385">
        <f t="shared" ca="1" si="179"/>
        <v>0</v>
      </c>
      <c r="ADA7" s="391">
        <f t="shared" si="180"/>
        <v>8</v>
      </c>
      <c r="ADB7" s="385">
        <f t="shared" ref="ADB7" ca="1" si="1140">IF(COUNTIF(ACZ4:ACZ8,4)&lt;&gt;4,RANK(ACZ7,ACZ4:ACZ8),ACZ59)</f>
        <v>1</v>
      </c>
      <c r="ADD7" s="385">
        <f t="shared" ref="ADD7" ca="1" si="1141">SUMPRODUCT((ADB4:ADB7=ADB7)*(ADA4:ADA7&lt;ADA7))+ADB7</f>
        <v>1</v>
      </c>
      <c r="ADE7" s="386" t="str">
        <f t="shared" ref="ADE7" ca="1" si="1142">INDEX(ACS4:ACS8,MATCH(4,ADD4:ADD8,0),0)</f>
        <v>Switzerland</v>
      </c>
      <c r="ADF7" s="385">
        <f t="shared" ref="ADF7" ca="1" si="1143">INDEX(ADB4:ADB8,MATCH(ADE7,ACS4:ACS8,0),0)</f>
        <v>1</v>
      </c>
      <c r="ADG7" s="385" t="str">
        <f t="shared" ca="1" si="778"/>
        <v>Switzerland</v>
      </c>
      <c r="ADH7" s="385" t="str">
        <f t="shared" ca="1" si="779"/>
        <v/>
      </c>
      <c r="ADL7" s="385" t="str">
        <f t="shared" ca="1" si="189"/>
        <v>Switzerland</v>
      </c>
      <c r="ADM7" s="385">
        <f ca="1">SUMPRODUCT((AGQ3:AGQ54=ADL7)*(AGT3:AGT54=ADL8)*(AGU3:AGU54="W"))+SUMPRODUCT((AGQ3:AGQ54=ADL7)*(AGT3:AGT54=ADL4)*(AGU3:AGU54="W"))+SUMPRODUCT((AGQ3:AGQ54=ADL7)*(AGT3:AGT54=ADL5)*(AGU3:AGU54="W"))+SUMPRODUCT((AGQ3:AGQ54=ADL7)*(AGT3:AGT54=ADL6)*(AGU3:AGU54="W"))+SUMPRODUCT((AGQ3:AGQ54=ADL8)*(AGT3:AGT54=ADL7)*(AGV3:AGV54="W"))+SUMPRODUCT((AGQ3:AGQ54=ADL4)*(AGT3:AGT54=ADL7)*(AGV3:AGV54="W"))+SUMPRODUCT((AGQ3:AGQ54=ADL5)*(AGT3:AGT54=ADL7)*(AGV3:AGV54="W"))+SUMPRODUCT((AGQ3:AGQ54=ADL6)*(AGT3:AGT54=ADL7)*(AGV3:AGV54="W"))</f>
        <v>0</v>
      </c>
      <c r="ADN7" s="385">
        <f ca="1">SUMPRODUCT((AGQ3:AGQ54=ADL7)*(AGT3:AGT54=ADL8)*(AGU3:AGU54="D"))+SUMPRODUCT((AGQ3:AGQ54=ADL7)*(AGT3:AGT54=ADL4)*(AGU3:AGU54="D"))+SUMPRODUCT((AGQ3:AGQ54=ADL7)*(AGT3:AGT54=ADL5)*(AGU3:AGU54="D"))+SUMPRODUCT((AGQ3:AGQ54=ADL7)*(AGT3:AGT54=ADL6)*(AGU3:AGU54="D"))+SUMPRODUCT((AGQ3:AGQ54=ADL8)*(AGT3:AGT54=ADL7)*(AGU3:AGU54="D"))+SUMPRODUCT((AGQ3:AGQ54=ADL4)*(AGT3:AGT54=ADL7)*(AGU3:AGU54="D"))+SUMPRODUCT((AGQ3:AGQ54=ADL5)*(AGT3:AGT54=ADL7)*(AGU3:AGU54="D"))+SUMPRODUCT((AGQ3:AGQ54=ADL6)*(AGT3:AGT54=ADL7)*(AGU3:AGU54="D"))</f>
        <v>0</v>
      </c>
      <c r="ADO7" s="385">
        <f ca="1">SUMPRODUCT((AGQ3:AGQ54=ADL7)*(AGT3:AGT54=ADL8)*(AGU3:AGU54="L"))+SUMPRODUCT((AGQ3:AGQ54=ADL7)*(AGT3:AGT54=ADL4)*(AGU3:AGU54="L"))+SUMPRODUCT((AGQ3:AGQ54=ADL7)*(AGT3:AGT54=ADL5)*(AGU3:AGU54="L"))+SUMPRODUCT((AGQ3:AGQ54=ADL7)*(AGT3:AGT54=ADL6)*(AGU3:AGU54="L"))+SUMPRODUCT((AGQ3:AGQ54=ADL8)*(AGT3:AGT54=ADL7)*(AGV3:AGV54="L"))+SUMPRODUCT((AGQ3:AGQ54=ADL4)*(AGT3:AGT54=ADL7)*(AGV3:AGV54="L"))+SUMPRODUCT((AGQ3:AGQ54=ADL5)*(AGT3:AGT54=ADL7)*(AGV3:AGV54="L"))+SUMPRODUCT((AGQ3:AGQ54=ADL6)*(AGT3:AGT54=ADL7)*(AGV3:AGV54="L"))</f>
        <v>0</v>
      </c>
      <c r="ADP7" s="385">
        <f ca="1">SUMPRODUCT((AGQ3:AGQ54=ADL7)*(AGT3:AGT54=ADL8)*AGR3:AGR54)+SUMPRODUCT((AGQ3:AGQ54=ADL7)*(AGT3:AGT54=ADL4)*AGR3:AGR54)+SUMPRODUCT((AGQ3:AGQ54=ADL7)*(AGT3:AGT54=ADL5)*AGR3:AGR54)+SUMPRODUCT((AGQ3:AGQ54=ADL7)*(AGT3:AGT54=ADL6)*AGR3:AGR54)+SUMPRODUCT((AGQ3:AGQ54=ADL8)*(AGT3:AGT54=ADL7)*AGS3:AGS54)+SUMPRODUCT((AGQ3:AGQ54=ADL4)*(AGT3:AGT54=ADL7)*AGS3:AGS54)+SUMPRODUCT((AGQ3:AGQ54=ADL5)*(AGT3:AGT54=ADL7)*AGS3:AGS54)+SUMPRODUCT((AGQ3:AGQ54=ADL6)*(AGT3:AGT54=ADL7)*AGS3:AGS54)</f>
        <v>0</v>
      </c>
      <c r="ADQ7" s="385">
        <f ca="1">SUMPRODUCT((AGQ3:AGQ54=ADL7)*(AGT3:AGT54=ADL8)*AGS3:AGS54)+SUMPRODUCT((AGQ3:AGQ54=ADL7)*(AGT3:AGT54=ADL4)*AGS3:AGS54)+SUMPRODUCT((AGQ3:AGQ54=ADL7)*(AGT3:AGT54=ADL5)*AGS3:AGS54)+SUMPRODUCT((AGQ3:AGQ54=ADL7)*(AGT3:AGT54=ADL6)*AGS3:AGS54)+SUMPRODUCT((AGQ3:AGQ54=ADL8)*(AGT3:AGT54=ADL7)*AGR3:AGR54)+SUMPRODUCT((AGQ3:AGQ54=ADL4)*(AGT3:AGT54=ADL7)*AGR3:AGR54)+SUMPRODUCT((AGQ3:AGQ54=ADL5)*(AGT3:AGT54=ADL7)*AGR3:AGR54)+SUMPRODUCT((AGQ3:AGQ54=ADL6)*(AGT3:AGT54=ADL7)*AGR3:AGR54)</f>
        <v>0</v>
      </c>
      <c r="ADR7" s="385">
        <f t="shared" ca="1" si="190"/>
        <v>1000</v>
      </c>
      <c r="ADS7" s="385">
        <f t="shared" ca="1" si="191"/>
        <v>0</v>
      </c>
      <c r="ADT7" s="385">
        <f ca="1">IF(ADL7&lt;&gt;"",VLOOKUP(ADL7,ACS4:ACY52,7,FALSE),"")</f>
        <v>1000</v>
      </c>
      <c r="ADU7" s="385">
        <f ca="1">IF(ADL7&lt;&gt;"",VLOOKUP(ADL7,ACS4:ACY52,5,FALSE),"")</f>
        <v>0</v>
      </c>
      <c r="ADV7" s="385">
        <f ca="1">IF(ADL7&lt;&gt;"",VLOOKUP(ADL7,ACS4:ADA52,9,FALSE),"")</f>
        <v>27</v>
      </c>
      <c r="ADW7" s="385">
        <f t="shared" ca="1" si="192"/>
        <v>0</v>
      </c>
      <c r="ADX7" s="385">
        <f t="shared" ref="ADX7" ca="1" si="1144">IF(ADL7&lt;&gt;"",RANK(ADW7,ADW4:ADW8),"")</f>
        <v>1</v>
      </c>
      <c r="ADY7" s="385">
        <f t="shared" ref="ADY7" ca="1" si="1145">IF(ADL7&lt;&gt;"",SUMPRODUCT((ADW4:ADW8=ADW7)*(ADR4:ADR8&gt;ADR7)),"")</f>
        <v>0</v>
      </c>
      <c r="ADZ7" s="385">
        <f t="shared" ref="ADZ7" ca="1" si="1146">IF(ADL7&lt;&gt;"",SUMPRODUCT((ADW4:ADW8=ADW7)*(ADR4:ADR8=ADR7)*(ADP4:ADP8&gt;ADP7)),"")</f>
        <v>0</v>
      </c>
      <c r="AEA7" s="385">
        <f t="shared" ref="AEA7" ca="1" si="1147">IF(ADL7&lt;&gt;"",SUMPRODUCT((ADW4:ADW8=ADW7)*(ADR4:ADR8=ADR7)*(ADP4:ADP8=ADP7)*(ADT4:ADT8&gt;ADT7)),"")</f>
        <v>0</v>
      </c>
      <c r="AEB7" s="385">
        <f t="shared" ref="AEB7" ca="1" si="1148">IF(ADL7&lt;&gt;"",SUMPRODUCT((ADW4:ADW8=ADW7)*(ADR4:ADR8=ADR7)*(ADP4:ADP8=ADP7)*(ADT4:ADT8=ADT7)*(ADU4:ADU8&gt;ADU7)),"")</f>
        <v>0</v>
      </c>
      <c r="AEC7" s="385">
        <f t="shared" ref="AEC7" ca="1" si="1149">IF(ADL7&lt;&gt;"",SUMPRODUCT((ADW4:ADW8=ADW7)*(ADR4:ADR8=ADR7)*(ADP4:ADP8=ADP7)*(ADT4:ADT8=ADT7)*(ADU4:ADU8=ADU7)*(ADV4:ADV8&gt;ADV7)),"")</f>
        <v>0</v>
      </c>
      <c r="AED7" s="385">
        <f t="shared" ref="AED7" ca="1" si="1150">IF(ADL7&lt;&gt;"",IF(AED59&lt;&gt;"",IF(ADK55=3,AED59,AED59+ADK55),SUM(ADX7:AEC7)),"")</f>
        <v>1</v>
      </c>
      <c r="AEE7" s="385" t="str">
        <f t="shared" ref="AEE7" ca="1" si="1151">IF(ADL7&lt;&gt;"",INDEX(ADL4:ADL8,MATCH(4,AED4:AED8,0),0),"")</f>
        <v>Finland</v>
      </c>
      <c r="AEF7" s="385" t="str">
        <f t="shared" ca="1" si="472"/>
        <v/>
      </c>
      <c r="AEG7" s="385">
        <f ca="1">SUMPRODUCT((AGQ3:AGQ54=AEF7)*(AGT3:AGT54=AEF8)*(AGU3:AGU54="W"))+SUMPRODUCT((AGQ3:AGQ54=AEF7)*(AGT3:AGT54=AEF5)*(AGU3:AGU54="W"))+SUMPRODUCT((AGQ3:AGQ54=AEF7)*(AGT3:AGT54=AEF6)*(AGU3:AGU54="W"))+SUMPRODUCT((AGQ3:AGQ54=AEF8)*(AGT3:AGT54=AEF7)*(AGV3:AGV54="W"))+SUMPRODUCT((AGQ3:AGQ54=AEF5)*(AGT3:AGT54=AEF7)*(AGV3:AGV54="W"))+SUMPRODUCT((AGQ3:AGQ54=AEF6)*(AGT3:AGT54=AEF7)*(AGV3:AGV54="W"))</f>
        <v>0</v>
      </c>
      <c r="AEH7" s="385">
        <f ca="1">SUMPRODUCT((AGQ3:AGQ54=AEF7)*(AGT3:AGT54=AEF8)*(AGU3:AGU54="D"))+SUMPRODUCT((AGQ3:AGQ54=AEF7)*(AGT3:AGT54=AEF5)*(AGU3:AGU54="D"))+SUMPRODUCT((AGQ3:AGQ54=AEF7)*(AGT3:AGT54=AEF6)*(AGU3:AGU54="D"))+SUMPRODUCT((AGQ3:AGQ54=AEF8)*(AGT3:AGT54=AEF7)*(AGU3:AGU54="D"))+SUMPRODUCT((AGQ3:AGQ54=AEF5)*(AGT3:AGT54=AEF7)*(AGU3:AGU54="D"))+SUMPRODUCT((AGQ3:AGQ54=AEF6)*(AGT3:AGT54=AEF7)*(AGU3:AGU54="D"))</f>
        <v>0</v>
      </c>
      <c r="AEI7" s="385">
        <f ca="1">SUMPRODUCT((AGQ3:AGQ54=AEF7)*(AGT3:AGT54=AEF8)*(AGU3:AGU54="L"))+SUMPRODUCT((AGQ3:AGQ54=AEF7)*(AGT3:AGT54=AEF5)*(AGU3:AGU54="L"))+SUMPRODUCT((AGQ3:AGQ54=AEF7)*(AGT3:AGT54=AEF6)*(AGU3:AGU54="L"))+SUMPRODUCT((AGQ3:AGQ54=AEF8)*(AGT3:AGT54=AEF7)*(AGV3:AGV54="L"))+SUMPRODUCT((AGQ3:AGQ54=AEF5)*(AGT3:AGT54=AEF7)*(AGV3:AGV54="L"))+SUMPRODUCT((AGQ3:AGQ54=AEF6)*(AGT3:AGT54=AEF7)*(AGV3:AGV54="L"))</f>
        <v>0</v>
      </c>
      <c r="AEJ7" s="385">
        <f ca="1">SUMPRODUCT((AGQ3:AGQ54=AEF7)*(AGT3:AGT54=AEF8)*AGR3:AGR54)+SUMPRODUCT((AGQ3:AGQ54=AEF7)*(AGT3:AGT54=AEF4)*AGR3:AGR54)+SUMPRODUCT((AGQ3:AGQ54=AEF7)*(AGT3:AGT54=AEF5)*AGR3:AGR54)+SUMPRODUCT((AGQ3:AGQ54=AEF7)*(AGT3:AGT54=AEF6)*AGR3:AGR54)+SUMPRODUCT((AGQ3:AGQ54=AEF8)*(AGT3:AGT54=AEF7)*AGS3:AGS54)+SUMPRODUCT((AGQ3:AGQ54=AEF4)*(AGT3:AGT54=AEF7)*AGS3:AGS54)+SUMPRODUCT((AGQ3:AGQ54=AEF5)*(AGT3:AGT54=AEF7)*AGS3:AGS54)+SUMPRODUCT((AGQ3:AGQ54=AEF6)*(AGT3:AGT54=AEF7)*AGS3:AGS54)</f>
        <v>0</v>
      </c>
      <c r="AEK7" s="385">
        <f ca="1">SUMPRODUCT((AGQ3:AGQ54=AEF7)*(AGT3:AGT54=AEF8)*AGS3:AGS54)+SUMPRODUCT((AGQ3:AGQ54=AEF7)*(AGT3:AGT54=AEF4)*AGS3:AGS54)+SUMPRODUCT((AGQ3:AGQ54=AEF7)*(AGT3:AGT54=AEF5)*AGS3:AGS54)+SUMPRODUCT((AGQ3:AGQ54=AEF7)*(AGT3:AGT54=AEF6)*AGS3:AGS54)+SUMPRODUCT((AGQ3:AGQ54=AEF8)*(AGT3:AGT54=AEF7)*AGR3:AGR54)+SUMPRODUCT((AGQ3:AGQ54=AEF4)*(AGT3:AGT54=AEF7)*AGR3:AGR54)+SUMPRODUCT((AGQ3:AGQ54=AEF5)*(AGT3:AGT54=AEF7)*AGR3:AGR54)+SUMPRODUCT((AGQ3:AGQ54=AEF6)*(AGT3:AGT54=AEF7)*AGR3:AGR54)</f>
        <v>0</v>
      </c>
      <c r="AEL7" s="385">
        <f t="shared" ca="1" si="473"/>
        <v>1000</v>
      </c>
      <c r="AEM7" s="385" t="str">
        <f t="shared" ca="1" si="474"/>
        <v/>
      </c>
      <c r="AEN7" s="385" t="str">
        <f ca="1">IF(AEF7&lt;&gt;"",VLOOKUP(AEF7,ACS4:ACY52,7,FALSE),"")</f>
        <v/>
      </c>
      <c r="AEO7" s="385" t="str">
        <f ca="1">IF(AEF7&lt;&gt;"",VLOOKUP(AEF7,ACS4:ACY52,5,FALSE),"")</f>
        <v/>
      </c>
      <c r="AEP7" s="385" t="str">
        <f ca="1">IF(AEF7&lt;&gt;"",VLOOKUP(AEF7,ACS4:ADA52,9,FALSE),"")</f>
        <v/>
      </c>
      <c r="AEQ7" s="385" t="str">
        <f t="shared" ca="1" si="475"/>
        <v/>
      </c>
      <c r="AER7" s="385" t="str">
        <f t="shared" ref="AER7" ca="1" si="1152">IF(AEF7&lt;&gt;"",RANK(AEQ7,AEQ4:AEQ8),"")</f>
        <v/>
      </c>
      <c r="AES7" s="385" t="str">
        <f t="shared" ref="AES7" ca="1" si="1153">IF(AEF7&lt;&gt;"",SUMPRODUCT((AEQ4:AEQ8=AEQ7)*(AEL4:AEL8&gt;AEL7)),"")</f>
        <v/>
      </c>
      <c r="AET7" s="385" t="str">
        <f t="shared" ref="AET7" ca="1" si="1154">IF(AEF7&lt;&gt;"",SUMPRODUCT((AEQ4:AEQ8=AEQ7)*(AEL4:AEL8=AEL7)*(AEJ4:AEJ8&gt;AEJ7)),"")</f>
        <v/>
      </c>
      <c r="AEU7" s="385" t="str">
        <f t="shared" ref="AEU7" ca="1" si="1155">IF(AEF7&lt;&gt;"",SUMPRODUCT((AEQ4:AEQ8=AEQ7)*(AEL4:AEL8=AEL7)*(AEJ4:AEJ8=AEJ7)*(AEN4:AEN8&gt;AEN7)),"")</f>
        <v/>
      </c>
      <c r="AEV7" s="385" t="str">
        <f t="shared" ref="AEV7" ca="1" si="1156">IF(AEF7&lt;&gt;"",SUMPRODUCT((AEQ4:AEQ8=AEQ7)*(AEL4:AEL8=AEL7)*(AEJ4:AEJ8=AEJ7)*(AEN4:AEN8=AEN7)*(AEO4:AEO8&gt;AEO7)),"")</f>
        <v/>
      </c>
      <c r="AEW7" s="385" t="str">
        <f t="shared" ref="AEW7" ca="1" si="1157">IF(AEF7&lt;&gt;"",SUMPRODUCT((AEQ4:AEQ8=AEQ7)*(AEL4:AEL8=AEL7)*(AEJ4:AEJ8=AEJ7)*(AEN4:AEN8=AEN7)*(AEO4:AEO8=AEO7)*(AEP4:AEP8&gt;AEP7)),"")</f>
        <v/>
      </c>
      <c r="AEX7" s="385" t="str">
        <f t="shared" ref="AEX7" ca="1" si="1158">IF(AEF7&lt;&gt;"",IF(AEX59&lt;&gt;"",IF(AEE55=3,AEX59,AEX59+AEE55),SUM(AER7:AEW7)+1),"")</f>
        <v/>
      </c>
      <c r="AEY7" s="385" t="str">
        <f t="shared" ref="AEY7" ca="1" si="1159">IF(AEF7&lt;&gt;"",INDEX(AEF5:AEF8,MATCH(4,AEX5:AEX8,0),0),"")</f>
        <v/>
      </c>
      <c r="AEZ7" s="385" t="str">
        <f t="shared" ca="1" si="797"/>
        <v/>
      </c>
      <c r="AFA7" s="385">
        <f ca="1">SUMPRODUCT((AGQ3:AGQ54=AEZ7)*(AGT3:AGT54=AEZ8)*(AGU3:AGU54="W"))+SUMPRODUCT((AGQ3:AGQ54=AEZ7)*(AGT3:AGT54=AEZ9)*(AGU3:AGU54="W"))+SUMPRODUCT((AGQ3:AGQ54=AEZ7)*(AGT3:AGT54=AEZ6)*(AGU3:AGU54="W"))+SUMPRODUCT((AGQ3:AGQ54=AEZ8)*(AGT3:AGT54=AEZ7)*(AGV3:AGV54="W"))+SUMPRODUCT((AGQ3:AGQ54=AEZ9)*(AGT3:AGT54=AEZ7)*(AGV3:AGV54="W"))+SUMPRODUCT((AGQ3:AGQ54=AEZ6)*(AGT3:AGT54=AEZ7)*(AGV3:AGV54="W"))</f>
        <v>0</v>
      </c>
      <c r="AFB7" s="385">
        <f ca="1">SUMPRODUCT((AGQ3:AGQ54=AEZ7)*(AGT3:AGT54=AEZ8)*(AGU3:AGU54="D"))+SUMPRODUCT((AGQ3:AGQ54=AEZ7)*(AGT3:AGT54=AEZ9)*(AGU3:AGU54="D"))+SUMPRODUCT((AGQ3:AGQ54=AEZ7)*(AGT3:AGT54=AEZ6)*(AGU3:AGU54="D"))+SUMPRODUCT((AGQ3:AGQ54=AEZ8)*(AGT3:AGT54=AEZ7)*(AGU3:AGU54="D"))+SUMPRODUCT((AGQ3:AGQ54=AEZ9)*(AGT3:AGT54=AEZ7)*(AGU3:AGU54="D"))+SUMPRODUCT((AGQ3:AGQ54=AEZ6)*(AGT3:AGT54=AEZ7)*(AGU3:AGU54="D"))</f>
        <v>0</v>
      </c>
      <c r="AFC7" s="385">
        <f ca="1">SUMPRODUCT((AGQ3:AGQ54=AEZ7)*(AGT3:AGT54=AEZ8)*(AGU3:AGU54="L"))+SUMPRODUCT((AGQ3:AGQ54=AEZ7)*(AGT3:AGT54=AEZ9)*(AGU3:AGU54="L"))+SUMPRODUCT((AGQ3:AGQ54=AEZ7)*(AGT3:AGT54=AEZ6)*(AGU3:AGU54="L"))+SUMPRODUCT((AGQ3:AGQ54=AEZ8)*(AGT3:AGT54=AEZ7)*(AGV3:AGV54="L"))+SUMPRODUCT((AGQ3:AGQ54=AEZ9)*(AGT3:AGT54=AEZ7)*(AGV3:AGV54="L"))+SUMPRODUCT((AGQ3:AGQ54=AEZ6)*(AGT3:AGT54=AEZ7)*(AGV3:AGV54="L"))</f>
        <v>0</v>
      </c>
      <c r="AFD7" s="385">
        <f ca="1">SUMPRODUCT((AGQ3:AGQ54=AEZ7)*(AGT3:AGT54=AEZ8)*AGR3:AGR54)+SUMPRODUCT((AGQ3:AGQ54=AEZ7)*(AGT3:AGT54=AEZ4)*AGR3:AGR54)+SUMPRODUCT((AGQ3:AGQ54=AEZ7)*(AGT3:AGT54=AEZ5)*AGR3:AGR54)+SUMPRODUCT((AGQ3:AGQ54=AEZ7)*(AGT3:AGT54=AEZ6)*AGR3:AGR54)+SUMPRODUCT((AGQ3:AGQ54=AEZ8)*(AGT3:AGT54=AEZ7)*AGS3:AGS54)+SUMPRODUCT((AGQ3:AGQ54=AEZ4)*(AGT3:AGT54=AEZ7)*AGS3:AGS54)+SUMPRODUCT((AGQ3:AGQ54=AEZ5)*(AGT3:AGT54=AEZ7)*AGS3:AGS54)+SUMPRODUCT((AGQ3:AGQ54=AEZ6)*(AGT3:AGT54=AEZ7)*AGS3:AGS54)</f>
        <v>0</v>
      </c>
      <c r="AFE7" s="385">
        <f ca="1">SUMPRODUCT((AGQ3:AGQ54=AEZ7)*(AGT3:AGT54=AEZ8)*AGS3:AGS54)+SUMPRODUCT((AGQ3:AGQ54=AEZ7)*(AGT3:AGT54=AEZ4)*AGS3:AGS54)+SUMPRODUCT((AGQ3:AGQ54=AEZ7)*(AGT3:AGT54=AEZ5)*AGS3:AGS54)+SUMPRODUCT((AGQ3:AGQ54=AEZ7)*(AGT3:AGT54=AEZ6)*AGS3:AGS54)+SUMPRODUCT((AGQ3:AGQ54=AEZ8)*(AGT3:AGT54=AEZ7)*AGR3:AGR54)+SUMPRODUCT((AGQ3:AGQ54=AEZ4)*(AGT3:AGT54=AEZ7)*AGR3:AGR54)+SUMPRODUCT((AGQ3:AGQ54=AEZ5)*(AGT3:AGT54=AEZ7)*AGR3:AGR54)+SUMPRODUCT((AGQ3:AGQ54=AEZ6)*(AGT3:AGT54=AEZ7)*AGR3:AGR54)</f>
        <v>0</v>
      </c>
      <c r="AFF7" s="385">
        <f t="shared" ca="1" si="798"/>
        <v>1000</v>
      </c>
      <c r="AFG7" s="385" t="str">
        <f t="shared" ca="1" si="799"/>
        <v/>
      </c>
      <c r="AFH7" s="385" t="str">
        <f ca="1">IF(AEZ7&lt;&gt;"",VLOOKUP(AEZ7,ACS4:ACY52,7,FALSE),"")</f>
        <v/>
      </c>
      <c r="AFI7" s="385" t="str">
        <f ca="1">IF(AEZ7&lt;&gt;"",VLOOKUP(AEZ7,ACS4:ACY52,5,FALSE),"")</f>
        <v/>
      </c>
      <c r="AFJ7" s="385" t="str">
        <f ca="1">IF(AEZ7&lt;&gt;"",VLOOKUP(AEZ7,ACS4:ADA52,9,FALSE),"")</f>
        <v/>
      </c>
      <c r="AFK7" s="385" t="str">
        <f t="shared" ca="1" si="800"/>
        <v/>
      </c>
      <c r="AFL7" s="385" t="str">
        <f t="shared" ref="AFL7" ca="1" si="1160">IF(AEZ7&lt;&gt;"",RANK(AFK7,AFK4:AFK8),"")</f>
        <v/>
      </c>
      <c r="AFM7" s="385" t="str">
        <f t="shared" ref="AFM7" ca="1" si="1161">IF(AEZ7&lt;&gt;"",SUMPRODUCT((AFK4:AFK8=AFK7)*(AFF4:AFF8&gt;AFF7)),"")</f>
        <v/>
      </c>
      <c r="AFN7" s="385" t="str">
        <f t="shared" ref="AFN7" ca="1" si="1162">IF(AEZ7&lt;&gt;"",SUMPRODUCT((AFK4:AFK8=AFK7)*(AFF4:AFF8=AFF7)*(AFD4:AFD8&gt;AFD7)),"")</f>
        <v/>
      </c>
      <c r="AFO7" s="385" t="str">
        <f t="shared" ref="AFO7" ca="1" si="1163">IF(AEZ7&lt;&gt;"",SUMPRODUCT((AFK4:AFK8=AFK7)*(AFF4:AFF8=AFF7)*(AFD4:AFD8=AFD7)*(AFH4:AFH8&gt;AFH7)),"")</f>
        <v/>
      </c>
      <c r="AFP7" s="385" t="str">
        <f t="shared" ref="AFP7" ca="1" si="1164">IF(AEZ7&lt;&gt;"",SUMPRODUCT((AFK4:AFK8=AFK7)*(AFF4:AFF8=AFF7)*(AFD4:AFD8=AFD7)*(AFH4:AFH8=AFH7)*(AFI4:AFI8&gt;AFI7)),"")</f>
        <v/>
      </c>
      <c r="AFQ7" s="385" t="str">
        <f t="shared" ref="AFQ7" ca="1" si="1165">IF(AEZ7&lt;&gt;"",SUMPRODUCT((AFK4:AFK8=AFK7)*(AFF4:AFF8=AFF7)*(AFD4:AFD8=AFD7)*(AFH4:AFH8=AFH7)*(AFI4:AFI8=AFI7)*(AFJ4:AFJ8&gt;AFJ7)),"")</f>
        <v/>
      </c>
      <c r="AFR7" s="385" t="str">
        <f t="shared" ca="1" si="807"/>
        <v/>
      </c>
      <c r="AFS7" s="385" t="str">
        <f t="shared" ref="AFS7" ca="1" si="1166">IF(AEZ7&lt;&gt;"",INDEX(AEZ6:AEZ8,MATCH(4,AFR6:AFR8,0),0),"")</f>
        <v/>
      </c>
      <c r="AFT7" s="385" t="str">
        <f t="shared" ref="AFT7" si="1167">IF(ADJ4&lt;&gt;"",ADJ4,"")</f>
        <v/>
      </c>
      <c r="AFU7" s="385">
        <f ca="1">SUMPRODUCT((AGQ3:AGQ54=AFT7)*(AGT3:AGT54=AFT8)*(AGU3:AGU54="W"))+SUMPRODUCT((AGQ3:AGQ54=AFT7)*(AGT3:AGT54=AFT9)*(AGU3:AGU54="W"))+SUMPRODUCT((AGQ3:AGQ54=AFT7)*(AGT3:AGT54=AFT10)*(AGU3:AGU54="W"))+SUMPRODUCT((AGQ3:AGQ54=AFT8)*(AGT3:AGT54=AFT7)*(AGV3:AGV54="W"))+SUMPRODUCT((AGQ3:AGQ54=AFT9)*(AGT3:AGT54=AFT7)*(AGV3:AGV54="W"))+SUMPRODUCT((AGQ3:AGQ54=AFT10)*(AGT3:AGT54=AFT7)*(AGV3:AGV54="W"))</f>
        <v>0</v>
      </c>
      <c r="AFV7" s="385">
        <f ca="1">SUMPRODUCT((AGQ3:AGQ54=AFT7)*(AGT3:AGT54=AFT8)*(AGU3:AGU54="D"))+SUMPRODUCT((AGQ3:AGQ54=AFT7)*(AGT3:AGT54=AFT9)*(AGU3:AGU54="D"))+SUMPRODUCT((AGQ3:AGQ54=AFT7)*(AGT3:AGT54=AFT10)*(AGU3:AGU54="D"))+SUMPRODUCT((AGQ3:AGQ54=AFT8)*(AGT3:AGT54=AFT7)*(AGU3:AGU54="D"))+SUMPRODUCT((AGQ3:AGQ54=AFT9)*(AGT3:AGT54=AFT7)*(AGU3:AGU54="D"))+SUMPRODUCT((AGQ3:AGQ54=AFT10)*(AGT3:AGT54=AFT7)*(AGU3:AGU54="D"))</f>
        <v>0</v>
      </c>
      <c r="AFW7" s="385">
        <f ca="1">SUMPRODUCT((AGQ3:AGQ54=AFT7)*(AGT3:AGT54=AFT8)*(AGU3:AGU54="L"))+SUMPRODUCT((AGQ3:AGQ54=AFT7)*(AGT3:AGT54=AFT9)*(AGU3:AGU54="L"))+SUMPRODUCT((AGQ3:AGQ54=AFT7)*(AGT3:AGT54=AFT10)*(AGU3:AGU54="L"))+SUMPRODUCT((AGQ3:AGQ54=AFT8)*(AGT3:AGT54=AFT7)*(AGV3:AGV54="L"))+SUMPRODUCT((AGQ3:AGQ54=AFT9)*(AGT3:AGT54=AFT7)*(AGV3:AGV54="L"))+SUMPRODUCT((AGQ3:AGQ54=AFT10)*(AGT3:AGT54=AFT7)*(AGV3:AGV54="L"))</f>
        <v>0</v>
      </c>
      <c r="AFX7" s="385">
        <f ca="1">SUMPRODUCT((AGQ3:AGQ54=AFT7)*(AGT3:AGT54=AFT8)*AGR3:AGR54)+SUMPRODUCT((AGQ3:AGQ54=AFT7)*(AGT3:AGT54=AFT4)*AGR3:AGR54)+SUMPRODUCT((AGQ3:AGQ54=AFT7)*(AGT3:AGT54=AFT5)*AGR3:AGR54)+SUMPRODUCT((AGQ3:AGQ54=AFT7)*(AGT3:AGT54=AFT6)*AGR3:AGR54)+SUMPRODUCT((AGQ3:AGQ54=AFT8)*(AGT3:AGT54=AFT7)*AGS3:AGS54)+SUMPRODUCT((AGQ3:AGQ54=AFT4)*(AGT3:AGT54=AFT7)*AGS3:AGS54)+SUMPRODUCT((AGQ3:AGQ54=AFT5)*(AGT3:AGT54=AFT7)*AGS3:AGS54)+SUMPRODUCT((AGQ3:AGQ54=AFT6)*(AGT3:AGT54=AFT7)*AGS3:AGS54)</f>
        <v>0</v>
      </c>
      <c r="AFY7" s="385">
        <f ca="1">SUMPRODUCT((AGQ3:AGQ54=AFT7)*(AGT3:AGT54=AFT8)*AGS3:AGS54)+SUMPRODUCT((AGQ3:AGQ54=AFT7)*(AGT3:AGT54=AFT4)*AGS3:AGS54)+SUMPRODUCT((AGQ3:AGQ54=AFT7)*(AGT3:AGT54=AFT5)*AGS3:AGS54)+SUMPRODUCT((AGQ3:AGQ54=AFT7)*(AGT3:AGT54=AFT6)*AGS3:AGS54)+SUMPRODUCT((AGQ3:AGQ54=AFT8)*(AGT3:AGT54=AFT7)*AGR3:AGR54)+SUMPRODUCT((AGQ3:AGQ54=AFT4)*(AGT3:AGT54=AFT7)*AGR3:AGR54)+SUMPRODUCT((AGQ3:AGQ54=AFT5)*(AGT3:AGT54=AFT7)*AGR3:AGR54)+SUMPRODUCT((AGQ3:AGQ54=AFT6)*(AGT3:AGT54=AFT7)*AGR3:AGR54)</f>
        <v>0</v>
      </c>
      <c r="AFZ7" s="385">
        <f t="shared" ref="AFZ7" ca="1" si="1168">AFX7-AFY7+1000</f>
        <v>1000</v>
      </c>
      <c r="AGA7" s="385" t="str">
        <f t="shared" ref="AGA7" si="1169">IF(AFT7&lt;&gt;"",AFU7*3+AFV7*1,"")</f>
        <v/>
      </c>
      <c r="AGB7" s="385" t="str">
        <f>IF(AFT7&lt;&gt;"",VLOOKUP(AFT7,ACS4:ACY52,7,FALSE),"")</f>
        <v/>
      </c>
      <c r="AGC7" s="385" t="str">
        <f>IF(AFT7&lt;&gt;"",VLOOKUP(AFT7,ACS4:ACY52,5,FALSE),"")</f>
        <v/>
      </c>
      <c r="AGD7" s="385" t="str">
        <f>IF(AFT7&lt;&gt;"",VLOOKUP(AFT7,ACS4:ADA52,9,FALSE),"")</f>
        <v/>
      </c>
      <c r="AGE7" s="385" t="str">
        <f t="shared" ref="AGE7" si="1170">AGA7</f>
        <v/>
      </c>
      <c r="AGF7" s="385" t="str">
        <f t="shared" ref="AGF7" si="1171">IF(AFT7&lt;&gt;"",RANK(AGE7,AGE4:AGE8),"")</f>
        <v/>
      </c>
      <c r="AGG7" s="385" t="str">
        <f t="shared" ref="AGG7" si="1172">IF(AFT7&lt;&gt;"",SUMPRODUCT((AGE4:AGE8=AGE7)*(AFZ4:AFZ8&gt;AFZ7)),"")</f>
        <v/>
      </c>
      <c r="AGH7" s="385" t="str">
        <f t="shared" ref="AGH7" si="1173">IF(AFT7&lt;&gt;"",SUMPRODUCT((AGE4:AGE8=AGE7)*(AFZ4:AFZ8=AFZ7)*(AFX4:AFX8&gt;AFX7)),"")</f>
        <v/>
      </c>
      <c r="AGI7" s="385" t="str">
        <f t="shared" ref="AGI7" si="1174">IF(AFT7&lt;&gt;"",SUMPRODUCT((AGE4:AGE8=AGE7)*(AFZ4:AFZ8=AFZ7)*(AFX4:AFX8=AFX7)*(AGB4:AGB8&gt;AGB7)),"")</f>
        <v/>
      </c>
      <c r="AGJ7" s="385" t="str">
        <f t="shared" ref="AGJ7" si="1175">IF(AFT7&lt;&gt;"",SUMPRODUCT((AGE4:AGE8=AGE7)*(AFZ4:AFZ8=AFZ7)*(AFX4:AFX8=AFX7)*(AGB4:AGB8=AGB7)*(AGC4:AGC8&gt;AGC7)),"")</f>
        <v/>
      </c>
      <c r="AGK7" s="385" t="str">
        <f t="shared" ref="AGK7" si="1176">IF(AFT7&lt;&gt;"",SUMPRODUCT((AGE4:AGE8=AGE7)*(AFZ4:AFZ8=AFZ7)*(AFX4:AFX8=AFX7)*(AGB4:AGB8=AGB7)*(AGC4:AGC8=AGC7)*(AGD4:AGD8&gt;AGD7)),"")</f>
        <v/>
      </c>
      <c r="AGL7" s="385" t="str">
        <f t="shared" ref="AGL7" si="1177">IF(AFT7&lt;&gt;"",SUM(AGF7:AGK7)+3,"")</f>
        <v/>
      </c>
      <c r="AGM7" s="385" t="str">
        <f t="shared" ref="AGM7" si="1178">IF(AFT7&lt;&gt;"",IF(AGL7=4,AFT7,AFT8),"")</f>
        <v/>
      </c>
      <c r="AGN7" s="385" t="str">
        <f t="shared" ref="AGN7" ca="1" si="1179">IF(AGM7&lt;&gt;"",AGM7,IF(AFS7&lt;&gt;"",AFS7,IF(AEY7&lt;&gt;"",AEY7,IF(AEE7&lt;&gt;"",AEE7,ADE7))))</f>
        <v>Finland</v>
      </c>
      <c r="AGO7" s="385">
        <v>4</v>
      </c>
      <c r="AGP7" s="385">
        <v>5</v>
      </c>
      <c r="AGQ7" s="389" t="str">
        <f t="shared" si="24"/>
        <v>Germany</v>
      </c>
      <c r="AGR7" s="389">
        <f ca="1">IF(OFFSET('Game Board'!O12,0,AGR1)&lt;&gt;"",OFFSET('Game Board'!O12,0,AGR1),0)</f>
        <v>0</v>
      </c>
      <c r="AGS7" s="389">
        <f ca="1">IF(OFFSET('Game Board'!P12,0,AGR1)&lt;&gt;"",OFFSET('Game Board'!P12,0,AGR1),0)</f>
        <v>0</v>
      </c>
      <c r="AGT7" s="389" t="str">
        <f t="shared" si="25"/>
        <v>Poland</v>
      </c>
      <c r="AGU7" s="389" t="str">
        <f ca="1">IF(AND(OFFSET('Game Board'!O12,0,AGR1)&lt;&gt;"",OFFSET('Game Board'!P12,0,AGR1)&lt;&gt;""),IF(AGR7&gt;AGS7,"W",IF(AGR7=AGS7,"D","L")),"")</f>
        <v/>
      </c>
      <c r="AGV7" s="385" t="str">
        <f t="shared" ca="1" si="26"/>
        <v/>
      </c>
      <c r="AGX7" s="385">
        <f ca="1">VLOOKUP(AGY7,AKT4:AKU8,2,FALSE)</f>
        <v>4</v>
      </c>
      <c r="AGY7" s="386" t="str">
        <f t="shared" si="202"/>
        <v>Finland</v>
      </c>
      <c r="AGZ7" s="385">
        <f ca="1">SUMPRODUCT((AKW3:AKW54=AGY7)*(ALA3:ALA54="W"))+SUMPRODUCT((AKZ3:AKZ54=AGY7)*(ALB3:ALB54="W"))</f>
        <v>0</v>
      </c>
      <c r="AHA7" s="385">
        <f ca="1">SUMPRODUCT((AKW3:AKW54=AGY7)*(ALA3:ALA54="D"))+SUMPRODUCT((AKZ3:AKZ54=AGY7)*(ALB3:ALB54="D"))</f>
        <v>0</v>
      </c>
      <c r="AHB7" s="385">
        <f ca="1">SUMPRODUCT((AKW3:AKW54=AGY7)*(ALA3:ALA54="L"))+SUMPRODUCT((AKZ3:AKZ54=AGY7)*(ALB3:ALB54="L"))</f>
        <v>0</v>
      </c>
      <c r="AHC7" s="385">
        <f t="shared" ref="AHC7" ca="1" si="1180">SUMIF(AKW3:AKW72,AGY7,AKX3:AKX72)+SUMIF(AKZ3:AKZ72,AGY7,AKY3:AKY72)</f>
        <v>0</v>
      </c>
      <c r="AHD7" s="385">
        <f t="shared" ref="AHD7" ca="1" si="1181">SUMIF(AKZ3:AKZ72,AGY7,AKX3:AKX72)+SUMIF(AKW3:AKW72,AGY7,AKY3:AKY72)</f>
        <v>0</v>
      </c>
      <c r="AHE7" s="385">
        <f t="shared" ca="1" si="205"/>
        <v>1000</v>
      </c>
      <c r="AHF7" s="385">
        <f t="shared" ca="1" si="206"/>
        <v>0</v>
      </c>
      <c r="AHG7" s="391">
        <f t="shared" si="207"/>
        <v>8</v>
      </c>
      <c r="AHH7" s="385">
        <f t="shared" ref="AHH7" ca="1" si="1182">IF(COUNTIF(AHF4:AHF8,4)&lt;&gt;4,RANK(AHF7,AHF4:AHF8),AHF59)</f>
        <v>1</v>
      </c>
      <c r="AHJ7" s="385">
        <f t="shared" ref="AHJ7" ca="1" si="1183">SUMPRODUCT((AHH4:AHH7=AHH7)*(AHG4:AHG7&lt;AHG7))+AHH7</f>
        <v>1</v>
      </c>
      <c r="AHK7" s="386" t="str">
        <f t="shared" ref="AHK7" ca="1" si="1184">INDEX(AGY4:AGY8,MATCH(4,AHJ4:AHJ8,0),0)</f>
        <v>Switzerland</v>
      </c>
      <c r="AHL7" s="385">
        <f t="shared" ref="AHL7" ca="1" si="1185">INDEX(AHH4:AHH8,MATCH(AHK7,AGY4:AGY8,0),0)</f>
        <v>1</v>
      </c>
      <c r="AHM7" s="385" t="str">
        <f t="shared" ca="1" si="816"/>
        <v>Switzerland</v>
      </c>
      <c r="AHN7" s="385" t="str">
        <f t="shared" ca="1" si="817"/>
        <v/>
      </c>
      <c r="AHR7" s="385" t="str">
        <f t="shared" ca="1" si="216"/>
        <v>Switzerland</v>
      </c>
      <c r="AHS7" s="385">
        <f ca="1">SUMPRODUCT((AKW3:AKW54=AHR7)*(AKZ3:AKZ54=AHR8)*(ALA3:ALA54="W"))+SUMPRODUCT((AKW3:AKW54=AHR7)*(AKZ3:AKZ54=AHR4)*(ALA3:ALA54="W"))+SUMPRODUCT((AKW3:AKW54=AHR7)*(AKZ3:AKZ54=AHR5)*(ALA3:ALA54="W"))+SUMPRODUCT((AKW3:AKW54=AHR7)*(AKZ3:AKZ54=AHR6)*(ALA3:ALA54="W"))+SUMPRODUCT((AKW3:AKW54=AHR8)*(AKZ3:AKZ54=AHR7)*(ALB3:ALB54="W"))+SUMPRODUCT((AKW3:AKW54=AHR4)*(AKZ3:AKZ54=AHR7)*(ALB3:ALB54="W"))+SUMPRODUCT((AKW3:AKW54=AHR5)*(AKZ3:AKZ54=AHR7)*(ALB3:ALB54="W"))+SUMPRODUCT((AKW3:AKW54=AHR6)*(AKZ3:AKZ54=AHR7)*(ALB3:ALB54="W"))</f>
        <v>0</v>
      </c>
      <c r="AHT7" s="385">
        <f ca="1">SUMPRODUCT((AKW3:AKW54=AHR7)*(AKZ3:AKZ54=AHR8)*(ALA3:ALA54="D"))+SUMPRODUCT((AKW3:AKW54=AHR7)*(AKZ3:AKZ54=AHR4)*(ALA3:ALA54="D"))+SUMPRODUCT((AKW3:AKW54=AHR7)*(AKZ3:AKZ54=AHR5)*(ALA3:ALA54="D"))+SUMPRODUCT((AKW3:AKW54=AHR7)*(AKZ3:AKZ54=AHR6)*(ALA3:ALA54="D"))+SUMPRODUCT((AKW3:AKW54=AHR8)*(AKZ3:AKZ54=AHR7)*(ALA3:ALA54="D"))+SUMPRODUCT((AKW3:AKW54=AHR4)*(AKZ3:AKZ54=AHR7)*(ALA3:ALA54="D"))+SUMPRODUCT((AKW3:AKW54=AHR5)*(AKZ3:AKZ54=AHR7)*(ALA3:ALA54="D"))+SUMPRODUCT((AKW3:AKW54=AHR6)*(AKZ3:AKZ54=AHR7)*(ALA3:ALA54="D"))</f>
        <v>0</v>
      </c>
      <c r="AHU7" s="385">
        <f ca="1">SUMPRODUCT((AKW3:AKW54=AHR7)*(AKZ3:AKZ54=AHR8)*(ALA3:ALA54="L"))+SUMPRODUCT((AKW3:AKW54=AHR7)*(AKZ3:AKZ54=AHR4)*(ALA3:ALA54="L"))+SUMPRODUCT((AKW3:AKW54=AHR7)*(AKZ3:AKZ54=AHR5)*(ALA3:ALA54="L"))+SUMPRODUCT((AKW3:AKW54=AHR7)*(AKZ3:AKZ54=AHR6)*(ALA3:ALA54="L"))+SUMPRODUCT((AKW3:AKW54=AHR8)*(AKZ3:AKZ54=AHR7)*(ALB3:ALB54="L"))+SUMPRODUCT((AKW3:AKW54=AHR4)*(AKZ3:AKZ54=AHR7)*(ALB3:ALB54="L"))+SUMPRODUCT((AKW3:AKW54=AHR5)*(AKZ3:AKZ54=AHR7)*(ALB3:ALB54="L"))+SUMPRODUCT((AKW3:AKW54=AHR6)*(AKZ3:AKZ54=AHR7)*(ALB3:ALB54="L"))</f>
        <v>0</v>
      </c>
      <c r="AHV7" s="385">
        <f ca="1">SUMPRODUCT((AKW3:AKW54=AHR7)*(AKZ3:AKZ54=AHR8)*AKX3:AKX54)+SUMPRODUCT((AKW3:AKW54=AHR7)*(AKZ3:AKZ54=AHR4)*AKX3:AKX54)+SUMPRODUCT((AKW3:AKW54=AHR7)*(AKZ3:AKZ54=AHR5)*AKX3:AKX54)+SUMPRODUCT((AKW3:AKW54=AHR7)*(AKZ3:AKZ54=AHR6)*AKX3:AKX54)+SUMPRODUCT((AKW3:AKW54=AHR8)*(AKZ3:AKZ54=AHR7)*AKY3:AKY54)+SUMPRODUCT((AKW3:AKW54=AHR4)*(AKZ3:AKZ54=AHR7)*AKY3:AKY54)+SUMPRODUCT((AKW3:AKW54=AHR5)*(AKZ3:AKZ54=AHR7)*AKY3:AKY54)+SUMPRODUCT((AKW3:AKW54=AHR6)*(AKZ3:AKZ54=AHR7)*AKY3:AKY54)</f>
        <v>0</v>
      </c>
      <c r="AHW7" s="385">
        <f ca="1">SUMPRODUCT((AKW3:AKW54=AHR7)*(AKZ3:AKZ54=AHR8)*AKY3:AKY54)+SUMPRODUCT((AKW3:AKW54=AHR7)*(AKZ3:AKZ54=AHR4)*AKY3:AKY54)+SUMPRODUCT((AKW3:AKW54=AHR7)*(AKZ3:AKZ54=AHR5)*AKY3:AKY54)+SUMPRODUCT((AKW3:AKW54=AHR7)*(AKZ3:AKZ54=AHR6)*AKY3:AKY54)+SUMPRODUCT((AKW3:AKW54=AHR8)*(AKZ3:AKZ54=AHR7)*AKX3:AKX54)+SUMPRODUCT((AKW3:AKW54=AHR4)*(AKZ3:AKZ54=AHR7)*AKX3:AKX54)+SUMPRODUCT((AKW3:AKW54=AHR5)*(AKZ3:AKZ54=AHR7)*AKX3:AKX54)+SUMPRODUCT((AKW3:AKW54=AHR6)*(AKZ3:AKZ54=AHR7)*AKX3:AKX54)</f>
        <v>0</v>
      </c>
      <c r="AHX7" s="385">
        <f t="shared" ca="1" si="217"/>
        <v>1000</v>
      </c>
      <c r="AHY7" s="385">
        <f t="shared" ca="1" si="218"/>
        <v>0</v>
      </c>
      <c r="AHZ7" s="385">
        <f ca="1">IF(AHR7&lt;&gt;"",VLOOKUP(AHR7,AGY4:AHE52,7,FALSE),"")</f>
        <v>1000</v>
      </c>
      <c r="AIA7" s="385">
        <f ca="1">IF(AHR7&lt;&gt;"",VLOOKUP(AHR7,AGY4:AHE52,5,FALSE),"")</f>
        <v>0</v>
      </c>
      <c r="AIB7" s="385">
        <f ca="1">IF(AHR7&lt;&gt;"",VLOOKUP(AHR7,AGY4:AHG52,9,FALSE),"")</f>
        <v>27</v>
      </c>
      <c r="AIC7" s="385">
        <f t="shared" ca="1" si="219"/>
        <v>0</v>
      </c>
      <c r="AID7" s="385">
        <f t="shared" ref="AID7" ca="1" si="1186">IF(AHR7&lt;&gt;"",RANK(AIC7,AIC4:AIC8),"")</f>
        <v>1</v>
      </c>
      <c r="AIE7" s="385">
        <f t="shared" ref="AIE7" ca="1" si="1187">IF(AHR7&lt;&gt;"",SUMPRODUCT((AIC4:AIC8=AIC7)*(AHX4:AHX8&gt;AHX7)),"")</f>
        <v>0</v>
      </c>
      <c r="AIF7" s="385">
        <f t="shared" ref="AIF7" ca="1" si="1188">IF(AHR7&lt;&gt;"",SUMPRODUCT((AIC4:AIC8=AIC7)*(AHX4:AHX8=AHX7)*(AHV4:AHV8&gt;AHV7)),"")</f>
        <v>0</v>
      </c>
      <c r="AIG7" s="385">
        <f t="shared" ref="AIG7" ca="1" si="1189">IF(AHR7&lt;&gt;"",SUMPRODUCT((AIC4:AIC8=AIC7)*(AHX4:AHX8=AHX7)*(AHV4:AHV8=AHV7)*(AHZ4:AHZ8&gt;AHZ7)),"")</f>
        <v>0</v>
      </c>
      <c r="AIH7" s="385">
        <f t="shared" ref="AIH7" ca="1" si="1190">IF(AHR7&lt;&gt;"",SUMPRODUCT((AIC4:AIC8=AIC7)*(AHX4:AHX8=AHX7)*(AHV4:AHV8=AHV7)*(AHZ4:AHZ8=AHZ7)*(AIA4:AIA8&gt;AIA7)),"")</f>
        <v>0</v>
      </c>
      <c r="AII7" s="385">
        <f t="shared" ref="AII7" ca="1" si="1191">IF(AHR7&lt;&gt;"",SUMPRODUCT((AIC4:AIC8=AIC7)*(AHX4:AHX8=AHX7)*(AHV4:AHV8=AHV7)*(AHZ4:AHZ8=AHZ7)*(AIA4:AIA8=AIA7)*(AIB4:AIB8&gt;AIB7)),"")</f>
        <v>0</v>
      </c>
      <c r="AIJ7" s="385">
        <f t="shared" ref="AIJ7" ca="1" si="1192">IF(AHR7&lt;&gt;"",IF(AIJ59&lt;&gt;"",IF(AHQ55=3,AIJ59,AIJ59+AHQ55),SUM(AID7:AII7)),"")</f>
        <v>1</v>
      </c>
      <c r="AIK7" s="385" t="str">
        <f t="shared" ref="AIK7" ca="1" si="1193">IF(AHR7&lt;&gt;"",INDEX(AHR4:AHR8,MATCH(4,AIJ4:AIJ8,0),0),"")</f>
        <v>Finland</v>
      </c>
      <c r="AIL7" s="385" t="str">
        <f t="shared" ca="1" si="503"/>
        <v/>
      </c>
      <c r="AIM7" s="385">
        <f ca="1">SUMPRODUCT((AKW3:AKW54=AIL7)*(AKZ3:AKZ54=AIL8)*(ALA3:ALA54="W"))+SUMPRODUCT((AKW3:AKW54=AIL7)*(AKZ3:AKZ54=AIL5)*(ALA3:ALA54="W"))+SUMPRODUCT((AKW3:AKW54=AIL7)*(AKZ3:AKZ54=AIL6)*(ALA3:ALA54="W"))+SUMPRODUCT((AKW3:AKW54=AIL8)*(AKZ3:AKZ54=AIL7)*(ALB3:ALB54="W"))+SUMPRODUCT((AKW3:AKW54=AIL5)*(AKZ3:AKZ54=AIL7)*(ALB3:ALB54="W"))+SUMPRODUCT((AKW3:AKW54=AIL6)*(AKZ3:AKZ54=AIL7)*(ALB3:ALB54="W"))</f>
        <v>0</v>
      </c>
      <c r="AIN7" s="385">
        <f ca="1">SUMPRODUCT((AKW3:AKW54=AIL7)*(AKZ3:AKZ54=AIL8)*(ALA3:ALA54="D"))+SUMPRODUCT((AKW3:AKW54=AIL7)*(AKZ3:AKZ54=AIL5)*(ALA3:ALA54="D"))+SUMPRODUCT((AKW3:AKW54=AIL7)*(AKZ3:AKZ54=AIL6)*(ALA3:ALA54="D"))+SUMPRODUCT((AKW3:AKW54=AIL8)*(AKZ3:AKZ54=AIL7)*(ALA3:ALA54="D"))+SUMPRODUCT((AKW3:AKW54=AIL5)*(AKZ3:AKZ54=AIL7)*(ALA3:ALA54="D"))+SUMPRODUCT((AKW3:AKW54=AIL6)*(AKZ3:AKZ54=AIL7)*(ALA3:ALA54="D"))</f>
        <v>0</v>
      </c>
      <c r="AIO7" s="385">
        <f ca="1">SUMPRODUCT((AKW3:AKW54=AIL7)*(AKZ3:AKZ54=AIL8)*(ALA3:ALA54="L"))+SUMPRODUCT((AKW3:AKW54=AIL7)*(AKZ3:AKZ54=AIL5)*(ALA3:ALA54="L"))+SUMPRODUCT((AKW3:AKW54=AIL7)*(AKZ3:AKZ54=AIL6)*(ALA3:ALA54="L"))+SUMPRODUCT((AKW3:AKW54=AIL8)*(AKZ3:AKZ54=AIL7)*(ALB3:ALB54="L"))+SUMPRODUCT((AKW3:AKW54=AIL5)*(AKZ3:AKZ54=AIL7)*(ALB3:ALB54="L"))+SUMPRODUCT((AKW3:AKW54=AIL6)*(AKZ3:AKZ54=AIL7)*(ALB3:ALB54="L"))</f>
        <v>0</v>
      </c>
      <c r="AIP7" s="385">
        <f ca="1">SUMPRODUCT((AKW3:AKW54=AIL7)*(AKZ3:AKZ54=AIL8)*AKX3:AKX54)+SUMPRODUCT((AKW3:AKW54=AIL7)*(AKZ3:AKZ54=AIL4)*AKX3:AKX54)+SUMPRODUCT((AKW3:AKW54=AIL7)*(AKZ3:AKZ54=AIL5)*AKX3:AKX54)+SUMPRODUCT((AKW3:AKW54=AIL7)*(AKZ3:AKZ54=AIL6)*AKX3:AKX54)+SUMPRODUCT((AKW3:AKW54=AIL8)*(AKZ3:AKZ54=AIL7)*AKY3:AKY54)+SUMPRODUCT((AKW3:AKW54=AIL4)*(AKZ3:AKZ54=AIL7)*AKY3:AKY54)+SUMPRODUCT((AKW3:AKW54=AIL5)*(AKZ3:AKZ54=AIL7)*AKY3:AKY54)+SUMPRODUCT((AKW3:AKW54=AIL6)*(AKZ3:AKZ54=AIL7)*AKY3:AKY54)</f>
        <v>0</v>
      </c>
      <c r="AIQ7" s="385">
        <f ca="1">SUMPRODUCT((AKW3:AKW54=AIL7)*(AKZ3:AKZ54=AIL8)*AKY3:AKY54)+SUMPRODUCT((AKW3:AKW54=AIL7)*(AKZ3:AKZ54=AIL4)*AKY3:AKY54)+SUMPRODUCT((AKW3:AKW54=AIL7)*(AKZ3:AKZ54=AIL5)*AKY3:AKY54)+SUMPRODUCT((AKW3:AKW54=AIL7)*(AKZ3:AKZ54=AIL6)*AKY3:AKY54)+SUMPRODUCT((AKW3:AKW54=AIL8)*(AKZ3:AKZ54=AIL7)*AKX3:AKX54)+SUMPRODUCT((AKW3:AKW54=AIL4)*(AKZ3:AKZ54=AIL7)*AKX3:AKX54)+SUMPRODUCT((AKW3:AKW54=AIL5)*(AKZ3:AKZ54=AIL7)*AKX3:AKX54)+SUMPRODUCT((AKW3:AKW54=AIL6)*(AKZ3:AKZ54=AIL7)*AKX3:AKX54)</f>
        <v>0</v>
      </c>
      <c r="AIR7" s="385">
        <f t="shared" ca="1" si="504"/>
        <v>1000</v>
      </c>
      <c r="AIS7" s="385" t="str">
        <f t="shared" ca="1" si="505"/>
        <v/>
      </c>
      <c r="AIT7" s="385" t="str">
        <f ca="1">IF(AIL7&lt;&gt;"",VLOOKUP(AIL7,AGY4:AHE52,7,FALSE),"")</f>
        <v/>
      </c>
      <c r="AIU7" s="385" t="str">
        <f ca="1">IF(AIL7&lt;&gt;"",VLOOKUP(AIL7,AGY4:AHE52,5,FALSE),"")</f>
        <v/>
      </c>
      <c r="AIV7" s="385" t="str">
        <f ca="1">IF(AIL7&lt;&gt;"",VLOOKUP(AIL7,AGY4:AHG52,9,FALSE),"")</f>
        <v/>
      </c>
      <c r="AIW7" s="385" t="str">
        <f t="shared" ca="1" si="506"/>
        <v/>
      </c>
      <c r="AIX7" s="385" t="str">
        <f t="shared" ref="AIX7" ca="1" si="1194">IF(AIL7&lt;&gt;"",RANK(AIW7,AIW4:AIW8),"")</f>
        <v/>
      </c>
      <c r="AIY7" s="385" t="str">
        <f t="shared" ref="AIY7" ca="1" si="1195">IF(AIL7&lt;&gt;"",SUMPRODUCT((AIW4:AIW8=AIW7)*(AIR4:AIR8&gt;AIR7)),"")</f>
        <v/>
      </c>
      <c r="AIZ7" s="385" t="str">
        <f t="shared" ref="AIZ7" ca="1" si="1196">IF(AIL7&lt;&gt;"",SUMPRODUCT((AIW4:AIW8=AIW7)*(AIR4:AIR8=AIR7)*(AIP4:AIP8&gt;AIP7)),"")</f>
        <v/>
      </c>
      <c r="AJA7" s="385" t="str">
        <f t="shared" ref="AJA7" ca="1" si="1197">IF(AIL7&lt;&gt;"",SUMPRODUCT((AIW4:AIW8=AIW7)*(AIR4:AIR8=AIR7)*(AIP4:AIP8=AIP7)*(AIT4:AIT8&gt;AIT7)),"")</f>
        <v/>
      </c>
      <c r="AJB7" s="385" t="str">
        <f t="shared" ref="AJB7" ca="1" si="1198">IF(AIL7&lt;&gt;"",SUMPRODUCT((AIW4:AIW8=AIW7)*(AIR4:AIR8=AIR7)*(AIP4:AIP8=AIP7)*(AIT4:AIT8=AIT7)*(AIU4:AIU8&gt;AIU7)),"")</f>
        <v/>
      </c>
      <c r="AJC7" s="385" t="str">
        <f t="shared" ref="AJC7" ca="1" si="1199">IF(AIL7&lt;&gt;"",SUMPRODUCT((AIW4:AIW8=AIW7)*(AIR4:AIR8=AIR7)*(AIP4:AIP8=AIP7)*(AIT4:AIT8=AIT7)*(AIU4:AIU8=AIU7)*(AIV4:AIV8&gt;AIV7)),"")</f>
        <v/>
      </c>
      <c r="AJD7" s="385" t="str">
        <f t="shared" ref="AJD7" ca="1" si="1200">IF(AIL7&lt;&gt;"",IF(AJD59&lt;&gt;"",IF(AIK55=3,AJD59,AJD59+AIK55),SUM(AIX7:AJC7)+1),"")</f>
        <v/>
      </c>
      <c r="AJE7" s="385" t="str">
        <f t="shared" ref="AJE7" ca="1" si="1201">IF(AIL7&lt;&gt;"",INDEX(AIL5:AIL8,MATCH(4,AJD5:AJD8,0),0),"")</f>
        <v/>
      </c>
      <c r="AJF7" s="385" t="str">
        <f t="shared" ca="1" si="835"/>
        <v/>
      </c>
      <c r="AJG7" s="385">
        <f ca="1">SUMPRODUCT((AKW3:AKW54=AJF7)*(AKZ3:AKZ54=AJF8)*(ALA3:ALA54="W"))+SUMPRODUCT((AKW3:AKW54=AJF7)*(AKZ3:AKZ54=AJF9)*(ALA3:ALA54="W"))+SUMPRODUCT((AKW3:AKW54=AJF7)*(AKZ3:AKZ54=AJF6)*(ALA3:ALA54="W"))+SUMPRODUCT((AKW3:AKW54=AJF8)*(AKZ3:AKZ54=AJF7)*(ALB3:ALB54="W"))+SUMPRODUCT((AKW3:AKW54=AJF9)*(AKZ3:AKZ54=AJF7)*(ALB3:ALB54="W"))+SUMPRODUCT((AKW3:AKW54=AJF6)*(AKZ3:AKZ54=AJF7)*(ALB3:ALB54="W"))</f>
        <v>0</v>
      </c>
      <c r="AJH7" s="385">
        <f ca="1">SUMPRODUCT((AKW3:AKW54=AJF7)*(AKZ3:AKZ54=AJF8)*(ALA3:ALA54="D"))+SUMPRODUCT((AKW3:AKW54=AJF7)*(AKZ3:AKZ54=AJF9)*(ALA3:ALA54="D"))+SUMPRODUCT((AKW3:AKW54=AJF7)*(AKZ3:AKZ54=AJF6)*(ALA3:ALA54="D"))+SUMPRODUCT((AKW3:AKW54=AJF8)*(AKZ3:AKZ54=AJF7)*(ALA3:ALA54="D"))+SUMPRODUCT((AKW3:AKW54=AJF9)*(AKZ3:AKZ54=AJF7)*(ALA3:ALA54="D"))+SUMPRODUCT((AKW3:AKW54=AJF6)*(AKZ3:AKZ54=AJF7)*(ALA3:ALA54="D"))</f>
        <v>0</v>
      </c>
      <c r="AJI7" s="385">
        <f ca="1">SUMPRODUCT((AKW3:AKW54=AJF7)*(AKZ3:AKZ54=AJF8)*(ALA3:ALA54="L"))+SUMPRODUCT((AKW3:AKW54=AJF7)*(AKZ3:AKZ54=AJF9)*(ALA3:ALA54="L"))+SUMPRODUCT((AKW3:AKW54=AJF7)*(AKZ3:AKZ54=AJF6)*(ALA3:ALA54="L"))+SUMPRODUCT((AKW3:AKW54=AJF8)*(AKZ3:AKZ54=AJF7)*(ALB3:ALB54="L"))+SUMPRODUCT((AKW3:AKW54=AJF9)*(AKZ3:AKZ54=AJF7)*(ALB3:ALB54="L"))+SUMPRODUCT((AKW3:AKW54=AJF6)*(AKZ3:AKZ54=AJF7)*(ALB3:ALB54="L"))</f>
        <v>0</v>
      </c>
      <c r="AJJ7" s="385">
        <f ca="1">SUMPRODUCT((AKW3:AKW54=AJF7)*(AKZ3:AKZ54=AJF8)*AKX3:AKX54)+SUMPRODUCT((AKW3:AKW54=AJF7)*(AKZ3:AKZ54=AJF4)*AKX3:AKX54)+SUMPRODUCT((AKW3:AKW54=AJF7)*(AKZ3:AKZ54=AJF5)*AKX3:AKX54)+SUMPRODUCT((AKW3:AKW54=AJF7)*(AKZ3:AKZ54=AJF6)*AKX3:AKX54)+SUMPRODUCT((AKW3:AKW54=AJF8)*(AKZ3:AKZ54=AJF7)*AKY3:AKY54)+SUMPRODUCT((AKW3:AKW54=AJF4)*(AKZ3:AKZ54=AJF7)*AKY3:AKY54)+SUMPRODUCT((AKW3:AKW54=AJF5)*(AKZ3:AKZ54=AJF7)*AKY3:AKY54)+SUMPRODUCT((AKW3:AKW54=AJF6)*(AKZ3:AKZ54=AJF7)*AKY3:AKY54)</f>
        <v>0</v>
      </c>
      <c r="AJK7" s="385">
        <f ca="1">SUMPRODUCT((AKW3:AKW54=AJF7)*(AKZ3:AKZ54=AJF8)*AKY3:AKY54)+SUMPRODUCT((AKW3:AKW54=AJF7)*(AKZ3:AKZ54=AJF4)*AKY3:AKY54)+SUMPRODUCT((AKW3:AKW54=AJF7)*(AKZ3:AKZ54=AJF5)*AKY3:AKY54)+SUMPRODUCT((AKW3:AKW54=AJF7)*(AKZ3:AKZ54=AJF6)*AKY3:AKY54)+SUMPRODUCT((AKW3:AKW54=AJF8)*(AKZ3:AKZ54=AJF7)*AKX3:AKX54)+SUMPRODUCT((AKW3:AKW54=AJF4)*(AKZ3:AKZ54=AJF7)*AKX3:AKX54)+SUMPRODUCT((AKW3:AKW54=AJF5)*(AKZ3:AKZ54=AJF7)*AKX3:AKX54)+SUMPRODUCT((AKW3:AKW54=AJF6)*(AKZ3:AKZ54=AJF7)*AKX3:AKX54)</f>
        <v>0</v>
      </c>
      <c r="AJL7" s="385">
        <f t="shared" ca="1" si="836"/>
        <v>1000</v>
      </c>
      <c r="AJM7" s="385" t="str">
        <f t="shared" ca="1" si="837"/>
        <v/>
      </c>
      <c r="AJN7" s="385" t="str">
        <f ca="1">IF(AJF7&lt;&gt;"",VLOOKUP(AJF7,AGY4:AHE52,7,FALSE),"")</f>
        <v/>
      </c>
      <c r="AJO7" s="385" t="str">
        <f ca="1">IF(AJF7&lt;&gt;"",VLOOKUP(AJF7,AGY4:AHE52,5,FALSE),"")</f>
        <v/>
      </c>
      <c r="AJP7" s="385" t="str">
        <f ca="1">IF(AJF7&lt;&gt;"",VLOOKUP(AJF7,AGY4:AHG52,9,FALSE),"")</f>
        <v/>
      </c>
      <c r="AJQ7" s="385" t="str">
        <f t="shared" ca="1" si="838"/>
        <v/>
      </c>
      <c r="AJR7" s="385" t="str">
        <f t="shared" ref="AJR7" ca="1" si="1202">IF(AJF7&lt;&gt;"",RANK(AJQ7,AJQ4:AJQ8),"")</f>
        <v/>
      </c>
      <c r="AJS7" s="385" t="str">
        <f t="shared" ref="AJS7" ca="1" si="1203">IF(AJF7&lt;&gt;"",SUMPRODUCT((AJQ4:AJQ8=AJQ7)*(AJL4:AJL8&gt;AJL7)),"")</f>
        <v/>
      </c>
      <c r="AJT7" s="385" t="str">
        <f t="shared" ref="AJT7" ca="1" si="1204">IF(AJF7&lt;&gt;"",SUMPRODUCT((AJQ4:AJQ8=AJQ7)*(AJL4:AJL8=AJL7)*(AJJ4:AJJ8&gt;AJJ7)),"")</f>
        <v/>
      </c>
      <c r="AJU7" s="385" t="str">
        <f t="shared" ref="AJU7" ca="1" si="1205">IF(AJF7&lt;&gt;"",SUMPRODUCT((AJQ4:AJQ8=AJQ7)*(AJL4:AJL8=AJL7)*(AJJ4:AJJ8=AJJ7)*(AJN4:AJN8&gt;AJN7)),"")</f>
        <v/>
      </c>
      <c r="AJV7" s="385" t="str">
        <f t="shared" ref="AJV7" ca="1" si="1206">IF(AJF7&lt;&gt;"",SUMPRODUCT((AJQ4:AJQ8=AJQ7)*(AJL4:AJL8=AJL7)*(AJJ4:AJJ8=AJJ7)*(AJN4:AJN8=AJN7)*(AJO4:AJO8&gt;AJO7)),"")</f>
        <v/>
      </c>
      <c r="AJW7" s="385" t="str">
        <f t="shared" ref="AJW7" ca="1" si="1207">IF(AJF7&lt;&gt;"",SUMPRODUCT((AJQ4:AJQ8=AJQ7)*(AJL4:AJL8=AJL7)*(AJJ4:AJJ8=AJJ7)*(AJN4:AJN8=AJN7)*(AJO4:AJO8=AJO7)*(AJP4:AJP8&gt;AJP7)),"")</f>
        <v/>
      </c>
      <c r="AJX7" s="385" t="str">
        <f t="shared" ca="1" si="845"/>
        <v/>
      </c>
      <c r="AJY7" s="385" t="str">
        <f t="shared" ref="AJY7" ca="1" si="1208">IF(AJF7&lt;&gt;"",INDEX(AJF6:AJF8,MATCH(4,AJX6:AJX8,0),0),"")</f>
        <v/>
      </c>
      <c r="AJZ7" s="385" t="str">
        <f t="shared" ref="AJZ7" si="1209">IF(AHP4&lt;&gt;"",AHP4,"")</f>
        <v/>
      </c>
      <c r="AKA7" s="385">
        <f ca="1">SUMPRODUCT((AKW3:AKW54=AJZ7)*(AKZ3:AKZ54=AJZ8)*(ALA3:ALA54="W"))+SUMPRODUCT((AKW3:AKW54=AJZ7)*(AKZ3:AKZ54=AJZ9)*(ALA3:ALA54="W"))+SUMPRODUCT((AKW3:AKW54=AJZ7)*(AKZ3:AKZ54=AJZ10)*(ALA3:ALA54="W"))+SUMPRODUCT((AKW3:AKW54=AJZ8)*(AKZ3:AKZ54=AJZ7)*(ALB3:ALB54="W"))+SUMPRODUCT((AKW3:AKW54=AJZ9)*(AKZ3:AKZ54=AJZ7)*(ALB3:ALB54="W"))+SUMPRODUCT((AKW3:AKW54=AJZ10)*(AKZ3:AKZ54=AJZ7)*(ALB3:ALB54="W"))</f>
        <v>0</v>
      </c>
      <c r="AKB7" s="385">
        <f ca="1">SUMPRODUCT((AKW3:AKW54=AJZ7)*(AKZ3:AKZ54=AJZ8)*(ALA3:ALA54="D"))+SUMPRODUCT((AKW3:AKW54=AJZ7)*(AKZ3:AKZ54=AJZ9)*(ALA3:ALA54="D"))+SUMPRODUCT((AKW3:AKW54=AJZ7)*(AKZ3:AKZ54=AJZ10)*(ALA3:ALA54="D"))+SUMPRODUCT((AKW3:AKW54=AJZ8)*(AKZ3:AKZ54=AJZ7)*(ALA3:ALA54="D"))+SUMPRODUCT((AKW3:AKW54=AJZ9)*(AKZ3:AKZ54=AJZ7)*(ALA3:ALA54="D"))+SUMPRODUCT((AKW3:AKW54=AJZ10)*(AKZ3:AKZ54=AJZ7)*(ALA3:ALA54="D"))</f>
        <v>0</v>
      </c>
      <c r="AKC7" s="385">
        <f ca="1">SUMPRODUCT((AKW3:AKW54=AJZ7)*(AKZ3:AKZ54=AJZ8)*(ALA3:ALA54="L"))+SUMPRODUCT((AKW3:AKW54=AJZ7)*(AKZ3:AKZ54=AJZ9)*(ALA3:ALA54="L"))+SUMPRODUCT((AKW3:AKW54=AJZ7)*(AKZ3:AKZ54=AJZ10)*(ALA3:ALA54="L"))+SUMPRODUCT((AKW3:AKW54=AJZ8)*(AKZ3:AKZ54=AJZ7)*(ALB3:ALB54="L"))+SUMPRODUCT((AKW3:AKW54=AJZ9)*(AKZ3:AKZ54=AJZ7)*(ALB3:ALB54="L"))+SUMPRODUCT((AKW3:AKW54=AJZ10)*(AKZ3:AKZ54=AJZ7)*(ALB3:ALB54="L"))</f>
        <v>0</v>
      </c>
      <c r="AKD7" s="385">
        <f ca="1">SUMPRODUCT((AKW3:AKW54=AJZ7)*(AKZ3:AKZ54=AJZ8)*AKX3:AKX54)+SUMPRODUCT((AKW3:AKW54=AJZ7)*(AKZ3:AKZ54=AJZ4)*AKX3:AKX54)+SUMPRODUCT((AKW3:AKW54=AJZ7)*(AKZ3:AKZ54=AJZ5)*AKX3:AKX54)+SUMPRODUCT((AKW3:AKW54=AJZ7)*(AKZ3:AKZ54=AJZ6)*AKX3:AKX54)+SUMPRODUCT((AKW3:AKW54=AJZ8)*(AKZ3:AKZ54=AJZ7)*AKY3:AKY54)+SUMPRODUCT((AKW3:AKW54=AJZ4)*(AKZ3:AKZ54=AJZ7)*AKY3:AKY54)+SUMPRODUCT((AKW3:AKW54=AJZ5)*(AKZ3:AKZ54=AJZ7)*AKY3:AKY54)+SUMPRODUCT((AKW3:AKW54=AJZ6)*(AKZ3:AKZ54=AJZ7)*AKY3:AKY54)</f>
        <v>0</v>
      </c>
      <c r="AKE7" s="385">
        <f ca="1">SUMPRODUCT((AKW3:AKW54=AJZ7)*(AKZ3:AKZ54=AJZ8)*AKY3:AKY54)+SUMPRODUCT((AKW3:AKW54=AJZ7)*(AKZ3:AKZ54=AJZ4)*AKY3:AKY54)+SUMPRODUCT((AKW3:AKW54=AJZ7)*(AKZ3:AKZ54=AJZ5)*AKY3:AKY54)+SUMPRODUCT((AKW3:AKW54=AJZ7)*(AKZ3:AKZ54=AJZ6)*AKY3:AKY54)+SUMPRODUCT((AKW3:AKW54=AJZ8)*(AKZ3:AKZ54=AJZ7)*AKX3:AKX54)+SUMPRODUCT((AKW3:AKW54=AJZ4)*(AKZ3:AKZ54=AJZ7)*AKX3:AKX54)+SUMPRODUCT((AKW3:AKW54=AJZ5)*(AKZ3:AKZ54=AJZ7)*AKX3:AKX54)+SUMPRODUCT((AKW3:AKW54=AJZ6)*(AKZ3:AKZ54=AJZ7)*AKX3:AKX54)</f>
        <v>0</v>
      </c>
      <c r="AKF7" s="385">
        <f t="shared" ref="AKF7" ca="1" si="1210">AKD7-AKE7+1000</f>
        <v>1000</v>
      </c>
      <c r="AKG7" s="385" t="str">
        <f t="shared" ref="AKG7" si="1211">IF(AJZ7&lt;&gt;"",AKA7*3+AKB7*1,"")</f>
        <v/>
      </c>
      <c r="AKH7" s="385" t="str">
        <f>IF(AJZ7&lt;&gt;"",VLOOKUP(AJZ7,AGY4:AHE52,7,FALSE),"")</f>
        <v/>
      </c>
      <c r="AKI7" s="385" t="str">
        <f>IF(AJZ7&lt;&gt;"",VLOOKUP(AJZ7,AGY4:AHE52,5,FALSE),"")</f>
        <v/>
      </c>
      <c r="AKJ7" s="385" t="str">
        <f>IF(AJZ7&lt;&gt;"",VLOOKUP(AJZ7,AGY4:AHG52,9,FALSE),"")</f>
        <v/>
      </c>
      <c r="AKK7" s="385" t="str">
        <f t="shared" ref="AKK7" si="1212">AKG7</f>
        <v/>
      </c>
      <c r="AKL7" s="385" t="str">
        <f t="shared" ref="AKL7" si="1213">IF(AJZ7&lt;&gt;"",RANK(AKK7,AKK4:AKK8),"")</f>
        <v/>
      </c>
      <c r="AKM7" s="385" t="str">
        <f t="shared" ref="AKM7" si="1214">IF(AJZ7&lt;&gt;"",SUMPRODUCT((AKK4:AKK8=AKK7)*(AKF4:AKF8&gt;AKF7)),"")</f>
        <v/>
      </c>
      <c r="AKN7" s="385" t="str">
        <f t="shared" ref="AKN7" si="1215">IF(AJZ7&lt;&gt;"",SUMPRODUCT((AKK4:AKK8=AKK7)*(AKF4:AKF8=AKF7)*(AKD4:AKD8&gt;AKD7)),"")</f>
        <v/>
      </c>
      <c r="AKO7" s="385" t="str">
        <f t="shared" ref="AKO7" si="1216">IF(AJZ7&lt;&gt;"",SUMPRODUCT((AKK4:AKK8=AKK7)*(AKF4:AKF8=AKF7)*(AKD4:AKD8=AKD7)*(AKH4:AKH8&gt;AKH7)),"")</f>
        <v/>
      </c>
      <c r="AKP7" s="385" t="str">
        <f t="shared" ref="AKP7" si="1217">IF(AJZ7&lt;&gt;"",SUMPRODUCT((AKK4:AKK8=AKK7)*(AKF4:AKF8=AKF7)*(AKD4:AKD8=AKD7)*(AKH4:AKH8=AKH7)*(AKI4:AKI8&gt;AKI7)),"")</f>
        <v/>
      </c>
      <c r="AKQ7" s="385" t="str">
        <f t="shared" ref="AKQ7" si="1218">IF(AJZ7&lt;&gt;"",SUMPRODUCT((AKK4:AKK8=AKK7)*(AKF4:AKF8=AKF7)*(AKD4:AKD8=AKD7)*(AKH4:AKH8=AKH7)*(AKI4:AKI8=AKI7)*(AKJ4:AKJ8&gt;AKJ7)),"")</f>
        <v/>
      </c>
      <c r="AKR7" s="385" t="str">
        <f t="shared" ref="AKR7" si="1219">IF(AJZ7&lt;&gt;"",SUM(AKL7:AKQ7)+3,"")</f>
        <v/>
      </c>
      <c r="AKS7" s="385" t="str">
        <f t="shared" ref="AKS7" si="1220">IF(AJZ7&lt;&gt;"",IF(AKR7=4,AJZ7,AJZ8),"")</f>
        <v/>
      </c>
      <c r="AKT7" s="385" t="str">
        <f t="shared" ref="AKT7" ca="1" si="1221">IF(AKS7&lt;&gt;"",AKS7,IF(AJY7&lt;&gt;"",AJY7,IF(AJE7&lt;&gt;"",AJE7,IF(AIK7&lt;&gt;"",AIK7,AHK7))))</f>
        <v>Finland</v>
      </c>
      <c r="AKU7" s="385">
        <v>4</v>
      </c>
      <c r="AKV7" s="385">
        <v>5</v>
      </c>
      <c r="AKW7" s="389" t="str">
        <f t="shared" si="27"/>
        <v>Germany</v>
      </c>
      <c r="AKX7" s="389">
        <f ca="1">IF(OFFSET('Game Board'!O12,0,AKX1)&lt;&gt;"",OFFSET('Game Board'!O12,0,AKX1),0)</f>
        <v>0</v>
      </c>
      <c r="AKY7" s="389">
        <f ca="1">IF(OFFSET('Game Board'!P12,0,AKX1)&lt;&gt;"",OFFSET('Game Board'!P12,0,AKX1),0)</f>
        <v>0</v>
      </c>
      <c r="AKZ7" s="389" t="str">
        <f t="shared" si="28"/>
        <v>Poland</v>
      </c>
      <c r="ALA7" s="389" t="str">
        <f ca="1">IF(AND(OFFSET('Game Board'!O12,0,AKX1)&lt;&gt;"",OFFSET('Game Board'!P12,0,AKX1)&lt;&gt;""),IF(AKX7&gt;AKY7,"W",IF(AKX7=AKY7,"D","L")),"")</f>
        <v/>
      </c>
      <c r="ALB7" s="385" t="str">
        <f t="shared" ca="1" si="29"/>
        <v/>
      </c>
      <c r="ALD7" s="385">
        <f ca="1">VLOOKUP(ALE7,AOZ4:APA8,2,FALSE)</f>
        <v>4</v>
      </c>
      <c r="ALE7" s="386" t="str">
        <f t="shared" si="229"/>
        <v>Finland</v>
      </c>
      <c r="ALF7" s="385">
        <f ca="1">SUMPRODUCT((APC3:APC54=ALE7)*(APG3:APG54="W"))+SUMPRODUCT((APF3:APF54=ALE7)*(APH3:APH54="W"))</f>
        <v>0</v>
      </c>
      <c r="ALG7" s="385">
        <f ca="1">SUMPRODUCT((APC3:APC54=ALE7)*(APG3:APG54="D"))+SUMPRODUCT((APF3:APF54=ALE7)*(APH3:APH54="D"))</f>
        <v>0</v>
      </c>
      <c r="ALH7" s="385">
        <f ca="1">SUMPRODUCT((APC3:APC54=ALE7)*(APG3:APG54="L"))+SUMPRODUCT((APF3:APF54=ALE7)*(APH3:APH54="L"))</f>
        <v>0</v>
      </c>
      <c r="ALI7" s="385">
        <f t="shared" ref="ALI7" ca="1" si="1222">SUMIF(APC3:APC72,ALE7,APD3:APD72)+SUMIF(APF3:APF72,ALE7,APE3:APE72)</f>
        <v>0</v>
      </c>
      <c r="ALJ7" s="385">
        <f t="shared" ref="ALJ7" ca="1" si="1223">SUMIF(APF3:APF72,ALE7,APD3:APD72)+SUMIF(APC3:APC72,ALE7,APE3:APE72)</f>
        <v>0</v>
      </c>
      <c r="ALK7" s="385">
        <f t="shared" ca="1" si="232"/>
        <v>1000</v>
      </c>
      <c r="ALL7" s="385">
        <f t="shared" ca="1" si="233"/>
        <v>0</v>
      </c>
      <c r="ALM7" s="391">
        <f t="shared" si="234"/>
        <v>8</v>
      </c>
      <c r="ALN7" s="385">
        <f t="shared" ref="ALN7" ca="1" si="1224">IF(COUNTIF(ALL4:ALL8,4)&lt;&gt;4,RANK(ALL7,ALL4:ALL8),ALL59)</f>
        <v>1</v>
      </c>
      <c r="ALP7" s="385">
        <f t="shared" ref="ALP7" ca="1" si="1225">SUMPRODUCT((ALN4:ALN7=ALN7)*(ALM4:ALM7&lt;ALM7))+ALN7</f>
        <v>1</v>
      </c>
      <c r="ALQ7" s="386" t="str">
        <f t="shared" ref="ALQ7" ca="1" si="1226">INDEX(ALE4:ALE8,MATCH(4,ALP4:ALP8,0),0)</f>
        <v>Switzerland</v>
      </c>
      <c r="ALR7" s="385">
        <f t="shared" ref="ALR7" ca="1" si="1227">INDEX(ALN4:ALN8,MATCH(ALQ7,ALE4:ALE8,0),0)</f>
        <v>1</v>
      </c>
      <c r="ALS7" s="385" t="str">
        <f t="shared" ca="1" si="854"/>
        <v>Switzerland</v>
      </c>
      <c r="ALT7" s="385" t="str">
        <f t="shared" ca="1" si="855"/>
        <v/>
      </c>
      <c r="ALX7" s="385" t="str">
        <f t="shared" ca="1" si="243"/>
        <v>Switzerland</v>
      </c>
      <c r="ALY7" s="385">
        <f ca="1">SUMPRODUCT((APC3:APC54=ALX7)*(APF3:APF54=ALX8)*(APG3:APG54="W"))+SUMPRODUCT((APC3:APC54=ALX7)*(APF3:APF54=ALX4)*(APG3:APG54="W"))+SUMPRODUCT((APC3:APC54=ALX7)*(APF3:APF54=ALX5)*(APG3:APG54="W"))+SUMPRODUCT((APC3:APC54=ALX7)*(APF3:APF54=ALX6)*(APG3:APG54="W"))+SUMPRODUCT((APC3:APC54=ALX8)*(APF3:APF54=ALX7)*(APH3:APH54="W"))+SUMPRODUCT((APC3:APC54=ALX4)*(APF3:APF54=ALX7)*(APH3:APH54="W"))+SUMPRODUCT((APC3:APC54=ALX5)*(APF3:APF54=ALX7)*(APH3:APH54="W"))+SUMPRODUCT((APC3:APC54=ALX6)*(APF3:APF54=ALX7)*(APH3:APH54="W"))</f>
        <v>0</v>
      </c>
      <c r="ALZ7" s="385">
        <f ca="1">SUMPRODUCT((APC3:APC54=ALX7)*(APF3:APF54=ALX8)*(APG3:APG54="D"))+SUMPRODUCT((APC3:APC54=ALX7)*(APF3:APF54=ALX4)*(APG3:APG54="D"))+SUMPRODUCT((APC3:APC54=ALX7)*(APF3:APF54=ALX5)*(APG3:APG54="D"))+SUMPRODUCT((APC3:APC54=ALX7)*(APF3:APF54=ALX6)*(APG3:APG54="D"))+SUMPRODUCT((APC3:APC54=ALX8)*(APF3:APF54=ALX7)*(APG3:APG54="D"))+SUMPRODUCT((APC3:APC54=ALX4)*(APF3:APF54=ALX7)*(APG3:APG54="D"))+SUMPRODUCT((APC3:APC54=ALX5)*(APF3:APF54=ALX7)*(APG3:APG54="D"))+SUMPRODUCT((APC3:APC54=ALX6)*(APF3:APF54=ALX7)*(APG3:APG54="D"))</f>
        <v>0</v>
      </c>
      <c r="AMA7" s="385">
        <f ca="1">SUMPRODUCT((APC3:APC54=ALX7)*(APF3:APF54=ALX8)*(APG3:APG54="L"))+SUMPRODUCT((APC3:APC54=ALX7)*(APF3:APF54=ALX4)*(APG3:APG54="L"))+SUMPRODUCT((APC3:APC54=ALX7)*(APF3:APF54=ALX5)*(APG3:APG54="L"))+SUMPRODUCT((APC3:APC54=ALX7)*(APF3:APF54=ALX6)*(APG3:APG54="L"))+SUMPRODUCT((APC3:APC54=ALX8)*(APF3:APF54=ALX7)*(APH3:APH54="L"))+SUMPRODUCT((APC3:APC54=ALX4)*(APF3:APF54=ALX7)*(APH3:APH54="L"))+SUMPRODUCT((APC3:APC54=ALX5)*(APF3:APF54=ALX7)*(APH3:APH54="L"))+SUMPRODUCT((APC3:APC54=ALX6)*(APF3:APF54=ALX7)*(APH3:APH54="L"))</f>
        <v>0</v>
      </c>
      <c r="AMB7" s="385">
        <f ca="1">SUMPRODUCT((APC3:APC54=ALX7)*(APF3:APF54=ALX8)*APD3:APD54)+SUMPRODUCT((APC3:APC54=ALX7)*(APF3:APF54=ALX4)*APD3:APD54)+SUMPRODUCT((APC3:APC54=ALX7)*(APF3:APF54=ALX5)*APD3:APD54)+SUMPRODUCT((APC3:APC54=ALX7)*(APF3:APF54=ALX6)*APD3:APD54)+SUMPRODUCT((APC3:APC54=ALX8)*(APF3:APF54=ALX7)*APE3:APE54)+SUMPRODUCT((APC3:APC54=ALX4)*(APF3:APF54=ALX7)*APE3:APE54)+SUMPRODUCT((APC3:APC54=ALX5)*(APF3:APF54=ALX7)*APE3:APE54)+SUMPRODUCT((APC3:APC54=ALX6)*(APF3:APF54=ALX7)*APE3:APE54)</f>
        <v>0</v>
      </c>
      <c r="AMC7" s="385">
        <f ca="1">SUMPRODUCT((APC3:APC54=ALX7)*(APF3:APF54=ALX8)*APE3:APE54)+SUMPRODUCT((APC3:APC54=ALX7)*(APF3:APF54=ALX4)*APE3:APE54)+SUMPRODUCT((APC3:APC54=ALX7)*(APF3:APF54=ALX5)*APE3:APE54)+SUMPRODUCT((APC3:APC54=ALX7)*(APF3:APF54=ALX6)*APE3:APE54)+SUMPRODUCT((APC3:APC54=ALX8)*(APF3:APF54=ALX7)*APD3:APD54)+SUMPRODUCT((APC3:APC54=ALX4)*(APF3:APF54=ALX7)*APD3:APD54)+SUMPRODUCT((APC3:APC54=ALX5)*(APF3:APF54=ALX7)*APD3:APD54)+SUMPRODUCT((APC3:APC54=ALX6)*(APF3:APF54=ALX7)*APD3:APD54)</f>
        <v>0</v>
      </c>
      <c r="AMD7" s="385">
        <f t="shared" ca="1" si="244"/>
        <v>1000</v>
      </c>
      <c r="AME7" s="385">
        <f t="shared" ca="1" si="245"/>
        <v>0</v>
      </c>
      <c r="AMF7" s="385">
        <f ca="1">IF(ALX7&lt;&gt;"",VLOOKUP(ALX7,ALE4:ALK52,7,FALSE),"")</f>
        <v>1000</v>
      </c>
      <c r="AMG7" s="385">
        <f ca="1">IF(ALX7&lt;&gt;"",VLOOKUP(ALX7,ALE4:ALK52,5,FALSE),"")</f>
        <v>0</v>
      </c>
      <c r="AMH7" s="385">
        <f ca="1">IF(ALX7&lt;&gt;"",VLOOKUP(ALX7,ALE4:ALM52,9,FALSE),"")</f>
        <v>27</v>
      </c>
      <c r="AMI7" s="385">
        <f t="shared" ca="1" si="246"/>
        <v>0</v>
      </c>
      <c r="AMJ7" s="385">
        <f t="shared" ref="AMJ7" ca="1" si="1228">IF(ALX7&lt;&gt;"",RANK(AMI7,AMI4:AMI8),"")</f>
        <v>1</v>
      </c>
      <c r="AMK7" s="385">
        <f t="shared" ref="AMK7" ca="1" si="1229">IF(ALX7&lt;&gt;"",SUMPRODUCT((AMI4:AMI8=AMI7)*(AMD4:AMD8&gt;AMD7)),"")</f>
        <v>0</v>
      </c>
      <c r="AML7" s="385">
        <f t="shared" ref="AML7" ca="1" si="1230">IF(ALX7&lt;&gt;"",SUMPRODUCT((AMI4:AMI8=AMI7)*(AMD4:AMD8=AMD7)*(AMB4:AMB8&gt;AMB7)),"")</f>
        <v>0</v>
      </c>
      <c r="AMM7" s="385">
        <f t="shared" ref="AMM7" ca="1" si="1231">IF(ALX7&lt;&gt;"",SUMPRODUCT((AMI4:AMI8=AMI7)*(AMD4:AMD8=AMD7)*(AMB4:AMB8=AMB7)*(AMF4:AMF8&gt;AMF7)),"")</f>
        <v>0</v>
      </c>
      <c r="AMN7" s="385">
        <f t="shared" ref="AMN7" ca="1" si="1232">IF(ALX7&lt;&gt;"",SUMPRODUCT((AMI4:AMI8=AMI7)*(AMD4:AMD8=AMD7)*(AMB4:AMB8=AMB7)*(AMF4:AMF8=AMF7)*(AMG4:AMG8&gt;AMG7)),"")</f>
        <v>0</v>
      </c>
      <c r="AMO7" s="385">
        <f t="shared" ref="AMO7" ca="1" si="1233">IF(ALX7&lt;&gt;"",SUMPRODUCT((AMI4:AMI8=AMI7)*(AMD4:AMD8=AMD7)*(AMB4:AMB8=AMB7)*(AMF4:AMF8=AMF7)*(AMG4:AMG8=AMG7)*(AMH4:AMH8&gt;AMH7)),"")</f>
        <v>0</v>
      </c>
      <c r="AMP7" s="385">
        <f t="shared" ref="AMP7" ca="1" si="1234">IF(ALX7&lt;&gt;"",IF(AMP59&lt;&gt;"",IF(ALW55=3,AMP59,AMP59+ALW55),SUM(AMJ7:AMO7)),"")</f>
        <v>1</v>
      </c>
      <c r="AMQ7" s="385" t="str">
        <f t="shared" ref="AMQ7" ca="1" si="1235">IF(ALX7&lt;&gt;"",INDEX(ALX4:ALX8,MATCH(4,AMP4:AMP8,0),0),"")</f>
        <v>Finland</v>
      </c>
      <c r="AMR7" s="385" t="str">
        <f t="shared" ca="1" si="534"/>
        <v/>
      </c>
      <c r="AMS7" s="385">
        <f ca="1">SUMPRODUCT((APC3:APC54=AMR7)*(APF3:APF54=AMR8)*(APG3:APG54="W"))+SUMPRODUCT((APC3:APC54=AMR7)*(APF3:APF54=AMR5)*(APG3:APG54="W"))+SUMPRODUCT((APC3:APC54=AMR7)*(APF3:APF54=AMR6)*(APG3:APG54="W"))+SUMPRODUCT((APC3:APC54=AMR8)*(APF3:APF54=AMR7)*(APH3:APH54="W"))+SUMPRODUCT((APC3:APC54=AMR5)*(APF3:APF54=AMR7)*(APH3:APH54="W"))+SUMPRODUCT((APC3:APC54=AMR6)*(APF3:APF54=AMR7)*(APH3:APH54="W"))</f>
        <v>0</v>
      </c>
      <c r="AMT7" s="385">
        <f ca="1">SUMPRODUCT((APC3:APC54=AMR7)*(APF3:APF54=AMR8)*(APG3:APG54="D"))+SUMPRODUCT((APC3:APC54=AMR7)*(APF3:APF54=AMR5)*(APG3:APG54="D"))+SUMPRODUCT((APC3:APC54=AMR7)*(APF3:APF54=AMR6)*(APG3:APG54="D"))+SUMPRODUCT((APC3:APC54=AMR8)*(APF3:APF54=AMR7)*(APG3:APG54="D"))+SUMPRODUCT((APC3:APC54=AMR5)*(APF3:APF54=AMR7)*(APG3:APG54="D"))+SUMPRODUCT((APC3:APC54=AMR6)*(APF3:APF54=AMR7)*(APG3:APG54="D"))</f>
        <v>0</v>
      </c>
      <c r="AMU7" s="385">
        <f ca="1">SUMPRODUCT((APC3:APC54=AMR7)*(APF3:APF54=AMR8)*(APG3:APG54="L"))+SUMPRODUCT((APC3:APC54=AMR7)*(APF3:APF54=AMR5)*(APG3:APG54="L"))+SUMPRODUCT((APC3:APC54=AMR7)*(APF3:APF54=AMR6)*(APG3:APG54="L"))+SUMPRODUCT((APC3:APC54=AMR8)*(APF3:APF54=AMR7)*(APH3:APH54="L"))+SUMPRODUCT((APC3:APC54=AMR5)*(APF3:APF54=AMR7)*(APH3:APH54="L"))+SUMPRODUCT((APC3:APC54=AMR6)*(APF3:APF54=AMR7)*(APH3:APH54="L"))</f>
        <v>0</v>
      </c>
      <c r="AMV7" s="385">
        <f ca="1">SUMPRODUCT((APC3:APC54=AMR7)*(APF3:APF54=AMR8)*APD3:APD54)+SUMPRODUCT((APC3:APC54=AMR7)*(APF3:APF54=AMR4)*APD3:APD54)+SUMPRODUCT((APC3:APC54=AMR7)*(APF3:APF54=AMR5)*APD3:APD54)+SUMPRODUCT((APC3:APC54=AMR7)*(APF3:APF54=AMR6)*APD3:APD54)+SUMPRODUCT((APC3:APC54=AMR8)*(APF3:APF54=AMR7)*APE3:APE54)+SUMPRODUCT((APC3:APC54=AMR4)*(APF3:APF54=AMR7)*APE3:APE54)+SUMPRODUCT((APC3:APC54=AMR5)*(APF3:APF54=AMR7)*APE3:APE54)+SUMPRODUCT((APC3:APC54=AMR6)*(APF3:APF54=AMR7)*APE3:APE54)</f>
        <v>0</v>
      </c>
      <c r="AMW7" s="385">
        <f ca="1">SUMPRODUCT((APC3:APC54=AMR7)*(APF3:APF54=AMR8)*APE3:APE54)+SUMPRODUCT((APC3:APC54=AMR7)*(APF3:APF54=AMR4)*APE3:APE54)+SUMPRODUCT((APC3:APC54=AMR7)*(APF3:APF54=AMR5)*APE3:APE54)+SUMPRODUCT((APC3:APC54=AMR7)*(APF3:APF54=AMR6)*APE3:APE54)+SUMPRODUCT((APC3:APC54=AMR8)*(APF3:APF54=AMR7)*APD3:APD54)+SUMPRODUCT((APC3:APC54=AMR4)*(APF3:APF54=AMR7)*APD3:APD54)+SUMPRODUCT((APC3:APC54=AMR5)*(APF3:APF54=AMR7)*APD3:APD54)+SUMPRODUCT((APC3:APC54=AMR6)*(APF3:APF54=AMR7)*APD3:APD54)</f>
        <v>0</v>
      </c>
      <c r="AMX7" s="385">
        <f t="shared" ca="1" si="535"/>
        <v>1000</v>
      </c>
      <c r="AMY7" s="385" t="str">
        <f t="shared" ca="1" si="536"/>
        <v/>
      </c>
      <c r="AMZ7" s="385" t="str">
        <f ca="1">IF(AMR7&lt;&gt;"",VLOOKUP(AMR7,ALE4:ALK52,7,FALSE),"")</f>
        <v/>
      </c>
      <c r="ANA7" s="385" t="str">
        <f ca="1">IF(AMR7&lt;&gt;"",VLOOKUP(AMR7,ALE4:ALK52,5,FALSE),"")</f>
        <v/>
      </c>
      <c r="ANB7" s="385" t="str">
        <f ca="1">IF(AMR7&lt;&gt;"",VLOOKUP(AMR7,ALE4:ALM52,9,FALSE),"")</f>
        <v/>
      </c>
      <c r="ANC7" s="385" t="str">
        <f t="shared" ca="1" si="537"/>
        <v/>
      </c>
      <c r="AND7" s="385" t="str">
        <f t="shared" ref="AND7" ca="1" si="1236">IF(AMR7&lt;&gt;"",RANK(ANC7,ANC4:ANC8),"")</f>
        <v/>
      </c>
      <c r="ANE7" s="385" t="str">
        <f t="shared" ref="ANE7" ca="1" si="1237">IF(AMR7&lt;&gt;"",SUMPRODUCT((ANC4:ANC8=ANC7)*(AMX4:AMX8&gt;AMX7)),"")</f>
        <v/>
      </c>
      <c r="ANF7" s="385" t="str">
        <f t="shared" ref="ANF7" ca="1" si="1238">IF(AMR7&lt;&gt;"",SUMPRODUCT((ANC4:ANC8=ANC7)*(AMX4:AMX8=AMX7)*(AMV4:AMV8&gt;AMV7)),"")</f>
        <v/>
      </c>
      <c r="ANG7" s="385" t="str">
        <f t="shared" ref="ANG7" ca="1" si="1239">IF(AMR7&lt;&gt;"",SUMPRODUCT((ANC4:ANC8=ANC7)*(AMX4:AMX8=AMX7)*(AMV4:AMV8=AMV7)*(AMZ4:AMZ8&gt;AMZ7)),"")</f>
        <v/>
      </c>
      <c r="ANH7" s="385" t="str">
        <f t="shared" ref="ANH7" ca="1" si="1240">IF(AMR7&lt;&gt;"",SUMPRODUCT((ANC4:ANC8=ANC7)*(AMX4:AMX8=AMX7)*(AMV4:AMV8=AMV7)*(AMZ4:AMZ8=AMZ7)*(ANA4:ANA8&gt;ANA7)),"")</f>
        <v/>
      </c>
      <c r="ANI7" s="385" t="str">
        <f t="shared" ref="ANI7" ca="1" si="1241">IF(AMR7&lt;&gt;"",SUMPRODUCT((ANC4:ANC8=ANC7)*(AMX4:AMX8=AMX7)*(AMV4:AMV8=AMV7)*(AMZ4:AMZ8=AMZ7)*(ANA4:ANA8=ANA7)*(ANB4:ANB8&gt;ANB7)),"")</f>
        <v/>
      </c>
      <c r="ANJ7" s="385" t="str">
        <f t="shared" ref="ANJ7" ca="1" si="1242">IF(AMR7&lt;&gt;"",IF(ANJ59&lt;&gt;"",IF(AMQ55=3,ANJ59,ANJ59+AMQ55),SUM(AND7:ANI7)+1),"")</f>
        <v/>
      </c>
      <c r="ANK7" s="385" t="str">
        <f t="shared" ref="ANK7" ca="1" si="1243">IF(AMR7&lt;&gt;"",INDEX(AMR5:AMR8,MATCH(4,ANJ5:ANJ8,0),0),"")</f>
        <v/>
      </c>
      <c r="ANL7" s="385" t="str">
        <f t="shared" ca="1" si="873"/>
        <v/>
      </c>
      <c r="ANM7" s="385">
        <f ca="1">SUMPRODUCT((APC3:APC54=ANL7)*(APF3:APF54=ANL8)*(APG3:APG54="W"))+SUMPRODUCT((APC3:APC54=ANL7)*(APF3:APF54=ANL9)*(APG3:APG54="W"))+SUMPRODUCT((APC3:APC54=ANL7)*(APF3:APF54=ANL6)*(APG3:APG54="W"))+SUMPRODUCT((APC3:APC54=ANL8)*(APF3:APF54=ANL7)*(APH3:APH54="W"))+SUMPRODUCT((APC3:APC54=ANL9)*(APF3:APF54=ANL7)*(APH3:APH54="W"))+SUMPRODUCT((APC3:APC54=ANL6)*(APF3:APF54=ANL7)*(APH3:APH54="W"))</f>
        <v>0</v>
      </c>
      <c r="ANN7" s="385">
        <f ca="1">SUMPRODUCT((APC3:APC54=ANL7)*(APF3:APF54=ANL8)*(APG3:APG54="D"))+SUMPRODUCT((APC3:APC54=ANL7)*(APF3:APF54=ANL9)*(APG3:APG54="D"))+SUMPRODUCT((APC3:APC54=ANL7)*(APF3:APF54=ANL6)*(APG3:APG54="D"))+SUMPRODUCT((APC3:APC54=ANL8)*(APF3:APF54=ANL7)*(APG3:APG54="D"))+SUMPRODUCT((APC3:APC54=ANL9)*(APF3:APF54=ANL7)*(APG3:APG54="D"))+SUMPRODUCT((APC3:APC54=ANL6)*(APF3:APF54=ANL7)*(APG3:APG54="D"))</f>
        <v>0</v>
      </c>
      <c r="ANO7" s="385">
        <f ca="1">SUMPRODUCT((APC3:APC54=ANL7)*(APF3:APF54=ANL8)*(APG3:APG54="L"))+SUMPRODUCT((APC3:APC54=ANL7)*(APF3:APF54=ANL9)*(APG3:APG54="L"))+SUMPRODUCT((APC3:APC54=ANL7)*(APF3:APF54=ANL6)*(APG3:APG54="L"))+SUMPRODUCT((APC3:APC54=ANL8)*(APF3:APF54=ANL7)*(APH3:APH54="L"))+SUMPRODUCT((APC3:APC54=ANL9)*(APF3:APF54=ANL7)*(APH3:APH54="L"))+SUMPRODUCT((APC3:APC54=ANL6)*(APF3:APF54=ANL7)*(APH3:APH54="L"))</f>
        <v>0</v>
      </c>
      <c r="ANP7" s="385">
        <f ca="1">SUMPRODUCT((APC3:APC54=ANL7)*(APF3:APF54=ANL8)*APD3:APD54)+SUMPRODUCT((APC3:APC54=ANL7)*(APF3:APF54=ANL4)*APD3:APD54)+SUMPRODUCT((APC3:APC54=ANL7)*(APF3:APF54=ANL5)*APD3:APD54)+SUMPRODUCT((APC3:APC54=ANL7)*(APF3:APF54=ANL6)*APD3:APD54)+SUMPRODUCT((APC3:APC54=ANL8)*(APF3:APF54=ANL7)*APE3:APE54)+SUMPRODUCT((APC3:APC54=ANL4)*(APF3:APF54=ANL7)*APE3:APE54)+SUMPRODUCT((APC3:APC54=ANL5)*(APF3:APF54=ANL7)*APE3:APE54)+SUMPRODUCT((APC3:APC54=ANL6)*(APF3:APF54=ANL7)*APE3:APE54)</f>
        <v>0</v>
      </c>
      <c r="ANQ7" s="385">
        <f ca="1">SUMPRODUCT((APC3:APC54=ANL7)*(APF3:APF54=ANL8)*APE3:APE54)+SUMPRODUCT((APC3:APC54=ANL7)*(APF3:APF54=ANL4)*APE3:APE54)+SUMPRODUCT((APC3:APC54=ANL7)*(APF3:APF54=ANL5)*APE3:APE54)+SUMPRODUCT((APC3:APC54=ANL7)*(APF3:APF54=ANL6)*APE3:APE54)+SUMPRODUCT((APC3:APC54=ANL8)*(APF3:APF54=ANL7)*APD3:APD54)+SUMPRODUCT((APC3:APC54=ANL4)*(APF3:APF54=ANL7)*APD3:APD54)+SUMPRODUCT((APC3:APC54=ANL5)*(APF3:APF54=ANL7)*APD3:APD54)+SUMPRODUCT((APC3:APC54=ANL6)*(APF3:APF54=ANL7)*APD3:APD54)</f>
        <v>0</v>
      </c>
      <c r="ANR7" s="385">
        <f t="shared" ca="1" si="874"/>
        <v>1000</v>
      </c>
      <c r="ANS7" s="385" t="str">
        <f t="shared" ca="1" si="875"/>
        <v/>
      </c>
      <c r="ANT7" s="385" t="str">
        <f ca="1">IF(ANL7&lt;&gt;"",VLOOKUP(ANL7,ALE4:ALK52,7,FALSE),"")</f>
        <v/>
      </c>
      <c r="ANU7" s="385" t="str">
        <f ca="1">IF(ANL7&lt;&gt;"",VLOOKUP(ANL7,ALE4:ALK52,5,FALSE),"")</f>
        <v/>
      </c>
      <c r="ANV7" s="385" t="str">
        <f ca="1">IF(ANL7&lt;&gt;"",VLOOKUP(ANL7,ALE4:ALM52,9,FALSE),"")</f>
        <v/>
      </c>
      <c r="ANW7" s="385" t="str">
        <f t="shared" ca="1" si="876"/>
        <v/>
      </c>
      <c r="ANX7" s="385" t="str">
        <f t="shared" ref="ANX7" ca="1" si="1244">IF(ANL7&lt;&gt;"",RANK(ANW7,ANW4:ANW8),"")</f>
        <v/>
      </c>
      <c r="ANY7" s="385" t="str">
        <f t="shared" ref="ANY7" ca="1" si="1245">IF(ANL7&lt;&gt;"",SUMPRODUCT((ANW4:ANW8=ANW7)*(ANR4:ANR8&gt;ANR7)),"")</f>
        <v/>
      </c>
      <c r="ANZ7" s="385" t="str">
        <f t="shared" ref="ANZ7" ca="1" si="1246">IF(ANL7&lt;&gt;"",SUMPRODUCT((ANW4:ANW8=ANW7)*(ANR4:ANR8=ANR7)*(ANP4:ANP8&gt;ANP7)),"")</f>
        <v/>
      </c>
      <c r="AOA7" s="385" t="str">
        <f t="shared" ref="AOA7" ca="1" si="1247">IF(ANL7&lt;&gt;"",SUMPRODUCT((ANW4:ANW8=ANW7)*(ANR4:ANR8=ANR7)*(ANP4:ANP8=ANP7)*(ANT4:ANT8&gt;ANT7)),"")</f>
        <v/>
      </c>
      <c r="AOB7" s="385" t="str">
        <f t="shared" ref="AOB7" ca="1" si="1248">IF(ANL7&lt;&gt;"",SUMPRODUCT((ANW4:ANW8=ANW7)*(ANR4:ANR8=ANR7)*(ANP4:ANP8=ANP7)*(ANT4:ANT8=ANT7)*(ANU4:ANU8&gt;ANU7)),"")</f>
        <v/>
      </c>
      <c r="AOC7" s="385" t="str">
        <f t="shared" ref="AOC7" ca="1" si="1249">IF(ANL7&lt;&gt;"",SUMPRODUCT((ANW4:ANW8=ANW7)*(ANR4:ANR8=ANR7)*(ANP4:ANP8=ANP7)*(ANT4:ANT8=ANT7)*(ANU4:ANU8=ANU7)*(ANV4:ANV8&gt;ANV7)),"")</f>
        <v/>
      </c>
      <c r="AOD7" s="385" t="str">
        <f t="shared" ca="1" si="883"/>
        <v/>
      </c>
      <c r="AOE7" s="385" t="str">
        <f t="shared" ref="AOE7" ca="1" si="1250">IF(ANL7&lt;&gt;"",INDEX(ANL6:ANL8,MATCH(4,AOD6:AOD8,0),0),"")</f>
        <v/>
      </c>
      <c r="AOF7" s="385" t="str">
        <f t="shared" ref="AOF7" si="1251">IF(ALV4&lt;&gt;"",ALV4,"")</f>
        <v/>
      </c>
      <c r="AOG7" s="385">
        <f ca="1">SUMPRODUCT((APC3:APC54=AOF7)*(APF3:APF54=AOF8)*(APG3:APG54="W"))+SUMPRODUCT((APC3:APC54=AOF7)*(APF3:APF54=AOF9)*(APG3:APG54="W"))+SUMPRODUCT((APC3:APC54=AOF7)*(APF3:APF54=AOF10)*(APG3:APG54="W"))+SUMPRODUCT((APC3:APC54=AOF8)*(APF3:APF54=AOF7)*(APH3:APH54="W"))+SUMPRODUCT((APC3:APC54=AOF9)*(APF3:APF54=AOF7)*(APH3:APH54="W"))+SUMPRODUCT((APC3:APC54=AOF10)*(APF3:APF54=AOF7)*(APH3:APH54="W"))</f>
        <v>0</v>
      </c>
      <c r="AOH7" s="385">
        <f ca="1">SUMPRODUCT((APC3:APC54=AOF7)*(APF3:APF54=AOF8)*(APG3:APG54="D"))+SUMPRODUCT((APC3:APC54=AOF7)*(APF3:APF54=AOF9)*(APG3:APG54="D"))+SUMPRODUCT((APC3:APC54=AOF7)*(APF3:APF54=AOF10)*(APG3:APG54="D"))+SUMPRODUCT((APC3:APC54=AOF8)*(APF3:APF54=AOF7)*(APG3:APG54="D"))+SUMPRODUCT((APC3:APC54=AOF9)*(APF3:APF54=AOF7)*(APG3:APG54="D"))+SUMPRODUCT((APC3:APC54=AOF10)*(APF3:APF54=AOF7)*(APG3:APG54="D"))</f>
        <v>0</v>
      </c>
      <c r="AOI7" s="385">
        <f ca="1">SUMPRODUCT((APC3:APC54=AOF7)*(APF3:APF54=AOF8)*(APG3:APG54="L"))+SUMPRODUCT((APC3:APC54=AOF7)*(APF3:APF54=AOF9)*(APG3:APG54="L"))+SUMPRODUCT((APC3:APC54=AOF7)*(APF3:APF54=AOF10)*(APG3:APG54="L"))+SUMPRODUCT((APC3:APC54=AOF8)*(APF3:APF54=AOF7)*(APH3:APH54="L"))+SUMPRODUCT((APC3:APC54=AOF9)*(APF3:APF54=AOF7)*(APH3:APH54="L"))+SUMPRODUCT((APC3:APC54=AOF10)*(APF3:APF54=AOF7)*(APH3:APH54="L"))</f>
        <v>0</v>
      </c>
      <c r="AOJ7" s="385">
        <f ca="1">SUMPRODUCT((APC3:APC54=AOF7)*(APF3:APF54=AOF8)*APD3:APD54)+SUMPRODUCT((APC3:APC54=AOF7)*(APF3:APF54=AOF4)*APD3:APD54)+SUMPRODUCT((APC3:APC54=AOF7)*(APF3:APF54=AOF5)*APD3:APD54)+SUMPRODUCT((APC3:APC54=AOF7)*(APF3:APF54=AOF6)*APD3:APD54)+SUMPRODUCT((APC3:APC54=AOF8)*(APF3:APF54=AOF7)*APE3:APE54)+SUMPRODUCT((APC3:APC54=AOF4)*(APF3:APF54=AOF7)*APE3:APE54)+SUMPRODUCT((APC3:APC54=AOF5)*(APF3:APF54=AOF7)*APE3:APE54)+SUMPRODUCT((APC3:APC54=AOF6)*(APF3:APF54=AOF7)*APE3:APE54)</f>
        <v>0</v>
      </c>
      <c r="AOK7" s="385">
        <f ca="1">SUMPRODUCT((APC3:APC54=AOF7)*(APF3:APF54=AOF8)*APE3:APE54)+SUMPRODUCT((APC3:APC54=AOF7)*(APF3:APF54=AOF4)*APE3:APE54)+SUMPRODUCT((APC3:APC54=AOF7)*(APF3:APF54=AOF5)*APE3:APE54)+SUMPRODUCT((APC3:APC54=AOF7)*(APF3:APF54=AOF6)*APE3:APE54)+SUMPRODUCT((APC3:APC54=AOF8)*(APF3:APF54=AOF7)*APD3:APD54)+SUMPRODUCT((APC3:APC54=AOF4)*(APF3:APF54=AOF7)*APD3:APD54)+SUMPRODUCT((APC3:APC54=AOF5)*(APF3:APF54=AOF7)*APD3:APD54)+SUMPRODUCT((APC3:APC54=AOF6)*(APF3:APF54=AOF7)*APD3:APD54)</f>
        <v>0</v>
      </c>
      <c r="AOL7" s="385">
        <f t="shared" ref="AOL7" ca="1" si="1252">AOJ7-AOK7+1000</f>
        <v>1000</v>
      </c>
      <c r="AOM7" s="385" t="str">
        <f t="shared" ref="AOM7" si="1253">IF(AOF7&lt;&gt;"",AOG7*3+AOH7*1,"")</f>
        <v/>
      </c>
      <c r="AON7" s="385" t="str">
        <f>IF(AOF7&lt;&gt;"",VLOOKUP(AOF7,ALE4:ALK52,7,FALSE),"")</f>
        <v/>
      </c>
      <c r="AOO7" s="385" t="str">
        <f>IF(AOF7&lt;&gt;"",VLOOKUP(AOF7,ALE4:ALK52,5,FALSE),"")</f>
        <v/>
      </c>
      <c r="AOP7" s="385" t="str">
        <f>IF(AOF7&lt;&gt;"",VLOOKUP(AOF7,ALE4:ALM52,9,FALSE),"")</f>
        <v/>
      </c>
      <c r="AOQ7" s="385" t="str">
        <f t="shared" ref="AOQ7" si="1254">AOM7</f>
        <v/>
      </c>
      <c r="AOR7" s="385" t="str">
        <f t="shared" ref="AOR7" si="1255">IF(AOF7&lt;&gt;"",RANK(AOQ7,AOQ4:AOQ8),"")</f>
        <v/>
      </c>
      <c r="AOS7" s="385" t="str">
        <f t="shared" ref="AOS7" si="1256">IF(AOF7&lt;&gt;"",SUMPRODUCT((AOQ4:AOQ8=AOQ7)*(AOL4:AOL8&gt;AOL7)),"")</f>
        <v/>
      </c>
      <c r="AOT7" s="385" t="str">
        <f t="shared" ref="AOT7" si="1257">IF(AOF7&lt;&gt;"",SUMPRODUCT((AOQ4:AOQ8=AOQ7)*(AOL4:AOL8=AOL7)*(AOJ4:AOJ8&gt;AOJ7)),"")</f>
        <v/>
      </c>
      <c r="AOU7" s="385" t="str">
        <f t="shared" ref="AOU7" si="1258">IF(AOF7&lt;&gt;"",SUMPRODUCT((AOQ4:AOQ8=AOQ7)*(AOL4:AOL8=AOL7)*(AOJ4:AOJ8=AOJ7)*(AON4:AON8&gt;AON7)),"")</f>
        <v/>
      </c>
      <c r="AOV7" s="385" t="str">
        <f t="shared" ref="AOV7" si="1259">IF(AOF7&lt;&gt;"",SUMPRODUCT((AOQ4:AOQ8=AOQ7)*(AOL4:AOL8=AOL7)*(AOJ4:AOJ8=AOJ7)*(AON4:AON8=AON7)*(AOO4:AOO8&gt;AOO7)),"")</f>
        <v/>
      </c>
      <c r="AOW7" s="385" t="str">
        <f t="shared" ref="AOW7" si="1260">IF(AOF7&lt;&gt;"",SUMPRODUCT((AOQ4:AOQ8=AOQ7)*(AOL4:AOL8=AOL7)*(AOJ4:AOJ8=AOJ7)*(AON4:AON8=AON7)*(AOO4:AOO8=AOO7)*(AOP4:AOP8&gt;AOP7)),"")</f>
        <v/>
      </c>
      <c r="AOX7" s="385" t="str">
        <f t="shared" ref="AOX7" si="1261">IF(AOF7&lt;&gt;"",SUM(AOR7:AOW7)+3,"")</f>
        <v/>
      </c>
      <c r="AOY7" s="385" t="str">
        <f t="shared" ref="AOY7" si="1262">IF(AOF7&lt;&gt;"",IF(AOX7=4,AOF7,AOF8),"")</f>
        <v/>
      </c>
      <c r="AOZ7" s="385" t="str">
        <f t="shared" ref="AOZ7" ca="1" si="1263">IF(AOY7&lt;&gt;"",AOY7,IF(AOE7&lt;&gt;"",AOE7,IF(ANK7&lt;&gt;"",ANK7,IF(AMQ7&lt;&gt;"",AMQ7,ALQ7))))</f>
        <v>Finland</v>
      </c>
      <c r="APA7" s="385">
        <v>4</v>
      </c>
      <c r="APB7" s="385">
        <v>5</v>
      </c>
      <c r="APC7" s="389" t="str">
        <f t="shared" si="30"/>
        <v>Germany</v>
      </c>
      <c r="APD7" s="389">
        <f ca="1">IF(OFFSET('Game Board'!O12,0,APD1)&lt;&gt;"",OFFSET('Game Board'!O12,0,APD1),0)</f>
        <v>0</v>
      </c>
      <c r="APE7" s="389">
        <f ca="1">IF(OFFSET('Game Board'!P12,0,APD1)&lt;&gt;"",OFFSET('Game Board'!P12,0,APD1),0)</f>
        <v>0</v>
      </c>
      <c r="APF7" s="389" t="str">
        <f t="shared" si="31"/>
        <v>Poland</v>
      </c>
      <c r="APG7" s="389" t="str">
        <f ca="1">IF(AND(OFFSET('Game Board'!O12,0,APD1)&lt;&gt;"",OFFSET('Game Board'!P12,0,APD1)&lt;&gt;""),IF(APD7&gt;APE7,"W",IF(APD7=APE7,"D","L")),"")</f>
        <v/>
      </c>
      <c r="APH7" s="385" t="str">
        <f t="shared" ca="1" si="32"/>
        <v/>
      </c>
      <c r="APJ7" s="385">
        <f ca="1">VLOOKUP(APK7,ATF4:ATG8,2,FALSE)</f>
        <v>4</v>
      </c>
      <c r="APK7" s="386" t="str">
        <f t="shared" si="256"/>
        <v>Finland</v>
      </c>
      <c r="APL7" s="385">
        <f ca="1">SUMPRODUCT((ATI3:ATI54=APK7)*(ATM3:ATM54="W"))+SUMPRODUCT((ATL3:ATL54=APK7)*(ATN3:ATN54="W"))</f>
        <v>0</v>
      </c>
      <c r="APM7" s="385">
        <f ca="1">SUMPRODUCT((ATI3:ATI54=APK7)*(ATM3:ATM54="D"))+SUMPRODUCT((ATL3:ATL54=APK7)*(ATN3:ATN54="D"))</f>
        <v>0</v>
      </c>
      <c r="APN7" s="385">
        <f ca="1">SUMPRODUCT((ATI3:ATI54=APK7)*(ATM3:ATM54="L"))+SUMPRODUCT((ATL3:ATL54=APK7)*(ATN3:ATN54="L"))</f>
        <v>0</v>
      </c>
      <c r="APO7" s="385">
        <f t="shared" ref="APO7" ca="1" si="1264">SUMIF(ATI3:ATI72,APK7,ATJ3:ATJ72)+SUMIF(ATL3:ATL72,APK7,ATK3:ATK72)</f>
        <v>0</v>
      </c>
      <c r="APP7" s="385">
        <f t="shared" ref="APP7" ca="1" si="1265">SUMIF(ATL3:ATL72,APK7,ATJ3:ATJ72)+SUMIF(ATI3:ATI72,APK7,ATK3:ATK72)</f>
        <v>0</v>
      </c>
      <c r="APQ7" s="385">
        <f t="shared" ca="1" si="259"/>
        <v>1000</v>
      </c>
      <c r="APR7" s="385">
        <f t="shared" ca="1" si="260"/>
        <v>0</v>
      </c>
      <c r="APS7" s="391">
        <f t="shared" si="261"/>
        <v>8</v>
      </c>
      <c r="APT7" s="385">
        <f t="shared" ref="APT7" ca="1" si="1266">IF(COUNTIF(APR4:APR8,4)&lt;&gt;4,RANK(APR7,APR4:APR8),APR59)</f>
        <v>1</v>
      </c>
      <c r="APV7" s="385">
        <f t="shared" ref="APV7" ca="1" si="1267">SUMPRODUCT((APT4:APT7=APT7)*(APS4:APS7&lt;APS7))+APT7</f>
        <v>1</v>
      </c>
      <c r="APW7" s="386" t="str">
        <f t="shared" ref="APW7" ca="1" si="1268">INDEX(APK4:APK8,MATCH(4,APV4:APV8,0),0)</f>
        <v>Switzerland</v>
      </c>
      <c r="APX7" s="385">
        <f t="shared" ref="APX7" ca="1" si="1269">INDEX(APT4:APT8,MATCH(APW7,APK4:APK8,0),0)</f>
        <v>1</v>
      </c>
      <c r="APY7" s="385" t="str">
        <f t="shared" ca="1" si="892"/>
        <v>Switzerland</v>
      </c>
      <c r="APZ7" s="385" t="str">
        <f t="shared" ca="1" si="893"/>
        <v/>
      </c>
      <c r="AQD7" s="385" t="str">
        <f t="shared" ca="1" si="270"/>
        <v>Switzerland</v>
      </c>
      <c r="AQE7" s="385">
        <f ca="1">SUMPRODUCT((ATI3:ATI54=AQD7)*(ATL3:ATL54=AQD8)*(ATM3:ATM54="W"))+SUMPRODUCT((ATI3:ATI54=AQD7)*(ATL3:ATL54=AQD4)*(ATM3:ATM54="W"))+SUMPRODUCT((ATI3:ATI54=AQD7)*(ATL3:ATL54=AQD5)*(ATM3:ATM54="W"))+SUMPRODUCT((ATI3:ATI54=AQD7)*(ATL3:ATL54=AQD6)*(ATM3:ATM54="W"))+SUMPRODUCT((ATI3:ATI54=AQD8)*(ATL3:ATL54=AQD7)*(ATN3:ATN54="W"))+SUMPRODUCT((ATI3:ATI54=AQD4)*(ATL3:ATL54=AQD7)*(ATN3:ATN54="W"))+SUMPRODUCT((ATI3:ATI54=AQD5)*(ATL3:ATL54=AQD7)*(ATN3:ATN54="W"))+SUMPRODUCT((ATI3:ATI54=AQD6)*(ATL3:ATL54=AQD7)*(ATN3:ATN54="W"))</f>
        <v>0</v>
      </c>
      <c r="AQF7" s="385">
        <f ca="1">SUMPRODUCT((ATI3:ATI54=AQD7)*(ATL3:ATL54=AQD8)*(ATM3:ATM54="D"))+SUMPRODUCT((ATI3:ATI54=AQD7)*(ATL3:ATL54=AQD4)*(ATM3:ATM54="D"))+SUMPRODUCT((ATI3:ATI54=AQD7)*(ATL3:ATL54=AQD5)*(ATM3:ATM54="D"))+SUMPRODUCT((ATI3:ATI54=AQD7)*(ATL3:ATL54=AQD6)*(ATM3:ATM54="D"))+SUMPRODUCT((ATI3:ATI54=AQD8)*(ATL3:ATL54=AQD7)*(ATM3:ATM54="D"))+SUMPRODUCT((ATI3:ATI54=AQD4)*(ATL3:ATL54=AQD7)*(ATM3:ATM54="D"))+SUMPRODUCT((ATI3:ATI54=AQD5)*(ATL3:ATL54=AQD7)*(ATM3:ATM54="D"))+SUMPRODUCT((ATI3:ATI54=AQD6)*(ATL3:ATL54=AQD7)*(ATM3:ATM54="D"))</f>
        <v>0</v>
      </c>
      <c r="AQG7" s="385">
        <f ca="1">SUMPRODUCT((ATI3:ATI54=AQD7)*(ATL3:ATL54=AQD8)*(ATM3:ATM54="L"))+SUMPRODUCT((ATI3:ATI54=AQD7)*(ATL3:ATL54=AQD4)*(ATM3:ATM54="L"))+SUMPRODUCT((ATI3:ATI54=AQD7)*(ATL3:ATL54=AQD5)*(ATM3:ATM54="L"))+SUMPRODUCT((ATI3:ATI54=AQD7)*(ATL3:ATL54=AQD6)*(ATM3:ATM54="L"))+SUMPRODUCT((ATI3:ATI54=AQD8)*(ATL3:ATL54=AQD7)*(ATN3:ATN54="L"))+SUMPRODUCT((ATI3:ATI54=AQD4)*(ATL3:ATL54=AQD7)*(ATN3:ATN54="L"))+SUMPRODUCT((ATI3:ATI54=AQD5)*(ATL3:ATL54=AQD7)*(ATN3:ATN54="L"))+SUMPRODUCT((ATI3:ATI54=AQD6)*(ATL3:ATL54=AQD7)*(ATN3:ATN54="L"))</f>
        <v>0</v>
      </c>
      <c r="AQH7" s="385">
        <f ca="1">SUMPRODUCT((ATI3:ATI54=AQD7)*(ATL3:ATL54=AQD8)*ATJ3:ATJ54)+SUMPRODUCT((ATI3:ATI54=AQD7)*(ATL3:ATL54=AQD4)*ATJ3:ATJ54)+SUMPRODUCT((ATI3:ATI54=AQD7)*(ATL3:ATL54=AQD5)*ATJ3:ATJ54)+SUMPRODUCT((ATI3:ATI54=AQD7)*(ATL3:ATL54=AQD6)*ATJ3:ATJ54)+SUMPRODUCT((ATI3:ATI54=AQD8)*(ATL3:ATL54=AQD7)*ATK3:ATK54)+SUMPRODUCT((ATI3:ATI54=AQD4)*(ATL3:ATL54=AQD7)*ATK3:ATK54)+SUMPRODUCT((ATI3:ATI54=AQD5)*(ATL3:ATL54=AQD7)*ATK3:ATK54)+SUMPRODUCT((ATI3:ATI54=AQD6)*(ATL3:ATL54=AQD7)*ATK3:ATK54)</f>
        <v>0</v>
      </c>
      <c r="AQI7" s="385">
        <f ca="1">SUMPRODUCT((ATI3:ATI54=AQD7)*(ATL3:ATL54=AQD8)*ATK3:ATK54)+SUMPRODUCT((ATI3:ATI54=AQD7)*(ATL3:ATL54=AQD4)*ATK3:ATK54)+SUMPRODUCT((ATI3:ATI54=AQD7)*(ATL3:ATL54=AQD5)*ATK3:ATK54)+SUMPRODUCT((ATI3:ATI54=AQD7)*(ATL3:ATL54=AQD6)*ATK3:ATK54)+SUMPRODUCT((ATI3:ATI54=AQD8)*(ATL3:ATL54=AQD7)*ATJ3:ATJ54)+SUMPRODUCT((ATI3:ATI54=AQD4)*(ATL3:ATL54=AQD7)*ATJ3:ATJ54)+SUMPRODUCT((ATI3:ATI54=AQD5)*(ATL3:ATL54=AQD7)*ATJ3:ATJ54)+SUMPRODUCT((ATI3:ATI54=AQD6)*(ATL3:ATL54=AQD7)*ATJ3:ATJ54)</f>
        <v>0</v>
      </c>
      <c r="AQJ7" s="385">
        <f t="shared" ca="1" si="271"/>
        <v>1000</v>
      </c>
      <c r="AQK7" s="385">
        <f t="shared" ca="1" si="272"/>
        <v>0</v>
      </c>
      <c r="AQL7" s="385">
        <f ca="1">IF(AQD7&lt;&gt;"",VLOOKUP(AQD7,APK4:APQ52,7,FALSE),"")</f>
        <v>1000</v>
      </c>
      <c r="AQM7" s="385">
        <f ca="1">IF(AQD7&lt;&gt;"",VLOOKUP(AQD7,APK4:APQ52,5,FALSE),"")</f>
        <v>0</v>
      </c>
      <c r="AQN7" s="385">
        <f ca="1">IF(AQD7&lt;&gt;"",VLOOKUP(AQD7,APK4:APS52,9,FALSE),"")</f>
        <v>27</v>
      </c>
      <c r="AQO7" s="385">
        <f t="shared" ca="1" si="273"/>
        <v>0</v>
      </c>
      <c r="AQP7" s="385">
        <f t="shared" ref="AQP7" ca="1" si="1270">IF(AQD7&lt;&gt;"",RANK(AQO7,AQO4:AQO8),"")</f>
        <v>1</v>
      </c>
      <c r="AQQ7" s="385">
        <f t="shared" ref="AQQ7" ca="1" si="1271">IF(AQD7&lt;&gt;"",SUMPRODUCT((AQO4:AQO8=AQO7)*(AQJ4:AQJ8&gt;AQJ7)),"")</f>
        <v>0</v>
      </c>
      <c r="AQR7" s="385">
        <f t="shared" ref="AQR7" ca="1" si="1272">IF(AQD7&lt;&gt;"",SUMPRODUCT((AQO4:AQO8=AQO7)*(AQJ4:AQJ8=AQJ7)*(AQH4:AQH8&gt;AQH7)),"")</f>
        <v>0</v>
      </c>
      <c r="AQS7" s="385">
        <f t="shared" ref="AQS7" ca="1" si="1273">IF(AQD7&lt;&gt;"",SUMPRODUCT((AQO4:AQO8=AQO7)*(AQJ4:AQJ8=AQJ7)*(AQH4:AQH8=AQH7)*(AQL4:AQL8&gt;AQL7)),"")</f>
        <v>0</v>
      </c>
      <c r="AQT7" s="385">
        <f t="shared" ref="AQT7" ca="1" si="1274">IF(AQD7&lt;&gt;"",SUMPRODUCT((AQO4:AQO8=AQO7)*(AQJ4:AQJ8=AQJ7)*(AQH4:AQH8=AQH7)*(AQL4:AQL8=AQL7)*(AQM4:AQM8&gt;AQM7)),"")</f>
        <v>0</v>
      </c>
      <c r="AQU7" s="385">
        <f t="shared" ref="AQU7" ca="1" si="1275">IF(AQD7&lt;&gt;"",SUMPRODUCT((AQO4:AQO8=AQO7)*(AQJ4:AQJ8=AQJ7)*(AQH4:AQH8=AQH7)*(AQL4:AQL8=AQL7)*(AQM4:AQM8=AQM7)*(AQN4:AQN8&gt;AQN7)),"")</f>
        <v>0</v>
      </c>
      <c r="AQV7" s="385">
        <f t="shared" ref="AQV7" ca="1" si="1276">IF(AQD7&lt;&gt;"",IF(AQV59&lt;&gt;"",IF(AQC55=3,AQV59,AQV59+AQC55),SUM(AQP7:AQU7)),"")</f>
        <v>1</v>
      </c>
      <c r="AQW7" s="385" t="str">
        <f t="shared" ref="AQW7" ca="1" si="1277">IF(AQD7&lt;&gt;"",INDEX(AQD4:AQD8,MATCH(4,AQV4:AQV8,0),0),"")</f>
        <v>Finland</v>
      </c>
      <c r="AQX7" s="385" t="str">
        <f t="shared" ca="1" si="565"/>
        <v/>
      </c>
      <c r="AQY7" s="385">
        <f ca="1">SUMPRODUCT((ATI3:ATI54=AQX7)*(ATL3:ATL54=AQX8)*(ATM3:ATM54="W"))+SUMPRODUCT((ATI3:ATI54=AQX7)*(ATL3:ATL54=AQX5)*(ATM3:ATM54="W"))+SUMPRODUCT((ATI3:ATI54=AQX7)*(ATL3:ATL54=AQX6)*(ATM3:ATM54="W"))+SUMPRODUCT((ATI3:ATI54=AQX8)*(ATL3:ATL54=AQX7)*(ATN3:ATN54="W"))+SUMPRODUCT((ATI3:ATI54=AQX5)*(ATL3:ATL54=AQX7)*(ATN3:ATN54="W"))+SUMPRODUCT((ATI3:ATI54=AQX6)*(ATL3:ATL54=AQX7)*(ATN3:ATN54="W"))</f>
        <v>0</v>
      </c>
      <c r="AQZ7" s="385">
        <f ca="1">SUMPRODUCT((ATI3:ATI54=AQX7)*(ATL3:ATL54=AQX8)*(ATM3:ATM54="D"))+SUMPRODUCT((ATI3:ATI54=AQX7)*(ATL3:ATL54=AQX5)*(ATM3:ATM54="D"))+SUMPRODUCT((ATI3:ATI54=AQX7)*(ATL3:ATL54=AQX6)*(ATM3:ATM54="D"))+SUMPRODUCT((ATI3:ATI54=AQX8)*(ATL3:ATL54=AQX7)*(ATM3:ATM54="D"))+SUMPRODUCT((ATI3:ATI54=AQX5)*(ATL3:ATL54=AQX7)*(ATM3:ATM54="D"))+SUMPRODUCT((ATI3:ATI54=AQX6)*(ATL3:ATL54=AQX7)*(ATM3:ATM54="D"))</f>
        <v>0</v>
      </c>
      <c r="ARA7" s="385">
        <f ca="1">SUMPRODUCT((ATI3:ATI54=AQX7)*(ATL3:ATL54=AQX8)*(ATM3:ATM54="L"))+SUMPRODUCT((ATI3:ATI54=AQX7)*(ATL3:ATL54=AQX5)*(ATM3:ATM54="L"))+SUMPRODUCT((ATI3:ATI54=AQX7)*(ATL3:ATL54=AQX6)*(ATM3:ATM54="L"))+SUMPRODUCT((ATI3:ATI54=AQX8)*(ATL3:ATL54=AQX7)*(ATN3:ATN54="L"))+SUMPRODUCT((ATI3:ATI54=AQX5)*(ATL3:ATL54=AQX7)*(ATN3:ATN54="L"))+SUMPRODUCT((ATI3:ATI54=AQX6)*(ATL3:ATL54=AQX7)*(ATN3:ATN54="L"))</f>
        <v>0</v>
      </c>
      <c r="ARB7" s="385">
        <f ca="1">SUMPRODUCT((ATI3:ATI54=AQX7)*(ATL3:ATL54=AQX8)*ATJ3:ATJ54)+SUMPRODUCT((ATI3:ATI54=AQX7)*(ATL3:ATL54=AQX4)*ATJ3:ATJ54)+SUMPRODUCT((ATI3:ATI54=AQX7)*(ATL3:ATL54=AQX5)*ATJ3:ATJ54)+SUMPRODUCT((ATI3:ATI54=AQX7)*(ATL3:ATL54=AQX6)*ATJ3:ATJ54)+SUMPRODUCT((ATI3:ATI54=AQX8)*(ATL3:ATL54=AQX7)*ATK3:ATK54)+SUMPRODUCT((ATI3:ATI54=AQX4)*(ATL3:ATL54=AQX7)*ATK3:ATK54)+SUMPRODUCT((ATI3:ATI54=AQX5)*(ATL3:ATL54=AQX7)*ATK3:ATK54)+SUMPRODUCT((ATI3:ATI54=AQX6)*(ATL3:ATL54=AQX7)*ATK3:ATK54)</f>
        <v>0</v>
      </c>
      <c r="ARC7" s="385">
        <f ca="1">SUMPRODUCT((ATI3:ATI54=AQX7)*(ATL3:ATL54=AQX8)*ATK3:ATK54)+SUMPRODUCT((ATI3:ATI54=AQX7)*(ATL3:ATL54=AQX4)*ATK3:ATK54)+SUMPRODUCT((ATI3:ATI54=AQX7)*(ATL3:ATL54=AQX5)*ATK3:ATK54)+SUMPRODUCT((ATI3:ATI54=AQX7)*(ATL3:ATL54=AQX6)*ATK3:ATK54)+SUMPRODUCT((ATI3:ATI54=AQX8)*(ATL3:ATL54=AQX7)*ATJ3:ATJ54)+SUMPRODUCT((ATI3:ATI54=AQX4)*(ATL3:ATL54=AQX7)*ATJ3:ATJ54)+SUMPRODUCT((ATI3:ATI54=AQX5)*(ATL3:ATL54=AQX7)*ATJ3:ATJ54)+SUMPRODUCT((ATI3:ATI54=AQX6)*(ATL3:ATL54=AQX7)*ATJ3:ATJ54)</f>
        <v>0</v>
      </c>
      <c r="ARD7" s="385">
        <f t="shared" ca="1" si="566"/>
        <v>1000</v>
      </c>
      <c r="ARE7" s="385" t="str">
        <f t="shared" ca="1" si="567"/>
        <v/>
      </c>
      <c r="ARF7" s="385" t="str">
        <f ca="1">IF(AQX7&lt;&gt;"",VLOOKUP(AQX7,APK4:APQ52,7,FALSE),"")</f>
        <v/>
      </c>
      <c r="ARG7" s="385" t="str">
        <f ca="1">IF(AQX7&lt;&gt;"",VLOOKUP(AQX7,APK4:APQ52,5,FALSE),"")</f>
        <v/>
      </c>
      <c r="ARH7" s="385" t="str">
        <f ca="1">IF(AQX7&lt;&gt;"",VLOOKUP(AQX7,APK4:APS52,9,FALSE),"")</f>
        <v/>
      </c>
      <c r="ARI7" s="385" t="str">
        <f t="shared" ca="1" si="568"/>
        <v/>
      </c>
      <c r="ARJ7" s="385" t="str">
        <f t="shared" ref="ARJ7" ca="1" si="1278">IF(AQX7&lt;&gt;"",RANK(ARI7,ARI4:ARI8),"")</f>
        <v/>
      </c>
      <c r="ARK7" s="385" t="str">
        <f t="shared" ref="ARK7" ca="1" si="1279">IF(AQX7&lt;&gt;"",SUMPRODUCT((ARI4:ARI8=ARI7)*(ARD4:ARD8&gt;ARD7)),"")</f>
        <v/>
      </c>
      <c r="ARL7" s="385" t="str">
        <f t="shared" ref="ARL7" ca="1" si="1280">IF(AQX7&lt;&gt;"",SUMPRODUCT((ARI4:ARI8=ARI7)*(ARD4:ARD8=ARD7)*(ARB4:ARB8&gt;ARB7)),"")</f>
        <v/>
      </c>
      <c r="ARM7" s="385" t="str">
        <f t="shared" ref="ARM7" ca="1" si="1281">IF(AQX7&lt;&gt;"",SUMPRODUCT((ARI4:ARI8=ARI7)*(ARD4:ARD8=ARD7)*(ARB4:ARB8=ARB7)*(ARF4:ARF8&gt;ARF7)),"")</f>
        <v/>
      </c>
      <c r="ARN7" s="385" t="str">
        <f t="shared" ref="ARN7" ca="1" si="1282">IF(AQX7&lt;&gt;"",SUMPRODUCT((ARI4:ARI8=ARI7)*(ARD4:ARD8=ARD7)*(ARB4:ARB8=ARB7)*(ARF4:ARF8=ARF7)*(ARG4:ARG8&gt;ARG7)),"")</f>
        <v/>
      </c>
      <c r="ARO7" s="385" t="str">
        <f t="shared" ref="ARO7" ca="1" si="1283">IF(AQX7&lt;&gt;"",SUMPRODUCT((ARI4:ARI8=ARI7)*(ARD4:ARD8=ARD7)*(ARB4:ARB8=ARB7)*(ARF4:ARF8=ARF7)*(ARG4:ARG8=ARG7)*(ARH4:ARH8&gt;ARH7)),"")</f>
        <v/>
      </c>
      <c r="ARP7" s="385" t="str">
        <f t="shared" ref="ARP7" ca="1" si="1284">IF(AQX7&lt;&gt;"",IF(ARP59&lt;&gt;"",IF(AQW55=3,ARP59,ARP59+AQW55),SUM(ARJ7:ARO7)+1),"")</f>
        <v/>
      </c>
      <c r="ARQ7" s="385" t="str">
        <f t="shared" ref="ARQ7" ca="1" si="1285">IF(AQX7&lt;&gt;"",INDEX(AQX5:AQX8,MATCH(4,ARP5:ARP8,0),0),"")</f>
        <v/>
      </c>
      <c r="ARR7" s="385" t="str">
        <f t="shared" ca="1" si="911"/>
        <v/>
      </c>
      <c r="ARS7" s="385">
        <f ca="1">SUMPRODUCT((ATI3:ATI54=ARR7)*(ATL3:ATL54=ARR8)*(ATM3:ATM54="W"))+SUMPRODUCT((ATI3:ATI54=ARR7)*(ATL3:ATL54=ARR9)*(ATM3:ATM54="W"))+SUMPRODUCT((ATI3:ATI54=ARR7)*(ATL3:ATL54=ARR6)*(ATM3:ATM54="W"))+SUMPRODUCT((ATI3:ATI54=ARR8)*(ATL3:ATL54=ARR7)*(ATN3:ATN54="W"))+SUMPRODUCT((ATI3:ATI54=ARR9)*(ATL3:ATL54=ARR7)*(ATN3:ATN54="W"))+SUMPRODUCT((ATI3:ATI54=ARR6)*(ATL3:ATL54=ARR7)*(ATN3:ATN54="W"))</f>
        <v>0</v>
      </c>
      <c r="ART7" s="385">
        <f ca="1">SUMPRODUCT((ATI3:ATI54=ARR7)*(ATL3:ATL54=ARR8)*(ATM3:ATM54="D"))+SUMPRODUCT((ATI3:ATI54=ARR7)*(ATL3:ATL54=ARR9)*(ATM3:ATM54="D"))+SUMPRODUCT((ATI3:ATI54=ARR7)*(ATL3:ATL54=ARR6)*(ATM3:ATM54="D"))+SUMPRODUCT((ATI3:ATI54=ARR8)*(ATL3:ATL54=ARR7)*(ATM3:ATM54="D"))+SUMPRODUCT((ATI3:ATI54=ARR9)*(ATL3:ATL54=ARR7)*(ATM3:ATM54="D"))+SUMPRODUCT((ATI3:ATI54=ARR6)*(ATL3:ATL54=ARR7)*(ATM3:ATM54="D"))</f>
        <v>0</v>
      </c>
      <c r="ARU7" s="385">
        <f ca="1">SUMPRODUCT((ATI3:ATI54=ARR7)*(ATL3:ATL54=ARR8)*(ATM3:ATM54="L"))+SUMPRODUCT((ATI3:ATI54=ARR7)*(ATL3:ATL54=ARR9)*(ATM3:ATM54="L"))+SUMPRODUCT((ATI3:ATI54=ARR7)*(ATL3:ATL54=ARR6)*(ATM3:ATM54="L"))+SUMPRODUCT((ATI3:ATI54=ARR8)*(ATL3:ATL54=ARR7)*(ATN3:ATN54="L"))+SUMPRODUCT((ATI3:ATI54=ARR9)*(ATL3:ATL54=ARR7)*(ATN3:ATN54="L"))+SUMPRODUCT((ATI3:ATI54=ARR6)*(ATL3:ATL54=ARR7)*(ATN3:ATN54="L"))</f>
        <v>0</v>
      </c>
      <c r="ARV7" s="385">
        <f ca="1">SUMPRODUCT((ATI3:ATI54=ARR7)*(ATL3:ATL54=ARR8)*ATJ3:ATJ54)+SUMPRODUCT((ATI3:ATI54=ARR7)*(ATL3:ATL54=ARR4)*ATJ3:ATJ54)+SUMPRODUCT((ATI3:ATI54=ARR7)*(ATL3:ATL54=ARR5)*ATJ3:ATJ54)+SUMPRODUCT((ATI3:ATI54=ARR7)*(ATL3:ATL54=ARR6)*ATJ3:ATJ54)+SUMPRODUCT((ATI3:ATI54=ARR8)*(ATL3:ATL54=ARR7)*ATK3:ATK54)+SUMPRODUCT((ATI3:ATI54=ARR4)*(ATL3:ATL54=ARR7)*ATK3:ATK54)+SUMPRODUCT((ATI3:ATI54=ARR5)*(ATL3:ATL54=ARR7)*ATK3:ATK54)+SUMPRODUCT((ATI3:ATI54=ARR6)*(ATL3:ATL54=ARR7)*ATK3:ATK54)</f>
        <v>0</v>
      </c>
      <c r="ARW7" s="385">
        <f ca="1">SUMPRODUCT((ATI3:ATI54=ARR7)*(ATL3:ATL54=ARR8)*ATK3:ATK54)+SUMPRODUCT((ATI3:ATI54=ARR7)*(ATL3:ATL54=ARR4)*ATK3:ATK54)+SUMPRODUCT((ATI3:ATI54=ARR7)*(ATL3:ATL54=ARR5)*ATK3:ATK54)+SUMPRODUCT((ATI3:ATI54=ARR7)*(ATL3:ATL54=ARR6)*ATK3:ATK54)+SUMPRODUCT((ATI3:ATI54=ARR8)*(ATL3:ATL54=ARR7)*ATJ3:ATJ54)+SUMPRODUCT((ATI3:ATI54=ARR4)*(ATL3:ATL54=ARR7)*ATJ3:ATJ54)+SUMPRODUCT((ATI3:ATI54=ARR5)*(ATL3:ATL54=ARR7)*ATJ3:ATJ54)+SUMPRODUCT((ATI3:ATI54=ARR6)*(ATL3:ATL54=ARR7)*ATJ3:ATJ54)</f>
        <v>0</v>
      </c>
      <c r="ARX7" s="385">
        <f t="shared" ca="1" si="912"/>
        <v>1000</v>
      </c>
      <c r="ARY7" s="385" t="str">
        <f t="shared" ca="1" si="913"/>
        <v/>
      </c>
      <c r="ARZ7" s="385" t="str">
        <f ca="1">IF(ARR7&lt;&gt;"",VLOOKUP(ARR7,APK4:APQ52,7,FALSE),"")</f>
        <v/>
      </c>
      <c r="ASA7" s="385" t="str">
        <f ca="1">IF(ARR7&lt;&gt;"",VLOOKUP(ARR7,APK4:APQ52,5,FALSE),"")</f>
        <v/>
      </c>
      <c r="ASB7" s="385" t="str">
        <f ca="1">IF(ARR7&lt;&gt;"",VLOOKUP(ARR7,APK4:APS52,9,FALSE),"")</f>
        <v/>
      </c>
      <c r="ASC7" s="385" t="str">
        <f t="shared" ca="1" si="914"/>
        <v/>
      </c>
      <c r="ASD7" s="385" t="str">
        <f t="shared" ref="ASD7" ca="1" si="1286">IF(ARR7&lt;&gt;"",RANK(ASC7,ASC4:ASC8),"")</f>
        <v/>
      </c>
      <c r="ASE7" s="385" t="str">
        <f t="shared" ref="ASE7" ca="1" si="1287">IF(ARR7&lt;&gt;"",SUMPRODUCT((ASC4:ASC8=ASC7)*(ARX4:ARX8&gt;ARX7)),"")</f>
        <v/>
      </c>
      <c r="ASF7" s="385" t="str">
        <f t="shared" ref="ASF7" ca="1" si="1288">IF(ARR7&lt;&gt;"",SUMPRODUCT((ASC4:ASC8=ASC7)*(ARX4:ARX8=ARX7)*(ARV4:ARV8&gt;ARV7)),"")</f>
        <v/>
      </c>
      <c r="ASG7" s="385" t="str">
        <f t="shared" ref="ASG7" ca="1" si="1289">IF(ARR7&lt;&gt;"",SUMPRODUCT((ASC4:ASC8=ASC7)*(ARX4:ARX8=ARX7)*(ARV4:ARV8=ARV7)*(ARZ4:ARZ8&gt;ARZ7)),"")</f>
        <v/>
      </c>
      <c r="ASH7" s="385" t="str">
        <f t="shared" ref="ASH7" ca="1" si="1290">IF(ARR7&lt;&gt;"",SUMPRODUCT((ASC4:ASC8=ASC7)*(ARX4:ARX8=ARX7)*(ARV4:ARV8=ARV7)*(ARZ4:ARZ8=ARZ7)*(ASA4:ASA8&gt;ASA7)),"")</f>
        <v/>
      </c>
      <c r="ASI7" s="385" t="str">
        <f t="shared" ref="ASI7" ca="1" si="1291">IF(ARR7&lt;&gt;"",SUMPRODUCT((ASC4:ASC8=ASC7)*(ARX4:ARX8=ARX7)*(ARV4:ARV8=ARV7)*(ARZ4:ARZ8=ARZ7)*(ASA4:ASA8=ASA7)*(ASB4:ASB8&gt;ASB7)),"")</f>
        <v/>
      </c>
      <c r="ASJ7" s="385" t="str">
        <f t="shared" ca="1" si="921"/>
        <v/>
      </c>
      <c r="ASK7" s="385" t="str">
        <f t="shared" ref="ASK7" ca="1" si="1292">IF(ARR7&lt;&gt;"",INDEX(ARR6:ARR8,MATCH(4,ASJ6:ASJ8,0),0),"")</f>
        <v/>
      </c>
      <c r="ASL7" s="385" t="str">
        <f t="shared" ref="ASL7" si="1293">IF(AQB4&lt;&gt;"",AQB4,"")</f>
        <v/>
      </c>
      <c r="ASM7" s="385">
        <f ca="1">SUMPRODUCT((ATI3:ATI54=ASL7)*(ATL3:ATL54=ASL8)*(ATM3:ATM54="W"))+SUMPRODUCT((ATI3:ATI54=ASL7)*(ATL3:ATL54=ASL9)*(ATM3:ATM54="W"))+SUMPRODUCT((ATI3:ATI54=ASL7)*(ATL3:ATL54=ASL10)*(ATM3:ATM54="W"))+SUMPRODUCT((ATI3:ATI54=ASL8)*(ATL3:ATL54=ASL7)*(ATN3:ATN54="W"))+SUMPRODUCT((ATI3:ATI54=ASL9)*(ATL3:ATL54=ASL7)*(ATN3:ATN54="W"))+SUMPRODUCT((ATI3:ATI54=ASL10)*(ATL3:ATL54=ASL7)*(ATN3:ATN54="W"))</f>
        <v>0</v>
      </c>
      <c r="ASN7" s="385">
        <f ca="1">SUMPRODUCT((ATI3:ATI54=ASL7)*(ATL3:ATL54=ASL8)*(ATM3:ATM54="D"))+SUMPRODUCT((ATI3:ATI54=ASL7)*(ATL3:ATL54=ASL9)*(ATM3:ATM54="D"))+SUMPRODUCT((ATI3:ATI54=ASL7)*(ATL3:ATL54=ASL10)*(ATM3:ATM54="D"))+SUMPRODUCT((ATI3:ATI54=ASL8)*(ATL3:ATL54=ASL7)*(ATM3:ATM54="D"))+SUMPRODUCT((ATI3:ATI54=ASL9)*(ATL3:ATL54=ASL7)*(ATM3:ATM54="D"))+SUMPRODUCT((ATI3:ATI54=ASL10)*(ATL3:ATL54=ASL7)*(ATM3:ATM54="D"))</f>
        <v>0</v>
      </c>
      <c r="ASO7" s="385">
        <f ca="1">SUMPRODUCT((ATI3:ATI54=ASL7)*(ATL3:ATL54=ASL8)*(ATM3:ATM54="L"))+SUMPRODUCT((ATI3:ATI54=ASL7)*(ATL3:ATL54=ASL9)*(ATM3:ATM54="L"))+SUMPRODUCT((ATI3:ATI54=ASL7)*(ATL3:ATL54=ASL10)*(ATM3:ATM54="L"))+SUMPRODUCT((ATI3:ATI54=ASL8)*(ATL3:ATL54=ASL7)*(ATN3:ATN54="L"))+SUMPRODUCT((ATI3:ATI54=ASL9)*(ATL3:ATL54=ASL7)*(ATN3:ATN54="L"))+SUMPRODUCT((ATI3:ATI54=ASL10)*(ATL3:ATL54=ASL7)*(ATN3:ATN54="L"))</f>
        <v>0</v>
      </c>
      <c r="ASP7" s="385">
        <f ca="1">SUMPRODUCT((ATI3:ATI54=ASL7)*(ATL3:ATL54=ASL8)*ATJ3:ATJ54)+SUMPRODUCT((ATI3:ATI54=ASL7)*(ATL3:ATL54=ASL4)*ATJ3:ATJ54)+SUMPRODUCT((ATI3:ATI54=ASL7)*(ATL3:ATL54=ASL5)*ATJ3:ATJ54)+SUMPRODUCT((ATI3:ATI54=ASL7)*(ATL3:ATL54=ASL6)*ATJ3:ATJ54)+SUMPRODUCT((ATI3:ATI54=ASL8)*(ATL3:ATL54=ASL7)*ATK3:ATK54)+SUMPRODUCT((ATI3:ATI54=ASL4)*(ATL3:ATL54=ASL7)*ATK3:ATK54)+SUMPRODUCT((ATI3:ATI54=ASL5)*(ATL3:ATL54=ASL7)*ATK3:ATK54)+SUMPRODUCT((ATI3:ATI54=ASL6)*(ATL3:ATL54=ASL7)*ATK3:ATK54)</f>
        <v>0</v>
      </c>
      <c r="ASQ7" s="385">
        <f ca="1">SUMPRODUCT((ATI3:ATI54=ASL7)*(ATL3:ATL54=ASL8)*ATK3:ATK54)+SUMPRODUCT((ATI3:ATI54=ASL7)*(ATL3:ATL54=ASL4)*ATK3:ATK54)+SUMPRODUCT((ATI3:ATI54=ASL7)*(ATL3:ATL54=ASL5)*ATK3:ATK54)+SUMPRODUCT((ATI3:ATI54=ASL7)*(ATL3:ATL54=ASL6)*ATK3:ATK54)+SUMPRODUCT((ATI3:ATI54=ASL8)*(ATL3:ATL54=ASL7)*ATJ3:ATJ54)+SUMPRODUCT((ATI3:ATI54=ASL4)*(ATL3:ATL54=ASL7)*ATJ3:ATJ54)+SUMPRODUCT((ATI3:ATI54=ASL5)*(ATL3:ATL54=ASL7)*ATJ3:ATJ54)+SUMPRODUCT((ATI3:ATI54=ASL6)*(ATL3:ATL54=ASL7)*ATJ3:ATJ54)</f>
        <v>0</v>
      </c>
      <c r="ASR7" s="385">
        <f t="shared" ref="ASR7" ca="1" si="1294">ASP7-ASQ7+1000</f>
        <v>1000</v>
      </c>
      <c r="ASS7" s="385" t="str">
        <f t="shared" ref="ASS7" si="1295">IF(ASL7&lt;&gt;"",ASM7*3+ASN7*1,"")</f>
        <v/>
      </c>
      <c r="AST7" s="385" t="str">
        <f>IF(ASL7&lt;&gt;"",VLOOKUP(ASL7,APK4:APQ52,7,FALSE),"")</f>
        <v/>
      </c>
      <c r="ASU7" s="385" t="str">
        <f>IF(ASL7&lt;&gt;"",VLOOKUP(ASL7,APK4:APQ52,5,FALSE),"")</f>
        <v/>
      </c>
      <c r="ASV7" s="385" t="str">
        <f>IF(ASL7&lt;&gt;"",VLOOKUP(ASL7,APK4:APS52,9,FALSE),"")</f>
        <v/>
      </c>
      <c r="ASW7" s="385" t="str">
        <f t="shared" ref="ASW7" si="1296">ASS7</f>
        <v/>
      </c>
      <c r="ASX7" s="385" t="str">
        <f t="shared" ref="ASX7" si="1297">IF(ASL7&lt;&gt;"",RANK(ASW7,ASW4:ASW8),"")</f>
        <v/>
      </c>
      <c r="ASY7" s="385" t="str">
        <f t="shared" ref="ASY7" si="1298">IF(ASL7&lt;&gt;"",SUMPRODUCT((ASW4:ASW8=ASW7)*(ASR4:ASR8&gt;ASR7)),"")</f>
        <v/>
      </c>
      <c r="ASZ7" s="385" t="str">
        <f t="shared" ref="ASZ7" si="1299">IF(ASL7&lt;&gt;"",SUMPRODUCT((ASW4:ASW8=ASW7)*(ASR4:ASR8=ASR7)*(ASP4:ASP8&gt;ASP7)),"")</f>
        <v/>
      </c>
      <c r="ATA7" s="385" t="str">
        <f t="shared" ref="ATA7" si="1300">IF(ASL7&lt;&gt;"",SUMPRODUCT((ASW4:ASW8=ASW7)*(ASR4:ASR8=ASR7)*(ASP4:ASP8=ASP7)*(AST4:AST8&gt;AST7)),"")</f>
        <v/>
      </c>
      <c r="ATB7" s="385" t="str">
        <f t="shared" ref="ATB7" si="1301">IF(ASL7&lt;&gt;"",SUMPRODUCT((ASW4:ASW8=ASW7)*(ASR4:ASR8=ASR7)*(ASP4:ASP8=ASP7)*(AST4:AST8=AST7)*(ASU4:ASU8&gt;ASU7)),"")</f>
        <v/>
      </c>
      <c r="ATC7" s="385" t="str">
        <f t="shared" ref="ATC7" si="1302">IF(ASL7&lt;&gt;"",SUMPRODUCT((ASW4:ASW8=ASW7)*(ASR4:ASR8=ASR7)*(ASP4:ASP8=ASP7)*(AST4:AST8=AST7)*(ASU4:ASU8=ASU7)*(ASV4:ASV8&gt;ASV7)),"")</f>
        <v/>
      </c>
      <c r="ATD7" s="385" t="str">
        <f t="shared" ref="ATD7" si="1303">IF(ASL7&lt;&gt;"",SUM(ASX7:ATC7)+3,"")</f>
        <v/>
      </c>
      <c r="ATE7" s="385" t="str">
        <f t="shared" ref="ATE7" si="1304">IF(ASL7&lt;&gt;"",IF(ATD7=4,ASL7,ASL8),"")</f>
        <v/>
      </c>
      <c r="ATF7" s="385" t="str">
        <f t="shared" ref="ATF7" ca="1" si="1305">IF(ATE7&lt;&gt;"",ATE7,IF(ASK7&lt;&gt;"",ASK7,IF(ARQ7&lt;&gt;"",ARQ7,IF(AQW7&lt;&gt;"",AQW7,APW7))))</f>
        <v>Finland</v>
      </c>
      <c r="ATG7" s="385">
        <v>4</v>
      </c>
      <c r="ATH7" s="385">
        <v>5</v>
      </c>
      <c r="ATI7" s="389" t="str">
        <f t="shared" si="33"/>
        <v>Germany</v>
      </c>
      <c r="ATJ7" s="389">
        <f ca="1">IF(ATI2&lt;&gt;"",IF(OFFSET('Game Board'!O12,0,ATJ1)&lt;&gt;"",OFFSET('Game Board'!O12,0,ATJ1),0),"")</f>
        <v>0</v>
      </c>
      <c r="ATK7" s="389">
        <f ca="1">IF(ATI2&lt;&gt;"",IF(OFFSET('Game Board'!P12,0,ATJ1)&lt;&gt;"",OFFSET('Game Board'!P12,0,ATJ1),0),"")</f>
        <v>0</v>
      </c>
      <c r="ATL7" s="389" t="str">
        <f t="shared" si="34"/>
        <v>Poland</v>
      </c>
      <c r="ATM7" s="389" t="str">
        <f ca="1">IF(AND(OFFSET('Game Board'!O12,0,ATJ1)&lt;&gt;"",OFFSET('Game Board'!P12,0,ATJ1)&lt;&gt;""),IF(ATJ7&gt;ATK7,"W",IF(ATJ7=ATK7,"D","L")),"")</f>
        <v/>
      </c>
      <c r="ATN7" s="385" t="str">
        <f t="shared" ca="1" si="35"/>
        <v/>
      </c>
      <c r="ATY7" s="391"/>
      <c r="AXO7" s="389"/>
      <c r="AXP7" s="389"/>
      <c r="AXQ7" s="389"/>
      <c r="AXR7" s="389"/>
      <c r="AXS7" s="389"/>
      <c r="AYE7" s="391"/>
      <c r="BBU7" s="389"/>
      <c r="BBV7" s="389"/>
      <c r="BBW7" s="389"/>
      <c r="BBX7" s="389"/>
      <c r="BBY7" s="389"/>
      <c r="BCK7" s="391"/>
      <c r="BGA7" s="389"/>
      <c r="BGB7" s="389"/>
      <c r="BGC7" s="389"/>
      <c r="BGD7" s="389"/>
      <c r="BGE7" s="389"/>
      <c r="BGQ7" s="391"/>
      <c r="BKG7" s="389"/>
      <c r="BKH7" s="389"/>
      <c r="BKI7" s="389"/>
      <c r="BKJ7" s="389"/>
      <c r="BKK7" s="389"/>
      <c r="BKW7" s="391"/>
      <c r="BOM7" s="389"/>
      <c r="BON7" s="389"/>
      <c r="BOO7" s="389"/>
      <c r="BOP7" s="389"/>
      <c r="BOQ7" s="389"/>
      <c r="BPC7" s="391"/>
      <c r="BSS7" s="389"/>
      <c r="BST7" s="389"/>
      <c r="BSU7" s="389"/>
      <c r="BSV7" s="389"/>
      <c r="BSW7" s="389"/>
      <c r="BTI7" s="391"/>
      <c r="BWY7" s="389"/>
      <c r="BWZ7" s="389"/>
      <c r="BXA7" s="389"/>
      <c r="BXB7" s="389"/>
      <c r="BXC7" s="389"/>
      <c r="BXO7" s="391"/>
      <c r="CBE7" s="389"/>
      <c r="CBF7" s="389"/>
      <c r="CBG7" s="389"/>
      <c r="CBH7" s="389"/>
      <c r="CBI7" s="389"/>
      <c r="CBU7" s="391"/>
      <c r="CFK7" s="389"/>
      <c r="CFL7" s="389"/>
      <c r="CFM7" s="389"/>
      <c r="CFN7" s="389"/>
      <c r="CFO7" s="389"/>
      <c r="CGA7" s="391"/>
      <c r="CJQ7" s="389"/>
      <c r="CJR7" s="389"/>
      <c r="CJS7" s="389"/>
      <c r="CJT7" s="389"/>
      <c r="CJU7" s="389"/>
      <c r="CKG7" s="391"/>
      <c r="CNW7" s="389"/>
      <c r="CNX7" s="389"/>
      <c r="CNY7" s="389"/>
      <c r="CNZ7" s="389"/>
      <c r="COA7" s="389"/>
      <c r="COM7" s="391"/>
      <c r="CSC7" s="389"/>
      <c r="CSD7" s="389"/>
      <c r="CSE7" s="389"/>
      <c r="CSF7" s="389"/>
      <c r="CSG7" s="389"/>
      <c r="CSS7" s="391"/>
      <c r="CWI7" s="389"/>
      <c r="CWJ7" s="389"/>
      <c r="CWK7" s="389"/>
      <c r="CWL7" s="389"/>
      <c r="CWM7" s="389"/>
      <c r="CWY7" s="391"/>
      <c r="DAO7" s="389"/>
      <c r="DAP7" s="389"/>
      <c r="DAQ7" s="389"/>
      <c r="DAR7" s="389"/>
      <c r="DAS7" s="389"/>
      <c r="DBE7" s="391"/>
      <c r="DEU7" s="389"/>
      <c r="DEV7" s="389"/>
      <c r="DEW7" s="389"/>
      <c r="DEX7" s="389"/>
      <c r="DEY7" s="389"/>
      <c r="DFK7" s="391"/>
      <c r="DJA7" s="389"/>
      <c r="DJB7" s="389"/>
      <c r="DJC7" s="389"/>
      <c r="DJD7" s="389"/>
      <c r="DJE7" s="389"/>
      <c r="DJQ7" s="391"/>
      <c r="DNG7" s="389"/>
      <c r="DNH7" s="389"/>
      <c r="DNI7" s="389"/>
      <c r="DNJ7" s="389"/>
      <c r="DNK7" s="389"/>
      <c r="DNW7" s="391"/>
      <c r="DRM7" s="389"/>
      <c r="DRN7" s="389"/>
      <c r="DRO7" s="389"/>
      <c r="DRP7" s="389"/>
      <c r="DRQ7" s="389"/>
      <c r="DSC7" s="391"/>
      <c r="DVS7" s="389"/>
      <c r="DVT7" s="389"/>
      <c r="DVU7" s="389"/>
      <c r="DVV7" s="389"/>
      <c r="DVW7" s="389"/>
      <c r="DWI7" s="391"/>
      <c r="DZY7" s="389"/>
      <c r="DZZ7" s="389"/>
      <c r="EAA7" s="389"/>
      <c r="EAB7" s="389"/>
      <c r="EAC7" s="389"/>
      <c r="EAO7" s="391"/>
      <c r="EEE7" s="389"/>
      <c r="EEF7" s="389"/>
      <c r="EEG7" s="389"/>
      <c r="EEH7" s="389"/>
      <c r="EEI7" s="389"/>
      <c r="EEU7" s="391"/>
      <c r="EIK7" s="389"/>
      <c r="EIL7" s="389"/>
      <c r="EIM7" s="389"/>
      <c r="EIN7" s="389"/>
      <c r="EIO7" s="389"/>
      <c r="EJA7" s="391"/>
      <c r="EMQ7" s="389"/>
      <c r="EMR7" s="389"/>
      <c r="EMS7" s="389"/>
      <c r="EMT7" s="389"/>
      <c r="EMU7" s="389"/>
      <c r="ENG7" s="391"/>
      <c r="EQW7" s="389"/>
      <c r="EQX7" s="389"/>
      <c r="EQY7" s="389"/>
      <c r="EQZ7" s="389"/>
      <c r="ERA7" s="389"/>
      <c r="ERM7" s="391"/>
      <c r="EVC7" s="389"/>
      <c r="EVD7" s="389"/>
      <c r="EVE7" s="389"/>
      <c r="EVF7" s="389"/>
      <c r="EVG7" s="389"/>
      <c r="EVS7" s="391"/>
      <c r="EZI7" s="389"/>
      <c r="EZJ7" s="389"/>
      <c r="EZK7" s="389"/>
      <c r="EZL7" s="389"/>
      <c r="EZM7" s="389"/>
      <c r="EZY7" s="391"/>
      <c r="FDO7" s="389"/>
      <c r="FDP7" s="389"/>
      <c r="FDQ7" s="389"/>
      <c r="FDR7" s="389"/>
      <c r="FDS7" s="389"/>
      <c r="FEE7" s="391"/>
      <c r="FHU7" s="389"/>
      <c r="FHV7" s="389"/>
      <c r="FHW7" s="389"/>
      <c r="FHX7" s="389"/>
      <c r="FHY7" s="389"/>
      <c r="FIK7" s="391"/>
      <c r="FMA7" s="389"/>
      <c r="FMB7" s="389"/>
      <c r="FMC7" s="389"/>
      <c r="FMD7" s="389"/>
      <c r="FME7" s="389"/>
      <c r="FMQ7" s="391"/>
      <c r="FQG7" s="389"/>
      <c r="FQH7" s="389"/>
      <c r="FQI7" s="389"/>
      <c r="FQJ7" s="389"/>
      <c r="FQK7" s="389"/>
      <c r="FQW7" s="391"/>
      <c r="FUM7" s="389"/>
      <c r="FUN7" s="389"/>
      <c r="FUO7" s="389"/>
      <c r="FUP7" s="389"/>
      <c r="FUQ7" s="389"/>
      <c r="FVC7" s="391"/>
      <c r="FYS7" s="389"/>
      <c r="FYT7" s="389"/>
      <c r="FYU7" s="389"/>
      <c r="FYV7" s="389"/>
      <c r="FYW7" s="389"/>
      <c r="FZI7" s="391"/>
      <c r="GCY7" s="389"/>
      <c r="GCZ7" s="389"/>
      <c r="GDA7" s="389"/>
      <c r="GDB7" s="389"/>
      <c r="GDC7" s="389"/>
      <c r="GDO7" s="391"/>
      <c r="GHE7" s="389"/>
      <c r="GHF7" s="389"/>
      <c r="GHG7" s="389"/>
      <c r="GHH7" s="389"/>
      <c r="GHI7" s="389"/>
      <c r="GHU7" s="391"/>
      <c r="GLK7" s="389"/>
      <c r="GLL7" s="389"/>
      <c r="GLM7" s="389"/>
      <c r="GLN7" s="389"/>
      <c r="GLO7" s="389"/>
      <c r="GMA7" s="391"/>
      <c r="GPQ7" s="389"/>
      <c r="GPR7" s="389"/>
      <c r="GPS7" s="389"/>
      <c r="GPT7" s="389"/>
      <c r="GPU7" s="389"/>
      <c r="GQG7" s="391"/>
      <c r="GTW7" s="389"/>
      <c r="GTX7" s="389"/>
      <c r="GTY7" s="389"/>
      <c r="GTZ7" s="389"/>
      <c r="GUA7" s="389"/>
      <c r="GUM7" s="391"/>
      <c r="GYC7" s="389"/>
      <c r="GYD7" s="389"/>
      <c r="GYE7" s="389"/>
      <c r="GYF7" s="389"/>
      <c r="GYG7" s="389"/>
      <c r="GYS7" s="391"/>
      <c r="HCI7" s="389"/>
      <c r="HCJ7" s="389"/>
      <c r="HCK7" s="389"/>
      <c r="HCL7" s="389"/>
      <c r="HCM7" s="389"/>
      <c r="HCY7" s="391"/>
      <c r="HGO7" s="389"/>
      <c r="HGP7" s="389"/>
      <c r="HGQ7" s="389"/>
      <c r="HGR7" s="389"/>
      <c r="HGS7" s="389"/>
      <c r="HHE7" s="391"/>
      <c r="HKU7" s="389"/>
      <c r="HKV7" s="389"/>
      <c r="HKW7" s="389"/>
      <c r="HKX7" s="389"/>
      <c r="HKY7" s="389"/>
      <c r="HLK7" s="391"/>
      <c r="HPA7" s="389"/>
      <c r="HPB7" s="389"/>
      <c r="HPC7" s="389"/>
      <c r="HPD7" s="389"/>
      <c r="HPE7" s="389"/>
      <c r="HPQ7" s="391"/>
      <c r="HTG7" s="389"/>
      <c r="HTH7" s="389"/>
      <c r="HTI7" s="389"/>
      <c r="HTJ7" s="389"/>
      <c r="HTK7" s="389"/>
      <c r="HTW7" s="391"/>
      <c r="HXM7" s="389"/>
      <c r="HXN7" s="389"/>
      <c r="HXO7" s="389"/>
      <c r="HXP7" s="389"/>
      <c r="HXQ7" s="389"/>
      <c r="HYC7" s="391"/>
      <c r="IBS7" s="389"/>
      <c r="IBT7" s="389"/>
      <c r="IBU7" s="389"/>
      <c r="IBV7" s="389"/>
      <c r="IBW7" s="389"/>
      <c r="ICI7" s="391"/>
      <c r="IFY7" s="389"/>
      <c r="IFZ7" s="389"/>
      <c r="IGA7" s="389"/>
      <c r="IGB7" s="389"/>
      <c r="IGC7" s="389"/>
      <c r="IGO7" s="391"/>
      <c r="IKE7" s="389"/>
      <c r="IKF7" s="389"/>
      <c r="IKG7" s="389"/>
      <c r="IKH7" s="389"/>
      <c r="IKI7" s="389"/>
      <c r="IKU7" s="391"/>
      <c r="IOK7" s="389"/>
      <c r="IOL7" s="389"/>
      <c r="IOM7" s="389"/>
      <c r="ION7" s="389"/>
      <c r="IOO7" s="389"/>
      <c r="IPA7" s="391"/>
      <c r="ISQ7" s="389"/>
      <c r="ISR7" s="389"/>
      <c r="ISS7" s="389"/>
      <c r="IST7" s="389"/>
      <c r="ISU7" s="389"/>
      <c r="ITG7" s="391"/>
      <c r="IWW7" s="389"/>
      <c r="IWX7" s="389"/>
      <c r="IWY7" s="389"/>
      <c r="IWZ7" s="389"/>
      <c r="IXA7" s="389"/>
      <c r="IXM7" s="391"/>
      <c r="JBC7" s="389"/>
      <c r="JBD7" s="389"/>
      <c r="JBE7" s="389"/>
      <c r="JBF7" s="389"/>
      <c r="JBG7" s="389"/>
      <c r="JBS7" s="391"/>
      <c r="JFI7" s="389"/>
      <c r="JFJ7" s="389"/>
      <c r="JFK7" s="389"/>
      <c r="JFL7" s="389"/>
      <c r="JFM7" s="389"/>
      <c r="JFY7" s="391"/>
      <c r="JJO7" s="389"/>
      <c r="JJP7" s="389"/>
      <c r="JJQ7" s="389"/>
      <c r="JJR7" s="389"/>
      <c r="JJS7" s="389"/>
      <c r="JKE7" s="391"/>
      <c r="JNU7" s="389"/>
      <c r="JNV7" s="389"/>
      <c r="JNW7" s="389"/>
      <c r="JNX7" s="389"/>
      <c r="JNY7" s="389"/>
      <c r="JOK7" s="391"/>
      <c r="JSA7" s="389"/>
      <c r="JSB7" s="389"/>
      <c r="JSC7" s="389"/>
      <c r="JSD7" s="389"/>
      <c r="JSE7" s="389"/>
      <c r="JSQ7" s="391"/>
      <c r="JWG7" s="389"/>
      <c r="JWH7" s="389"/>
      <c r="JWI7" s="389"/>
      <c r="JWJ7" s="389"/>
      <c r="JWK7" s="389"/>
      <c r="JWW7" s="391"/>
      <c r="KAM7" s="389"/>
      <c r="KAN7" s="389"/>
      <c r="KAO7" s="389"/>
      <c r="KAP7" s="389"/>
      <c r="KAQ7" s="389"/>
      <c r="KBC7" s="391"/>
      <c r="KES7" s="389"/>
      <c r="KET7" s="389"/>
      <c r="KEU7" s="389"/>
      <c r="KEV7" s="389"/>
      <c r="KEW7" s="389"/>
      <c r="KFI7" s="391"/>
      <c r="KIY7" s="389"/>
      <c r="KIZ7" s="389"/>
      <c r="KJA7" s="389"/>
      <c r="KJB7" s="389"/>
      <c r="KJC7" s="389"/>
      <c r="KJO7" s="391"/>
      <c r="KNE7" s="389"/>
      <c r="KNF7" s="389"/>
      <c r="KNG7" s="389"/>
      <c r="KNH7" s="389"/>
      <c r="KNI7" s="389"/>
      <c r="KNU7" s="391"/>
      <c r="KRK7" s="389"/>
      <c r="KRL7" s="389"/>
      <c r="KRM7" s="389"/>
      <c r="KRN7" s="389"/>
      <c r="KRO7" s="389"/>
      <c r="KSA7" s="391"/>
      <c r="KVQ7" s="389"/>
      <c r="KVR7" s="389"/>
      <c r="KVS7" s="389"/>
      <c r="KVT7" s="389"/>
      <c r="KVU7" s="389"/>
      <c r="KWG7" s="391"/>
      <c r="KZW7" s="389"/>
      <c r="KZX7" s="389"/>
      <c r="KZY7" s="389"/>
      <c r="KZZ7" s="389"/>
      <c r="LAA7" s="389"/>
      <c r="LAM7" s="391"/>
      <c r="LEC7" s="389"/>
      <c r="LED7" s="389"/>
      <c r="LEE7" s="389"/>
      <c r="LEF7" s="389"/>
      <c r="LEG7" s="389"/>
      <c r="LES7" s="391"/>
      <c r="LII7" s="389"/>
      <c r="LIJ7" s="389"/>
      <c r="LIK7" s="389"/>
      <c r="LIL7" s="389"/>
      <c r="LIM7" s="389"/>
      <c r="LIY7" s="391"/>
      <c r="LMO7" s="389"/>
      <c r="LMP7" s="389"/>
      <c r="LMQ7" s="389"/>
      <c r="LMR7" s="389"/>
      <c r="LMS7" s="389"/>
      <c r="LNE7" s="391"/>
      <c r="LQU7" s="389"/>
      <c r="LQV7" s="389"/>
      <c r="LQW7" s="389"/>
      <c r="LQX7" s="389"/>
      <c r="LQY7" s="389"/>
      <c r="LRK7" s="391"/>
      <c r="LVA7" s="389"/>
      <c r="LVB7" s="389"/>
      <c r="LVC7" s="389"/>
      <c r="LVD7" s="389"/>
      <c r="LVE7" s="389"/>
      <c r="LVQ7" s="391"/>
      <c r="LZG7" s="389"/>
      <c r="LZH7" s="389"/>
      <c r="LZI7" s="389"/>
      <c r="LZJ7" s="389"/>
      <c r="LZK7" s="389"/>
      <c r="LZW7" s="391"/>
      <c r="MDM7" s="389"/>
      <c r="MDN7" s="389"/>
      <c r="MDO7" s="389"/>
      <c r="MDP7" s="389"/>
      <c r="MDQ7" s="389"/>
      <c r="MEC7" s="391"/>
      <c r="MHS7" s="389"/>
      <c r="MHT7" s="389"/>
      <c r="MHU7" s="389"/>
      <c r="MHV7" s="389"/>
      <c r="MHW7" s="389"/>
      <c r="MII7" s="391"/>
      <c r="MLY7" s="389"/>
      <c r="MLZ7" s="389"/>
      <c r="MMA7" s="389"/>
      <c r="MMB7" s="389"/>
      <c r="MMC7" s="389"/>
      <c r="MMO7" s="391"/>
      <c r="MQE7" s="389"/>
      <c r="MQF7" s="389"/>
      <c r="MQG7" s="389"/>
      <c r="MQH7" s="389"/>
      <c r="MQI7" s="389"/>
      <c r="MQU7" s="391"/>
      <c r="MUK7" s="389"/>
      <c r="MUL7" s="389"/>
      <c r="MUM7" s="389"/>
      <c r="MUN7" s="389"/>
      <c r="MUO7" s="389"/>
      <c r="MVA7" s="391"/>
      <c r="MYQ7" s="389"/>
      <c r="MYR7" s="389"/>
      <c r="MYS7" s="389"/>
      <c r="MYT7" s="389"/>
      <c r="MYU7" s="389"/>
      <c r="MZG7" s="391"/>
      <c r="NCW7" s="389"/>
      <c r="NCX7" s="389"/>
      <c r="NCY7" s="389"/>
      <c r="NCZ7" s="389"/>
      <c r="NDA7" s="389"/>
      <c r="NDM7" s="391"/>
      <c r="NHC7" s="389"/>
      <c r="NHD7" s="389"/>
      <c r="NHE7" s="389"/>
      <c r="NHF7" s="389"/>
      <c r="NHG7" s="389"/>
      <c r="NHS7" s="391"/>
      <c r="NLI7" s="389"/>
      <c r="NLJ7" s="389"/>
      <c r="NLK7" s="389"/>
      <c r="NLL7" s="389"/>
      <c r="NLM7" s="389"/>
      <c r="NLY7" s="391"/>
      <c r="NPO7" s="389"/>
      <c r="NPP7" s="389"/>
      <c r="NPQ7" s="389"/>
      <c r="NPR7" s="389"/>
      <c r="NPS7" s="389"/>
      <c r="NQE7" s="391"/>
      <c r="NTU7" s="389"/>
      <c r="NTV7" s="389"/>
      <c r="NTW7" s="389"/>
      <c r="NTX7" s="389"/>
      <c r="NTY7" s="389"/>
      <c r="NUK7" s="391"/>
      <c r="NYA7" s="389"/>
      <c r="NYB7" s="389"/>
      <c r="NYC7" s="389"/>
      <c r="NYD7" s="389"/>
      <c r="NYE7" s="389"/>
      <c r="NYQ7" s="391"/>
      <c r="OCG7" s="389"/>
      <c r="OCH7" s="389"/>
      <c r="OCI7" s="389"/>
      <c r="OCJ7" s="389"/>
      <c r="OCK7" s="389"/>
      <c r="OCW7" s="391"/>
      <c r="OGM7" s="389"/>
      <c r="OGN7" s="389"/>
      <c r="OGO7" s="389"/>
      <c r="OGP7" s="389"/>
      <c r="OGQ7" s="389"/>
      <c r="OHC7" s="391"/>
      <c r="OKS7" s="389"/>
      <c r="OKT7" s="389"/>
      <c r="OKU7" s="389"/>
      <c r="OKV7" s="389"/>
      <c r="OKW7" s="389"/>
      <c r="OLI7" s="391"/>
      <c r="OOY7" s="389"/>
      <c r="OOZ7" s="389"/>
      <c r="OPA7" s="389"/>
      <c r="OPB7" s="389"/>
      <c r="OPC7" s="389"/>
      <c r="OPO7" s="391"/>
      <c r="OTE7" s="389"/>
      <c r="OTF7" s="389"/>
      <c r="OTG7" s="389"/>
      <c r="OTH7" s="389"/>
      <c r="OTI7" s="389"/>
      <c r="OTU7" s="391"/>
      <c r="OXK7" s="389"/>
      <c r="OXL7" s="389"/>
      <c r="OXM7" s="389"/>
      <c r="OXN7" s="389"/>
      <c r="OXO7" s="389"/>
      <c r="OYA7" s="391"/>
      <c r="PBQ7" s="389"/>
      <c r="PBR7" s="389"/>
      <c r="PBS7" s="389"/>
      <c r="PBT7" s="389"/>
      <c r="PBU7" s="389"/>
      <c r="PCG7" s="391"/>
      <c r="PFW7" s="389"/>
      <c r="PFX7" s="389"/>
      <c r="PFY7" s="389"/>
      <c r="PFZ7" s="389"/>
      <c r="PGA7" s="389"/>
      <c r="PGM7" s="391"/>
      <c r="PKC7" s="389"/>
      <c r="PKD7" s="389"/>
      <c r="PKE7" s="389"/>
      <c r="PKF7" s="389"/>
      <c r="PKG7" s="389"/>
      <c r="PKS7" s="391"/>
      <c r="POI7" s="389"/>
      <c r="POJ7" s="389"/>
      <c r="POK7" s="389"/>
      <c r="POL7" s="389"/>
      <c r="POM7" s="389"/>
    </row>
    <row r="8" spans="2:11220" x14ac:dyDescent="0.25">
      <c r="K8" s="391"/>
      <c r="CZ8" s="385">
        <v>6</v>
      </c>
      <c r="DA8" s="389" t="str">
        <f>'Game Board'!F13</f>
        <v>Denmark</v>
      </c>
      <c r="DB8" s="389">
        <f>IF(DA2&lt;&gt;"",IF(AND('Game Board'!G13&lt;&gt;"",'Game Board'!H13&lt;&gt;""),'Game Board'!G13,0),"")</f>
        <v>0</v>
      </c>
      <c r="DC8" s="389">
        <f>IF(DA2&lt;&gt;"",IF(AND('Game Board'!G13&lt;&gt;"",'Game Board'!H13&lt;&gt;""),'Game Board'!H13,0),"")</f>
        <v>0</v>
      </c>
      <c r="DD8" s="389" t="str">
        <f>'Game Board'!I13</f>
        <v>Sweden</v>
      </c>
      <c r="DE8" s="389" t="str">
        <f>IF(AND('Game Board'!G13&lt;&gt;"",'Game Board'!H13&lt;&gt;""),IF(DB8&gt;DC8,"W",IF(DB8=DC8,"D","L")),"")</f>
        <v/>
      </c>
      <c r="DF8" s="385" t="str">
        <f t="shared" si="36"/>
        <v/>
      </c>
      <c r="DQ8" s="391">
        <f t="shared" si="293"/>
        <v>0</v>
      </c>
      <c r="HF8" s="385">
        <v>6</v>
      </c>
      <c r="HG8" s="389" t="str">
        <f t="shared" si="37"/>
        <v>Denmark</v>
      </c>
      <c r="HH8" s="389">
        <f ca="1">IF(OFFSET('Game Board'!O13,0,HH1)&lt;&gt;"",OFFSET('Game Board'!O13,0,HH1),0)</f>
        <v>0</v>
      </c>
      <c r="HI8" s="389">
        <f ca="1">IF(OFFSET('Game Board'!P13,0,HH1)&lt;&gt;"",OFFSET('Game Board'!P13,0,HH1),0)</f>
        <v>0</v>
      </c>
      <c r="HJ8" s="389" t="str">
        <f t="shared" si="38"/>
        <v>Sweden</v>
      </c>
      <c r="HK8" s="389" t="str">
        <f ca="1">IF(AND(OFFSET('Game Board'!O13,0,HH1)&lt;&gt;"",OFFSET('Game Board'!P13,0,HH1)&lt;&gt;""),IF(HH8&gt;HI8,"W",IF(HH8=HI8,"D","L")),"")</f>
        <v/>
      </c>
      <c r="HL8" s="385" t="str">
        <f t="shared" ca="1" si="39"/>
        <v/>
      </c>
      <c r="HW8" s="391">
        <f t="shared" si="45"/>
        <v>0</v>
      </c>
      <c r="LL8" s="385">
        <v>6</v>
      </c>
      <c r="LM8" s="389" t="str">
        <f t="shared" si="9"/>
        <v>Denmark</v>
      </c>
      <c r="LN8" s="389">
        <f ca="1">IF(OFFSET('Game Board'!O13,0,LN1)&lt;&gt;"",OFFSET('Game Board'!O13,0,LN1),0)</f>
        <v>0</v>
      </c>
      <c r="LO8" s="389">
        <f ca="1">IF(OFFSET('Game Board'!P13,0,LN1)&lt;&gt;"",OFFSET('Game Board'!P13,0,LN1),0)</f>
        <v>0</v>
      </c>
      <c r="LP8" s="389" t="str">
        <f t="shared" si="10"/>
        <v>Sweden</v>
      </c>
      <c r="LQ8" s="389" t="str">
        <f ca="1">IF(AND(OFFSET('Game Board'!O13,0,LN1)&lt;&gt;"",OFFSET('Game Board'!P13,0,LN1)&lt;&gt;""),IF(LN8&gt;LO8,"W",IF(LN8=LO8,"D","L")),"")</f>
        <v/>
      </c>
      <c r="LR8" s="385" t="str">
        <f t="shared" ca="1" si="11"/>
        <v/>
      </c>
      <c r="MC8" s="391">
        <f t="shared" si="72"/>
        <v>0</v>
      </c>
      <c r="PR8" s="385">
        <v>6</v>
      </c>
      <c r="PS8" s="389" t="str">
        <f t="shared" si="12"/>
        <v>Denmark</v>
      </c>
      <c r="PT8" s="389">
        <f ca="1">IF(OFFSET('Game Board'!O13,0,PT1)&lt;&gt;"",OFFSET('Game Board'!O13,0,PT1),0)</f>
        <v>0</v>
      </c>
      <c r="PU8" s="389">
        <f ca="1">IF(OFFSET('Game Board'!P13,0,PT1)&lt;&gt;"",OFFSET('Game Board'!P13,0,PT1),0)</f>
        <v>0</v>
      </c>
      <c r="PV8" s="389" t="str">
        <f t="shared" si="13"/>
        <v>Sweden</v>
      </c>
      <c r="PW8" s="389" t="str">
        <f ca="1">IF(AND(OFFSET('Game Board'!O13,0,PT1)&lt;&gt;"",OFFSET('Game Board'!P13,0,PT1)&lt;&gt;""),IF(PT8&gt;PU8,"W",IF(PT8=PU8,"D","L")),"")</f>
        <v/>
      </c>
      <c r="PX8" s="385" t="str">
        <f t="shared" ca="1" si="14"/>
        <v/>
      </c>
      <c r="QI8" s="391">
        <f t="shared" si="99"/>
        <v>0</v>
      </c>
      <c r="TX8" s="385">
        <v>6</v>
      </c>
      <c r="TY8" s="389" t="str">
        <f t="shared" si="15"/>
        <v>Denmark</v>
      </c>
      <c r="TZ8" s="389">
        <f ca="1">IF(OFFSET('Game Board'!O13,0,TZ1)&lt;&gt;"",OFFSET('Game Board'!O13,0,TZ1),0)</f>
        <v>0</v>
      </c>
      <c r="UA8" s="389">
        <f ca="1">IF(OFFSET('Game Board'!P13,0,TZ1)&lt;&gt;"",OFFSET('Game Board'!P13,0,TZ1),0)</f>
        <v>0</v>
      </c>
      <c r="UB8" s="389" t="str">
        <f t="shared" si="16"/>
        <v>Sweden</v>
      </c>
      <c r="UC8" s="389" t="str">
        <f ca="1">IF(AND(OFFSET('Game Board'!O13,0,TZ1)&lt;&gt;"",OFFSET('Game Board'!P13,0,TZ1)&lt;&gt;""),IF(TZ8&gt;UA8,"W",IF(TZ8=UA8,"D","L")),"")</f>
        <v/>
      </c>
      <c r="UD8" s="385" t="str">
        <f t="shared" ca="1" si="17"/>
        <v/>
      </c>
      <c r="UO8" s="391">
        <f t="shared" si="126"/>
        <v>0</v>
      </c>
      <c r="YD8" s="385">
        <v>6</v>
      </c>
      <c r="YE8" s="389" t="str">
        <f t="shared" si="18"/>
        <v>Denmark</v>
      </c>
      <c r="YF8" s="389">
        <f ca="1">IF(OFFSET('Game Board'!O13,0,YF1)&lt;&gt;"",OFFSET('Game Board'!O13,0,YF1),0)</f>
        <v>0</v>
      </c>
      <c r="YG8" s="389">
        <f ca="1">IF(OFFSET('Game Board'!P13,0,YF1)&lt;&gt;"",OFFSET('Game Board'!P13,0,YF1),0)</f>
        <v>0</v>
      </c>
      <c r="YH8" s="389" t="str">
        <f t="shared" si="19"/>
        <v>Sweden</v>
      </c>
      <c r="YI8" s="389" t="str">
        <f ca="1">IF(AND(OFFSET('Game Board'!O13,0,YF1)&lt;&gt;"",OFFSET('Game Board'!P13,0,YF1)&lt;&gt;""),IF(YF8&gt;YG8,"W",IF(YF8=YG8,"D","L")),"")</f>
        <v/>
      </c>
      <c r="YJ8" s="385" t="str">
        <f t="shared" ca="1" si="20"/>
        <v/>
      </c>
      <c r="YU8" s="391">
        <f t="shared" si="153"/>
        <v>0</v>
      </c>
      <c r="ACJ8" s="385">
        <v>6</v>
      </c>
      <c r="ACK8" s="389" t="str">
        <f t="shared" si="21"/>
        <v>Denmark</v>
      </c>
      <c r="ACL8" s="389">
        <f ca="1">IF(OFFSET('Game Board'!O13,0,ACL1)&lt;&gt;"",OFFSET('Game Board'!O13,0,ACL1),0)</f>
        <v>0</v>
      </c>
      <c r="ACM8" s="389">
        <f ca="1">IF(OFFSET('Game Board'!P13,0,ACL1)&lt;&gt;"",OFFSET('Game Board'!P13,0,ACL1),0)</f>
        <v>0</v>
      </c>
      <c r="ACN8" s="389" t="str">
        <f t="shared" si="22"/>
        <v>Sweden</v>
      </c>
      <c r="ACO8" s="389" t="str">
        <f ca="1">IF(AND(OFFSET('Game Board'!O13,0,ACL1)&lt;&gt;"",OFFSET('Game Board'!P13,0,ACL1)&lt;&gt;""),IF(ACL8&gt;ACM8,"W",IF(ACL8=ACM8,"D","L")),"")</f>
        <v/>
      </c>
      <c r="ACP8" s="385" t="str">
        <f t="shared" ca="1" si="23"/>
        <v/>
      </c>
      <c r="ADA8" s="391">
        <f t="shared" si="180"/>
        <v>0</v>
      </c>
      <c r="AGP8" s="385">
        <v>6</v>
      </c>
      <c r="AGQ8" s="389" t="str">
        <f t="shared" si="24"/>
        <v>Denmark</v>
      </c>
      <c r="AGR8" s="389">
        <f ca="1">IF(OFFSET('Game Board'!O13,0,AGR1)&lt;&gt;"",OFFSET('Game Board'!O13,0,AGR1),0)</f>
        <v>0</v>
      </c>
      <c r="AGS8" s="389">
        <f ca="1">IF(OFFSET('Game Board'!P13,0,AGR1)&lt;&gt;"",OFFSET('Game Board'!P13,0,AGR1),0)</f>
        <v>0</v>
      </c>
      <c r="AGT8" s="389" t="str">
        <f t="shared" si="25"/>
        <v>Sweden</v>
      </c>
      <c r="AGU8" s="389" t="str">
        <f ca="1">IF(AND(OFFSET('Game Board'!O13,0,AGR1)&lt;&gt;"",OFFSET('Game Board'!P13,0,AGR1)&lt;&gt;""),IF(AGR8&gt;AGS8,"W",IF(AGR8=AGS8,"D","L")),"")</f>
        <v/>
      </c>
      <c r="AGV8" s="385" t="str">
        <f t="shared" ca="1" si="26"/>
        <v/>
      </c>
      <c r="AHG8" s="391">
        <f t="shared" si="207"/>
        <v>0</v>
      </c>
      <c r="AKV8" s="385">
        <v>6</v>
      </c>
      <c r="AKW8" s="389" t="str">
        <f t="shared" si="27"/>
        <v>Denmark</v>
      </c>
      <c r="AKX8" s="389">
        <f ca="1">IF(OFFSET('Game Board'!O13,0,AKX1)&lt;&gt;"",OFFSET('Game Board'!O13,0,AKX1),0)</f>
        <v>0</v>
      </c>
      <c r="AKY8" s="389">
        <f ca="1">IF(OFFSET('Game Board'!P13,0,AKX1)&lt;&gt;"",OFFSET('Game Board'!P13,0,AKX1),0)</f>
        <v>0</v>
      </c>
      <c r="AKZ8" s="389" t="str">
        <f t="shared" si="28"/>
        <v>Sweden</v>
      </c>
      <c r="ALA8" s="389" t="str">
        <f ca="1">IF(AND(OFFSET('Game Board'!O13,0,AKX1)&lt;&gt;"",OFFSET('Game Board'!P13,0,AKX1)&lt;&gt;""),IF(AKX8&gt;AKY8,"W",IF(AKX8=AKY8,"D","L")),"")</f>
        <v/>
      </c>
      <c r="ALB8" s="385" t="str">
        <f t="shared" ca="1" si="29"/>
        <v/>
      </c>
      <c r="ALM8" s="391">
        <f t="shared" si="234"/>
        <v>0</v>
      </c>
      <c r="APB8" s="385">
        <v>6</v>
      </c>
      <c r="APC8" s="389" t="str">
        <f t="shared" si="30"/>
        <v>Denmark</v>
      </c>
      <c r="APD8" s="389">
        <f ca="1">IF(OFFSET('Game Board'!O13,0,APD1)&lt;&gt;"",OFFSET('Game Board'!O13,0,APD1),0)</f>
        <v>0</v>
      </c>
      <c r="APE8" s="389">
        <f ca="1">IF(OFFSET('Game Board'!P13,0,APD1)&lt;&gt;"",OFFSET('Game Board'!P13,0,APD1),0)</f>
        <v>0</v>
      </c>
      <c r="APF8" s="389" t="str">
        <f t="shared" si="31"/>
        <v>Sweden</v>
      </c>
      <c r="APG8" s="389" t="str">
        <f ca="1">IF(AND(OFFSET('Game Board'!O13,0,APD1)&lt;&gt;"",OFFSET('Game Board'!P13,0,APD1)&lt;&gt;""),IF(APD8&gt;APE8,"W",IF(APD8=APE8,"D","L")),"")</f>
        <v/>
      </c>
      <c r="APH8" s="385" t="str">
        <f t="shared" ca="1" si="32"/>
        <v/>
      </c>
      <c r="APS8" s="391">
        <f t="shared" si="261"/>
        <v>0</v>
      </c>
      <c r="ATH8" s="385">
        <v>6</v>
      </c>
      <c r="ATI8" s="389" t="str">
        <f t="shared" si="33"/>
        <v>Denmark</v>
      </c>
      <c r="ATJ8" s="389">
        <f ca="1">IF(ATI2&lt;&gt;"",IF(OFFSET('Game Board'!O13,0,ATJ1)&lt;&gt;"",OFFSET('Game Board'!O13,0,ATJ1),0),"")</f>
        <v>0</v>
      </c>
      <c r="ATK8" s="389">
        <f ca="1">IF(ATI2&lt;&gt;"",IF(OFFSET('Game Board'!P13,0,ATJ1)&lt;&gt;"",OFFSET('Game Board'!P13,0,ATJ1),0),"")</f>
        <v>0</v>
      </c>
      <c r="ATL8" s="389" t="str">
        <f t="shared" si="34"/>
        <v>Sweden</v>
      </c>
      <c r="ATM8" s="389" t="str">
        <f ca="1">IF(AND(OFFSET('Game Board'!O13,0,ATJ1)&lt;&gt;"",OFFSET('Game Board'!P13,0,ATJ1)&lt;&gt;""),IF(ATJ8&gt;ATK8,"W",IF(ATJ8=ATK8,"D","L")),"")</f>
        <v/>
      </c>
      <c r="ATN8" s="385" t="str">
        <f t="shared" ca="1" si="35"/>
        <v/>
      </c>
      <c r="ATY8" s="391"/>
      <c r="AXO8" s="389"/>
      <c r="AXP8" s="389"/>
      <c r="AXQ8" s="389"/>
      <c r="AXR8" s="389"/>
      <c r="AXS8" s="389"/>
      <c r="AYE8" s="391"/>
      <c r="BBU8" s="389"/>
      <c r="BBV8" s="389"/>
      <c r="BBW8" s="389"/>
      <c r="BBX8" s="389"/>
      <c r="BBY8" s="389"/>
      <c r="BCK8" s="391"/>
      <c r="BGA8" s="389"/>
      <c r="BGB8" s="389"/>
      <c r="BGC8" s="389"/>
      <c r="BGD8" s="389"/>
      <c r="BGE8" s="389"/>
      <c r="BGQ8" s="391"/>
      <c r="BKG8" s="389"/>
      <c r="BKH8" s="389"/>
      <c r="BKI8" s="389"/>
      <c r="BKJ8" s="389"/>
      <c r="BKK8" s="389"/>
      <c r="BKW8" s="391"/>
      <c r="BOM8" s="389"/>
      <c r="BON8" s="389"/>
      <c r="BOO8" s="389"/>
      <c r="BOP8" s="389"/>
      <c r="BOQ8" s="389"/>
      <c r="BPC8" s="391"/>
      <c r="BSS8" s="389"/>
      <c r="BST8" s="389"/>
      <c r="BSU8" s="389"/>
      <c r="BSV8" s="389"/>
      <c r="BSW8" s="389"/>
      <c r="BTI8" s="391"/>
      <c r="BWY8" s="389"/>
      <c r="BWZ8" s="389"/>
      <c r="BXA8" s="389"/>
      <c r="BXB8" s="389"/>
      <c r="BXC8" s="389"/>
      <c r="BXO8" s="391"/>
      <c r="CBE8" s="389"/>
      <c r="CBF8" s="389"/>
      <c r="CBG8" s="389"/>
      <c r="CBH8" s="389"/>
      <c r="CBI8" s="389"/>
      <c r="CBU8" s="391"/>
      <c r="CFK8" s="389"/>
      <c r="CFL8" s="389"/>
      <c r="CFM8" s="389"/>
      <c r="CFN8" s="389"/>
      <c r="CFO8" s="389"/>
      <c r="CGA8" s="391"/>
      <c r="CJQ8" s="389"/>
      <c r="CJR8" s="389"/>
      <c r="CJS8" s="389"/>
      <c r="CJT8" s="389"/>
      <c r="CJU8" s="389"/>
      <c r="CKG8" s="391"/>
      <c r="CNW8" s="389"/>
      <c r="CNX8" s="389"/>
      <c r="CNY8" s="389"/>
      <c r="CNZ8" s="389"/>
      <c r="COA8" s="389"/>
      <c r="COM8" s="391"/>
      <c r="CSC8" s="389"/>
      <c r="CSD8" s="389"/>
      <c r="CSE8" s="389"/>
      <c r="CSF8" s="389"/>
      <c r="CSG8" s="389"/>
      <c r="CSS8" s="391"/>
      <c r="CWI8" s="389"/>
      <c r="CWJ8" s="389"/>
      <c r="CWK8" s="389"/>
      <c r="CWL8" s="389"/>
      <c r="CWM8" s="389"/>
      <c r="CWY8" s="391"/>
      <c r="DAO8" s="389"/>
      <c r="DAP8" s="389"/>
      <c r="DAQ8" s="389"/>
      <c r="DAR8" s="389"/>
      <c r="DAS8" s="389"/>
      <c r="DBE8" s="391"/>
      <c r="DEU8" s="389"/>
      <c r="DEV8" s="389"/>
      <c r="DEW8" s="389"/>
      <c r="DEX8" s="389"/>
      <c r="DEY8" s="389"/>
      <c r="DFK8" s="391"/>
      <c r="DJA8" s="389"/>
      <c r="DJB8" s="389"/>
      <c r="DJC8" s="389"/>
      <c r="DJD8" s="389"/>
      <c r="DJE8" s="389"/>
      <c r="DJQ8" s="391"/>
      <c r="DNG8" s="389"/>
      <c r="DNH8" s="389"/>
      <c r="DNI8" s="389"/>
      <c r="DNJ8" s="389"/>
      <c r="DNK8" s="389"/>
      <c r="DNW8" s="391"/>
      <c r="DRM8" s="389"/>
      <c r="DRN8" s="389"/>
      <c r="DRO8" s="389"/>
      <c r="DRP8" s="389"/>
      <c r="DRQ8" s="389"/>
      <c r="DSC8" s="391"/>
      <c r="DVS8" s="389"/>
      <c r="DVT8" s="389"/>
      <c r="DVU8" s="389"/>
      <c r="DVV8" s="389"/>
      <c r="DVW8" s="389"/>
      <c r="DWI8" s="391"/>
      <c r="DZY8" s="389"/>
      <c r="DZZ8" s="389"/>
      <c r="EAA8" s="389"/>
      <c r="EAB8" s="389"/>
      <c r="EAC8" s="389"/>
      <c r="EAO8" s="391"/>
      <c r="EEE8" s="389"/>
      <c r="EEF8" s="389"/>
      <c r="EEG8" s="389"/>
      <c r="EEH8" s="389"/>
      <c r="EEI8" s="389"/>
      <c r="EEU8" s="391"/>
      <c r="EIK8" s="389"/>
      <c r="EIL8" s="389"/>
      <c r="EIM8" s="389"/>
      <c r="EIN8" s="389"/>
      <c r="EIO8" s="389"/>
      <c r="EJA8" s="391"/>
      <c r="EMQ8" s="389"/>
      <c r="EMR8" s="389"/>
      <c r="EMS8" s="389"/>
      <c r="EMT8" s="389"/>
      <c r="EMU8" s="389"/>
      <c r="ENG8" s="391"/>
      <c r="EQW8" s="389"/>
      <c r="EQX8" s="389"/>
      <c r="EQY8" s="389"/>
      <c r="EQZ8" s="389"/>
      <c r="ERA8" s="389"/>
      <c r="ERM8" s="391"/>
      <c r="EVC8" s="389"/>
      <c r="EVD8" s="389"/>
      <c r="EVE8" s="389"/>
      <c r="EVF8" s="389"/>
      <c r="EVG8" s="389"/>
      <c r="EVS8" s="391"/>
      <c r="EZI8" s="389"/>
      <c r="EZJ8" s="389"/>
      <c r="EZK8" s="389"/>
      <c r="EZL8" s="389"/>
      <c r="EZM8" s="389"/>
      <c r="EZY8" s="391"/>
      <c r="FDO8" s="389"/>
      <c r="FDP8" s="389"/>
      <c r="FDQ8" s="389"/>
      <c r="FDR8" s="389"/>
      <c r="FDS8" s="389"/>
      <c r="FEE8" s="391"/>
      <c r="FHU8" s="389"/>
      <c r="FHV8" s="389"/>
      <c r="FHW8" s="389"/>
      <c r="FHX8" s="389"/>
      <c r="FHY8" s="389"/>
      <c r="FIK8" s="391"/>
      <c r="FMA8" s="389"/>
      <c r="FMB8" s="389"/>
      <c r="FMC8" s="389"/>
      <c r="FMD8" s="389"/>
      <c r="FME8" s="389"/>
      <c r="FMQ8" s="391"/>
      <c r="FQG8" s="389"/>
      <c r="FQH8" s="389"/>
      <c r="FQI8" s="389"/>
      <c r="FQJ8" s="389"/>
      <c r="FQK8" s="389"/>
      <c r="FQW8" s="391"/>
      <c r="FUM8" s="389"/>
      <c r="FUN8" s="389"/>
      <c r="FUO8" s="389"/>
      <c r="FUP8" s="389"/>
      <c r="FUQ8" s="389"/>
      <c r="FVC8" s="391"/>
      <c r="FYS8" s="389"/>
      <c r="FYT8" s="389"/>
      <c r="FYU8" s="389"/>
      <c r="FYV8" s="389"/>
      <c r="FYW8" s="389"/>
      <c r="FZI8" s="391"/>
      <c r="GCY8" s="389"/>
      <c r="GCZ8" s="389"/>
      <c r="GDA8" s="389"/>
      <c r="GDB8" s="389"/>
      <c r="GDC8" s="389"/>
      <c r="GDO8" s="391"/>
      <c r="GHE8" s="389"/>
      <c r="GHF8" s="389"/>
      <c r="GHG8" s="389"/>
      <c r="GHH8" s="389"/>
      <c r="GHI8" s="389"/>
      <c r="GHU8" s="391"/>
      <c r="GLK8" s="389"/>
      <c r="GLL8" s="389"/>
      <c r="GLM8" s="389"/>
      <c r="GLN8" s="389"/>
      <c r="GLO8" s="389"/>
      <c r="GMA8" s="391"/>
      <c r="GPQ8" s="389"/>
      <c r="GPR8" s="389"/>
      <c r="GPS8" s="389"/>
      <c r="GPT8" s="389"/>
      <c r="GPU8" s="389"/>
      <c r="GQG8" s="391"/>
      <c r="GTW8" s="389"/>
      <c r="GTX8" s="389"/>
      <c r="GTY8" s="389"/>
      <c r="GTZ8" s="389"/>
      <c r="GUA8" s="389"/>
      <c r="GUM8" s="391"/>
      <c r="GYC8" s="389"/>
      <c r="GYD8" s="389"/>
      <c r="GYE8" s="389"/>
      <c r="GYF8" s="389"/>
      <c r="GYG8" s="389"/>
      <c r="GYS8" s="391"/>
      <c r="HCI8" s="389"/>
      <c r="HCJ8" s="389"/>
      <c r="HCK8" s="389"/>
      <c r="HCL8" s="389"/>
      <c r="HCM8" s="389"/>
      <c r="HCY8" s="391"/>
      <c r="HGO8" s="389"/>
      <c r="HGP8" s="389"/>
      <c r="HGQ8" s="389"/>
      <c r="HGR8" s="389"/>
      <c r="HGS8" s="389"/>
      <c r="HHE8" s="391"/>
      <c r="HKU8" s="389"/>
      <c r="HKV8" s="389"/>
      <c r="HKW8" s="389"/>
      <c r="HKX8" s="389"/>
      <c r="HKY8" s="389"/>
      <c r="HLK8" s="391"/>
      <c r="HPA8" s="389"/>
      <c r="HPB8" s="389"/>
      <c r="HPC8" s="389"/>
      <c r="HPD8" s="389"/>
      <c r="HPE8" s="389"/>
      <c r="HPQ8" s="391"/>
      <c r="HTG8" s="389"/>
      <c r="HTH8" s="389"/>
      <c r="HTI8" s="389"/>
      <c r="HTJ8" s="389"/>
      <c r="HTK8" s="389"/>
      <c r="HTW8" s="391"/>
      <c r="HXM8" s="389"/>
      <c r="HXN8" s="389"/>
      <c r="HXO8" s="389"/>
      <c r="HXP8" s="389"/>
      <c r="HXQ8" s="389"/>
      <c r="HYC8" s="391"/>
      <c r="IBS8" s="389"/>
      <c r="IBT8" s="389"/>
      <c r="IBU8" s="389"/>
      <c r="IBV8" s="389"/>
      <c r="IBW8" s="389"/>
      <c r="ICI8" s="391"/>
      <c r="IFY8" s="389"/>
      <c r="IFZ8" s="389"/>
      <c r="IGA8" s="389"/>
      <c r="IGB8" s="389"/>
      <c r="IGC8" s="389"/>
      <c r="IGO8" s="391"/>
      <c r="IKE8" s="389"/>
      <c r="IKF8" s="389"/>
      <c r="IKG8" s="389"/>
      <c r="IKH8" s="389"/>
      <c r="IKI8" s="389"/>
      <c r="IKU8" s="391"/>
      <c r="IOK8" s="389"/>
      <c r="IOL8" s="389"/>
      <c r="IOM8" s="389"/>
      <c r="ION8" s="389"/>
      <c r="IOO8" s="389"/>
      <c r="IPA8" s="391"/>
      <c r="ISQ8" s="389"/>
      <c r="ISR8" s="389"/>
      <c r="ISS8" s="389"/>
      <c r="IST8" s="389"/>
      <c r="ISU8" s="389"/>
      <c r="ITG8" s="391"/>
      <c r="IWW8" s="389"/>
      <c r="IWX8" s="389"/>
      <c r="IWY8" s="389"/>
      <c r="IWZ8" s="389"/>
      <c r="IXA8" s="389"/>
      <c r="IXM8" s="391"/>
      <c r="JBC8" s="389"/>
      <c r="JBD8" s="389"/>
      <c r="JBE8" s="389"/>
      <c r="JBF8" s="389"/>
      <c r="JBG8" s="389"/>
      <c r="JBS8" s="391"/>
      <c r="JFI8" s="389"/>
      <c r="JFJ8" s="389"/>
      <c r="JFK8" s="389"/>
      <c r="JFL8" s="389"/>
      <c r="JFM8" s="389"/>
      <c r="JFY8" s="391"/>
      <c r="JJO8" s="389"/>
      <c r="JJP8" s="389"/>
      <c r="JJQ8" s="389"/>
      <c r="JJR8" s="389"/>
      <c r="JJS8" s="389"/>
      <c r="JKE8" s="391"/>
      <c r="JNU8" s="389"/>
      <c r="JNV8" s="389"/>
      <c r="JNW8" s="389"/>
      <c r="JNX8" s="389"/>
      <c r="JNY8" s="389"/>
      <c r="JOK8" s="391"/>
      <c r="JSA8" s="389"/>
      <c r="JSB8" s="389"/>
      <c r="JSC8" s="389"/>
      <c r="JSD8" s="389"/>
      <c r="JSE8" s="389"/>
      <c r="JSQ8" s="391"/>
      <c r="JWG8" s="389"/>
      <c r="JWH8" s="389"/>
      <c r="JWI8" s="389"/>
      <c r="JWJ8" s="389"/>
      <c r="JWK8" s="389"/>
      <c r="JWW8" s="391"/>
      <c r="KAM8" s="389"/>
      <c r="KAN8" s="389"/>
      <c r="KAO8" s="389"/>
      <c r="KAP8" s="389"/>
      <c r="KAQ8" s="389"/>
      <c r="KBC8" s="391"/>
      <c r="KES8" s="389"/>
      <c r="KET8" s="389"/>
      <c r="KEU8" s="389"/>
      <c r="KEV8" s="389"/>
      <c r="KEW8" s="389"/>
      <c r="KFI8" s="391"/>
      <c r="KIY8" s="389"/>
      <c r="KIZ8" s="389"/>
      <c r="KJA8" s="389"/>
      <c r="KJB8" s="389"/>
      <c r="KJC8" s="389"/>
      <c r="KJO8" s="391"/>
      <c r="KNE8" s="389"/>
      <c r="KNF8" s="389"/>
      <c r="KNG8" s="389"/>
      <c r="KNH8" s="389"/>
      <c r="KNI8" s="389"/>
      <c r="KNU8" s="391"/>
      <c r="KRK8" s="389"/>
      <c r="KRL8" s="389"/>
      <c r="KRM8" s="389"/>
      <c r="KRN8" s="389"/>
      <c r="KRO8" s="389"/>
      <c r="KSA8" s="391"/>
      <c r="KVQ8" s="389"/>
      <c r="KVR8" s="389"/>
      <c r="KVS8" s="389"/>
      <c r="KVT8" s="389"/>
      <c r="KVU8" s="389"/>
      <c r="KWG8" s="391"/>
      <c r="KZW8" s="389"/>
      <c r="KZX8" s="389"/>
      <c r="KZY8" s="389"/>
      <c r="KZZ8" s="389"/>
      <c r="LAA8" s="389"/>
      <c r="LAM8" s="391"/>
      <c r="LEC8" s="389"/>
      <c r="LED8" s="389"/>
      <c r="LEE8" s="389"/>
      <c r="LEF8" s="389"/>
      <c r="LEG8" s="389"/>
      <c r="LES8" s="391"/>
      <c r="LII8" s="389"/>
      <c r="LIJ8" s="389"/>
      <c r="LIK8" s="389"/>
      <c r="LIL8" s="389"/>
      <c r="LIM8" s="389"/>
      <c r="LIY8" s="391"/>
      <c r="LMO8" s="389"/>
      <c r="LMP8" s="389"/>
      <c r="LMQ8" s="389"/>
      <c r="LMR8" s="389"/>
      <c r="LMS8" s="389"/>
      <c r="LNE8" s="391"/>
      <c r="LQU8" s="389"/>
      <c r="LQV8" s="389"/>
      <c r="LQW8" s="389"/>
      <c r="LQX8" s="389"/>
      <c r="LQY8" s="389"/>
      <c r="LRK8" s="391"/>
      <c r="LVA8" s="389"/>
      <c r="LVB8" s="389"/>
      <c r="LVC8" s="389"/>
      <c r="LVD8" s="389"/>
      <c r="LVE8" s="389"/>
      <c r="LVQ8" s="391"/>
      <c r="LZG8" s="389"/>
      <c r="LZH8" s="389"/>
      <c r="LZI8" s="389"/>
      <c r="LZJ8" s="389"/>
      <c r="LZK8" s="389"/>
      <c r="LZW8" s="391"/>
      <c r="MDM8" s="389"/>
      <c r="MDN8" s="389"/>
      <c r="MDO8" s="389"/>
      <c r="MDP8" s="389"/>
      <c r="MDQ8" s="389"/>
      <c r="MEC8" s="391"/>
      <c r="MHS8" s="389"/>
      <c r="MHT8" s="389"/>
      <c r="MHU8" s="389"/>
      <c r="MHV8" s="389"/>
      <c r="MHW8" s="389"/>
      <c r="MII8" s="391"/>
      <c r="MLY8" s="389"/>
      <c r="MLZ8" s="389"/>
      <c r="MMA8" s="389"/>
      <c r="MMB8" s="389"/>
      <c r="MMC8" s="389"/>
      <c r="MMO8" s="391"/>
      <c r="MQE8" s="389"/>
      <c r="MQF8" s="389"/>
      <c r="MQG8" s="389"/>
      <c r="MQH8" s="389"/>
      <c r="MQI8" s="389"/>
      <c r="MQU8" s="391"/>
      <c r="MUK8" s="389"/>
      <c r="MUL8" s="389"/>
      <c r="MUM8" s="389"/>
      <c r="MUN8" s="389"/>
      <c r="MUO8" s="389"/>
      <c r="MVA8" s="391"/>
      <c r="MYQ8" s="389"/>
      <c r="MYR8" s="389"/>
      <c r="MYS8" s="389"/>
      <c r="MYT8" s="389"/>
      <c r="MYU8" s="389"/>
      <c r="MZG8" s="391"/>
      <c r="NCW8" s="389"/>
      <c r="NCX8" s="389"/>
      <c r="NCY8" s="389"/>
      <c r="NCZ8" s="389"/>
      <c r="NDA8" s="389"/>
      <c r="NDM8" s="391"/>
      <c r="NHC8" s="389"/>
      <c r="NHD8" s="389"/>
      <c r="NHE8" s="389"/>
      <c r="NHF8" s="389"/>
      <c r="NHG8" s="389"/>
      <c r="NHS8" s="391"/>
      <c r="NLI8" s="389"/>
      <c r="NLJ8" s="389"/>
      <c r="NLK8" s="389"/>
      <c r="NLL8" s="389"/>
      <c r="NLM8" s="389"/>
      <c r="NLY8" s="391"/>
      <c r="NPO8" s="389"/>
      <c r="NPP8" s="389"/>
      <c r="NPQ8" s="389"/>
      <c r="NPR8" s="389"/>
      <c r="NPS8" s="389"/>
      <c r="NQE8" s="391"/>
      <c r="NTU8" s="389"/>
      <c r="NTV8" s="389"/>
      <c r="NTW8" s="389"/>
      <c r="NTX8" s="389"/>
      <c r="NTY8" s="389"/>
      <c r="NUK8" s="391"/>
      <c r="NYA8" s="389"/>
      <c r="NYB8" s="389"/>
      <c r="NYC8" s="389"/>
      <c r="NYD8" s="389"/>
      <c r="NYE8" s="389"/>
      <c r="NYQ8" s="391"/>
      <c r="OCG8" s="389"/>
      <c r="OCH8" s="389"/>
      <c r="OCI8" s="389"/>
      <c r="OCJ8" s="389"/>
      <c r="OCK8" s="389"/>
      <c r="OCW8" s="391"/>
      <c r="OGM8" s="389"/>
      <c r="OGN8" s="389"/>
      <c r="OGO8" s="389"/>
      <c r="OGP8" s="389"/>
      <c r="OGQ8" s="389"/>
      <c r="OHC8" s="391"/>
      <c r="OKS8" s="389"/>
      <c r="OKT8" s="389"/>
      <c r="OKU8" s="389"/>
      <c r="OKV8" s="389"/>
      <c r="OKW8" s="389"/>
      <c r="OLI8" s="391"/>
      <c r="OOY8" s="389"/>
      <c r="OOZ8" s="389"/>
      <c r="OPA8" s="389"/>
      <c r="OPB8" s="389"/>
      <c r="OPC8" s="389"/>
      <c r="OPO8" s="391"/>
      <c r="OTE8" s="389"/>
      <c r="OTF8" s="389"/>
      <c r="OTG8" s="389"/>
      <c r="OTH8" s="389"/>
      <c r="OTI8" s="389"/>
      <c r="OTU8" s="391"/>
      <c r="OXK8" s="389"/>
      <c r="OXL8" s="389"/>
      <c r="OXM8" s="389"/>
      <c r="OXN8" s="389"/>
      <c r="OXO8" s="389"/>
      <c r="OYA8" s="391"/>
      <c r="PBQ8" s="389"/>
      <c r="PBR8" s="389"/>
      <c r="PBS8" s="389"/>
      <c r="PBT8" s="389"/>
      <c r="PBU8" s="389"/>
      <c r="PCG8" s="391"/>
      <c r="PFW8" s="389"/>
      <c r="PFX8" s="389"/>
      <c r="PFY8" s="389"/>
      <c r="PFZ8" s="389"/>
      <c r="PGA8" s="389"/>
      <c r="PGM8" s="391"/>
      <c r="PKC8" s="389"/>
      <c r="PKD8" s="389"/>
      <c r="PKE8" s="389"/>
      <c r="PKF8" s="389"/>
      <c r="PKG8" s="389"/>
      <c r="PKS8" s="391"/>
      <c r="POI8" s="389"/>
      <c r="POJ8" s="389"/>
      <c r="POK8" s="389"/>
      <c r="POL8" s="389"/>
      <c r="POM8" s="389"/>
    </row>
    <row r="9" spans="2:11220" x14ac:dyDescent="0.25">
      <c r="K9" s="391"/>
      <c r="BH9" s="385" t="s">
        <v>261</v>
      </c>
      <c r="CZ9" s="385">
        <v>7</v>
      </c>
      <c r="DA9" s="389" t="str">
        <f>'Game Board'!F14</f>
        <v>France</v>
      </c>
      <c r="DB9" s="389">
        <f>IF(DA2&lt;&gt;"",IF(AND('Game Board'!G14&lt;&gt;"",'Game Board'!H14&lt;&gt;""),'Game Board'!G14,0),"")</f>
        <v>0</v>
      </c>
      <c r="DC9" s="389">
        <f>IF(DA2&lt;&gt;"",IF(AND('Game Board'!G14&lt;&gt;"",'Game Board'!H14&lt;&gt;""),'Game Board'!H14,0),"")</f>
        <v>0</v>
      </c>
      <c r="DD9" s="389" t="str">
        <f>'Game Board'!I14</f>
        <v>England</v>
      </c>
      <c r="DE9" s="389" t="str">
        <f>IF(AND('Game Board'!G14&lt;&gt;"",'Game Board'!H14&lt;&gt;""),IF(DB9&gt;DC9,"W",IF(DB9=DC9,"D","L")),"")</f>
        <v/>
      </c>
      <c r="DF9" s="385" t="str">
        <f t="shared" si="36"/>
        <v/>
      </c>
      <c r="DQ9" s="391">
        <f t="shared" si="293"/>
        <v>0</v>
      </c>
      <c r="FN9" s="385" t="s">
        <v>261</v>
      </c>
      <c r="HF9" s="385">
        <v>7</v>
      </c>
      <c r="HG9" s="389" t="str">
        <f t="shared" si="37"/>
        <v>France</v>
      </c>
      <c r="HH9" s="389">
        <f ca="1">IF(OFFSET('Game Board'!O14,0,HH1)&lt;&gt;"",OFFSET('Game Board'!O14,0,HH1),0)</f>
        <v>0</v>
      </c>
      <c r="HI9" s="389">
        <f ca="1">IF(OFFSET('Game Board'!P14,0,HH1)&lt;&gt;"",OFFSET('Game Board'!P14,0,HH1),0)</f>
        <v>0</v>
      </c>
      <c r="HJ9" s="389" t="str">
        <f t="shared" si="38"/>
        <v>England</v>
      </c>
      <c r="HK9" s="389" t="str">
        <f ca="1">IF(AND(OFFSET('Game Board'!O14,0,HH1)&lt;&gt;"",OFFSET('Game Board'!P14,0,HH1)&lt;&gt;""),IF(HH9&gt;HI9,"W",IF(HH9=HI9,"D","L")),"")</f>
        <v/>
      </c>
      <c r="HL9" s="385" t="str">
        <f t="shared" ca="1" si="39"/>
        <v/>
      </c>
      <c r="HW9" s="391">
        <f t="shared" si="45"/>
        <v>0</v>
      </c>
      <c r="JT9" s="385" t="s">
        <v>261</v>
      </c>
      <c r="LL9" s="385">
        <v>7</v>
      </c>
      <c r="LM9" s="389" t="str">
        <f t="shared" si="9"/>
        <v>France</v>
      </c>
      <c r="LN9" s="389">
        <f ca="1">IF(OFFSET('Game Board'!O14,0,LN1)&lt;&gt;"",OFFSET('Game Board'!O14,0,LN1),0)</f>
        <v>0</v>
      </c>
      <c r="LO9" s="389">
        <f ca="1">IF(OFFSET('Game Board'!P14,0,LN1)&lt;&gt;"",OFFSET('Game Board'!P14,0,LN1),0)</f>
        <v>0</v>
      </c>
      <c r="LP9" s="389" t="str">
        <f t="shared" si="10"/>
        <v>England</v>
      </c>
      <c r="LQ9" s="389" t="str">
        <f ca="1">IF(AND(OFFSET('Game Board'!O14,0,LN1)&lt;&gt;"",OFFSET('Game Board'!P14,0,LN1)&lt;&gt;""),IF(LN9&gt;LO9,"W",IF(LN9=LO9,"D","L")),"")</f>
        <v/>
      </c>
      <c r="LR9" s="385" t="str">
        <f t="shared" ca="1" si="11"/>
        <v/>
      </c>
      <c r="MC9" s="391">
        <f t="shared" si="72"/>
        <v>0</v>
      </c>
      <c r="NZ9" s="385" t="s">
        <v>261</v>
      </c>
      <c r="PR9" s="385">
        <v>7</v>
      </c>
      <c r="PS9" s="389" t="str">
        <f t="shared" si="12"/>
        <v>France</v>
      </c>
      <c r="PT9" s="389">
        <f ca="1">IF(OFFSET('Game Board'!O14,0,PT1)&lt;&gt;"",OFFSET('Game Board'!O14,0,PT1),0)</f>
        <v>0</v>
      </c>
      <c r="PU9" s="389">
        <f ca="1">IF(OFFSET('Game Board'!P14,0,PT1)&lt;&gt;"",OFFSET('Game Board'!P14,0,PT1),0)</f>
        <v>0</v>
      </c>
      <c r="PV9" s="389" t="str">
        <f t="shared" si="13"/>
        <v>England</v>
      </c>
      <c r="PW9" s="389" t="str">
        <f ca="1">IF(AND(OFFSET('Game Board'!O14,0,PT1)&lt;&gt;"",OFFSET('Game Board'!P14,0,PT1)&lt;&gt;""),IF(PT9&gt;PU9,"W",IF(PT9=PU9,"D","L")),"")</f>
        <v/>
      </c>
      <c r="PX9" s="385" t="str">
        <f t="shared" ca="1" si="14"/>
        <v/>
      </c>
      <c r="QI9" s="391">
        <f t="shared" si="99"/>
        <v>0</v>
      </c>
      <c r="SF9" s="385" t="s">
        <v>261</v>
      </c>
      <c r="TX9" s="385">
        <v>7</v>
      </c>
      <c r="TY9" s="389" t="str">
        <f t="shared" si="15"/>
        <v>France</v>
      </c>
      <c r="TZ9" s="389">
        <f ca="1">IF(OFFSET('Game Board'!O14,0,TZ1)&lt;&gt;"",OFFSET('Game Board'!O14,0,TZ1),0)</f>
        <v>0</v>
      </c>
      <c r="UA9" s="389">
        <f ca="1">IF(OFFSET('Game Board'!P14,0,TZ1)&lt;&gt;"",OFFSET('Game Board'!P14,0,TZ1),0)</f>
        <v>0</v>
      </c>
      <c r="UB9" s="389" t="str">
        <f t="shared" si="16"/>
        <v>England</v>
      </c>
      <c r="UC9" s="389" t="str">
        <f ca="1">IF(AND(OFFSET('Game Board'!O14,0,TZ1)&lt;&gt;"",OFFSET('Game Board'!P14,0,TZ1)&lt;&gt;""),IF(TZ9&gt;UA9,"W",IF(TZ9=UA9,"D","L")),"")</f>
        <v/>
      </c>
      <c r="UD9" s="385" t="str">
        <f t="shared" ca="1" si="17"/>
        <v/>
      </c>
      <c r="UO9" s="391">
        <f t="shared" si="126"/>
        <v>0</v>
      </c>
      <c r="WL9" s="385" t="s">
        <v>261</v>
      </c>
      <c r="YD9" s="385">
        <v>7</v>
      </c>
      <c r="YE9" s="389" t="str">
        <f t="shared" si="18"/>
        <v>France</v>
      </c>
      <c r="YF9" s="389">
        <f ca="1">IF(OFFSET('Game Board'!O14,0,YF1)&lt;&gt;"",OFFSET('Game Board'!O14,0,YF1),0)</f>
        <v>0</v>
      </c>
      <c r="YG9" s="389">
        <f ca="1">IF(OFFSET('Game Board'!P14,0,YF1)&lt;&gt;"",OFFSET('Game Board'!P14,0,YF1),0)</f>
        <v>0</v>
      </c>
      <c r="YH9" s="389" t="str">
        <f t="shared" si="19"/>
        <v>England</v>
      </c>
      <c r="YI9" s="389" t="str">
        <f ca="1">IF(AND(OFFSET('Game Board'!O14,0,YF1)&lt;&gt;"",OFFSET('Game Board'!P14,0,YF1)&lt;&gt;""),IF(YF9&gt;YG9,"W",IF(YF9=YG9,"D","L")),"")</f>
        <v/>
      </c>
      <c r="YJ9" s="385" t="str">
        <f t="shared" ca="1" si="20"/>
        <v/>
      </c>
      <c r="YU9" s="391">
        <f t="shared" si="153"/>
        <v>0</v>
      </c>
      <c r="AAR9" s="385" t="s">
        <v>261</v>
      </c>
      <c r="ACJ9" s="385">
        <v>7</v>
      </c>
      <c r="ACK9" s="389" t="str">
        <f t="shared" si="21"/>
        <v>France</v>
      </c>
      <c r="ACL9" s="389">
        <f ca="1">IF(OFFSET('Game Board'!O14,0,ACL1)&lt;&gt;"",OFFSET('Game Board'!O14,0,ACL1),0)</f>
        <v>0</v>
      </c>
      <c r="ACM9" s="389">
        <f ca="1">IF(OFFSET('Game Board'!P14,0,ACL1)&lt;&gt;"",OFFSET('Game Board'!P14,0,ACL1),0)</f>
        <v>0</v>
      </c>
      <c r="ACN9" s="389" t="str">
        <f t="shared" si="22"/>
        <v>England</v>
      </c>
      <c r="ACO9" s="389" t="str">
        <f ca="1">IF(AND(OFFSET('Game Board'!O14,0,ACL1)&lt;&gt;"",OFFSET('Game Board'!P14,0,ACL1)&lt;&gt;""),IF(ACL9&gt;ACM9,"W",IF(ACL9=ACM9,"D","L")),"")</f>
        <v/>
      </c>
      <c r="ACP9" s="385" t="str">
        <f t="shared" ca="1" si="23"/>
        <v/>
      </c>
      <c r="ADA9" s="391">
        <f t="shared" si="180"/>
        <v>0</v>
      </c>
      <c r="AEX9" s="385" t="s">
        <v>261</v>
      </c>
      <c r="AGP9" s="385">
        <v>7</v>
      </c>
      <c r="AGQ9" s="389" t="str">
        <f t="shared" si="24"/>
        <v>France</v>
      </c>
      <c r="AGR9" s="389">
        <f ca="1">IF(OFFSET('Game Board'!O14,0,AGR1)&lt;&gt;"",OFFSET('Game Board'!O14,0,AGR1),0)</f>
        <v>0</v>
      </c>
      <c r="AGS9" s="389">
        <f ca="1">IF(OFFSET('Game Board'!P14,0,AGR1)&lt;&gt;"",OFFSET('Game Board'!P14,0,AGR1),0)</f>
        <v>0</v>
      </c>
      <c r="AGT9" s="389" t="str">
        <f t="shared" si="25"/>
        <v>England</v>
      </c>
      <c r="AGU9" s="389" t="str">
        <f ca="1">IF(AND(OFFSET('Game Board'!O14,0,AGR1)&lt;&gt;"",OFFSET('Game Board'!P14,0,AGR1)&lt;&gt;""),IF(AGR9&gt;AGS9,"W",IF(AGR9=AGS9,"D","L")),"")</f>
        <v/>
      </c>
      <c r="AGV9" s="385" t="str">
        <f t="shared" ca="1" si="26"/>
        <v/>
      </c>
      <c r="AHG9" s="391">
        <f t="shared" si="207"/>
        <v>0</v>
      </c>
      <c r="AJD9" s="385" t="s">
        <v>261</v>
      </c>
      <c r="AKV9" s="385">
        <v>7</v>
      </c>
      <c r="AKW9" s="389" t="str">
        <f t="shared" si="27"/>
        <v>France</v>
      </c>
      <c r="AKX9" s="389">
        <f ca="1">IF(OFFSET('Game Board'!O14,0,AKX1)&lt;&gt;"",OFFSET('Game Board'!O14,0,AKX1),0)</f>
        <v>0</v>
      </c>
      <c r="AKY9" s="389">
        <f ca="1">IF(OFFSET('Game Board'!P14,0,AKX1)&lt;&gt;"",OFFSET('Game Board'!P14,0,AKX1),0)</f>
        <v>0</v>
      </c>
      <c r="AKZ9" s="389" t="str">
        <f t="shared" si="28"/>
        <v>England</v>
      </c>
      <c r="ALA9" s="389" t="str">
        <f ca="1">IF(AND(OFFSET('Game Board'!O14,0,AKX1)&lt;&gt;"",OFFSET('Game Board'!P14,0,AKX1)&lt;&gt;""),IF(AKX9&gt;AKY9,"W",IF(AKX9=AKY9,"D","L")),"")</f>
        <v/>
      </c>
      <c r="ALB9" s="385" t="str">
        <f t="shared" ca="1" si="29"/>
        <v/>
      </c>
      <c r="ALM9" s="391">
        <f t="shared" si="234"/>
        <v>0</v>
      </c>
      <c r="ANJ9" s="385" t="s">
        <v>261</v>
      </c>
      <c r="APB9" s="385">
        <v>7</v>
      </c>
      <c r="APC9" s="389" t="str">
        <f t="shared" si="30"/>
        <v>France</v>
      </c>
      <c r="APD9" s="389">
        <f ca="1">IF(OFFSET('Game Board'!O14,0,APD1)&lt;&gt;"",OFFSET('Game Board'!O14,0,APD1),0)</f>
        <v>0</v>
      </c>
      <c r="APE9" s="389">
        <f ca="1">IF(OFFSET('Game Board'!P14,0,APD1)&lt;&gt;"",OFFSET('Game Board'!P14,0,APD1),0)</f>
        <v>0</v>
      </c>
      <c r="APF9" s="389" t="str">
        <f t="shared" si="31"/>
        <v>England</v>
      </c>
      <c r="APG9" s="389" t="str">
        <f ca="1">IF(AND(OFFSET('Game Board'!O14,0,APD1)&lt;&gt;"",OFFSET('Game Board'!P14,0,APD1)&lt;&gt;""),IF(APD9&gt;APE9,"W",IF(APD9=APE9,"D","L")),"")</f>
        <v/>
      </c>
      <c r="APH9" s="385" t="str">
        <f t="shared" ca="1" si="32"/>
        <v/>
      </c>
      <c r="APS9" s="391">
        <f t="shared" si="261"/>
        <v>0</v>
      </c>
      <c r="ARP9" s="385" t="s">
        <v>261</v>
      </c>
      <c r="ATH9" s="385">
        <v>7</v>
      </c>
      <c r="ATI9" s="389" t="str">
        <f t="shared" si="33"/>
        <v>France</v>
      </c>
      <c r="ATJ9" s="389">
        <f ca="1">IF(ATI2&lt;&gt;"",IF(OFFSET('Game Board'!O14,0,ATJ1)&lt;&gt;"",OFFSET('Game Board'!O14,0,ATJ1),0),"")</f>
        <v>0</v>
      </c>
      <c r="ATK9" s="389">
        <f ca="1">IF(ATI2&lt;&gt;"",IF(OFFSET('Game Board'!P14,0,ATJ1)&lt;&gt;"",OFFSET('Game Board'!P14,0,ATJ1),0),"")</f>
        <v>0</v>
      </c>
      <c r="ATL9" s="389" t="str">
        <f t="shared" si="34"/>
        <v>England</v>
      </c>
      <c r="ATM9" s="389" t="str">
        <f ca="1">IF(AND(OFFSET('Game Board'!O14,0,ATJ1)&lt;&gt;"",OFFSET('Game Board'!P14,0,ATJ1)&lt;&gt;""),IF(ATJ9&gt;ATK9,"W",IF(ATJ9=ATK9,"D","L")),"")</f>
        <v/>
      </c>
      <c r="ATN9" s="385" t="str">
        <f t="shared" ca="1" si="35"/>
        <v/>
      </c>
      <c r="ATY9" s="391"/>
      <c r="AXO9" s="389"/>
      <c r="AXP9" s="389"/>
      <c r="AXQ9" s="389"/>
      <c r="AXR9" s="389"/>
      <c r="AXS9" s="389"/>
      <c r="AYE9" s="391"/>
      <c r="BBU9" s="389"/>
      <c r="BBV9" s="389"/>
      <c r="BBW9" s="389"/>
      <c r="BBX9" s="389"/>
      <c r="BBY9" s="389"/>
      <c r="BCK9" s="391"/>
      <c r="BGA9" s="389"/>
      <c r="BGB9" s="389"/>
      <c r="BGC9" s="389"/>
      <c r="BGD9" s="389"/>
      <c r="BGE9" s="389"/>
      <c r="BGQ9" s="391"/>
      <c r="BKG9" s="389"/>
      <c r="BKH9" s="389"/>
      <c r="BKI9" s="389"/>
      <c r="BKJ9" s="389"/>
      <c r="BKK9" s="389"/>
      <c r="BKW9" s="391"/>
      <c r="BOM9" s="389"/>
      <c r="BON9" s="389"/>
      <c r="BOO9" s="389"/>
      <c r="BOP9" s="389"/>
      <c r="BOQ9" s="389"/>
      <c r="BPC9" s="391"/>
      <c r="BSS9" s="389"/>
      <c r="BST9" s="389"/>
      <c r="BSU9" s="389"/>
      <c r="BSV9" s="389"/>
      <c r="BSW9" s="389"/>
      <c r="BTI9" s="391"/>
      <c r="BWY9" s="389"/>
      <c r="BWZ9" s="389"/>
      <c r="BXA9" s="389"/>
      <c r="BXB9" s="389"/>
      <c r="BXC9" s="389"/>
      <c r="BXO9" s="391"/>
      <c r="CBE9" s="389"/>
      <c r="CBF9" s="389"/>
      <c r="CBG9" s="389"/>
      <c r="CBH9" s="389"/>
      <c r="CBI9" s="389"/>
      <c r="CBU9" s="391"/>
      <c r="CFK9" s="389"/>
      <c r="CFL9" s="389"/>
      <c r="CFM9" s="389"/>
      <c r="CFN9" s="389"/>
      <c r="CFO9" s="389"/>
      <c r="CGA9" s="391"/>
      <c r="CJQ9" s="389"/>
      <c r="CJR9" s="389"/>
      <c r="CJS9" s="389"/>
      <c r="CJT9" s="389"/>
      <c r="CJU9" s="389"/>
      <c r="CKG9" s="391"/>
      <c r="CNW9" s="389"/>
      <c r="CNX9" s="389"/>
      <c r="CNY9" s="389"/>
      <c r="CNZ9" s="389"/>
      <c r="COA9" s="389"/>
      <c r="COM9" s="391"/>
      <c r="CSC9" s="389"/>
      <c r="CSD9" s="389"/>
      <c r="CSE9" s="389"/>
      <c r="CSF9" s="389"/>
      <c r="CSG9" s="389"/>
      <c r="CSS9" s="391"/>
      <c r="CWI9" s="389"/>
      <c r="CWJ9" s="389"/>
      <c r="CWK9" s="389"/>
      <c r="CWL9" s="389"/>
      <c r="CWM9" s="389"/>
      <c r="CWY9" s="391"/>
      <c r="DAO9" s="389"/>
      <c r="DAP9" s="389"/>
      <c r="DAQ9" s="389"/>
      <c r="DAR9" s="389"/>
      <c r="DAS9" s="389"/>
      <c r="DBE9" s="391"/>
      <c r="DEU9" s="389"/>
      <c r="DEV9" s="389"/>
      <c r="DEW9" s="389"/>
      <c r="DEX9" s="389"/>
      <c r="DEY9" s="389"/>
      <c r="DFK9" s="391"/>
      <c r="DJA9" s="389"/>
      <c r="DJB9" s="389"/>
      <c r="DJC9" s="389"/>
      <c r="DJD9" s="389"/>
      <c r="DJE9" s="389"/>
      <c r="DJQ9" s="391"/>
      <c r="DNG9" s="389"/>
      <c r="DNH9" s="389"/>
      <c r="DNI9" s="389"/>
      <c r="DNJ9" s="389"/>
      <c r="DNK9" s="389"/>
      <c r="DNW9" s="391"/>
      <c r="DRM9" s="389"/>
      <c r="DRN9" s="389"/>
      <c r="DRO9" s="389"/>
      <c r="DRP9" s="389"/>
      <c r="DRQ9" s="389"/>
      <c r="DSC9" s="391"/>
      <c r="DVS9" s="389"/>
      <c r="DVT9" s="389"/>
      <c r="DVU9" s="389"/>
      <c r="DVV9" s="389"/>
      <c r="DVW9" s="389"/>
      <c r="DWI9" s="391"/>
      <c r="DZY9" s="389"/>
      <c r="DZZ9" s="389"/>
      <c r="EAA9" s="389"/>
      <c r="EAB9" s="389"/>
      <c r="EAC9" s="389"/>
      <c r="EAO9" s="391"/>
      <c r="EEE9" s="389"/>
      <c r="EEF9" s="389"/>
      <c r="EEG9" s="389"/>
      <c r="EEH9" s="389"/>
      <c r="EEI9" s="389"/>
      <c r="EEU9" s="391"/>
      <c r="EIK9" s="389"/>
      <c r="EIL9" s="389"/>
      <c r="EIM9" s="389"/>
      <c r="EIN9" s="389"/>
      <c r="EIO9" s="389"/>
      <c r="EJA9" s="391"/>
      <c r="EMQ9" s="389"/>
      <c r="EMR9" s="389"/>
      <c r="EMS9" s="389"/>
      <c r="EMT9" s="389"/>
      <c r="EMU9" s="389"/>
      <c r="ENG9" s="391"/>
      <c r="EQW9" s="389"/>
      <c r="EQX9" s="389"/>
      <c r="EQY9" s="389"/>
      <c r="EQZ9" s="389"/>
      <c r="ERA9" s="389"/>
      <c r="ERM9" s="391"/>
      <c r="EVC9" s="389"/>
      <c r="EVD9" s="389"/>
      <c r="EVE9" s="389"/>
      <c r="EVF9" s="389"/>
      <c r="EVG9" s="389"/>
      <c r="EVS9" s="391"/>
      <c r="EZI9" s="389"/>
      <c r="EZJ9" s="389"/>
      <c r="EZK9" s="389"/>
      <c r="EZL9" s="389"/>
      <c r="EZM9" s="389"/>
      <c r="EZY9" s="391"/>
      <c r="FDO9" s="389"/>
      <c r="FDP9" s="389"/>
      <c r="FDQ9" s="389"/>
      <c r="FDR9" s="389"/>
      <c r="FDS9" s="389"/>
      <c r="FEE9" s="391"/>
      <c r="FHU9" s="389"/>
      <c r="FHV9" s="389"/>
      <c r="FHW9" s="389"/>
      <c r="FHX9" s="389"/>
      <c r="FHY9" s="389"/>
      <c r="FIK9" s="391"/>
      <c r="FMA9" s="389"/>
      <c r="FMB9" s="389"/>
      <c r="FMC9" s="389"/>
      <c r="FMD9" s="389"/>
      <c r="FME9" s="389"/>
      <c r="FMQ9" s="391"/>
      <c r="FQG9" s="389"/>
      <c r="FQH9" s="389"/>
      <c r="FQI9" s="389"/>
      <c r="FQJ9" s="389"/>
      <c r="FQK9" s="389"/>
      <c r="FQW9" s="391"/>
      <c r="FUM9" s="389"/>
      <c r="FUN9" s="389"/>
      <c r="FUO9" s="389"/>
      <c r="FUP9" s="389"/>
      <c r="FUQ9" s="389"/>
      <c r="FVC9" s="391"/>
      <c r="FYS9" s="389"/>
      <c r="FYT9" s="389"/>
      <c r="FYU9" s="389"/>
      <c r="FYV9" s="389"/>
      <c r="FYW9" s="389"/>
      <c r="FZI9" s="391"/>
      <c r="GCY9" s="389"/>
      <c r="GCZ9" s="389"/>
      <c r="GDA9" s="389"/>
      <c r="GDB9" s="389"/>
      <c r="GDC9" s="389"/>
      <c r="GDO9" s="391"/>
      <c r="GHE9" s="389"/>
      <c r="GHF9" s="389"/>
      <c r="GHG9" s="389"/>
      <c r="GHH9" s="389"/>
      <c r="GHI9" s="389"/>
      <c r="GHU9" s="391"/>
      <c r="GLK9" s="389"/>
      <c r="GLL9" s="389"/>
      <c r="GLM9" s="389"/>
      <c r="GLN9" s="389"/>
      <c r="GLO9" s="389"/>
      <c r="GMA9" s="391"/>
      <c r="GPQ9" s="389"/>
      <c r="GPR9" s="389"/>
      <c r="GPS9" s="389"/>
      <c r="GPT9" s="389"/>
      <c r="GPU9" s="389"/>
      <c r="GQG9" s="391"/>
      <c r="GTW9" s="389"/>
      <c r="GTX9" s="389"/>
      <c r="GTY9" s="389"/>
      <c r="GTZ9" s="389"/>
      <c r="GUA9" s="389"/>
      <c r="GUM9" s="391"/>
      <c r="GYC9" s="389"/>
      <c r="GYD9" s="389"/>
      <c r="GYE9" s="389"/>
      <c r="GYF9" s="389"/>
      <c r="GYG9" s="389"/>
      <c r="GYS9" s="391"/>
      <c r="HCI9" s="389"/>
      <c r="HCJ9" s="389"/>
      <c r="HCK9" s="389"/>
      <c r="HCL9" s="389"/>
      <c r="HCM9" s="389"/>
      <c r="HCY9" s="391"/>
      <c r="HGO9" s="389"/>
      <c r="HGP9" s="389"/>
      <c r="HGQ9" s="389"/>
      <c r="HGR9" s="389"/>
      <c r="HGS9" s="389"/>
      <c r="HHE9" s="391"/>
      <c r="HKU9" s="389"/>
      <c r="HKV9" s="389"/>
      <c r="HKW9" s="389"/>
      <c r="HKX9" s="389"/>
      <c r="HKY9" s="389"/>
      <c r="HLK9" s="391"/>
      <c r="HPA9" s="389"/>
      <c r="HPB9" s="389"/>
      <c r="HPC9" s="389"/>
      <c r="HPD9" s="389"/>
      <c r="HPE9" s="389"/>
      <c r="HPQ9" s="391"/>
      <c r="HTG9" s="389"/>
      <c r="HTH9" s="389"/>
      <c r="HTI9" s="389"/>
      <c r="HTJ9" s="389"/>
      <c r="HTK9" s="389"/>
      <c r="HTW9" s="391"/>
      <c r="HXM9" s="389"/>
      <c r="HXN9" s="389"/>
      <c r="HXO9" s="389"/>
      <c r="HXP9" s="389"/>
      <c r="HXQ9" s="389"/>
      <c r="HYC9" s="391"/>
      <c r="IBS9" s="389"/>
      <c r="IBT9" s="389"/>
      <c r="IBU9" s="389"/>
      <c r="IBV9" s="389"/>
      <c r="IBW9" s="389"/>
      <c r="ICI9" s="391"/>
      <c r="IFY9" s="389"/>
      <c r="IFZ9" s="389"/>
      <c r="IGA9" s="389"/>
      <c r="IGB9" s="389"/>
      <c r="IGC9" s="389"/>
      <c r="IGO9" s="391"/>
      <c r="IKE9" s="389"/>
      <c r="IKF9" s="389"/>
      <c r="IKG9" s="389"/>
      <c r="IKH9" s="389"/>
      <c r="IKI9" s="389"/>
      <c r="IKU9" s="391"/>
      <c r="IOK9" s="389"/>
      <c r="IOL9" s="389"/>
      <c r="IOM9" s="389"/>
      <c r="ION9" s="389"/>
      <c r="IOO9" s="389"/>
      <c r="IPA9" s="391"/>
      <c r="ISQ9" s="389"/>
      <c r="ISR9" s="389"/>
      <c r="ISS9" s="389"/>
      <c r="IST9" s="389"/>
      <c r="ISU9" s="389"/>
      <c r="ITG9" s="391"/>
      <c r="IWW9" s="389"/>
      <c r="IWX9" s="389"/>
      <c r="IWY9" s="389"/>
      <c r="IWZ9" s="389"/>
      <c r="IXA9" s="389"/>
      <c r="IXM9" s="391"/>
      <c r="JBC9" s="389"/>
      <c r="JBD9" s="389"/>
      <c r="JBE9" s="389"/>
      <c r="JBF9" s="389"/>
      <c r="JBG9" s="389"/>
      <c r="JBS9" s="391"/>
      <c r="JFI9" s="389"/>
      <c r="JFJ9" s="389"/>
      <c r="JFK9" s="389"/>
      <c r="JFL9" s="389"/>
      <c r="JFM9" s="389"/>
      <c r="JFY9" s="391"/>
      <c r="JJO9" s="389"/>
      <c r="JJP9" s="389"/>
      <c r="JJQ9" s="389"/>
      <c r="JJR9" s="389"/>
      <c r="JJS9" s="389"/>
      <c r="JKE9" s="391"/>
      <c r="JNU9" s="389"/>
      <c r="JNV9" s="389"/>
      <c r="JNW9" s="389"/>
      <c r="JNX9" s="389"/>
      <c r="JNY9" s="389"/>
      <c r="JOK9" s="391"/>
      <c r="JSA9" s="389"/>
      <c r="JSB9" s="389"/>
      <c r="JSC9" s="389"/>
      <c r="JSD9" s="389"/>
      <c r="JSE9" s="389"/>
      <c r="JSQ9" s="391"/>
      <c r="JWG9" s="389"/>
      <c r="JWH9" s="389"/>
      <c r="JWI9" s="389"/>
      <c r="JWJ9" s="389"/>
      <c r="JWK9" s="389"/>
      <c r="JWW9" s="391"/>
      <c r="KAM9" s="389"/>
      <c r="KAN9" s="389"/>
      <c r="KAO9" s="389"/>
      <c r="KAP9" s="389"/>
      <c r="KAQ9" s="389"/>
      <c r="KBC9" s="391"/>
      <c r="KES9" s="389"/>
      <c r="KET9" s="389"/>
      <c r="KEU9" s="389"/>
      <c r="KEV9" s="389"/>
      <c r="KEW9" s="389"/>
      <c r="KFI9" s="391"/>
      <c r="KIY9" s="389"/>
      <c r="KIZ9" s="389"/>
      <c r="KJA9" s="389"/>
      <c r="KJB9" s="389"/>
      <c r="KJC9" s="389"/>
      <c r="KJO9" s="391"/>
      <c r="KNE9" s="389"/>
      <c r="KNF9" s="389"/>
      <c r="KNG9" s="389"/>
      <c r="KNH9" s="389"/>
      <c r="KNI9" s="389"/>
      <c r="KNU9" s="391"/>
      <c r="KRK9" s="389"/>
      <c r="KRL9" s="389"/>
      <c r="KRM9" s="389"/>
      <c r="KRN9" s="389"/>
      <c r="KRO9" s="389"/>
      <c r="KSA9" s="391"/>
      <c r="KVQ9" s="389"/>
      <c r="KVR9" s="389"/>
      <c r="KVS9" s="389"/>
      <c r="KVT9" s="389"/>
      <c r="KVU9" s="389"/>
      <c r="KWG9" s="391"/>
      <c r="KZW9" s="389"/>
      <c r="KZX9" s="389"/>
      <c r="KZY9" s="389"/>
      <c r="KZZ9" s="389"/>
      <c r="LAA9" s="389"/>
      <c r="LAM9" s="391"/>
      <c r="LEC9" s="389"/>
      <c r="LED9" s="389"/>
      <c r="LEE9" s="389"/>
      <c r="LEF9" s="389"/>
      <c r="LEG9" s="389"/>
      <c r="LES9" s="391"/>
      <c r="LII9" s="389"/>
      <c r="LIJ9" s="389"/>
      <c r="LIK9" s="389"/>
      <c r="LIL9" s="389"/>
      <c r="LIM9" s="389"/>
      <c r="LIY9" s="391"/>
      <c r="LMO9" s="389"/>
      <c r="LMP9" s="389"/>
      <c r="LMQ9" s="389"/>
      <c r="LMR9" s="389"/>
      <c r="LMS9" s="389"/>
      <c r="LNE9" s="391"/>
      <c r="LQU9" s="389"/>
      <c r="LQV9" s="389"/>
      <c r="LQW9" s="389"/>
      <c r="LQX9" s="389"/>
      <c r="LQY9" s="389"/>
      <c r="LRK9" s="391"/>
      <c r="LVA9" s="389"/>
      <c r="LVB9" s="389"/>
      <c r="LVC9" s="389"/>
      <c r="LVD9" s="389"/>
      <c r="LVE9" s="389"/>
      <c r="LVQ9" s="391"/>
      <c r="LZG9" s="389"/>
      <c r="LZH9" s="389"/>
      <c r="LZI9" s="389"/>
      <c r="LZJ9" s="389"/>
      <c r="LZK9" s="389"/>
      <c r="LZW9" s="391"/>
      <c r="MDM9" s="389"/>
      <c r="MDN9" s="389"/>
      <c r="MDO9" s="389"/>
      <c r="MDP9" s="389"/>
      <c r="MDQ9" s="389"/>
      <c r="MEC9" s="391"/>
      <c r="MHS9" s="389"/>
      <c r="MHT9" s="389"/>
      <c r="MHU9" s="389"/>
      <c r="MHV9" s="389"/>
      <c r="MHW9" s="389"/>
      <c r="MII9" s="391"/>
      <c r="MLY9" s="389"/>
      <c r="MLZ9" s="389"/>
      <c r="MMA9" s="389"/>
      <c r="MMB9" s="389"/>
      <c r="MMC9" s="389"/>
      <c r="MMO9" s="391"/>
      <c r="MQE9" s="389"/>
      <c r="MQF9" s="389"/>
      <c r="MQG9" s="389"/>
      <c r="MQH9" s="389"/>
      <c r="MQI9" s="389"/>
      <c r="MQU9" s="391"/>
      <c r="MUK9" s="389"/>
      <c r="MUL9" s="389"/>
      <c r="MUM9" s="389"/>
      <c r="MUN9" s="389"/>
      <c r="MUO9" s="389"/>
      <c r="MVA9" s="391"/>
      <c r="MYQ9" s="389"/>
      <c r="MYR9" s="389"/>
      <c r="MYS9" s="389"/>
      <c r="MYT9" s="389"/>
      <c r="MYU9" s="389"/>
      <c r="MZG9" s="391"/>
      <c r="NCW9" s="389"/>
      <c r="NCX9" s="389"/>
      <c r="NCY9" s="389"/>
      <c r="NCZ9" s="389"/>
      <c r="NDA9" s="389"/>
      <c r="NDM9" s="391"/>
      <c r="NHC9" s="389"/>
      <c r="NHD9" s="389"/>
      <c r="NHE9" s="389"/>
      <c r="NHF9" s="389"/>
      <c r="NHG9" s="389"/>
      <c r="NHS9" s="391"/>
      <c r="NLI9" s="389"/>
      <c r="NLJ9" s="389"/>
      <c r="NLK9" s="389"/>
      <c r="NLL9" s="389"/>
      <c r="NLM9" s="389"/>
      <c r="NLY9" s="391"/>
      <c r="NPO9" s="389"/>
      <c r="NPP9" s="389"/>
      <c r="NPQ9" s="389"/>
      <c r="NPR9" s="389"/>
      <c r="NPS9" s="389"/>
      <c r="NQE9" s="391"/>
      <c r="NTU9" s="389"/>
      <c r="NTV9" s="389"/>
      <c r="NTW9" s="389"/>
      <c r="NTX9" s="389"/>
      <c r="NTY9" s="389"/>
      <c r="NUK9" s="391"/>
      <c r="NYA9" s="389"/>
      <c r="NYB9" s="389"/>
      <c r="NYC9" s="389"/>
      <c r="NYD9" s="389"/>
      <c r="NYE9" s="389"/>
      <c r="NYQ9" s="391"/>
      <c r="OCG9" s="389"/>
      <c r="OCH9" s="389"/>
      <c r="OCI9" s="389"/>
      <c r="OCJ9" s="389"/>
      <c r="OCK9" s="389"/>
      <c r="OCW9" s="391"/>
      <c r="OGM9" s="389"/>
      <c r="OGN9" s="389"/>
      <c r="OGO9" s="389"/>
      <c r="OGP9" s="389"/>
      <c r="OGQ9" s="389"/>
      <c r="OHC9" s="391"/>
      <c r="OKS9" s="389"/>
      <c r="OKT9" s="389"/>
      <c r="OKU9" s="389"/>
      <c r="OKV9" s="389"/>
      <c r="OKW9" s="389"/>
      <c r="OLI9" s="391"/>
      <c r="OOY9" s="389"/>
      <c r="OOZ9" s="389"/>
      <c r="OPA9" s="389"/>
      <c r="OPB9" s="389"/>
      <c r="OPC9" s="389"/>
      <c r="OPO9" s="391"/>
      <c r="OTE9" s="389"/>
      <c r="OTF9" s="389"/>
      <c r="OTG9" s="389"/>
      <c r="OTH9" s="389"/>
      <c r="OTI9" s="389"/>
      <c r="OTU9" s="391"/>
      <c r="OXK9" s="389"/>
      <c r="OXL9" s="389"/>
      <c r="OXM9" s="389"/>
      <c r="OXN9" s="389"/>
      <c r="OXO9" s="389"/>
      <c r="OYA9" s="391"/>
      <c r="PBQ9" s="389"/>
      <c r="PBR9" s="389"/>
      <c r="PBS9" s="389"/>
      <c r="PBT9" s="389"/>
      <c r="PBU9" s="389"/>
      <c r="PCG9" s="391"/>
      <c r="PFW9" s="389"/>
      <c r="PFX9" s="389"/>
      <c r="PFY9" s="389"/>
      <c r="PFZ9" s="389"/>
      <c r="PGA9" s="389"/>
      <c r="PGM9" s="391"/>
      <c r="PKC9" s="389"/>
      <c r="PKD9" s="389"/>
      <c r="PKE9" s="389"/>
      <c r="PKF9" s="389"/>
      <c r="PKG9" s="389"/>
      <c r="PKS9" s="391"/>
      <c r="POI9" s="389"/>
      <c r="POJ9" s="389"/>
      <c r="POK9" s="389"/>
      <c r="POL9" s="389"/>
      <c r="POM9" s="389"/>
    </row>
    <row r="10" spans="2:11220" x14ac:dyDescent="0.25">
      <c r="K10" s="391"/>
      <c r="CZ10" s="385">
        <v>8</v>
      </c>
      <c r="DA10" s="389" t="str">
        <f>'Game Board'!F15</f>
        <v>Wales</v>
      </c>
      <c r="DB10" s="389">
        <f>IF(DA2&lt;&gt;"",IF(AND('Game Board'!G15&lt;&gt;"",'Game Board'!H15&lt;&gt;""),'Game Board'!G15,0),"")</f>
        <v>0</v>
      </c>
      <c r="DC10" s="389">
        <f>IF(DA2&lt;&gt;"",IF(AND('Game Board'!G15&lt;&gt;"",'Game Board'!H15&lt;&gt;""),'Game Board'!H15,0),"")</f>
        <v>0</v>
      </c>
      <c r="DD10" s="389" t="str">
        <f>'Game Board'!I15</f>
        <v>Netherlands</v>
      </c>
      <c r="DE10" s="389" t="str">
        <f>IF(AND('Game Board'!G15&lt;&gt;"",'Game Board'!H15&lt;&gt;""),IF(DB10&gt;DC10,"W",IF(DB10=DC10,"D","L")),"")</f>
        <v/>
      </c>
      <c r="DF10" s="385" t="str">
        <f t="shared" si="36"/>
        <v/>
      </c>
      <c r="DQ10" s="391">
        <f t="shared" si="293"/>
        <v>0</v>
      </c>
      <c r="HF10" s="385">
        <v>8</v>
      </c>
      <c r="HG10" s="389" t="str">
        <f t="shared" si="37"/>
        <v>Wales</v>
      </c>
      <c r="HH10" s="389">
        <f ca="1">IF(OFFSET('Game Board'!O15,0,HH1)&lt;&gt;"",OFFSET('Game Board'!O15,0,HH1),0)</f>
        <v>0</v>
      </c>
      <c r="HI10" s="389">
        <f ca="1">IF(OFFSET('Game Board'!P15,0,HH1)&lt;&gt;"",OFFSET('Game Board'!P15,0,HH1),0)</f>
        <v>0</v>
      </c>
      <c r="HJ10" s="389" t="str">
        <f t="shared" si="38"/>
        <v>Netherlands</v>
      </c>
      <c r="HK10" s="389" t="str">
        <f ca="1">IF(AND(OFFSET('Game Board'!O15,0,HH1)&lt;&gt;"",OFFSET('Game Board'!P15,0,HH1)&lt;&gt;""),IF(HH10&gt;HI10,"W",IF(HH10=HI10,"D","L")),"")</f>
        <v/>
      </c>
      <c r="HL10" s="385" t="str">
        <f t="shared" ca="1" si="39"/>
        <v/>
      </c>
      <c r="HW10" s="391">
        <f t="shared" si="45"/>
        <v>0</v>
      </c>
      <c r="LL10" s="385">
        <v>8</v>
      </c>
      <c r="LM10" s="389" t="str">
        <f t="shared" si="9"/>
        <v>Wales</v>
      </c>
      <c r="LN10" s="389">
        <f ca="1">IF(OFFSET('Game Board'!O15,0,LN1)&lt;&gt;"",OFFSET('Game Board'!O15,0,LN1),0)</f>
        <v>0</v>
      </c>
      <c r="LO10" s="389">
        <f ca="1">IF(OFFSET('Game Board'!P15,0,LN1)&lt;&gt;"",OFFSET('Game Board'!P15,0,LN1),0)</f>
        <v>0</v>
      </c>
      <c r="LP10" s="389" t="str">
        <f t="shared" si="10"/>
        <v>Netherlands</v>
      </c>
      <c r="LQ10" s="389" t="str">
        <f ca="1">IF(AND(OFFSET('Game Board'!O15,0,LN1)&lt;&gt;"",OFFSET('Game Board'!P15,0,LN1)&lt;&gt;""),IF(LN10&gt;LO10,"W",IF(LN10=LO10,"D","L")),"")</f>
        <v/>
      </c>
      <c r="LR10" s="385" t="str">
        <f t="shared" ca="1" si="11"/>
        <v/>
      </c>
      <c r="MC10" s="391">
        <f t="shared" si="72"/>
        <v>0</v>
      </c>
      <c r="PR10" s="385">
        <v>8</v>
      </c>
      <c r="PS10" s="389" t="str">
        <f t="shared" si="12"/>
        <v>Wales</v>
      </c>
      <c r="PT10" s="389">
        <f ca="1">IF(OFFSET('Game Board'!O15,0,PT1)&lt;&gt;"",OFFSET('Game Board'!O15,0,PT1),0)</f>
        <v>0</v>
      </c>
      <c r="PU10" s="389">
        <f ca="1">IF(OFFSET('Game Board'!P15,0,PT1)&lt;&gt;"",OFFSET('Game Board'!P15,0,PT1),0)</f>
        <v>0</v>
      </c>
      <c r="PV10" s="389" t="str">
        <f t="shared" si="13"/>
        <v>Netherlands</v>
      </c>
      <c r="PW10" s="389" t="str">
        <f ca="1">IF(AND(OFFSET('Game Board'!O15,0,PT1)&lt;&gt;"",OFFSET('Game Board'!P15,0,PT1)&lt;&gt;""),IF(PT10&gt;PU10,"W",IF(PT10=PU10,"D","L")),"")</f>
        <v/>
      </c>
      <c r="PX10" s="385" t="str">
        <f t="shared" ca="1" si="14"/>
        <v/>
      </c>
      <c r="QI10" s="391">
        <f t="shared" si="99"/>
        <v>0</v>
      </c>
      <c r="TX10" s="385">
        <v>8</v>
      </c>
      <c r="TY10" s="389" t="str">
        <f t="shared" si="15"/>
        <v>Wales</v>
      </c>
      <c r="TZ10" s="389">
        <f ca="1">IF(OFFSET('Game Board'!O15,0,TZ1)&lt;&gt;"",OFFSET('Game Board'!O15,0,TZ1),0)</f>
        <v>0</v>
      </c>
      <c r="UA10" s="389">
        <f ca="1">IF(OFFSET('Game Board'!P15,0,TZ1)&lt;&gt;"",OFFSET('Game Board'!P15,0,TZ1),0)</f>
        <v>0</v>
      </c>
      <c r="UB10" s="389" t="str">
        <f t="shared" si="16"/>
        <v>Netherlands</v>
      </c>
      <c r="UC10" s="389" t="str">
        <f ca="1">IF(AND(OFFSET('Game Board'!O15,0,TZ1)&lt;&gt;"",OFFSET('Game Board'!P15,0,TZ1)&lt;&gt;""),IF(TZ10&gt;UA10,"W",IF(TZ10=UA10,"D","L")),"")</f>
        <v/>
      </c>
      <c r="UD10" s="385" t="str">
        <f t="shared" ca="1" si="17"/>
        <v/>
      </c>
      <c r="UO10" s="391">
        <f t="shared" si="126"/>
        <v>0</v>
      </c>
      <c r="YD10" s="385">
        <v>8</v>
      </c>
      <c r="YE10" s="389" t="str">
        <f t="shared" si="18"/>
        <v>Wales</v>
      </c>
      <c r="YF10" s="389">
        <f ca="1">IF(OFFSET('Game Board'!O15,0,YF1)&lt;&gt;"",OFFSET('Game Board'!O15,0,YF1),0)</f>
        <v>0</v>
      </c>
      <c r="YG10" s="389">
        <f ca="1">IF(OFFSET('Game Board'!P15,0,YF1)&lt;&gt;"",OFFSET('Game Board'!P15,0,YF1),0)</f>
        <v>0</v>
      </c>
      <c r="YH10" s="389" t="str">
        <f t="shared" si="19"/>
        <v>Netherlands</v>
      </c>
      <c r="YI10" s="389" t="str">
        <f ca="1">IF(AND(OFFSET('Game Board'!O15,0,YF1)&lt;&gt;"",OFFSET('Game Board'!P15,0,YF1)&lt;&gt;""),IF(YF10&gt;YG10,"W",IF(YF10=YG10,"D","L")),"")</f>
        <v/>
      </c>
      <c r="YJ10" s="385" t="str">
        <f t="shared" ca="1" si="20"/>
        <v/>
      </c>
      <c r="YU10" s="391">
        <f t="shared" si="153"/>
        <v>0</v>
      </c>
      <c r="ACJ10" s="385">
        <v>8</v>
      </c>
      <c r="ACK10" s="389" t="str">
        <f t="shared" si="21"/>
        <v>Wales</v>
      </c>
      <c r="ACL10" s="389">
        <f ca="1">IF(OFFSET('Game Board'!O15,0,ACL1)&lt;&gt;"",OFFSET('Game Board'!O15,0,ACL1),0)</f>
        <v>0</v>
      </c>
      <c r="ACM10" s="389">
        <f ca="1">IF(OFFSET('Game Board'!P15,0,ACL1)&lt;&gt;"",OFFSET('Game Board'!P15,0,ACL1),0)</f>
        <v>0</v>
      </c>
      <c r="ACN10" s="389" t="str">
        <f t="shared" si="22"/>
        <v>Netherlands</v>
      </c>
      <c r="ACO10" s="389" t="str">
        <f ca="1">IF(AND(OFFSET('Game Board'!O15,0,ACL1)&lt;&gt;"",OFFSET('Game Board'!P15,0,ACL1)&lt;&gt;""),IF(ACL10&gt;ACM10,"W",IF(ACL10=ACM10,"D","L")),"")</f>
        <v/>
      </c>
      <c r="ACP10" s="385" t="str">
        <f t="shared" ca="1" si="23"/>
        <v/>
      </c>
      <c r="ADA10" s="391">
        <f t="shared" si="180"/>
        <v>0</v>
      </c>
      <c r="AGP10" s="385">
        <v>8</v>
      </c>
      <c r="AGQ10" s="389" t="str">
        <f t="shared" si="24"/>
        <v>Wales</v>
      </c>
      <c r="AGR10" s="389">
        <f ca="1">IF(OFFSET('Game Board'!O15,0,AGR1)&lt;&gt;"",OFFSET('Game Board'!O15,0,AGR1),0)</f>
        <v>0</v>
      </c>
      <c r="AGS10" s="389">
        <f ca="1">IF(OFFSET('Game Board'!P15,0,AGR1)&lt;&gt;"",OFFSET('Game Board'!P15,0,AGR1),0)</f>
        <v>0</v>
      </c>
      <c r="AGT10" s="389" t="str">
        <f t="shared" si="25"/>
        <v>Netherlands</v>
      </c>
      <c r="AGU10" s="389" t="str">
        <f ca="1">IF(AND(OFFSET('Game Board'!O15,0,AGR1)&lt;&gt;"",OFFSET('Game Board'!P15,0,AGR1)&lt;&gt;""),IF(AGR10&gt;AGS10,"W",IF(AGR10=AGS10,"D","L")),"")</f>
        <v/>
      </c>
      <c r="AGV10" s="385" t="str">
        <f t="shared" ca="1" si="26"/>
        <v/>
      </c>
      <c r="AHG10" s="391">
        <f t="shared" si="207"/>
        <v>0</v>
      </c>
      <c r="AKV10" s="385">
        <v>8</v>
      </c>
      <c r="AKW10" s="389" t="str">
        <f t="shared" si="27"/>
        <v>Wales</v>
      </c>
      <c r="AKX10" s="389">
        <f ca="1">IF(OFFSET('Game Board'!O15,0,AKX1)&lt;&gt;"",OFFSET('Game Board'!O15,0,AKX1),0)</f>
        <v>0</v>
      </c>
      <c r="AKY10" s="389">
        <f ca="1">IF(OFFSET('Game Board'!P15,0,AKX1)&lt;&gt;"",OFFSET('Game Board'!P15,0,AKX1),0)</f>
        <v>0</v>
      </c>
      <c r="AKZ10" s="389" t="str">
        <f t="shared" si="28"/>
        <v>Netherlands</v>
      </c>
      <c r="ALA10" s="389" t="str">
        <f ca="1">IF(AND(OFFSET('Game Board'!O15,0,AKX1)&lt;&gt;"",OFFSET('Game Board'!P15,0,AKX1)&lt;&gt;""),IF(AKX10&gt;AKY10,"W",IF(AKX10=AKY10,"D","L")),"")</f>
        <v/>
      </c>
      <c r="ALB10" s="385" t="str">
        <f t="shared" ca="1" si="29"/>
        <v/>
      </c>
      <c r="ALM10" s="391">
        <f t="shared" si="234"/>
        <v>0</v>
      </c>
      <c r="APB10" s="385">
        <v>8</v>
      </c>
      <c r="APC10" s="389" t="str">
        <f t="shared" si="30"/>
        <v>Wales</v>
      </c>
      <c r="APD10" s="389">
        <f ca="1">IF(OFFSET('Game Board'!O15,0,APD1)&lt;&gt;"",OFFSET('Game Board'!O15,0,APD1),0)</f>
        <v>0</v>
      </c>
      <c r="APE10" s="389">
        <f ca="1">IF(OFFSET('Game Board'!P15,0,APD1)&lt;&gt;"",OFFSET('Game Board'!P15,0,APD1),0)</f>
        <v>0</v>
      </c>
      <c r="APF10" s="389" t="str">
        <f t="shared" si="31"/>
        <v>Netherlands</v>
      </c>
      <c r="APG10" s="389" t="str">
        <f ca="1">IF(AND(OFFSET('Game Board'!O15,0,APD1)&lt;&gt;"",OFFSET('Game Board'!P15,0,APD1)&lt;&gt;""),IF(APD10&gt;APE10,"W",IF(APD10=APE10,"D","L")),"")</f>
        <v/>
      </c>
      <c r="APH10" s="385" t="str">
        <f t="shared" ca="1" si="32"/>
        <v/>
      </c>
      <c r="APS10" s="391">
        <f t="shared" si="261"/>
        <v>0</v>
      </c>
      <c r="ATH10" s="385">
        <v>8</v>
      </c>
      <c r="ATI10" s="389" t="str">
        <f t="shared" si="33"/>
        <v>Wales</v>
      </c>
      <c r="ATJ10" s="389">
        <f ca="1">IF(ATI2&lt;&gt;"",IF(OFFSET('Game Board'!O15,0,ATJ1)&lt;&gt;"",OFFSET('Game Board'!O15,0,ATJ1),0),"")</f>
        <v>0</v>
      </c>
      <c r="ATK10" s="389">
        <f ca="1">IF(ATI2&lt;&gt;"",IF(OFFSET('Game Board'!P15,0,ATJ1)&lt;&gt;"",OFFSET('Game Board'!P15,0,ATJ1),0),"")</f>
        <v>0</v>
      </c>
      <c r="ATL10" s="389" t="str">
        <f t="shared" si="34"/>
        <v>Netherlands</v>
      </c>
      <c r="ATM10" s="389" t="str">
        <f ca="1">IF(AND(OFFSET('Game Board'!O15,0,ATJ1)&lt;&gt;"",OFFSET('Game Board'!P15,0,ATJ1)&lt;&gt;""),IF(ATJ10&gt;ATK10,"W",IF(ATJ10=ATK10,"D","L")),"")</f>
        <v/>
      </c>
      <c r="ATN10" s="385" t="str">
        <f t="shared" ca="1" si="35"/>
        <v/>
      </c>
      <c r="ATY10" s="391"/>
      <c r="AXO10" s="389"/>
      <c r="AXP10" s="389"/>
      <c r="AXQ10" s="389"/>
      <c r="AXR10" s="389"/>
      <c r="AXS10" s="389"/>
      <c r="AYE10" s="391"/>
      <c r="BBU10" s="389"/>
      <c r="BBV10" s="389"/>
      <c r="BBW10" s="389"/>
      <c r="BBX10" s="389"/>
      <c r="BBY10" s="389"/>
      <c r="BCK10" s="391"/>
      <c r="BGA10" s="389"/>
      <c r="BGB10" s="389"/>
      <c r="BGC10" s="389"/>
      <c r="BGD10" s="389"/>
      <c r="BGE10" s="389"/>
      <c r="BGQ10" s="391"/>
      <c r="BKG10" s="389"/>
      <c r="BKH10" s="389"/>
      <c r="BKI10" s="389"/>
      <c r="BKJ10" s="389"/>
      <c r="BKK10" s="389"/>
      <c r="BKW10" s="391"/>
      <c r="BOM10" s="389"/>
      <c r="BON10" s="389"/>
      <c r="BOO10" s="389"/>
      <c r="BOP10" s="389"/>
      <c r="BOQ10" s="389"/>
      <c r="BPC10" s="391"/>
      <c r="BSS10" s="389"/>
      <c r="BST10" s="389"/>
      <c r="BSU10" s="389"/>
      <c r="BSV10" s="389"/>
      <c r="BSW10" s="389"/>
      <c r="BTI10" s="391"/>
      <c r="BWY10" s="389"/>
      <c r="BWZ10" s="389"/>
      <c r="BXA10" s="389"/>
      <c r="BXB10" s="389"/>
      <c r="BXC10" s="389"/>
      <c r="BXO10" s="391"/>
      <c r="CBE10" s="389"/>
      <c r="CBF10" s="389"/>
      <c r="CBG10" s="389"/>
      <c r="CBH10" s="389"/>
      <c r="CBI10" s="389"/>
      <c r="CBU10" s="391"/>
      <c r="CFK10" s="389"/>
      <c r="CFL10" s="389"/>
      <c r="CFM10" s="389"/>
      <c r="CFN10" s="389"/>
      <c r="CFO10" s="389"/>
      <c r="CGA10" s="391"/>
      <c r="CJQ10" s="389"/>
      <c r="CJR10" s="389"/>
      <c r="CJS10" s="389"/>
      <c r="CJT10" s="389"/>
      <c r="CJU10" s="389"/>
      <c r="CKG10" s="391"/>
      <c r="CNW10" s="389"/>
      <c r="CNX10" s="389"/>
      <c r="CNY10" s="389"/>
      <c r="CNZ10" s="389"/>
      <c r="COA10" s="389"/>
      <c r="COM10" s="391"/>
      <c r="CSC10" s="389"/>
      <c r="CSD10" s="389"/>
      <c r="CSE10" s="389"/>
      <c r="CSF10" s="389"/>
      <c r="CSG10" s="389"/>
      <c r="CSS10" s="391"/>
      <c r="CWI10" s="389"/>
      <c r="CWJ10" s="389"/>
      <c r="CWK10" s="389"/>
      <c r="CWL10" s="389"/>
      <c r="CWM10" s="389"/>
      <c r="CWY10" s="391"/>
      <c r="DAO10" s="389"/>
      <c r="DAP10" s="389"/>
      <c r="DAQ10" s="389"/>
      <c r="DAR10" s="389"/>
      <c r="DAS10" s="389"/>
      <c r="DBE10" s="391"/>
      <c r="DEU10" s="389"/>
      <c r="DEV10" s="389"/>
      <c r="DEW10" s="389"/>
      <c r="DEX10" s="389"/>
      <c r="DEY10" s="389"/>
      <c r="DFK10" s="391"/>
      <c r="DJA10" s="389"/>
      <c r="DJB10" s="389"/>
      <c r="DJC10" s="389"/>
      <c r="DJD10" s="389"/>
      <c r="DJE10" s="389"/>
      <c r="DJQ10" s="391"/>
      <c r="DNG10" s="389"/>
      <c r="DNH10" s="389"/>
      <c r="DNI10" s="389"/>
      <c r="DNJ10" s="389"/>
      <c r="DNK10" s="389"/>
      <c r="DNW10" s="391"/>
      <c r="DRM10" s="389"/>
      <c r="DRN10" s="389"/>
      <c r="DRO10" s="389"/>
      <c r="DRP10" s="389"/>
      <c r="DRQ10" s="389"/>
      <c r="DSC10" s="391"/>
      <c r="DVS10" s="389"/>
      <c r="DVT10" s="389"/>
      <c r="DVU10" s="389"/>
      <c r="DVV10" s="389"/>
      <c r="DVW10" s="389"/>
      <c r="DWI10" s="391"/>
      <c r="DZY10" s="389"/>
      <c r="DZZ10" s="389"/>
      <c r="EAA10" s="389"/>
      <c r="EAB10" s="389"/>
      <c r="EAC10" s="389"/>
      <c r="EAO10" s="391"/>
      <c r="EEE10" s="389"/>
      <c r="EEF10" s="389"/>
      <c r="EEG10" s="389"/>
      <c r="EEH10" s="389"/>
      <c r="EEI10" s="389"/>
      <c r="EEU10" s="391"/>
      <c r="EIK10" s="389"/>
      <c r="EIL10" s="389"/>
      <c r="EIM10" s="389"/>
      <c r="EIN10" s="389"/>
      <c r="EIO10" s="389"/>
      <c r="EJA10" s="391"/>
      <c r="EMQ10" s="389"/>
      <c r="EMR10" s="389"/>
      <c r="EMS10" s="389"/>
      <c r="EMT10" s="389"/>
      <c r="EMU10" s="389"/>
      <c r="ENG10" s="391"/>
      <c r="EQW10" s="389"/>
      <c r="EQX10" s="389"/>
      <c r="EQY10" s="389"/>
      <c r="EQZ10" s="389"/>
      <c r="ERA10" s="389"/>
      <c r="ERM10" s="391"/>
      <c r="EVC10" s="389"/>
      <c r="EVD10" s="389"/>
      <c r="EVE10" s="389"/>
      <c r="EVF10" s="389"/>
      <c r="EVG10" s="389"/>
      <c r="EVS10" s="391"/>
      <c r="EZI10" s="389"/>
      <c r="EZJ10" s="389"/>
      <c r="EZK10" s="389"/>
      <c r="EZL10" s="389"/>
      <c r="EZM10" s="389"/>
      <c r="EZY10" s="391"/>
      <c r="FDO10" s="389"/>
      <c r="FDP10" s="389"/>
      <c r="FDQ10" s="389"/>
      <c r="FDR10" s="389"/>
      <c r="FDS10" s="389"/>
      <c r="FEE10" s="391"/>
      <c r="FHU10" s="389"/>
      <c r="FHV10" s="389"/>
      <c r="FHW10" s="389"/>
      <c r="FHX10" s="389"/>
      <c r="FHY10" s="389"/>
      <c r="FIK10" s="391"/>
      <c r="FMA10" s="389"/>
      <c r="FMB10" s="389"/>
      <c r="FMC10" s="389"/>
      <c r="FMD10" s="389"/>
      <c r="FME10" s="389"/>
      <c r="FMQ10" s="391"/>
      <c r="FQG10" s="389"/>
      <c r="FQH10" s="389"/>
      <c r="FQI10" s="389"/>
      <c r="FQJ10" s="389"/>
      <c r="FQK10" s="389"/>
      <c r="FQW10" s="391"/>
      <c r="FUM10" s="389"/>
      <c r="FUN10" s="389"/>
      <c r="FUO10" s="389"/>
      <c r="FUP10" s="389"/>
      <c r="FUQ10" s="389"/>
      <c r="FVC10" s="391"/>
      <c r="FYS10" s="389"/>
      <c r="FYT10" s="389"/>
      <c r="FYU10" s="389"/>
      <c r="FYV10" s="389"/>
      <c r="FYW10" s="389"/>
      <c r="FZI10" s="391"/>
      <c r="GCY10" s="389"/>
      <c r="GCZ10" s="389"/>
      <c r="GDA10" s="389"/>
      <c r="GDB10" s="389"/>
      <c r="GDC10" s="389"/>
      <c r="GDO10" s="391"/>
      <c r="GHE10" s="389"/>
      <c r="GHF10" s="389"/>
      <c r="GHG10" s="389"/>
      <c r="GHH10" s="389"/>
      <c r="GHI10" s="389"/>
      <c r="GHU10" s="391"/>
      <c r="GLK10" s="389"/>
      <c r="GLL10" s="389"/>
      <c r="GLM10" s="389"/>
      <c r="GLN10" s="389"/>
      <c r="GLO10" s="389"/>
      <c r="GMA10" s="391"/>
      <c r="GPQ10" s="389"/>
      <c r="GPR10" s="389"/>
      <c r="GPS10" s="389"/>
      <c r="GPT10" s="389"/>
      <c r="GPU10" s="389"/>
      <c r="GQG10" s="391"/>
      <c r="GTW10" s="389"/>
      <c r="GTX10" s="389"/>
      <c r="GTY10" s="389"/>
      <c r="GTZ10" s="389"/>
      <c r="GUA10" s="389"/>
      <c r="GUM10" s="391"/>
      <c r="GYC10" s="389"/>
      <c r="GYD10" s="389"/>
      <c r="GYE10" s="389"/>
      <c r="GYF10" s="389"/>
      <c r="GYG10" s="389"/>
      <c r="GYS10" s="391"/>
      <c r="HCI10" s="389"/>
      <c r="HCJ10" s="389"/>
      <c r="HCK10" s="389"/>
      <c r="HCL10" s="389"/>
      <c r="HCM10" s="389"/>
      <c r="HCY10" s="391"/>
      <c r="HGO10" s="389"/>
      <c r="HGP10" s="389"/>
      <c r="HGQ10" s="389"/>
      <c r="HGR10" s="389"/>
      <c r="HGS10" s="389"/>
      <c r="HHE10" s="391"/>
      <c r="HKU10" s="389"/>
      <c r="HKV10" s="389"/>
      <c r="HKW10" s="389"/>
      <c r="HKX10" s="389"/>
      <c r="HKY10" s="389"/>
      <c r="HLK10" s="391"/>
      <c r="HPA10" s="389"/>
      <c r="HPB10" s="389"/>
      <c r="HPC10" s="389"/>
      <c r="HPD10" s="389"/>
      <c r="HPE10" s="389"/>
      <c r="HPQ10" s="391"/>
      <c r="HTG10" s="389"/>
      <c r="HTH10" s="389"/>
      <c r="HTI10" s="389"/>
      <c r="HTJ10" s="389"/>
      <c r="HTK10" s="389"/>
      <c r="HTW10" s="391"/>
      <c r="HXM10" s="389"/>
      <c r="HXN10" s="389"/>
      <c r="HXO10" s="389"/>
      <c r="HXP10" s="389"/>
      <c r="HXQ10" s="389"/>
      <c r="HYC10" s="391"/>
      <c r="IBS10" s="389"/>
      <c r="IBT10" s="389"/>
      <c r="IBU10" s="389"/>
      <c r="IBV10" s="389"/>
      <c r="IBW10" s="389"/>
      <c r="ICI10" s="391"/>
      <c r="IFY10" s="389"/>
      <c r="IFZ10" s="389"/>
      <c r="IGA10" s="389"/>
      <c r="IGB10" s="389"/>
      <c r="IGC10" s="389"/>
      <c r="IGO10" s="391"/>
      <c r="IKE10" s="389"/>
      <c r="IKF10" s="389"/>
      <c r="IKG10" s="389"/>
      <c r="IKH10" s="389"/>
      <c r="IKI10" s="389"/>
      <c r="IKU10" s="391"/>
      <c r="IOK10" s="389"/>
      <c r="IOL10" s="389"/>
      <c r="IOM10" s="389"/>
      <c r="ION10" s="389"/>
      <c r="IOO10" s="389"/>
      <c r="IPA10" s="391"/>
      <c r="ISQ10" s="389"/>
      <c r="ISR10" s="389"/>
      <c r="ISS10" s="389"/>
      <c r="IST10" s="389"/>
      <c r="ISU10" s="389"/>
      <c r="ITG10" s="391"/>
      <c r="IWW10" s="389"/>
      <c r="IWX10" s="389"/>
      <c r="IWY10" s="389"/>
      <c r="IWZ10" s="389"/>
      <c r="IXA10" s="389"/>
      <c r="IXM10" s="391"/>
      <c r="JBC10" s="389"/>
      <c r="JBD10" s="389"/>
      <c r="JBE10" s="389"/>
      <c r="JBF10" s="389"/>
      <c r="JBG10" s="389"/>
      <c r="JBS10" s="391"/>
      <c r="JFI10" s="389"/>
      <c r="JFJ10" s="389"/>
      <c r="JFK10" s="389"/>
      <c r="JFL10" s="389"/>
      <c r="JFM10" s="389"/>
      <c r="JFY10" s="391"/>
      <c r="JJO10" s="389"/>
      <c r="JJP10" s="389"/>
      <c r="JJQ10" s="389"/>
      <c r="JJR10" s="389"/>
      <c r="JJS10" s="389"/>
      <c r="JKE10" s="391"/>
      <c r="JNU10" s="389"/>
      <c r="JNV10" s="389"/>
      <c r="JNW10" s="389"/>
      <c r="JNX10" s="389"/>
      <c r="JNY10" s="389"/>
      <c r="JOK10" s="391"/>
      <c r="JSA10" s="389"/>
      <c r="JSB10" s="389"/>
      <c r="JSC10" s="389"/>
      <c r="JSD10" s="389"/>
      <c r="JSE10" s="389"/>
      <c r="JSQ10" s="391"/>
      <c r="JWG10" s="389"/>
      <c r="JWH10" s="389"/>
      <c r="JWI10" s="389"/>
      <c r="JWJ10" s="389"/>
      <c r="JWK10" s="389"/>
      <c r="JWW10" s="391"/>
      <c r="KAM10" s="389"/>
      <c r="KAN10" s="389"/>
      <c r="KAO10" s="389"/>
      <c r="KAP10" s="389"/>
      <c r="KAQ10" s="389"/>
      <c r="KBC10" s="391"/>
      <c r="KES10" s="389"/>
      <c r="KET10" s="389"/>
      <c r="KEU10" s="389"/>
      <c r="KEV10" s="389"/>
      <c r="KEW10" s="389"/>
      <c r="KFI10" s="391"/>
      <c r="KIY10" s="389"/>
      <c r="KIZ10" s="389"/>
      <c r="KJA10" s="389"/>
      <c r="KJB10" s="389"/>
      <c r="KJC10" s="389"/>
      <c r="KJO10" s="391"/>
      <c r="KNE10" s="389"/>
      <c r="KNF10" s="389"/>
      <c r="KNG10" s="389"/>
      <c r="KNH10" s="389"/>
      <c r="KNI10" s="389"/>
      <c r="KNU10" s="391"/>
      <c r="KRK10" s="389"/>
      <c r="KRL10" s="389"/>
      <c r="KRM10" s="389"/>
      <c r="KRN10" s="389"/>
      <c r="KRO10" s="389"/>
      <c r="KSA10" s="391"/>
      <c r="KVQ10" s="389"/>
      <c r="KVR10" s="389"/>
      <c r="KVS10" s="389"/>
      <c r="KVT10" s="389"/>
      <c r="KVU10" s="389"/>
      <c r="KWG10" s="391"/>
      <c r="KZW10" s="389"/>
      <c r="KZX10" s="389"/>
      <c r="KZY10" s="389"/>
      <c r="KZZ10" s="389"/>
      <c r="LAA10" s="389"/>
      <c r="LAM10" s="391"/>
      <c r="LEC10" s="389"/>
      <c r="LED10" s="389"/>
      <c r="LEE10" s="389"/>
      <c r="LEF10" s="389"/>
      <c r="LEG10" s="389"/>
      <c r="LES10" s="391"/>
      <c r="LII10" s="389"/>
      <c r="LIJ10" s="389"/>
      <c r="LIK10" s="389"/>
      <c r="LIL10" s="389"/>
      <c r="LIM10" s="389"/>
      <c r="LIY10" s="391"/>
      <c r="LMO10" s="389"/>
      <c r="LMP10" s="389"/>
      <c r="LMQ10" s="389"/>
      <c r="LMR10" s="389"/>
      <c r="LMS10" s="389"/>
      <c r="LNE10" s="391"/>
      <c r="LQU10" s="389"/>
      <c r="LQV10" s="389"/>
      <c r="LQW10" s="389"/>
      <c r="LQX10" s="389"/>
      <c r="LQY10" s="389"/>
      <c r="LRK10" s="391"/>
      <c r="LVA10" s="389"/>
      <c r="LVB10" s="389"/>
      <c r="LVC10" s="389"/>
      <c r="LVD10" s="389"/>
      <c r="LVE10" s="389"/>
      <c r="LVQ10" s="391"/>
      <c r="LZG10" s="389"/>
      <c r="LZH10" s="389"/>
      <c r="LZI10" s="389"/>
      <c r="LZJ10" s="389"/>
      <c r="LZK10" s="389"/>
      <c r="LZW10" s="391"/>
      <c r="MDM10" s="389"/>
      <c r="MDN10" s="389"/>
      <c r="MDO10" s="389"/>
      <c r="MDP10" s="389"/>
      <c r="MDQ10" s="389"/>
      <c r="MEC10" s="391"/>
      <c r="MHS10" s="389"/>
      <c r="MHT10" s="389"/>
      <c r="MHU10" s="389"/>
      <c r="MHV10" s="389"/>
      <c r="MHW10" s="389"/>
      <c r="MII10" s="391"/>
      <c r="MLY10" s="389"/>
      <c r="MLZ10" s="389"/>
      <c r="MMA10" s="389"/>
      <c r="MMB10" s="389"/>
      <c r="MMC10" s="389"/>
      <c r="MMO10" s="391"/>
      <c r="MQE10" s="389"/>
      <c r="MQF10" s="389"/>
      <c r="MQG10" s="389"/>
      <c r="MQH10" s="389"/>
      <c r="MQI10" s="389"/>
      <c r="MQU10" s="391"/>
      <c r="MUK10" s="389"/>
      <c r="MUL10" s="389"/>
      <c r="MUM10" s="389"/>
      <c r="MUN10" s="389"/>
      <c r="MUO10" s="389"/>
      <c r="MVA10" s="391"/>
      <c r="MYQ10" s="389"/>
      <c r="MYR10" s="389"/>
      <c r="MYS10" s="389"/>
      <c r="MYT10" s="389"/>
      <c r="MYU10" s="389"/>
      <c r="MZG10" s="391"/>
      <c r="NCW10" s="389"/>
      <c r="NCX10" s="389"/>
      <c r="NCY10" s="389"/>
      <c r="NCZ10" s="389"/>
      <c r="NDA10" s="389"/>
      <c r="NDM10" s="391"/>
      <c r="NHC10" s="389"/>
      <c r="NHD10" s="389"/>
      <c r="NHE10" s="389"/>
      <c r="NHF10" s="389"/>
      <c r="NHG10" s="389"/>
      <c r="NHS10" s="391"/>
      <c r="NLI10" s="389"/>
      <c r="NLJ10" s="389"/>
      <c r="NLK10" s="389"/>
      <c r="NLL10" s="389"/>
      <c r="NLM10" s="389"/>
      <c r="NLY10" s="391"/>
      <c r="NPO10" s="389"/>
      <c r="NPP10" s="389"/>
      <c r="NPQ10" s="389"/>
      <c r="NPR10" s="389"/>
      <c r="NPS10" s="389"/>
      <c r="NQE10" s="391"/>
      <c r="NTU10" s="389"/>
      <c r="NTV10" s="389"/>
      <c r="NTW10" s="389"/>
      <c r="NTX10" s="389"/>
      <c r="NTY10" s="389"/>
      <c r="NUK10" s="391"/>
      <c r="NYA10" s="389"/>
      <c r="NYB10" s="389"/>
      <c r="NYC10" s="389"/>
      <c r="NYD10" s="389"/>
      <c r="NYE10" s="389"/>
      <c r="NYQ10" s="391"/>
      <c r="OCG10" s="389"/>
      <c r="OCH10" s="389"/>
      <c r="OCI10" s="389"/>
      <c r="OCJ10" s="389"/>
      <c r="OCK10" s="389"/>
      <c r="OCW10" s="391"/>
      <c r="OGM10" s="389"/>
      <c r="OGN10" s="389"/>
      <c r="OGO10" s="389"/>
      <c r="OGP10" s="389"/>
      <c r="OGQ10" s="389"/>
      <c r="OHC10" s="391"/>
      <c r="OKS10" s="389"/>
      <c r="OKT10" s="389"/>
      <c r="OKU10" s="389"/>
      <c r="OKV10" s="389"/>
      <c r="OKW10" s="389"/>
      <c r="OLI10" s="391"/>
      <c r="OOY10" s="389"/>
      <c r="OOZ10" s="389"/>
      <c r="OPA10" s="389"/>
      <c r="OPB10" s="389"/>
      <c r="OPC10" s="389"/>
      <c r="OPO10" s="391"/>
      <c r="OTE10" s="389"/>
      <c r="OTF10" s="389"/>
      <c r="OTG10" s="389"/>
      <c r="OTH10" s="389"/>
      <c r="OTI10" s="389"/>
      <c r="OTU10" s="391"/>
      <c r="OXK10" s="389"/>
      <c r="OXL10" s="389"/>
      <c r="OXM10" s="389"/>
      <c r="OXN10" s="389"/>
      <c r="OXO10" s="389"/>
      <c r="OYA10" s="391"/>
      <c r="PBQ10" s="389"/>
      <c r="PBR10" s="389"/>
      <c r="PBS10" s="389"/>
      <c r="PBT10" s="389"/>
      <c r="PBU10" s="389"/>
      <c r="PCG10" s="391"/>
      <c r="PFW10" s="389"/>
      <c r="PFX10" s="389"/>
      <c r="PFY10" s="389"/>
      <c r="PFZ10" s="389"/>
      <c r="PGA10" s="389"/>
      <c r="PGM10" s="391"/>
      <c r="PKC10" s="389"/>
      <c r="PKD10" s="389"/>
      <c r="PKE10" s="389"/>
      <c r="PKF10" s="389"/>
      <c r="PKG10" s="389"/>
      <c r="PKS10" s="391"/>
      <c r="POI10" s="389"/>
      <c r="POJ10" s="389"/>
      <c r="POK10" s="389"/>
      <c r="POL10" s="389"/>
      <c r="POM10" s="389"/>
    </row>
    <row r="11" spans="2:11220" x14ac:dyDescent="0.25">
      <c r="B11" s="385">
        <f>VLOOKUP(C11,CX11:CY15,2,FALSE)</f>
        <v>1</v>
      </c>
      <c r="C11" s="386" t="str">
        <f>'Tournament Setup'!D10</f>
        <v>Spain</v>
      </c>
      <c r="D11" s="385">
        <f>SUMPRODUCT((DA3:DA54=C11)*(DE3:DE54="W"))+SUMPRODUCT((DD3:DD54=C11)*(DF3:DF54="W"))</f>
        <v>0</v>
      </c>
      <c r="E11" s="385">
        <f>SUMPRODUCT((DA3:DA54=C11)*(DE3:DE54="D"))+SUMPRODUCT((DD3:DD54=C11)*(DF3:DF54="D"))</f>
        <v>0</v>
      </c>
      <c r="F11" s="385">
        <f>SUMPRODUCT((DA3:DA54=C11)*(DE3:DE54="L"))+SUMPRODUCT((DD3:DD54=C11)*(DF3:DF54="L"))</f>
        <v>0</v>
      </c>
      <c r="G11" s="385">
        <f>SUMIF(DA3:DA72,C11,DB3:DB72)+SUMIF(DD3:DD72,C11,DC3:DC72)</f>
        <v>0</v>
      </c>
      <c r="H11" s="385">
        <f>SUMIF(DD3:DD72,C11,DB3:DB72)+SUMIF(DA3:DA72,C11,DC3:DC72)</f>
        <v>0</v>
      </c>
      <c r="I11" s="385">
        <f t="shared" ref="I11:I14" si="1306">G11-H11+1000</f>
        <v>1000</v>
      </c>
      <c r="J11" s="385">
        <f t="shared" ref="J11:J14" si="1307">D11*3+E11*1</f>
        <v>0</v>
      </c>
      <c r="K11" s="391">
        <v>29</v>
      </c>
      <c r="L11" s="385">
        <f>IF(COUNTIF(J11:J15,4)&lt;&gt;4,RANK(J11,J11:J15),J63)</f>
        <v>1</v>
      </c>
      <c r="N11" s="385">
        <f>SUMPRODUCT((L11:L14=L11)*(K11:K14&lt;K11))+L11</f>
        <v>4</v>
      </c>
      <c r="O11" s="386" t="str">
        <f>INDEX(C11:C15,MATCH(1,N11:N15,0),0)</f>
        <v>Italy</v>
      </c>
      <c r="P11" s="385">
        <f>INDEX(L11:L15,MATCH(O11,C11:C15,0),0)</f>
        <v>1</v>
      </c>
      <c r="Q11" s="385" t="str">
        <f>IF(P12=1,O11,"")</f>
        <v>Italy</v>
      </c>
      <c r="R11" s="385" t="str">
        <f>IF(P13=2,O12,"")</f>
        <v/>
      </c>
      <c r="S11" s="385" t="str">
        <f>IF(P14=3,O13,"")</f>
        <v/>
      </c>
      <c r="T11" s="385" t="str">
        <f>IF(P15=4,O14,"")</f>
        <v/>
      </c>
      <c r="V11" s="385" t="str">
        <f>IF(Q11&lt;&gt;"",Q11,"")</f>
        <v>Italy</v>
      </c>
      <c r="W11" s="385">
        <f>SUMPRODUCT((DA3:DA54=V11)*(DD3:DD54=V12)*(DE3:DE54="W"))+SUMPRODUCT((DA3:DA54=V11)*(DD3:DD54=V13)*(DE3:DE54="W"))+SUMPRODUCT((DA3:DA54=V11)*(DD3:DD54=V14)*(DE3:DE54="W"))+SUMPRODUCT((DA3:DA54=V11)*(DD3:DD54=V15)*(DE3:DE54="W"))+SUMPRODUCT((DA3:DA54=V12)*(DD3:DD54=V11)*(DF3:DF54="W"))+SUMPRODUCT((DA3:DA54=V13)*(DD3:DD54=V11)*(DF3:DF54="W"))+SUMPRODUCT((DA3:DA54=V14)*(DD3:DD54=V11)*(DF3:DF54="W"))+SUMPRODUCT((DA3:DA54=V15)*(DD3:DD54=V11)*(DF3:DF54="W"))</f>
        <v>0</v>
      </c>
      <c r="X11" s="385">
        <f>SUMPRODUCT((DA3:DA54=V11)*(DD3:DD54=V12)*(DE3:DE54="D"))+SUMPRODUCT((DA3:DA54=V11)*(DD3:DD54=V13)*(DE3:DE54="D"))+SUMPRODUCT((DA3:DA54=V11)*(DD3:DD54=V14)*(DE3:DE54="D"))+SUMPRODUCT((DA3:DA54=V11)*(DD3:DD54=V15)*(DE3:DE54="D"))+SUMPRODUCT((DA3:DA54=V12)*(DD3:DD54=V11)*(DE3:DE54="D"))+SUMPRODUCT((DA3:DA54=V13)*(DD3:DD54=V11)*(DE3:DE54="D"))+SUMPRODUCT((DA3:DA54=V14)*(DD3:DD54=V11)*(DE3:DE54="D"))+SUMPRODUCT((DA3:DA54=V15)*(DD3:DD54=V11)*(DE3:DE54="D"))</f>
        <v>0</v>
      </c>
      <c r="Y11" s="385">
        <f>SUMPRODUCT((DA3:DA54=V11)*(DD3:DD54=V12)*(DE3:DE54="L"))+SUMPRODUCT((DA3:DA54=V11)*(DD3:DD54=V13)*(DE3:DE54="L"))+SUMPRODUCT((DA3:DA54=V11)*(DD3:DD54=V14)*(DE3:DE54="L"))+SUMPRODUCT((DA3:DA54=V11)*(DD3:DD54=V15)*(DE3:DE54="L"))+SUMPRODUCT((DA3:DA54=V12)*(DD3:DD54=V11)*(DF3:DF54="L"))+SUMPRODUCT((DA3:DA54=V13)*(DD3:DD54=V11)*(DF3:DF54="L"))+SUMPRODUCT((DA3:DA54=V14)*(DD3:DD54=V11)*(DF3:DF54="L"))+SUMPRODUCT((DA3:DA54=V15)*(DD3:DD54=V11)*(DF3:DF54="L"))</f>
        <v>0</v>
      </c>
      <c r="Z11" s="385">
        <f>SUMPRODUCT((DA3:DA54=V11)*(DD3:DD54=V12)*DB3:DB54)+SUMPRODUCT((DA3:DA54=V11)*(DD3:DD54=V13)*DB3:DB54)+SUMPRODUCT((DA3:DA54=V11)*(DD3:DD54=V14)*DB3:DB54)+SUMPRODUCT((DA3:DA54=V11)*(DD3:DD54=V15)*DB3:DB54)+SUMPRODUCT((DA3:DA54=V12)*(DD3:DD54=V11)*DC3:DC54)+SUMPRODUCT((DA3:DA54=V13)*(DD3:DD54=V11)*DC3:DC54)+SUMPRODUCT((DA3:DA54=V14)*(DD3:DD54=V11)*DC3:DC54)+SUMPRODUCT((DA3:DA54=V15)*(DD3:DD54=V11)*DC3:DC54)</f>
        <v>0</v>
      </c>
      <c r="AA11" s="385">
        <f>SUMPRODUCT((DA3:DA54=V11)*(DD3:DD54=V12)*DC3:DC54)+SUMPRODUCT((DA3:DA54=V11)*(DD3:DD54=V13)*DC3:DC54)+SUMPRODUCT((DA3:DA54=V11)*(DD3:DD54=V14)*DC3:DC54)+SUMPRODUCT((DA3:DA54=V11)*(DD3:DD54=V15)*DC3:DC54)+SUMPRODUCT((DA3:DA54=V12)*(DD3:DD54=V11)*DB3:DB54)+SUMPRODUCT((DA3:DA54=V13)*(DD3:DD54=V11)*DB3:DB54)+SUMPRODUCT((DA3:DA54=V14)*(DD3:DD54=V11)*DB3:DB54)+SUMPRODUCT((DA3:DA54=V15)*(DD3:DD54=V11)*DB3:DB54)</f>
        <v>0</v>
      </c>
      <c r="AB11" s="385">
        <f>Z11-AA11+1000</f>
        <v>1000</v>
      </c>
      <c r="AC11" s="385">
        <f t="shared" ref="AC11:AC14" si="1308">IF(V11&lt;&gt;"",W11*3+X11*1,"")</f>
        <v>0</v>
      </c>
      <c r="AD11" s="385">
        <f>IF(V11&lt;&gt;"",VLOOKUP(V11,C4:I52,7,FALSE),"")</f>
        <v>1000</v>
      </c>
      <c r="AE11" s="385">
        <f>IF(V11&lt;&gt;"",VLOOKUP(V11,C4:I52,5,FALSE),"")</f>
        <v>0</v>
      </c>
      <c r="AF11" s="385">
        <f>IF(V11&lt;&gt;"",VLOOKUP(V11,C4:K52,9,FALSE),"")</f>
        <v>7</v>
      </c>
      <c r="AG11" s="385">
        <f t="shared" ref="AG11:AG14" si="1309">AC11</f>
        <v>0</v>
      </c>
      <c r="AH11" s="385">
        <f>IF(V11&lt;&gt;"",RANK(AG11,AG11:AG15),"")</f>
        <v>1</v>
      </c>
      <c r="AI11" s="385">
        <f>IF(V11&lt;&gt;"",SUMPRODUCT((AG11:AG15=AG11)*(AB11:AB15&gt;AB11)),"")</f>
        <v>0</v>
      </c>
      <c r="AJ11" s="385">
        <f>IF(V11&lt;&gt;"",SUMPRODUCT((AG11:AG15=AG11)*(AB11:AB15=AB11)*(Z11:Z15&gt;Z11)),"")</f>
        <v>0</v>
      </c>
      <c r="AK11" s="385">
        <f>IF(V11&lt;&gt;"",SUMPRODUCT((AG11:AG15=AG11)*(AB11:AB15=AB11)*(Z11:Z15=Z11)*(AD11:AD15&gt;AD11)),"")</f>
        <v>0</v>
      </c>
      <c r="AL11" s="385">
        <f>IF(V11&lt;&gt;"",SUMPRODUCT((AG11:AG15=AG11)*(AB11:AB15=AB11)*(Z11:Z15=Z11)*(AD11:AD15=AD11)*(AE11:AE15&gt;AE11)),"")</f>
        <v>0</v>
      </c>
      <c r="AM11" s="385">
        <f>IF(V11&lt;&gt;"",SUMPRODUCT((AG11:AG15=AG11)*(AB11:AB15=AB11)*(Z11:Z15=Z11)*(AD11:AD15=AD11)*(AE11:AE15=AE11)*(AF11:AF15&gt;AF11)),"")</f>
        <v>3</v>
      </c>
      <c r="AN11" s="385">
        <f>IF(V11&lt;&gt;"",IF(AN63&lt;&gt;"",IF(U62=3,AN63,AN63+U62),SUM(AH11:AM11)),"")</f>
        <v>4</v>
      </c>
      <c r="AO11" s="385" t="str">
        <f>IF(V11&lt;&gt;"",INDEX(V11:V15,MATCH(1,AN11:AN15,0),0),"")</f>
        <v>Spain</v>
      </c>
      <c r="CX11" s="385" t="str">
        <f>IF(AO11&lt;&gt;"",AO11,O11)</f>
        <v>Spain</v>
      </c>
      <c r="CY11" s="385">
        <v>1</v>
      </c>
      <c r="CZ11" s="385">
        <v>9</v>
      </c>
      <c r="DA11" s="389" t="str">
        <f>'Game Board'!F16</f>
        <v>Switzerland</v>
      </c>
      <c r="DB11" s="389">
        <f>IF(DA2&lt;&gt;"",IF(AND('Game Board'!G16&lt;&gt;"",'Game Board'!H16&lt;&gt;""),'Game Board'!G16,0),"")</f>
        <v>0</v>
      </c>
      <c r="DC11" s="389">
        <f>IF(DA2&lt;&gt;"",IF(AND('Game Board'!G16&lt;&gt;"",'Game Board'!H16&lt;&gt;""),'Game Board'!H16,0),"")</f>
        <v>0</v>
      </c>
      <c r="DD11" s="389" t="str">
        <f>'Game Board'!I16</f>
        <v>Iceland</v>
      </c>
      <c r="DE11" s="389" t="str">
        <f>IF(AND('Game Board'!G16&lt;&gt;"",'Game Board'!H16&lt;&gt;""),IF(DB11&gt;DC11,"W",IF(DB11=DC11,"D","L")),"")</f>
        <v/>
      </c>
      <c r="DF11" s="385" t="str">
        <f t="shared" si="36"/>
        <v/>
      </c>
      <c r="DH11" s="385">
        <f ca="1">VLOOKUP(DI11,HD11:HE15,2,FALSE)</f>
        <v>1</v>
      </c>
      <c r="DI11" s="386" t="str">
        <f t="shared" ref="DI11:DI14" si="1310">C11</f>
        <v>Spain</v>
      </c>
      <c r="DJ11" s="385">
        <f ca="1">SUMPRODUCT((HG3:HG54=DI11)*(HK3:HK54="W"))+SUMPRODUCT((HJ3:HJ54=DI11)*(HL3:HL54="W"))</f>
        <v>0</v>
      </c>
      <c r="DK11" s="385">
        <f ca="1">SUMPRODUCT((HG3:HG54=DI11)*(HK3:HK54="D"))+SUMPRODUCT((HJ3:HJ54=DI11)*(HL3:HL54="D"))</f>
        <v>0</v>
      </c>
      <c r="DL11" s="385">
        <f ca="1">SUMPRODUCT((HG3:HG54=DI11)*(HK3:HK54="L"))+SUMPRODUCT((HJ3:HJ54=DI11)*(HL3:HL54="L"))</f>
        <v>0</v>
      </c>
      <c r="DM11" s="385">
        <f ca="1">SUMIF(HG3:HG72,DI11,HH3:HH72)+SUMIF(HJ3:HJ72,DI11,HI3:HI72)</f>
        <v>0</v>
      </c>
      <c r="DN11" s="385">
        <f ca="1">SUMIF(HJ3:HJ72,DI11,HH3:HH72)+SUMIF(HG3:HG72,DI11,HI3:HI72)</f>
        <v>0</v>
      </c>
      <c r="DO11" s="385">
        <f t="shared" ref="DO11:DO14" ca="1" si="1311">DM11-DN11+1000</f>
        <v>1000</v>
      </c>
      <c r="DP11" s="385">
        <f t="shared" ref="DP11:DP14" ca="1" si="1312">DJ11*3+DK11*1</f>
        <v>0</v>
      </c>
      <c r="DQ11" s="391">
        <f t="shared" si="293"/>
        <v>29</v>
      </c>
      <c r="DR11" s="385">
        <f ca="1">IF(COUNTIF(DP11:DP15,4)&lt;&gt;4,RANK(DP11,DP11:DP15),DP63)</f>
        <v>1</v>
      </c>
      <c r="DT11" s="385">
        <f ca="1">SUMPRODUCT((DR11:DR14=DR11)*(DQ11:DQ14&lt;DQ11))+DR11</f>
        <v>4</v>
      </c>
      <c r="DU11" s="386" t="str">
        <f ca="1">INDEX(DI11:DI15,MATCH(1,DT11:DT15,0),0)</f>
        <v>Italy</v>
      </c>
      <c r="DV11" s="385">
        <f ca="1">INDEX(DR11:DR15,MATCH(DU11,DI11:DI15,0),0)</f>
        <v>1</v>
      </c>
      <c r="DW11" s="385" t="str">
        <f ca="1">IF(DV12=1,DU11,"")</f>
        <v>Italy</v>
      </c>
      <c r="DX11" s="385" t="str">
        <f ca="1">IF(DV13=2,DU12,"")</f>
        <v/>
      </c>
      <c r="DY11" s="385" t="str">
        <f ca="1">IF(DV14=3,DU13,"")</f>
        <v/>
      </c>
      <c r="DZ11" s="385" t="str">
        <f>IF(DV15=4,DU14,"")</f>
        <v/>
      </c>
      <c r="EB11" s="385" t="str">
        <f ca="1">IF(DW11&lt;&gt;"",DW11,"")</f>
        <v>Italy</v>
      </c>
      <c r="EC11" s="385">
        <f ca="1">SUMPRODUCT((HG3:HG54=EB11)*(HJ3:HJ54=EB12)*(HK3:HK54="W"))+SUMPRODUCT((HG3:HG54=EB11)*(HJ3:HJ54=EB13)*(HK3:HK54="W"))+SUMPRODUCT((HG3:HG54=EB11)*(HJ3:HJ54=EB14)*(HK3:HK54="W"))+SUMPRODUCT((HG3:HG54=EB11)*(HJ3:HJ54=EB15)*(HK3:HK54="W"))+SUMPRODUCT((HG3:HG54=EB12)*(HJ3:HJ54=EB11)*(HL3:HL54="W"))+SUMPRODUCT((HG3:HG54=EB13)*(HJ3:HJ54=EB11)*(HL3:HL54="W"))+SUMPRODUCT((HG3:HG54=EB14)*(HJ3:HJ54=EB11)*(HL3:HL54="W"))+SUMPRODUCT((HG3:HG54=EB15)*(HJ3:HJ54=EB11)*(HL3:HL54="W"))</f>
        <v>0</v>
      </c>
      <c r="ED11" s="385">
        <f ca="1">SUMPRODUCT((HG3:HG54=EB11)*(HJ3:HJ54=EB12)*(HK3:HK54="D"))+SUMPRODUCT((HG3:HG54=EB11)*(HJ3:HJ54=EB13)*(HK3:HK54="D"))+SUMPRODUCT((HG3:HG54=EB11)*(HJ3:HJ54=EB14)*(HK3:HK54="D"))+SUMPRODUCT((HG3:HG54=EB11)*(HJ3:HJ54=EB15)*(HK3:HK54="D"))+SUMPRODUCT((HG3:HG54=EB12)*(HJ3:HJ54=EB11)*(HK3:HK54="D"))+SUMPRODUCT((HG3:HG54=EB13)*(HJ3:HJ54=EB11)*(HK3:HK54="D"))+SUMPRODUCT((HG3:HG54=EB14)*(HJ3:HJ54=EB11)*(HK3:HK54="D"))+SUMPRODUCT((HG3:HG54=EB15)*(HJ3:HJ54=EB11)*(HK3:HK54="D"))</f>
        <v>0</v>
      </c>
      <c r="EE11" s="385">
        <f ca="1">SUMPRODUCT((HG3:HG54=EB11)*(HJ3:HJ54=EB12)*(HK3:HK54="L"))+SUMPRODUCT((HG3:HG54=EB11)*(HJ3:HJ54=EB13)*(HK3:HK54="L"))+SUMPRODUCT((HG3:HG54=EB11)*(HJ3:HJ54=EB14)*(HK3:HK54="L"))+SUMPRODUCT((HG3:HG54=EB11)*(HJ3:HJ54=EB15)*(HK3:HK54="L"))+SUMPRODUCT((HG3:HG54=EB12)*(HJ3:HJ54=EB11)*(HL3:HL54="L"))+SUMPRODUCT((HG3:HG54=EB13)*(HJ3:HJ54=EB11)*(HL3:HL54="L"))+SUMPRODUCT((HG3:HG54=EB14)*(HJ3:HJ54=EB11)*(HL3:HL54="L"))+SUMPRODUCT((HG3:HG54=EB15)*(HJ3:HJ54=EB11)*(HL3:HL54="L"))</f>
        <v>0</v>
      </c>
      <c r="EF11" s="385">
        <f ca="1">SUMPRODUCT((HG3:HG54=EB11)*(HJ3:HJ54=EB12)*HH3:HH54)+SUMPRODUCT((HG3:HG54=EB11)*(HJ3:HJ54=EB13)*HH3:HH54)+SUMPRODUCT((HG3:HG54=EB11)*(HJ3:HJ54=EB14)*HH3:HH54)+SUMPRODUCT((HG3:HG54=EB11)*(HJ3:HJ54=EB15)*HH3:HH54)+SUMPRODUCT((HG3:HG54=EB12)*(HJ3:HJ54=EB11)*HI3:HI54)+SUMPRODUCT((HG3:HG54=EB13)*(HJ3:HJ54=EB11)*HI3:HI54)+SUMPRODUCT((HG3:HG54=EB14)*(HJ3:HJ54=EB11)*HI3:HI54)+SUMPRODUCT((HG3:HG54=EB15)*(HJ3:HJ54=EB11)*HI3:HI54)</f>
        <v>0</v>
      </c>
      <c r="EG11" s="385">
        <f ca="1">SUMPRODUCT((HG3:HG54=EB11)*(HJ3:HJ54=EB12)*HI3:HI54)+SUMPRODUCT((HG3:HG54=EB11)*(HJ3:HJ54=EB13)*HI3:HI54)+SUMPRODUCT((HG3:HG54=EB11)*(HJ3:HJ54=EB14)*HI3:HI54)+SUMPRODUCT((HG3:HG54=EB11)*(HJ3:HJ54=EB15)*HI3:HI54)+SUMPRODUCT((HG3:HG54=EB12)*(HJ3:HJ54=EB11)*HH3:HH54)+SUMPRODUCT((HG3:HG54=EB13)*(HJ3:HJ54=EB11)*HH3:HH54)+SUMPRODUCT((HG3:HG54=EB14)*(HJ3:HJ54=EB11)*HH3:HH54)+SUMPRODUCT((HG3:HG54=EB15)*(HJ3:HJ54=EB11)*HH3:HH54)</f>
        <v>0</v>
      </c>
      <c r="EH11" s="385">
        <f ca="1">EF11-EG11+1000</f>
        <v>1000</v>
      </c>
      <c r="EI11" s="385">
        <f t="shared" ref="EI11:EI14" ca="1" si="1313">IF(EB11&lt;&gt;"",EC11*3+ED11*1,"")</f>
        <v>0</v>
      </c>
      <c r="EJ11" s="385">
        <f ca="1">IF(EB11&lt;&gt;"",VLOOKUP(EB11,DI4:DO52,7,FALSE),"")</f>
        <v>1000</v>
      </c>
      <c r="EK11" s="385">
        <f ca="1">IF(EB11&lt;&gt;"",VLOOKUP(EB11,DI4:DO52,5,FALSE),"")</f>
        <v>0</v>
      </c>
      <c r="EL11" s="385">
        <f ca="1">IF(EB11&lt;&gt;"",VLOOKUP(EB11,DI4:DQ52,9,FALSE),"")</f>
        <v>7</v>
      </c>
      <c r="EM11" s="385">
        <f t="shared" ref="EM11:EM14" ca="1" si="1314">EI11</f>
        <v>0</v>
      </c>
      <c r="EN11" s="385">
        <f ca="1">IF(EB11&lt;&gt;"",RANK(EM11,EM11:EM15),"")</f>
        <v>1</v>
      </c>
      <c r="EO11" s="385">
        <f ca="1">IF(EB11&lt;&gt;"",SUMPRODUCT((EM11:EM15=EM11)*(EH11:EH15&gt;EH11)),"")</f>
        <v>0</v>
      </c>
      <c r="EP11" s="385">
        <f ca="1">IF(EB11&lt;&gt;"",SUMPRODUCT((EM11:EM15=EM11)*(EH11:EH15=EH11)*(EF11:EF15&gt;EF11)),"")</f>
        <v>0</v>
      </c>
      <c r="EQ11" s="385">
        <f ca="1">IF(EB11&lt;&gt;"",SUMPRODUCT((EM11:EM15=EM11)*(EH11:EH15=EH11)*(EF11:EF15=EF11)*(EJ11:EJ15&gt;EJ11)),"")</f>
        <v>0</v>
      </c>
      <c r="ER11" s="385">
        <f ca="1">IF(EB11&lt;&gt;"",SUMPRODUCT((EM11:EM15=EM11)*(EH11:EH15=EH11)*(EF11:EF15=EF11)*(EJ11:EJ15=EJ11)*(EK11:EK15&gt;EK11)),"")</f>
        <v>0</v>
      </c>
      <c r="ES11" s="385">
        <f ca="1">IF(EB11&lt;&gt;"",SUMPRODUCT((EM11:EM15=EM11)*(EH11:EH15=EH11)*(EF11:EF15=EF11)*(EJ11:EJ15=EJ11)*(EK11:EK15=EK11)*(EL11:EL15&gt;EL11)),"")</f>
        <v>3</v>
      </c>
      <c r="ET11" s="385">
        <f ca="1">IF(EB11&lt;&gt;"",IF(ET63&lt;&gt;"",IF(EA62=3,ET63,ET63+EA62),SUM(EN11:ES11)),"")</f>
        <v>4</v>
      </c>
      <c r="EU11" s="385" t="str">
        <f ca="1">IF(EB11&lt;&gt;"",INDEX(EB11:EB15,MATCH(1,ET11:ET15,0),0),"")</f>
        <v>Spain</v>
      </c>
      <c r="HD11" s="385" t="str">
        <f ca="1">IF(EU11&lt;&gt;"",EU11,DU11)</f>
        <v>Spain</v>
      </c>
      <c r="HE11" s="385">
        <v>1</v>
      </c>
      <c r="HF11" s="385">
        <v>9</v>
      </c>
      <c r="HG11" s="389" t="str">
        <f t="shared" si="37"/>
        <v>Switzerland</v>
      </c>
      <c r="HH11" s="389">
        <f ca="1">IF(OFFSET('Game Board'!O16,0,HH1)&lt;&gt;"",OFFSET('Game Board'!O16,0,HH1),0)</f>
        <v>0</v>
      </c>
      <c r="HI11" s="389">
        <f ca="1">IF(OFFSET('Game Board'!P16,0,HH1)&lt;&gt;"",OFFSET('Game Board'!P16,0,HH1),0)</f>
        <v>0</v>
      </c>
      <c r="HJ11" s="389" t="str">
        <f t="shared" si="38"/>
        <v>Iceland</v>
      </c>
      <c r="HK11" s="389" t="str">
        <f ca="1">IF(AND(OFFSET('Game Board'!O16,0,HH1)&lt;&gt;"",OFFSET('Game Board'!P16,0,HH1)&lt;&gt;""),IF(HH11&gt;HI11,"W",IF(HH11=HI11,"D","L")),"")</f>
        <v/>
      </c>
      <c r="HL11" s="385" t="str">
        <f t="shared" ca="1" si="39"/>
        <v/>
      </c>
      <c r="HN11" s="385">
        <f ca="1">VLOOKUP(HO11,LJ11:LK15,2,FALSE)</f>
        <v>1</v>
      </c>
      <c r="HO11" s="386" t="str">
        <f t="shared" ref="HO11:HO14" si="1315">DI11</f>
        <v>Spain</v>
      </c>
      <c r="HP11" s="385">
        <f ca="1">SUMPRODUCT((LM3:LM54=HO11)*(LQ3:LQ54="W"))+SUMPRODUCT((LP3:LP54=HO11)*(LR3:LR54="W"))</f>
        <v>0</v>
      </c>
      <c r="HQ11" s="385">
        <f ca="1">SUMPRODUCT((LM3:LM54=HO11)*(LQ3:LQ54="D"))+SUMPRODUCT((LP3:LP54=HO11)*(LR3:LR54="D"))</f>
        <v>0</v>
      </c>
      <c r="HR11" s="385">
        <f ca="1">SUMPRODUCT((LM3:LM54=HO11)*(LQ3:LQ54="L"))+SUMPRODUCT((LP3:LP54=HO11)*(LR3:LR54="L"))</f>
        <v>0</v>
      </c>
      <c r="HS11" s="385">
        <f t="shared" ref="HS11" ca="1" si="1316">SUMIF(LM3:LM72,HO11,LN3:LN72)+SUMIF(LP3:LP72,HO11,LO3:LO72)</f>
        <v>0</v>
      </c>
      <c r="HT11" s="385">
        <f t="shared" ref="HT11" ca="1" si="1317">SUMIF(LP3:LP72,HO11,LN3:LN72)+SUMIF(LM3:LM72,HO11,LO3:LO72)</f>
        <v>0</v>
      </c>
      <c r="HU11" s="385">
        <f t="shared" ref="HU11:HU14" ca="1" si="1318">HS11-HT11+1000</f>
        <v>1000</v>
      </c>
      <c r="HV11" s="385">
        <f t="shared" ref="HV11:HV14" ca="1" si="1319">HP11*3+HQ11*1</f>
        <v>0</v>
      </c>
      <c r="HW11" s="391">
        <f t="shared" si="45"/>
        <v>29</v>
      </c>
      <c r="HX11" s="385">
        <f t="shared" ref="HX11" ca="1" si="1320">IF(COUNTIF(HV11:HV15,4)&lt;&gt;4,RANK(HV11,HV11:HV15),HV63)</f>
        <v>1</v>
      </c>
      <c r="HZ11" s="385">
        <f t="shared" ref="HZ11" ca="1" si="1321">SUMPRODUCT((HX11:HX14=HX11)*(HW11:HW14&lt;HW11))+HX11</f>
        <v>4</v>
      </c>
      <c r="IA11" s="386" t="str">
        <f t="shared" ref="IA11" ca="1" si="1322">INDEX(HO11:HO15,MATCH(1,HZ11:HZ15,0),0)</f>
        <v>Italy</v>
      </c>
      <c r="IB11" s="385">
        <f t="shared" ref="IB11" ca="1" si="1323">INDEX(HX11:HX15,MATCH(IA11,HO11:HO15,0),0)</f>
        <v>1</v>
      </c>
      <c r="IC11" s="385" t="str">
        <f t="shared" ref="IC11" ca="1" si="1324">IF(IB12=1,IA11,"")</f>
        <v>Italy</v>
      </c>
      <c r="ID11" s="385" t="str">
        <f t="shared" ref="ID11" ca="1" si="1325">IF(IB13=2,IA12,"")</f>
        <v/>
      </c>
      <c r="IE11" s="385" t="str">
        <f t="shared" ref="IE11" ca="1" si="1326">IF(IB14=3,IA13,"")</f>
        <v/>
      </c>
      <c r="IF11" s="385" t="str">
        <f t="shared" ref="IF11" si="1327">IF(IB15=4,IA14,"")</f>
        <v/>
      </c>
      <c r="IH11" s="385" t="str">
        <f t="shared" ref="IH11:IH14" ca="1" si="1328">IF(IC11&lt;&gt;"",IC11,"")</f>
        <v>Italy</v>
      </c>
      <c r="II11" s="385">
        <f ca="1">SUMPRODUCT((LM3:LM54=IH11)*(LP3:LP54=IH12)*(LQ3:LQ54="W"))+SUMPRODUCT((LM3:LM54=IH11)*(LP3:LP54=IH13)*(LQ3:LQ54="W"))+SUMPRODUCT((LM3:LM54=IH11)*(LP3:LP54=IH14)*(LQ3:LQ54="W"))+SUMPRODUCT((LM3:LM54=IH11)*(LP3:LP54=IH15)*(LQ3:LQ54="W"))+SUMPRODUCT((LM3:LM54=IH12)*(LP3:LP54=IH11)*(LR3:LR54="W"))+SUMPRODUCT((LM3:LM54=IH13)*(LP3:LP54=IH11)*(LR3:LR54="W"))+SUMPRODUCT((LM3:LM54=IH14)*(LP3:LP54=IH11)*(LR3:LR54="W"))+SUMPRODUCT((LM3:LM54=IH15)*(LP3:LP54=IH11)*(LR3:LR54="W"))</f>
        <v>0</v>
      </c>
      <c r="IJ11" s="385">
        <f ca="1">SUMPRODUCT((LM3:LM54=IH11)*(LP3:LP54=IH12)*(LQ3:LQ54="D"))+SUMPRODUCT((LM3:LM54=IH11)*(LP3:LP54=IH13)*(LQ3:LQ54="D"))+SUMPRODUCT((LM3:LM54=IH11)*(LP3:LP54=IH14)*(LQ3:LQ54="D"))+SUMPRODUCT((LM3:LM54=IH11)*(LP3:LP54=IH15)*(LQ3:LQ54="D"))+SUMPRODUCT((LM3:LM54=IH12)*(LP3:LP54=IH11)*(LQ3:LQ54="D"))+SUMPRODUCT((LM3:LM54=IH13)*(LP3:LP54=IH11)*(LQ3:LQ54="D"))+SUMPRODUCT((LM3:LM54=IH14)*(LP3:LP54=IH11)*(LQ3:LQ54="D"))+SUMPRODUCT((LM3:LM54=IH15)*(LP3:LP54=IH11)*(LQ3:LQ54="D"))</f>
        <v>0</v>
      </c>
      <c r="IK11" s="385">
        <f ca="1">SUMPRODUCT((LM3:LM54=IH11)*(LP3:LP54=IH12)*(LQ3:LQ54="L"))+SUMPRODUCT((LM3:LM54=IH11)*(LP3:LP54=IH13)*(LQ3:LQ54="L"))+SUMPRODUCT((LM3:LM54=IH11)*(LP3:LP54=IH14)*(LQ3:LQ54="L"))+SUMPRODUCT((LM3:LM54=IH11)*(LP3:LP54=IH15)*(LQ3:LQ54="L"))+SUMPRODUCT((LM3:LM54=IH12)*(LP3:LP54=IH11)*(LR3:LR54="L"))+SUMPRODUCT((LM3:LM54=IH13)*(LP3:LP54=IH11)*(LR3:LR54="L"))+SUMPRODUCT((LM3:LM54=IH14)*(LP3:LP54=IH11)*(LR3:LR54="L"))+SUMPRODUCT((LM3:LM54=IH15)*(LP3:LP54=IH11)*(LR3:LR54="L"))</f>
        <v>0</v>
      </c>
      <c r="IL11" s="385">
        <f ca="1">SUMPRODUCT((LM3:LM54=IH11)*(LP3:LP54=IH12)*LN3:LN54)+SUMPRODUCT((LM3:LM54=IH11)*(LP3:LP54=IH13)*LN3:LN54)+SUMPRODUCT((LM3:LM54=IH11)*(LP3:LP54=IH14)*LN3:LN54)+SUMPRODUCT((LM3:LM54=IH11)*(LP3:LP54=IH15)*LN3:LN54)+SUMPRODUCT((LM3:LM54=IH12)*(LP3:LP54=IH11)*LO3:LO54)+SUMPRODUCT((LM3:LM54=IH13)*(LP3:LP54=IH11)*LO3:LO54)+SUMPRODUCT((LM3:LM54=IH14)*(LP3:LP54=IH11)*LO3:LO54)+SUMPRODUCT((LM3:LM54=IH15)*(LP3:LP54=IH11)*LO3:LO54)</f>
        <v>0</v>
      </c>
      <c r="IM11" s="385">
        <f ca="1">SUMPRODUCT((LM3:LM54=IH11)*(LP3:LP54=IH12)*LO3:LO54)+SUMPRODUCT((LM3:LM54=IH11)*(LP3:LP54=IH13)*LO3:LO54)+SUMPRODUCT((LM3:LM54=IH11)*(LP3:LP54=IH14)*LO3:LO54)+SUMPRODUCT((LM3:LM54=IH11)*(LP3:LP54=IH15)*LO3:LO54)+SUMPRODUCT((LM3:LM54=IH12)*(LP3:LP54=IH11)*LN3:LN54)+SUMPRODUCT((LM3:LM54=IH13)*(LP3:LP54=IH11)*LN3:LN54)+SUMPRODUCT((LM3:LM54=IH14)*(LP3:LP54=IH11)*LN3:LN54)+SUMPRODUCT((LM3:LM54=IH15)*(LP3:LP54=IH11)*LN3:LN54)</f>
        <v>0</v>
      </c>
      <c r="IN11" s="385">
        <f t="shared" ref="IN11:IN14" ca="1" si="1329">IL11-IM11+1000</f>
        <v>1000</v>
      </c>
      <c r="IO11" s="385">
        <f t="shared" ref="IO11:IO14" ca="1" si="1330">IF(IH11&lt;&gt;"",II11*3+IJ11*1,"")</f>
        <v>0</v>
      </c>
      <c r="IP11" s="385">
        <f ca="1">IF(IH11&lt;&gt;"",VLOOKUP(IH11,HO4:HU52,7,FALSE),"")</f>
        <v>1000</v>
      </c>
      <c r="IQ11" s="385">
        <f ca="1">IF(IH11&lt;&gt;"",VLOOKUP(IH11,HO4:HU52,5,FALSE),"")</f>
        <v>0</v>
      </c>
      <c r="IR11" s="385">
        <f ca="1">IF(IH11&lt;&gt;"",VLOOKUP(IH11,HO4:HW52,9,FALSE),"")</f>
        <v>7</v>
      </c>
      <c r="IS11" s="385">
        <f t="shared" ref="IS11:IS14" ca="1" si="1331">IO11</f>
        <v>0</v>
      </c>
      <c r="IT11" s="385">
        <f t="shared" ref="IT11" ca="1" si="1332">IF(IH11&lt;&gt;"",RANK(IS11,IS11:IS15),"")</f>
        <v>1</v>
      </c>
      <c r="IU11" s="385">
        <f t="shared" ref="IU11" ca="1" si="1333">IF(IH11&lt;&gt;"",SUMPRODUCT((IS11:IS15=IS11)*(IN11:IN15&gt;IN11)),"")</f>
        <v>0</v>
      </c>
      <c r="IV11" s="385">
        <f t="shared" ref="IV11" ca="1" si="1334">IF(IH11&lt;&gt;"",SUMPRODUCT((IS11:IS15=IS11)*(IN11:IN15=IN11)*(IL11:IL15&gt;IL11)),"")</f>
        <v>0</v>
      </c>
      <c r="IW11" s="385">
        <f t="shared" ref="IW11" ca="1" si="1335">IF(IH11&lt;&gt;"",SUMPRODUCT((IS11:IS15=IS11)*(IN11:IN15=IN11)*(IL11:IL15=IL11)*(IP11:IP15&gt;IP11)),"")</f>
        <v>0</v>
      </c>
      <c r="IX11" s="385">
        <f t="shared" ref="IX11" ca="1" si="1336">IF(IH11&lt;&gt;"",SUMPRODUCT((IS11:IS15=IS11)*(IN11:IN15=IN11)*(IL11:IL15=IL11)*(IP11:IP15=IP11)*(IQ11:IQ15&gt;IQ11)),"")</f>
        <v>0</v>
      </c>
      <c r="IY11" s="385">
        <f t="shared" ref="IY11" ca="1" si="1337">IF(IH11&lt;&gt;"",SUMPRODUCT((IS11:IS15=IS11)*(IN11:IN15=IN11)*(IL11:IL15=IL11)*(IP11:IP15=IP11)*(IQ11:IQ15=IQ11)*(IR11:IR15&gt;IR11)),"")</f>
        <v>3</v>
      </c>
      <c r="IZ11" s="385">
        <f t="shared" ref="IZ11" ca="1" si="1338">IF(IH11&lt;&gt;"",IF(IZ63&lt;&gt;"",IF(IG62=3,IZ63,IZ63+IG62),SUM(IT11:IY11)),"")</f>
        <v>4</v>
      </c>
      <c r="JA11" s="385" t="str">
        <f t="shared" ref="JA11" ca="1" si="1339">IF(IH11&lt;&gt;"",INDEX(IH11:IH15,MATCH(1,IZ11:IZ15,0),0),"")</f>
        <v>Spain</v>
      </c>
      <c r="LJ11" s="385" t="str">
        <f t="shared" ref="LJ11" ca="1" si="1340">IF(JA11&lt;&gt;"",JA11,IA11)</f>
        <v>Spain</v>
      </c>
      <c r="LK11" s="385">
        <v>1</v>
      </c>
      <c r="LL11" s="385">
        <v>9</v>
      </c>
      <c r="LM11" s="389" t="str">
        <f t="shared" si="9"/>
        <v>Switzerland</v>
      </c>
      <c r="LN11" s="389">
        <f ca="1">IF(OFFSET('Game Board'!O16,0,LN1)&lt;&gt;"",OFFSET('Game Board'!O16,0,LN1),0)</f>
        <v>0</v>
      </c>
      <c r="LO11" s="389">
        <f ca="1">IF(OFFSET('Game Board'!P16,0,LN1)&lt;&gt;"",OFFSET('Game Board'!P16,0,LN1),0)</f>
        <v>0</v>
      </c>
      <c r="LP11" s="389" t="str">
        <f t="shared" si="10"/>
        <v>Iceland</v>
      </c>
      <c r="LQ11" s="389" t="str">
        <f ca="1">IF(AND(OFFSET('Game Board'!O16,0,LN1)&lt;&gt;"",OFFSET('Game Board'!P16,0,LN1)&lt;&gt;""),IF(LN11&gt;LO11,"W",IF(LN11=LO11,"D","L")),"")</f>
        <v/>
      </c>
      <c r="LR11" s="385" t="str">
        <f t="shared" ca="1" si="11"/>
        <v/>
      </c>
      <c r="LT11" s="385">
        <f ca="1">VLOOKUP(LU11,PP11:PQ15,2,FALSE)</f>
        <v>1</v>
      </c>
      <c r="LU11" s="386" t="str">
        <f t="shared" ref="LU11:LU14" si="1341">HO11</f>
        <v>Spain</v>
      </c>
      <c r="LV11" s="385">
        <f ca="1">SUMPRODUCT((PS3:PS54=LU11)*(PW3:PW54="W"))+SUMPRODUCT((PV3:PV54=LU11)*(PX3:PX54="W"))</f>
        <v>0</v>
      </c>
      <c r="LW11" s="385">
        <f ca="1">SUMPRODUCT((PS3:PS54=LU11)*(PW3:PW54="D"))+SUMPRODUCT((PV3:PV54=LU11)*(PX3:PX54="D"))</f>
        <v>0</v>
      </c>
      <c r="LX11" s="385">
        <f ca="1">SUMPRODUCT((PS3:PS54=LU11)*(PW3:PW54="L"))+SUMPRODUCT((PV3:PV54=LU11)*(PX3:PX54="L"))</f>
        <v>0</v>
      </c>
      <c r="LY11" s="385">
        <f t="shared" ref="LY11" ca="1" si="1342">SUMIF(PS3:PS72,LU11,PT3:PT72)+SUMIF(PV3:PV72,LU11,PU3:PU72)</f>
        <v>0</v>
      </c>
      <c r="LZ11" s="385">
        <f t="shared" ref="LZ11" ca="1" si="1343">SUMIF(PV3:PV72,LU11,PT3:PT72)+SUMIF(PS3:PS72,LU11,PU3:PU72)</f>
        <v>0</v>
      </c>
      <c r="MA11" s="385">
        <f t="shared" ref="MA11:MA14" ca="1" si="1344">LY11-LZ11+1000</f>
        <v>1000</v>
      </c>
      <c r="MB11" s="385">
        <f t="shared" ref="MB11:MB14" ca="1" si="1345">LV11*3+LW11*1</f>
        <v>0</v>
      </c>
      <c r="MC11" s="391">
        <f t="shared" si="72"/>
        <v>29</v>
      </c>
      <c r="MD11" s="385">
        <f t="shared" ref="MD11" ca="1" si="1346">IF(COUNTIF(MB11:MB15,4)&lt;&gt;4,RANK(MB11,MB11:MB15),MB63)</f>
        <v>1</v>
      </c>
      <c r="MF11" s="385">
        <f t="shared" ref="MF11" ca="1" si="1347">SUMPRODUCT((MD11:MD14=MD11)*(MC11:MC14&lt;MC11))+MD11</f>
        <v>4</v>
      </c>
      <c r="MG11" s="386" t="str">
        <f t="shared" ref="MG11" ca="1" si="1348">INDEX(LU11:LU15,MATCH(1,MF11:MF15,0),0)</f>
        <v>Italy</v>
      </c>
      <c r="MH11" s="385">
        <f t="shared" ref="MH11" ca="1" si="1349">INDEX(MD11:MD15,MATCH(MG11,LU11:LU15,0),0)</f>
        <v>1</v>
      </c>
      <c r="MI11" s="385" t="str">
        <f t="shared" ref="MI11" ca="1" si="1350">IF(MH12=1,MG11,"")</f>
        <v>Italy</v>
      </c>
      <c r="MJ11" s="385" t="str">
        <f t="shared" ref="MJ11" ca="1" si="1351">IF(MH13=2,MG12,"")</f>
        <v/>
      </c>
      <c r="MK11" s="385" t="str">
        <f t="shared" ref="MK11" ca="1" si="1352">IF(MH14=3,MG13,"")</f>
        <v/>
      </c>
      <c r="ML11" s="385" t="str">
        <f t="shared" ref="ML11" si="1353">IF(MH15=4,MG14,"")</f>
        <v/>
      </c>
      <c r="MN11" s="385" t="str">
        <f t="shared" ref="MN11:MN14" ca="1" si="1354">IF(MI11&lt;&gt;"",MI11,"")</f>
        <v>Italy</v>
      </c>
      <c r="MO11" s="385">
        <f ca="1">SUMPRODUCT((PS3:PS54=MN11)*(PV3:PV54=MN12)*(PW3:PW54="W"))+SUMPRODUCT((PS3:PS54=MN11)*(PV3:PV54=MN13)*(PW3:PW54="W"))+SUMPRODUCT((PS3:PS54=MN11)*(PV3:PV54=MN14)*(PW3:PW54="W"))+SUMPRODUCT((PS3:PS54=MN11)*(PV3:PV54=MN15)*(PW3:PW54="W"))+SUMPRODUCT((PS3:PS54=MN12)*(PV3:PV54=MN11)*(PX3:PX54="W"))+SUMPRODUCT((PS3:PS54=MN13)*(PV3:PV54=MN11)*(PX3:PX54="W"))+SUMPRODUCT((PS3:PS54=MN14)*(PV3:PV54=MN11)*(PX3:PX54="W"))+SUMPRODUCT((PS3:PS54=MN15)*(PV3:PV54=MN11)*(PX3:PX54="W"))</f>
        <v>0</v>
      </c>
      <c r="MP11" s="385">
        <f ca="1">SUMPRODUCT((PS3:PS54=MN11)*(PV3:PV54=MN12)*(PW3:PW54="D"))+SUMPRODUCT((PS3:PS54=MN11)*(PV3:PV54=MN13)*(PW3:PW54="D"))+SUMPRODUCT((PS3:PS54=MN11)*(PV3:PV54=MN14)*(PW3:PW54="D"))+SUMPRODUCT((PS3:PS54=MN11)*(PV3:PV54=MN15)*(PW3:PW54="D"))+SUMPRODUCT((PS3:PS54=MN12)*(PV3:PV54=MN11)*(PW3:PW54="D"))+SUMPRODUCT((PS3:PS54=MN13)*(PV3:PV54=MN11)*(PW3:PW54="D"))+SUMPRODUCT((PS3:PS54=MN14)*(PV3:PV54=MN11)*(PW3:PW54="D"))+SUMPRODUCT((PS3:PS54=MN15)*(PV3:PV54=MN11)*(PW3:PW54="D"))</f>
        <v>0</v>
      </c>
      <c r="MQ11" s="385">
        <f ca="1">SUMPRODUCT((PS3:PS54=MN11)*(PV3:PV54=MN12)*(PW3:PW54="L"))+SUMPRODUCT((PS3:PS54=MN11)*(PV3:PV54=MN13)*(PW3:PW54="L"))+SUMPRODUCT((PS3:PS54=MN11)*(PV3:PV54=MN14)*(PW3:PW54="L"))+SUMPRODUCT((PS3:PS54=MN11)*(PV3:PV54=MN15)*(PW3:PW54="L"))+SUMPRODUCT((PS3:PS54=MN12)*(PV3:PV54=MN11)*(PX3:PX54="L"))+SUMPRODUCT((PS3:PS54=MN13)*(PV3:PV54=MN11)*(PX3:PX54="L"))+SUMPRODUCT((PS3:PS54=MN14)*(PV3:PV54=MN11)*(PX3:PX54="L"))+SUMPRODUCT((PS3:PS54=MN15)*(PV3:PV54=MN11)*(PX3:PX54="L"))</f>
        <v>0</v>
      </c>
      <c r="MR11" s="385">
        <f ca="1">SUMPRODUCT((PS3:PS54=MN11)*(PV3:PV54=MN12)*PT3:PT54)+SUMPRODUCT((PS3:PS54=MN11)*(PV3:PV54=MN13)*PT3:PT54)+SUMPRODUCT((PS3:PS54=MN11)*(PV3:PV54=MN14)*PT3:PT54)+SUMPRODUCT((PS3:PS54=MN11)*(PV3:PV54=MN15)*PT3:PT54)+SUMPRODUCT((PS3:PS54=MN12)*(PV3:PV54=MN11)*PU3:PU54)+SUMPRODUCT((PS3:PS54=MN13)*(PV3:PV54=MN11)*PU3:PU54)+SUMPRODUCT((PS3:PS54=MN14)*(PV3:PV54=MN11)*PU3:PU54)+SUMPRODUCT((PS3:PS54=MN15)*(PV3:PV54=MN11)*PU3:PU54)</f>
        <v>0</v>
      </c>
      <c r="MS11" s="385">
        <f ca="1">SUMPRODUCT((PS3:PS54=MN11)*(PV3:PV54=MN12)*PU3:PU54)+SUMPRODUCT((PS3:PS54=MN11)*(PV3:PV54=MN13)*PU3:PU54)+SUMPRODUCT((PS3:PS54=MN11)*(PV3:PV54=MN14)*PU3:PU54)+SUMPRODUCT((PS3:PS54=MN11)*(PV3:PV54=MN15)*PU3:PU54)+SUMPRODUCT((PS3:PS54=MN12)*(PV3:PV54=MN11)*PT3:PT54)+SUMPRODUCT((PS3:PS54=MN13)*(PV3:PV54=MN11)*PT3:PT54)+SUMPRODUCT((PS3:PS54=MN14)*(PV3:PV54=MN11)*PT3:PT54)+SUMPRODUCT((PS3:PS54=MN15)*(PV3:PV54=MN11)*PT3:PT54)</f>
        <v>0</v>
      </c>
      <c r="MT11" s="385">
        <f t="shared" ref="MT11:MT14" ca="1" si="1355">MR11-MS11+1000</f>
        <v>1000</v>
      </c>
      <c r="MU11" s="385">
        <f t="shared" ref="MU11:MU14" ca="1" si="1356">IF(MN11&lt;&gt;"",MO11*3+MP11*1,"")</f>
        <v>0</v>
      </c>
      <c r="MV11" s="385">
        <f ca="1">IF(MN11&lt;&gt;"",VLOOKUP(MN11,LU4:MA52,7,FALSE),"")</f>
        <v>1000</v>
      </c>
      <c r="MW11" s="385">
        <f ca="1">IF(MN11&lt;&gt;"",VLOOKUP(MN11,LU4:MA52,5,FALSE),"")</f>
        <v>0</v>
      </c>
      <c r="MX11" s="385">
        <f ca="1">IF(MN11&lt;&gt;"",VLOOKUP(MN11,LU4:MC52,9,FALSE),"")</f>
        <v>7</v>
      </c>
      <c r="MY11" s="385">
        <f t="shared" ref="MY11:MY14" ca="1" si="1357">MU11</f>
        <v>0</v>
      </c>
      <c r="MZ11" s="385">
        <f t="shared" ref="MZ11" ca="1" si="1358">IF(MN11&lt;&gt;"",RANK(MY11,MY11:MY15),"")</f>
        <v>1</v>
      </c>
      <c r="NA11" s="385">
        <f t="shared" ref="NA11" ca="1" si="1359">IF(MN11&lt;&gt;"",SUMPRODUCT((MY11:MY15=MY11)*(MT11:MT15&gt;MT11)),"")</f>
        <v>0</v>
      </c>
      <c r="NB11" s="385">
        <f t="shared" ref="NB11" ca="1" si="1360">IF(MN11&lt;&gt;"",SUMPRODUCT((MY11:MY15=MY11)*(MT11:MT15=MT11)*(MR11:MR15&gt;MR11)),"")</f>
        <v>0</v>
      </c>
      <c r="NC11" s="385">
        <f t="shared" ref="NC11" ca="1" si="1361">IF(MN11&lt;&gt;"",SUMPRODUCT((MY11:MY15=MY11)*(MT11:MT15=MT11)*(MR11:MR15=MR11)*(MV11:MV15&gt;MV11)),"")</f>
        <v>0</v>
      </c>
      <c r="ND11" s="385">
        <f t="shared" ref="ND11" ca="1" si="1362">IF(MN11&lt;&gt;"",SUMPRODUCT((MY11:MY15=MY11)*(MT11:MT15=MT11)*(MR11:MR15=MR11)*(MV11:MV15=MV11)*(MW11:MW15&gt;MW11)),"")</f>
        <v>0</v>
      </c>
      <c r="NE11" s="385">
        <f t="shared" ref="NE11" ca="1" si="1363">IF(MN11&lt;&gt;"",SUMPRODUCT((MY11:MY15=MY11)*(MT11:MT15=MT11)*(MR11:MR15=MR11)*(MV11:MV15=MV11)*(MW11:MW15=MW11)*(MX11:MX15&gt;MX11)),"")</f>
        <v>3</v>
      </c>
      <c r="NF11" s="385">
        <f t="shared" ref="NF11" ca="1" si="1364">IF(MN11&lt;&gt;"",IF(NF63&lt;&gt;"",IF(MM62=3,NF63,NF63+MM62),SUM(MZ11:NE11)),"")</f>
        <v>4</v>
      </c>
      <c r="NG11" s="385" t="str">
        <f t="shared" ref="NG11" ca="1" si="1365">IF(MN11&lt;&gt;"",INDEX(MN11:MN15,MATCH(1,NF11:NF15,0),0),"")</f>
        <v>Spain</v>
      </c>
      <c r="PP11" s="385" t="str">
        <f t="shared" ref="PP11" ca="1" si="1366">IF(NG11&lt;&gt;"",NG11,MG11)</f>
        <v>Spain</v>
      </c>
      <c r="PQ11" s="385">
        <v>1</v>
      </c>
      <c r="PR11" s="385">
        <v>9</v>
      </c>
      <c r="PS11" s="389" t="str">
        <f t="shared" si="12"/>
        <v>Switzerland</v>
      </c>
      <c r="PT11" s="389">
        <f ca="1">IF(OFFSET('Game Board'!O16,0,PT1)&lt;&gt;"",OFFSET('Game Board'!O16,0,PT1),0)</f>
        <v>0</v>
      </c>
      <c r="PU11" s="389">
        <f ca="1">IF(OFFSET('Game Board'!P16,0,PT1)&lt;&gt;"",OFFSET('Game Board'!P16,0,PT1),0)</f>
        <v>0</v>
      </c>
      <c r="PV11" s="389" t="str">
        <f t="shared" si="13"/>
        <v>Iceland</v>
      </c>
      <c r="PW11" s="389" t="str">
        <f ca="1">IF(AND(OFFSET('Game Board'!O16,0,PT1)&lt;&gt;"",OFFSET('Game Board'!P16,0,PT1)&lt;&gt;""),IF(PT11&gt;PU11,"W",IF(PT11=PU11,"D","L")),"")</f>
        <v/>
      </c>
      <c r="PX11" s="385" t="str">
        <f t="shared" ca="1" si="14"/>
        <v/>
      </c>
      <c r="PZ11" s="385">
        <f ca="1">VLOOKUP(QA11,TV11:TW15,2,FALSE)</f>
        <v>1</v>
      </c>
      <c r="QA11" s="386" t="str">
        <f t="shared" ref="QA11:QA14" si="1367">LU11</f>
        <v>Spain</v>
      </c>
      <c r="QB11" s="385">
        <f ca="1">SUMPRODUCT((TY3:TY54=QA11)*(UC3:UC54="W"))+SUMPRODUCT((UB3:UB54=QA11)*(UD3:UD54="W"))</f>
        <v>0</v>
      </c>
      <c r="QC11" s="385">
        <f ca="1">SUMPRODUCT((TY3:TY54=QA11)*(UC3:UC54="D"))+SUMPRODUCT((UB3:UB54=QA11)*(UD3:UD54="D"))</f>
        <v>0</v>
      </c>
      <c r="QD11" s="385">
        <f ca="1">SUMPRODUCT((TY3:TY54=QA11)*(UC3:UC54="L"))+SUMPRODUCT((UB3:UB54=QA11)*(UD3:UD54="L"))</f>
        <v>0</v>
      </c>
      <c r="QE11" s="385">
        <f t="shared" ref="QE11" ca="1" si="1368">SUMIF(TY3:TY72,QA11,TZ3:TZ72)+SUMIF(UB3:UB72,QA11,UA3:UA72)</f>
        <v>0</v>
      </c>
      <c r="QF11" s="385">
        <f t="shared" ref="QF11" ca="1" si="1369">SUMIF(UB3:UB72,QA11,TZ3:TZ72)+SUMIF(TY3:TY72,QA11,UA3:UA72)</f>
        <v>0</v>
      </c>
      <c r="QG11" s="385">
        <f t="shared" ref="QG11:QG14" ca="1" si="1370">QE11-QF11+1000</f>
        <v>1000</v>
      </c>
      <c r="QH11" s="385">
        <f t="shared" ref="QH11:QH14" ca="1" si="1371">QB11*3+QC11*1</f>
        <v>0</v>
      </c>
      <c r="QI11" s="391">
        <f t="shared" si="99"/>
        <v>29</v>
      </c>
      <c r="QJ11" s="385">
        <f t="shared" ref="QJ11" ca="1" si="1372">IF(COUNTIF(QH11:QH15,4)&lt;&gt;4,RANK(QH11,QH11:QH15),QH63)</f>
        <v>1</v>
      </c>
      <c r="QL11" s="385">
        <f t="shared" ref="QL11" ca="1" si="1373">SUMPRODUCT((QJ11:QJ14=QJ11)*(QI11:QI14&lt;QI11))+QJ11</f>
        <v>4</v>
      </c>
      <c r="QM11" s="386" t="str">
        <f t="shared" ref="QM11" ca="1" si="1374">INDEX(QA11:QA15,MATCH(1,QL11:QL15,0),0)</f>
        <v>Italy</v>
      </c>
      <c r="QN11" s="385">
        <f t="shared" ref="QN11" ca="1" si="1375">INDEX(QJ11:QJ15,MATCH(QM11,QA11:QA15,0),0)</f>
        <v>1</v>
      </c>
      <c r="QO11" s="385" t="str">
        <f t="shared" ref="QO11" ca="1" si="1376">IF(QN12=1,QM11,"")</f>
        <v>Italy</v>
      </c>
      <c r="QP11" s="385" t="str">
        <f t="shared" ref="QP11" ca="1" si="1377">IF(QN13=2,QM12,"")</f>
        <v/>
      </c>
      <c r="QQ11" s="385" t="str">
        <f t="shared" ref="QQ11" ca="1" si="1378">IF(QN14=3,QM13,"")</f>
        <v/>
      </c>
      <c r="QR11" s="385" t="str">
        <f t="shared" ref="QR11" si="1379">IF(QN15=4,QM14,"")</f>
        <v/>
      </c>
      <c r="QT11" s="385" t="str">
        <f t="shared" ref="QT11:QT14" ca="1" si="1380">IF(QO11&lt;&gt;"",QO11,"")</f>
        <v>Italy</v>
      </c>
      <c r="QU11" s="385">
        <f ca="1">SUMPRODUCT((TY3:TY54=QT11)*(UB3:UB54=QT12)*(UC3:UC54="W"))+SUMPRODUCT((TY3:TY54=QT11)*(UB3:UB54=QT13)*(UC3:UC54="W"))+SUMPRODUCT((TY3:TY54=QT11)*(UB3:UB54=QT14)*(UC3:UC54="W"))+SUMPRODUCT((TY3:TY54=QT11)*(UB3:UB54=QT15)*(UC3:UC54="W"))+SUMPRODUCT((TY3:TY54=QT12)*(UB3:UB54=QT11)*(UD3:UD54="W"))+SUMPRODUCT((TY3:TY54=QT13)*(UB3:UB54=QT11)*(UD3:UD54="W"))+SUMPRODUCT((TY3:TY54=QT14)*(UB3:UB54=QT11)*(UD3:UD54="W"))+SUMPRODUCT((TY3:TY54=QT15)*(UB3:UB54=QT11)*(UD3:UD54="W"))</f>
        <v>0</v>
      </c>
      <c r="QV11" s="385">
        <f ca="1">SUMPRODUCT((TY3:TY54=QT11)*(UB3:UB54=QT12)*(UC3:UC54="D"))+SUMPRODUCT((TY3:TY54=QT11)*(UB3:UB54=QT13)*(UC3:UC54="D"))+SUMPRODUCT((TY3:TY54=QT11)*(UB3:UB54=QT14)*(UC3:UC54="D"))+SUMPRODUCT((TY3:TY54=QT11)*(UB3:UB54=QT15)*(UC3:UC54="D"))+SUMPRODUCT((TY3:TY54=QT12)*(UB3:UB54=QT11)*(UC3:UC54="D"))+SUMPRODUCT((TY3:TY54=QT13)*(UB3:UB54=QT11)*(UC3:UC54="D"))+SUMPRODUCT((TY3:TY54=QT14)*(UB3:UB54=QT11)*(UC3:UC54="D"))+SUMPRODUCT((TY3:TY54=QT15)*(UB3:UB54=QT11)*(UC3:UC54="D"))</f>
        <v>0</v>
      </c>
      <c r="QW11" s="385">
        <f ca="1">SUMPRODUCT((TY3:TY54=QT11)*(UB3:UB54=QT12)*(UC3:UC54="L"))+SUMPRODUCT((TY3:TY54=QT11)*(UB3:UB54=QT13)*(UC3:UC54="L"))+SUMPRODUCT((TY3:TY54=QT11)*(UB3:UB54=QT14)*(UC3:UC54="L"))+SUMPRODUCT((TY3:TY54=QT11)*(UB3:UB54=QT15)*(UC3:UC54="L"))+SUMPRODUCT((TY3:TY54=QT12)*(UB3:UB54=QT11)*(UD3:UD54="L"))+SUMPRODUCT((TY3:TY54=QT13)*(UB3:UB54=QT11)*(UD3:UD54="L"))+SUMPRODUCT((TY3:TY54=QT14)*(UB3:UB54=QT11)*(UD3:UD54="L"))+SUMPRODUCT((TY3:TY54=QT15)*(UB3:UB54=QT11)*(UD3:UD54="L"))</f>
        <v>0</v>
      </c>
      <c r="QX11" s="385">
        <f ca="1">SUMPRODUCT((TY3:TY54=QT11)*(UB3:UB54=QT12)*TZ3:TZ54)+SUMPRODUCT((TY3:TY54=QT11)*(UB3:UB54=QT13)*TZ3:TZ54)+SUMPRODUCT((TY3:TY54=QT11)*(UB3:UB54=QT14)*TZ3:TZ54)+SUMPRODUCT((TY3:TY54=QT11)*(UB3:UB54=QT15)*TZ3:TZ54)+SUMPRODUCT((TY3:TY54=QT12)*(UB3:UB54=QT11)*UA3:UA54)+SUMPRODUCT((TY3:TY54=QT13)*(UB3:UB54=QT11)*UA3:UA54)+SUMPRODUCT((TY3:TY54=QT14)*(UB3:UB54=QT11)*UA3:UA54)+SUMPRODUCT((TY3:TY54=QT15)*(UB3:UB54=QT11)*UA3:UA54)</f>
        <v>0</v>
      </c>
      <c r="QY11" s="385">
        <f ca="1">SUMPRODUCT((TY3:TY54=QT11)*(UB3:UB54=QT12)*UA3:UA54)+SUMPRODUCT((TY3:TY54=QT11)*(UB3:UB54=QT13)*UA3:UA54)+SUMPRODUCT((TY3:TY54=QT11)*(UB3:UB54=QT14)*UA3:UA54)+SUMPRODUCT((TY3:TY54=QT11)*(UB3:UB54=QT15)*UA3:UA54)+SUMPRODUCT((TY3:TY54=QT12)*(UB3:UB54=QT11)*TZ3:TZ54)+SUMPRODUCT((TY3:TY54=QT13)*(UB3:UB54=QT11)*TZ3:TZ54)+SUMPRODUCT((TY3:TY54=QT14)*(UB3:UB54=QT11)*TZ3:TZ54)+SUMPRODUCT((TY3:TY54=QT15)*(UB3:UB54=QT11)*TZ3:TZ54)</f>
        <v>0</v>
      </c>
      <c r="QZ11" s="385">
        <f t="shared" ref="QZ11:QZ14" ca="1" si="1381">QX11-QY11+1000</f>
        <v>1000</v>
      </c>
      <c r="RA11" s="385">
        <f t="shared" ref="RA11:RA14" ca="1" si="1382">IF(QT11&lt;&gt;"",QU11*3+QV11*1,"")</f>
        <v>0</v>
      </c>
      <c r="RB11" s="385">
        <f ca="1">IF(QT11&lt;&gt;"",VLOOKUP(QT11,QA4:QG52,7,FALSE),"")</f>
        <v>1000</v>
      </c>
      <c r="RC11" s="385">
        <f ca="1">IF(QT11&lt;&gt;"",VLOOKUP(QT11,QA4:QG52,5,FALSE),"")</f>
        <v>0</v>
      </c>
      <c r="RD11" s="385">
        <f ca="1">IF(QT11&lt;&gt;"",VLOOKUP(QT11,QA4:QI52,9,FALSE),"")</f>
        <v>7</v>
      </c>
      <c r="RE11" s="385">
        <f t="shared" ref="RE11:RE14" ca="1" si="1383">RA11</f>
        <v>0</v>
      </c>
      <c r="RF11" s="385">
        <f t="shared" ref="RF11" ca="1" si="1384">IF(QT11&lt;&gt;"",RANK(RE11,RE11:RE15),"")</f>
        <v>1</v>
      </c>
      <c r="RG11" s="385">
        <f t="shared" ref="RG11" ca="1" si="1385">IF(QT11&lt;&gt;"",SUMPRODUCT((RE11:RE15=RE11)*(QZ11:QZ15&gt;QZ11)),"")</f>
        <v>0</v>
      </c>
      <c r="RH11" s="385">
        <f t="shared" ref="RH11" ca="1" si="1386">IF(QT11&lt;&gt;"",SUMPRODUCT((RE11:RE15=RE11)*(QZ11:QZ15=QZ11)*(QX11:QX15&gt;QX11)),"")</f>
        <v>0</v>
      </c>
      <c r="RI11" s="385">
        <f t="shared" ref="RI11" ca="1" si="1387">IF(QT11&lt;&gt;"",SUMPRODUCT((RE11:RE15=RE11)*(QZ11:QZ15=QZ11)*(QX11:QX15=QX11)*(RB11:RB15&gt;RB11)),"")</f>
        <v>0</v>
      </c>
      <c r="RJ11" s="385">
        <f t="shared" ref="RJ11" ca="1" si="1388">IF(QT11&lt;&gt;"",SUMPRODUCT((RE11:RE15=RE11)*(QZ11:QZ15=QZ11)*(QX11:QX15=QX11)*(RB11:RB15=RB11)*(RC11:RC15&gt;RC11)),"")</f>
        <v>0</v>
      </c>
      <c r="RK11" s="385">
        <f t="shared" ref="RK11" ca="1" si="1389">IF(QT11&lt;&gt;"",SUMPRODUCT((RE11:RE15=RE11)*(QZ11:QZ15=QZ11)*(QX11:QX15=QX11)*(RB11:RB15=RB11)*(RC11:RC15=RC11)*(RD11:RD15&gt;RD11)),"")</f>
        <v>3</v>
      </c>
      <c r="RL11" s="385">
        <f t="shared" ref="RL11" ca="1" si="1390">IF(QT11&lt;&gt;"",IF(RL63&lt;&gt;"",IF(QS62=3,RL63,RL63+QS62),SUM(RF11:RK11)),"")</f>
        <v>4</v>
      </c>
      <c r="RM11" s="385" t="str">
        <f t="shared" ref="RM11" ca="1" si="1391">IF(QT11&lt;&gt;"",INDEX(QT11:QT15,MATCH(1,RL11:RL15,0),0),"")</f>
        <v>Spain</v>
      </c>
      <c r="TV11" s="385" t="str">
        <f t="shared" ref="TV11" ca="1" si="1392">IF(RM11&lt;&gt;"",RM11,QM11)</f>
        <v>Spain</v>
      </c>
      <c r="TW11" s="385">
        <v>1</v>
      </c>
      <c r="TX11" s="385">
        <v>9</v>
      </c>
      <c r="TY11" s="389" t="str">
        <f t="shared" si="15"/>
        <v>Switzerland</v>
      </c>
      <c r="TZ11" s="389">
        <f ca="1">IF(OFFSET('Game Board'!O16,0,TZ1)&lt;&gt;"",OFFSET('Game Board'!O16,0,TZ1),0)</f>
        <v>0</v>
      </c>
      <c r="UA11" s="389">
        <f ca="1">IF(OFFSET('Game Board'!P16,0,TZ1)&lt;&gt;"",OFFSET('Game Board'!P16,0,TZ1),0)</f>
        <v>0</v>
      </c>
      <c r="UB11" s="389" t="str">
        <f t="shared" si="16"/>
        <v>Iceland</v>
      </c>
      <c r="UC11" s="389" t="str">
        <f ca="1">IF(AND(OFFSET('Game Board'!O16,0,TZ1)&lt;&gt;"",OFFSET('Game Board'!P16,0,TZ1)&lt;&gt;""),IF(TZ11&gt;UA11,"W",IF(TZ11=UA11,"D","L")),"")</f>
        <v/>
      </c>
      <c r="UD11" s="385" t="str">
        <f t="shared" ca="1" si="17"/>
        <v/>
      </c>
      <c r="UF11" s="385">
        <f ca="1">VLOOKUP(UG11,YB11:YC15,2,FALSE)</f>
        <v>1</v>
      </c>
      <c r="UG11" s="386" t="str">
        <f t="shared" ref="UG11:UG14" si="1393">QA11</f>
        <v>Spain</v>
      </c>
      <c r="UH11" s="385">
        <f ca="1">SUMPRODUCT((YE3:YE54=UG11)*(YI3:YI54="W"))+SUMPRODUCT((YH3:YH54=UG11)*(YJ3:YJ54="W"))</f>
        <v>0</v>
      </c>
      <c r="UI11" s="385">
        <f ca="1">SUMPRODUCT((YE3:YE54=UG11)*(YI3:YI54="D"))+SUMPRODUCT((YH3:YH54=UG11)*(YJ3:YJ54="D"))</f>
        <v>0</v>
      </c>
      <c r="UJ11" s="385">
        <f ca="1">SUMPRODUCT((YE3:YE54=UG11)*(YI3:YI54="L"))+SUMPRODUCT((YH3:YH54=UG11)*(YJ3:YJ54="L"))</f>
        <v>0</v>
      </c>
      <c r="UK11" s="385">
        <f t="shared" ref="UK11" ca="1" si="1394">SUMIF(YE3:YE72,UG11,YF3:YF72)+SUMIF(YH3:YH72,UG11,YG3:YG72)</f>
        <v>0</v>
      </c>
      <c r="UL11" s="385">
        <f t="shared" ref="UL11" ca="1" si="1395">SUMIF(YH3:YH72,UG11,YF3:YF72)+SUMIF(YE3:YE72,UG11,YG3:YG72)</f>
        <v>0</v>
      </c>
      <c r="UM11" s="385">
        <f t="shared" ref="UM11:UM14" ca="1" si="1396">UK11-UL11+1000</f>
        <v>1000</v>
      </c>
      <c r="UN11" s="385">
        <f t="shared" ref="UN11:UN14" ca="1" si="1397">UH11*3+UI11*1</f>
        <v>0</v>
      </c>
      <c r="UO11" s="391">
        <f t="shared" si="126"/>
        <v>29</v>
      </c>
      <c r="UP11" s="385">
        <f t="shared" ref="UP11" ca="1" si="1398">IF(COUNTIF(UN11:UN15,4)&lt;&gt;4,RANK(UN11,UN11:UN15),UN63)</f>
        <v>1</v>
      </c>
      <c r="UR11" s="385">
        <f t="shared" ref="UR11" ca="1" si="1399">SUMPRODUCT((UP11:UP14=UP11)*(UO11:UO14&lt;UO11))+UP11</f>
        <v>4</v>
      </c>
      <c r="US11" s="386" t="str">
        <f t="shared" ref="US11" ca="1" si="1400">INDEX(UG11:UG15,MATCH(1,UR11:UR15,0),0)</f>
        <v>Italy</v>
      </c>
      <c r="UT11" s="385">
        <f t="shared" ref="UT11" ca="1" si="1401">INDEX(UP11:UP15,MATCH(US11,UG11:UG15,0),0)</f>
        <v>1</v>
      </c>
      <c r="UU11" s="385" t="str">
        <f t="shared" ref="UU11" ca="1" si="1402">IF(UT12=1,US11,"")</f>
        <v>Italy</v>
      </c>
      <c r="UV11" s="385" t="str">
        <f t="shared" ref="UV11" ca="1" si="1403">IF(UT13=2,US12,"")</f>
        <v/>
      </c>
      <c r="UW11" s="385" t="str">
        <f t="shared" ref="UW11" ca="1" si="1404">IF(UT14=3,US13,"")</f>
        <v/>
      </c>
      <c r="UX11" s="385" t="str">
        <f t="shared" ref="UX11" si="1405">IF(UT15=4,US14,"")</f>
        <v/>
      </c>
      <c r="UZ11" s="385" t="str">
        <f t="shared" ref="UZ11:UZ14" ca="1" si="1406">IF(UU11&lt;&gt;"",UU11,"")</f>
        <v>Italy</v>
      </c>
      <c r="VA11" s="385">
        <f ca="1">SUMPRODUCT((YE3:YE54=UZ11)*(YH3:YH54=UZ12)*(YI3:YI54="W"))+SUMPRODUCT((YE3:YE54=UZ11)*(YH3:YH54=UZ13)*(YI3:YI54="W"))+SUMPRODUCT((YE3:YE54=UZ11)*(YH3:YH54=UZ14)*(YI3:YI54="W"))+SUMPRODUCT((YE3:YE54=UZ11)*(YH3:YH54=UZ15)*(YI3:YI54="W"))+SUMPRODUCT((YE3:YE54=UZ12)*(YH3:YH54=UZ11)*(YJ3:YJ54="W"))+SUMPRODUCT((YE3:YE54=UZ13)*(YH3:YH54=UZ11)*(YJ3:YJ54="W"))+SUMPRODUCT((YE3:YE54=UZ14)*(YH3:YH54=UZ11)*(YJ3:YJ54="W"))+SUMPRODUCT((YE3:YE54=UZ15)*(YH3:YH54=UZ11)*(YJ3:YJ54="W"))</f>
        <v>0</v>
      </c>
      <c r="VB11" s="385">
        <f ca="1">SUMPRODUCT((YE3:YE54=UZ11)*(YH3:YH54=UZ12)*(YI3:YI54="D"))+SUMPRODUCT((YE3:YE54=UZ11)*(YH3:YH54=UZ13)*(YI3:YI54="D"))+SUMPRODUCT((YE3:YE54=UZ11)*(YH3:YH54=UZ14)*(YI3:YI54="D"))+SUMPRODUCT((YE3:YE54=UZ11)*(YH3:YH54=UZ15)*(YI3:YI54="D"))+SUMPRODUCT((YE3:YE54=UZ12)*(YH3:YH54=UZ11)*(YI3:YI54="D"))+SUMPRODUCT((YE3:YE54=UZ13)*(YH3:YH54=UZ11)*(YI3:YI54="D"))+SUMPRODUCT((YE3:YE54=UZ14)*(YH3:YH54=UZ11)*(YI3:YI54="D"))+SUMPRODUCT((YE3:YE54=UZ15)*(YH3:YH54=UZ11)*(YI3:YI54="D"))</f>
        <v>0</v>
      </c>
      <c r="VC11" s="385">
        <f ca="1">SUMPRODUCT((YE3:YE54=UZ11)*(YH3:YH54=UZ12)*(YI3:YI54="L"))+SUMPRODUCT((YE3:YE54=UZ11)*(YH3:YH54=UZ13)*(YI3:YI54="L"))+SUMPRODUCT((YE3:YE54=UZ11)*(YH3:YH54=UZ14)*(YI3:YI54="L"))+SUMPRODUCT((YE3:YE54=UZ11)*(YH3:YH54=UZ15)*(YI3:YI54="L"))+SUMPRODUCT((YE3:YE54=UZ12)*(YH3:YH54=UZ11)*(YJ3:YJ54="L"))+SUMPRODUCT((YE3:YE54=UZ13)*(YH3:YH54=UZ11)*(YJ3:YJ54="L"))+SUMPRODUCT((YE3:YE54=UZ14)*(YH3:YH54=UZ11)*(YJ3:YJ54="L"))+SUMPRODUCT((YE3:YE54=UZ15)*(YH3:YH54=UZ11)*(YJ3:YJ54="L"))</f>
        <v>0</v>
      </c>
      <c r="VD11" s="385">
        <f ca="1">SUMPRODUCT((YE3:YE54=UZ11)*(YH3:YH54=UZ12)*YF3:YF54)+SUMPRODUCT((YE3:YE54=UZ11)*(YH3:YH54=UZ13)*YF3:YF54)+SUMPRODUCT((YE3:YE54=UZ11)*(YH3:YH54=UZ14)*YF3:YF54)+SUMPRODUCT((YE3:YE54=UZ11)*(YH3:YH54=UZ15)*YF3:YF54)+SUMPRODUCT((YE3:YE54=UZ12)*(YH3:YH54=UZ11)*YG3:YG54)+SUMPRODUCT((YE3:YE54=UZ13)*(YH3:YH54=UZ11)*YG3:YG54)+SUMPRODUCT((YE3:YE54=UZ14)*(YH3:YH54=UZ11)*YG3:YG54)+SUMPRODUCT((YE3:YE54=UZ15)*(YH3:YH54=UZ11)*YG3:YG54)</f>
        <v>0</v>
      </c>
      <c r="VE11" s="385">
        <f ca="1">SUMPRODUCT((YE3:YE54=UZ11)*(YH3:YH54=UZ12)*YG3:YG54)+SUMPRODUCT((YE3:YE54=UZ11)*(YH3:YH54=UZ13)*YG3:YG54)+SUMPRODUCT((YE3:YE54=UZ11)*(YH3:YH54=UZ14)*YG3:YG54)+SUMPRODUCT((YE3:YE54=UZ11)*(YH3:YH54=UZ15)*YG3:YG54)+SUMPRODUCT((YE3:YE54=UZ12)*(YH3:YH54=UZ11)*YF3:YF54)+SUMPRODUCT((YE3:YE54=UZ13)*(YH3:YH54=UZ11)*YF3:YF54)+SUMPRODUCT((YE3:YE54=UZ14)*(YH3:YH54=UZ11)*YF3:YF54)+SUMPRODUCT((YE3:YE54=UZ15)*(YH3:YH54=UZ11)*YF3:YF54)</f>
        <v>0</v>
      </c>
      <c r="VF11" s="385">
        <f t="shared" ref="VF11:VF14" ca="1" si="1407">VD11-VE11+1000</f>
        <v>1000</v>
      </c>
      <c r="VG11" s="385">
        <f t="shared" ref="VG11:VG14" ca="1" si="1408">IF(UZ11&lt;&gt;"",VA11*3+VB11*1,"")</f>
        <v>0</v>
      </c>
      <c r="VH11" s="385">
        <f ca="1">IF(UZ11&lt;&gt;"",VLOOKUP(UZ11,UG4:UM52,7,FALSE),"")</f>
        <v>1000</v>
      </c>
      <c r="VI11" s="385">
        <f ca="1">IF(UZ11&lt;&gt;"",VLOOKUP(UZ11,UG4:UM52,5,FALSE),"")</f>
        <v>0</v>
      </c>
      <c r="VJ11" s="385">
        <f ca="1">IF(UZ11&lt;&gt;"",VLOOKUP(UZ11,UG4:UO52,9,FALSE),"")</f>
        <v>7</v>
      </c>
      <c r="VK11" s="385">
        <f t="shared" ref="VK11:VK14" ca="1" si="1409">VG11</f>
        <v>0</v>
      </c>
      <c r="VL11" s="385">
        <f t="shared" ref="VL11" ca="1" si="1410">IF(UZ11&lt;&gt;"",RANK(VK11,VK11:VK15),"")</f>
        <v>1</v>
      </c>
      <c r="VM11" s="385">
        <f t="shared" ref="VM11" ca="1" si="1411">IF(UZ11&lt;&gt;"",SUMPRODUCT((VK11:VK15=VK11)*(VF11:VF15&gt;VF11)),"")</f>
        <v>0</v>
      </c>
      <c r="VN11" s="385">
        <f t="shared" ref="VN11" ca="1" si="1412">IF(UZ11&lt;&gt;"",SUMPRODUCT((VK11:VK15=VK11)*(VF11:VF15=VF11)*(VD11:VD15&gt;VD11)),"")</f>
        <v>0</v>
      </c>
      <c r="VO11" s="385">
        <f t="shared" ref="VO11" ca="1" si="1413">IF(UZ11&lt;&gt;"",SUMPRODUCT((VK11:VK15=VK11)*(VF11:VF15=VF11)*(VD11:VD15=VD11)*(VH11:VH15&gt;VH11)),"")</f>
        <v>0</v>
      </c>
      <c r="VP11" s="385">
        <f t="shared" ref="VP11" ca="1" si="1414">IF(UZ11&lt;&gt;"",SUMPRODUCT((VK11:VK15=VK11)*(VF11:VF15=VF11)*(VD11:VD15=VD11)*(VH11:VH15=VH11)*(VI11:VI15&gt;VI11)),"")</f>
        <v>0</v>
      </c>
      <c r="VQ11" s="385">
        <f t="shared" ref="VQ11" ca="1" si="1415">IF(UZ11&lt;&gt;"",SUMPRODUCT((VK11:VK15=VK11)*(VF11:VF15=VF11)*(VD11:VD15=VD11)*(VH11:VH15=VH11)*(VI11:VI15=VI11)*(VJ11:VJ15&gt;VJ11)),"")</f>
        <v>3</v>
      </c>
      <c r="VR11" s="385">
        <f t="shared" ref="VR11" ca="1" si="1416">IF(UZ11&lt;&gt;"",IF(VR63&lt;&gt;"",IF(UY62=3,VR63,VR63+UY62),SUM(VL11:VQ11)),"")</f>
        <v>4</v>
      </c>
      <c r="VS11" s="385" t="str">
        <f t="shared" ref="VS11" ca="1" si="1417">IF(UZ11&lt;&gt;"",INDEX(UZ11:UZ15,MATCH(1,VR11:VR15,0),0),"")</f>
        <v>Spain</v>
      </c>
      <c r="YB11" s="385" t="str">
        <f t="shared" ref="YB11" ca="1" si="1418">IF(VS11&lt;&gt;"",VS11,US11)</f>
        <v>Spain</v>
      </c>
      <c r="YC11" s="385">
        <v>1</v>
      </c>
      <c r="YD11" s="385">
        <v>9</v>
      </c>
      <c r="YE11" s="389" t="str">
        <f t="shared" si="18"/>
        <v>Switzerland</v>
      </c>
      <c r="YF11" s="389">
        <f ca="1">IF(OFFSET('Game Board'!O16,0,YF1)&lt;&gt;"",OFFSET('Game Board'!O16,0,YF1),0)</f>
        <v>0</v>
      </c>
      <c r="YG11" s="389">
        <f ca="1">IF(OFFSET('Game Board'!P16,0,YF1)&lt;&gt;"",OFFSET('Game Board'!P16,0,YF1),0)</f>
        <v>0</v>
      </c>
      <c r="YH11" s="389" t="str">
        <f t="shared" si="19"/>
        <v>Iceland</v>
      </c>
      <c r="YI11" s="389" t="str">
        <f ca="1">IF(AND(OFFSET('Game Board'!O16,0,YF1)&lt;&gt;"",OFFSET('Game Board'!P16,0,YF1)&lt;&gt;""),IF(YF11&gt;YG11,"W",IF(YF11=YG11,"D","L")),"")</f>
        <v/>
      </c>
      <c r="YJ11" s="385" t="str">
        <f t="shared" ca="1" si="20"/>
        <v/>
      </c>
      <c r="YL11" s="385">
        <f ca="1">VLOOKUP(YM11,ACH11:ACI15,2,FALSE)</f>
        <v>1</v>
      </c>
      <c r="YM11" s="386" t="str">
        <f t="shared" ref="YM11:YM14" si="1419">UG11</f>
        <v>Spain</v>
      </c>
      <c r="YN11" s="385">
        <f ca="1">SUMPRODUCT((ACK3:ACK54=YM11)*(ACO3:ACO54="W"))+SUMPRODUCT((ACN3:ACN54=YM11)*(ACP3:ACP54="W"))</f>
        <v>0</v>
      </c>
      <c r="YO11" s="385">
        <f ca="1">SUMPRODUCT((ACK3:ACK54=YM11)*(ACO3:ACO54="D"))+SUMPRODUCT((ACN3:ACN54=YM11)*(ACP3:ACP54="D"))</f>
        <v>0</v>
      </c>
      <c r="YP11" s="385">
        <f ca="1">SUMPRODUCT((ACK3:ACK54=YM11)*(ACO3:ACO54="L"))+SUMPRODUCT((ACN3:ACN54=YM11)*(ACP3:ACP54="L"))</f>
        <v>0</v>
      </c>
      <c r="YQ11" s="385">
        <f t="shared" ref="YQ11" ca="1" si="1420">SUMIF(ACK3:ACK72,YM11,ACL3:ACL72)+SUMIF(ACN3:ACN72,YM11,ACM3:ACM72)</f>
        <v>0</v>
      </c>
      <c r="YR11" s="385">
        <f t="shared" ref="YR11" ca="1" si="1421">SUMIF(ACN3:ACN72,YM11,ACL3:ACL72)+SUMIF(ACK3:ACK72,YM11,ACM3:ACM72)</f>
        <v>0</v>
      </c>
      <c r="YS11" s="385">
        <f t="shared" ref="YS11:YS14" ca="1" si="1422">YQ11-YR11+1000</f>
        <v>1000</v>
      </c>
      <c r="YT11" s="385">
        <f t="shared" ref="YT11:YT14" ca="1" si="1423">YN11*3+YO11*1</f>
        <v>0</v>
      </c>
      <c r="YU11" s="391">
        <f t="shared" si="153"/>
        <v>29</v>
      </c>
      <c r="YV11" s="385">
        <f t="shared" ref="YV11" ca="1" si="1424">IF(COUNTIF(YT11:YT15,4)&lt;&gt;4,RANK(YT11,YT11:YT15),YT63)</f>
        <v>1</v>
      </c>
      <c r="YX11" s="385">
        <f t="shared" ref="YX11" ca="1" si="1425">SUMPRODUCT((YV11:YV14=YV11)*(YU11:YU14&lt;YU11))+YV11</f>
        <v>4</v>
      </c>
      <c r="YY11" s="386" t="str">
        <f t="shared" ref="YY11" ca="1" si="1426">INDEX(YM11:YM15,MATCH(1,YX11:YX15,0),0)</f>
        <v>Italy</v>
      </c>
      <c r="YZ11" s="385">
        <f t="shared" ref="YZ11" ca="1" si="1427">INDEX(YV11:YV15,MATCH(YY11,YM11:YM15,0),0)</f>
        <v>1</v>
      </c>
      <c r="ZA11" s="385" t="str">
        <f t="shared" ref="ZA11" ca="1" si="1428">IF(YZ12=1,YY11,"")</f>
        <v>Italy</v>
      </c>
      <c r="ZB11" s="385" t="str">
        <f t="shared" ref="ZB11" ca="1" si="1429">IF(YZ13=2,YY12,"")</f>
        <v/>
      </c>
      <c r="ZC11" s="385" t="str">
        <f t="shared" ref="ZC11" ca="1" si="1430">IF(YZ14=3,YY13,"")</f>
        <v/>
      </c>
      <c r="ZD11" s="385" t="str">
        <f t="shared" ref="ZD11" si="1431">IF(YZ15=4,YY14,"")</f>
        <v/>
      </c>
      <c r="ZF11" s="385" t="str">
        <f t="shared" ref="ZF11:ZF14" ca="1" si="1432">IF(ZA11&lt;&gt;"",ZA11,"")</f>
        <v>Italy</v>
      </c>
      <c r="ZG11" s="385">
        <f ca="1">SUMPRODUCT((ACK3:ACK54=ZF11)*(ACN3:ACN54=ZF12)*(ACO3:ACO54="W"))+SUMPRODUCT((ACK3:ACK54=ZF11)*(ACN3:ACN54=ZF13)*(ACO3:ACO54="W"))+SUMPRODUCT((ACK3:ACK54=ZF11)*(ACN3:ACN54=ZF14)*(ACO3:ACO54="W"))+SUMPRODUCT((ACK3:ACK54=ZF11)*(ACN3:ACN54=ZF15)*(ACO3:ACO54="W"))+SUMPRODUCT((ACK3:ACK54=ZF12)*(ACN3:ACN54=ZF11)*(ACP3:ACP54="W"))+SUMPRODUCT((ACK3:ACK54=ZF13)*(ACN3:ACN54=ZF11)*(ACP3:ACP54="W"))+SUMPRODUCT((ACK3:ACK54=ZF14)*(ACN3:ACN54=ZF11)*(ACP3:ACP54="W"))+SUMPRODUCT((ACK3:ACK54=ZF15)*(ACN3:ACN54=ZF11)*(ACP3:ACP54="W"))</f>
        <v>0</v>
      </c>
      <c r="ZH11" s="385">
        <f ca="1">SUMPRODUCT((ACK3:ACK54=ZF11)*(ACN3:ACN54=ZF12)*(ACO3:ACO54="D"))+SUMPRODUCT((ACK3:ACK54=ZF11)*(ACN3:ACN54=ZF13)*(ACO3:ACO54="D"))+SUMPRODUCT((ACK3:ACK54=ZF11)*(ACN3:ACN54=ZF14)*(ACO3:ACO54="D"))+SUMPRODUCT((ACK3:ACK54=ZF11)*(ACN3:ACN54=ZF15)*(ACO3:ACO54="D"))+SUMPRODUCT((ACK3:ACK54=ZF12)*(ACN3:ACN54=ZF11)*(ACO3:ACO54="D"))+SUMPRODUCT((ACK3:ACK54=ZF13)*(ACN3:ACN54=ZF11)*(ACO3:ACO54="D"))+SUMPRODUCT((ACK3:ACK54=ZF14)*(ACN3:ACN54=ZF11)*(ACO3:ACO54="D"))+SUMPRODUCT((ACK3:ACK54=ZF15)*(ACN3:ACN54=ZF11)*(ACO3:ACO54="D"))</f>
        <v>0</v>
      </c>
      <c r="ZI11" s="385">
        <f ca="1">SUMPRODUCT((ACK3:ACK54=ZF11)*(ACN3:ACN54=ZF12)*(ACO3:ACO54="L"))+SUMPRODUCT((ACK3:ACK54=ZF11)*(ACN3:ACN54=ZF13)*(ACO3:ACO54="L"))+SUMPRODUCT((ACK3:ACK54=ZF11)*(ACN3:ACN54=ZF14)*(ACO3:ACO54="L"))+SUMPRODUCT((ACK3:ACK54=ZF11)*(ACN3:ACN54=ZF15)*(ACO3:ACO54="L"))+SUMPRODUCT((ACK3:ACK54=ZF12)*(ACN3:ACN54=ZF11)*(ACP3:ACP54="L"))+SUMPRODUCT((ACK3:ACK54=ZF13)*(ACN3:ACN54=ZF11)*(ACP3:ACP54="L"))+SUMPRODUCT((ACK3:ACK54=ZF14)*(ACN3:ACN54=ZF11)*(ACP3:ACP54="L"))+SUMPRODUCT((ACK3:ACK54=ZF15)*(ACN3:ACN54=ZF11)*(ACP3:ACP54="L"))</f>
        <v>0</v>
      </c>
      <c r="ZJ11" s="385">
        <f ca="1">SUMPRODUCT((ACK3:ACK54=ZF11)*(ACN3:ACN54=ZF12)*ACL3:ACL54)+SUMPRODUCT((ACK3:ACK54=ZF11)*(ACN3:ACN54=ZF13)*ACL3:ACL54)+SUMPRODUCT((ACK3:ACK54=ZF11)*(ACN3:ACN54=ZF14)*ACL3:ACL54)+SUMPRODUCT((ACK3:ACK54=ZF11)*(ACN3:ACN54=ZF15)*ACL3:ACL54)+SUMPRODUCT((ACK3:ACK54=ZF12)*(ACN3:ACN54=ZF11)*ACM3:ACM54)+SUMPRODUCT((ACK3:ACK54=ZF13)*(ACN3:ACN54=ZF11)*ACM3:ACM54)+SUMPRODUCT((ACK3:ACK54=ZF14)*(ACN3:ACN54=ZF11)*ACM3:ACM54)+SUMPRODUCT((ACK3:ACK54=ZF15)*(ACN3:ACN54=ZF11)*ACM3:ACM54)</f>
        <v>0</v>
      </c>
      <c r="ZK11" s="385">
        <f ca="1">SUMPRODUCT((ACK3:ACK54=ZF11)*(ACN3:ACN54=ZF12)*ACM3:ACM54)+SUMPRODUCT((ACK3:ACK54=ZF11)*(ACN3:ACN54=ZF13)*ACM3:ACM54)+SUMPRODUCT((ACK3:ACK54=ZF11)*(ACN3:ACN54=ZF14)*ACM3:ACM54)+SUMPRODUCT((ACK3:ACK54=ZF11)*(ACN3:ACN54=ZF15)*ACM3:ACM54)+SUMPRODUCT((ACK3:ACK54=ZF12)*(ACN3:ACN54=ZF11)*ACL3:ACL54)+SUMPRODUCT((ACK3:ACK54=ZF13)*(ACN3:ACN54=ZF11)*ACL3:ACL54)+SUMPRODUCT((ACK3:ACK54=ZF14)*(ACN3:ACN54=ZF11)*ACL3:ACL54)+SUMPRODUCT((ACK3:ACK54=ZF15)*(ACN3:ACN54=ZF11)*ACL3:ACL54)</f>
        <v>0</v>
      </c>
      <c r="ZL11" s="385">
        <f t="shared" ref="ZL11:ZL14" ca="1" si="1433">ZJ11-ZK11+1000</f>
        <v>1000</v>
      </c>
      <c r="ZM11" s="385">
        <f t="shared" ref="ZM11:ZM14" ca="1" si="1434">IF(ZF11&lt;&gt;"",ZG11*3+ZH11*1,"")</f>
        <v>0</v>
      </c>
      <c r="ZN11" s="385">
        <f ca="1">IF(ZF11&lt;&gt;"",VLOOKUP(ZF11,YM4:YS52,7,FALSE),"")</f>
        <v>1000</v>
      </c>
      <c r="ZO11" s="385">
        <f ca="1">IF(ZF11&lt;&gt;"",VLOOKUP(ZF11,YM4:YS52,5,FALSE),"")</f>
        <v>0</v>
      </c>
      <c r="ZP11" s="385">
        <f ca="1">IF(ZF11&lt;&gt;"",VLOOKUP(ZF11,YM4:YU52,9,FALSE),"")</f>
        <v>7</v>
      </c>
      <c r="ZQ11" s="385">
        <f t="shared" ref="ZQ11:ZQ14" ca="1" si="1435">ZM11</f>
        <v>0</v>
      </c>
      <c r="ZR11" s="385">
        <f t="shared" ref="ZR11" ca="1" si="1436">IF(ZF11&lt;&gt;"",RANK(ZQ11,ZQ11:ZQ15),"")</f>
        <v>1</v>
      </c>
      <c r="ZS11" s="385">
        <f t="shared" ref="ZS11" ca="1" si="1437">IF(ZF11&lt;&gt;"",SUMPRODUCT((ZQ11:ZQ15=ZQ11)*(ZL11:ZL15&gt;ZL11)),"")</f>
        <v>0</v>
      </c>
      <c r="ZT11" s="385">
        <f t="shared" ref="ZT11" ca="1" si="1438">IF(ZF11&lt;&gt;"",SUMPRODUCT((ZQ11:ZQ15=ZQ11)*(ZL11:ZL15=ZL11)*(ZJ11:ZJ15&gt;ZJ11)),"")</f>
        <v>0</v>
      </c>
      <c r="ZU11" s="385">
        <f t="shared" ref="ZU11" ca="1" si="1439">IF(ZF11&lt;&gt;"",SUMPRODUCT((ZQ11:ZQ15=ZQ11)*(ZL11:ZL15=ZL11)*(ZJ11:ZJ15=ZJ11)*(ZN11:ZN15&gt;ZN11)),"")</f>
        <v>0</v>
      </c>
      <c r="ZV11" s="385">
        <f t="shared" ref="ZV11" ca="1" si="1440">IF(ZF11&lt;&gt;"",SUMPRODUCT((ZQ11:ZQ15=ZQ11)*(ZL11:ZL15=ZL11)*(ZJ11:ZJ15=ZJ11)*(ZN11:ZN15=ZN11)*(ZO11:ZO15&gt;ZO11)),"")</f>
        <v>0</v>
      </c>
      <c r="ZW11" s="385">
        <f t="shared" ref="ZW11" ca="1" si="1441">IF(ZF11&lt;&gt;"",SUMPRODUCT((ZQ11:ZQ15=ZQ11)*(ZL11:ZL15=ZL11)*(ZJ11:ZJ15=ZJ11)*(ZN11:ZN15=ZN11)*(ZO11:ZO15=ZO11)*(ZP11:ZP15&gt;ZP11)),"")</f>
        <v>3</v>
      </c>
      <c r="ZX11" s="385">
        <f t="shared" ref="ZX11" ca="1" si="1442">IF(ZF11&lt;&gt;"",IF(ZX63&lt;&gt;"",IF(ZE62=3,ZX63,ZX63+ZE62),SUM(ZR11:ZW11)),"")</f>
        <v>4</v>
      </c>
      <c r="ZY11" s="385" t="str">
        <f t="shared" ref="ZY11" ca="1" si="1443">IF(ZF11&lt;&gt;"",INDEX(ZF11:ZF15,MATCH(1,ZX11:ZX15,0),0),"")</f>
        <v>Spain</v>
      </c>
      <c r="ACH11" s="385" t="str">
        <f t="shared" ref="ACH11" ca="1" si="1444">IF(ZY11&lt;&gt;"",ZY11,YY11)</f>
        <v>Spain</v>
      </c>
      <c r="ACI11" s="385">
        <v>1</v>
      </c>
      <c r="ACJ11" s="385">
        <v>9</v>
      </c>
      <c r="ACK11" s="389" t="str">
        <f t="shared" si="21"/>
        <v>Switzerland</v>
      </c>
      <c r="ACL11" s="389">
        <f ca="1">IF(OFFSET('Game Board'!O16,0,ACL1)&lt;&gt;"",OFFSET('Game Board'!O16,0,ACL1),0)</f>
        <v>0</v>
      </c>
      <c r="ACM11" s="389">
        <f ca="1">IF(OFFSET('Game Board'!P16,0,ACL1)&lt;&gt;"",OFFSET('Game Board'!P16,0,ACL1),0)</f>
        <v>0</v>
      </c>
      <c r="ACN11" s="389" t="str">
        <f t="shared" si="22"/>
        <v>Iceland</v>
      </c>
      <c r="ACO11" s="389" t="str">
        <f ca="1">IF(AND(OFFSET('Game Board'!O16,0,ACL1)&lt;&gt;"",OFFSET('Game Board'!P16,0,ACL1)&lt;&gt;""),IF(ACL11&gt;ACM11,"W",IF(ACL11=ACM11,"D","L")),"")</f>
        <v/>
      </c>
      <c r="ACP11" s="385" t="str">
        <f t="shared" ca="1" si="23"/>
        <v/>
      </c>
      <c r="ACR11" s="385">
        <f ca="1">VLOOKUP(ACS11,AGN11:AGO15,2,FALSE)</f>
        <v>1</v>
      </c>
      <c r="ACS11" s="386" t="str">
        <f t="shared" ref="ACS11:ACS14" si="1445">YM11</f>
        <v>Spain</v>
      </c>
      <c r="ACT11" s="385">
        <f ca="1">SUMPRODUCT((AGQ3:AGQ54=ACS11)*(AGU3:AGU54="W"))+SUMPRODUCT((AGT3:AGT54=ACS11)*(AGV3:AGV54="W"))</f>
        <v>0</v>
      </c>
      <c r="ACU11" s="385">
        <f ca="1">SUMPRODUCT((AGQ3:AGQ54=ACS11)*(AGU3:AGU54="D"))+SUMPRODUCT((AGT3:AGT54=ACS11)*(AGV3:AGV54="D"))</f>
        <v>0</v>
      </c>
      <c r="ACV11" s="385">
        <f ca="1">SUMPRODUCT((AGQ3:AGQ54=ACS11)*(AGU3:AGU54="L"))+SUMPRODUCT((AGT3:AGT54=ACS11)*(AGV3:AGV54="L"))</f>
        <v>0</v>
      </c>
      <c r="ACW11" s="385">
        <f t="shared" ref="ACW11" ca="1" si="1446">SUMIF(AGQ3:AGQ72,ACS11,AGR3:AGR72)+SUMIF(AGT3:AGT72,ACS11,AGS3:AGS72)</f>
        <v>0</v>
      </c>
      <c r="ACX11" s="385">
        <f t="shared" ref="ACX11" ca="1" si="1447">SUMIF(AGT3:AGT72,ACS11,AGR3:AGR72)+SUMIF(AGQ3:AGQ72,ACS11,AGS3:AGS72)</f>
        <v>0</v>
      </c>
      <c r="ACY11" s="385">
        <f t="shared" ref="ACY11:ACY14" ca="1" si="1448">ACW11-ACX11+1000</f>
        <v>1000</v>
      </c>
      <c r="ACZ11" s="385">
        <f t="shared" ref="ACZ11:ACZ14" ca="1" si="1449">ACT11*3+ACU11*1</f>
        <v>0</v>
      </c>
      <c r="ADA11" s="391">
        <f t="shared" si="180"/>
        <v>29</v>
      </c>
      <c r="ADB11" s="385">
        <f t="shared" ref="ADB11" ca="1" si="1450">IF(COUNTIF(ACZ11:ACZ15,4)&lt;&gt;4,RANK(ACZ11,ACZ11:ACZ15),ACZ63)</f>
        <v>1</v>
      </c>
      <c r="ADD11" s="385">
        <f t="shared" ref="ADD11" ca="1" si="1451">SUMPRODUCT((ADB11:ADB14=ADB11)*(ADA11:ADA14&lt;ADA11))+ADB11</f>
        <v>4</v>
      </c>
      <c r="ADE11" s="386" t="str">
        <f t="shared" ref="ADE11" ca="1" si="1452">INDEX(ACS11:ACS15,MATCH(1,ADD11:ADD15,0),0)</f>
        <v>Italy</v>
      </c>
      <c r="ADF11" s="385">
        <f t="shared" ref="ADF11" ca="1" si="1453">INDEX(ADB11:ADB15,MATCH(ADE11,ACS11:ACS15,0),0)</f>
        <v>1</v>
      </c>
      <c r="ADG11" s="385" t="str">
        <f t="shared" ref="ADG11" ca="1" si="1454">IF(ADF12=1,ADE11,"")</f>
        <v>Italy</v>
      </c>
      <c r="ADH11" s="385" t="str">
        <f t="shared" ref="ADH11" ca="1" si="1455">IF(ADF13=2,ADE12,"")</f>
        <v/>
      </c>
      <c r="ADI11" s="385" t="str">
        <f t="shared" ref="ADI11" ca="1" si="1456">IF(ADF14=3,ADE13,"")</f>
        <v/>
      </c>
      <c r="ADJ11" s="385" t="str">
        <f t="shared" ref="ADJ11" si="1457">IF(ADF15=4,ADE14,"")</f>
        <v/>
      </c>
      <c r="ADL11" s="385" t="str">
        <f t="shared" ref="ADL11:ADL14" ca="1" si="1458">IF(ADG11&lt;&gt;"",ADG11,"")</f>
        <v>Italy</v>
      </c>
      <c r="ADM11" s="385">
        <f ca="1">SUMPRODUCT((AGQ3:AGQ54=ADL11)*(AGT3:AGT54=ADL12)*(AGU3:AGU54="W"))+SUMPRODUCT((AGQ3:AGQ54=ADL11)*(AGT3:AGT54=ADL13)*(AGU3:AGU54="W"))+SUMPRODUCT((AGQ3:AGQ54=ADL11)*(AGT3:AGT54=ADL14)*(AGU3:AGU54="W"))+SUMPRODUCT((AGQ3:AGQ54=ADL11)*(AGT3:AGT54=ADL15)*(AGU3:AGU54="W"))+SUMPRODUCT((AGQ3:AGQ54=ADL12)*(AGT3:AGT54=ADL11)*(AGV3:AGV54="W"))+SUMPRODUCT((AGQ3:AGQ54=ADL13)*(AGT3:AGT54=ADL11)*(AGV3:AGV54="W"))+SUMPRODUCT((AGQ3:AGQ54=ADL14)*(AGT3:AGT54=ADL11)*(AGV3:AGV54="W"))+SUMPRODUCT((AGQ3:AGQ54=ADL15)*(AGT3:AGT54=ADL11)*(AGV3:AGV54="W"))</f>
        <v>0</v>
      </c>
      <c r="ADN11" s="385">
        <f ca="1">SUMPRODUCT((AGQ3:AGQ54=ADL11)*(AGT3:AGT54=ADL12)*(AGU3:AGU54="D"))+SUMPRODUCT((AGQ3:AGQ54=ADL11)*(AGT3:AGT54=ADL13)*(AGU3:AGU54="D"))+SUMPRODUCT((AGQ3:AGQ54=ADL11)*(AGT3:AGT54=ADL14)*(AGU3:AGU54="D"))+SUMPRODUCT((AGQ3:AGQ54=ADL11)*(AGT3:AGT54=ADL15)*(AGU3:AGU54="D"))+SUMPRODUCT((AGQ3:AGQ54=ADL12)*(AGT3:AGT54=ADL11)*(AGU3:AGU54="D"))+SUMPRODUCT((AGQ3:AGQ54=ADL13)*(AGT3:AGT54=ADL11)*(AGU3:AGU54="D"))+SUMPRODUCT((AGQ3:AGQ54=ADL14)*(AGT3:AGT54=ADL11)*(AGU3:AGU54="D"))+SUMPRODUCT((AGQ3:AGQ54=ADL15)*(AGT3:AGT54=ADL11)*(AGU3:AGU54="D"))</f>
        <v>0</v>
      </c>
      <c r="ADO11" s="385">
        <f ca="1">SUMPRODUCT((AGQ3:AGQ54=ADL11)*(AGT3:AGT54=ADL12)*(AGU3:AGU54="L"))+SUMPRODUCT((AGQ3:AGQ54=ADL11)*(AGT3:AGT54=ADL13)*(AGU3:AGU54="L"))+SUMPRODUCT((AGQ3:AGQ54=ADL11)*(AGT3:AGT54=ADL14)*(AGU3:AGU54="L"))+SUMPRODUCT((AGQ3:AGQ54=ADL11)*(AGT3:AGT54=ADL15)*(AGU3:AGU54="L"))+SUMPRODUCT((AGQ3:AGQ54=ADL12)*(AGT3:AGT54=ADL11)*(AGV3:AGV54="L"))+SUMPRODUCT((AGQ3:AGQ54=ADL13)*(AGT3:AGT54=ADL11)*(AGV3:AGV54="L"))+SUMPRODUCT((AGQ3:AGQ54=ADL14)*(AGT3:AGT54=ADL11)*(AGV3:AGV54="L"))+SUMPRODUCT((AGQ3:AGQ54=ADL15)*(AGT3:AGT54=ADL11)*(AGV3:AGV54="L"))</f>
        <v>0</v>
      </c>
      <c r="ADP11" s="385">
        <f ca="1">SUMPRODUCT((AGQ3:AGQ54=ADL11)*(AGT3:AGT54=ADL12)*AGR3:AGR54)+SUMPRODUCT((AGQ3:AGQ54=ADL11)*(AGT3:AGT54=ADL13)*AGR3:AGR54)+SUMPRODUCT((AGQ3:AGQ54=ADL11)*(AGT3:AGT54=ADL14)*AGR3:AGR54)+SUMPRODUCT((AGQ3:AGQ54=ADL11)*(AGT3:AGT54=ADL15)*AGR3:AGR54)+SUMPRODUCT((AGQ3:AGQ54=ADL12)*(AGT3:AGT54=ADL11)*AGS3:AGS54)+SUMPRODUCT((AGQ3:AGQ54=ADL13)*(AGT3:AGT54=ADL11)*AGS3:AGS54)+SUMPRODUCT((AGQ3:AGQ54=ADL14)*(AGT3:AGT54=ADL11)*AGS3:AGS54)+SUMPRODUCT((AGQ3:AGQ54=ADL15)*(AGT3:AGT54=ADL11)*AGS3:AGS54)</f>
        <v>0</v>
      </c>
      <c r="ADQ11" s="385">
        <f ca="1">SUMPRODUCT((AGQ3:AGQ54=ADL11)*(AGT3:AGT54=ADL12)*AGS3:AGS54)+SUMPRODUCT((AGQ3:AGQ54=ADL11)*(AGT3:AGT54=ADL13)*AGS3:AGS54)+SUMPRODUCT((AGQ3:AGQ54=ADL11)*(AGT3:AGT54=ADL14)*AGS3:AGS54)+SUMPRODUCT((AGQ3:AGQ54=ADL11)*(AGT3:AGT54=ADL15)*AGS3:AGS54)+SUMPRODUCT((AGQ3:AGQ54=ADL12)*(AGT3:AGT54=ADL11)*AGR3:AGR54)+SUMPRODUCT((AGQ3:AGQ54=ADL13)*(AGT3:AGT54=ADL11)*AGR3:AGR54)+SUMPRODUCT((AGQ3:AGQ54=ADL14)*(AGT3:AGT54=ADL11)*AGR3:AGR54)+SUMPRODUCT((AGQ3:AGQ54=ADL15)*(AGT3:AGT54=ADL11)*AGR3:AGR54)</f>
        <v>0</v>
      </c>
      <c r="ADR11" s="385">
        <f t="shared" ref="ADR11:ADR14" ca="1" si="1459">ADP11-ADQ11+1000</f>
        <v>1000</v>
      </c>
      <c r="ADS11" s="385">
        <f t="shared" ref="ADS11:ADS14" ca="1" si="1460">IF(ADL11&lt;&gt;"",ADM11*3+ADN11*1,"")</f>
        <v>0</v>
      </c>
      <c r="ADT11" s="385">
        <f ca="1">IF(ADL11&lt;&gt;"",VLOOKUP(ADL11,ACS4:ACY52,7,FALSE),"")</f>
        <v>1000</v>
      </c>
      <c r="ADU11" s="385">
        <f ca="1">IF(ADL11&lt;&gt;"",VLOOKUP(ADL11,ACS4:ACY52,5,FALSE),"")</f>
        <v>0</v>
      </c>
      <c r="ADV11" s="385">
        <f ca="1">IF(ADL11&lt;&gt;"",VLOOKUP(ADL11,ACS4:ADA52,9,FALSE),"")</f>
        <v>7</v>
      </c>
      <c r="ADW11" s="385">
        <f t="shared" ref="ADW11:ADW14" ca="1" si="1461">ADS11</f>
        <v>0</v>
      </c>
      <c r="ADX11" s="385">
        <f t="shared" ref="ADX11" ca="1" si="1462">IF(ADL11&lt;&gt;"",RANK(ADW11,ADW11:ADW15),"")</f>
        <v>1</v>
      </c>
      <c r="ADY11" s="385">
        <f t="shared" ref="ADY11" ca="1" si="1463">IF(ADL11&lt;&gt;"",SUMPRODUCT((ADW11:ADW15=ADW11)*(ADR11:ADR15&gt;ADR11)),"")</f>
        <v>0</v>
      </c>
      <c r="ADZ11" s="385">
        <f t="shared" ref="ADZ11" ca="1" si="1464">IF(ADL11&lt;&gt;"",SUMPRODUCT((ADW11:ADW15=ADW11)*(ADR11:ADR15=ADR11)*(ADP11:ADP15&gt;ADP11)),"")</f>
        <v>0</v>
      </c>
      <c r="AEA11" s="385">
        <f t="shared" ref="AEA11" ca="1" si="1465">IF(ADL11&lt;&gt;"",SUMPRODUCT((ADW11:ADW15=ADW11)*(ADR11:ADR15=ADR11)*(ADP11:ADP15=ADP11)*(ADT11:ADT15&gt;ADT11)),"")</f>
        <v>0</v>
      </c>
      <c r="AEB11" s="385">
        <f t="shared" ref="AEB11" ca="1" si="1466">IF(ADL11&lt;&gt;"",SUMPRODUCT((ADW11:ADW15=ADW11)*(ADR11:ADR15=ADR11)*(ADP11:ADP15=ADP11)*(ADT11:ADT15=ADT11)*(ADU11:ADU15&gt;ADU11)),"")</f>
        <v>0</v>
      </c>
      <c r="AEC11" s="385">
        <f t="shared" ref="AEC11" ca="1" si="1467">IF(ADL11&lt;&gt;"",SUMPRODUCT((ADW11:ADW15=ADW11)*(ADR11:ADR15=ADR11)*(ADP11:ADP15=ADP11)*(ADT11:ADT15=ADT11)*(ADU11:ADU15=ADU11)*(ADV11:ADV15&gt;ADV11)),"")</f>
        <v>3</v>
      </c>
      <c r="AED11" s="385">
        <f t="shared" ref="AED11" ca="1" si="1468">IF(ADL11&lt;&gt;"",IF(AED63&lt;&gt;"",IF(ADK62=3,AED63,AED63+ADK62),SUM(ADX11:AEC11)),"")</f>
        <v>4</v>
      </c>
      <c r="AEE11" s="385" t="str">
        <f t="shared" ref="AEE11" ca="1" si="1469">IF(ADL11&lt;&gt;"",INDEX(ADL11:ADL15,MATCH(1,AED11:AED15,0),0),"")</f>
        <v>Spain</v>
      </c>
      <c r="AGN11" s="385" t="str">
        <f t="shared" ref="AGN11" ca="1" si="1470">IF(AEE11&lt;&gt;"",AEE11,ADE11)</f>
        <v>Spain</v>
      </c>
      <c r="AGO11" s="385">
        <v>1</v>
      </c>
      <c r="AGP11" s="385">
        <v>9</v>
      </c>
      <c r="AGQ11" s="389" t="str">
        <f t="shared" si="24"/>
        <v>Switzerland</v>
      </c>
      <c r="AGR11" s="389">
        <f ca="1">IF(OFFSET('Game Board'!O16,0,AGR1)&lt;&gt;"",OFFSET('Game Board'!O16,0,AGR1),0)</f>
        <v>0</v>
      </c>
      <c r="AGS11" s="389">
        <f ca="1">IF(OFFSET('Game Board'!P16,0,AGR1)&lt;&gt;"",OFFSET('Game Board'!P16,0,AGR1),0)</f>
        <v>0</v>
      </c>
      <c r="AGT11" s="389" t="str">
        <f t="shared" si="25"/>
        <v>Iceland</v>
      </c>
      <c r="AGU11" s="389" t="str">
        <f ca="1">IF(AND(OFFSET('Game Board'!O16,0,AGR1)&lt;&gt;"",OFFSET('Game Board'!P16,0,AGR1)&lt;&gt;""),IF(AGR11&gt;AGS11,"W",IF(AGR11=AGS11,"D","L")),"")</f>
        <v/>
      </c>
      <c r="AGV11" s="385" t="str">
        <f t="shared" ca="1" si="26"/>
        <v/>
      </c>
      <c r="AGX11" s="385">
        <f ca="1">VLOOKUP(AGY11,AKT11:AKU15,2,FALSE)</f>
        <v>1</v>
      </c>
      <c r="AGY11" s="386" t="str">
        <f t="shared" ref="AGY11:AGY14" si="1471">ACS11</f>
        <v>Spain</v>
      </c>
      <c r="AGZ11" s="385">
        <f ca="1">SUMPRODUCT((AKW3:AKW54=AGY11)*(ALA3:ALA54="W"))+SUMPRODUCT((AKZ3:AKZ54=AGY11)*(ALB3:ALB54="W"))</f>
        <v>0</v>
      </c>
      <c r="AHA11" s="385">
        <f ca="1">SUMPRODUCT((AKW3:AKW54=AGY11)*(ALA3:ALA54="D"))+SUMPRODUCT((AKZ3:AKZ54=AGY11)*(ALB3:ALB54="D"))</f>
        <v>0</v>
      </c>
      <c r="AHB11" s="385">
        <f ca="1">SUMPRODUCT((AKW3:AKW54=AGY11)*(ALA3:ALA54="L"))+SUMPRODUCT((AKZ3:AKZ54=AGY11)*(ALB3:ALB54="L"))</f>
        <v>0</v>
      </c>
      <c r="AHC11" s="385">
        <f t="shared" ref="AHC11" ca="1" si="1472">SUMIF(AKW3:AKW72,AGY11,AKX3:AKX72)+SUMIF(AKZ3:AKZ72,AGY11,AKY3:AKY72)</f>
        <v>0</v>
      </c>
      <c r="AHD11" s="385">
        <f t="shared" ref="AHD11" ca="1" si="1473">SUMIF(AKZ3:AKZ72,AGY11,AKX3:AKX72)+SUMIF(AKW3:AKW72,AGY11,AKY3:AKY72)</f>
        <v>0</v>
      </c>
      <c r="AHE11" s="385">
        <f t="shared" ref="AHE11:AHE14" ca="1" si="1474">AHC11-AHD11+1000</f>
        <v>1000</v>
      </c>
      <c r="AHF11" s="385">
        <f t="shared" ref="AHF11:AHF14" ca="1" si="1475">AGZ11*3+AHA11*1</f>
        <v>0</v>
      </c>
      <c r="AHG11" s="391">
        <f t="shared" si="207"/>
        <v>29</v>
      </c>
      <c r="AHH11" s="385">
        <f t="shared" ref="AHH11" ca="1" si="1476">IF(COUNTIF(AHF11:AHF15,4)&lt;&gt;4,RANK(AHF11,AHF11:AHF15),AHF63)</f>
        <v>1</v>
      </c>
      <c r="AHJ11" s="385">
        <f t="shared" ref="AHJ11" ca="1" si="1477">SUMPRODUCT((AHH11:AHH14=AHH11)*(AHG11:AHG14&lt;AHG11))+AHH11</f>
        <v>4</v>
      </c>
      <c r="AHK11" s="386" t="str">
        <f t="shared" ref="AHK11" ca="1" si="1478">INDEX(AGY11:AGY15,MATCH(1,AHJ11:AHJ15,0),0)</f>
        <v>Italy</v>
      </c>
      <c r="AHL11" s="385">
        <f t="shared" ref="AHL11" ca="1" si="1479">INDEX(AHH11:AHH15,MATCH(AHK11,AGY11:AGY15,0),0)</f>
        <v>1</v>
      </c>
      <c r="AHM11" s="385" t="str">
        <f t="shared" ref="AHM11" ca="1" si="1480">IF(AHL12=1,AHK11,"")</f>
        <v>Italy</v>
      </c>
      <c r="AHN11" s="385" t="str">
        <f t="shared" ref="AHN11" ca="1" si="1481">IF(AHL13=2,AHK12,"")</f>
        <v/>
      </c>
      <c r="AHO11" s="385" t="str">
        <f t="shared" ref="AHO11" ca="1" si="1482">IF(AHL14=3,AHK13,"")</f>
        <v/>
      </c>
      <c r="AHP11" s="385" t="str">
        <f t="shared" ref="AHP11" si="1483">IF(AHL15=4,AHK14,"")</f>
        <v/>
      </c>
      <c r="AHR11" s="385" t="str">
        <f t="shared" ref="AHR11:AHR14" ca="1" si="1484">IF(AHM11&lt;&gt;"",AHM11,"")</f>
        <v>Italy</v>
      </c>
      <c r="AHS11" s="385">
        <f ca="1">SUMPRODUCT((AKW3:AKW54=AHR11)*(AKZ3:AKZ54=AHR12)*(ALA3:ALA54="W"))+SUMPRODUCT((AKW3:AKW54=AHR11)*(AKZ3:AKZ54=AHR13)*(ALA3:ALA54="W"))+SUMPRODUCT((AKW3:AKW54=AHR11)*(AKZ3:AKZ54=AHR14)*(ALA3:ALA54="W"))+SUMPRODUCT((AKW3:AKW54=AHR11)*(AKZ3:AKZ54=AHR15)*(ALA3:ALA54="W"))+SUMPRODUCT((AKW3:AKW54=AHR12)*(AKZ3:AKZ54=AHR11)*(ALB3:ALB54="W"))+SUMPRODUCT((AKW3:AKW54=AHR13)*(AKZ3:AKZ54=AHR11)*(ALB3:ALB54="W"))+SUMPRODUCT((AKW3:AKW54=AHR14)*(AKZ3:AKZ54=AHR11)*(ALB3:ALB54="W"))+SUMPRODUCT((AKW3:AKW54=AHR15)*(AKZ3:AKZ54=AHR11)*(ALB3:ALB54="W"))</f>
        <v>0</v>
      </c>
      <c r="AHT11" s="385">
        <f ca="1">SUMPRODUCT((AKW3:AKW54=AHR11)*(AKZ3:AKZ54=AHR12)*(ALA3:ALA54="D"))+SUMPRODUCT((AKW3:AKW54=AHR11)*(AKZ3:AKZ54=AHR13)*(ALA3:ALA54="D"))+SUMPRODUCT((AKW3:AKW54=AHR11)*(AKZ3:AKZ54=AHR14)*(ALA3:ALA54="D"))+SUMPRODUCT((AKW3:AKW54=AHR11)*(AKZ3:AKZ54=AHR15)*(ALA3:ALA54="D"))+SUMPRODUCT((AKW3:AKW54=AHR12)*(AKZ3:AKZ54=AHR11)*(ALA3:ALA54="D"))+SUMPRODUCT((AKW3:AKW54=AHR13)*(AKZ3:AKZ54=AHR11)*(ALA3:ALA54="D"))+SUMPRODUCT((AKW3:AKW54=AHR14)*(AKZ3:AKZ54=AHR11)*(ALA3:ALA54="D"))+SUMPRODUCT((AKW3:AKW54=AHR15)*(AKZ3:AKZ54=AHR11)*(ALA3:ALA54="D"))</f>
        <v>0</v>
      </c>
      <c r="AHU11" s="385">
        <f ca="1">SUMPRODUCT((AKW3:AKW54=AHR11)*(AKZ3:AKZ54=AHR12)*(ALA3:ALA54="L"))+SUMPRODUCT((AKW3:AKW54=AHR11)*(AKZ3:AKZ54=AHR13)*(ALA3:ALA54="L"))+SUMPRODUCT((AKW3:AKW54=AHR11)*(AKZ3:AKZ54=AHR14)*(ALA3:ALA54="L"))+SUMPRODUCT((AKW3:AKW54=AHR11)*(AKZ3:AKZ54=AHR15)*(ALA3:ALA54="L"))+SUMPRODUCT((AKW3:AKW54=AHR12)*(AKZ3:AKZ54=AHR11)*(ALB3:ALB54="L"))+SUMPRODUCT((AKW3:AKW54=AHR13)*(AKZ3:AKZ54=AHR11)*(ALB3:ALB54="L"))+SUMPRODUCT((AKW3:AKW54=AHR14)*(AKZ3:AKZ54=AHR11)*(ALB3:ALB54="L"))+SUMPRODUCT((AKW3:AKW54=AHR15)*(AKZ3:AKZ54=AHR11)*(ALB3:ALB54="L"))</f>
        <v>0</v>
      </c>
      <c r="AHV11" s="385">
        <f ca="1">SUMPRODUCT((AKW3:AKW54=AHR11)*(AKZ3:AKZ54=AHR12)*AKX3:AKX54)+SUMPRODUCT((AKW3:AKW54=AHR11)*(AKZ3:AKZ54=AHR13)*AKX3:AKX54)+SUMPRODUCT((AKW3:AKW54=AHR11)*(AKZ3:AKZ54=AHR14)*AKX3:AKX54)+SUMPRODUCT((AKW3:AKW54=AHR11)*(AKZ3:AKZ54=AHR15)*AKX3:AKX54)+SUMPRODUCT((AKW3:AKW54=AHR12)*(AKZ3:AKZ54=AHR11)*AKY3:AKY54)+SUMPRODUCT((AKW3:AKW54=AHR13)*(AKZ3:AKZ54=AHR11)*AKY3:AKY54)+SUMPRODUCT((AKW3:AKW54=AHR14)*(AKZ3:AKZ54=AHR11)*AKY3:AKY54)+SUMPRODUCT((AKW3:AKW54=AHR15)*(AKZ3:AKZ54=AHR11)*AKY3:AKY54)</f>
        <v>0</v>
      </c>
      <c r="AHW11" s="385">
        <f ca="1">SUMPRODUCT((AKW3:AKW54=AHR11)*(AKZ3:AKZ54=AHR12)*AKY3:AKY54)+SUMPRODUCT((AKW3:AKW54=AHR11)*(AKZ3:AKZ54=AHR13)*AKY3:AKY54)+SUMPRODUCT((AKW3:AKW54=AHR11)*(AKZ3:AKZ54=AHR14)*AKY3:AKY54)+SUMPRODUCT((AKW3:AKW54=AHR11)*(AKZ3:AKZ54=AHR15)*AKY3:AKY54)+SUMPRODUCT((AKW3:AKW54=AHR12)*(AKZ3:AKZ54=AHR11)*AKX3:AKX54)+SUMPRODUCT((AKW3:AKW54=AHR13)*(AKZ3:AKZ54=AHR11)*AKX3:AKX54)+SUMPRODUCT((AKW3:AKW54=AHR14)*(AKZ3:AKZ54=AHR11)*AKX3:AKX54)+SUMPRODUCT((AKW3:AKW54=AHR15)*(AKZ3:AKZ54=AHR11)*AKX3:AKX54)</f>
        <v>0</v>
      </c>
      <c r="AHX11" s="385">
        <f t="shared" ref="AHX11:AHX14" ca="1" si="1485">AHV11-AHW11+1000</f>
        <v>1000</v>
      </c>
      <c r="AHY11" s="385">
        <f t="shared" ref="AHY11:AHY14" ca="1" si="1486">IF(AHR11&lt;&gt;"",AHS11*3+AHT11*1,"")</f>
        <v>0</v>
      </c>
      <c r="AHZ11" s="385">
        <f ca="1">IF(AHR11&lt;&gt;"",VLOOKUP(AHR11,AGY4:AHE52,7,FALSE),"")</f>
        <v>1000</v>
      </c>
      <c r="AIA11" s="385">
        <f ca="1">IF(AHR11&lt;&gt;"",VLOOKUP(AHR11,AGY4:AHE52,5,FALSE),"")</f>
        <v>0</v>
      </c>
      <c r="AIB11" s="385">
        <f ca="1">IF(AHR11&lt;&gt;"",VLOOKUP(AHR11,AGY4:AHG52,9,FALSE),"")</f>
        <v>7</v>
      </c>
      <c r="AIC11" s="385">
        <f t="shared" ref="AIC11:AIC14" ca="1" si="1487">AHY11</f>
        <v>0</v>
      </c>
      <c r="AID11" s="385">
        <f t="shared" ref="AID11" ca="1" si="1488">IF(AHR11&lt;&gt;"",RANK(AIC11,AIC11:AIC15),"")</f>
        <v>1</v>
      </c>
      <c r="AIE11" s="385">
        <f t="shared" ref="AIE11" ca="1" si="1489">IF(AHR11&lt;&gt;"",SUMPRODUCT((AIC11:AIC15=AIC11)*(AHX11:AHX15&gt;AHX11)),"")</f>
        <v>0</v>
      </c>
      <c r="AIF11" s="385">
        <f t="shared" ref="AIF11" ca="1" si="1490">IF(AHR11&lt;&gt;"",SUMPRODUCT((AIC11:AIC15=AIC11)*(AHX11:AHX15=AHX11)*(AHV11:AHV15&gt;AHV11)),"")</f>
        <v>0</v>
      </c>
      <c r="AIG11" s="385">
        <f t="shared" ref="AIG11" ca="1" si="1491">IF(AHR11&lt;&gt;"",SUMPRODUCT((AIC11:AIC15=AIC11)*(AHX11:AHX15=AHX11)*(AHV11:AHV15=AHV11)*(AHZ11:AHZ15&gt;AHZ11)),"")</f>
        <v>0</v>
      </c>
      <c r="AIH11" s="385">
        <f t="shared" ref="AIH11" ca="1" si="1492">IF(AHR11&lt;&gt;"",SUMPRODUCT((AIC11:AIC15=AIC11)*(AHX11:AHX15=AHX11)*(AHV11:AHV15=AHV11)*(AHZ11:AHZ15=AHZ11)*(AIA11:AIA15&gt;AIA11)),"")</f>
        <v>0</v>
      </c>
      <c r="AII11" s="385">
        <f t="shared" ref="AII11" ca="1" si="1493">IF(AHR11&lt;&gt;"",SUMPRODUCT((AIC11:AIC15=AIC11)*(AHX11:AHX15=AHX11)*(AHV11:AHV15=AHV11)*(AHZ11:AHZ15=AHZ11)*(AIA11:AIA15=AIA11)*(AIB11:AIB15&gt;AIB11)),"")</f>
        <v>3</v>
      </c>
      <c r="AIJ11" s="385">
        <f t="shared" ref="AIJ11" ca="1" si="1494">IF(AHR11&lt;&gt;"",IF(AIJ63&lt;&gt;"",IF(AHQ62=3,AIJ63,AIJ63+AHQ62),SUM(AID11:AII11)),"")</f>
        <v>4</v>
      </c>
      <c r="AIK11" s="385" t="str">
        <f t="shared" ref="AIK11" ca="1" si="1495">IF(AHR11&lt;&gt;"",INDEX(AHR11:AHR15,MATCH(1,AIJ11:AIJ15,0),0),"")</f>
        <v>Spain</v>
      </c>
      <c r="AKT11" s="385" t="str">
        <f t="shared" ref="AKT11" ca="1" si="1496">IF(AIK11&lt;&gt;"",AIK11,AHK11)</f>
        <v>Spain</v>
      </c>
      <c r="AKU11" s="385">
        <v>1</v>
      </c>
      <c r="AKV11" s="385">
        <v>9</v>
      </c>
      <c r="AKW11" s="389" t="str">
        <f t="shared" si="27"/>
        <v>Switzerland</v>
      </c>
      <c r="AKX11" s="389">
        <f ca="1">IF(OFFSET('Game Board'!O16,0,AKX1)&lt;&gt;"",OFFSET('Game Board'!O16,0,AKX1),0)</f>
        <v>0</v>
      </c>
      <c r="AKY11" s="389">
        <f ca="1">IF(OFFSET('Game Board'!P16,0,AKX1)&lt;&gt;"",OFFSET('Game Board'!P16,0,AKX1),0)</f>
        <v>0</v>
      </c>
      <c r="AKZ11" s="389" t="str">
        <f t="shared" si="28"/>
        <v>Iceland</v>
      </c>
      <c r="ALA11" s="389" t="str">
        <f ca="1">IF(AND(OFFSET('Game Board'!O16,0,AKX1)&lt;&gt;"",OFFSET('Game Board'!P16,0,AKX1)&lt;&gt;""),IF(AKX11&gt;AKY11,"W",IF(AKX11=AKY11,"D","L")),"")</f>
        <v/>
      </c>
      <c r="ALB11" s="385" t="str">
        <f t="shared" ca="1" si="29"/>
        <v/>
      </c>
      <c r="ALD11" s="385">
        <f ca="1">VLOOKUP(ALE11,AOZ11:APA15,2,FALSE)</f>
        <v>1</v>
      </c>
      <c r="ALE11" s="386" t="str">
        <f t="shared" ref="ALE11:ALE14" si="1497">AGY11</f>
        <v>Spain</v>
      </c>
      <c r="ALF11" s="385">
        <f ca="1">SUMPRODUCT((APC3:APC54=ALE11)*(APG3:APG54="W"))+SUMPRODUCT((APF3:APF54=ALE11)*(APH3:APH54="W"))</f>
        <v>0</v>
      </c>
      <c r="ALG11" s="385">
        <f ca="1">SUMPRODUCT((APC3:APC54=ALE11)*(APG3:APG54="D"))+SUMPRODUCT((APF3:APF54=ALE11)*(APH3:APH54="D"))</f>
        <v>0</v>
      </c>
      <c r="ALH11" s="385">
        <f ca="1">SUMPRODUCT((APC3:APC54=ALE11)*(APG3:APG54="L"))+SUMPRODUCT((APF3:APF54=ALE11)*(APH3:APH54="L"))</f>
        <v>0</v>
      </c>
      <c r="ALI11" s="385">
        <f t="shared" ref="ALI11" ca="1" si="1498">SUMIF(APC3:APC72,ALE11,APD3:APD72)+SUMIF(APF3:APF72,ALE11,APE3:APE72)</f>
        <v>0</v>
      </c>
      <c r="ALJ11" s="385">
        <f t="shared" ref="ALJ11" ca="1" si="1499">SUMIF(APF3:APF72,ALE11,APD3:APD72)+SUMIF(APC3:APC72,ALE11,APE3:APE72)</f>
        <v>0</v>
      </c>
      <c r="ALK11" s="385">
        <f t="shared" ref="ALK11:ALK14" ca="1" si="1500">ALI11-ALJ11+1000</f>
        <v>1000</v>
      </c>
      <c r="ALL11" s="385">
        <f t="shared" ref="ALL11:ALL14" ca="1" si="1501">ALF11*3+ALG11*1</f>
        <v>0</v>
      </c>
      <c r="ALM11" s="391">
        <f t="shared" si="234"/>
        <v>29</v>
      </c>
      <c r="ALN11" s="385">
        <f t="shared" ref="ALN11" ca="1" si="1502">IF(COUNTIF(ALL11:ALL15,4)&lt;&gt;4,RANK(ALL11,ALL11:ALL15),ALL63)</f>
        <v>1</v>
      </c>
      <c r="ALP11" s="385">
        <f t="shared" ref="ALP11" ca="1" si="1503">SUMPRODUCT((ALN11:ALN14=ALN11)*(ALM11:ALM14&lt;ALM11))+ALN11</f>
        <v>4</v>
      </c>
      <c r="ALQ11" s="386" t="str">
        <f t="shared" ref="ALQ11" ca="1" si="1504">INDEX(ALE11:ALE15,MATCH(1,ALP11:ALP15,0),0)</f>
        <v>Italy</v>
      </c>
      <c r="ALR11" s="385">
        <f t="shared" ref="ALR11" ca="1" si="1505">INDEX(ALN11:ALN15,MATCH(ALQ11,ALE11:ALE15,0),0)</f>
        <v>1</v>
      </c>
      <c r="ALS11" s="385" t="str">
        <f t="shared" ref="ALS11" ca="1" si="1506">IF(ALR12=1,ALQ11,"")</f>
        <v>Italy</v>
      </c>
      <c r="ALT11" s="385" t="str">
        <f t="shared" ref="ALT11" ca="1" si="1507">IF(ALR13=2,ALQ12,"")</f>
        <v/>
      </c>
      <c r="ALU11" s="385" t="str">
        <f t="shared" ref="ALU11" ca="1" si="1508">IF(ALR14=3,ALQ13,"")</f>
        <v/>
      </c>
      <c r="ALV11" s="385" t="str">
        <f t="shared" ref="ALV11" si="1509">IF(ALR15=4,ALQ14,"")</f>
        <v/>
      </c>
      <c r="ALX11" s="385" t="str">
        <f t="shared" ref="ALX11:ALX14" ca="1" si="1510">IF(ALS11&lt;&gt;"",ALS11,"")</f>
        <v>Italy</v>
      </c>
      <c r="ALY11" s="385">
        <f ca="1">SUMPRODUCT((APC3:APC54=ALX11)*(APF3:APF54=ALX12)*(APG3:APG54="W"))+SUMPRODUCT((APC3:APC54=ALX11)*(APF3:APF54=ALX13)*(APG3:APG54="W"))+SUMPRODUCT((APC3:APC54=ALX11)*(APF3:APF54=ALX14)*(APG3:APG54="W"))+SUMPRODUCT((APC3:APC54=ALX11)*(APF3:APF54=ALX15)*(APG3:APG54="W"))+SUMPRODUCT((APC3:APC54=ALX12)*(APF3:APF54=ALX11)*(APH3:APH54="W"))+SUMPRODUCT((APC3:APC54=ALX13)*(APF3:APF54=ALX11)*(APH3:APH54="W"))+SUMPRODUCT((APC3:APC54=ALX14)*(APF3:APF54=ALX11)*(APH3:APH54="W"))+SUMPRODUCT((APC3:APC54=ALX15)*(APF3:APF54=ALX11)*(APH3:APH54="W"))</f>
        <v>0</v>
      </c>
      <c r="ALZ11" s="385">
        <f ca="1">SUMPRODUCT((APC3:APC54=ALX11)*(APF3:APF54=ALX12)*(APG3:APG54="D"))+SUMPRODUCT((APC3:APC54=ALX11)*(APF3:APF54=ALX13)*(APG3:APG54="D"))+SUMPRODUCT((APC3:APC54=ALX11)*(APF3:APF54=ALX14)*(APG3:APG54="D"))+SUMPRODUCT((APC3:APC54=ALX11)*(APF3:APF54=ALX15)*(APG3:APG54="D"))+SUMPRODUCT((APC3:APC54=ALX12)*(APF3:APF54=ALX11)*(APG3:APG54="D"))+SUMPRODUCT((APC3:APC54=ALX13)*(APF3:APF54=ALX11)*(APG3:APG54="D"))+SUMPRODUCT((APC3:APC54=ALX14)*(APF3:APF54=ALX11)*(APG3:APG54="D"))+SUMPRODUCT((APC3:APC54=ALX15)*(APF3:APF54=ALX11)*(APG3:APG54="D"))</f>
        <v>0</v>
      </c>
      <c r="AMA11" s="385">
        <f ca="1">SUMPRODUCT((APC3:APC54=ALX11)*(APF3:APF54=ALX12)*(APG3:APG54="L"))+SUMPRODUCT((APC3:APC54=ALX11)*(APF3:APF54=ALX13)*(APG3:APG54="L"))+SUMPRODUCT((APC3:APC54=ALX11)*(APF3:APF54=ALX14)*(APG3:APG54="L"))+SUMPRODUCT((APC3:APC54=ALX11)*(APF3:APF54=ALX15)*(APG3:APG54="L"))+SUMPRODUCT((APC3:APC54=ALX12)*(APF3:APF54=ALX11)*(APH3:APH54="L"))+SUMPRODUCT((APC3:APC54=ALX13)*(APF3:APF54=ALX11)*(APH3:APH54="L"))+SUMPRODUCT((APC3:APC54=ALX14)*(APF3:APF54=ALX11)*(APH3:APH54="L"))+SUMPRODUCT((APC3:APC54=ALX15)*(APF3:APF54=ALX11)*(APH3:APH54="L"))</f>
        <v>0</v>
      </c>
      <c r="AMB11" s="385">
        <f ca="1">SUMPRODUCT((APC3:APC54=ALX11)*(APF3:APF54=ALX12)*APD3:APD54)+SUMPRODUCT((APC3:APC54=ALX11)*(APF3:APF54=ALX13)*APD3:APD54)+SUMPRODUCT((APC3:APC54=ALX11)*(APF3:APF54=ALX14)*APD3:APD54)+SUMPRODUCT((APC3:APC54=ALX11)*(APF3:APF54=ALX15)*APD3:APD54)+SUMPRODUCT((APC3:APC54=ALX12)*(APF3:APF54=ALX11)*APE3:APE54)+SUMPRODUCT((APC3:APC54=ALX13)*(APF3:APF54=ALX11)*APE3:APE54)+SUMPRODUCT((APC3:APC54=ALX14)*(APF3:APF54=ALX11)*APE3:APE54)+SUMPRODUCT((APC3:APC54=ALX15)*(APF3:APF54=ALX11)*APE3:APE54)</f>
        <v>0</v>
      </c>
      <c r="AMC11" s="385">
        <f ca="1">SUMPRODUCT((APC3:APC54=ALX11)*(APF3:APF54=ALX12)*APE3:APE54)+SUMPRODUCT((APC3:APC54=ALX11)*(APF3:APF54=ALX13)*APE3:APE54)+SUMPRODUCT((APC3:APC54=ALX11)*(APF3:APF54=ALX14)*APE3:APE54)+SUMPRODUCT((APC3:APC54=ALX11)*(APF3:APF54=ALX15)*APE3:APE54)+SUMPRODUCT((APC3:APC54=ALX12)*(APF3:APF54=ALX11)*APD3:APD54)+SUMPRODUCT((APC3:APC54=ALX13)*(APF3:APF54=ALX11)*APD3:APD54)+SUMPRODUCT((APC3:APC54=ALX14)*(APF3:APF54=ALX11)*APD3:APD54)+SUMPRODUCT((APC3:APC54=ALX15)*(APF3:APF54=ALX11)*APD3:APD54)</f>
        <v>0</v>
      </c>
      <c r="AMD11" s="385">
        <f t="shared" ref="AMD11:AMD14" ca="1" si="1511">AMB11-AMC11+1000</f>
        <v>1000</v>
      </c>
      <c r="AME11" s="385">
        <f t="shared" ref="AME11:AME14" ca="1" si="1512">IF(ALX11&lt;&gt;"",ALY11*3+ALZ11*1,"")</f>
        <v>0</v>
      </c>
      <c r="AMF11" s="385">
        <f ca="1">IF(ALX11&lt;&gt;"",VLOOKUP(ALX11,ALE4:ALK52,7,FALSE),"")</f>
        <v>1000</v>
      </c>
      <c r="AMG11" s="385">
        <f ca="1">IF(ALX11&lt;&gt;"",VLOOKUP(ALX11,ALE4:ALK52,5,FALSE),"")</f>
        <v>0</v>
      </c>
      <c r="AMH11" s="385">
        <f ca="1">IF(ALX11&lt;&gt;"",VLOOKUP(ALX11,ALE4:ALM52,9,FALSE),"")</f>
        <v>7</v>
      </c>
      <c r="AMI11" s="385">
        <f t="shared" ref="AMI11:AMI14" ca="1" si="1513">AME11</f>
        <v>0</v>
      </c>
      <c r="AMJ11" s="385">
        <f t="shared" ref="AMJ11" ca="1" si="1514">IF(ALX11&lt;&gt;"",RANK(AMI11,AMI11:AMI15),"")</f>
        <v>1</v>
      </c>
      <c r="AMK11" s="385">
        <f t="shared" ref="AMK11" ca="1" si="1515">IF(ALX11&lt;&gt;"",SUMPRODUCT((AMI11:AMI15=AMI11)*(AMD11:AMD15&gt;AMD11)),"")</f>
        <v>0</v>
      </c>
      <c r="AML11" s="385">
        <f t="shared" ref="AML11" ca="1" si="1516">IF(ALX11&lt;&gt;"",SUMPRODUCT((AMI11:AMI15=AMI11)*(AMD11:AMD15=AMD11)*(AMB11:AMB15&gt;AMB11)),"")</f>
        <v>0</v>
      </c>
      <c r="AMM11" s="385">
        <f t="shared" ref="AMM11" ca="1" si="1517">IF(ALX11&lt;&gt;"",SUMPRODUCT((AMI11:AMI15=AMI11)*(AMD11:AMD15=AMD11)*(AMB11:AMB15=AMB11)*(AMF11:AMF15&gt;AMF11)),"")</f>
        <v>0</v>
      </c>
      <c r="AMN11" s="385">
        <f t="shared" ref="AMN11" ca="1" si="1518">IF(ALX11&lt;&gt;"",SUMPRODUCT((AMI11:AMI15=AMI11)*(AMD11:AMD15=AMD11)*(AMB11:AMB15=AMB11)*(AMF11:AMF15=AMF11)*(AMG11:AMG15&gt;AMG11)),"")</f>
        <v>0</v>
      </c>
      <c r="AMO11" s="385">
        <f t="shared" ref="AMO11" ca="1" si="1519">IF(ALX11&lt;&gt;"",SUMPRODUCT((AMI11:AMI15=AMI11)*(AMD11:AMD15=AMD11)*(AMB11:AMB15=AMB11)*(AMF11:AMF15=AMF11)*(AMG11:AMG15=AMG11)*(AMH11:AMH15&gt;AMH11)),"")</f>
        <v>3</v>
      </c>
      <c r="AMP11" s="385">
        <f t="shared" ref="AMP11" ca="1" si="1520">IF(ALX11&lt;&gt;"",IF(AMP63&lt;&gt;"",IF(ALW62=3,AMP63,AMP63+ALW62),SUM(AMJ11:AMO11)),"")</f>
        <v>4</v>
      </c>
      <c r="AMQ11" s="385" t="str">
        <f t="shared" ref="AMQ11" ca="1" si="1521">IF(ALX11&lt;&gt;"",INDEX(ALX11:ALX15,MATCH(1,AMP11:AMP15,0),0),"")</f>
        <v>Spain</v>
      </c>
      <c r="AOZ11" s="385" t="str">
        <f t="shared" ref="AOZ11" ca="1" si="1522">IF(AMQ11&lt;&gt;"",AMQ11,ALQ11)</f>
        <v>Spain</v>
      </c>
      <c r="APA11" s="385">
        <v>1</v>
      </c>
      <c r="APB11" s="385">
        <v>9</v>
      </c>
      <c r="APC11" s="389" t="str">
        <f t="shared" si="30"/>
        <v>Switzerland</v>
      </c>
      <c r="APD11" s="389">
        <f ca="1">IF(OFFSET('Game Board'!O16,0,APD1)&lt;&gt;"",OFFSET('Game Board'!O16,0,APD1),0)</f>
        <v>0</v>
      </c>
      <c r="APE11" s="389">
        <f ca="1">IF(OFFSET('Game Board'!P16,0,APD1)&lt;&gt;"",OFFSET('Game Board'!P16,0,APD1),0)</f>
        <v>0</v>
      </c>
      <c r="APF11" s="389" t="str">
        <f t="shared" si="31"/>
        <v>Iceland</v>
      </c>
      <c r="APG11" s="389" t="str">
        <f ca="1">IF(AND(OFFSET('Game Board'!O16,0,APD1)&lt;&gt;"",OFFSET('Game Board'!P16,0,APD1)&lt;&gt;""),IF(APD11&gt;APE11,"W",IF(APD11=APE11,"D","L")),"")</f>
        <v/>
      </c>
      <c r="APH11" s="385" t="str">
        <f t="shared" ca="1" si="32"/>
        <v/>
      </c>
      <c r="APJ11" s="385">
        <f ca="1">VLOOKUP(APK11,ATF11:ATG15,2,FALSE)</f>
        <v>1</v>
      </c>
      <c r="APK11" s="386" t="str">
        <f t="shared" ref="APK11:APK14" si="1523">ALE11</f>
        <v>Spain</v>
      </c>
      <c r="APL11" s="385">
        <f ca="1">SUMPRODUCT((ATI3:ATI54=APK11)*(ATM3:ATM54="W"))+SUMPRODUCT((ATL3:ATL54=APK11)*(ATN3:ATN54="W"))</f>
        <v>0</v>
      </c>
      <c r="APM11" s="385">
        <f ca="1">SUMPRODUCT((ATI3:ATI54=APK11)*(ATM3:ATM54="D"))+SUMPRODUCT((ATL3:ATL54=APK11)*(ATN3:ATN54="D"))</f>
        <v>0</v>
      </c>
      <c r="APN11" s="385">
        <f ca="1">SUMPRODUCT((ATI3:ATI54=APK11)*(ATM3:ATM54="L"))+SUMPRODUCT((ATL3:ATL54=APK11)*(ATN3:ATN54="L"))</f>
        <v>0</v>
      </c>
      <c r="APO11" s="385">
        <f t="shared" ref="APO11" ca="1" si="1524">SUMIF(ATI3:ATI72,APK11,ATJ3:ATJ72)+SUMIF(ATL3:ATL72,APK11,ATK3:ATK72)</f>
        <v>0</v>
      </c>
      <c r="APP11" s="385">
        <f t="shared" ref="APP11" ca="1" si="1525">SUMIF(ATL3:ATL72,APK11,ATJ3:ATJ72)+SUMIF(ATI3:ATI72,APK11,ATK3:ATK72)</f>
        <v>0</v>
      </c>
      <c r="APQ11" s="385">
        <f t="shared" ref="APQ11:APQ14" ca="1" si="1526">APO11-APP11+1000</f>
        <v>1000</v>
      </c>
      <c r="APR11" s="385">
        <f t="shared" ref="APR11:APR14" ca="1" si="1527">APL11*3+APM11*1</f>
        <v>0</v>
      </c>
      <c r="APS11" s="391">
        <f t="shared" si="261"/>
        <v>29</v>
      </c>
      <c r="APT11" s="385">
        <f t="shared" ref="APT11" ca="1" si="1528">IF(COUNTIF(APR11:APR15,4)&lt;&gt;4,RANK(APR11,APR11:APR15),APR63)</f>
        <v>1</v>
      </c>
      <c r="APV11" s="385">
        <f t="shared" ref="APV11" ca="1" si="1529">SUMPRODUCT((APT11:APT14=APT11)*(APS11:APS14&lt;APS11))+APT11</f>
        <v>4</v>
      </c>
      <c r="APW11" s="386" t="str">
        <f t="shared" ref="APW11" ca="1" si="1530">INDEX(APK11:APK15,MATCH(1,APV11:APV15,0),0)</f>
        <v>Italy</v>
      </c>
      <c r="APX11" s="385">
        <f t="shared" ref="APX11" ca="1" si="1531">INDEX(APT11:APT15,MATCH(APW11,APK11:APK15,0),0)</f>
        <v>1</v>
      </c>
      <c r="APY11" s="385" t="str">
        <f t="shared" ref="APY11" ca="1" si="1532">IF(APX12=1,APW11,"")</f>
        <v>Italy</v>
      </c>
      <c r="APZ11" s="385" t="str">
        <f t="shared" ref="APZ11" ca="1" si="1533">IF(APX13=2,APW12,"")</f>
        <v/>
      </c>
      <c r="AQA11" s="385" t="str">
        <f t="shared" ref="AQA11" ca="1" si="1534">IF(APX14=3,APW13,"")</f>
        <v/>
      </c>
      <c r="AQB11" s="385" t="str">
        <f t="shared" ref="AQB11" si="1535">IF(APX15=4,APW14,"")</f>
        <v/>
      </c>
      <c r="AQD11" s="385" t="str">
        <f t="shared" ref="AQD11:AQD14" ca="1" si="1536">IF(APY11&lt;&gt;"",APY11,"")</f>
        <v>Italy</v>
      </c>
      <c r="AQE11" s="385">
        <f ca="1">SUMPRODUCT((ATI3:ATI54=AQD11)*(ATL3:ATL54=AQD12)*(ATM3:ATM54="W"))+SUMPRODUCT((ATI3:ATI54=AQD11)*(ATL3:ATL54=AQD13)*(ATM3:ATM54="W"))+SUMPRODUCT((ATI3:ATI54=AQD11)*(ATL3:ATL54=AQD14)*(ATM3:ATM54="W"))+SUMPRODUCT((ATI3:ATI54=AQD11)*(ATL3:ATL54=AQD15)*(ATM3:ATM54="W"))+SUMPRODUCT((ATI3:ATI54=AQD12)*(ATL3:ATL54=AQD11)*(ATN3:ATN54="W"))+SUMPRODUCT((ATI3:ATI54=AQD13)*(ATL3:ATL54=AQD11)*(ATN3:ATN54="W"))+SUMPRODUCT((ATI3:ATI54=AQD14)*(ATL3:ATL54=AQD11)*(ATN3:ATN54="W"))+SUMPRODUCT((ATI3:ATI54=AQD15)*(ATL3:ATL54=AQD11)*(ATN3:ATN54="W"))</f>
        <v>0</v>
      </c>
      <c r="AQF11" s="385">
        <f ca="1">SUMPRODUCT((ATI3:ATI54=AQD11)*(ATL3:ATL54=AQD12)*(ATM3:ATM54="D"))+SUMPRODUCT((ATI3:ATI54=AQD11)*(ATL3:ATL54=AQD13)*(ATM3:ATM54="D"))+SUMPRODUCT((ATI3:ATI54=AQD11)*(ATL3:ATL54=AQD14)*(ATM3:ATM54="D"))+SUMPRODUCT((ATI3:ATI54=AQD11)*(ATL3:ATL54=AQD15)*(ATM3:ATM54="D"))+SUMPRODUCT((ATI3:ATI54=AQD12)*(ATL3:ATL54=AQD11)*(ATM3:ATM54="D"))+SUMPRODUCT((ATI3:ATI54=AQD13)*(ATL3:ATL54=AQD11)*(ATM3:ATM54="D"))+SUMPRODUCT((ATI3:ATI54=AQD14)*(ATL3:ATL54=AQD11)*(ATM3:ATM54="D"))+SUMPRODUCT((ATI3:ATI54=AQD15)*(ATL3:ATL54=AQD11)*(ATM3:ATM54="D"))</f>
        <v>0</v>
      </c>
      <c r="AQG11" s="385">
        <f ca="1">SUMPRODUCT((ATI3:ATI54=AQD11)*(ATL3:ATL54=AQD12)*(ATM3:ATM54="L"))+SUMPRODUCT((ATI3:ATI54=AQD11)*(ATL3:ATL54=AQD13)*(ATM3:ATM54="L"))+SUMPRODUCT((ATI3:ATI54=AQD11)*(ATL3:ATL54=AQD14)*(ATM3:ATM54="L"))+SUMPRODUCT((ATI3:ATI54=AQD11)*(ATL3:ATL54=AQD15)*(ATM3:ATM54="L"))+SUMPRODUCT((ATI3:ATI54=AQD12)*(ATL3:ATL54=AQD11)*(ATN3:ATN54="L"))+SUMPRODUCT((ATI3:ATI54=AQD13)*(ATL3:ATL54=AQD11)*(ATN3:ATN54="L"))+SUMPRODUCT((ATI3:ATI54=AQD14)*(ATL3:ATL54=AQD11)*(ATN3:ATN54="L"))+SUMPRODUCT((ATI3:ATI54=AQD15)*(ATL3:ATL54=AQD11)*(ATN3:ATN54="L"))</f>
        <v>0</v>
      </c>
      <c r="AQH11" s="385">
        <f ca="1">SUMPRODUCT((ATI3:ATI54=AQD11)*(ATL3:ATL54=AQD12)*ATJ3:ATJ54)+SUMPRODUCT((ATI3:ATI54=AQD11)*(ATL3:ATL54=AQD13)*ATJ3:ATJ54)+SUMPRODUCT((ATI3:ATI54=AQD11)*(ATL3:ATL54=AQD14)*ATJ3:ATJ54)+SUMPRODUCT((ATI3:ATI54=AQD11)*(ATL3:ATL54=AQD15)*ATJ3:ATJ54)+SUMPRODUCT((ATI3:ATI54=AQD12)*(ATL3:ATL54=AQD11)*ATK3:ATK54)+SUMPRODUCT((ATI3:ATI54=AQD13)*(ATL3:ATL54=AQD11)*ATK3:ATK54)+SUMPRODUCT((ATI3:ATI54=AQD14)*(ATL3:ATL54=AQD11)*ATK3:ATK54)+SUMPRODUCT((ATI3:ATI54=AQD15)*(ATL3:ATL54=AQD11)*ATK3:ATK54)</f>
        <v>0</v>
      </c>
      <c r="AQI11" s="385">
        <f ca="1">SUMPRODUCT((ATI3:ATI54=AQD11)*(ATL3:ATL54=AQD12)*ATK3:ATK54)+SUMPRODUCT((ATI3:ATI54=AQD11)*(ATL3:ATL54=AQD13)*ATK3:ATK54)+SUMPRODUCT((ATI3:ATI54=AQD11)*(ATL3:ATL54=AQD14)*ATK3:ATK54)+SUMPRODUCT((ATI3:ATI54=AQD11)*(ATL3:ATL54=AQD15)*ATK3:ATK54)+SUMPRODUCT((ATI3:ATI54=AQD12)*(ATL3:ATL54=AQD11)*ATJ3:ATJ54)+SUMPRODUCT((ATI3:ATI54=AQD13)*(ATL3:ATL54=AQD11)*ATJ3:ATJ54)+SUMPRODUCT((ATI3:ATI54=AQD14)*(ATL3:ATL54=AQD11)*ATJ3:ATJ54)+SUMPRODUCT((ATI3:ATI54=AQD15)*(ATL3:ATL54=AQD11)*ATJ3:ATJ54)</f>
        <v>0</v>
      </c>
      <c r="AQJ11" s="385">
        <f t="shared" ref="AQJ11:AQJ14" ca="1" si="1537">AQH11-AQI11+1000</f>
        <v>1000</v>
      </c>
      <c r="AQK11" s="385">
        <f t="shared" ref="AQK11:AQK14" ca="1" si="1538">IF(AQD11&lt;&gt;"",AQE11*3+AQF11*1,"")</f>
        <v>0</v>
      </c>
      <c r="AQL11" s="385">
        <f ca="1">IF(AQD11&lt;&gt;"",VLOOKUP(AQD11,APK4:APQ52,7,FALSE),"")</f>
        <v>1000</v>
      </c>
      <c r="AQM11" s="385">
        <f ca="1">IF(AQD11&lt;&gt;"",VLOOKUP(AQD11,APK4:APQ52,5,FALSE),"")</f>
        <v>0</v>
      </c>
      <c r="AQN11" s="385">
        <f ca="1">IF(AQD11&lt;&gt;"",VLOOKUP(AQD11,APK4:APS52,9,FALSE),"")</f>
        <v>7</v>
      </c>
      <c r="AQO11" s="385">
        <f t="shared" ref="AQO11:AQO14" ca="1" si="1539">AQK11</f>
        <v>0</v>
      </c>
      <c r="AQP11" s="385">
        <f t="shared" ref="AQP11" ca="1" si="1540">IF(AQD11&lt;&gt;"",RANK(AQO11,AQO11:AQO15),"")</f>
        <v>1</v>
      </c>
      <c r="AQQ11" s="385">
        <f t="shared" ref="AQQ11" ca="1" si="1541">IF(AQD11&lt;&gt;"",SUMPRODUCT((AQO11:AQO15=AQO11)*(AQJ11:AQJ15&gt;AQJ11)),"")</f>
        <v>0</v>
      </c>
      <c r="AQR11" s="385">
        <f t="shared" ref="AQR11" ca="1" si="1542">IF(AQD11&lt;&gt;"",SUMPRODUCT((AQO11:AQO15=AQO11)*(AQJ11:AQJ15=AQJ11)*(AQH11:AQH15&gt;AQH11)),"")</f>
        <v>0</v>
      </c>
      <c r="AQS11" s="385">
        <f t="shared" ref="AQS11" ca="1" si="1543">IF(AQD11&lt;&gt;"",SUMPRODUCT((AQO11:AQO15=AQO11)*(AQJ11:AQJ15=AQJ11)*(AQH11:AQH15=AQH11)*(AQL11:AQL15&gt;AQL11)),"")</f>
        <v>0</v>
      </c>
      <c r="AQT11" s="385">
        <f t="shared" ref="AQT11" ca="1" si="1544">IF(AQD11&lt;&gt;"",SUMPRODUCT((AQO11:AQO15=AQO11)*(AQJ11:AQJ15=AQJ11)*(AQH11:AQH15=AQH11)*(AQL11:AQL15=AQL11)*(AQM11:AQM15&gt;AQM11)),"")</f>
        <v>0</v>
      </c>
      <c r="AQU11" s="385">
        <f t="shared" ref="AQU11" ca="1" si="1545">IF(AQD11&lt;&gt;"",SUMPRODUCT((AQO11:AQO15=AQO11)*(AQJ11:AQJ15=AQJ11)*(AQH11:AQH15=AQH11)*(AQL11:AQL15=AQL11)*(AQM11:AQM15=AQM11)*(AQN11:AQN15&gt;AQN11)),"")</f>
        <v>3</v>
      </c>
      <c r="AQV11" s="385">
        <f t="shared" ref="AQV11" ca="1" si="1546">IF(AQD11&lt;&gt;"",IF(AQV63&lt;&gt;"",IF(AQC62=3,AQV63,AQV63+AQC62),SUM(AQP11:AQU11)),"")</f>
        <v>4</v>
      </c>
      <c r="AQW11" s="385" t="str">
        <f t="shared" ref="AQW11" ca="1" si="1547">IF(AQD11&lt;&gt;"",INDEX(AQD11:AQD15,MATCH(1,AQV11:AQV15,0),0),"")</f>
        <v>Spain</v>
      </c>
      <c r="ATF11" s="385" t="str">
        <f t="shared" ref="ATF11" ca="1" si="1548">IF(AQW11&lt;&gt;"",AQW11,APW11)</f>
        <v>Spain</v>
      </c>
      <c r="ATG11" s="385">
        <v>1</v>
      </c>
      <c r="ATH11" s="385">
        <v>9</v>
      </c>
      <c r="ATI11" s="389" t="str">
        <f t="shared" si="33"/>
        <v>Switzerland</v>
      </c>
      <c r="ATJ11" s="389">
        <f ca="1">IF(ATI2&lt;&gt;"",IF(OFFSET('Game Board'!O16,0,ATJ1)&lt;&gt;"",OFFSET('Game Board'!O16,0,ATJ1),0),"")</f>
        <v>0</v>
      </c>
      <c r="ATK11" s="389">
        <f ca="1">IF(ATI2&lt;&gt;"",IF(OFFSET('Game Board'!P16,0,ATJ1)&lt;&gt;"",OFFSET('Game Board'!P16,0,ATJ1),0),"")</f>
        <v>0</v>
      </c>
      <c r="ATL11" s="389" t="str">
        <f t="shared" si="34"/>
        <v>Iceland</v>
      </c>
      <c r="ATM11" s="389" t="str">
        <f ca="1">IF(AND(OFFSET('Game Board'!O16,0,ATJ1)&lt;&gt;"",OFFSET('Game Board'!P16,0,ATJ1)&lt;&gt;""),IF(ATJ11&gt;ATK11,"W",IF(ATJ11=ATK11,"D","L")),"")</f>
        <v/>
      </c>
      <c r="ATN11" s="385" t="str">
        <f t="shared" ca="1" si="35"/>
        <v/>
      </c>
      <c r="ATY11" s="391"/>
      <c r="AXO11" s="389"/>
      <c r="AXP11" s="389"/>
      <c r="AXQ11" s="389"/>
      <c r="AXR11" s="389"/>
      <c r="AXS11" s="389"/>
      <c r="AYE11" s="391"/>
      <c r="BBU11" s="389"/>
      <c r="BBV11" s="389"/>
      <c r="BBW11" s="389"/>
      <c r="BBX11" s="389"/>
      <c r="BBY11" s="389"/>
      <c r="BCK11" s="391"/>
      <c r="BGA11" s="389"/>
      <c r="BGB11" s="389"/>
      <c r="BGC11" s="389"/>
      <c r="BGD11" s="389"/>
      <c r="BGE11" s="389"/>
      <c r="BGQ11" s="391"/>
      <c r="BKG11" s="389"/>
      <c r="BKH11" s="389"/>
      <c r="BKI11" s="389"/>
      <c r="BKJ11" s="389"/>
      <c r="BKK11" s="389"/>
      <c r="BKW11" s="391"/>
      <c r="BOM11" s="389"/>
      <c r="BON11" s="389"/>
      <c r="BOO11" s="389"/>
      <c r="BOP11" s="389"/>
      <c r="BOQ11" s="389"/>
      <c r="BPC11" s="391"/>
      <c r="BSS11" s="389"/>
      <c r="BST11" s="389"/>
      <c r="BSU11" s="389"/>
      <c r="BSV11" s="389"/>
      <c r="BSW11" s="389"/>
      <c r="BTI11" s="391"/>
      <c r="BWY11" s="389"/>
      <c r="BWZ11" s="389"/>
      <c r="BXA11" s="389"/>
      <c r="BXB11" s="389"/>
      <c r="BXC11" s="389"/>
      <c r="BXO11" s="391"/>
      <c r="CBE11" s="389"/>
      <c r="CBF11" s="389"/>
      <c r="CBG11" s="389"/>
      <c r="CBH11" s="389"/>
      <c r="CBI11" s="389"/>
      <c r="CBU11" s="391"/>
      <c r="CFK11" s="389"/>
      <c r="CFL11" s="389"/>
      <c r="CFM11" s="389"/>
      <c r="CFN11" s="389"/>
      <c r="CFO11" s="389"/>
      <c r="CGA11" s="391"/>
      <c r="CJQ11" s="389"/>
      <c r="CJR11" s="389"/>
      <c r="CJS11" s="389"/>
      <c r="CJT11" s="389"/>
      <c r="CJU11" s="389"/>
      <c r="CKG11" s="391"/>
      <c r="CNW11" s="389"/>
      <c r="CNX11" s="389"/>
      <c r="CNY11" s="389"/>
      <c r="CNZ11" s="389"/>
      <c r="COA11" s="389"/>
      <c r="COM11" s="391"/>
      <c r="CSC11" s="389"/>
      <c r="CSD11" s="389"/>
      <c r="CSE11" s="389"/>
      <c r="CSF11" s="389"/>
      <c r="CSG11" s="389"/>
      <c r="CSS11" s="391"/>
      <c r="CWI11" s="389"/>
      <c r="CWJ11" s="389"/>
      <c r="CWK11" s="389"/>
      <c r="CWL11" s="389"/>
      <c r="CWM11" s="389"/>
      <c r="CWY11" s="391"/>
      <c r="DAO11" s="389"/>
      <c r="DAP11" s="389"/>
      <c r="DAQ11" s="389"/>
      <c r="DAR11" s="389"/>
      <c r="DAS11" s="389"/>
      <c r="DBE11" s="391"/>
      <c r="DEU11" s="389"/>
      <c r="DEV11" s="389"/>
      <c r="DEW11" s="389"/>
      <c r="DEX11" s="389"/>
      <c r="DEY11" s="389"/>
      <c r="DFK11" s="391"/>
      <c r="DJA11" s="389"/>
      <c r="DJB11" s="389"/>
      <c r="DJC11" s="389"/>
      <c r="DJD11" s="389"/>
      <c r="DJE11" s="389"/>
      <c r="DJQ11" s="391"/>
      <c r="DNG11" s="389"/>
      <c r="DNH11" s="389"/>
      <c r="DNI11" s="389"/>
      <c r="DNJ11" s="389"/>
      <c r="DNK11" s="389"/>
      <c r="DNW11" s="391"/>
      <c r="DRM11" s="389"/>
      <c r="DRN11" s="389"/>
      <c r="DRO11" s="389"/>
      <c r="DRP11" s="389"/>
      <c r="DRQ11" s="389"/>
      <c r="DSC11" s="391"/>
      <c r="DVS11" s="389"/>
      <c r="DVT11" s="389"/>
      <c r="DVU11" s="389"/>
      <c r="DVV11" s="389"/>
      <c r="DVW11" s="389"/>
      <c r="DWI11" s="391"/>
      <c r="DZY11" s="389"/>
      <c r="DZZ11" s="389"/>
      <c r="EAA11" s="389"/>
      <c r="EAB11" s="389"/>
      <c r="EAC11" s="389"/>
      <c r="EAO11" s="391"/>
      <c r="EEE11" s="389"/>
      <c r="EEF11" s="389"/>
      <c r="EEG11" s="389"/>
      <c r="EEH11" s="389"/>
      <c r="EEI11" s="389"/>
      <c r="EEU11" s="391"/>
      <c r="EIK11" s="389"/>
      <c r="EIL11" s="389"/>
      <c r="EIM11" s="389"/>
      <c r="EIN11" s="389"/>
      <c r="EIO11" s="389"/>
      <c r="EJA11" s="391"/>
      <c r="EMQ11" s="389"/>
      <c r="EMR11" s="389"/>
      <c r="EMS11" s="389"/>
      <c r="EMT11" s="389"/>
      <c r="EMU11" s="389"/>
      <c r="ENG11" s="391"/>
      <c r="EQW11" s="389"/>
      <c r="EQX11" s="389"/>
      <c r="EQY11" s="389"/>
      <c r="EQZ11" s="389"/>
      <c r="ERA11" s="389"/>
      <c r="ERM11" s="391"/>
      <c r="EVC11" s="389"/>
      <c r="EVD11" s="389"/>
      <c r="EVE11" s="389"/>
      <c r="EVF11" s="389"/>
      <c r="EVG11" s="389"/>
      <c r="EVS11" s="391"/>
      <c r="EZI11" s="389"/>
      <c r="EZJ11" s="389"/>
      <c r="EZK11" s="389"/>
      <c r="EZL11" s="389"/>
      <c r="EZM11" s="389"/>
      <c r="EZY11" s="391"/>
      <c r="FDO11" s="389"/>
      <c r="FDP11" s="389"/>
      <c r="FDQ11" s="389"/>
      <c r="FDR11" s="389"/>
      <c r="FDS11" s="389"/>
      <c r="FEE11" s="391"/>
      <c r="FHU11" s="389"/>
      <c r="FHV11" s="389"/>
      <c r="FHW11" s="389"/>
      <c r="FHX11" s="389"/>
      <c r="FHY11" s="389"/>
      <c r="FIK11" s="391"/>
      <c r="FMA11" s="389"/>
      <c r="FMB11" s="389"/>
      <c r="FMC11" s="389"/>
      <c r="FMD11" s="389"/>
      <c r="FME11" s="389"/>
      <c r="FMQ11" s="391"/>
      <c r="FQG11" s="389"/>
      <c r="FQH11" s="389"/>
      <c r="FQI11" s="389"/>
      <c r="FQJ11" s="389"/>
      <c r="FQK11" s="389"/>
      <c r="FQW11" s="391"/>
      <c r="FUM11" s="389"/>
      <c r="FUN11" s="389"/>
      <c r="FUO11" s="389"/>
      <c r="FUP11" s="389"/>
      <c r="FUQ11" s="389"/>
      <c r="FVC11" s="391"/>
      <c r="FYS11" s="389"/>
      <c r="FYT11" s="389"/>
      <c r="FYU11" s="389"/>
      <c r="FYV11" s="389"/>
      <c r="FYW11" s="389"/>
      <c r="FZI11" s="391"/>
      <c r="GCY11" s="389"/>
      <c r="GCZ11" s="389"/>
      <c r="GDA11" s="389"/>
      <c r="GDB11" s="389"/>
      <c r="GDC11" s="389"/>
      <c r="GDO11" s="391"/>
      <c r="GHE11" s="389"/>
      <c r="GHF11" s="389"/>
      <c r="GHG11" s="389"/>
      <c r="GHH11" s="389"/>
      <c r="GHI11" s="389"/>
      <c r="GHU11" s="391"/>
      <c r="GLK11" s="389"/>
      <c r="GLL11" s="389"/>
      <c r="GLM11" s="389"/>
      <c r="GLN11" s="389"/>
      <c r="GLO11" s="389"/>
      <c r="GMA11" s="391"/>
      <c r="GPQ11" s="389"/>
      <c r="GPR11" s="389"/>
      <c r="GPS11" s="389"/>
      <c r="GPT11" s="389"/>
      <c r="GPU11" s="389"/>
      <c r="GQG11" s="391"/>
      <c r="GTW11" s="389"/>
      <c r="GTX11" s="389"/>
      <c r="GTY11" s="389"/>
      <c r="GTZ11" s="389"/>
      <c r="GUA11" s="389"/>
      <c r="GUM11" s="391"/>
      <c r="GYC11" s="389"/>
      <c r="GYD11" s="389"/>
      <c r="GYE11" s="389"/>
      <c r="GYF11" s="389"/>
      <c r="GYG11" s="389"/>
      <c r="GYS11" s="391"/>
      <c r="HCI11" s="389"/>
      <c r="HCJ11" s="389"/>
      <c r="HCK11" s="389"/>
      <c r="HCL11" s="389"/>
      <c r="HCM11" s="389"/>
      <c r="HCY11" s="391"/>
      <c r="HGO11" s="389"/>
      <c r="HGP11" s="389"/>
      <c r="HGQ11" s="389"/>
      <c r="HGR11" s="389"/>
      <c r="HGS11" s="389"/>
      <c r="HHE11" s="391"/>
      <c r="HKU11" s="389"/>
      <c r="HKV11" s="389"/>
      <c r="HKW11" s="389"/>
      <c r="HKX11" s="389"/>
      <c r="HKY11" s="389"/>
      <c r="HLK11" s="391"/>
      <c r="HPA11" s="389"/>
      <c r="HPB11" s="389"/>
      <c r="HPC11" s="389"/>
      <c r="HPD11" s="389"/>
      <c r="HPE11" s="389"/>
      <c r="HPQ11" s="391"/>
      <c r="HTG11" s="389"/>
      <c r="HTH11" s="389"/>
      <c r="HTI11" s="389"/>
      <c r="HTJ11" s="389"/>
      <c r="HTK11" s="389"/>
      <c r="HTW11" s="391"/>
      <c r="HXM11" s="389"/>
      <c r="HXN11" s="389"/>
      <c r="HXO11" s="389"/>
      <c r="HXP11" s="389"/>
      <c r="HXQ11" s="389"/>
      <c r="HYC11" s="391"/>
      <c r="IBS11" s="389"/>
      <c r="IBT11" s="389"/>
      <c r="IBU11" s="389"/>
      <c r="IBV11" s="389"/>
      <c r="IBW11" s="389"/>
      <c r="ICI11" s="391"/>
      <c r="IFY11" s="389"/>
      <c r="IFZ11" s="389"/>
      <c r="IGA11" s="389"/>
      <c r="IGB11" s="389"/>
      <c r="IGC11" s="389"/>
      <c r="IGO11" s="391"/>
      <c r="IKE11" s="389"/>
      <c r="IKF11" s="389"/>
      <c r="IKG11" s="389"/>
      <c r="IKH11" s="389"/>
      <c r="IKI11" s="389"/>
      <c r="IKU11" s="391"/>
      <c r="IOK11" s="389"/>
      <c r="IOL11" s="389"/>
      <c r="IOM11" s="389"/>
      <c r="ION11" s="389"/>
      <c r="IOO11" s="389"/>
      <c r="IPA11" s="391"/>
      <c r="ISQ11" s="389"/>
      <c r="ISR11" s="389"/>
      <c r="ISS11" s="389"/>
      <c r="IST11" s="389"/>
      <c r="ISU11" s="389"/>
      <c r="ITG11" s="391"/>
      <c r="IWW11" s="389"/>
      <c r="IWX11" s="389"/>
      <c r="IWY11" s="389"/>
      <c r="IWZ11" s="389"/>
      <c r="IXA11" s="389"/>
      <c r="IXM11" s="391"/>
      <c r="JBC11" s="389"/>
      <c r="JBD11" s="389"/>
      <c r="JBE11" s="389"/>
      <c r="JBF11" s="389"/>
      <c r="JBG11" s="389"/>
      <c r="JBS11" s="391"/>
      <c r="JFI11" s="389"/>
      <c r="JFJ11" s="389"/>
      <c r="JFK11" s="389"/>
      <c r="JFL11" s="389"/>
      <c r="JFM11" s="389"/>
      <c r="JFY11" s="391"/>
      <c r="JJO11" s="389"/>
      <c r="JJP11" s="389"/>
      <c r="JJQ11" s="389"/>
      <c r="JJR11" s="389"/>
      <c r="JJS11" s="389"/>
      <c r="JKE11" s="391"/>
      <c r="JNU11" s="389"/>
      <c r="JNV11" s="389"/>
      <c r="JNW11" s="389"/>
      <c r="JNX11" s="389"/>
      <c r="JNY11" s="389"/>
      <c r="JOK11" s="391"/>
      <c r="JSA11" s="389"/>
      <c r="JSB11" s="389"/>
      <c r="JSC11" s="389"/>
      <c r="JSD11" s="389"/>
      <c r="JSE11" s="389"/>
      <c r="JSQ11" s="391"/>
      <c r="JWG11" s="389"/>
      <c r="JWH11" s="389"/>
      <c r="JWI11" s="389"/>
      <c r="JWJ11" s="389"/>
      <c r="JWK11" s="389"/>
      <c r="JWW11" s="391"/>
      <c r="KAM11" s="389"/>
      <c r="KAN11" s="389"/>
      <c r="KAO11" s="389"/>
      <c r="KAP11" s="389"/>
      <c r="KAQ11" s="389"/>
      <c r="KBC11" s="391"/>
      <c r="KES11" s="389"/>
      <c r="KET11" s="389"/>
      <c r="KEU11" s="389"/>
      <c r="KEV11" s="389"/>
      <c r="KEW11" s="389"/>
      <c r="KFI11" s="391"/>
      <c r="KIY11" s="389"/>
      <c r="KIZ11" s="389"/>
      <c r="KJA11" s="389"/>
      <c r="KJB11" s="389"/>
      <c r="KJC11" s="389"/>
      <c r="KJO11" s="391"/>
      <c r="KNE11" s="389"/>
      <c r="KNF11" s="389"/>
      <c r="KNG11" s="389"/>
      <c r="KNH11" s="389"/>
      <c r="KNI11" s="389"/>
      <c r="KNU11" s="391"/>
      <c r="KRK11" s="389"/>
      <c r="KRL11" s="389"/>
      <c r="KRM11" s="389"/>
      <c r="KRN11" s="389"/>
      <c r="KRO11" s="389"/>
      <c r="KSA11" s="391"/>
      <c r="KVQ11" s="389"/>
      <c r="KVR11" s="389"/>
      <c r="KVS11" s="389"/>
      <c r="KVT11" s="389"/>
      <c r="KVU11" s="389"/>
      <c r="KWG11" s="391"/>
      <c r="KZW11" s="389"/>
      <c r="KZX11" s="389"/>
      <c r="KZY11" s="389"/>
      <c r="KZZ11" s="389"/>
      <c r="LAA11" s="389"/>
      <c r="LAM11" s="391"/>
      <c r="LEC11" s="389"/>
      <c r="LED11" s="389"/>
      <c r="LEE11" s="389"/>
      <c r="LEF11" s="389"/>
      <c r="LEG11" s="389"/>
      <c r="LES11" s="391"/>
      <c r="LII11" s="389"/>
      <c r="LIJ11" s="389"/>
      <c r="LIK11" s="389"/>
      <c r="LIL11" s="389"/>
      <c r="LIM11" s="389"/>
      <c r="LIY11" s="391"/>
      <c r="LMO11" s="389"/>
      <c r="LMP11" s="389"/>
      <c r="LMQ11" s="389"/>
      <c r="LMR11" s="389"/>
      <c r="LMS11" s="389"/>
      <c r="LNE11" s="391"/>
      <c r="LQU11" s="389"/>
      <c r="LQV11" s="389"/>
      <c r="LQW11" s="389"/>
      <c r="LQX11" s="389"/>
      <c r="LQY11" s="389"/>
      <c r="LRK11" s="391"/>
      <c r="LVA11" s="389"/>
      <c r="LVB11" s="389"/>
      <c r="LVC11" s="389"/>
      <c r="LVD11" s="389"/>
      <c r="LVE11" s="389"/>
      <c r="LVQ11" s="391"/>
      <c r="LZG11" s="389"/>
      <c r="LZH11" s="389"/>
      <c r="LZI11" s="389"/>
      <c r="LZJ11" s="389"/>
      <c r="LZK11" s="389"/>
      <c r="LZW11" s="391"/>
      <c r="MDM11" s="389"/>
      <c r="MDN11" s="389"/>
      <c r="MDO11" s="389"/>
      <c r="MDP11" s="389"/>
      <c r="MDQ11" s="389"/>
      <c r="MEC11" s="391"/>
      <c r="MHS11" s="389"/>
      <c r="MHT11" s="389"/>
      <c r="MHU11" s="389"/>
      <c r="MHV11" s="389"/>
      <c r="MHW11" s="389"/>
      <c r="MII11" s="391"/>
      <c r="MLY11" s="389"/>
      <c r="MLZ11" s="389"/>
      <c r="MMA11" s="389"/>
      <c r="MMB11" s="389"/>
      <c r="MMC11" s="389"/>
      <c r="MMO11" s="391"/>
      <c r="MQE11" s="389"/>
      <c r="MQF11" s="389"/>
      <c r="MQG11" s="389"/>
      <c r="MQH11" s="389"/>
      <c r="MQI11" s="389"/>
      <c r="MQU11" s="391"/>
      <c r="MUK11" s="389"/>
      <c r="MUL11" s="389"/>
      <c r="MUM11" s="389"/>
      <c r="MUN11" s="389"/>
      <c r="MUO11" s="389"/>
      <c r="MVA11" s="391"/>
      <c r="MYQ11" s="389"/>
      <c r="MYR11" s="389"/>
      <c r="MYS11" s="389"/>
      <c r="MYT11" s="389"/>
      <c r="MYU11" s="389"/>
      <c r="MZG11" s="391"/>
      <c r="NCW11" s="389"/>
      <c r="NCX11" s="389"/>
      <c r="NCY11" s="389"/>
      <c r="NCZ11" s="389"/>
      <c r="NDA11" s="389"/>
      <c r="NDM11" s="391"/>
      <c r="NHC11" s="389"/>
      <c r="NHD11" s="389"/>
      <c r="NHE11" s="389"/>
      <c r="NHF11" s="389"/>
      <c r="NHG11" s="389"/>
      <c r="NHS11" s="391"/>
      <c r="NLI11" s="389"/>
      <c r="NLJ11" s="389"/>
      <c r="NLK11" s="389"/>
      <c r="NLL11" s="389"/>
      <c r="NLM11" s="389"/>
      <c r="NLY11" s="391"/>
      <c r="NPO11" s="389"/>
      <c r="NPP11" s="389"/>
      <c r="NPQ11" s="389"/>
      <c r="NPR11" s="389"/>
      <c r="NPS11" s="389"/>
      <c r="NQE11" s="391"/>
      <c r="NTU11" s="389"/>
      <c r="NTV11" s="389"/>
      <c r="NTW11" s="389"/>
      <c r="NTX11" s="389"/>
      <c r="NTY11" s="389"/>
      <c r="NUK11" s="391"/>
      <c r="NYA11" s="389"/>
      <c r="NYB11" s="389"/>
      <c r="NYC11" s="389"/>
      <c r="NYD11" s="389"/>
      <c r="NYE11" s="389"/>
      <c r="NYQ11" s="391"/>
      <c r="OCG11" s="389"/>
      <c r="OCH11" s="389"/>
      <c r="OCI11" s="389"/>
      <c r="OCJ11" s="389"/>
      <c r="OCK11" s="389"/>
      <c r="OCW11" s="391"/>
      <c r="OGM11" s="389"/>
      <c r="OGN11" s="389"/>
      <c r="OGO11" s="389"/>
      <c r="OGP11" s="389"/>
      <c r="OGQ11" s="389"/>
      <c r="OHC11" s="391"/>
      <c r="OKS11" s="389"/>
      <c r="OKT11" s="389"/>
      <c r="OKU11" s="389"/>
      <c r="OKV11" s="389"/>
      <c r="OKW11" s="389"/>
      <c r="OLI11" s="391"/>
      <c r="OOY11" s="389"/>
      <c r="OOZ11" s="389"/>
      <c r="OPA11" s="389"/>
      <c r="OPB11" s="389"/>
      <c r="OPC11" s="389"/>
      <c r="OPO11" s="391"/>
      <c r="OTE11" s="389"/>
      <c r="OTF11" s="389"/>
      <c r="OTG11" s="389"/>
      <c r="OTH11" s="389"/>
      <c r="OTI11" s="389"/>
      <c r="OTU11" s="391"/>
      <c r="OXK11" s="389"/>
      <c r="OXL11" s="389"/>
      <c r="OXM11" s="389"/>
      <c r="OXN11" s="389"/>
      <c r="OXO11" s="389"/>
      <c r="OYA11" s="391"/>
      <c r="PBQ11" s="389"/>
      <c r="PBR11" s="389"/>
      <c r="PBS11" s="389"/>
      <c r="PBT11" s="389"/>
      <c r="PBU11" s="389"/>
      <c r="PCG11" s="391"/>
      <c r="PFW11" s="389"/>
      <c r="PFX11" s="389"/>
      <c r="PFY11" s="389"/>
      <c r="PFZ11" s="389"/>
      <c r="PGA11" s="389"/>
      <c r="PGM11" s="391"/>
      <c r="PKC11" s="389"/>
      <c r="PKD11" s="389"/>
      <c r="PKE11" s="389"/>
      <c r="PKF11" s="389"/>
      <c r="PKG11" s="389"/>
      <c r="PKS11" s="391"/>
      <c r="POI11" s="389"/>
      <c r="POJ11" s="389"/>
      <c r="POK11" s="389"/>
      <c r="POL11" s="389"/>
      <c r="POM11" s="389"/>
    </row>
    <row r="12" spans="2:11220" x14ac:dyDescent="0.25">
      <c r="B12" s="385">
        <f>VLOOKUP(C12,CX11:CY15,2,FALSE)</f>
        <v>2</v>
      </c>
      <c r="C12" s="386" t="str">
        <f>'Tournament Setup'!D11</f>
        <v>Portugal</v>
      </c>
      <c r="D12" s="385">
        <f>SUMPRODUCT((DA3:DA54=C12)*(DE3:DE54="W"))+SUMPRODUCT((DD3:DD54=C12)*(DF3:DF54="W"))</f>
        <v>0</v>
      </c>
      <c r="E12" s="385">
        <f>SUMPRODUCT((DA3:DA54=C12)*(DE3:DE54="D"))+SUMPRODUCT((DD3:DD54=C12)*(DF3:DF54="D"))</f>
        <v>0</v>
      </c>
      <c r="F12" s="385">
        <f>SUMPRODUCT((DA3:DA54=C12)*(DE3:DE54="L"))+SUMPRODUCT((DD3:DD54=C12)*(DF3:DF54="L"))</f>
        <v>0</v>
      </c>
      <c r="G12" s="385">
        <f>SUMIF(DA3:DA72,C12,DB3:DB72)+SUMIF(DD3:DD72,C12,DC3:DC72)</f>
        <v>0</v>
      </c>
      <c r="H12" s="385">
        <f>SUMIF(DD3:DD72,C12,DB3:DB72)+SUMIF(DA3:DA72,C12,DC3:DC72)</f>
        <v>0</v>
      </c>
      <c r="I12" s="385">
        <f t="shared" si="1306"/>
        <v>1000</v>
      </c>
      <c r="J12" s="385">
        <f t="shared" si="1307"/>
        <v>0</v>
      </c>
      <c r="K12" s="391">
        <v>23</v>
      </c>
      <c r="L12" s="385">
        <f>IF(COUNTIF(J11:J15,4)&lt;&gt;4,RANK(J12,J11:J15),J64)</f>
        <v>1</v>
      </c>
      <c r="N12" s="385">
        <f>SUMPRODUCT((L11:L14=L12)*(K11:K14&lt;K12))+L12</f>
        <v>3</v>
      </c>
      <c r="O12" s="386" t="str">
        <f>INDEX(C11:C15,MATCH(2,N11:N15,0),0)</f>
        <v>Belgium</v>
      </c>
      <c r="P12" s="385">
        <f>INDEX(L11:L15,MATCH(O12,C11:C15,0),0)</f>
        <v>1</v>
      </c>
      <c r="Q12" s="385" t="str">
        <f>IF(Q11&lt;&gt;"",O12,"")</f>
        <v>Belgium</v>
      </c>
      <c r="R12" s="385" t="str">
        <f>IF(R11&lt;&gt;"",O13,"")</f>
        <v/>
      </c>
      <c r="S12" s="385" t="str">
        <f>IF(S11&lt;&gt;"",O14,"")</f>
        <v/>
      </c>
      <c r="T12" s="385" t="str">
        <f>IF(T11&lt;&gt;"",O15,"")</f>
        <v/>
      </c>
      <c r="V12" s="385" t="str">
        <f t="shared" ref="V12:V14" si="1549">IF(Q12&lt;&gt;"",Q12,"")</f>
        <v>Belgium</v>
      </c>
      <c r="W12" s="385">
        <f>SUMPRODUCT((DA3:DA54=V12)*(DD3:DD54=V13)*(DE3:DE54="W"))+SUMPRODUCT((DA3:DA54=V12)*(DD3:DD54=V14)*(DE3:DE54="W"))+SUMPRODUCT((DA3:DA54=V12)*(DD3:DD54=V15)*(DE3:DE54="W"))+SUMPRODUCT((DA3:DA54=V12)*(DD3:DD54=V11)*(DE3:DE54="W"))+SUMPRODUCT((DA3:DA54=V13)*(DD3:DD54=V12)*(DF3:DF54="W"))+SUMPRODUCT((DA3:DA54=V14)*(DD3:DD54=V12)*(DF3:DF54="W"))+SUMPRODUCT((DA3:DA54=V15)*(DD3:DD54=V12)*(DF3:DF54="W"))+SUMPRODUCT((DA3:DA54=V11)*(DD3:DD54=V12)*(DF3:DF54="W"))</f>
        <v>0</v>
      </c>
      <c r="X12" s="385">
        <f>SUMPRODUCT((DA3:DA54=V12)*(DD3:DD54=V13)*(DE3:DE54="D"))+SUMPRODUCT((DA3:DA54=V12)*(DD3:DD54=V14)*(DE3:DE54="D"))+SUMPRODUCT((DA3:DA54=V12)*(DD3:DD54=V15)*(DE3:DE54="D"))+SUMPRODUCT((DA3:DA54=V12)*(DD3:DD54=V11)*(DE3:DE54="D"))+SUMPRODUCT((DA3:DA54=V13)*(DD3:DD54=V12)*(DE3:DE54="D"))+SUMPRODUCT((DA3:DA54=V14)*(DD3:DD54=V12)*(DE3:DE54="D"))+SUMPRODUCT((DA3:DA54=V15)*(DD3:DD54=V12)*(DE3:DE54="D"))+SUMPRODUCT((DA3:DA54=V11)*(DD3:DD54=V12)*(DE3:DE54="D"))</f>
        <v>0</v>
      </c>
      <c r="Y12" s="385">
        <f>SUMPRODUCT((DA3:DA54=V12)*(DD3:DD54=V13)*(DE3:DE54="L"))+SUMPRODUCT((DA3:DA54=V12)*(DD3:DD54=V14)*(DE3:DE54="L"))+SUMPRODUCT((DA3:DA54=V12)*(DD3:DD54=V15)*(DE3:DE54="L"))+SUMPRODUCT((DA3:DA54=V12)*(DD3:DD54=V11)*(DE3:DE54="L"))+SUMPRODUCT((DA3:DA54=V13)*(DD3:DD54=V12)*(DF3:DF54="L"))+SUMPRODUCT((DA3:DA54=V14)*(DD3:DD54=V12)*(DF3:DF54="L"))+SUMPRODUCT((DA3:DA54=V15)*(DD3:DD54=V12)*(DF3:DF54="L"))+SUMPRODUCT((DA3:DA54=V11)*(DD3:DD54=V12)*(DF3:DF54="L"))</f>
        <v>0</v>
      </c>
      <c r="Z12" s="385">
        <f>SUMPRODUCT((DA3:DA54=V12)*(DD3:DD54=V13)*DB3:DB54)+SUMPRODUCT((DA3:DA54=V12)*(DD3:DD54=V14)*DB3:DB54)+SUMPRODUCT((DA3:DA54=V12)*(DD3:DD54=V15)*DB3:DB54)+SUMPRODUCT((DA3:DA54=V12)*(DD3:DD54=V11)*DB3:DB54)+SUMPRODUCT((DA3:DA54=V13)*(DD3:DD54=V12)*DC3:DC54)+SUMPRODUCT((DA3:DA54=V14)*(DD3:DD54=V12)*DC3:DC54)+SUMPRODUCT((DA3:DA54=V15)*(DD3:DD54=V12)*DC3:DC54)+SUMPRODUCT((DA3:DA54=V11)*(DD3:DD54=V12)*DC3:DC54)</f>
        <v>0</v>
      </c>
      <c r="AA12" s="385">
        <f>SUMPRODUCT((DA3:DA54=V12)*(DD3:DD54=V13)*DC3:DC54)+SUMPRODUCT((DA3:DA54=V12)*(DD3:DD54=V14)*DC3:DC54)+SUMPRODUCT((DA3:DA54=V12)*(DD3:DD54=V15)*DC3:DC54)+SUMPRODUCT((DA3:DA54=V12)*(DD3:DD54=V11)*DC3:DC54)+SUMPRODUCT((DA3:DA54=V13)*(DD3:DD54=V12)*DB3:DB54)+SUMPRODUCT((DA3:DA54=V14)*(DD3:DD54=V12)*DB3:DB54)+SUMPRODUCT((DA3:DA54=V15)*(DD3:DD54=V12)*DB3:DB54)+SUMPRODUCT((DA3:DA54=V11)*(DD3:DD54=V12)*DB3:DB54)</f>
        <v>0</v>
      </c>
      <c r="AB12" s="385">
        <f>Z12-AA12+1000</f>
        <v>1000</v>
      </c>
      <c r="AC12" s="385">
        <f t="shared" si="1308"/>
        <v>0</v>
      </c>
      <c r="AD12" s="385">
        <f>IF(V12&lt;&gt;"",VLOOKUP(V12,C4:I52,7,FALSE),"")</f>
        <v>1000</v>
      </c>
      <c r="AE12" s="385">
        <f>IF(V12&lt;&gt;"",VLOOKUP(V12,C4:I52,5,FALSE),"")</f>
        <v>0</v>
      </c>
      <c r="AF12" s="385">
        <f>IF(V12&lt;&gt;"",VLOOKUP(V12,C4:K52,9,FALSE),"")</f>
        <v>15</v>
      </c>
      <c r="AG12" s="385">
        <f t="shared" si="1309"/>
        <v>0</v>
      </c>
      <c r="AH12" s="385">
        <f>IF(V12&lt;&gt;"",RANK(AG12,AG11:AG15),"")</f>
        <v>1</v>
      </c>
      <c r="AI12" s="385">
        <f>IF(V12&lt;&gt;"",SUMPRODUCT((AG11:AG15=AG12)*(AB11:AB15&gt;AB12)),"")</f>
        <v>0</v>
      </c>
      <c r="AJ12" s="385">
        <f>IF(V12&lt;&gt;"",SUMPRODUCT((AG11:AG15=AG12)*(AB11:AB15=AB12)*(Z11:Z15&gt;Z12)),"")</f>
        <v>0</v>
      </c>
      <c r="AK12" s="385">
        <f>IF(V12&lt;&gt;"",SUMPRODUCT((AG11:AG15=AG12)*(AB11:AB15=AB12)*(Z11:Z15=Z12)*(AD11:AD15&gt;AD12)),"")</f>
        <v>0</v>
      </c>
      <c r="AL12" s="385">
        <f>IF(V12&lt;&gt;"",SUMPRODUCT((AG11:AG15=AG12)*(AB11:AB15=AB12)*(Z11:Z15=Z12)*(AD11:AD15=AD12)*(AE11:AE15&gt;AE12)),"")</f>
        <v>0</v>
      </c>
      <c r="AM12" s="385">
        <f>IF(V12&lt;&gt;"",SUMPRODUCT((AG11:AG15=AG12)*(AB11:AB15=AB12)*(Z11:Z15=Z12)*(AD11:AD15=AD12)*(AE11:AE15=AE12)*(AF11:AF15&gt;AF12)),"")</f>
        <v>2</v>
      </c>
      <c r="AN12" s="385">
        <f>IF(V12&lt;&gt;"",IF(AN64&lt;&gt;"",IF(U62=3,AN64,AN64+U62),SUM(AH12:AM12)),"")</f>
        <v>3</v>
      </c>
      <c r="AO12" s="385" t="str">
        <f>IF(V12&lt;&gt;"",INDEX(V11:V15,MATCH(2,AN11:AN15,0),0),"")</f>
        <v>Portugal</v>
      </c>
      <c r="AP12" s="385" t="str">
        <f>IF(R11&lt;&gt;"",R11,"")</f>
        <v/>
      </c>
      <c r="AQ12" s="385">
        <f>SUMPRODUCT((DA3:DA54=AP12)*(DD3:DD54=AP13)*(DE3:DE54="W"))+SUMPRODUCT((DA3:DA54=AP12)*(DD3:DD54=AP14)*(DE3:DE54="W"))+SUMPRODUCT((DA3:DA54=AP12)*(DD3:DD54=AP15)*(DE3:DE54="W"))+SUMPRODUCT((DA3:DA54=AP13)*(DD3:DD54=AP12)*(DF3:DF54="W"))+SUMPRODUCT((DA3:DA54=AP14)*(DD3:DD54=AP12)*(DF3:DF54="W"))+SUMPRODUCT((DA3:DA54=AP15)*(DD3:DD54=AP12)*(DF3:DF54="W"))</f>
        <v>0</v>
      </c>
      <c r="AR12" s="385">
        <f>SUMPRODUCT((DA3:DA54=AP12)*(DD3:DD54=AP13)*(DE3:DE54="D"))+SUMPRODUCT((DA3:DA54=AP12)*(DD3:DD54=AP14)*(DE3:DE54="D"))+SUMPRODUCT((DA3:DA54=AP12)*(DD3:DD54=AP15)*(DE3:DE54="D"))+SUMPRODUCT((DA3:DA54=AP13)*(DD3:DD54=AP12)*(DE3:DE54="D"))+SUMPRODUCT((DA3:DA54=AP14)*(DD3:DD54=AP12)*(DE3:DE54="D"))+SUMPRODUCT((DA3:DA54=AP15)*(DD3:DD54=AP12)*(DE3:DE54="D"))</f>
        <v>0</v>
      </c>
      <c r="AS12" s="385">
        <f>SUMPRODUCT((DA3:DA54=AP12)*(DD3:DD54=AP13)*(DE3:DE54="L"))+SUMPRODUCT((DA3:DA54=AP12)*(DD3:DD54=AP14)*(DE3:DE54="L"))+SUMPRODUCT((DA3:DA54=AP12)*(DD3:DD54=AP15)*(DE3:DE54="L"))+SUMPRODUCT((DA3:DA54=AP13)*(DD3:DD54=AP12)*(DF3:DF54="L"))+SUMPRODUCT((DA3:DA54=AP14)*(DD3:DD54=AP12)*(DF3:DF54="L"))+SUMPRODUCT((DA3:DA54=AP15)*(DD3:DD54=AP12)*(DF3:DF54="L"))</f>
        <v>0</v>
      </c>
      <c r="AT12" s="385">
        <f>SUMPRODUCT((DA3:DA54=AP12)*(DD3:DD54=AP13)*DB3:DB54)+SUMPRODUCT((DA3:DA54=AP12)*(DD3:DD54=AP14)*DB3:DB54)+SUMPRODUCT((DA3:DA54=AP12)*(DD3:DD54=AP15)*DB3:DB54)+SUMPRODUCT((DA3:DA54=AP12)*(DD3:DD54=AP11)*DB3:DB54)+SUMPRODUCT((DA3:DA54=AP13)*(DD3:DD54=AP12)*DC3:DC54)+SUMPRODUCT((DA3:DA54=AP14)*(DD3:DD54=AP12)*DC3:DC54)+SUMPRODUCT((DA3:DA54=AP15)*(DD3:DD54=AP12)*DC3:DC54)+SUMPRODUCT((DA3:DA54=AP11)*(DD3:DD54=AP12)*DC3:DC54)</f>
        <v>0</v>
      </c>
      <c r="AU12" s="385">
        <f>SUMPRODUCT((DA3:DA54=AP12)*(DD3:DD54=AP13)*DC3:DC54)+SUMPRODUCT((DA3:DA54=AP12)*(DD3:DD54=AP14)*DC3:DC54)+SUMPRODUCT((DA3:DA54=AP12)*(DD3:DD54=AP15)*DC3:DC54)+SUMPRODUCT((DA3:DA54=AP12)*(DD3:DD54=AP11)*DC3:DC54)+SUMPRODUCT((DA3:DA54=AP13)*(DD3:DD54=AP12)*DB3:DB54)+SUMPRODUCT((DA3:DA54=AP14)*(DD3:DD54=AP12)*DB3:DB54)+SUMPRODUCT((DA3:DA54=AP15)*(DD3:DD54=AP12)*DB3:DB54)+SUMPRODUCT((DA3:DA54=AP11)*(DD3:DD54=AP12)*DB3:DB54)</f>
        <v>0</v>
      </c>
      <c r="AV12" s="385">
        <f>AT12-AU12+1000</f>
        <v>1000</v>
      </c>
      <c r="AW12" s="385" t="str">
        <f t="shared" ref="AW12:AW14" si="1550">IF(AP12&lt;&gt;"",AQ12*3+AR12*1,"")</f>
        <v/>
      </c>
      <c r="AX12" s="385" t="str">
        <f>IF(AP12&lt;&gt;"",VLOOKUP(AP12,C4:I52,7,FALSE),"")</f>
        <v/>
      </c>
      <c r="AY12" s="385" t="str">
        <f>IF(AP12&lt;&gt;"",VLOOKUP(AP12,C4:I52,5,FALSE),"")</f>
        <v/>
      </c>
      <c r="AZ12" s="385" t="str">
        <f>IF(AP12&lt;&gt;"",VLOOKUP(AP12,C4:K52,9,FALSE),"")</f>
        <v/>
      </c>
      <c r="BA12" s="385" t="str">
        <f t="shared" ref="BA12:BA14" si="1551">AW12</f>
        <v/>
      </c>
      <c r="BB12" s="385" t="str">
        <f>IF(AP12&lt;&gt;"",RANK(BA12,BA11:BA15),"")</f>
        <v/>
      </c>
      <c r="BC12" s="385" t="str">
        <f>IF(AP12&lt;&gt;"",SUMPRODUCT((BA11:BA15=BA12)*(AV11:AV15&gt;AV12)),"")</f>
        <v/>
      </c>
      <c r="BD12" s="385" t="str">
        <f>IF(AP12&lt;&gt;"",SUMPRODUCT((BA11:BA15=BA12)*(AV11:AV15=AV12)*(AT11:AT15&gt;AT12)),"")</f>
        <v/>
      </c>
      <c r="BE12" s="385" t="str">
        <f>IF(AP12&lt;&gt;"",SUMPRODUCT((BA11:BA15=BA12)*(AV11:AV15=AV12)*(AT11:AT15=AT12)*(AX11:AX15&gt;AX12)),"")</f>
        <v/>
      </c>
      <c r="BF12" s="385" t="str">
        <f>IF(AP12&lt;&gt;"",SUMPRODUCT((BA11:BA15=BA12)*(AV11:AV15=AV12)*(AT11:AT15=AT12)*(AX11:AX15=AX12)*(AY11:AY15&gt;AY12)),"")</f>
        <v/>
      </c>
      <c r="BG12" s="385" t="str">
        <f>IF(AP12&lt;&gt;"",SUMPRODUCT((BA11:BA15=BA12)*(AV11:AV15=AV12)*(AT11:AT15=AT12)*(AX11:AX15=AX12)*(AY11:AY15=AY12)*(AZ11:AZ15&gt;AZ12)),"")</f>
        <v/>
      </c>
      <c r="BH12" s="385" t="str">
        <f>IF(AP12&lt;&gt;"",IF(BH64&lt;&gt;"",IF(AO62=3,BH64,BH64+AO62),SUM(BB12:BG12)+1),"")</f>
        <v/>
      </c>
      <c r="BI12" s="385" t="str">
        <f>IF(AP12&lt;&gt;"",INDEX(AP12:AP15,MATCH(2,BH12:BH15,0),0),"")</f>
        <v/>
      </c>
      <c r="CX12" s="385" t="str">
        <f>IF(BI12&lt;&gt;"",BI12,IF(AO12&lt;&gt;"",AO12,O12))</f>
        <v>Portugal</v>
      </c>
      <c r="CY12" s="385">
        <v>2</v>
      </c>
      <c r="CZ12" s="385">
        <v>10</v>
      </c>
      <c r="DA12" s="389" t="str">
        <f>'Game Board'!F17</f>
        <v>Norway</v>
      </c>
      <c r="DB12" s="389">
        <f>IF(DA2&lt;&gt;"",IF(AND('Game Board'!G17&lt;&gt;"",'Game Board'!H17&lt;&gt;""),'Game Board'!G17,0),"")</f>
        <v>0</v>
      </c>
      <c r="DC12" s="389">
        <f>IF(DA2&lt;&gt;"",IF(AND('Game Board'!G17&lt;&gt;"",'Game Board'!H17&lt;&gt;""),'Game Board'!H17,0),"")</f>
        <v>0</v>
      </c>
      <c r="DD12" s="389" t="str">
        <f>'Game Board'!I17</f>
        <v>Finland</v>
      </c>
      <c r="DE12" s="389" t="str">
        <f>IF(AND('Game Board'!G17&lt;&gt;"",'Game Board'!H17&lt;&gt;""),IF(DB12&gt;DC12,"W",IF(DB12=DC12,"D","L")),"")</f>
        <v/>
      </c>
      <c r="DF12" s="385" t="str">
        <f t="shared" si="36"/>
        <v/>
      </c>
      <c r="DH12" s="385">
        <f ca="1">VLOOKUP(DI12,HD11:HE15,2,FALSE)</f>
        <v>2</v>
      </c>
      <c r="DI12" s="386" t="str">
        <f t="shared" si="1310"/>
        <v>Portugal</v>
      </c>
      <c r="DJ12" s="385">
        <f ca="1">SUMPRODUCT((HG3:HG54=DI12)*(HK3:HK54="W"))+SUMPRODUCT((HJ3:HJ54=DI12)*(HL3:HL54="W"))</f>
        <v>0</v>
      </c>
      <c r="DK12" s="385">
        <f ca="1">SUMPRODUCT((HG3:HG54=DI12)*(HK3:HK54="D"))+SUMPRODUCT((HJ3:HJ54=DI12)*(HL3:HL54="D"))</f>
        <v>0</v>
      </c>
      <c r="DL12" s="385">
        <f ca="1">SUMPRODUCT((HG3:HG54=DI12)*(HK3:HK54="L"))+SUMPRODUCT((HJ3:HJ54=DI12)*(HL3:HL54="L"))</f>
        <v>0</v>
      </c>
      <c r="DM12" s="385">
        <f ca="1">SUMIF(HG3:HG72,DI12,HH3:HH72)+SUMIF(HJ3:HJ72,DI12,HI3:HI72)</f>
        <v>0</v>
      </c>
      <c r="DN12" s="385">
        <f ca="1">SUMIF(HJ3:HJ72,DI12,HH3:HH72)+SUMIF(HG3:HG72,DI12,HI3:HI72)</f>
        <v>0</v>
      </c>
      <c r="DO12" s="385">
        <f t="shared" ca="1" si="1311"/>
        <v>1000</v>
      </c>
      <c r="DP12" s="385">
        <f t="shared" ca="1" si="1312"/>
        <v>0</v>
      </c>
      <c r="DQ12" s="391">
        <f t="shared" si="293"/>
        <v>23</v>
      </c>
      <c r="DR12" s="385">
        <f ca="1">IF(COUNTIF(DP11:DP15,4)&lt;&gt;4,RANK(DP12,DP11:DP15),DP64)</f>
        <v>1</v>
      </c>
      <c r="DT12" s="385">
        <f ca="1">SUMPRODUCT((DR11:DR14=DR12)*(DQ11:DQ14&lt;DQ12))+DR12</f>
        <v>3</v>
      </c>
      <c r="DU12" s="386" t="str">
        <f ca="1">INDEX(DI11:DI15,MATCH(2,DT11:DT15,0),0)</f>
        <v>Belgium</v>
      </c>
      <c r="DV12" s="385">
        <f ca="1">INDEX(DR11:DR15,MATCH(DU12,DI11:DI15,0),0)</f>
        <v>1</v>
      </c>
      <c r="DW12" s="385" t="str">
        <f ca="1">IF(DW11&lt;&gt;"",DU12,"")</f>
        <v>Belgium</v>
      </c>
      <c r="DX12" s="385" t="str">
        <f ca="1">IF(DX11&lt;&gt;"",DU13,"")</f>
        <v/>
      </c>
      <c r="DY12" s="385" t="str">
        <f ca="1">IF(DY11&lt;&gt;"",DU14,"")</f>
        <v/>
      </c>
      <c r="DZ12" s="385" t="str">
        <f>IF(DZ11&lt;&gt;"",DU15,"")</f>
        <v/>
      </c>
      <c r="EB12" s="385" t="str">
        <f t="shared" ref="EB12:EB14" ca="1" si="1552">IF(DW12&lt;&gt;"",DW12,"")</f>
        <v>Belgium</v>
      </c>
      <c r="EC12" s="385">
        <f ca="1">SUMPRODUCT((HG3:HG54=EB12)*(HJ3:HJ54=EB13)*(HK3:HK54="W"))+SUMPRODUCT((HG3:HG54=EB12)*(HJ3:HJ54=EB14)*(HK3:HK54="W"))+SUMPRODUCT((HG3:HG54=EB12)*(HJ3:HJ54=EB15)*(HK3:HK54="W"))+SUMPRODUCT((HG3:HG54=EB12)*(HJ3:HJ54=EB11)*(HK3:HK54="W"))+SUMPRODUCT((HG3:HG54=EB13)*(HJ3:HJ54=EB12)*(HL3:HL54="W"))+SUMPRODUCT((HG3:HG54=EB14)*(HJ3:HJ54=EB12)*(HL3:HL54="W"))+SUMPRODUCT((HG3:HG54=EB15)*(HJ3:HJ54=EB12)*(HL3:HL54="W"))+SUMPRODUCT((HG3:HG54=EB11)*(HJ3:HJ54=EB12)*(HL3:HL54="W"))</f>
        <v>0</v>
      </c>
      <c r="ED12" s="385">
        <f ca="1">SUMPRODUCT((HG3:HG54=EB12)*(HJ3:HJ54=EB13)*(HK3:HK54="D"))+SUMPRODUCT((HG3:HG54=EB12)*(HJ3:HJ54=EB14)*(HK3:HK54="D"))+SUMPRODUCT((HG3:HG54=EB12)*(HJ3:HJ54=EB15)*(HK3:HK54="D"))+SUMPRODUCT((HG3:HG54=EB12)*(HJ3:HJ54=EB11)*(HK3:HK54="D"))+SUMPRODUCT((HG3:HG54=EB13)*(HJ3:HJ54=EB12)*(HK3:HK54="D"))+SUMPRODUCT((HG3:HG54=EB14)*(HJ3:HJ54=EB12)*(HK3:HK54="D"))+SUMPRODUCT((HG3:HG54=EB15)*(HJ3:HJ54=EB12)*(HK3:HK54="D"))+SUMPRODUCT((HG3:HG54=EB11)*(HJ3:HJ54=EB12)*(HK3:HK54="D"))</f>
        <v>0</v>
      </c>
      <c r="EE12" s="385">
        <f ca="1">SUMPRODUCT((HG3:HG54=EB12)*(HJ3:HJ54=EB13)*(HK3:HK54="L"))+SUMPRODUCT((HG3:HG54=EB12)*(HJ3:HJ54=EB14)*(HK3:HK54="L"))+SUMPRODUCT((HG3:HG54=EB12)*(HJ3:HJ54=EB15)*(HK3:HK54="L"))+SUMPRODUCT((HG3:HG54=EB12)*(HJ3:HJ54=EB11)*(HK3:HK54="L"))+SUMPRODUCT((HG3:HG54=EB13)*(HJ3:HJ54=EB12)*(HL3:HL54="L"))+SUMPRODUCT((HG3:HG54=EB14)*(HJ3:HJ54=EB12)*(HL3:HL54="L"))+SUMPRODUCT((HG3:HG54=EB15)*(HJ3:HJ54=EB12)*(HL3:HL54="L"))+SUMPRODUCT((HG3:HG54=EB11)*(HJ3:HJ54=EB12)*(HL3:HL54="L"))</f>
        <v>0</v>
      </c>
      <c r="EF12" s="385">
        <f ca="1">SUMPRODUCT((HG3:HG54=EB12)*(HJ3:HJ54=EB13)*HH3:HH54)+SUMPRODUCT((HG3:HG54=EB12)*(HJ3:HJ54=EB14)*HH3:HH54)+SUMPRODUCT((HG3:HG54=EB12)*(HJ3:HJ54=EB15)*HH3:HH54)+SUMPRODUCT((HG3:HG54=EB12)*(HJ3:HJ54=EB11)*HH3:HH54)+SUMPRODUCT((HG3:HG54=EB13)*(HJ3:HJ54=EB12)*HI3:HI54)+SUMPRODUCT((HG3:HG54=EB14)*(HJ3:HJ54=EB12)*HI3:HI54)+SUMPRODUCT((HG3:HG54=EB15)*(HJ3:HJ54=EB12)*HI3:HI54)+SUMPRODUCT((HG3:HG54=EB11)*(HJ3:HJ54=EB12)*HI3:HI54)</f>
        <v>0</v>
      </c>
      <c r="EG12" s="385">
        <f ca="1">SUMPRODUCT((HG3:HG54=EB12)*(HJ3:HJ54=EB13)*HI3:HI54)+SUMPRODUCT((HG3:HG54=EB12)*(HJ3:HJ54=EB14)*HI3:HI54)+SUMPRODUCT((HG3:HG54=EB12)*(HJ3:HJ54=EB15)*HI3:HI54)+SUMPRODUCT((HG3:HG54=EB12)*(HJ3:HJ54=EB11)*HI3:HI54)+SUMPRODUCT((HG3:HG54=EB13)*(HJ3:HJ54=EB12)*HH3:HH54)+SUMPRODUCT((HG3:HG54=EB14)*(HJ3:HJ54=EB12)*HH3:HH54)+SUMPRODUCT((HG3:HG54=EB15)*(HJ3:HJ54=EB12)*HH3:HH54)+SUMPRODUCT((HG3:HG54=EB11)*(HJ3:HJ54=EB12)*HH3:HH54)</f>
        <v>0</v>
      </c>
      <c r="EH12" s="385">
        <f ca="1">EF12-EG12+1000</f>
        <v>1000</v>
      </c>
      <c r="EI12" s="385">
        <f t="shared" ca="1" si="1313"/>
        <v>0</v>
      </c>
      <c r="EJ12" s="385">
        <f ca="1">IF(EB12&lt;&gt;"",VLOOKUP(EB12,DI4:DO52,7,FALSE),"")</f>
        <v>1000</v>
      </c>
      <c r="EK12" s="385">
        <f ca="1">IF(EB12&lt;&gt;"",VLOOKUP(EB12,DI4:DO52,5,FALSE),"")</f>
        <v>0</v>
      </c>
      <c r="EL12" s="385">
        <f ca="1">IF(EB12&lt;&gt;"",VLOOKUP(EB12,DI4:DQ52,9,FALSE),"")</f>
        <v>15</v>
      </c>
      <c r="EM12" s="385">
        <f t="shared" ca="1" si="1314"/>
        <v>0</v>
      </c>
      <c r="EN12" s="385">
        <f ca="1">IF(EB12&lt;&gt;"",RANK(EM12,EM11:EM15),"")</f>
        <v>1</v>
      </c>
      <c r="EO12" s="385">
        <f ca="1">IF(EB12&lt;&gt;"",SUMPRODUCT((EM11:EM15=EM12)*(EH11:EH15&gt;EH12)),"")</f>
        <v>0</v>
      </c>
      <c r="EP12" s="385">
        <f ca="1">IF(EB12&lt;&gt;"",SUMPRODUCT((EM11:EM15=EM12)*(EH11:EH15=EH12)*(EF11:EF15&gt;EF12)),"")</f>
        <v>0</v>
      </c>
      <c r="EQ12" s="385">
        <f ca="1">IF(EB12&lt;&gt;"",SUMPRODUCT((EM11:EM15=EM12)*(EH11:EH15=EH12)*(EF11:EF15=EF12)*(EJ11:EJ15&gt;EJ12)),"")</f>
        <v>0</v>
      </c>
      <c r="ER12" s="385">
        <f ca="1">IF(EB12&lt;&gt;"",SUMPRODUCT((EM11:EM15=EM12)*(EH11:EH15=EH12)*(EF11:EF15=EF12)*(EJ11:EJ15=EJ12)*(EK11:EK15&gt;EK12)),"")</f>
        <v>0</v>
      </c>
      <c r="ES12" s="385">
        <f ca="1">IF(EB12&lt;&gt;"",SUMPRODUCT((EM11:EM15=EM12)*(EH11:EH15=EH12)*(EF11:EF15=EF12)*(EJ11:EJ15=EJ12)*(EK11:EK15=EK12)*(EL11:EL15&gt;EL12)),"")</f>
        <v>2</v>
      </c>
      <c r="ET12" s="385">
        <f ca="1">IF(EB12&lt;&gt;"",IF(ET64&lt;&gt;"",IF(EA62=3,ET64,ET64+EA62),SUM(EN12:ES12)),"")</f>
        <v>3</v>
      </c>
      <c r="EU12" s="385" t="str">
        <f ca="1">IF(EB12&lt;&gt;"",INDEX(EB11:EB15,MATCH(2,ET11:ET15,0),0),"")</f>
        <v>Portugal</v>
      </c>
      <c r="EV12" s="385" t="str">
        <f ca="1">IF(DX11&lt;&gt;"",DX11,"")</f>
        <v/>
      </c>
      <c r="EW12" s="385">
        <f ca="1">SUMPRODUCT((HG3:HG54=EV12)*(HJ3:HJ54=EV13)*(HK3:HK54="W"))+SUMPRODUCT((HG3:HG54=EV12)*(HJ3:HJ54=EV14)*(HK3:HK54="W"))+SUMPRODUCT((HG3:HG54=EV12)*(HJ3:HJ54=EV15)*(HK3:HK54="W"))+SUMPRODUCT((HG3:HG54=EV13)*(HJ3:HJ54=EV12)*(HL3:HL54="W"))+SUMPRODUCT((HG3:HG54=EV14)*(HJ3:HJ54=EV12)*(HL3:HL54="W"))+SUMPRODUCT((HG3:HG54=EV15)*(HJ3:HJ54=EV12)*(HL3:HL54="W"))</f>
        <v>0</v>
      </c>
      <c r="EX12" s="385">
        <f ca="1">SUMPRODUCT((HG3:HG54=EV12)*(HJ3:HJ54=EV13)*(HK3:HK54="D"))+SUMPRODUCT((HG3:HG54=EV12)*(HJ3:HJ54=EV14)*(HK3:HK54="D"))+SUMPRODUCT((HG3:HG54=EV12)*(HJ3:HJ54=EV15)*(HK3:HK54="D"))+SUMPRODUCT((HG3:HG54=EV13)*(HJ3:HJ54=EV12)*(HK3:HK54="D"))+SUMPRODUCT((HG3:HG54=EV14)*(HJ3:HJ54=EV12)*(HK3:HK54="D"))+SUMPRODUCT((HG3:HG54=EV15)*(HJ3:HJ54=EV12)*(HK3:HK54="D"))</f>
        <v>0</v>
      </c>
      <c r="EY12" s="385">
        <f ca="1">SUMPRODUCT((HG3:HG54=EV12)*(HJ3:HJ54=EV13)*(HK3:HK54="L"))+SUMPRODUCT((HG3:HG54=EV12)*(HJ3:HJ54=EV14)*(HK3:HK54="L"))+SUMPRODUCT((HG3:HG54=EV12)*(HJ3:HJ54=EV15)*(HK3:HK54="L"))+SUMPRODUCT((HG3:HG54=EV13)*(HJ3:HJ54=EV12)*(HL3:HL54="L"))+SUMPRODUCT((HG3:HG54=EV14)*(HJ3:HJ54=EV12)*(HL3:HL54="L"))+SUMPRODUCT((HG3:HG54=EV15)*(HJ3:HJ54=EV12)*(HL3:HL54="L"))</f>
        <v>0</v>
      </c>
      <c r="EZ12" s="385">
        <f ca="1">SUMPRODUCT((HG3:HG54=EV12)*(HJ3:HJ54=EV13)*HH3:HH54)+SUMPRODUCT((HG3:HG54=EV12)*(HJ3:HJ54=EV14)*HH3:HH54)+SUMPRODUCT((HG3:HG54=EV12)*(HJ3:HJ54=EV15)*HH3:HH54)+SUMPRODUCT((HG3:HG54=EV12)*(HJ3:HJ54=EV11)*HH3:HH54)+SUMPRODUCT((HG3:HG54=EV13)*(HJ3:HJ54=EV12)*HI3:HI54)+SUMPRODUCT((HG3:HG54=EV14)*(HJ3:HJ54=EV12)*HI3:HI54)+SUMPRODUCT((HG3:HG54=EV15)*(HJ3:HJ54=EV12)*HI3:HI54)+SUMPRODUCT((HG3:HG54=EV11)*(HJ3:HJ54=EV12)*HI3:HI54)</f>
        <v>0</v>
      </c>
      <c r="FA12" s="385">
        <f ca="1">SUMPRODUCT((HG3:HG54=EV12)*(HJ3:HJ54=EV13)*HI3:HI54)+SUMPRODUCT((HG3:HG54=EV12)*(HJ3:HJ54=EV14)*HI3:HI54)+SUMPRODUCT((HG3:HG54=EV12)*(HJ3:HJ54=EV15)*HI3:HI54)+SUMPRODUCT((HG3:HG54=EV12)*(HJ3:HJ54=EV11)*HI3:HI54)+SUMPRODUCT((HG3:HG54=EV13)*(HJ3:HJ54=EV12)*HH3:HH54)+SUMPRODUCT((HG3:HG54=EV14)*(HJ3:HJ54=EV12)*HH3:HH54)+SUMPRODUCT((HG3:HG54=EV15)*(HJ3:HJ54=EV12)*HH3:HH54)+SUMPRODUCT((HG3:HG54=EV11)*(HJ3:HJ54=EV12)*HH3:HH54)</f>
        <v>0</v>
      </c>
      <c r="FB12" s="385">
        <f ca="1">EZ12-FA12+1000</f>
        <v>1000</v>
      </c>
      <c r="FC12" s="385" t="str">
        <f t="shared" ref="FC12:FC14" ca="1" si="1553">IF(EV12&lt;&gt;"",EW12*3+EX12*1,"")</f>
        <v/>
      </c>
      <c r="FD12" s="385" t="str">
        <f ca="1">IF(EV12&lt;&gt;"",VLOOKUP(EV12,DI4:DO52,7,FALSE),"")</f>
        <v/>
      </c>
      <c r="FE12" s="385" t="str">
        <f ca="1">IF(EV12&lt;&gt;"",VLOOKUP(EV12,DI4:DO52,5,FALSE),"")</f>
        <v/>
      </c>
      <c r="FF12" s="385" t="str">
        <f ca="1">IF(EV12&lt;&gt;"",VLOOKUP(EV12,DI4:DQ52,9,FALSE),"")</f>
        <v/>
      </c>
      <c r="FG12" s="385" t="str">
        <f t="shared" ref="FG12:FG14" ca="1" si="1554">FC12</f>
        <v/>
      </c>
      <c r="FH12" s="385" t="str">
        <f ca="1">IF(EV12&lt;&gt;"",RANK(FG12,FG11:FG15),"")</f>
        <v/>
      </c>
      <c r="FI12" s="385" t="str">
        <f ca="1">IF(EV12&lt;&gt;"",SUMPRODUCT((FG11:FG15=FG12)*(FB11:FB15&gt;FB12)),"")</f>
        <v/>
      </c>
      <c r="FJ12" s="385" t="str">
        <f ca="1">IF(EV12&lt;&gt;"",SUMPRODUCT((FG11:FG15=FG12)*(FB11:FB15=FB12)*(EZ11:EZ15&gt;EZ12)),"")</f>
        <v/>
      </c>
      <c r="FK12" s="385" t="str">
        <f ca="1">IF(EV12&lt;&gt;"",SUMPRODUCT((FG11:FG15=FG12)*(FB11:FB15=FB12)*(EZ11:EZ15=EZ12)*(FD11:FD15&gt;FD12)),"")</f>
        <v/>
      </c>
      <c r="FL12" s="385" t="str">
        <f ca="1">IF(EV12&lt;&gt;"",SUMPRODUCT((FG11:FG15=FG12)*(FB11:FB15=FB12)*(EZ11:EZ15=EZ12)*(FD11:FD15=FD12)*(FE11:FE15&gt;FE12)),"")</f>
        <v/>
      </c>
      <c r="FM12" s="385" t="str">
        <f ca="1">IF(EV12&lt;&gt;"",SUMPRODUCT((FG11:FG15=FG12)*(FB11:FB15=FB12)*(EZ11:EZ15=EZ12)*(FD11:FD15=FD12)*(FE11:FE15=FE12)*(FF11:FF15&gt;FF12)),"")</f>
        <v/>
      </c>
      <c r="FN12" s="385" t="str">
        <f ca="1">IF(EV12&lt;&gt;"",IF(FN64&lt;&gt;"",IF(EU62=3,FN64,FN64+EU62),SUM(FH12:FM12)+1),"")</f>
        <v/>
      </c>
      <c r="FO12" s="385" t="str">
        <f ca="1">IF(EV12&lt;&gt;"",INDEX(EV12:EV15,MATCH(2,FN12:FN15,0),0),"")</f>
        <v/>
      </c>
      <c r="HD12" s="385" t="str">
        <f ca="1">IF(FO12&lt;&gt;"",FO12,IF(EU12&lt;&gt;"",EU12,DU12))</f>
        <v>Portugal</v>
      </c>
      <c r="HE12" s="385">
        <v>2</v>
      </c>
      <c r="HF12" s="385">
        <v>10</v>
      </c>
      <c r="HG12" s="389" t="str">
        <f t="shared" si="37"/>
        <v>Norway</v>
      </c>
      <c r="HH12" s="389">
        <f ca="1">IF(OFFSET('Game Board'!O17,0,HH1)&lt;&gt;"",OFFSET('Game Board'!O17,0,HH1),0)</f>
        <v>0</v>
      </c>
      <c r="HI12" s="389">
        <f ca="1">IF(OFFSET('Game Board'!P17,0,HH1)&lt;&gt;"",OFFSET('Game Board'!P17,0,HH1),0)</f>
        <v>0</v>
      </c>
      <c r="HJ12" s="389" t="str">
        <f t="shared" si="38"/>
        <v>Finland</v>
      </c>
      <c r="HK12" s="389" t="str">
        <f ca="1">IF(AND(OFFSET('Game Board'!O17,0,HH1)&lt;&gt;"",OFFSET('Game Board'!P17,0,HH1)&lt;&gt;""),IF(HH12&gt;HI12,"W",IF(HH12=HI12,"D","L")),"")</f>
        <v/>
      </c>
      <c r="HL12" s="385" t="str">
        <f t="shared" ca="1" si="39"/>
        <v/>
      </c>
      <c r="HN12" s="385">
        <f ca="1">VLOOKUP(HO12,LJ11:LK15,2,FALSE)</f>
        <v>2</v>
      </c>
      <c r="HO12" s="386" t="str">
        <f t="shared" si="1315"/>
        <v>Portugal</v>
      </c>
      <c r="HP12" s="385">
        <f ca="1">SUMPRODUCT((LM3:LM54=HO12)*(LQ3:LQ54="W"))+SUMPRODUCT((LP3:LP54=HO12)*(LR3:LR54="W"))</f>
        <v>0</v>
      </c>
      <c r="HQ12" s="385">
        <f ca="1">SUMPRODUCT((LM3:LM54=HO12)*(LQ3:LQ54="D"))+SUMPRODUCT((LP3:LP54=HO12)*(LR3:LR54="D"))</f>
        <v>0</v>
      </c>
      <c r="HR12" s="385">
        <f ca="1">SUMPRODUCT((LM3:LM54=HO12)*(LQ3:LQ54="L"))+SUMPRODUCT((LP3:LP54=HO12)*(LR3:LR54="L"))</f>
        <v>0</v>
      </c>
      <c r="HS12" s="385">
        <f t="shared" ref="HS12" ca="1" si="1555">SUMIF(LM3:LM72,HO12,LN3:LN72)+SUMIF(LP3:LP72,HO12,LO3:LO72)</f>
        <v>0</v>
      </c>
      <c r="HT12" s="385">
        <f t="shared" ref="HT12" ca="1" si="1556">SUMIF(LP3:LP72,HO12,LN3:LN72)+SUMIF(LM3:LM72,HO12,LO3:LO72)</f>
        <v>0</v>
      </c>
      <c r="HU12" s="385">
        <f t="shared" ca="1" si="1318"/>
        <v>1000</v>
      </c>
      <c r="HV12" s="385">
        <f t="shared" ca="1" si="1319"/>
        <v>0</v>
      </c>
      <c r="HW12" s="391">
        <f t="shared" si="45"/>
        <v>23</v>
      </c>
      <c r="HX12" s="385">
        <f t="shared" ref="HX12" ca="1" si="1557">IF(COUNTIF(HV11:HV15,4)&lt;&gt;4,RANK(HV12,HV11:HV15),HV64)</f>
        <v>1</v>
      </c>
      <c r="HZ12" s="385">
        <f t="shared" ref="HZ12" ca="1" si="1558">SUMPRODUCT((HX11:HX14=HX12)*(HW11:HW14&lt;HW12))+HX12</f>
        <v>3</v>
      </c>
      <c r="IA12" s="386" t="str">
        <f t="shared" ref="IA12" ca="1" si="1559">INDEX(HO11:HO15,MATCH(2,HZ11:HZ15,0),0)</f>
        <v>Belgium</v>
      </c>
      <c r="IB12" s="385">
        <f t="shared" ref="IB12" ca="1" si="1560">INDEX(HX11:HX15,MATCH(IA12,HO11:HO15,0),0)</f>
        <v>1</v>
      </c>
      <c r="IC12" s="385" t="str">
        <f t="shared" ref="IC12" ca="1" si="1561">IF(IC11&lt;&gt;"",IA12,"")</f>
        <v>Belgium</v>
      </c>
      <c r="ID12" s="385" t="str">
        <f t="shared" ref="ID12" ca="1" si="1562">IF(ID11&lt;&gt;"",IA13,"")</f>
        <v/>
      </c>
      <c r="IE12" s="385" t="str">
        <f t="shared" ref="IE12" ca="1" si="1563">IF(IE11&lt;&gt;"",IA14,"")</f>
        <v/>
      </c>
      <c r="IF12" s="385" t="str">
        <f t="shared" ref="IF12" si="1564">IF(IF11&lt;&gt;"",IA15,"")</f>
        <v/>
      </c>
      <c r="IH12" s="385" t="str">
        <f t="shared" ca="1" si="1328"/>
        <v>Belgium</v>
      </c>
      <c r="II12" s="385">
        <f ca="1">SUMPRODUCT((LM3:LM54=IH12)*(LP3:LP54=IH13)*(LQ3:LQ54="W"))+SUMPRODUCT((LM3:LM54=IH12)*(LP3:LP54=IH14)*(LQ3:LQ54="W"))+SUMPRODUCT((LM3:LM54=IH12)*(LP3:LP54=IH15)*(LQ3:LQ54="W"))+SUMPRODUCT((LM3:LM54=IH12)*(LP3:LP54=IH11)*(LQ3:LQ54="W"))+SUMPRODUCT((LM3:LM54=IH13)*(LP3:LP54=IH12)*(LR3:LR54="W"))+SUMPRODUCT((LM3:LM54=IH14)*(LP3:LP54=IH12)*(LR3:LR54="W"))+SUMPRODUCT((LM3:LM54=IH15)*(LP3:LP54=IH12)*(LR3:LR54="W"))+SUMPRODUCT((LM3:LM54=IH11)*(LP3:LP54=IH12)*(LR3:LR54="W"))</f>
        <v>0</v>
      </c>
      <c r="IJ12" s="385">
        <f ca="1">SUMPRODUCT((LM3:LM54=IH12)*(LP3:LP54=IH13)*(LQ3:LQ54="D"))+SUMPRODUCT((LM3:LM54=IH12)*(LP3:LP54=IH14)*(LQ3:LQ54="D"))+SUMPRODUCT((LM3:LM54=IH12)*(LP3:LP54=IH15)*(LQ3:LQ54="D"))+SUMPRODUCT((LM3:LM54=IH12)*(LP3:LP54=IH11)*(LQ3:LQ54="D"))+SUMPRODUCT((LM3:LM54=IH13)*(LP3:LP54=IH12)*(LQ3:LQ54="D"))+SUMPRODUCT((LM3:LM54=IH14)*(LP3:LP54=IH12)*(LQ3:LQ54="D"))+SUMPRODUCT((LM3:LM54=IH15)*(LP3:LP54=IH12)*(LQ3:LQ54="D"))+SUMPRODUCT((LM3:LM54=IH11)*(LP3:LP54=IH12)*(LQ3:LQ54="D"))</f>
        <v>0</v>
      </c>
      <c r="IK12" s="385">
        <f ca="1">SUMPRODUCT((LM3:LM54=IH12)*(LP3:LP54=IH13)*(LQ3:LQ54="L"))+SUMPRODUCT((LM3:LM54=IH12)*(LP3:LP54=IH14)*(LQ3:LQ54="L"))+SUMPRODUCT((LM3:LM54=IH12)*(LP3:LP54=IH15)*(LQ3:LQ54="L"))+SUMPRODUCT((LM3:LM54=IH12)*(LP3:LP54=IH11)*(LQ3:LQ54="L"))+SUMPRODUCT((LM3:LM54=IH13)*(LP3:LP54=IH12)*(LR3:LR54="L"))+SUMPRODUCT((LM3:LM54=IH14)*(LP3:LP54=IH12)*(LR3:LR54="L"))+SUMPRODUCT((LM3:LM54=IH15)*(LP3:LP54=IH12)*(LR3:LR54="L"))+SUMPRODUCT((LM3:LM54=IH11)*(LP3:LP54=IH12)*(LR3:LR54="L"))</f>
        <v>0</v>
      </c>
      <c r="IL12" s="385">
        <f ca="1">SUMPRODUCT((LM3:LM54=IH12)*(LP3:LP54=IH13)*LN3:LN54)+SUMPRODUCT((LM3:LM54=IH12)*(LP3:LP54=IH14)*LN3:LN54)+SUMPRODUCT((LM3:LM54=IH12)*(LP3:LP54=IH15)*LN3:LN54)+SUMPRODUCT((LM3:LM54=IH12)*(LP3:LP54=IH11)*LN3:LN54)+SUMPRODUCT((LM3:LM54=IH13)*(LP3:LP54=IH12)*LO3:LO54)+SUMPRODUCT((LM3:LM54=IH14)*(LP3:LP54=IH12)*LO3:LO54)+SUMPRODUCT((LM3:LM54=IH15)*(LP3:LP54=IH12)*LO3:LO54)+SUMPRODUCT((LM3:LM54=IH11)*(LP3:LP54=IH12)*LO3:LO54)</f>
        <v>0</v>
      </c>
      <c r="IM12" s="385">
        <f ca="1">SUMPRODUCT((LM3:LM54=IH12)*(LP3:LP54=IH13)*LO3:LO54)+SUMPRODUCT((LM3:LM54=IH12)*(LP3:LP54=IH14)*LO3:LO54)+SUMPRODUCT((LM3:LM54=IH12)*(LP3:LP54=IH15)*LO3:LO54)+SUMPRODUCT((LM3:LM54=IH12)*(LP3:LP54=IH11)*LO3:LO54)+SUMPRODUCT((LM3:LM54=IH13)*(LP3:LP54=IH12)*LN3:LN54)+SUMPRODUCT((LM3:LM54=IH14)*(LP3:LP54=IH12)*LN3:LN54)+SUMPRODUCT((LM3:LM54=IH15)*(LP3:LP54=IH12)*LN3:LN54)+SUMPRODUCT((LM3:LM54=IH11)*(LP3:LP54=IH12)*LN3:LN54)</f>
        <v>0</v>
      </c>
      <c r="IN12" s="385">
        <f t="shared" ca="1" si="1329"/>
        <v>1000</v>
      </c>
      <c r="IO12" s="385">
        <f t="shared" ca="1" si="1330"/>
        <v>0</v>
      </c>
      <c r="IP12" s="385">
        <f ca="1">IF(IH12&lt;&gt;"",VLOOKUP(IH12,HO4:HU52,7,FALSE),"")</f>
        <v>1000</v>
      </c>
      <c r="IQ12" s="385">
        <f ca="1">IF(IH12&lt;&gt;"",VLOOKUP(IH12,HO4:HU52,5,FALSE),"")</f>
        <v>0</v>
      </c>
      <c r="IR12" s="385">
        <f ca="1">IF(IH12&lt;&gt;"",VLOOKUP(IH12,HO4:HW52,9,FALSE),"")</f>
        <v>15</v>
      </c>
      <c r="IS12" s="385">
        <f t="shared" ca="1" si="1331"/>
        <v>0</v>
      </c>
      <c r="IT12" s="385">
        <f t="shared" ref="IT12" ca="1" si="1565">IF(IH12&lt;&gt;"",RANK(IS12,IS11:IS15),"")</f>
        <v>1</v>
      </c>
      <c r="IU12" s="385">
        <f t="shared" ref="IU12" ca="1" si="1566">IF(IH12&lt;&gt;"",SUMPRODUCT((IS11:IS15=IS12)*(IN11:IN15&gt;IN12)),"")</f>
        <v>0</v>
      </c>
      <c r="IV12" s="385">
        <f t="shared" ref="IV12" ca="1" si="1567">IF(IH12&lt;&gt;"",SUMPRODUCT((IS11:IS15=IS12)*(IN11:IN15=IN12)*(IL11:IL15&gt;IL12)),"")</f>
        <v>0</v>
      </c>
      <c r="IW12" s="385">
        <f t="shared" ref="IW12" ca="1" si="1568">IF(IH12&lt;&gt;"",SUMPRODUCT((IS11:IS15=IS12)*(IN11:IN15=IN12)*(IL11:IL15=IL12)*(IP11:IP15&gt;IP12)),"")</f>
        <v>0</v>
      </c>
      <c r="IX12" s="385">
        <f t="shared" ref="IX12" ca="1" si="1569">IF(IH12&lt;&gt;"",SUMPRODUCT((IS11:IS15=IS12)*(IN11:IN15=IN12)*(IL11:IL15=IL12)*(IP11:IP15=IP12)*(IQ11:IQ15&gt;IQ12)),"")</f>
        <v>0</v>
      </c>
      <c r="IY12" s="385">
        <f t="shared" ref="IY12" ca="1" si="1570">IF(IH12&lt;&gt;"",SUMPRODUCT((IS11:IS15=IS12)*(IN11:IN15=IN12)*(IL11:IL15=IL12)*(IP11:IP15=IP12)*(IQ11:IQ15=IQ12)*(IR11:IR15&gt;IR12)),"")</f>
        <v>2</v>
      </c>
      <c r="IZ12" s="385">
        <f t="shared" ref="IZ12" ca="1" si="1571">IF(IH12&lt;&gt;"",IF(IZ64&lt;&gt;"",IF(IG62=3,IZ64,IZ64+IG62),SUM(IT12:IY12)),"")</f>
        <v>3</v>
      </c>
      <c r="JA12" s="385" t="str">
        <f t="shared" ref="JA12" ca="1" si="1572">IF(IH12&lt;&gt;"",INDEX(IH11:IH15,MATCH(2,IZ11:IZ15,0),0),"")</f>
        <v>Portugal</v>
      </c>
      <c r="JB12" s="385" t="str">
        <f t="shared" ref="JB12:JB14" ca="1" si="1573">IF(ID11&lt;&gt;"",ID11,"")</f>
        <v/>
      </c>
      <c r="JC12" s="385">
        <f ca="1">SUMPRODUCT((LM3:LM54=JB12)*(LP3:LP54=JB13)*(LQ3:LQ54="W"))+SUMPRODUCT((LM3:LM54=JB12)*(LP3:LP54=JB14)*(LQ3:LQ54="W"))+SUMPRODUCT((LM3:LM54=JB12)*(LP3:LP54=JB15)*(LQ3:LQ54="W"))+SUMPRODUCT((LM3:LM54=JB13)*(LP3:LP54=JB12)*(LR3:LR54="W"))+SUMPRODUCT((LM3:LM54=JB14)*(LP3:LP54=JB12)*(LR3:LR54="W"))+SUMPRODUCT((LM3:LM54=JB15)*(LP3:LP54=JB12)*(LR3:LR54="W"))</f>
        <v>0</v>
      </c>
      <c r="JD12" s="385">
        <f ca="1">SUMPRODUCT((LM3:LM54=JB12)*(LP3:LP54=JB13)*(LQ3:LQ54="D"))+SUMPRODUCT((LM3:LM54=JB12)*(LP3:LP54=JB14)*(LQ3:LQ54="D"))+SUMPRODUCT((LM3:LM54=JB12)*(LP3:LP54=JB15)*(LQ3:LQ54="D"))+SUMPRODUCT((LM3:LM54=JB13)*(LP3:LP54=JB12)*(LQ3:LQ54="D"))+SUMPRODUCT((LM3:LM54=JB14)*(LP3:LP54=JB12)*(LQ3:LQ54="D"))+SUMPRODUCT((LM3:LM54=JB15)*(LP3:LP54=JB12)*(LQ3:LQ54="D"))</f>
        <v>0</v>
      </c>
      <c r="JE12" s="385">
        <f ca="1">SUMPRODUCT((LM3:LM54=JB12)*(LP3:LP54=JB13)*(LQ3:LQ54="L"))+SUMPRODUCT((LM3:LM54=JB12)*(LP3:LP54=JB14)*(LQ3:LQ54="L"))+SUMPRODUCT((LM3:LM54=JB12)*(LP3:LP54=JB15)*(LQ3:LQ54="L"))+SUMPRODUCT((LM3:LM54=JB13)*(LP3:LP54=JB12)*(LR3:LR54="L"))+SUMPRODUCT((LM3:LM54=JB14)*(LP3:LP54=JB12)*(LR3:LR54="L"))+SUMPRODUCT((LM3:LM54=JB15)*(LP3:LP54=JB12)*(LR3:LR54="L"))</f>
        <v>0</v>
      </c>
      <c r="JF12" s="385">
        <f ca="1">SUMPRODUCT((LM3:LM54=JB12)*(LP3:LP54=JB13)*LN3:LN54)+SUMPRODUCT((LM3:LM54=JB12)*(LP3:LP54=JB14)*LN3:LN54)+SUMPRODUCT((LM3:LM54=JB12)*(LP3:LP54=JB15)*LN3:LN54)+SUMPRODUCT((LM3:LM54=JB12)*(LP3:LP54=JB11)*LN3:LN54)+SUMPRODUCT((LM3:LM54=JB13)*(LP3:LP54=JB12)*LO3:LO54)+SUMPRODUCT((LM3:LM54=JB14)*(LP3:LP54=JB12)*LO3:LO54)+SUMPRODUCT((LM3:LM54=JB15)*(LP3:LP54=JB12)*LO3:LO54)+SUMPRODUCT((LM3:LM54=JB11)*(LP3:LP54=JB12)*LO3:LO54)</f>
        <v>0</v>
      </c>
      <c r="JG12" s="385">
        <f ca="1">SUMPRODUCT((LM3:LM54=JB12)*(LP3:LP54=JB13)*LO3:LO54)+SUMPRODUCT((LM3:LM54=JB12)*(LP3:LP54=JB14)*LO3:LO54)+SUMPRODUCT((LM3:LM54=JB12)*(LP3:LP54=JB15)*LO3:LO54)+SUMPRODUCT((LM3:LM54=JB12)*(LP3:LP54=JB11)*LO3:LO54)+SUMPRODUCT((LM3:LM54=JB13)*(LP3:LP54=JB12)*LN3:LN54)+SUMPRODUCT((LM3:LM54=JB14)*(LP3:LP54=JB12)*LN3:LN54)+SUMPRODUCT((LM3:LM54=JB15)*(LP3:LP54=JB12)*LN3:LN54)+SUMPRODUCT((LM3:LM54=JB11)*(LP3:LP54=JB12)*LN3:LN54)</f>
        <v>0</v>
      </c>
      <c r="JH12" s="385">
        <f t="shared" ref="JH12:JH14" ca="1" si="1574">JF12-JG12+1000</f>
        <v>1000</v>
      </c>
      <c r="JI12" s="385" t="str">
        <f t="shared" ref="JI12:JI14" ca="1" si="1575">IF(JB12&lt;&gt;"",JC12*3+JD12*1,"")</f>
        <v/>
      </c>
      <c r="JJ12" s="385" t="str">
        <f ca="1">IF(JB12&lt;&gt;"",VLOOKUP(JB12,HO4:HU52,7,FALSE),"")</f>
        <v/>
      </c>
      <c r="JK12" s="385" t="str">
        <f ca="1">IF(JB12&lt;&gt;"",VLOOKUP(JB12,HO4:HU52,5,FALSE),"")</f>
        <v/>
      </c>
      <c r="JL12" s="385" t="str">
        <f ca="1">IF(JB12&lt;&gt;"",VLOOKUP(JB12,HO4:HW52,9,FALSE),"")</f>
        <v/>
      </c>
      <c r="JM12" s="385" t="str">
        <f t="shared" ref="JM12:JM14" ca="1" si="1576">JI12</f>
        <v/>
      </c>
      <c r="JN12" s="385" t="str">
        <f t="shared" ref="JN12" ca="1" si="1577">IF(JB12&lt;&gt;"",RANK(JM12,JM11:JM15),"")</f>
        <v/>
      </c>
      <c r="JO12" s="385" t="str">
        <f t="shared" ref="JO12" ca="1" si="1578">IF(JB12&lt;&gt;"",SUMPRODUCT((JM11:JM15=JM12)*(JH11:JH15&gt;JH12)),"")</f>
        <v/>
      </c>
      <c r="JP12" s="385" t="str">
        <f t="shared" ref="JP12" ca="1" si="1579">IF(JB12&lt;&gt;"",SUMPRODUCT((JM11:JM15=JM12)*(JH11:JH15=JH12)*(JF11:JF15&gt;JF12)),"")</f>
        <v/>
      </c>
      <c r="JQ12" s="385" t="str">
        <f t="shared" ref="JQ12" ca="1" si="1580">IF(JB12&lt;&gt;"",SUMPRODUCT((JM11:JM15=JM12)*(JH11:JH15=JH12)*(JF11:JF15=JF12)*(JJ11:JJ15&gt;JJ12)),"")</f>
        <v/>
      </c>
      <c r="JR12" s="385" t="str">
        <f t="shared" ref="JR12" ca="1" si="1581">IF(JB12&lt;&gt;"",SUMPRODUCT((JM11:JM15=JM12)*(JH11:JH15=JH12)*(JF11:JF15=JF12)*(JJ11:JJ15=JJ12)*(JK11:JK15&gt;JK12)),"")</f>
        <v/>
      </c>
      <c r="JS12" s="385" t="str">
        <f t="shared" ref="JS12" ca="1" si="1582">IF(JB12&lt;&gt;"",SUMPRODUCT((JM11:JM15=JM12)*(JH11:JH15=JH12)*(JF11:JF15=JF12)*(JJ11:JJ15=JJ12)*(JK11:JK15=JK12)*(JL11:JL15&gt;JL12)),"")</f>
        <v/>
      </c>
      <c r="JT12" s="385" t="str">
        <f t="shared" ref="JT12" ca="1" si="1583">IF(JB12&lt;&gt;"",IF(JT64&lt;&gt;"",IF(JA62=3,JT64,JT64+JA62),SUM(JN12:JS12)+1),"")</f>
        <v/>
      </c>
      <c r="JU12" s="385" t="str">
        <f t="shared" ref="JU12" ca="1" si="1584">IF(JB12&lt;&gt;"",INDEX(JB12:JB15,MATCH(2,JT12:JT15,0),0),"")</f>
        <v/>
      </c>
      <c r="LJ12" s="385" t="str">
        <f t="shared" ref="LJ12" ca="1" si="1585">IF(JU12&lt;&gt;"",JU12,IF(JA12&lt;&gt;"",JA12,IA12))</f>
        <v>Portugal</v>
      </c>
      <c r="LK12" s="385">
        <v>2</v>
      </c>
      <c r="LL12" s="385">
        <v>10</v>
      </c>
      <c r="LM12" s="389" t="str">
        <f t="shared" si="9"/>
        <v>Norway</v>
      </c>
      <c r="LN12" s="389">
        <f ca="1">IF(OFFSET('Game Board'!O17,0,LN1)&lt;&gt;"",OFFSET('Game Board'!O17,0,LN1),0)</f>
        <v>0</v>
      </c>
      <c r="LO12" s="389">
        <f ca="1">IF(OFFSET('Game Board'!P17,0,LN1)&lt;&gt;"",OFFSET('Game Board'!P17,0,LN1),0)</f>
        <v>0</v>
      </c>
      <c r="LP12" s="389" t="str">
        <f t="shared" si="10"/>
        <v>Finland</v>
      </c>
      <c r="LQ12" s="389" t="str">
        <f ca="1">IF(AND(OFFSET('Game Board'!O17,0,LN1)&lt;&gt;"",OFFSET('Game Board'!P17,0,LN1)&lt;&gt;""),IF(LN12&gt;LO12,"W",IF(LN12=LO12,"D","L")),"")</f>
        <v/>
      </c>
      <c r="LR12" s="385" t="str">
        <f t="shared" ca="1" si="11"/>
        <v/>
      </c>
      <c r="LT12" s="385">
        <f ca="1">VLOOKUP(LU12,PP11:PQ15,2,FALSE)</f>
        <v>2</v>
      </c>
      <c r="LU12" s="386" t="str">
        <f t="shared" si="1341"/>
        <v>Portugal</v>
      </c>
      <c r="LV12" s="385">
        <f ca="1">SUMPRODUCT((PS3:PS54=LU12)*(PW3:PW54="W"))+SUMPRODUCT((PV3:PV54=LU12)*(PX3:PX54="W"))</f>
        <v>0</v>
      </c>
      <c r="LW12" s="385">
        <f ca="1">SUMPRODUCT((PS3:PS54=LU12)*(PW3:PW54="D"))+SUMPRODUCT((PV3:PV54=LU12)*(PX3:PX54="D"))</f>
        <v>0</v>
      </c>
      <c r="LX12" s="385">
        <f ca="1">SUMPRODUCT((PS3:PS54=LU12)*(PW3:PW54="L"))+SUMPRODUCT((PV3:PV54=LU12)*(PX3:PX54="L"))</f>
        <v>0</v>
      </c>
      <c r="LY12" s="385">
        <f t="shared" ref="LY12" ca="1" si="1586">SUMIF(PS3:PS72,LU12,PT3:PT72)+SUMIF(PV3:PV72,LU12,PU3:PU72)</f>
        <v>0</v>
      </c>
      <c r="LZ12" s="385">
        <f t="shared" ref="LZ12" ca="1" si="1587">SUMIF(PV3:PV72,LU12,PT3:PT72)+SUMIF(PS3:PS72,LU12,PU3:PU72)</f>
        <v>0</v>
      </c>
      <c r="MA12" s="385">
        <f t="shared" ca="1" si="1344"/>
        <v>1000</v>
      </c>
      <c r="MB12" s="385">
        <f t="shared" ca="1" si="1345"/>
        <v>0</v>
      </c>
      <c r="MC12" s="391">
        <f t="shared" si="72"/>
        <v>23</v>
      </c>
      <c r="MD12" s="385">
        <f t="shared" ref="MD12" ca="1" si="1588">IF(COUNTIF(MB11:MB15,4)&lt;&gt;4,RANK(MB12,MB11:MB15),MB64)</f>
        <v>1</v>
      </c>
      <c r="MF12" s="385">
        <f t="shared" ref="MF12" ca="1" si="1589">SUMPRODUCT((MD11:MD14=MD12)*(MC11:MC14&lt;MC12))+MD12</f>
        <v>3</v>
      </c>
      <c r="MG12" s="386" t="str">
        <f t="shared" ref="MG12" ca="1" si="1590">INDEX(LU11:LU15,MATCH(2,MF11:MF15,0),0)</f>
        <v>Belgium</v>
      </c>
      <c r="MH12" s="385">
        <f t="shared" ref="MH12" ca="1" si="1591">INDEX(MD11:MD15,MATCH(MG12,LU11:LU15,0),0)</f>
        <v>1</v>
      </c>
      <c r="MI12" s="385" t="str">
        <f t="shared" ref="MI12" ca="1" si="1592">IF(MI11&lt;&gt;"",MG12,"")</f>
        <v>Belgium</v>
      </c>
      <c r="MJ12" s="385" t="str">
        <f t="shared" ref="MJ12" ca="1" si="1593">IF(MJ11&lt;&gt;"",MG13,"")</f>
        <v/>
      </c>
      <c r="MK12" s="385" t="str">
        <f t="shared" ref="MK12" ca="1" si="1594">IF(MK11&lt;&gt;"",MG14,"")</f>
        <v/>
      </c>
      <c r="ML12" s="385" t="str">
        <f t="shared" ref="ML12" si="1595">IF(ML11&lt;&gt;"",MG15,"")</f>
        <v/>
      </c>
      <c r="MN12" s="385" t="str">
        <f t="shared" ca="1" si="1354"/>
        <v>Belgium</v>
      </c>
      <c r="MO12" s="385">
        <f ca="1">SUMPRODUCT((PS3:PS54=MN12)*(PV3:PV54=MN13)*(PW3:PW54="W"))+SUMPRODUCT((PS3:PS54=MN12)*(PV3:PV54=MN14)*(PW3:PW54="W"))+SUMPRODUCT((PS3:PS54=MN12)*(PV3:PV54=MN15)*(PW3:PW54="W"))+SUMPRODUCT((PS3:PS54=MN12)*(PV3:PV54=MN11)*(PW3:PW54="W"))+SUMPRODUCT((PS3:PS54=MN13)*(PV3:PV54=MN12)*(PX3:PX54="W"))+SUMPRODUCT((PS3:PS54=MN14)*(PV3:PV54=MN12)*(PX3:PX54="W"))+SUMPRODUCT((PS3:PS54=MN15)*(PV3:PV54=MN12)*(PX3:PX54="W"))+SUMPRODUCT((PS3:PS54=MN11)*(PV3:PV54=MN12)*(PX3:PX54="W"))</f>
        <v>0</v>
      </c>
      <c r="MP12" s="385">
        <f ca="1">SUMPRODUCT((PS3:PS54=MN12)*(PV3:PV54=MN13)*(PW3:PW54="D"))+SUMPRODUCT((PS3:PS54=MN12)*(PV3:PV54=MN14)*(PW3:PW54="D"))+SUMPRODUCT((PS3:PS54=MN12)*(PV3:PV54=MN15)*(PW3:PW54="D"))+SUMPRODUCT((PS3:PS54=MN12)*(PV3:PV54=MN11)*(PW3:PW54="D"))+SUMPRODUCT((PS3:PS54=MN13)*(PV3:PV54=MN12)*(PW3:PW54="D"))+SUMPRODUCT((PS3:PS54=MN14)*(PV3:PV54=MN12)*(PW3:PW54="D"))+SUMPRODUCT((PS3:PS54=MN15)*(PV3:PV54=MN12)*(PW3:PW54="D"))+SUMPRODUCT((PS3:PS54=MN11)*(PV3:PV54=MN12)*(PW3:PW54="D"))</f>
        <v>0</v>
      </c>
      <c r="MQ12" s="385">
        <f ca="1">SUMPRODUCT((PS3:PS54=MN12)*(PV3:PV54=MN13)*(PW3:PW54="L"))+SUMPRODUCT((PS3:PS54=MN12)*(PV3:PV54=MN14)*(PW3:PW54="L"))+SUMPRODUCT((PS3:PS54=MN12)*(PV3:PV54=MN15)*(PW3:PW54="L"))+SUMPRODUCT((PS3:PS54=MN12)*(PV3:PV54=MN11)*(PW3:PW54="L"))+SUMPRODUCT((PS3:PS54=MN13)*(PV3:PV54=MN12)*(PX3:PX54="L"))+SUMPRODUCT((PS3:PS54=MN14)*(PV3:PV54=MN12)*(PX3:PX54="L"))+SUMPRODUCT((PS3:PS54=MN15)*(PV3:PV54=MN12)*(PX3:PX54="L"))+SUMPRODUCT((PS3:PS54=MN11)*(PV3:PV54=MN12)*(PX3:PX54="L"))</f>
        <v>0</v>
      </c>
      <c r="MR12" s="385">
        <f ca="1">SUMPRODUCT((PS3:PS54=MN12)*(PV3:PV54=MN13)*PT3:PT54)+SUMPRODUCT((PS3:PS54=MN12)*(PV3:PV54=MN14)*PT3:PT54)+SUMPRODUCT((PS3:PS54=MN12)*(PV3:PV54=MN15)*PT3:PT54)+SUMPRODUCT((PS3:PS54=MN12)*(PV3:PV54=MN11)*PT3:PT54)+SUMPRODUCT((PS3:PS54=MN13)*(PV3:PV54=MN12)*PU3:PU54)+SUMPRODUCT((PS3:PS54=MN14)*(PV3:PV54=MN12)*PU3:PU54)+SUMPRODUCT((PS3:PS54=MN15)*(PV3:PV54=MN12)*PU3:PU54)+SUMPRODUCT((PS3:PS54=MN11)*(PV3:PV54=MN12)*PU3:PU54)</f>
        <v>0</v>
      </c>
      <c r="MS12" s="385">
        <f ca="1">SUMPRODUCT((PS3:PS54=MN12)*(PV3:PV54=MN13)*PU3:PU54)+SUMPRODUCT((PS3:PS54=MN12)*(PV3:PV54=MN14)*PU3:PU54)+SUMPRODUCT((PS3:PS54=MN12)*(PV3:PV54=MN15)*PU3:PU54)+SUMPRODUCT((PS3:PS54=MN12)*(PV3:PV54=MN11)*PU3:PU54)+SUMPRODUCT((PS3:PS54=MN13)*(PV3:PV54=MN12)*PT3:PT54)+SUMPRODUCT((PS3:PS54=MN14)*(PV3:PV54=MN12)*PT3:PT54)+SUMPRODUCT((PS3:PS54=MN15)*(PV3:PV54=MN12)*PT3:PT54)+SUMPRODUCT((PS3:PS54=MN11)*(PV3:PV54=MN12)*PT3:PT54)</f>
        <v>0</v>
      </c>
      <c r="MT12" s="385">
        <f t="shared" ca="1" si="1355"/>
        <v>1000</v>
      </c>
      <c r="MU12" s="385">
        <f t="shared" ca="1" si="1356"/>
        <v>0</v>
      </c>
      <c r="MV12" s="385">
        <f ca="1">IF(MN12&lt;&gt;"",VLOOKUP(MN12,LU4:MA52,7,FALSE),"")</f>
        <v>1000</v>
      </c>
      <c r="MW12" s="385">
        <f ca="1">IF(MN12&lt;&gt;"",VLOOKUP(MN12,LU4:MA52,5,FALSE),"")</f>
        <v>0</v>
      </c>
      <c r="MX12" s="385">
        <f ca="1">IF(MN12&lt;&gt;"",VLOOKUP(MN12,LU4:MC52,9,FALSE),"")</f>
        <v>15</v>
      </c>
      <c r="MY12" s="385">
        <f t="shared" ca="1" si="1357"/>
        <v>0</v>
      </c>
      <c r="MZ12" s="385">
        <f t="shared" ref="MZ12" ca="1" si="1596">IF(MN12&lt;&gt;"",RANK(MY12,MY11:MY15),"")</f>
        <v>1</v>
      </c>
      <c r="NA12" s="385">
        <f t="shared" ref="NA12" ca="1" si="1597">IF(MN12&lt;&gt;"",SUMPRODUCT((MY11:MY15=MY12)*(MT11:MT15&gt;MT12)),"")</f>
        <v>0</v>
      </c>
      <c r="NB12" s="385">
        <f t="shared" ref="NB12" ca="1" si="1598">IF(MN12&lt;&gt;"",SUMPRODUCT((MY11:MY15=MY12)*(MT11:MT15=MT12)*(MR11:MR15&gt;MR12)),"")</f>
        <v>0</v>
      </c>
      <c r="NC12" s="385">
        <f t="shared" ref="NC12" ca="1" si="1599">IF(MN12&lt;&gt;"",SUMPRODUCT((MY11:MY15=MY12)*(MT11:MT15=MT12)*(MR11:MR15=MR12)*(MV11:MV15&gt;MV12)),"")</f>
        <v>0</v>
      </c>
      <c r="ND12" s="385">
        <f t="shared" ref="ND12" ca="1" si="1600">IF(MN12&lt;&gt;"",SUMPRODUCT((MY11:MY15=MY12)*(MT11:MT15=MT12)*(MR11:MR15=MR12)*(MV11:MV15=MV12)*(MW11:MW15&gt;MW12)),"")</f>
        <v>0</v>
      </c>
      <c r="NE12" s="385">
        <f t="shared" ref="NE12" ca="1" si="1601">IF(MN12&lt;&gt;"",SUMPRODUCT((MY11:MY15=MY12)*(MT11:MT15=MT12)*(MR11:MR15=MR12)*(MV11:MV15=MV12)*(MW11:MW15=MW12)*(MX11:MX15&gt;MX12)),"")</f>
        <v>2</v>
      </c>
      <c r="NF12" s="385">
        <f t="shared" ref="NF12" ca="1" si="1602">IF(MN12&lt;&gt;"",IF(NF64&lt;&gt;"",IF(MM62=3,NF64,NF64+MM62),SUM(MZ12:NE12)),"")</f>
        <v>3</v>
      </c>
      <c r="NG12" s="385" t="str">
        <f t="shared" ref="NG12" ca="1" si="1603">IF(MN12&lt;&gt;"",INDEX(MN11:MN15,MATCH(2,NF11:NF15,0),0),"")</f>
        <v>Portugal</v>
      </c>
      <c r="NH12" s="385" t="str">
        <f t="shared" ref="NH12:NH14" ca="1" si="1604">IF(MJ11&lt;&gt;"",MJ11,"")</f>
        <v/>
      </c>
      <c r="NI12" s="385">
        <f ca="1">SUMPRODUCT((PS3:PS54=NH12)*(PV3:PV54=NH13)*(PW3:PW54="W"))+SUMPRODUCT((PS3:PS54=NH12)*(PV3:PV54=NH14)*(PW3:PW54="W"))+SUMPRODUCT((PS3:PS54=NH12)*(PV3:PV54=NH15)*(PW3:PW54="W"))+SUMPRODUCT((PS3:PS54=NH13)*(PV3:PV54=NH12)*(PX3:PX54="W"))+SUMPRODUCT((PS3:PS54=NH14)*(PV3:PV54=NH12)*(PX3:PX54="W"))+SUMPRODUCT((PS3:PS54=NH15)*(PV3:PV54=NH12)*(PX3:PX54="W"))</f>
        <v>0</v>
      </c>
      <c r="NJ12" s="385">
        <f ca="1">SUMPRODUCT((PS3:PS54=NH12)*(PV3:PV54=NH13)*(PW3:PW54="D"))+SUMPRODUCT((PS3:PS54=NH12)*(PV3:PV54=NH14)*(PW3:PW54="D"))+SUMPRODUCT((PS3:PS54=NH12)*(PV3:PV54=NH15)*(PW3:PW54="D"))+SUMPRODUCT((PS3:PS54=NH13)*(PV3:PV54=NH12)*(PW3:PW54="D"))+SUMPRODUCT((PS3:PS54=NH14)*(PV3:PV54=NH12)*(PW3:PW54="D"))+SUMPRODUCT((PS3:PS54=NH15)*(PV3:PV54=NH12)*(PW3:PW54="D"))</f>
        <v>0</v>
      </c>
      <c r="NK12" s="385">
        <f ca="1">SUMPRODUCT((PS3:PS54=NH12)*(PV3:PV54=NH13)*(PW3:PW54="L"))+SUMPRODUCT((PS3:PS54=NH12)*(PV3:PV54=NH14)*(PW3:PW54="L"))+SUMPRODUCT((PS3:PS54=NH12)*(PV3:PV54=NH15)*(PW3:PW54="L"))+SUMPRODUCT((PS3:PS54=NH13)*(PV3:PV54=NH12)*(PX3:PX54="L"))+SUMPRODUCT((PS3:PS54=NH14)*(PV3:PV54=NH12)*(PX3:PX54="L"))+SUMPRODUCT((PS3:PS54=NH15)*(PV3:PV54=NH12)*(PX3:PX54="L"))</f>
        <v>0</v>
      </c>
      <c r="NL12" s="385">
        <f ca="1">SUMPRODUCT((PS3:PS54=NH12)*(PV3:PV54=NH13)*PT3:PT54)+SUMPRODUCT((PS3:PS54=NH12)*(PV3:PV54=NH14)*PT3:PT54)+SUMPRODUCT((PS3:PS54=NH12)*(PV3:PV54=NH15)*PT3:PT54)+SUMPRODUCT((PS3:PS54=NH12)*(PV3:PV54=NH11)*PT3:PT54)+SUMPRODUCT((PS3:PS54=NH13)*(PV3:PV54=NH12)*PU3:PU54)+SUMPRODUCT((PS3:PS54=NH14)*(PV3:PV54=NH12)*PU3:PU54)+SUMPRODUCT((PS3:PS54=NH15)*(PV3:PV54=NH12)*PU3:PU54)+SUMPRODUCT((PS3:PS54=NH11)*(PV3:PV54=NH12)*PU3:PU54)</f>
        <v>0</v>
      </c>
      <c r="NM12" s="385">
        <f ca="1">SUMPRODUCT((PS3:PS54=NH12)*(PV3:PV54=NH13)*PU3:PU54)+SUMPRODUCT((PS3:PS54=NH12)*(PV3:PV54=NH14)*PU3:PU54)+SUMPRODUCT((PS3:PS54=NH12)*(PV3:PV54=NH15)*PU3:PU54)+SUMPRODUCT((PS3:PS54=NH12)*(PV3:PV54=NH11)*PU3:PU54)+SUMPRODUCT((PS3:PS54=NH13)*(PV3:PV54=NH12)*PT3:PT54)+SUMPRODUCT((PS3:PS54=NH14)*(PV3:PV54=NH12)*PT3:PT54)+SUMPRODUCT((PS3:PS54=NH15)*(PV3:PV54=NH12)*PT3:PT54)+SUMPRODUCT((PS3:PS54=NH11)*(PV3:PV54=NH12)*PT3:PT54)</f>
        <v>0</v>
      </c>
      <c r="NN12" s="385">
        <f t="shared" ref="NN12:NN14" ca="1" si="1605">NL12-NM12+1000</f>
        <v>1000</v>
      </c>
      <c r="NO12" s="385" t="str">
        <f t="shared" ref="NO12:NO14" ca="1" si="1606">IF(NH12&lt;&gt;"",NI12*3+NJ12*1,"")</f>
        <v/>
      </c>
      <c r="NP12" s="385" t="str">
        <f ca="1">IF(NH12&lt;&gt;"",VLOOKUP(NH12,LU4:MA52,7,FALSE),"")</f>
        <v/>
      </c>
      <c r="NQ12" s="385" t="str">
        <f ca="1">IF(NH12&lt;&gt;"",VLOOKUP(NH12,LU4:MA52,5,FALSE),"")</f>
        <v/>
      </c>
      <c r="NR12" s="385" t="str">
        <f ca="1">IF(NH12&lt;&gt;"",VLOOKUP(NH12,LU4:MC52,9,FALSE),"")</f>
        <v/>
      </c>
      <c r="NS12" s="385" t="str">
        <f t="shared" ref="NS12:NS14" ca="1" si="1607">NO12</f>
        <v/>
      </c>
      <c r="NT12" s="385" t="str">
        <f t="shared" ref="NT12" ca="1" si="1608">IF(NH12&lt;&gt;"",RANK(NS12,NS11:NS15),"")</f>
        <v/>
      </c>
      <c r="NU12" s="385" t="str">
        <f t="shared" ref="NU12" ca="1" si="1609">IF(NH12&lt;&gt;"",SUMPRODUCT((NS11:NS15=NS12)*(NN11:NN15&gt;NN12)),"")</f>
        <v/>
      </c>
      <c r="NV12" s="385" t="str">
        <f t="shared" ref="NV12" ca="1" si="1610">IF(NH12&lt;&gt;"",SUMPRODUCT((NS11:NS15=NS12)*(NN11:NN15=NN12)*(NL11:NL15&gt;NL12)),"")</f>
        <v/>
      </c>
      <c r="NW12" s="385" t="str">
        <f t="shared" ref="NW12" ca="1" si="1611">IF(NH12&lt;&gt;"",SUMPRODUCT((NS11:NS15=NS12)*(NN11:NN15=NN12)*(NL11:NL15=NL12)*(NP11:NP15&gt;NP12)),"")</f>
        <v/>
      </c>
      <c r="NX12" s="385" t="str">
        <f t="shared" ref="NX12" ca="1" si="1612">IF(NH12&lt;&gt;"",SUMPRODUCT((NS11:NS15=NS12)*(NN11:NN15=NN12)*(NL11:NL15=NL12)*(NP11:NP15=NP12)*(NQ11:NQ15&gt;NQ12)),"")</f>
        <v/>
      </c>
      <c r="NY12" s="385" t="str">
        <f t="shared" ref="NY12" ca="1" si="1613">IF(NH12&lt;&gt;"",SUMPRODUCT((NS11:NS15=NS12)*(NN11:NN15=NN12)*(NL11:NL15=NL12)*(NP11:NP15=NP12)*(NQ11:NQ15=NQ12)*(NR11:NR15&gt;NR12)),"")</f>
        <v/>
      </c>
      <c r="NZ12" s="385" t="str">
        <f t="shared" ref="NZ12" ca="1" si="1614">IF(NH12&lt;&gt;"",IF(NZ64&lt;&gt;"",IF(NG62=3,NZ64,NZ64+NG62),SUM(NT12:NY12)+1),"")</f>
        <v/>
      </c>
      <c r="OA12" s="385" t="str">
        <f t="shared" ref="OA12" ca="1" si="1615">IF(NH12&lt;&gt;"",INDEX(NH12:NH15,MATCH(2,NZ12:NZ15,0),0),"")</f>
        <v/>
      </c>
      <c r="PP12" s="385" t="str">
        <f t="shared" ref="PP12" ca="1" si="1616">IF(OA12&lt;&gt;"",OA12,IF(NG12&lt;&gt;"",NG12,MG12))</f>
        <v>Portugal</v>
      </c>
      <c r="PQ12" s="385">
        <v>2</v>
      </c>
      <c r="PR12" s="385">
        <v>10</v>
      </c>
      <c r="PS12" s="389" t="str">
        <f t="shared" si="12"/>
        <v>Norway</v>
      </c>
      <c r="PT12" s="389">
        <f ca="1">IF(OFFSET('Game Board'!O17,0,PT1)&lt;&gt;"",OFFSET('Game Board'!O17,0,PT1),0)</f>
        <v>0</v>
      </c>
      <c r="PU12" s="389">
        <f ca="1">IF(OFFSET('Game Board'!P17,0,PT1)&lt;&gt;"",OFFSET('Game Board'!P17,0,PT1),0)</f>
        <v>0</v>
      </c>
      <c r="PV12" s="389" t="str">
        <f t="shared" si="13"/>
        <v>Finland</v>
      </c>
      <c r="PW12" s="389" t="str">
        <f ca="1">IF(AND(OFFSET('Game Board'!O17,0,PT1)&lt;&gt;"",OFFSET('Game Board'!P17,0,PT1)&lt;&gt;""),IF(PT12&gt;PU12,"W",IF(PT12=PU12,"D","L")),"")</f>
        <v/>
      </c>
      <c r="PX12" s="385" t="str">
        <f t="shared" ca="1" si="14"/>
        <v/>
      </c>
      <c r="PZ12" s="385">
        <f ca="1">VLOOKUP(QA12,TV11:TW15,2,FALSE)</f>
        <v>2</v>
      </c>
      <c r="QA12" s="386" t="str">
        <f t="shared" si="1367"/>
        <v>Portugal</v>
      </c>
      <c r="QB12" s="385">
        <f ca="1">SUMPRODUCT((TY3:TY54=QA12)*(UC3:UC54="W"))+SUMPRODUCT((UB3:UB54=QA12)*(UD3:UD54="W"))</f>
        <v>0</v>
      </c>
      <c r="QC12" s="385">
        <f ca="1">SUMPRODUCT((TY3:TY54=QA12)*(UC3:UC54="D"))+SUMPRODUCT((UB3:UB54=QA12)*(UD3:UD54="D"))</f>
        <v>0</v>
      </c>
      <c r="QD12" s="385">
        <f ca="1">SUMPRODUCT((TY3:TY54=QA12)*(UC3:UC54="L"))+SUMPRODUCT((UB3:UB54=QA12)*(UD3:UD54="L"))</f>
        <v>0</v>
      </c>
      <c r="QE12" s="385">
        <f t="shared" ref="QE12" ca="1" si="1617">SUMIF(TY3:TY72,QA12,TZ3:TZ72)+SUMIF(UB3:UB72,QA12,UA3:UA72)</f>
        <v>0</v>
      </c>
      <c r="QF12" s="385">
        <f t="shared" ref="QF12" ca="1" si="1618">SUMIF(UB3:UB72,QA12,TZ3:TZ72)+SUMIF(TY3:TY72,QA12,UA3:UA72)</f>
        <v>0</v>
      </c>
      <c r="QG12" s="385">
        <f t="shared" ca="1" si="1370"/>
        <v>1000</v>
      </c>
      <c r="QH12" s="385">
        <f t="shared" ca="1" si="1371"/>
        <v>0</v>
      </c>
      <c r="QI12" s="391">
        <f t="shared" si="99"/>
        <v>23</v>
      </c>
      <c r="QJ12" s="385">
        <f t="shared" ref="QJ12" ca="1" si="1619">IF(COUNTIF(QH11:QH15,4)&lt;&gt;4,RANK(QH12,QH11:QH15),QH64)</f>
        <v>1</v>
      </c>
      <c r="QL12" s="385">
        <f t="shared" ref="QL12" ca="1" si="1620">SUMPRODUCT((QJ11:QJ14=QJ12)*(QI11:QI14&lt;QI12))+QJ12</f>
        <v>3</v>
      </c>
      <c r="QM12" s="386" t="str">
        <f t="shared" ref="QM12" ca="1" si="1621">INDEX(QA11:QA15,MATCH(2,QL11:QL15,0),0)</f>
        <v>Belgium</v>
      </c>
      <c r="QN12" s="385">
        <f t="shared" ref="QN12" ca="1" si="1622">INDEX(QJ11:QJ15,MATCH(QM12,QA11:QA15,0),0)</f>
        <v>1</v>
      </c>
      <c r="QO12" s="385" t="str">
        <f t="shared" ref="QO12" ca="1" si="1623">IF(QO11&lt;&gt;"",QM12,"")</f>
        <v>Belgium</v>
      </c>
      <c r="QP12" s="385" t="str">
        <f t="shared" ref="QP12" ca="1" si="1624">IF(QP11&lt;&gt;"",QM13,"")</f>
        <v/>
      </c>
      <c r="QQ12" s="385" t="str">
        <f t="shared" ref="QQ12" ca="1" si="1625">IF(QQ11&lt;&gt;"",QM14,"")</f>
        <v/>
      </c>
      <c r="QR12" s="385" t="str">
        <f t="shared" ref="QR12" si="1626">IF(QR11&lt;&gt;"",QM15,"")</f>
        <v/>
      </c>
      <c r="QT12" s="385" t="str">
        <f t="shared" ca="1" si="1380"/>
        <v>Belgium</v>
      </c>
      <c r="QU12" s="385">
        <f ca="1">SUMPRODUCT((TY3:TY54=QT12)*(UB3:UB54=QT13)*(UC3:UC54="W"))+SUMPRODUCT((TY3:TY54=QT12)*(UB3:UB54=QT14)*(UC3:UC54="W"))+SUMPRODUCT((TY3:TY54=QT12)*(UB3:UB54=QT15)*(UC3:UC54="W"))+SUMPRODUCT((TY3:TY54=QT12)*(UB3:UB54=QT11)*(UC3:UC54="W"))+SUMPRODUCT((TY3:TY54=QT13)*(UB3:UB54=QT12)*(UD3:UD54="W"))+SUMPRODUCT((TY3:TY54=QT14)*(UB3:UB54=QT12)*(UD3:UD54="W"))+SUMPRODUCT((TY3:TY54=QT15)*(UB3:UB54=QT12)*(UD3:UD54="W"))+SUMPRODUCT((TY3:TY54=QT11)*(UB3:UB54=QT12)*(UD3:UD54="W"))</f>
        <v>0</v>
      </c>
      <c r="QV12" s="385">
        <f ca="1">SUMPRODUCT((TY3:TY54=QT12)*(UB3:UB54=QT13)*(UC3:UC54="D"))+SUMPRODUCT((TY3:TY54=QT12)*(UB3:UB54=QT14)*(UC3:UC54="D"))+SUMPRODUCT((TY3:TY54=QT12)*(UB3:UB54=QT15)*(UC3:UC54="D"))+SUMPRODUCT((TY3:TY54=QT12)*(UB3:UB54=QT11)*(UC3:UC54="D"))+SUMPRODUCT((TY3:TY54=QT13)*(UB3:UB54=QT12)*(UC3:UC54="D"))+SUMPRODUCT((TY3:TY54=QT14)*(UB3:UB54=QT12)*(UC3:UC54="D"))+SUMPRODUCT((TY3:TY54=QT15)*(UB3:UB54=QT12)*(UC3:UC54="D"))+SUMPRODUCT((TY3:TY54=QT11)*(UB3:UB54=QT12)*(UC3:UC54="D"))</f>
        <v>0</v>
      </c>
      <c r="QW12" s="385">
        <f ca="1">SUMPRODUCT((TY3:TY54=QT12)*(UB3:UB54=QT13)*(UC3:UC54="L"))+SUMPRODUCT((TY3:TY54=QT12)*(UB3:UB54=QT14)*(UC3:UC54="L"))+SUMPRODUCT((TY3:TY54=QT12)*(UB3:UB54=QT15)*(UC3:UC54="L"))+SUMPRODUCT((TY3:TY54=QT12)*(UB3:UB54=QT11)*(UC3:UC54="L"))+SUMPRODUCT((TY3:TY54=QT13)*(UB3:UB54=QT12)*(UD3:UD54="L"))+SUMPRODUCT((TY3:TY54=QT14)*(UB3:UB54=QT12)*(UD3:UD54="L"))+SUMPRODUCT((TY3:TY54=QT15)*(UB3:UB54=QT12)*(UD3:UD54="L"))+SUMPRODUCT((TY3:TY54=QT11)*(UB3:UB54=QT12)*(UD3:UD54="L"))</f>
        <v>0</v>
      </c>
      <c r="QX12" s="385">
        <f ca="1">SUMPRODUCT((TY3:TY54=QT12)*(UB3:UB54=QT13)*TZ3:TZ54)+SUMPRODUCT((TY3:TY54=QT12)*(UB3:UB54=QT14)*TZ3:TZ54)+SUMPRODUCT((TY3:TY54=QT12)*(UB3:UB54=QT15)*TZ3:TZ54)+SUMPRODUCT((TY3:TY54=QT12)*(UB3:UB54=QT11)*TZ3:TZ54)+SUMPRODUCT((TY3:TY54=QT13)*(UB3:UB54=QT12)*UA3:UA54)+SUMPRODUCT((TY3:TY54=QT14)*(UB3:UB54=QT12)*UA3:UA54)+SUMPRODUCT((TY3:TY54=QT15)*(UB3:UB54=QT12)*UA3:UA54)+SUMPRODUCT((TY3:TY54=QT11)*(UB3:UB54=QT12)*UA3:UA54)</f>
        <v>0</v>
      </c>
      <c r="QY12" s="385">
        <f ca="1">SUMPRODUCT((TY3:TY54=QT12)*(UB3:UB54=QT13)*UA3:UA54)+SUMPRODUCT((TY3:TY54=QT12)*(UB3:UB54=QT14)*UA3:UA54)+SUMPRODUCT((TY3:TY54=QT12)*(UB3:UB54=QT15)*UA3:UA54)+SUMPRODUCT((TY3:TY54=QT12)*(UB3:UB54=QT11)*UA3:UA54)+SUMPRODUCT((TY3:TY54=QT13)*(UB3:UB54=QT12)*TZ3:TZ54)+SUMPRODUCT((TY3:TY54=QT14)*(UB3:UB54=QT12)*TZ3:TZ54)+SUMPRODUCT((TY3:TY54=QT15)*(UB3:UB54=QT12)*TZ3:TZ54)+SUMPRODUCT((TY3:TY54=QT11)*(UB3:UB54=QT12)*TZ3:TZ54)</f>
        <v>0</v>
      </c>
      <c r="QZ12" s="385">
        <f t="shared" ca="1" si="1381"/>
        <v>1000</v>
      </c>
      <c r="RA12" s="385">
        <f t="shared" ca="1" si="1382"/>
        <v>0</v>
      </c>
      <c r="RB12" s="385">
        <f ca="1">IF(QT12&lt;&gt;"",VLOOKUP(QT12,QA4:QG52,7,FALSE),"")</f>
        <v>1000</v>
      </c>
      <c r="RC12" s="385">
        <f ca="1">IF(QT12&lt;&gt;"",VLOOKUP(QT12,QA4:QG52,5,FALSE),"")</f>
        <v>0</v>
      </c>
      <c r="RD12" s="385">
        <f ca="1">IF(QT12&lt;&gt;"",VLOOKUP(QT12,QA4:QI52,9,FALSE),"")</f>
        <v>15</v>
      </c>
      <c r="RE12" s="385">
        <f t="shared" ca="1" si="1383"/>
        <v>0</v>
      </c>
      <c r="RF12" s="385">
        <f t="shared" ref="RF12" ca="1" si="1627">IF(QT12&lt;&gt;"",RANK(RE12,RE11:RE15),"")</f>
        <v>1</v>
      </c>
      <c r="RG12" s="385">
        <f t="shared" ref="RG12" ca="1" si="1628">IF(QT12&lt;&gt;"",SUMPRODUCT((RE11:RE15=RE12)*(QZ11:QZ15&gt;QZ12)),"")</f>
        <v>0</v>
      </c>
      <c r="RH12" s="385">
        <f t="shared" ref="RH12" ca="1" si="1629">IF(QT12&lt;&gt;"",SUMPRODUCT((RE11:RE15=RE12)*(QZ11:QZ15=QZ12)*(QX11:QX15&gt;QX12)),"")</f>
        <v>0</v>
      </c>
      <c r="RI12" s="385">
        <f t="shared" ref="RI12" ca="1" si="1630">IF(QT12&lt;&gt;"",SUMPRODUCT((RE11:RE15=RE12)*(QZ11:QZ15=QZ12)*(QX11:QX15=QX12)*(RB11:RB15&gt;RB12)),"")</f>
        <v>0</v>
      </c>
      <c r="RJ12" s="385">
        <f t="shared" ref="RJ12" ca="1" si="1631">IF(QT12&lt;&gt;"",SUMPRODUCT((RE11:RE15=RE12)*(QZ11:QZ15=QZ12)*(QX11:QX15=QX12)*(RB11:RB15=RB12)*(RC11:RC15&gt;RC12)),"")</f>
        <v>0</v>
      </c>
      <c r="RK12" s="385">
        <f t="shared" ref="RK12" ca="1" si="1632">IF(QT12&lt;&gt;"",SUMPRODUCT((RE11:RE15=RE12)*(QZ11:QZ15=QZ12)*(QX11:QX15=QX12)*(RB11:RB15=RB12)*(RC11:RC15=RC12)*(RD11:RD15&gt;RD12)),"")</f>
        <v>2</v>
      </c>
      <c r="RL12" s="385">
        <f t="shared" ref="RL12" ca="1" si="1633">IF(QT12&lt;&gt;"",IF(RL64&lt;&gt;"",IF(QS62=3,RL64,RL64+QS62),SUM(RF12:RK12)),"")</f>
        <v>3</v>
      </c>
      <c r="RM12" s="385" t="str">
        <f t="shared" ref="RM12" ca="1" si="1634">IF(QT12&lt;&gt;"",INDEX(QT11:QT15,MATCH(2,RL11:RL15,0),0),"")</f>
        <v>Portugal</v>
      </c>
      <c r="RN12" s="385" t="str">
        <f t="shared" ref="RN12:RN14" ca="1" si="1635">IF(QP11&lt;&gt;"",QP11,"")</f>
        <v/>
      </c>
      <c r="RO12" s="385">
        <f ca="1">SUMPRODUCT((TY3:TY54=RN12)*(UB3:UB54=RN13)*(UC3:UC54="W"))+SUMPRODUCT((TY3:TY54=RN12)*(UB3:UB54=RN14)*(UC3:UC54="W"))+SUMPRODUCT((TY3:TY54=RN12)*(UB3:UB54=RN15)*(UC3:UC54="W"))+SUMPRODUCT((TY3:TY54=RN13)*(UB3:UB54=RN12)*(UD3:UD54="W"))+SUMPRODUCT((TY3:TY54=RN14)*(UB3:UB54=RN12)*(UD3:UD54="W"))+SUMPRODUCT((TY3:TY54=RN15)*(UB3:UB54=RN12)*(UD3:UD54="W"))</f>
        <v>0</v>
      </c>
      <c r="RP12" s="385">
        <f ca="1">SUMPRODUCT((TY3:TY54=RN12)*(UB3:UB54=RN13)*(UC3:UC54="D"))+SUMPRODUCT((TY3:TY54=RN12)*(UB3:UB54=RN14)*(UC3:UC54="D"))+SUMPRODUCT((TY3:TY54=RN12)*(UB3:UB54=RN15)*(UC3:UC54="D"))+SUMPRODUCT((TY3:TY54=RN13)*(UB3:UB54=RN12)*(UC3:UC54="D"))+SUMPRODUCT((TY3:TY54=RN14)*(UB3:UB54=RN12)*(UC3:UC54="D"))+SUMPRODUCT((TY3:TY54=RN15)*(UB3:UB54=RN12)*(UC3:UC54="D"))</f>
        <v>0</v>
      </c>
      <c r="RQ12" s="385">
        <f ca="1">SUMPRODUCT((TY3:TY54=RN12)*(UB3:UB54=RN13)*(UC3:UC54="L"))+SUMPRODUCT((TY3:TY54=RN12)*(UB3:UB54=RN14)*(UC3:UC54="L"))+SUMPRODUCT((TY3:TY54=RN12)*(UB3:UB54=RN15)*(UC3:UC54="L"))+SUMPRODUCT((TY3:TY54=RN13)*(UB3:UB54=RN12)*(UD3:UD54="L"))+SUMPRODUCT((TY3:TY54=RN14)*(UB3:UB54=RN12)*(UD3:UD54="L"))+SUMPRODUCT((TY3:TY54=RN15)*(UB3:UB54=RN12)*(UD3:UD54="L"))</f>
        <v>0</v>
      </c>
      <c r="RR12" s="385">
        <f ca="1">SUMPRODUCT((TY3:TY54=RN12)*(UB3:UB54=RN13)*TZ3:TZ54)+SUMPRODUCT((TY3:TY54=RN12)*(UB3:UB54=RN14)*TZ3:TZ54)+SUMPRODUCT((TY3:TY54=RN12)*(UB3:UB54=RN15)*TZ3:TZ54)+SUMPRODUCT((TY3:TY54=RN12)*(UB3:UB54=RN11)*TZ3:TZ54)+SUMPRODUCT((TY3:TY54=RN13)*(UB3:UB54=RN12)*UA3:UA54)+SUMPRODUCT((TY3:TY54=RN14)*(UB3:UB54=RN12)*UA3:UA54)+SUMPRODUCT((TY3:TY54=RN15)*(UB3:UB54=RN12)*UA3:UA54)+SUMPRODUCT((TY3:TY54=RN11)*(UB3:UB54=RN12)*UA3:UA54)</f>
        <v>0</v>
      </c>
      <c r="RS12" s="385">
        <f ca="1">SUMPRODUCT((TY3:TY54=RN12)*(UB3:UB54=RN13)*UA3:UA54)+SUMPRODUCT((TY3:TY54=RN12)*(UB3:UB54=RN14)*UA3:UA54)+SUMPRODUCT((TY3:TY54=RN12)*(UB3:UB54=RN15)*UA3:UA54)+SUMPRODUCT((TY3:TY54=RN12)*(UB3:UB54=RN11)*UA3:UA54)+SUMPRODUCT((TY3:TY54=RN13)*(UB3:UB54=RN12)*TZ3:TZ54)+SUMPRODUCT((TY3:TY54=RN14)*(UB3:UB54=RN12)*TZ3:TZ54)+SUMPRODUCT((TY3:TY54=RN15)*(UB3:UB54=RN12)*TZ3:TZ54)+SUMPRODUCT((TY3:TY54=RN11)*(UB3:UB54=RN12)*TZ3:TZ54)</f>
        <v>0</v>
      </c>
      <c r="RT12" s="385">
        <f t="shared" ref="RT12:RT14" ca="1" si="1636">RR12-RS12+1000</f>
        <v>1000</v>
      </c>
      <c r="RU12" s="385" t="str">
        <f t="shared" ref="RU12:RU14" ca="1" si="1637">IF(RN12&lt;&gt;"",RO12*3+RP12*1,"")</f>
        <v/>
      </c>
      <c r="RV12" s="385" t="str">
        <f ca="1">IF(RN12&lt;&gt;"",VLOOKUP(RN12,QA4:QG52,7,FALSE),"")</f>
        <v/>
      </c>
      <c r="RW12" s="385" t="str">
        <f ca="1">IF(RN12&lt;&gt;"",VLOOKUP(RN12,QA4:QG52,5,FALSE),"")</f>
        <v/>
      </c>
      <c r="RX12" s="385" t="str">
        <f ca="1">IF(RN12&lt;&gt;"",VLOOKUP(RN12,QA4:QI52,9,FALSE),"")</f>
        <v/>
      </c>
      <c r="RY12" s="385" t="str">
        <f t="shared" ref="RY12:RY14" ca="1" si="1638">RU12</f>
        <v/>
      </c>
      <c r="RZ12" s="385" t="str">
        <f t="shared" ref="RZ12" ca="1" si="1639">IF(RN12&lt;&gt;"",RANK(RY12,RY11:RY15),"")</f>
        <v/>
      </c>
      <c r="SA12" s="385" t="str">
        <f t="shared" ref="SA12" ca="1" si="1640">IF(RN12&lt;&gt;"",SUMPRODUCT((RY11:RY15=RY12)*(RT11:RT15&gt;RT12)),"")</f>
        <v/>
      </c>
      <c r="SB12" s="385" t="str">
        <f t="shared" ref="SB12" ca="1" si="1641">IF(RN12&lt;&gt;"",SUMPRODUCT((RY11:RY15=RY12)*(RT11:RT15=RT12)*(RR11:RR15&gt;RR12)),"")</f>
        <v/>
      </c>
      <c r="SC12" s="385" t="str">
        <f t="shared" ref="SC12" ca="1" si="1642">IF(RN12&lt;&gt;"",SUMPRODUCT((RY11:RY15=RY12)*(RT11:RT15=RT12)*(RR11:RR15=RR12)*(RV11:RV15&gt;RV12)),"")</f>
        <v/>
      </c>
      <c r="SD12" s="385" t="str">
        <f t="shared" ref="SD12" ca="1" si="1643">IF(RN12&lt;&gt;"",SUMPRODUCT((RY11:RY15=RY12)*(RT11:RT15=RT12)*(RR11:RR15=RR12)*(RV11:RV15=RV12)*(RW11:RW15&gt;RW12)),"")</f>
        <v/>
      </c>
      <c r="SE12" s="385" t="str">
        <f t="shared" ref="SE12" ca="1" si="1644">IF(RN12&lt;&gt;"",SUMPRODUCT((RY11:RY15=RY12)*(RT11:RT15=RT12)*(RR11:RR15=RR12)*(RV11:RV15=RV12)*(RW11:RW15=RW12)*(RX11:RX15&gt;RX12)),"")</f>
        <v/>
      </c>
      <c r="SF12" s="385" t="str">
        <f t="shared" ref="SF12" ca="1" si="1645">IF(RN12&lt;&gt;"",IF(SF64&lt;&gt;"",IF(RM62=3,SF64,SF64+RM62),SUM(RZ12:SE12)+1),"")</f>
        <v/>
      </c>
      <c r="SG12" s="385" t="str">
        <f t="shared" ref="SG12" ca="1" si="1646">IF(RN12&lt;&gt;"",INDEX(RN12:RN15,MATCH(2,SF12:SF15,0),0),"")</f>
        <v/>
      </c>
      <c r="TV12" s="385" t="str">
        <f t="shared" ref="TV12" ca="1" si="1647">IF(SG12&lt;&gt;"",SG12,IF(RM12&lt;&gt;"",RM12,QM12))</f>
        <v>Portugal</v>
      </c>
      <c r="TW12" s="385">
        <v>2</v>
      </c>
      <c r="TX12" s="385">
        <v>10</v>
      </c>
      <c r="TY12" s="389" t="str">
        <f t="shared" si="15"/>
        <v>Norway</v>
      </c>
      <c r="TZ12" s="389">
        <f ca="1">IF(OFFSET('Game Board'!O17,0,TZ1)&lt;&gt;"",OFFSET('Game Board'!O17,0,TZ1),0)</f>
        <v>0</v>
      </c>
      <c r="UA12" s="389">
        <f ca="1">IF(OFFSET('Game Board'!P17,0,TZ1)&lt;&gt;"",OFFSET('Game Board'!P17,0,TZ1),0)</f>
        <v>0</v>
      </c>
      <c r="UB12" s="389" t="str">
        <f t="shared" si="16"/>
        <v>Finland</v>
      </c>
      <c r="UC12" s="389" t="str">
        <f ca="1">IF(AND(OFFSET('Game Board'!O17,0,TZ1)&lt;&gt;"",OFFSET('Game Board'!P17,0,TZ1)&lt;&gt;""),IF(TZ12&gt;UA12,"W",IF(TZ12=UA12,"D","L")),"")</f>
        <v/>
      </c>
      <c r="UD12" s="385" t="str">
        <f t="shared" ca="1" si="17"/>
        <v/>
      </c>
      <c r="UF12" s="385">
        <f ca="1">VLOOKUP(UG12,YB11:YC15,2,FALSE)</f>
        <v>2</v>
      </c>
      <c r="UG12" s="386" t="str">
        <f t="shared" si="1393"/>
        <v>Portugal</v>
      </c>
      <c r="UH12" s="385">
        <f ca="1">SUMPRODUCT((YE3:YE54=UG12)*(YI3:YI54="W"))+SUMPRODUCT((YH3:YH54=UG12)*(YJ3:YJ54="W"))</f>
        <v>0</v>
      </c>
      <c r="UI12" s="385">
        <f ca="1">SUMPRODUCT((YE3:YE54=UG12)*(YI3:YI54="D"))+SUMPRODUCT((YH3:YH54=UG12)*(YJ3:YJ54="D"))</f>
        <v>0</v>
      </c>
      <c r="UJ12" s="385">
        <f ca="1">SUMPRODUCT((YE3:YE54=UG12)*(YI3:YI54="L"))+SUMPRODUCT((YH3:YH54=UG12)*(YJ3:YJ54="L"))</f>
        <v>0</v>
      </c>
      <c r="UK12" s="385">
        <f t="shared" ref="UK12" ca="1" si="1648">SUMIF(YE3:YE72,UG12,YF3:YF72)+SUMIF(YH3:YH72,UG12,YG3:YG72)</f>
        <v>0</v>
      </c>
      <c r="UL12" s="385">
        <f t="shared" ref="UL12" ca="1" si="1649">SUMIF(YH3:YH72,UG12,YF3:YF72)+SUMIF(YE3:YE72,UG12,YG3:YG72)</f>
        <v>0</v>
      </c>
      <c r="UM12" s="385">
        <f t="shared" ca="1" si="1396"/>
        <v>1000</v>
      </c>
      <c r="UN12" s="385">
        <f t="shared" ca="1" si="1397"/>
        <v>0</v>
      </c>
      <c r="UO12" s="391">
        <f t="shared" si="126"/>
        <v>23</v>
      </c>
      <c r="UP12" s="385">
        <f t="shared" ref="UP12" ca="1" si="1650">IF(COUNTIF(UN11:UN15,4)&lt;&gt;4,RANK(UN12,UN11:UN15),UN64)</f>
        <v>1</v>
      </c>
      <c r="UR12" s="385">
        <f t="shared" ref="UR12" ca="1" si="1651">SUMPRODUCT((UP11:UP14=UP12)*(UO11:UO14&lt;UO12))+UP12</f>
        <v>3</v>
      </c>
      <c r="US12" s="386" t="str">
        <f t="shared" ref="US12" ca="1" si="1652">INDEX(UG11:UG15,MATCH(2,UR11:UR15,0),0)</f>
        <v>Belgium</v>
      </c>
      <c r="UT12" s="385">
        <f t="shared" ref="UT12" ca="1" si="1653">INDEX(UP11:UP15,MATCH(US12,UG11:UG15,0),0)</f>
        <v>1</v>
      </c>
      <c r="UU12" s="385" t="str">
        <f t="shared" ref="UU12" ca="1" si="1654">IF(UU11&lt;&gt;"",US12,"")</f>
        <v>Belgium</v>
      </c>
      <c r="UV12" s="385" t="str">
        <f t="shared" ref="UV12" ca="1" si="1655">IF(UV11&lt;&gt;"",US13,"")</f>
        <v/>
      </c>
      <c r="UW12" s="385" t="str">
        <f t="shared" ref="UW12" ca="1" si="1656">IF(UW11&lt;&gt;"",US14,"")</f>
        <v/>
      </c>
      <c r="UX12" s="385" t="str">
        <f t="shared" ref="UX12" si="1657">IF(UX11&lt;&gt;"",US15,"")</f>
        <v/>
      </c>
      <c r="UZ12" s="385" t="str">
        <f t="shared" ca="1" si="1406"/>
        <v>Belgium</v>
      </c>
      <c r="VA12" s="385">
        <f ca="1">SUMPRODUCT((YE3:YE54=UZ12)*(YH3:YH54=UZ13)*(YI3:YI54="W"))+SUMPRODUCT((YE3:YE54=UZ12)*(YH3:YH54=UZ14)*(YI3:YI54="W"))+SUMPRODUCT((YE3:YE54=UZ12)*(YH3:YH54=UZ15)*(YI3:YI54="W"))+SUMPRODUCT((YE3:YE54=UZ12)*(YH3:YH54=UZ11)*(YI3:YI54="W"))+SUMPRODUCT((YE3:YE54=UZ13)*(YH3:YH54=UZ12)*(YJ3:YJ54="W"))+SUMPRODUCT((YE3:YE54=UZ14)*(YH3:YH54=UZ12)*(YJ3:YJ54="W"))+SUMPRODUCT((YE3:YE54=UZ15)*(YH3:YH54=UZ12)*(YJ3:YJ54="W"))+SUMPRODUCT((YE3:YE54=UZ11)*(YH3:YH54=UZ12)*(YJ3:YJ54="W"))</f>
        <v>0</v>
      </c>
      <c r="VB12" s="385">
        <f ca="1">SUMPRODUCT((YE3:YE54=UZ12)*(YH3:YH54=UZ13)*(YI3:YI54="D"))+SUMPRODUCT((YE3:YE54=UZ12)*(YH3:YH54=UZ14)*(YI3:YI54="D"))+SUMPRODUCT((YE3:YE54=UZ12)*(YH3:YH54=UZ15)*(YI3:YI54="D"))+SUMPRODUCT((YE3:YE54=UZ12)*(YH3:YH54=UZ11)*(YI3:YI54="D"))+SUMPRODUCT((YE3:YE54=UZ13)*(YH3:YH54=UZ12)*(YI3:YI54="D"))+SUMPRODUCT((YE3:YE54=UZ14)*(YH3:YH54=UZ12)*(YI3:YI54="D"))+SUMPRODUCT((YE3:YE54=UZ15)*(YH3:YH54=UZ12)*(YI3:YI54="D"))+SUMPRODUCT((YE3:YE54=UZ11)*(YH3:YH54=UZ12)*(YI3:YI54="D"))</f>
        <v>0</v>
      </c>
      <c r="VC12" s="385">
        <f ca="1">SUMPRODUCT((YE3:YE54=UZ12)*(YH3:YH54=UZ13)*(YI3:YI54="L"))+SUMPRODUCT((YE3:YE54=UZ12)*(YH3:YH54=UZ14)*(YI3:YI54="L"))+SUMPRODUCT((YE3:YE54=UZ12)*(YH3:YH54=UZ15)*(YI3:YI54="L"))+SUMPRODUCT((YE3:YE54=UZ12)*(YH3:YH54=UZ11)*(YI3:YI54="L"))+SUMPRODUCT((YE3:YE54=UZ13)*(YH3:YH54=UZ12)*(YJ3:YJ54="L"))+SUMPRODUCT((YE3:YE54=UZ14)*(YH3:YH54=UZ12)*(YJ3:YJ54="L"))+SUMPRODUCT((YE3:YE54=UZ15)*(YH3:YH54=UZ12)*(YJ3:YJ54="L"))+SUMPRODUCT((YE3:YE54=UZ11)*(YH3:YH54=UZ12)*(YJ3:YJ54="L"))</f>
        <v>0</v>
      </c>
      <c r="VD12" s="385">
        <f ca="1">SUMPRODUCT((YE3:YE54=UZ12)*(YH3:YH54=UZ13)*YF3:YF54)+SUMPRODUCT((YE3:YE54=UZ12)*(YH3:YH54=UZ14)*YF3:YF54)+SUMPRODUCT((YE3:YE54=UZ12)*(YH3:YH54=UZ15)*YF3:YF54)+SUMPRODUCT((YE3:YE54=UZ12)*(YH3:YH54=UZ11)*YF3:YF54)+SUMPRODUCT((YE3:YE54=UZ13)*(YH3:YH54=UZ12)*YG3:YG54)+SUMPRODUCT((YE3:YE54=UZ14)*(YH3:YH54=UZ12)*YG3:YG54)+SUMPRODUCT((YE3:YE54=UZ15)*(YH3:YH54=UZ12)*YG3:YG54)+SUMPRODUCT((YE3:YE54=UZ11)*(YH3:YH54=UZ12)*YG3:YG54)</f>
        <v>0</v>
      </c>
      <c r="VE12" s="385">
        <f ca="1">SUMPRODUCT((YE3:YE54=UZ12)*(YH3:YH54=UZ13)*YG3:YG54)+SUMPRODUCT((YE3:YE54=UZ12)*(YH3:YH54=UZ14)*YG3:YG54)+SUMPRODUCT((YE3:YE54=UZ12)*(YH3:YH54=UZ15)*YG3:YG54)+SUMPRODUCT((YE3:YE54=UZ12)*(YH3:YH54=UZ11)*YG3:YG54)+SUMPRODUCT((YE3:YE54=UZ13)*(YH3:YH54=UZ12)*YF3:YF54)+SUMPRODUCT((YE3:YE54=UZ14)*(YH3:YH54=UZ12)*YF3:YF54)+SUMPRODUCT((YE3:YE54=UZ15)*(YH3:YH54=UZ12)*YF3:YF54)+SUMPRODUCT((YE3:YE54=UZ11)*(YH3:YH54=UZ12)*YF3:YF54)</f>
        <v>0</v>
      </c>
      <c r="VF12" s="385">
        <f t="shared" ca="1" si="1407"/>
        <v>1000</v>
      </c>
      <c r="VG12" s="385">
        <f t="shared" ca="1" si="1408"/>
        <v>0</v>
      </c>
      <c r="VH12" s="385">
        <f ca="1">IF(UZ12&lt;&gt;"",VLOOKUP(UZ12,UG4:UM52,7,FALSE),"")</f>
        <v>1000</v>
      </c>
      <c r="VI12" s="385">
        <f ca="1">IF(UZ12&lt;&gt;"",VLOOKUP(UZ12,UG4:UM52,5,FALSE),"")</f>
        <v>0</v>
      </c>
      <c r="VJ12" s="385">
        <f ca="1">IF(UZ12&lt;&gt;"",VLOOKUP(UZ12,UG4:UO52,9,FALSE),"")</f>
        <v>15</v>
      </c>
      <c r="VK12" s="385">
        <f t="shared" ca="1" si="1409"/>
        <v>0</v>
      </c>
      <c r="VL12" s="385">
        <f t="shared" ref="VL12" ca="1" si="1658">IF(UZ12&lt;&gt;"",RANK(VK12,VK11:VK15),"")</f>
        <v>1</v>
      </c>
      <c r="VM12" s="385">
        <f t="shared" ref="VM12" ca="1" si="1659">IF(UZ12&lt;&gt;"",SUMPRODUCT((VK11:VK15=VK12)*(VF11:VF15&gt;VF12)),"")</f>
        <v>0</v>
      </c>
      <c r="VN12" s="385">
        <f t="shared" ref="VN12" ca="1" si="1660">IF(UZ12&lt;&gt;"",SUMPRODUCT((VK11:VK15=VK12)*(VF11:VF15=VF12)*(VD11:VD15&gt;VD12)),"")</f>
        <v>0</v>
      </c>
      <c r="VO12" s="385">
        <f t="shared" ref="VO12" ca="1" si="1661">IF(UZ12&lt;&gt;"",SUMPRODUCT((VK11:VK15=VK12)*(VF11:VF15=VF12)*(VD11:VD15=VD12)*(VH11:VH15&gt;VH12)),"")</f>
        <v>0</v>
      </c>
      <c r="VP12" s="385">
        <f t="shared" ref="VP12" ca="1" si="1662">IF(UZ12&lt;&gt;"",SUMPRODUCT((VK11:VK15=VK12)*(VF11:VF15=VF12)*(VD11:VD15=VD12)*(VH11:VH15=VH12)*(VI11:VI15&gt;VI12)),"")</f>
        <v>0</v>
      </c>
      <c r="VQ12" s="385">
        <f t="shared" ref="VQ12" ca="1" si="1663">IF(UZ12&lt;&gt;"",SUMPRODUCT((VK11:VK15=VK12)*(VF11:VF15=VF12)*(VD11:VD15=VD12)*(VH11:VH15=VH12)*(VI11:VI15=VI12)*(VJ11:VJ15&gt;VJ12)),"")</f>
        <v>2</v>
      </c>
      <c r="VR12" s="385">
        <f t="shared" ref="VR12" ca="1" si="1664">IF(UZ12&lt;&gt;"",IF(VR64&lt;&gt;"",IF(UY62=3,VR64,VR64+UY62),SUM(VL12:VQ12)),"")</f>
        <v>3</v>
      </c>
      <c r="VS12" s="385" t="str">
        <f t="shared" ref="VS12" ca="1" si="1665">IF(UZ12&lt;&gt;"",INDEX(UZ11:UZ15,MATCH(2,VR11:VR15,0),0),"")</f>
        <v>Portugal</v>
      </c>
      <c r="VT12" s="385" t="str">
        <f t="shared" ref="VT12:VT14" ca="1" si="1666">IF(UV11&lt;&gt;"",UV11,"")</f>
        <v/>
      </c>
      <c r="VU12" s="385">
        <f ca="1">SUMPRODUCT((YE3:YE54=VT12)*(YH3:YH54=VT13)*(YI3:YI54="W"))+SUMPRODUCT((YE3:YE54=VT12)*(YH3:YH54=VT14)*(YI3:YI54="W"))+SUMPRODUCT((YE3:YE54=VT12)*(YH3:YH54=VT15)*(YI3:YI54="W"))+SUMPRODUCT((YE3:YE54=VT13)*(YH3:YH54=VT12)*(YJ3:YJ54="W"))+SUMPRODUCT((YE3:YE54=VT14)*(YH3:YH54=VT12)*(YJ3:YJ54="W"))+SUMPRODUCT((YE3:YE54=VT15)*(YH3:YH54=VT12)*(YJ3:YJ54="W"))</f>
        <v>0</v>
      </c>
      <c r="VV12" s="385">
        <f ca="1">SUMPRODUCT((YE3:YE54=VT12)*(YH3:YH54=VT13)*(YI3:YI54="D"))+SUMPRODUCT((YE3:YE54=VT12)*(YH3:YH54=VT14)*(YI3:YI54="D"))+SUMPRODUCT((YE3:YE54=VT12)*(YH3:YH54=VT15)*(YI3:YI54="D"))+SUMPRODUCT((YE3:YE54=VT13)*(YH3:YH54=VT12)*(YI3:YI54="D"))+SUMPRODUCT((YE3:YE54=VT14)*(YH3:YH54=VT12)*(YI3:YI54="D"))+SUMPRODUCT((YE3:YE54=VT15)*(YH3:YH54=VT12)*(YI3:YI54="D"))</f>
        <v>0</v>
      </c>
      <c r="VW12" s="385">
        <f ca="1">SUMPRODUCT((YE3:YE54=VT12)*(YH3:YH54=VT13)*(YI3:YI54="L"))+SUMPRODUCT((YE3:YE54=VT12)*(YH3:YH54=VT14)*(YI3:YI54="L"))+SUMPRODUCT((YE3:YE54=VT12)*(YH3:YH54=VT15)*(YI3:YI54="L"))+SUMPRODUCT((YE3:YE54=VT13)*(YH3:YH54=VT12)*(YJ3:YJ54="L"))+SUMPRODUCT((YE3:YE54=VT14)*(YH3:YH54=VT12)*(YJ3:YJ54="L"))+SUMPRODUCT((YE3:YE54=VT15)*(YH3:YH54=VT12)*(YJ3:YJ54="L"))</f>
        <v>0</v>
      </c>
      <c r="VX12" s="385">
        <f ca="1">SUMPRODUCT((YE3:YE54=VT12)*(YH3:YH54=VT13)*YF3:YF54)+SUMPRODUCT((YE3:YE54=VT12)*(YH3:YH54=VT14)*YF3:YF54)+SUMPRODUCT((YE3:YE54=VT12)*(YH3:YH54=VT15)*YF3:YF54)+SUMPRODUCT((YE3:YE54=VT12)*(YH3:YH54=VT11)*YF3:YF54)+SUMPRODUCT((YE3:YE54=VT13)*(YH3:YH54=VT12)*YG3:YG54)+SUMPRODUCT((YE3:YE54=VT14)*(YH3:YH54=VT12)*YG3:YG54)+SUMPRODUCT((YE3:YE54=VT15)*(YH3:YH54=VT12)*YG3:YG54)+SUMPRODUCT((YE3:YE54=VT11)*(YH3:YH54=VT12)*YG3:YG54)</f>
        <v>0</v>
      </c>
      <c r="VY12" s="385">
        <f ca="1">SUMPRODUCT((YE3:YE54=VT12)*(YH3:YH54=VT13)*YG3:YG54)+SUMPRODUCT((YE3:YE54=VT12)*(YH3:YH54=VT14)*YG3:YG54)+SUMPRODUCT((YE3:YE54=VT12)*(YH3:YH54=VT15)*YG3:YG54)+SUMPRODUCT((YE3:YE54=VT12)*(YH3:YH54=VT11)*YG3:YG54)+SUMPRODUCT((YE3:YE54=VT13)*(YH3:YH54=VT12)*YF3:YF54)+SUMPRODUCT((YE3:YE54=VT14)*(YH3:YH54=VT12)*YF3:YF54)+SUMPRODUCT((YE3:YE54=VT15)*(YH3:YH54=VT12)*YF3:YF54)+SUMPRODUCT((YE3:YE54=VT11)*(YH3:YH54=VT12)*YF3:YF54)</f>
        <v>0</v>
      </c>
      <c r="VZ12" s="385">
        <f t="shared" ref="VZ12:VZ14" ca="1" si="1667">VX12-VY12+1000</f>
        <v>1000</v>
      </c>
      <c r="WA12" s="385" t="str">
        <f t="shared" ref="WA12:WA14" ca="1" si="1668">IF(VT12&lt;&gt;"",VU12*3+VV12*1,"")</f>
        <v/>
      </c>
      <c r="WB12" s="385" t="str">
        <f ca="1">IF(VT12&lt;&gt;"",VLOOKUP(VT12,UG4:UM52,7,FALSE),"")</f>
        <v/>
      </c>
      <c r="WC12" s="385" t="str">
        <f ca="1">IF(VT12&lt;&gt;"",VLOOKUP(VT12,UG4:UM52,5,FALSE),"")</f>
        <v/>
      </c>
      <c r="WD12" s="385" t="str">
        <f ca="1">IF(VT12&lt;&gt;"",VLOOKUP(VT12,UG4:UO52,9,FALSE),"")</f>
        <v/>
      </c>
      <c r="WE12" s="385" t="str">
        <f t="shared" ref="WE12:WE14" ca="1" si="1669">WA12</f>
        <v/>
      </c>
      <c r="WF12" s="385" t="str">
        <f t="shared" ref="WF12" ca="1" si="1670">IF(VT12&lt;&gt;"",RANK(WE12,WE11:WE15),"")</f>
        <v/>
      </c>
      <c r="WG12" s="385" t="str">
        <f t="shared" ref="WG12" ca="1" si="1671">IF(VT12&lt;&gt;"",SUMPRODUCT((WE11:WE15=WE12)*(VZ11:VZ15&gt;VZ12)),"")</f>
        <v/>
      </c>
      <c r="WH12" s="385" t="str">
        <f t="shared" ref="WH12" ca="1" si="1672">IF(VT12&lt;&gt;"",SUMPRODUCT((WE11:WE15=WE12)*(VZ11:VZ15=VZ12)*(VX11:VX15&gt;VX12)),"")</f>
        <v/>
      </c>
      <c r="WI12" s="385" t="str">
        <f t="shared" ref="WI12" ca="1" si="1673">IF(VT12&lt;&gt;"",SUMPRODUCT((WE11:WE15=WE12)*(VZ11:VZ15=VZ12)*(VX11:VX15=VX12)*(WB11:WB15&gt;WB12)),"")</f>
        <v/>
      </c>
      <c r="WJ12" s="385" t="str">
        <f t="shared" ref="WJ12" ca="1" si="1674">IF(VT12&lt;&gt;"",SUMPRODUCT((WE11:WE15=WE12)*(VZ11:VZ15=VZ12)*(VX11:VX15=VX12)*(WB11:WB15=WB12)*(WC11:WC15&gt;WC12)),"")</f>
        <v/>
      </c>
      <c r="WK12" s="385" t="str">
        <f t="shared" ref="WK12" ca="1" si="1675">IF(VT12&lt;&gt;"",SUMPRODUCT((WE11:WE15=WE12)*(VZ11:VZ15=VZ12)*(VX11:VX15=VX12)*(WB11:WB15=WB12)*(WC11:WC15=WC12)*(WD11:WD15&gt;WD12)),"")</f>
        <v/>
      </c>
      <c r="WL12" s="385" t="str">
        <f t="shared" ref="WL12" ca="1" si="1676">IF(VT12&lt;&gt;"",IF(WL64&lt;&gt;"",IF(VS62=3,WL64,WL64+VS62),SUM(WF12:WK12)+1),"")</f>
        <v/>
      </c>
      <c r="WM12" s="385" t="str">
        <f t="shared" ref="WM12" ca="1" si="1677">IF(VT12&lt;&gt;"",INDEX(VT12:VT15,MATCH(2,WL12:WL15,0),0),"")</f>
        <v/>
      </c>
      <c r="YB12" s="385" t="str">
        <f t="shared" ref="YB12" ca="1" si="1678">IF(WM12&lt;&gt;"",WM12,IF(VS12&lt;&gt;"",VS12,US12))</f>
        <v>Portugal</v>
      </c>
      <c r="YC12" s="385">
        <v>2</v>
      </c>
      <c r="YD12" s="385">
        <v>10</v>
      </c>
      <c r="YE12" s="389" t="str">
        <f t="shared" si="18"/>
        <v>Norway</v>
      </c>
      <c r="YF12" s="389">
        <f ca="1">IF(OFFSET('Game Board'!O17,0,YF1)&lt;&gt;"",OFFSET('Game Board'!O17,0,YF1),0)</f>
        <v>0</v>
      </c>
      <c r="YG12" s="389">
        <f ca="1">IF(OFFSET('Game Board'!P17,0,YF1)&lt;&gt;"",OFFSET('Game Board'!P17,0,YF1),0)</f>
        <v>0</v>
      </c>
      <c r="YH12" s="389" t="str">
        <f t="shared" si="19"/>
        <v>Finland</v>
      </c>
      <c r="YI12" s="389" t="str">
        <f ca="1">IF(AND(OFFSET('Game Board'!O17,0,YF1)&lt;&gt;"",OFFSET('Game Board'!P17,0,YF1)&lt;&gt;""),IF(YF12&gt;YG12,"W",IF(YF12=YG12,"D","L")),"")</f>
        <v/>
      </c>
      <c r="YJ12" s="385" t="str">
        <f t="shared" ca="1" si="20"/>
        <v/>
      </c>
      <c r="YL12" s="385">
        <f ca="1">VLOOKUP(YM12,ACH11:ACI15,2,FALSE)</f>
        <v>2</v>
      </c>
      <c r="YM12" s="386" t="str">
        <f t="shared" si="1419"/>
        <v>Portugal</v>
      </c>
      <c r="YN12" s="385">
        <f ca="1">SUMPRODUCT((ACK3:ACK54=YM12)*(ACO3:ACO54="W"))+SUMPRODUCT((ACN3:ACN54=YM12)*(ACP3:ACP54="W"))</f>
        <v>0</v>
      </c>
      <c r="YO12" s="385">
        <f ca="1">SUMPRODUCT((ACK3:ACK54=YM12)*(ACO3:ACO54="D"))+SUMPRODUCT((ACN3:ACN54=YM12)*(ACP3:ACP54="D"))</f>
        <v>0</v>
      </c>
      <c r="YP12" s="385">
        <f ca="1">SUMPRODUCT((ACK3:ACK54=YM12)*(ACO3:ACO54="L"))+SUMPRODUCT((ACN3:ACN54=YM12)*(ACP3:ACP54="L"))</f>
        <v>0</v>
      </c>
      <c r="YQ12" s="385">
        <f t="shared" ref="YQ12" ca="1" si="1679">SUMIF(ACK3:ACK72,YM12,ACL3:ACL72)+SUMIF(ACN3:ACN72,YM12,ACM3:ACM72)</f>
        <v>0</v>
      </c>
      <c r="YR12" s="385">
        <f t="shared" ref="YR12" ca="1" si="1680">SUMIF(ACN3:ACN72,YM12,ACL3:ACL72)+SUMIF(ACK3:ACK72,YM12,ACM3:ACM72)</f>
        <v>0</v>
      </c>
      <c r="YS12" s="385">
        <f t="shared" ca="1" si="1422"/>
        <v>1000</v>
      </c>
      <c r="YT12" s="385">
        <f t="shared" ca="1" si="1423"/>
        <v>0</v>
      </c>
      <c r="YU12" s="391">
        <f t="shared" si="153"/>
        <v>23</v>
      </c>
      <c r="YV12" s="385">
        <f t="shared" ref="YV12" ca="1" si="1681">IF(COUNTIF(YT11:YT15,4)&lt;&gt;4,RANK(YT12,YT11:YT15),YT64)</f>
        <v>1</v>
      </c>
      <c r="YX12" s="385">
        <f t="shared" ref="YX12" ca="1" si="1682">SUMPRODUCT((YV11:YV14=YV12)*(YU11:YU14&lt;YU12))+YV12</f>
        <v>3</v>
      </c>
      <c r="YY12" s="386" t="str">
        <f t="shared" ref="YY12" ca="1" si="1683">INDEX(YM11:YM15,MATCH(2,YX11:YX15,0),0)</f>
        <v>Belgium</v>
      </c>
      <c r="YZ12" s="385">
        <f t="shared" ref="YZ12" ca="1" si="1684">INDEX(YV11:YV15,MATCH(YY12,YM11:YM15,0),0)</f>
        <v>1</v>
      </c>
      <c r="ZA12" s="385" t="str">
        <f t="shared" ref="ZA12" ca="1" si="1685">IF(ZA11&lt;&gt;"",YY12,"")</f>
        <v>Belgium</v>
      </c>
      <c r="ZB12" s="385" t="str">
        <f t="shared" ref="ZB12" ca="1" si="1686">IF(ZB11&lt;&gt;"",YY13,"")</f>
        <v/>
      </c>
      <c r="ZC12" s="385" t="str">
        <f t="shared" ref="ZC12" ca="1" si="1687">IF(ZC11&lt;&gt;"",YY14,"")</f>
        <v/>
      </c>
      <c r="ZD12" s="385" t="str">
        <f t="shared" ref="ZD12" si="1688">IF(ZD11&lt;&gt;"",YY15,"")</f>
        <v/>
      </c>
      <c r="ZF12" s="385" t="str">
        <f t="shared" ca="1" si="1432"/>
        <v>Belgium</v>
      </c>
      <c r="ZG12" s="385">
        <f ca="1">SUMPRODUCT((ACK3:ACK54=ZF12)*(ACN3:ACN54=ZF13)*(ACO3:ACO54="W"))+SUMPRODUCT((ACK3:ACK54=ZF12)*(ACN3:ACN54=ZF14)*(ACO3:ACO54="W"))+SUMPRODUCT((ACK3:ACK54=ZF12)*(ACN3:ACN54=ZF15)*(ACO3:ACO54="W"))+SUMPRODUCT((ACK3:ACK54=ZF12)*(ACN3:ACN54=ZF11)*(ACO3:ACO54="W"))+SUMPRODUCT((ACK3:ACK54=ZF13)*(ACN3:ACN54=ZF12)*(ACP3:ACP54="W"))+SUMPRODUCT((ACK3:ACK54=ZF14)*(ACN3:ACN54=ZF12)*(ACP3:ACP54="W"))+SUMPRODUCT((ACK3:ACK54=ZF15)*(ACN3:ACN54=ZF12)*(ACP3:ACP54="W"))+SUMPRODUCT((ACK3:ACK54=ZF11)*(ACN3:ACN54=ZF12)*(ACP3:ACP54="W"))</f>
        <v>0</v>
      </c>
      <c r="ZH12" s="385">
        <f ca="1">SUMPRODUCT((ACK3:ACK54=ZF12)*(ACN3:ACN54=ZF13)*(ACO3:ACO54="D"))+SUMPRODUCT((ACK3:ACK54=ZF12)*(ACN3:ACN54=ZF14)*(ACO3:ACO54="D"))+SUMPRODUCT((ACK3:ACK54=ZF12)*(ACN3:ACN54=ZF15)*(ACO3:ACO54="D"))+SUMPRODUCT((ACK3:ACK54=ZF12)*(ACN3:ACN54=ZF11)*(ACO3:ACO54="D"))+SUMPRODUCT((ACK3:ACK54=ZF13)*(ACN3:ACN54=ZF12)*(ACO3:ACO54="D"))+SUMPRODUCT((ACK3:ACK54=ZF14)*(ACN3:ACN54=ZF12)*(ACO3:ACO54="D"))+SUMPRODUCT((ACK3:ACK54=ZF15)*(ACN3:ACN54=ZF12)*(ACO3:ACO54="D"))+SUMPRODUCT((ACK3:ACK54=ZF11)*(ACN3:ACN54=ZF12)*(ACO3:ACO54="D"))</f>
        <v>0</v>
      </c>
      <c r="ZI12" s="385">
        <f ca="1">SUMPRODUCT((ACK3:ACK54=ZF12)*(ACN3:ACN54=ZF13)*(ACO3:ACO54="L"))+SUMPRODUCT((ACK3:ACK54=ZF12)*(ACN3:ACN54=ZF14)*(ACO3:ACO54="L"))+SUMPRODUCT((ACK3:ACK54=ZF12)*(ACN3:ACN54=ZF15)*(ACO3:ACO54="L"))+SUMPRODUCT((ACK3:ACK54=ZF12)*(ACN3:ACN54=ZF11)*(ACO3:ACO54="L"))+SUMPRODUCT((ACK3:ACK54=ZF13)*(ACN3:ACN54=ZF12)*(ACP3:ACP54="L"))+SUMPRODUCT((ACK3:ACK54=ZF14)*(ACN3:ACN54=ZF12)*(ACP3:ACP54="L"))+SUMPRODUCT((ACK3:ACK54=ZF15)*(ACN3:ACN54=ZF12)*(ACP3:ACP54="L"))+SUMPRODUCT((ACK3:ACK54=ZF11)*(ACN3:ACN54=ZF12)*(ACP3:ACP54="L"))</f>
        <v>0</v>
      </c>
      <c r="ZJ12" s="385">
        <f ca="1">SUMPRODUCT((ACK3:ACK54=ZF12)*(ACN3:ACN54=ZF13)*ACL3:ACL54)+SUMPRODUCT((ACK3:ACK54=ZF12)*(ACN3:ACN54=ZF14)*ACL3:ACL54)+SUMPRODUCT((ACK3:ACK54=ZF12)*(ACN3:ACN54=ZF15)*ACL3:ACL54)+SUMPRODUCT((ACK3:ACK54=ZF12)*(ACN3:ACN54=ZF11)*ACL3:ACL54)+SUMPRODUCT((ACK3:ACK54=ZF13)*(ACN3:ACN54=ZF12)*ACM3:ACM54)+SUMPRODUCT((ACK3:ACK54=ZF14)*(ACN3:ACN54=ZF12)*ACM3:ACM54)+SUMPRODUCT((ACK3:ACK54=ZF15)*(ACN3:ACN54=ZF12)*ACM3:ACM54)+SUMPRODUCT((ACK3:ACK54=ZF11)*(ACN3:ACN54=ZF12)*ACM3:ACM54)</f>
        <v>0</v>
      </c>
      <c r="ZK12" s="385">
        <f ca="1">SUMPRODUCT((ACK3:ACK54=ZF12)*(ACN3:ACN54=ZF13)*ACM3:ACM54)+SUMPRODUCT((ACK3:ACK54=ZF12)*(ACN3:ACN54=ZF14)*ACM3:ACM54)+SUMPRODUCT((ACK3:ACK54=ZF12)*(ACN3:ACN54=ZF15)*ACM3:ACM54)+SUMPRODUCT((ACK3:ACK54=ZF12)*(ACN3:ACN54=ZF11)*ACM3:ACM54)+SUMPRODUCT((ACK3:ACK54=ZF13)*(ACN3:ACN54=ZF12)*ACL3:ACL54)+SUMPRODUCT((ACK3:ACK54=ZF14)*(ACN3:ACN54=ZF12)*ACL3:ACL54)+SUMPRODUCT((ACK3:ACK54=ZF15)*(ACN3:ACN54=ZF12)*ACL3:ACL54)+SUMPRODUCT((ACK3:ACK54=ZF11)*(ACN3:ACN54=ZF12)*ACL3:ACL54)</f>
        <v>0</v>
      </c>
      <c r="ZL12" s="385">
        <f t="shared" ca="1" si="1433"/>
        <v>1000</v>
      </c>
      <c r="ZM12" s="385">
        <f t="shared" ca="1" si="1434"/>
        <v>0</v>
      </c>
      <c r="ZN12" s="385">
        <f ca="1">IF(ZF12&lt;&gt;"",VLOOKUP(ZF12,YM4:YS52,7,FALSE),"")</f>
        <v>1000</v>
      </c>
      <c r="ZO12" s="385">
        <f ca="1">IF(ZF12&lt;&gt;"",VLOOKUP(ZF12,YM4:YS52,5,FALSE),"")</f>
        <v>0</v>
      </c>
      <c r="ZP12" s="385">
        <f ca="1">IF(ZF12&lt;&gt;"",VLOOKUP(ZF12,YM4:YU52,9,FALSE),"")</f>
        <v>15</v>
      </c>
      <c r="ZQ12" s="385">
        <f t="shared" ca="1" si="1435"/>
        <v>0</v>
      </c>
      <c r="ZR12" s="385">
        <f t="shared" ref="ZR12" ca="1" si="1689">IF(ZF12&lt;&gt;"",RANK(ZQ12,ZQ11:ZQ15),"")</f>
        <v>1</v>
      </c>
      <c r="ZS12" s="385">
        <f t="shared" ref="ZS12" ca="1" si="1690">IF(ZF12&lt;&gt;"",SUMPRODUCT((ZQ11:ZQ15=ZQ12)*(ZL11:ZL15&gt;ZL12)),"")</f>
        <v>0</v>
      </c>
      <c r="ZT12" s="385">
        <f t="shared" ref="ZT12" ca="1" si="1691">IF(ZF12&lt;&gt;"",SUMPRODUCT((ZQ11:ZQ15=ZQ12)*(ZL11:ZL15=ZL12)*(ZJ11:ZJ15&gt;ZJ12)),"")</f>
        <v>0</v>
      </c>
      <c r="ZU12" s="385">
        <f t="shared" ref="ZU12" ca="1" si="1692">IF(ZF12&lt;&gt;"",SUMPRODUCT((ZQ11:ZQ15=ZQ12)*(ZL11:ZL15=ZL12)*(ZJ11:ZJ15=ZJ12)*(ZN11:ZN15&gt;ZN12)),"")</f>
        <v>0</v>
      </c>
      <c r="ZV12" s="385">
        <f t="shared" ref="ZV12" ca="1" si="1693">IF(ZF12&lt;&gt;"",SUMPRODUCT((ZQ11:ZQ15=ZQ12)*(ZL11:ZL15=ZL12)*(ZJ11:ZJ15=ZJ12)*(ZN11:ZN15=ZN12)*(ZO11:ZO15&gt;ZO12)),"")</f>
        <v>0</v>
      </c>
      <c r="ZW12" s="385">
        <f t="shared" ref="ZW12" ca="1" si="1694">IF(ZF12&lt;&gt;"",SUMPRODUCT((ZQ11:ZQ15=ZQ12)*(ZL11:ZL15=ZL12)*(ZJ11:ZJ15=ZJ12)*(ZN11:ZN15=ZN12)*(ZO11:ZO15=ZO12)*(ZP11:ZP15&gt;ZP12)),"")</f>
        <v>2</v>
      </c>
      <c r="ZX12" s="385">
        <f t="shared" ref="ZX12" ca="1" si="1695">IF(ZF12&lt;&gt;"",IF(ZX64&lt;&gt;"",IF(ZE62=3,ZX64,ZX64+ZE62),SUM(ZR12:ZW12)),"")</f>
        <v>3</v>
      </c>
      <c r="ZY12" s="385" t="str">
        <f t="shared" ref="ZY12" ca="1" si="1696">IF(ZF12&lt;&gt;"",INDEX(ZF11:ZF15,MATCH(2,ZX11:ZX15,0),0),"")</f>
        <v>Portugal</v>
      </c>
      <c r="ZZ12" s="385" t="str">
        <f t="shared" ref="ZZ12:ZZ14" ca="1" si="1697">IF(ZB11&lt;&gt;"",ZB11,"")</f>
        <v/>
      </c>
      <c r="AAA12" s="385">
        <f ca="1">SUMPRODUCT((ACK3:ACK54=ZZ12)*(ACN3:ACN54=ZZ13)*(ACO3:ACO54="W"))+SUMPRODUCT((ACK3:ACK54=ZZ12)*(ACN3:ACN54=ZZ14)*(ACO3:ACO54="W"))+SUMPRODUCT((ACK3:ACK54=ZZ12)*(ACN3:ACN54=ZZ15)*(ACO3:ACO54="W"))+SUMPRODUCT((ACK3:ACK54=ZZ13)*(ACN3:ACN54=ZZ12)*(ACP3:ACP54="W"))+SUMPRODUCT((ACK3:ACK54=ZZ14)*(ACN3:ACN54=ZZ12)*(ACP3:ACP54="W"))+SUMPRODUCT((ACK3:ACK54=ZZ15)*(ACN3:ACN54=ZZ12)*(ACP3:ACP54="W"))</f>
        <v>0</v>
      </c>
      <c r="AAB12" s="385">
        <f ca="1">SUMPRODUCT((ACK3:ACK54=ZZ12)*(ACN3:ACN54=ZZ13)*(ACO3:ACO54="D"))+SUMPRODUCT((ACK3:ACK54=ZZ12)*(ACN3:ACN54=ZZ14)*(ACO3:ACO54="D"))+SUMPRODUCT((ACK3:ACK54=ZZ12)*(ACN3:ACN54=ZZ15)*(ACO3:ACO54="D"))+SUMPRODUCT((ACK3:ACK54=ZZ13)*(ACN3:ACN54=ZZ12)*(ACO3:ACO54="D"))+SUMPRODUCT((ACK3:ACK54=ZZ14)*(ACN3:ACN54=ZZ12)*(ACO3:ACO54="D"))+SUMPRODUCT((ACK3:ACK54=ZZ15)*(ACN3:ACN54=ZZ12)*(ACO3:ACO54="D"))</f>
        <v>0</v>
      </c>
      <c r="AAC12" s="385">
        <f ca="1">SUMPRODUCT((ACK3:ACK54=ZZ12)*(ACN3:ACN54=ZZ13)*(ACO3:ACO54="L"))+SUMPRODUCT((ACK3:ACK54=ZZ12)*(ACN3:ACN54=ZZ14)*(ACO3:ACO54="L"))+SUMPRODUCT((ACK3:ACK54=ZZ12)*(ACN3:ACN54=ZZ15)*(ACO3:ACO54="L"))+SUMPRODUCT((ACK3:ACK54=ZZ13)*(ACN3:ACN54=ZZ12)*(ACP3:ACP54="L"))+SUMPRODUCT((ACK3:ACK54=ZZ14)*(ACN3:ACN54=ZZ12)*(ACP3:ACP54="L"))+SUMPRODUCT((ACK3:ACK54=ZZ15)*(ACN3:ACN54=ZZ12)*(ACP3:ACP54="L"))</f>
        <v>0</v>
      </c>
      <c r="AAD12" s="385">
        <f ca="1">SUMPRODUCT((ACK3:ACK54=ZZ12)*(ACN3:ACN54=ZZ13)*ACL3:ACL54)+SUMPRODUCT((ACK3:ACK54=ZZ12)*(ACN3:ACN54=ZZ14)*ACL3:ACL54)+SUMPRODUCT((ACK3:ACK54=ZZ12)*(ACN3:ACN54=ZZ15)*ACL3:ACL54)+SUMPRODUCT((ACK3:ACK54=ZZ12)*(ACN3:ACN54=ZZ11)*ACL3:ACL54)+SUMPRODUCT((ACK3:ACK54=ZZ13)*(ACN3:ACN54=ZZ12)*ACM3:ACM54)+SUMPRODUCT((ACK3:ACK54=ZZ14)*(ACN3:ACN54=ZZ12)*ACM3:ACM54)+SUMPRODUCT((ACK3:ACK54=ZZ15)*(ACN3:ACN54=ZZ12)*ACM3:ACM54)+SUMPRODUCT((ACK3:ACK54=ZZ11)*(ACN3:ACN54=ZZ12)*ACM3:ACM54)</f>
        <v>0</v>
      </c>
      <c r="AAE12" s="385">
        <f ca="1">SUMPRODUCT((ACK3:ACK54=ZZ12)*(ACN3:ACN54=ZZ13)*ACM3:ACM54)+SUMPRODUCT((ACK3:ACK54=ZZ12)*(ACN3:ACN54=ZZ14)*ACM3:ACM54)+SUMPRODUCT((ACK3:ACK54=ZZ12)*(ACN3:ACN54=ZZ15)*ACM3:ACM54)+SUMPRODUCT((ACK3:ACK54=ZZ12)*(ACN3:ACN54=ZZ11)*ACM3:ACM54)+SUMPRODUCT((ACK3:ACK54=ZZ13)*(ACN3:ACN54=ZZ12)*ACL3:ACL54)+SUMPRODUCT((ACK3:ACK54=ZZ14)*(ACN3:ACN54=ZZ12)*ACL3:ACL54)+SUMPRODUCT((ACK3:ACK54=ZZ15)*(ACN3:ACN54=ZZ12)*ACL3:ACL54)+SUMPRODUCT((ACK3:ACK54=ZZ11)*(ACN3:ACN54=ZZ12)*ACL3:ACL54)</f>
        <v>0</v>
      </c>
      <c r="AAF12" s="385">
        <f t="shared" ref="AAF12:AAF14" ca="1" si="1698">AAD12-AAE12+1000</f>
        <v>1000</v>
      </c>
      <c r="AAG12" s="385" t="str">
        <f t="shared" ref="AAG12:AAG14" ca="1" si="1699">IF(ZZ12&lt;&gt;"",AAA12*3+AAB12*1,"")</f>
        <v/>
      </c>
      <c r="AAH12" s="385" t="str">
        <f ca="1">IF(ZZ12&lt;&gt;"",VLOOKUP(ZZ12,YM4:YS52,7,FALSE),"")</f>
        <v/>
      </c>
      <c r="AAI12" s="385" t="str">
        <f ca="1">IF(ZZ12&lt;&gt;"",VLOOKUP(ZZ12,YM4:YS52,5,FALSE),"")</f>
        <v/>
      </c>
      <c r="AAJ12" s="385" t="str">
        <f ca="1">IF(ZZ12&lt;&gt;"",VLOOKUP(ZZ12,YM4:YU52,9,FALSE),"")</f>
        <v/>
      </c>
      <c r="AAK12" s="385" t="str">
        <f t="shared" ref="AAK12:AAK14" ca="1" si="1700">AAG12</f>
        <v/>
      </c>
      <c r="AAL12" s="385" t="str">
        <f t="shared" ref="AAL12" ca="1" si="1701">IF(ZZ12&lt;&gt;"",RANK(AAK12,AAK11:AAK15),"")</f>
        <v/>
      </c>
      <c r="AAM12" s="385" t="str">
        <f t="shared" ref="AAM12" ca="1" si="1702">IF(ZZ12&lt;&gt;"",SUMPRODUCT((AAK11:AAK15=AAK12)*(AAF11:AAF15&gt;AAF12)),"")</f>
        <v/>
      </c>
      <c r="AAN12" s="385" t="str">
        <f t="shared" ref="AAN12" ca="1" si="1703">IF(ZZ12&lt;&gt;"",SUMPRODUCT((AAK11:AAK15=AAK12)*(AAF11:AAF15=AAF12)*(AAD11:AAD15&gt;AAD12)),"")</f>
        <v/>
      </c>
      <c r="AAO12" s="385" t="str">
        <f t="shared" ref="AAO12" ca="1" si="1704">IF(ZZ12&lt;&gt;"",SUMPRODUCT((AAK11:AAK15=AAK12)*(AAF11:AAF15=AAF12)*(AAD11:AAD15=AAD12)*(AAH11:AAH15&gt;AAH12)),"")</f>
        <v/>
      </c>
      <c r="AAP12" s="385" t="str">
        <f t="shared" ref="AAP12" ca="1" si="1705">IF(ZZ12&lt;&gt;"",SUMPRODUCT((AAK11:AAK15=AAK12)*(AAF11:AAF15=AAF12)*(AAD11:AAD15=AAD12)*(AAH11:AAH15=AAH12)*(AAI11:AAI15&gt;AAI12)),"")</f>
        <v/>
      </c>
      <c r="AAQ12" s="385" t="str">
        <f t="shared" ref="AAQ12" ca="1" si="1706">IF(ZZ12&lt;&gt;"",SUMPRODUCT((AAK11:AAK15=AAK12)*(AAF11:AAF15=AAF12)*(AAD11:AAD15=AAD12)*(AAH11:AAH15=AAH12)*(AAI11:AAI15=AAI12)*(AAJ11:AAJ15&gt;AAJ12)),"")</f>
        <v/>
      </c>
      <c r="AAR12" s="385" t="str">
        <f t="shared" ref="AAR12" ca="1" si="1707">IF(ZZ12&lt;&gt;"",IF(AAR64&lt;&gt;"",IF(ZY62=3,AAR64,AAR64+ZY62),SUM(AAL12:AAQ12)+1),"")</f>
        <v/>
      </c>
      <c r="AAS12" s="385" t="str">
        <f t="shared" ref="AAS12" ca="1" si="1708">IF(ZZ12&lt;&gt;"",INDEX(ZZ12:ZZ15,MATCH(2,AAR12:AAR15,0),0),"")</f>
        <v/>
      </c>
      <c r="ACH12" s="385" t="str">
        <f t="shared" ref="ACH12" ca="1" si="1709">IF(AAS12&lt;&gt;"",AAS12,IF(ZY12&lt;&gt;"",ZY12,YY12))</f>
        <v>Portugal</v>
      </c>
      <c r="ACI12" s="385">
        <v>2</v>
      </c>
      <c r="ACJ12" s="385">
        <v>10</v>
      </c>
      <c r="ACK12" s="389" t="str">
        <f t="shared" si="21"/>
        <v>Norway</v>
      </c>
      <c r="ACL12" s="389">
        <f ca="1">IF(OFFSET('Game Board'!O17,0,ACL1)&lt;&gt;"",OFFSET('Game Board'!O17,0,ACL1),0)</f>
        <v>0</v>
      </c>
      <c r="ACM12" s="389">
        <f ca="1">IF(OFFSET('Game Board'!P17,0,ACL1)&lt;&gt;"",OFFSET('Game Board'!P17,0,ACL1),0)</f>
        <v>0</v>
      </c>
      <c r="ACN12" s="389" t="str">
        <f t="shared" si="22"/>
        <v>Finland</v>
      </c>
      <c r="ACO12" s="389" t="str">
        <f ca="1">IF(AND(OFFSET('Game Board'!O17,0,ACL1)&lt;&gt;"",OFFSET('Game Board'!P17,0,ACL1)&lt;&gt;""),IF(ACL12&gt;ACM12,"W",IF(ACL12=ACM12,"D","L")),"")</f>
        <v/>
      </c>
      <c r="ACP12" s="385" t="str">
        <f t="shared" ca="1" si="23"/>
        <v/>
      </c>
      <c r="ACR12" s="385">
        <f ca="1">VLOOKUP(ACS12,AGN11:AGO15,2,FALSE)</f>
        <v>2</v>
      </c>
      <c r="ACS12" s="386" t="str">
        <f t="shared" si="1445"/>
        <v>Portugal</v>
      </c>
      <c r="ACT12" s="385">
        <f ca="1">SUMPRODUCT((AGQ3:AGQ54=ACS12)*(AGU3:AGU54="W"))+SUMPRODUCT((AGT3:AGT54=ACS12)*(AGV3:AGV54="W"))</f>
        <v>0</v>
      </c>
      <c r="ACU12" s="385">
        <f ca="1">SUMPRODUCT((AGQ3:AGQ54=ACS12)*(AGU3:AGU54="D"))+SUMPRODUCT((AGT3:AGT54=ACS12)*(AGV3:AGV54="D"))</f>
        <v>0</v>
      </c>
      <c r="ACV12" s="385">
        <f ca="1">SUMPRODUCT((AGQ3:AGQ54=ACS12)*(AGU3:AGU54="L"))+SUMPRODUCT((AGT3:AGT54=ACS12)*(AGV3:AGV54="L"))</f>
        <v>0</v>
      </c>
      <c r="ACW12" s="385">
        <f t="shared" ref="ACW12" ca="1" si="1710">SUMIF(AGQ3:AGQ72,ACS12,AGR3:AGR72)+SUMIF(AGT3:AGT72,ACS12,AGS3:AGS72)</f>
        <v>0</v>
      </c>
      <c r="ACX12" s="385">
        <f t="shared" ref="ACX12" ca="1" si="1711">SUMIF(AGT3:AGT72,ACS12,AGR3:AGR72)+SUMIF(AGQ3:AGQ72,ACS12,AGS3:AGS72)</f>
        <v>0</v>
      </c>
      <c r="ACY12" s="385">
        <f t="shared" ca="1" si="1448"/>
        <v>1000</v>
      </c>
      <c r="ACZ12" s="385">
        <f t="shared" ca="1" si="1449"/>
        <v>0</v>
      </c>
      <c r="ADA12" s="391">
        <f t="shared" si="180"/>
        <v>23</v>
      </c>
      <c r="ADB12" s="385">
        <f t="shared" ref="ADB12" ca="1" si="1712">IF(COUNTIF(ACZ11:ACZ15,4)&lt;&gt;4,RANK(ACZ12,ACZ11:ACZ15),ACZ64)</f>
        <v>1</v>
      </c>
      <c r="ADD12" s="385">
        <f t="shared" ref="ADD12" ca="1" si="1713">SUMPRODUCT((ADB11:ADB14=ADB12)*(ADA11:ADA14&lt;ADA12))+ADB12</f>
        <v>3</v>
      </c>
      <c r="ADE12" s="386" t="str">
        <f t="shared" ref="ADE12" ca="1" si="1714">INDEX(ACS11:ACS15,MATCH(2,ADD11:ADD15,0),0)</f>
        <v>Belgium</v>
      </c>
      <c r="ADF12" s="385">
        <f t="shared" ref="ADF12" ca="1" si="1715">INDEX(ADB11:ADB15,MATCH(ADE12,ACS11:ACS15,0),0)</f>
        <v>1</v>
      </c>
      <c r="ADG12" s="385" t="str">
        <f t="shared" ref="ADG12" ca="1" si="1716">IF(ADG11&lt;&gt;"",ADE12,"")</f>
        <v>Belgium</v>
      </c>
      <c r="ADH12" s="385" t="str">
        <f t="shared" ref="ADH12" ca="1" si="1717">IF(ADH11&lt;&gt;"",ADE13,"")</f>
        <v/>
      </c>
      <c r="ADI12" s="385" t="str">
        <f t="shared" ref="ADI12" ca="1" si="1718">IF(ADI11&lt;&gt;"",ADE14,"")</f>
        <v/>
      </c>
      <c r="ADJ12" s="385" t="str">
        <f t="shared" ref="ADJ12" si="1719">IF(ADJ11&lt;&gt;"",ADE15,"")</f>
        <v/>
      </c>
      <c r="ADL12" s="385" t="str">
        <f t="shared" ca="1" si="1458"/>
        <v>Belgium</v>
      </c>
      <c r="ADM12" s="385">
        <f ca="1">SUMPRODUCT((AGQ3:AGQ54=ADL12)*(AGT3:AGT54=ADL13)*(AGU3:AGU54="W"))+SUMPRODUCT((AGQ3:AGQ54=ADL12)*(AGT3:AGT54=ADL14)*(AGU3:AGU54="W"))+SUMPRODUCT((AGQ3:AGQ54=ADL12)*(AGT3:AGT54=ADL15)*(AGU3:AGU54="W"))+SUMPRODUCT((AGQ3:AGQ54=ADL12)*(AGT3:AGT54=ADL11)*(AGU3:AGU54="W"))+SUMPRODUCT((AGQ3:AGQ54=ADL13)*(AGT3:AGT54=ADL12)*(AGV3:AGV54="W"))+SUMPRODUCT((AGQ3:AGQ54=ADL14)*(AGT3:AGT54=ADL12)*(AGV3:AGV54="W"))+SUMPRODUCT((AGQ3:AGQ54=ADL15)*(AGT3:AGT54=ADL12)*(AGV3:AGV54="W"))+SUMPRODUCT((AGQ3:AGQ54=ADL11)*(AGT3:AGT54=ADL12)*(AGV3:AGV54="W"))</f>
        <v>0</v>
      </c>
      <c r="ADN12" s="385">
        <f ca="1">SUMPRODUCT((AGQ3:AGQ54=ADL12)*(AGT3:AGT54=ADL13)*(AGU3:AGU54="D"))+SUMPRODUCT((AGQ3:AGQ54=ADL12)*(AGT3:AGT54=ADL14)*(AGU3:AGU54="D"))+SUMPRODUCT((AGQ3:AGQ54=ADL12)*(AGT3:AGT54=ADL15)*(AGU3:AGU54="D"))+SUMPRODUCT((AGQ3:AGQ54=ADL12)*(AGT3:AGT54=ADL11)*(AGU3:AGU54="D"))+SUMPRODUCT((AGQ3:AGQ54=ADL13)*(AGT3:AGT54=ADL12)*(AGU3:AGU54="D"))+SUMPRODUCT((AGQ3:AGQ54=ADL14)*(AGT3:AGT54=ADL12)*(AGU3:AGU54="D"))+SUMPRODUCT((AGQ3:AGQ54=ADL15)*(AGT3:AGT54=ADL12)*(AGU3:AGU54="D"))+SUMPRODUCT((AGQ3:AGQ54=ADL11)*(AGT3:AGT54=ADL12)*(AGU3:AGU54="D"))</f>
        <v>0</v>
      </c>
      <c r="ADO12" s="385">
        <f ca="1">SUMPRODUCT((AGQ3:AGQ54=ADL12)*(AGT3:AGT54=ADL13)*(AGU3:AGU54="L"))+SUMPRODUCT((AGQ3:AGQ54=ADL12)*(AGT3:AGT54=ADL14)*(AGU3:AGU54="L"))+SUMPRODUCT((AGQ3:AGQ54=ADL12)*(AGT3:AGT54=ADL15)*(AGU3:AGU54="L"))+SUMPRODUCT((AGQ3:AGQ54=ADL12)*(AGT3:AGT54=ADL11)*(AGU3:AGU54="L"))+SUMPRODUCT((AGQ3:AGQ54=ADL13)*(AGT3:AGT54=ADL12)*(AGV3:AGV54="L"))+SUMPRODUCT((AGQ3:AGQ54=ADL14)*(AGT3:AGT54=ADL12)*(AGV3:AGV54="L"))+SUMPRODUCT((AGQ3:AGQ54=ADL15)*(AGT3:AGT54=ADL12)*(AGV3:AGV54="L"))+SUMPRODUCT((AGQ3:AGQ54=ADL11)*(AGT3:AGT54=ADL12)*(AGV3:AGV54="L"))</f>
        <v>0</v>
      </c>
      <c r="ADP12" s="385">
        <f ca="1">SUMPRODUCT((AGQ3:AGQ54=ADL12)*(AGT3:AGT54=ADL13)*AGR3:AGR54)+SUMPRODUCT((AGQ3:AGQ54=ADL12)*(AGT3:AGT54=ADL14)*AGR3:AGR54)+SUMPRODUCT((AGQ3:AGQ54=ADL12)*(AGT3:AGT54=ADL15)*AGR3:AGR54)+SUMPRODUCT((AGQ3:AGQ54=ADL12)*(AGT3:AGT54=ADL11)*AGR3:AGR54)+SUMPRODUCT((AGQ3:AGQ54=ADL13)*(AGT3:AGT54=ADL12)*AGS3:AGS54)+SUMPRODUCT((AGQ3:AGQ54=ADL14)*(AGT3:AGT54=ADL12)*AGS3:AGS54)+SUMPRODUCT((AGQ3:AGQ54=ADL15)*(AGT3:AGT54=ADL12)*AGS3:AGS54)+SUMPRODUCT((AGQ3:AGQ54=ADL11)*(AGT3:AGT54=ADL12)*AGS3:AGS54)</f>
        <v>0</v>
      </c>
      <c r="ADQ12" s="385">
        <f ca="1">SUMPRODUCT((AGQ3:AGQ54=ADL12)*(AGT3:AGT54=ADL13)*AGS3:AGS54)+SUMPRODUCT((AGQ3:AGQ54=ADL12)*(AGT3:AGT54=ADL14)*AGS3:AGS54)+SUMPRODUCT((AGQ3:AGQ54=ADL12)*(AGT3:AGT54=ADL15)*AGS3:AGS54)+SUMPRODUCT((AGQ3:AGQ54=ADL12)*(AGT3:AGT54=ADL11)*AGS3:AGS54)+SUMPRODUCT((AGQ3:AGQ54=ADL13)*(AGT3:AGT54=ADL12)*AGR3:AGR54)+SUMPRODUCT((AGQ3:AGQ54=ADL14)*(AGT3:AGT54=ADL12)*AGR3:AGR54)+SUMPRODUCT((AGQ3:AGQ54=ADL15)*(AGT3:AGT54=ADL12)*AGR3:AGR54)+SUMPRODUCT((AGQ3:AGQ54=ADL11)*(AGT3:AGT54=ADL12)*AGR3:AGR54)</f>
        <v>0</v>
      </c>
      <c r="ADR12" s="385">
        <f t="shared" ca="1" si="1459"/>
        <v>1000</v>
      </c>
      <c r="ADS12" s="385">
        <f t="shared" ca="1" si="1460"/>
        <v>0</v>
      </c>
      <c r="ADT12" s="385">
        <f ca="1">IF(ADL12&lt;&gt;"",VLOOKUP(ADL12,ACS4:ACY52,7,FALSE),"")</f>
        <v>1000</v>
      </c>
      <c r="ADU12" s="385">
        <f ca="1">IF(ADL12&lt;&gt;"",VLOOKUP(ADL12,ACS4:ACY52,5,FALSE),"")</f>
        <v>0</v>
      </c>
      <c r="ADV12" s="385">
        <f ca="1">IF(ADL12&lt;&gt;"",VLOOKUP(ADL12,ACS4:ADA52,9,FALSE),"")</f>
        <v>15</v>
      </c>
      <c r="ADW12" s="385">
        <f t="shared" ca="1" si="1461"/>
        <v>0</v>
      </c>
      <c r="ADX12" s="385">
        <f t="shared" ref="ADX12" ca="1" si="1720">IF(ADL12&lt;&gt;"",RANK(ADW12,ADW11:ADW15),"")</f>
        <v>1</v>
      </c>
      <c r="ADY12" s="385">
        <f t="shared" ref="ADY12" ca="1" si="1721">IF(ADL12&lt;&gt;"",SUMPRODUCT((ADW11:ADW15=ADW12)*(ADR11:ADR15&gt;ADR12)),"")</f>
        <v>0</v>
      </c>
      <c r="ADZ12" s="385">
        <f t="shared" ref="ADZ12" ca="1" si="1722">IF(ADL12&lt;&gt;"",SUMPRODUCT((ADW11:ADW15=ADW12)*(ADR11:ADR15=ADR12)*(ADP11:ADP15&gt;ADP12)),"")</f>
        <v>0</v>
      </c>
      <c r="AEA12" s="385">
        <f t="shared" ref="AEA12" ca="1" si="1723">IF(ADL12&lt;&gt;"",SUMPRODUCT((ADW11:ADW15=ADW12)*(ADR11:ADR15=ADR12)*(ADP11:ADP15=ADP12)*(ADT11:ADT15&gt;ADT12)),"")</f>
        <v>0</v>
      </c>
      <c r="AEB12" s="385">
        <f t="shared" ref="AEB12" ca="1" si="1724">IF(ADL12&lt;&gt;"",SUMPRODUCT((ADW11:ADW15=ADW12)*(ADR11:ADR15=ADR12)*(ADP11:ADP15=ADP12)*(ADT11:ADT15=ADT12)*(ADU11:ADU15&gt;ADU12)),"")</f>
        <v>0</v>
      </c>
      <c r="AEC12" s="385">
        <f t="shared" ref="AEC12" ca="1" si="1725">IF(ADL12&lt;&gt;"",SUMPRODUCT((ADW11:ADW15=ADW12)*(ADR11:ADR15=ADR12)*(ADP11:ADP15=ADP12)*(ADT11:ADT15=ADT12)*(ADU11:ADU15=ADU12)*(ADV11:ADV15&gt;ADV12)),"")</f>
        <v>2</v>
      </c>
      <c r="AED12" s="385">
        <f t="shared" ref="AED12" ca="1" si="1726">IF(ADL12&lt;&gt;"",IF(AED64&lt;&gt;"",IF(ADK62=3,AED64,AED64+ADK62),SUM(ADX12:AEC12)),"")</f>
        <v>3</v>
      </c>
      <c r="AEE12" s="385" t="str">
        <f t="shared" ref="AEE12" ca="1" si="1727">IF(ADL12&lt;&gt;"",INDEX(ADL11:ADL15,MATCH(2,AED11:AED15,0),0),"")</f>
        <v>Portugal</v>
      </c>
      <c r="AEF12" s="385" t="str">
        <f t="shared" ref="AEF12:AEF14" ca="1" si="1728">IF(ADH11&lt;&gt;"",ADH11,"")</f>
        <v/>
      </c>
      <c r="AEG12" s="385">
        <f ca="1">SUMPRODUCT((AGQ3:AGQ54=AEF12)*(AGT3:AGT54=AEF13)*(AGU3:AGU54="W"))+SUMPRODUCT((AGQ3:AGQ54=AEF12)*(AGT3:AGT54=AEF14)*(AGU3:AGU54="W"))+SUMPRODUCT((AGQ3:AGQ54=AEF12)*(AGT3:AGT54=AEF15)*(AGU3:AGU54="W"))+SUMPRODUCT((AGQ3:AGQ54=AEF13)*(AGT3:AGT54=AEF12)*(AGV3:AGV54="W"))+SUMPRODUCT((AGQ3:AGQ54=AEF14)*(AGT3:AGT54=AEF12)*(AGV3:AGV54="W"))+SUMPRODUCT((AGQ3:AGQ54=AEF15)*(AGT3:AGT54=AEF12)*(AGV3:AGV54="W"))</f>
        <v>0</v>
      </c>
      <c r="AEH12" s="385">
        <f ca="1">SUMPRODUCT((AGQ3:AGQ54=AEF12)*(AGT3:AGT54=AEF13)*(AGU3:AGU54="D"))+SUMPRODUCT((AGQ3:AGQ54=AEF12)*(AGT3:AGT54=AEF14)*(AGU3:AGU54="D"))+SUMPRODUCT((AGQ3:AGQ54=AEF12)*(AGT3:AGT54=AEF15)*(AGU3:AGU54="D"))+SUMPRODUCT((AGQ3:AGQ54=AEF13)*(AGT3:AGT54=AEF12)*(AGU3:AGU54="D"))+SUMPRODUCT((AGQ3:AGQ54=AEF14)*(AGT3:AGT54=AEF12)*(AGU3:AGU54="D"))+SUMPRODUCT((AGQ3:AGQ54=AEF15)*(AGT3:AGT54=AEF12)*(AGU3:AGU54="D"))</f>
        <v>0</v>
      </c>
      <c r="AEI12" s="385">
        <f ca="1">SUMPRODUCT((AGQ3:AGQ54=AEF12)*(AGT3:AGT54=AEF13)*(AGU3:AGU54="L"))+SUMPRODUCT((AGQ3:AGQ54=AEF12)*(AGT3:AGT54=AEF14)*(AGU3:AGU54="L"))+SUMPRODUCT((AGQ3:AGQ54=AEF12)*(AGT3:AGT54=AEF15)*(AGU3:AGU54="L"))+SUMPRODUCT((AGQ3:AGQ54=AEF13)*(AGT3:AGT54=AEF12)*(AGV3:AGV54="L"))+SUMPRODUCT((AGQ3:AGQ54=AEF14)*(AGT3:AGT54=AEF12)*(AGV3:AGV54="L"))+SUMPRODUCT((AGQ3:AGQ54=AEF15)*(AGT3:AGT54=AEF12)*(AGV3:AGV54="L"))</f>
        <v>0</v>
      </c>
      <c r="AEJ12" s="385">
        <f ca="1">SUMPRODUCT((AGQ3:AGQ54=AEF12)*(AGT3:AGT54=AEF13)*AGR3:AGR54)+SUMPRODUCT((AGQ3:AGQ54=AEF12)*(AGT3:AGT54=AEF14)*AGR3:AGR54)+SUMPRODUCT((AGQ3:AGQ54=AEF12)*(AGT3:AGT54=AEF15)*AGR3:AGR54)+SUMPRODUCT((AGQ3:AGQ54=AEF12)*(AGT3:AGT54=AEF11)*AGR3:AGR54)+SUMPRODUCT((AGQ3:AGQ54=AEF13)*(AGT3:AGT54=AEF12)*AGS3:AGS54)+SUMPRODUCT((AGQ3:AGQ54=AEF14)*(AGT3:AGT54=AEF12)*AGS3:AGS54)+SUMPRODUCT((AGQ3:AGQ54=AEF15)*(AGT3:AGT54=AEF12)*AGS3:AGS54)+SUMPRODUCT((AGQ3:AGQ54=AEF11)*(AGT3:AGT54=AEF12)*AGS3:AGS54)</f>
        <v>0</v>
      </c>
      <c r="AEK12" s="385">
        <f ca="1">SUMPRODUCT((AGQ3:AGQ54=AEF12)*(AGT3:AGT54=AEF13)*AGS3:AGS54)+SUMPRODUCT((AGQ3:AGQ54=AEF12)*(AGT3:AGT54=AEF14)*AGS3:AGS54)+SUMPRODUCT((AGQ3:AGQ54=AEF12)*(AGT3:AGT54=AEF15)*AGS3:AGS54)+SUMPRODUCT((AGQ3:AGQ54=AEF12)*(AGT3:AGT54=AEF11)*AGS3:AGS54)+SUMPRODUCT((AGQ3:AGQ54=AEF13)*(AGT3:AGT54=AEF12)*AGR3:AGR54)+SUMPRODUCT((AGQ3:AGQ54=AEF14)*(AGT3:AGT54=AEF12)*AGR3:AGR54)+SUMPRODUCT((AGQ3:AGQ54=AEF15)*(AGT3:AGT54=AEF12)*AGR3:AGR54)+SUMPRODUCT((AGQ3:AGQ54=AEF11)*(AGT3:AGT54=AEF12)*AGR3:AGR54)</f>
        <v>0</v>
      </c>
      <c r="AEL12" s="385">
        <f t="shared" ref="AEL12:AEL14" ca="1" si="1729">AEJ12-AEK12+1000</f>
        <v>1000</v>
      </c>
      <c r="AEM12" s="385" t="str">
        <f t="shared" ref="AEM12:AEM14" ca="1" si="1730">IF(AEF12&lt;&gt;"",AEG12*3+AEH12*1,"")</f>
        <v/>
      </c>
      <c r="AEN12" s="385" t="str">
        <f ca="1">IF(AEF12&lt;&gt;"",VLOOKUP(AEF12,ACS4:ACY52,7,FALSE),"")</f>
        <v/>
      </c>
      <c r="AEO12" s="385" t="str">
        <f ca="1">IF(AEF12&lt;&gt;"",VLOOKUP(AEF12,ACS4:ACY52,5,FALSE),"")</f>
        <v/>
      </c>
      <c r="AEP12" s="385" t="str">
        <f ca="1">IF(AEF12&lt;&gt;"",VLOOKUP(AEF12,ACS4:ADA52,9,FALSE),"")</f>
        <v/>
      </c>
      <c r="AEQ12" s="385" t="str">
        <f t="shared" ref="AEQ12:AEQ14" ca="1" si="1731">AEM12</f>
        <v/>
      </c>
      <c r="AER12" s="385" t="str">
        <f t="shared" ref="AER12" ca="1" si="1732">IF(AEF12&lt;&gt;"",RANK(AEQ12,AEQ11:AEQ15),"")</f>
        <v/>
      </c>
      <c r="AES12" s="385" t="str">
        <f t="shared" ref="AES12" ca="1" si="1733">IF(AEF12&lt;&gt;"",SUMPRODUCT((AEQ11:AEQ15=AEQ12)*(AEL11:AEL15&gt;AEL12)),"")</f>
        <v/>
      </c>
      <c r="AET12" s="385" t="str">
        <f t="shared" ref="AET12" ca="1" si="1734">IF(AEF12&lt;&gt;"",SUMPRODUCT((AEQ11:AEQ15=AEQ12)*(AEL11:AEL15=AEL12)*(AEJ11:AEJ15&gt;AEJ12)),"")</f>
        <v/>
      </c>
      <c r="AEU12" s="385" t="str">
        <f t="shared" ref="AEU12" ca="1" si="1735">IF(AEF12&lt;&gt;"",SUMPRODUCT((AEQ11:AEQ15=AEQ12)*(AEL11:AEL15=AEL12)*(AEJ11:AEJ15=AEJ12)*(AEN11:AEN15&gt;AEN12)),"")</f>
        <v/>
      </c>
      <c r="AEV12" s="385" t="str">
        <f t="shared" ref="AEV12" ca="1" si="1736">IF(AEF12&lt;&gt;"",SUMPRODUCT((AEQ11:AEQ15=AEQ12)*(AEL11:AEL15=AEL12)*(AEJ11:AEJ15=AEJ12)*(AEN11:AEN15=AEN12)*(AEO11:AEO15&gt;AEO12)),"")</f>
        <v/>
      </c>
      <c r="AEW12" s="385" t="str">
        <f t="shared" ref="AEW12" ca="1" si="1737">IF(AEF12&lt;&gt;"",SUMPRODUCT((AEQ11:AEQ15=AEQ12)*(AEL11:AEL15=AEL12)*(AEJ11:AEJ15=AEJ12)*(AEN11:AEN15=AEN12)*(AEO11:AEO15=AEO12)*(AEP11:AEP15&gt;AEP12)),"")</f>
        <v/>
      </c>
      <c r="AEX12" s="385" t="str">
        <f t="shared" ref="AEX12" ca="1" si="1738">IF(AEF12&lt;&gt;"",IF(AEX64&lt;&gt;"",IF(AEE62=3,AEX64,AEX64+AEE62),SUM(AER12:AEW12)+1),"")</f>
        <v/>
      </c>
      <c r="AEY12" s="385" t="str">
        <f t="shared" ref="AEY12" ca="1" si="1739">IF(AEF12&lt;&gt;"",INDEX(AEF12:AEF15,MATCH(2,AEX12:AEX15,0),0),"")</f>
        <v/>
      </c>
      <c r="AGN12" s="385" t="str">
        <f t="shared" ref="AGN12" ca="1" si="1740">IF(AEY12&lt;&gt;"",AEY12,IF(AEE12&lt;&gt;"",AEE12,ADE12))</f>
        <v>Portugal</v>
      </c>
      <c r="AGO12" s="385">
        <v>2</v>
      </c>
      <c r="AGP12" s="385">
        <v>10</v>
      </c>
      <c r="AGQ12" s="389" t="str">
        <f t="shared" si="24"/>
        <v>Norway</v>
      </c>
      <c r="AGR12" s="389">
        <f ca="1">IF(OFFSET('Game Board'!O17,0,AGR1)&lt;&gt;"",OFFSET('Game Board'!O17,0,AGR1),0)</f>
        <v>0</v>
      </c>
      <c r="AGS12" s="389">
        <f ca="1">IF(OFFSET('Game Board'!P17,0,AGR1)&lt;&gt;"",OFFSET('Game Board'!P17,0,AGR1),0)</f>
        <v>0</v>
      </c>
      <c r="AGT12" s="389" t="str">
        <f t="shared" si="25"/>
        <v>Finland</v>
      </c>
      <c r="AGU12" s="389" t="str">
        <f ca="1">IF(AND(OFFSET('Game Board'!O17,0,AGR1)&lt;&gt;"",OFFSET('Game Board'!P17,0,AGR1)&lt;&gt;""),IF(AGR12&gt;AGS12,"W",IF(AGR12=AGS12,"D","L")),"")</f>
        <v/>
      </c>
      <c r="AGV12" s="385" t="str">
        <f t="shared" ca="1" si="26"/>
        <v/>
      </c>
      <c r="AGX12" s="385">
        <f ca="1">VLOOKUP(AGY12,AKT11:AKU15,2,FALSE)</f>
        <v>2</v>
      </c>
      <c r="AGY12" s="386" t="str">
        <f t="shared" si="1471"/>
        <v>Portugal</v>
      </c>
      <c r="AGZ12" s="385">
        <f ca="1">SUMPRODUCT((AKW3:AKW54=AGY12)*(ALA3:ALA54="W"))+SUMPRODUCT((AKZ3:AKZ54=AGY12)*(ALB3:ALB54="W"))</f>
        <v>0</v>
      </c>
      <c r="AHA12" s="385">
        <f ca="1">SUMPRODUCT((AKW3:AKW54=AGY12)*(ALA3:ALA54="D"))+SUMPRODUCT((AKZ3:AKZ54=AGY12)*(ALB3:ALB54="D"))</f>
        <v>0</v>
      </c>
      <c r="AHB12" s="385">
        <f ca="1">SUMPRODUCT((AKW3:AKW54=AGY12)*(ALA3:ALA54="L"))+SUMPRODUCT((AKZ3:AKZ54=AGY12)*(ALB3:ALB54="L"))</f>
        <v>0</v>
      </c>
      <c r="AHC12" s="385">
        <f t="shared" ref="AHC12" ca="1" si="1741">SUMIF(AKW3:AKW72,AGY12,AKX3:AKX72)+SUMIF(AKZ3:AKZ72,AGY12,AKY3:AKY72)</f>
        <v>0</v>
      </c>
      <c r="AHD12" s="385">
        <f t="shared" ref="AHD12" ca="1" si="1742">SUMIF(AKZ3:AKZ72,AGY12,AKX3:AKX72)+SUMIF(AKW3:AKW72,AGY12,AKY3:AKY72)</f>
        <v>0</v>
      </c>
      <c r="AHE12" s="385">
        <f t="shared" ca="1" si="1474"/>
        <v>1000</v>
      </c>
      <c r="AHF12" s="385">
        <f t="shared" ca="1" si="1475"/>
        <v>0</v>
      </c>
      <c r="AHG12" s="391">
        <f t="shared" si="207"/>
        <v>23</v>
      </c>
      <c r="AHH12" s="385">
        <f t="shared" ref="AHH12" ca="1" si="1743">IF(COUNTIF(AHF11:AHF15,4)&lt;&gt;4,RANK(AHF12,AHF11:AHF15),AHF64)</f>
        <v>1</v>
      </c>
      <c r="AHJ12" s="385">
        <f t="shared" ref="AHJ12" ca="1" si="1744">SUMPRODUCT((AHH11:AHH14=AHH12)*(AHG11:AHG14&lt;AHG12))+AHH12</f>
        <v>3</v>
      </c>
      <c r="AHK12" s="386" t="str">
        <f t="shared" ref="AHK12" ca="1" si="1745">INDEX(AGY11:AGY15,MATCH(2,AHJ11:AHJ15,0),0)</f>
        <v>Belgium</v>
      </c>
      <c r="AHL12" s="385">
        <f t="shared" ref="AHL12" ca="1" si="1746">INDEX(AHH11:AHH15,MATCH(AHK12,AGY11:AGY15,0),0)</f>
        <v>1</v>
      </c>
      <c r="AHM12" s="385" t="str">
        <f t="shared" ref="AHM12" ca="1" si="1747">IF(AHM11&lt;&gt;"",AHK12,"")</f>
        <v>Belgium</v>
      </c>
      <c r="AHN12" s="385" t="str">
        <f t="shared" ref="AHN12" ca="1" si="1748">IF(AHN11&lt;&gt;"",AHK13,"")</f>
        <v/>
      </c>
      <c r="AHO12" s="385" t="str">
        <f t="shared" ref="AHO12" ca="1" si="1749">IF(AHO11&lt;&gt;"",AHK14,"")</f>
        <v/>
      </c>
      <c r="AHP12" s="385" t="str">
        <f t="shared" ref="AHP12" si="1750">IF(AHP11&lt;&gt;"",AHK15,"")</f>
        <v/>
      </c>
      <c r="AHR12" s="385" t="str">
        <f t="shared" ca="1" si="1484"/>
        <v>Belgium</v>
      </c>
      <c r="AHS12" s="385">
        <f ca="1">SUMPRODUCT((AKW3:AKW54=AHR12)*(AKZ3:AKZ54=AHR13)*(ALA3:ALA54="W"))+SUMPRODUCT((AKW3:AKW54=AHR12)*(AKZ3:AKZ54=AHR14)*(ALA3:ALA54="W"))+SUMPRODUCT((AKW3:AKW54=AHR12)*(AKZ3:AKZ54=AHR15)*(ALA3:ALA54="W"))+SUMPRODUCT((AKW3:AKW54=AHR12)*(AKZ3:AKZ54=AHR11)*(ALA3:ALA54="W"))+SUMPRODUCT((AKW3:AKW54=AHR13)*(AKZ3:AKZ54=AHR12)*(ALB3:ALB54="W"))+SUMPRODUCT((AKW3:AKW54=AHR14)*(AKZ3:AKZ54=AHR12)*(ALB3:ALB54="W"))+SUMPRODUCT((AKW3:AKW54=AHR15)*(AKZ3:AKZ54=AHR12)*(ALB3:ALB54="W"))+SUMPRODUCT((AKW3:AKW54=AHR11)*(AKZ3:AKZ54=AHR12)*(ALB3:ALB54="W"))</f>
        <v>0</v>
      </c>
      <c r="AHT12" s="385">
        <f ca="1">SUMPRODUCT((AKW3:AKW54=AHR12)*(AKZ3:AKZ54=AHR13)*(ALA3:ALA54="D"))+SUMPRODUCT((AKW3:AKW54=AHR12)*(AKZ3:AKZ54=AHR14)*(ALA3:ALA54="D"))+SUMPRODUCT((AKW3:AKW54=AHR12)*(AKZ3:AKZ54=AHR15)*(ALA3:ALA54="D"))+SUMPRODUCT((AKW3:AKW54=AHR12)*(AKZ3:AKZ54=AHR11)*(ALA3:ALA54="D"))+SUMPRODUCT((AKW3:AKW54=AHR13)*(AKZ3:AKZ54=AHR12)*(ALA3:ALA54="D"))+SUMPRODUCT((AKW3:AKW54=AHR14)*(AKZ3:AKZ54=AHR12)*(ALA3:ALA54="D"))+SUMPRODUCT((AKW3:AKW54=AHR15)*(AKZ3:AKZ54=AHR12)*(ALA3:ALA54="D"))+SUMPRODUCT((AKW3:AKW54=AHR11)*(AKZ3:AKZ54=AHR12)*(ALA3:ALA54="D"))</f>
        <v>0</v>
      </c>
      <c r="AHU12" s="385">
        <f ca="1">SUMPRODUCT((AKW3:AKW54=AHR12)*(AKZ3:AKZ54=AHR13)*(ALA3:ALA54="L"))+SUMPRODUCT((AKW3:AKW54=AHR12)*(AKZ3:AKZ54=AHR14)*(ALA3:ALA54="L"))+SUMPRODUCT((AKW3:AKW54=AHR12)*(AKZ3:AKZ54=AHR15)*(ALA3:ALA54="L"))+SUMPRODUCT((AKW3:AKW54=AHR12)*(AKZ3:AKZ54=AHR11)*(ALA3:ALA54="L"))+SUMPRODUCT((AKW3:AKW54=AHR13)*(AKZ3:AKZ54=AHR12)*(ALB3:ALB54="L"))+SUMPRODUCT((AKW3:AKW54=AHR14)*(AKZ3:AKZ54=AHR12)*(ALB3:ALB54="L"))+SUMPRODUCT((AKW3:AKW54=AHR15)*(AKZ3:AKZ54=AHR12)*(ALB3:ALB54="L"))+SUMPRODUCT((AKW3:AKW54=AHR11)*(AKZ3:AKZ54=AHR12)*(ALB3:ALB54="L"))</f>
        <v>0</v>
      </c>
      <c r="AHV12" s="385">
        <f ca="1">SUMPRODUCT((AKW3:AKW54=AHR12)*(AKZ3:AKZ54=AHR13)*AKX3:AKX54)+SUMPRODUCT((AKW3:AKW54=AHR12)*(AKZ3:AKZ54=AHR14)*AKX3:AKX54)+SUMPRODUCT((AKW3:AKW54=AHR12)*(AKZ3:AKZ54=AHR15)*AKX3:AKX54)+SUMPRODUCT((AKW3:AKW54=AHR12)*(AKZ3:AKZ54=AHR11)*AKX3:AKX54)+SUMPRODUCT((AKW3:AKW54=AHR13)*(AKZ3:AKZ54=AHR12)*AKY3:AKY54)+SUMPRODUCT((AKW3:AKW54=AHR14)*(AKZ3:AKZ54=AHR12)*AKY3:AKY54)+SUMPRODUCT((AKW3:AKW54=AHR15)*(AKZ3:AKZ54=AHR12)*AKY3:AKY54)+SUMPRODUCT((AKW3:AKW54=AHR11)*(AKZ3:AKZ54=AHR12)*AKY3:AKY54)</f>
        <v>0</v>
      </c>
      <c r="AHW12" s="385">
        <f ca="1">SUMPRODUCT((AKW3:AKW54=AHR12)*(AKZ3:AKZ54=AHR13)*AKY3:AKY54)+SUMPRODUCT((AKW3:AKW54=AHR12)*(AKZ3:AKZ54=AHR14)*AKY3:AKY54)+SUMPRODUCT((AKW3:AKW54=AHR12)*(AKZ3:AKZ54=AHR15)*AKY3:AKY54)+SUMPRODUCT((AKW3:AKW54=AHR12)*(AKZ3:AKZ54=AHR11)*AKY3:AKY54)+SUMPRODUCT((AKW3:AKW54=AHR13)*(AKZ3:AKZ54=AHR12)*AKX3:AKX54)+SUMPRODUCT((AKW3:AKW54=AHR14)*(AKZ3:AKZ54=AHR12)*AKX3:AKX54)+SUMPRODUCT((AKW3:AKW54=AHR15)*(AKZ3:AKZ54=AHR12)*AKX3:AKX54)+SUMPRODUCT((AKW3:AKW54=AHR11)*(AKZ3:AKZ54=AHR12)*AKX3:AKX54)</f>
        <v>0</v>
      </c>
      <c r="AHX12" s="385">
        <f t="shared" ca="1" si="1485"/>
        <v>1000</v>
      </c>
      <c r="AHY12" s="385">
        <f t="shared" ca="1" si="1486"/>
        <v>0</v>
      </c>
      <c r="AHZ12" s="385">
        <f ca="1">IF(AHR12&lt;&gt;"",VLOOKUP(AHR12,AGY4:AHE52,7,FALSE),"")</f>
        <v>1000</v>
      </c>
      <c r="AIA12" s="385">
        <f ca="1">IF(AHR12&lt;&gt;"",VLOOKUP(AHR12,AGY4:AHE52,5,FALSE),"")</f>
        <v>0</v>
      </c>
      <c r="AIB12" s="385">
        <f ca="1">IF(AHR12&lt;&gt;"",VLOOKUP(AHR12,AGY4:AHG52,9,FALSE),"")</f>
        <v>15</v>
      </c>
      <c r="AIC12" s="385">
        <f t="shared" ca="1" si="1487"/>
        <v>0</v>
      </c>
      <c r="AID12" s="385">
        <f t="shared" ref="AID12" ca="1" si="1751">IF(AHR12&lt;&gt;"",RANK(AIC12,AIC11:AIC15),"")</f>
        <v>1</v>
      </c>
      <c r="AIE12" s="385">
        <f t="shared" ref="AIE12" ca="1" si="1752">IF(AHR12&lt;&gt;"",SUMPRODUCT((AIC11:AIC15=AIC12)*(AHX11:AHX15&gt;AHX12)),"")</f>
        <v>0</v>
      </c>
      <c r="AIF12" s="385">
        <f t="shared" ref="AIF12" ca="1" si="1753">IF(AHR12&lt;&gt;"",SUMPRODUCT((AIC11:AIC15=AIC12)*(AHX11:AHX15=AHX12)*(AHV11:AHV15&gt;AHV12)),"")</f>
        <v>0</v>
      </c>
      <c r="AIG12" s="385">
        <f t="shared" ref="AIG12" ca="1" si="1754">IF(AHR12&lt;&gt;"",SUMPRODUCT((AIC11:AIC15=AIC12)*(AHX11:AHX15=AHX12)*(AHV11:AHV15=AHV12)*(AHZ11:AHZ15&gt;AHZ12)),"")</f>
        <v>0</v>
      </c>
      <c r="AIH12" s="385">
        <f t="shared" ref="AIH12" ca="1" si="1755">IF(AHR12&lt;&gt;"",SUMPRODUCT((AIC11:AIC15=AIC12)*(AHX11:AHX15=AHX12)*(AHV11:AHV15=AHV12)*(AHZ11:AHZ15=AHZ12)*(AIA11:AIA15&gt;AIA12)),"")</f>
        <v>0</v>
      </c>
      <c r="AII12" s="385">
        <f t="shared" ref="AII12" ca="1" si="1756">IF(AHR12&lt;&gt;"",SUMPRODUCT((AIC11:AIC15=AIC12)*(AHX11:AHX15=AHX12)*(AHV11:AHV15=AHV12)*(AHZ11:AHZ15=AHZ12)*(AIA11:AIA15=AIA12)*(AIB11:AIB15&gt;AIB12)),"")</f>
        <v>2</v>
      </c>
      <c r="AIJ12" s="385">
        <f t="shared" ref="AIJ12" ca="1" si="1757">IF(AHR12&lt;&gt;"",IF(AIJ64&lt;&gt;"",IF(AHQ62=3,AIJ64,AIJ64+AHQ62),SUM(AID12:AII12)),"")</f>
        <v>3</v>
      </c>
      <c r="AIK12" s="385" t="str">
        <f t="shared" ref="AIK12" ca="1" si="1758">IF(AHR12&lt;&gt;"",INDEX(AHR11:AHR15,MATCH(2,AIJ11:AIJ15,0),0),"")</f>
        <v>Portugal</v>
      </c>
      <c r="AIL12" s="385" t="str">
        <f t="shared" ref="AIL12:AIL14" ca="1" si="1759">IF(AHN11&lt;&gt;"",AHN11,"")</f>
        <v/>
      </c>
      <c r="AIM12" s="385">
        <f ca="1">SUMPRODUCT((AKW3:AKW54=AIL12)*(AKZ3:AKZ54=AIL13)*(ALA3:ALA54="W"))+SUMPRODUCT((AKW3:AKW54=AIL12)*(AKZ3:AKZ54=AIL14)*(ALA3:ALA54="W"))+SUMPRODUCT((AKW3:AKW54=AIL12)*(AKZ3:AKZ54=AIL15)*(ALA3:ALA54="W"))+SUMPRODUCT((AKW3:AKW54=AIL13)*(AKZ3:AKZ54=AIL12)*(ALB3:ALB54="W"))+SUMPRODUCT((AKW3:AKW54=AIL14)*(AKZ3:AKZ54=AIL12)*(ALB3:ALB54="W"))+SUMPRODUCT((AKW3:AKW54=AIL15)*(AKZ3:AKZ54=AIL12)*(ALB3:ALB54="W"))</f>
        <v>0</v>
      </c>
      <c r="AIN12" s="385">
        <f ca="1">SUMPRODUCT((AKW3:AKW54=AIL12)*(AKZ3:AKZ54=AIL13)*(ALA3:ALA54="D"))+SUMPRODUCT((AKW3:AKW54=AIL12)*(AKZ3:AKZ54=AIL14)*(ALA3:ALA54="D"))+SUMPRODUCT((AKW3:AKW54=AIL12)*(AKZ3:AKZ54=AIL15)*(ALA3:ALA54="D"))+SUMPRODUCT((AKW3:AKW54=AIL13)*(AKZ3:AKZ54=AIL12)*(ALA3:ALA54="D"))+SUMPRODUCT((AKW3:AKW54=AIL14)*(AKZ3:AKZ54=AIL12)*(ALA3:ALA54="D"))+SUMPRODUCT((AKW3:AKW54=AIL15)*(AKZ3:AKZ54=AIL12)*(ALA3:ALA54="D"))</f>
        <v>0</v>
      </c>
      <c r="AIO12" s="385">
        <f ca="1">SUMPRODUCT((AKW3:AKW54=AIL12)*(AKZ3:AKZ54=AIL13)*(ALA3:ALA54="L"))+SUMPRODUCT((AKW3:AKW54=AIL12)*(AKZ3:AKZ54=AIL14)*(ALA3:ALA54="L"))+SUMPRODUCT((AKW3:AKW54=AIL12)*(AKZ3:AKZ54=AIL15)*(ALA3:ALA54="L"))+SUMPRODUCT((AKW3:AKW54=AIL13)*(AKZ3:AKZ54=AIL12)*(ALB3:ALB54="L"))+SUMPRODUCT((AKW3:AKW54=AIL14)*(AKZ3:AKZ54=AIL12)*(ALB3:ALB54="L"))+SUMPRODUCT((AKW3:AKW54=AIL15)*(AKZ3:AKZ54=AIL12)*(ALB3:ALB54="L"))</f>
        <v>0</v>
      </c>
      <c r="AIP12" s="385">
        <f ca="1">SUMPRODUCT((AKW3:AKW54=AIL12)*(AKZ3:AKZ54=AIL13)*AKX3:AKX54)+SUMPRODUCT((AKW3:AKW54=AIL12)*(AKZ3:AKZ54=AIL14)*AKX3:AKX54)+SUMPRODUCT((AKW3:AKW54=AIL12)*(AKZ3:AKZ54=AIL15)*AKX3:AKX54)+SUMPRODUCT((AKW3:AKW54=AIL12)*(AKZ3:AKZ54=AIL11)*AKX3:AKX54)+SUMPRODUCT((AKW3:AKW54=AIL13)*(AKZ3:AKZ54=AIL12)*AKY3:AKY54)+SUMPRODUCT((AKW3:AKW54=AIL14)*(AKZ3:AKZ54=AIL12)*AKY3:AKY54)+SUMPRODUCT((AKW3:AKW54=AIL15)*(AKZ3:AKZ54=AIL12)*AKY3:AKY54)+SUMPRODUCT((AKW3:AKW54=AIL11)*(AKZ3:AKZ54=AIL12)*AKY3:AKY54)</f>
        <v>0</v>
      </c>
      <c r="AIQ12" s="385">
        <f ca="1">SUMPRODUCT((AKW3:AKW54=AIL12)*(AKZ3:AKZ54=AIL13)*AKY3:AKY54)+SUMPRODUCT((AKW3:AKW54=AIL12)*(AKZ3:AKZ54=AIL14)*AKY3:AKY54)+SUMPRODUCT((AKW3:AKW54=AIL12)*(AKZ3:AKZ54=AIL15)*AKY3:AKY54)+SUMPRODUCT((AKW3:AKW54=AIL12)*(AKZ3:AKZ54=AIL11)*AKY3:AKY54)+SUMPRODUCT((AKW3:AKW54=AIL13)*(AKZ3:AKZ54=AIL12)*AKX3:AKX54)+SUMPRODUCT((AKW3:AKW54=AIL14)*(AKZ3:AKZ54=AIL12)*AKX3:AKX54)+SUMPRODUCT((AKW3:AKW54=AIL15)*(AKZ3:AKZ54=AIL12)*AKX3:AKX54)+SUMPRODUCT((AKW3:AKW54=AIL11)*(AKZ3:AKZ54=AIL12)*AKX3:AKX54)</f>
        <v>0</v>
      </c>
      <c r="AIR12" s="385">
        <f t="shared" ref="AIR12:AIR14" ca="1" si="1760">AIP12-AIQ12+1000</f>
        <v>1000</v>
      </c>
      <c r="AIS12" s="385" t="str">
        <f t="shared" ref="AIS12:AIS14" ca="1" si="1761">IF(AIL12&lt;&gt;"",AIM12*3+AIN12*1,"")</f>
        <v/>
      </c>
      <c r="AIT12" s="385" t="str">
        <f ca="1">IF(AIL12&lt;&gt;"",VLOOKUP(AIL12,AGY4:AHE52,7,FALSE),"")</f>
        <v/>
      </c>
      <c r="AIU12" s="385" t="str">
        <f ca="1">IF(AIL12&lt;&gt;"",VLOOKUP(AIL12,AGY4:AHE52,5,FALSE),"")</f>
        <v/>
      </c>
      <c r="AIV12" s="385" t="str">
        <f ca="1">IF(AIL12&lt;&gt;"",VLOOKUP(AIL12,AGY4:AHG52,9,FALSE),"")</f>
        <v/>
      </c>
      <c r="AIW12" s="385" t="str">
        <f t="shared" ref="AIW12:AIW14" ca="1" si="1762">AIS12</f>
        <v/>
      </c>
      <c r="AIX12" s="385" t="str">
        <f t="shared" ref="AIX12" ca="1" si="1763">IF(AIL12&lt;&gt;"",RANK(AIW12,AIW11:AIW15),"")</f>
        <v/>
      </c>
      <c r="AIY12" s="385" t="str">
        <f t="shared" ref="AIY12" ca="1" si="1764">IF(AIL12&lt;&gt;"",SUMPRODUCT((AIW11:AIW15=AIW12)*(AIR11:AIR15&gt;AIR12)),"")</f>
        <v/>
      </c>
      <c r="AIZ12" s="385" t="str">
        <f t="shared" ref="AIZ12" ca="1" si="1765">IF(AIL12&lt;&gt;"",SUMPRODUCT((AIW11:AIW15=AIW12)*(AIR11:AIR15=AIR12)*(AIP11:AIP15&gt;AIP12)),"")</f>
        <v/>
      </c>
      <c r="AJA12" s="385" t="str">
        <f t="shared" ref="AJA12" ca="1" si="1766">IF(AIL12&lt;&gt;"",SUMPRODUCT((AIW11:AIW15=AIW12)*(AIR11:AIR15=AIR12)*(AIP11:AIP15=AIP12)*(AIT11:AIT15&gt;AIT12)),"")</f>
        <v/>
      </c>
      <c r="AJB12" s="385" t="str">
        <f t="shared" ref="AJB12" ca="1" si="1767">IF(AIL12&lt;&gt;"",SUMPRODUCT((AIW11:AIW15=AIW12)*(AIR11:AIR15=AIR12)*(AIP11:AIP15=AIP12)*(AIT11:AIT15=AIT12)*(AIU11:AIU15&gt;AIU12)),"")</f>
        <v/>
      </c>
      <c r="AJC12" s="385" t="str">
        <f t="shared" ref="AJC12" ca="1" si="1768">IF(AIL12&lt;&gt;"",SUMPRODUCT((AIW11:AIW15=AIW12)*(AIR11:AIR15=AIR12)*(AIP11:AIP15=AIP12)*(AIT11:AIT15=AIT12)*(AIU11:AIU15=AIU12)*(AIV11:AIV15&gt;AIV12)),"")</f>
        <v/>
      </c>
      <c r="AJD12" s="385" t="str">
        <f t="shared" ref="AJD12" ca="1" si="1769">IF(AIL12&lt;&gt;"",IF(AJD64&lt;&gt;"",IF(AIK62=3,AJD64,AJD64+AIK62),SUM(AIX12:AJC12)+1),"")</f>
        <v/>
      </c>
      <c r="AJE12" s="385" t="str">
        <f t="shared" ref="AJE12" ca="1" si="1770">IF(AIL12&lt;&gt;"",INDEX(AIL12:AIL15,MATCH(2,AJD12:AJD15,0),0),"")</f>
        <v/>
      </c>
      <c r="AKT12" s="385" t="str">
        <f t="shared" ref="AKT12" ca="1" si="1771">IF(AJE12&lt;&gt;"",AJE12,IF(AIK12&lt;&gt;"",AIK12,AHK12))</f>
        <v>Portugal</v>
      </c>
      <c r="AKU12" s="385">
        <v>2</v>
      </c>
      <c r="AKV12" s="385">
        <v>10</v>
      </c>
      <c r="AKW12" s="389" t="str">
        <f t="shared" si="27"/>
        <v>Norway</v>
      </c>
      <c r="AKX12" s="389">
        <f ca="1">IF(OFFSET('Game Board'!O17,0,AKX1)&lt;&gt;"",OFFSET('Game Board'!O17,0,AKX1),0)</f>
        <v>0</v>
      </c>
      <c r="AKY12" s="389">
        <f ca="1">IF(OFFSET('Game Board'!P17,0,AKX1)&lt;&gt;"",OFFSET('Game Board'!P17,0,AKX1),0)</f>
        <v>0</v>
      </c>
      <c r="AKZ12" s="389" t="str">
        <f t="shared" si="28"/>
        <v>Finland</v>
      </c>
      <c r="ALA12" s="389" t="str">
        <f ca="1">IF(AND(OFFSET('Game Board'!O17,0,AKX1)&lt;&gt;"",OFFSET('Game Board'!P17,0,AKX1)&lt;&gt;""),IF(AKX12&gt;AKY12,"W",IF(AKX12=AKY12,"D","L")),"")</f>
        <v/>
      </c>
      <c r="ALB12" s="385" t="str">
        <f t="shared" ca="1" si="29"/>
        <v/>
      </c>
      <c r="ALD12" s="385">
        <f ca="1">VLOOKUP(ALE12,AOZ11:APA15,2,FALSE)</f>
        <v>2</v>
      </c>
      <c r="ALE12" s="386" t="str">
        <f t="shared" si="1497"/>
        <v>Portugal</v>
      </c>
      <c r="ALF12" s="385">
        <f ca="1">SUMPRODUCT((APC3:APC54=ALE12)*(APG3:APG54="W"))+SUMPRODUCT((APF3:APF54=ALE12)*(APH3:APH54="W"))</f>
        <v>0</v>
      </c>
      <c r="ALG12" s="385">
        <f ca="1">SUMPRODUCT((APC3:APC54=ALE12)*(APG3:APG54="D"))+SUMPRODUCT((APF3:APF54=ALE12)*(APH3:APH54="D"))</f>
        <v>0</v>
      </c>
      <c r="ALH12" s="385">
        <f ca="1">SUMPRODUCT((APC3:APC54=ALE12)*(APG3:APG54="L"))+SUMPRODUCT((APF3:APF54=ALE12)*(APH3:APH54="L"))</f>
        <v>0</v>
      </c>
      <c r="ALI12" s="385">
        <f t="shared" ref="ALI12" ca="1" si="1772">SUMIF(APC3:APC72,ALE12,APD3:APD72)+SUMIF(APF3:APF72,ALE12,APE3:APE72)</f>
        <v>0</v>
      </c>
      <c r="ALJ12" s="385">
        <f t="shared" ref="ALJ12" ca="1" si="1773">SUMIF(APF3:APF72,ALE12,APD3:APD72)+SUMIF(APC3:APC72,ALE12,APE3:APE72)</f>
        <v>0</v>
      </c>
      <c r="ALK12" s="385">
        <f t="shared" ca="1" si="1500"/>
        <v>1000</v>
      </c>
      <c r="ALL12" s="385">
        <f t="shared" ca="1" si="1501"/>
        <v>0</v>
      </c>
      <c r="ALM12" s="391">
        <f t="shared" si="234"/>
        <v>23</v>
      </c>
      <c r="ALN12" s="385">
        <f t="shared" ref="ALN12" ca="1" si="1774">IF(COUNTIF(ALL11:ALL15,4)&lt;&gt;4,RANK(ALL12,ALL11:ALL15),ALL64)</f>
        <v>1</v>
      </c>
      <c r="ALP12" s="385">
        <f t="shared" ref="ALP12" ca="1" si="1775">SUMPRODUCT((ALN11:ALN14=ALN12)*(ALM11:ALM14&lt;ALM12))+ALN12</f>
        <v>3</v>
      </c>
      <c r="ALQ12" s="386" t="str">
        <f t="shared" ref="ALQ12" ca="1" si="1776">INDEX(ALE11:ALE15,MATCH(2,ALP11:ALP15,0),0)</f>
        <v>Belgium</v>
      </c>
      <c r="ALR12" s="385">
        <f t="shared" ref="ALR12" ca="1" si="1777">INDEX(ALN11:ALN15,MATCH(ALQ12,ALE11:ALE15,0),0)</f>
        <v>1</v>
      </c>
      <c r="ALS12" s="385" t="str">
        <f t="shared" ref="ALS12" ca="1" si="1778">IF(ALS11&lt;&gt;"",ALQ12,"")</f>
        <v>Belgium</v>
      </c>
      <c r="ALT12" s="385" t="str">
        <f t="shared" ref="ALT12" ca="1" si="1779">IF(ALT11&lt;&gt;"",ALQ13,"")</f>
        <v/>
      </c>
      <c r="ALU12" s="385" t="str">
        <f t="shared" ref="ALU12" ca="1" si="1780">IF(ALU11&lt;&gt;"",ALQ14,"")</f>
        <v/>
      </c>
      <c r="ALV12" s="385" t="str">
        <f t="shared" ref="ALV12" si="1781">IF(ALV11&lt;&gt;"",ALQ15,"")</f>
        <v/>
      </c>
      <c r="ALX12" s="385" t="str">
        <f t="shared" ca="1" si="1510"/>
        <v>Belgium</v>
      </c>
      <c r="ALY12" s="385">
        <f ca="1">SUMPRODUCT((APC3:APC54=ALX12)*(APF3:APF54=ALX13)*(APG3:APG54="W"))+SUMPRODUCT((APC3:APC54=ALX12)*(APF3:APF54=ALX14)*(APG3:APG54="W"))+SUMPRODUCT((APC3:APC54=ALX12)*(APF3:APF54=ALX15)*(APG3:APG54="W"))+SUMPRODUCT((APC3:APC54=ALX12)*(APF3:APF54=ALX11)*(APG3:APG54="W"))+SUMPRODUCT((APC3:APC54=ALX13)*(APF3:APF54=ALX12)*(APH3:APH54="W"))+SUMPRODUCT((APC3:APC54=ALX14)*(APF3:APF54=ALX12)*(APH3:APH54="W"))+SUMPRODUCT((APC3:APC54=ALX15)*(APF3:APF54=ALX12)*(APH3:APH54="W"))+SUMPRODUCT((APC3:APC54=ALX11)*(APF3:APF54=ALX12)*(APH3:APH54="W"))</f>
        <v>0</v>
      </c>
      <c r="ALZ12" s="385">
        <f ca="1">SUMPRODUCT((APC3:APC54=ALX12)*(APF3:APF54=ALX13)*(APG3:APG54="D"))+SUMPRODUCT((APC3:APC54=ALX12)*(APF3:APF54=ALX14)*(APG3:APG54="D"))+SUMPRODUCT((APC3:APC54=ALX12)*(APF3:APF54=ALX15)*(APG3:APG54="D"))+SUMPRODUCT((APC3:APC54=ALX12)*(APF3:APF54=ALX11)*(APG3:APG54="D"))+SUMPRODUCT((APC3:APC54=ALX13)*(APF3:APF54=ALX12)*(APG3:APG54="D"))+SUMPRODUCT((APC3:APC54=ALX14)*(APF3:APF54=ALX12)*(APG3:APG54="D"))+SUMPRODUCT((APC3:APC54=ALX15)*(APF3:APF54=ALX12)*(APG3:APG54="D"))+SUMPRODUCT((APC3:APC54=ALX11)*(APF3:APF54=ALX12)*(APG3:APG54="D"))</f>
        <v>0</v>
      </c>
      <c r="AMA12" s="385">
        <f ca="1">SUMPRODUCT((APC3:APC54=ALX12)*(APF3:APF54=ALX13)*(APG3:APG54="L"))+SUMPRODUCT((APC3:APC54=ALX12)*(APF3:APF54=ALX14)*(APG3:APG54="L"))+SUMPRODUCT((APC3:APC54=ALX12)*(APF3:APF54=ALX15)*(APG3:APG54="L"))+SUMPRODUCT((APC3:APC54=ALX12)*(APF3:APF54=ALX11)*(APG3:APG54="L"))+SUMPRODUCT((APC3:APC54=ALX13)*(APF3:APF54=ALX12)*(APH3:APH54="L"))+SUMPRODUCT((APC3:APC54=ALX14)*(APF3:APF54=ALX12)*(APH3:APH54="L"))+SUMPRODUCT((APC3:APC54=ALX15)*(APF3:APF54=ALX12)*(APH3:APH54="L"))+SUMPRODUCT((APC3:APC54=ALX11)*(APF3:APF54=ALX12)*(APH3:APH54="L"))</f>
        <v>0</v>
      </c>
      <c r="AMB12" s="385">
        <f ca="1">SUMPRODUCT((APC3:APC54=ALX12)*(APF3:APF54=ALX13)*APD3:APD54)+SUMPRODUCT((APC3:APC54=ALX12)*(APF3:APF54=ALX14)*APD3:APD54)+SUMPRODUCT((APC3:APC54=ALX12)*(APF3:APF54=ALX15)*APD3:APD54)+SUMPRODUCT((APC3:APC54=ALX12)*(APF3:APF54=ALX11)*APD3:APD54)+SUMPRODUCT((APC3:APC54=ALX13)*(APF3:APF54=ALX12)*APE3:APE54)+SUMPRODUCT((APC3:APC54=ALX14)*(APF3:APF54=ALX12)*APE3:APE54)+SUMPRODUCT((APC3:APC54=ALX15)*(APF3:APF54=ALX12)*APE3:APE54)+SUMPRODUCT((APC3:APC54=ALX11)*(APF3:APF54=ALX12)*APE3:APE54)</f>
        <v>0</v>
      </c>
      <c r="AMC12" s="385">
        <f ca="1">SUMPRODUCT((APC3:APC54=ALX12)*(APF3:APF54=ALX13)*APE3:APE54)+SUMPRODUCT((APC3:APC54=ALX12)*(APF3:APF54=ALX14)*APE3:APE54)+SUMPRODUCT((APC3:APC54=ALX12)*(APF3:APF54=ALX15)*APE3:APE54)+SUMPRODUCT((APC3:APC54=ALX12)*(APF3:APF54=ALX11)*APE3:APE54)+SUMPRODUCT((APC3:APC54=ALX13)*(APF3:APF54=ALX12)*APD3:APD54)+SUMPRODUCT((APC3:APC54=ALX14)*(APF3:APF54=ALX12)*APD3:APD54)+SUMPRODUCT((APC3:APC54=ALX15)*(APF3:APF54=ALX12)*APD3:APD54)+SUMPRODUCT((APC3:APC54=ALX11)*(APF3:APF54=ALX12)*APD3:APD54)</f>
        <v>0</v>
      </c>
      <c r="AMD12" s="385">
        <f t="shared" ca="1" si="1511"/>
        <v>1000</v>
      </c>
      <c r="AME12" s="385">
        <f t="shared" ca="1" si="1512"/>
        <v>0</v>
      </c>
      <c r="AMF12" s="385">
        <f ca="1">IF(ALX12&lt;&gt;"",VLOOKUP(ALX12,ALE4:ALK52,7,FALSE),"")</f>
        <v>1000</v>
      </c>
      <c r="AMG12" s="385">
        <f ca="1">IF(ALX12&lt;&gt;"",VLOOKUP(ALX12,ALE4:ALK52,5,FALSE),"")</f>
        <v>0</v>
      </c>
      <c r="AMH12" s="385">
        <f ca="1">IF(ALX12&lt;&gt;"",VLOOKUP(ALX12,ALE4:ALM52,9,FALSE),"")</f>
        <v>15</v>
      </c>
      <c r="AMI12" s="385">
        <f t="shared" ca="1" si="1513"/>
        <v>0</v>
      </c>
      <c r="AMJ12" s="385">
        <f t="shared" ref="AMJ12" ca="1" si="1782">IF(ALX12&lt;&gt;"",RANK(AMI12,AMI11:AMI15),"")</f>
        <v>1</v>
      </c>
      <c r="AMK12" s="385">
        <f t="shared" ref="AMK12" ca="1" si="1783">IF(ALX12&lt;&gt;"",SUMPRODUCT((AMI11:AMI15=AMI12)*(AMD11:AMD15&gt;AMD12)),"")</f>
        <v>0</v>
      </c>
      <c r="AML12" s="385">
        <f t="shared" ref="AML12" ca="1" si="1784">IF(ALX12&lt;&gt;"",SUMPRODUCT((AMI11:AMI15=AMI12)*(AMD11:AMD15=AMD12)*(AMB11:AMB15&gt;AMB12)),"")</f>
        <v>0</v>
      </c>
      <c r="AMM12" s="385">
        <f t="shared" ref="AMM12" ca="1" si="1785">IF(ALX12&lt;&gt;"",SUMPRODUCT((AMI11:AMI15=AMI12)*(AMD11:AMD15=AMD12)*(AMB11:AMB15=AMB12)*(AMF11:AMF15&gt;AMF12)),"")</f>
        <v>0</v>
      </c>
      <c r="AMN12" s="385">
        <f t="shared" ref="AMN12" ca="1" si="1786">IF(ALX12&lt;&gt;"",SUMPRODUCT((AMI11:AMI15=AMI12)*(AMD11:AMD15=AMD12)*(AMB11:AMB15=AMB12)*(AMF11:AMF15=AMF12)*(AMG11:AMG15&gt;AMG12)),"")</f>
        <v>0</v>
      </c>
      <c r="AMO12" s="385">
        <f t="shared" ref="AMO12" ca="1" si="1787">IF(ALX12&lt;&gt;"",SUMPRODUCT((AMI11:AMI15=AMI12)*(AMD11:AMD15=AMD12)*(AMB11:AMB15=AMB12)*(AMF11:AMF15=AMF12)*(AMG11:AMG15=AMG12)*(AMH11:AMH15&gt;AMH12)),"")</f>
        <v>2</v>
      </c>
      <c r="AMP12" s="385">
        <f t="shared" ref="AMP12" ca="1" si="1788">IF(ALX12&lt;&gt;"",IF(AMP64&lt;&gt;"",IF(ALW62=3,AMP64,AMP64+ALW62),SUM(AMJ12:AMO12)),"")</f>
        <v>3</v>
      </c>
      <c r="AMQ12" s="385" t="str">
        <f t="shared" ref="AMQ12" ca="1" si="1789">IF(ALX12&lt;&gt;"",INDEX(ALX11:ALX15,MATCH(2,AMP11:AMP15,0),0),"")</f>
        <v>Portugal</v>
      </c>
      <c r="AMR12" s="385" t="str">
        <f t="shared" ref="AMR12:AMR14" ca="1" si="1790">IF(ALT11&lt;&gt;"",ALT11,"")</f>
        <v/>
      </c>
      <c r="AMS12" s="385">
        <f ca="1">SUMPRODUCT((APC3:APC54=AMR12)*(APF3:APF54=AMR13)*(APG3:APG54="W"))+SUMPRODUCT((APC3:APC54=AMR12)*(APF3:APF54=AMR14)*(APG3:APG54="W"))+SUMPRODUCT((APC3:APC54=AMR12)*(APF3:APF54=AMR15)*(APG3:APG54="W"))+SUMPRODUCT((APC3:APC54=AMR13)*(APF3:APF54=AMR12)*(APH3:APH54="W"))+SUMPRODUCT((APC3:APC54=AMR14)*(APF3:APF54=AMR12)*(APH3:APH54="W"))+SUMPRODUCT((APC3:APC54=AMR15)*(APF3:APF54=AMR12)*(APH3:APH54="W"))</f>
        <v>0</v>
      </c>
      <c r="AMT12" s="385">
        <f ca="1">SUMPRODUCT((APC3:APC54=AMR12)*(APF3:APF54=AMR13)*(APG3:APG54="D"))+SUMPRODUCT((APC3:APC54=AMR12)*(APF3:APF54=AMR14)*(APG3:APG54="D"))+SUMPRODUCT((APC3:APC54=AMR12)*(APF3:APF54=AMR15)*(APG3:APG54="D"))+SUMPRODUCT((APC3:APC54=AMR13)*(APF3:APF54=AMR12)*(APG3:APG54="D"))+SUMPRODUCT((APC3:APC54=AMR14)*(APF3:APF54=AMR12)*(APG3:APG54="D"))+SUMPRODUCT((APC3:APC54=AMR15)*(APF3:APF54=AMR12)*(APG3:APG54="D"))</f>
        <v>0</v>
      </c>
      <c r="AMU12" s="385">
        <f ca="1">SUMPRODUCT((APC3:APC54=AMR12)*(APF3:APF54=AMR13)*(APG3:APG54="L"))+SUMPRODUCT((APC3:APC54=AMR12)*(APF3:APF54=AMR14)*(APG3:APG54="L"))+SUMPRODUCT((APC3:APC54=AMR12)*(APF3:APF54=AMR15)*(APG3:APG54="L"))+SUMPRODUCT((APC3:APC54=AMR13)*(APF3:APF54=AMR12)*(APH3:APH54="L"))+SUMPRODUCT((APC3:APC54=AMR14)*(APF3:APF54=AMR12)*(APH3:APH54="L"))+SUMPRODUCT((APC3:APC54=AMR15)*(APF3:APF54=AMR12)*(APH3:APH54="L"))</f>
        <v>0</v>
      </c>
      <c r="AMV12" s="385">
        <f ca="1">SUMPRODUCT((APC3:APC54=AMR12)*(APF3:APF54=AMR13)*APD3:APD54)+SUMPRODUCT((APC3:APC54=AMR12)*(APF3:APF54=AMR14)*APD3:APD54)+SUMPRODUCT((APC3:APC54=AMR12)*(APF3:APF54=AMR15)*APD3:APD54)+SUMPRODUCT((APC3:APC54=AMR12)*(APF3:APF54=AMR11)*APD3:APD54)+SUMPRODUCT((APC3:APC54=AMR13)*(APF3:APF54=AMR12)*APE3:APE54)+SUMPRODUCT((APC3:APC54=AMR14)*(APF3:APF54=AMR12)*APE3:APE54)+SUMPRODUCT((APC3:APC54=AMR15)*(APF3:APF54=AMR12)*APE3:APE54)+SUMPRODUCT((APC3:APC54=AMR11)*(APF3:APF54=AMR12)*APE3:APE54)</f>
        <v>0</v>
      </c>
      <c r="AMW12" s="385">
        <f ca="1">SUMPRODUCT((APC3:APC54=AMR12)*(APF3:APF54=AMR13)*APE3:APE54)+SUMPRODUCT((APC3:APC54=AMR12)*(APF3:APF54=AMR14)*APE3:APE54)+SUMPRODUCT((APC3:APC54=AMR12)*(APF3:APF54=AMR15)*APE3:APE54)+SUMPRODUCT((APC3:APC54=AMR12)*(APF3:APF54=AMR11)*APE3:APE54)+SUMPRODUCT((APC3:APC54=AMR13)*(APF3:APF54=AMR12)*APD3:APD54)+SUMPRODUCT((APC3:APC54=AMR14)*(APF3:APF54=AMR12)*APD3:APD54)+SUMPRODUCT((APC3:APC54=AMR15)*(APF3:APF54=AMR12)*APD3:APD54)+SUMPRODUCT((APC3:APC54=AMR11)*(APF3:APF54=AMR12)*APD3:APD54)</f>
        <v>0</v>
      </c>
      <c r="AMX12" s="385">
        <f t="shared" ref="AMX12:AMX14" ca="1" si="1791">AMV12-AMW12+1000</f>
        <v>1000</v>
      </c>
      <c r="AMY12" s="385" t="str">
        <f t="shared" ref="AMY12:AMY14" ca="1" si="1792">IF(AMR12&lt;&gt;"",AMS12*3+AMT12*1,"")</f>
        <v/>
      </c>
      <c r="AMZ12" s="385" t="str">
        <f ca="1">IF(AMR12&lt;&gt;"",VLOOKUP(AMR12,ALE4:ALK52,7,FALSE),"")</f>
        <v/>
      </c>
      <c r="ANA12" s="385" t="str">
        <f ca="1">IF(AMR12&lt;&gt;"",VLOOKUP(AMR12,ALE4:ALK52,5,FALSE),"")</f>
        <v/>
      </c>
      <c r="ANB12" s="385" t="str">
        <f ca="1">IF(AMR12&lt;&gt;"",VLOOKUP(AMR12,ALE4:ALM52,9,FALSE),"")</f>
        <v/>
      </c>
      <c r="ANC12" s="385" t="str">
        <f t="shared" ref="ANC12:ANC14" ca="1" si="1793">AMY12</f>
        <v/>
      </c>
      <c r="AND12" s="385" t="str">
        <f t="shared" ref="AND12" ca="1" si="1794">IF(AMR12&lt;&gt;"",RANK(ANC12,ANC11:ANC15),"")</f>
        <v/>
      </c>
      <c r="ANE12" s="385" t="str">
        <f t="shared" ref="ANE12" ca="1" si="1795">IF(AMR12&lt;&gt;"",SUMPRODUCT((ANC11:ANC15=ANC12)*(AMX11:AMX15&gt;AMX12)),"")</f>
        <v/>
      </c>
      <c r="ANF12" s="385" t="str">
        <f t="shared" ref="ANF12" ca="1" si="1796">IF(AMR12&lt;&gt;"",SUMPRODUCT((ANC11:ANC15=ANC12)*(AMX11:AMX15=AMX12)*(AMV11:AMV15&gt;AMV12)),"")</f>
        <v/>
      </c>
      <c r="ANG12" s="385" t="str">
        <f t="shared" ref="ANG12" ca="1" si="1797">IF(AMR12&lt;&gt;"",SUMPRODUCT((ANC11:ANC15=ANC12)*(AMX11:AMX15=AMX12)*(AMV11:AMV15=AMV12)*(AMZ11:AMZ15&gt;AMZ12)),"")</f>
        <v/>
      </c>
      <c r="ANH12" s="385" t="str">
        <f t="shared" ref="ANH12" ca="1" si="1798">IF(AMR12&lt;&gt;"",SUMPRODUCT((ANC11:ANC15=ANC12)*(AMX11:AMX15=AMX12)*(AMV11:AMV15=AMV12)*(AMZ11:AMZ15=AMZ12)*(ANA11:ANA15&gt;ANA12)),"")</f>
        <v/>
      </c>
      <c r="ANI12" s="385" t="str">
        <f t="shared" ref="ANI12" ca="1" si="1799">IF(AMR12&lt;&gt;"",SUMPRODUCT((ANC11:ANC15=ANC12)*(AMX11:AMX15=AMX12)*(AMV11:AMV15=AMV12)*(AMZ11:AMZ15=AMZ12)*(ANA11:ANA15=ANA12)*(ANB11:ANB15&gt;ANB12)),"")</f>
        <v/>
      </c>
      <c r="ANJ12" s="385" t="str">
        <f t="shared" ref="ANJ12" ca="1" si="1800">IF(AMR12&lt;&gt;"",IF(ANJ64&lt;&gt;"",IF(AMQ62=3,ANJ64,ANJ64+AMQ62),SUM(AND12:ANI12)+1),"")</f>
        <v/>
      </c>
      <c r="ANK12" s="385" t="str">
        <f t="shared" ref="ANK12" ca="1" si="1801">IF(AMR12&lt;&gt;"",INDEX(AMR12:AMR15,MATCH(2,ANJ12:ANJ15,0),0),"")</f>
        <v/>
      </c>
      <c r="AOZ12" s="385" t="str">
        <f t="shared" ref="AOZ12" ca="1" si="1802">IF(ANK12&lt;&gt;"",ANK12,IF(AMQ12&lt;&gt;"",AMQ12,ALQ12))</f>
        <v>Portugal</v>
      </c>
      <c r="APA12" s="385">
        <v>2</v>
      </c>
      <c r="APB12" s="385">
        <v>10</v>
      </c>
      <c r="APC12" s="389" t="str">
        <f t="shared" si="30"/>
        <v>Norway</v>
      </c>
      <c r="APD12" s="389">
        <f ca="1">IF(OFFSET('Game Board'!O17,0,APD1)&lt;&gt;"",OFFSET('Game Board'!O17,0,APD1),0)</f>
        <v>0</v>
      </c>
      <c r="APE12" s="389">
        <f ca="1">IF(OFFSET('Game Board'!P17,0,APD1)&lt;&gt;"",OFFSET('Game Board'!P17,0,APD1),0)</f>
        <v>0</v>
      </c>
      <c r="APF12" s="389" t="str">
        <f t="shared" si="31"/>
        <v>Finland</v>
      </c>
      <c r="APG12" s="389" t="str">
        <f ca="1">IF(AND(OFFSET('Game Board'!O17,0,APD1)&lt;&gt;"",OFFSET('Game Board'!P17,0,APD1)&lt;&gt;""),IF(APD12&gt;APE12,"W",IF(APD12=APE12,"D","L")),"")</f>
        <v/>
      </c>
      <c r="APH12" s="385" t="str">
        <f t="shared" ca="1" si="32"/>
        <v/>
      </c>
      <c r="APJ12" s="385">
        <f ca="1">VLOOKUP(APK12,ATF11:ATG15,2,FALSE)</f>
        <v>2</v>
      </c>
      <c r="APK12" s="386" t="str">
        <f t="shared" si="1523"/>
        <v>Portugal</v>
      </c>
      <c r="APL12" s="385">
        <f ca="1">SUMPRODUCT((ATI3:ATI54=APK12)*(ATM3:ATM54="W"))+SUMPRODUCT((ATL3:ATL54=APK12)*(ATN3:ATN54="W"))</f>
        <v>0</v>
      </c>
      <c r="APM12" s="385">
        <f ca="1">SUMPRODUCT((ATI3:ATI54=APK12)*(ATM3:ATM54="D"))+SUMPRODUCT((ATL3:ATL54=APK12)*(ATN3:ATN54="D"))</f>
        <v>0</v>
      </c>
      <c r="APN12" s="385">
        <f ca="1">SUMPRODUCT((ATI3:ATI54=APK12)*(ATM3:ATM54="L"))+SUMPRODUCT((ATL3:ATL54=APK12)*(ATN3:ATN54="L"))</f>
        <v>0</v>
      </c>
      <c r="APO12" s="385">
        <f t="shared" ref="APO12" ca="1" si="1803">SUMIF(ATI3:ATI72,APK12,ATJ3:ATJ72)+SUMIF(ATL3:ATL72,APK12,ATK3:ATK72)</f>
        <v>0</v>
      </c>
      <c r="APP12" s="385">
        <f t="shared" ref="APP12" ca="1" si="1804">SUMIF(ATL3:ATL72,APK12,ATJ3:ATJ72)+SUMIF(ATI3:ATI72,APK12,ATK3:ATK72)</f>
        <v>0</v>
      </c>
      <c r="APQ12" s="385">
        <f t="shared" ca="1" si="1526"/>
        <v>1000</v>
      </c>
      <c r="APR12" s="385">
        <f t="shared" ca="1" si="1527"/>
        <v>0</v>
      </c>
      <c r="APS12" s="391">
        <f t="shared" si="261"/>
        <v>23</v>
      </c>
      <c r="APT12" s="385">
        <f t="shared" ref="APT12" ca="1" si="1805">IF(COUNTIF(APR11:APR15,4)&lt;&gt;4,RANK(APR12,APR11:APR15),APR64)</f>
        <v>1</v>
      </c>
      <c r="APV12" s="385">
        <f t="shared" ref="APV12" ca="1" si="1806">SUMPRODUCT((APT11:APT14=APT12)*(APS11:APS14&lt;APS12))+APT12</f>
        <v>3</v>
      </c>
      <c r="APW12" s="386" t="str">
        <f t="shared" ref="APW12" ca="1" si="1807">INDEX(APK11:APK15,MATCH(2,APV11:APV15,0),0)</f>
        <v>Belgium</v>
      </c>
      <c r="APX12" s="385">
        <f t="shared" ref="APX12" ca="1" si="1808">INDEX(APT11:APT15,MATCH(APW12,APK11:APK15,0),0)</f>
        <v>1</v>
      </c>
      <c r="APY12" s="385" t="str">
        <f t="shared" ref="APY12" ca="1" si="1809">IF(APY11&lt;&gt;"",APW12,"")</f>
        <v>Belgium</v>
      </c>
      <c r="APZ12" s="385" t="str">
        <f t="shared" ref="APZ12" ca="1" si="1810">IF(APZ11&lt;&gt;"",APW13,"")</f>
        <v/>
      </c>
      <c r="AQA12" s="385" t="str">
        <f t="shared" ref="AQA12" ca="1" si="1811">IF(AQA11&lt;&gt;"",APW14,"")</f>
        <v/>
      </c>
      <c r="AQB12" s="385" t="str">
        <f t="shared" ref="AQB12" si="1812">IF(AQB11&lt;&gt;"",APW15,"")</f>
        <v/>
      </c>
      <c r="AQD12" s="385" t="str">
        <f t="shared" ca="1" si="1536"/>
        <v>Belgium</v>
      </c>
      <c r="AQE12" s="385">
        <f ca="1">SUMPRODUCT((ATI3:ATI54=AQD12)*(ATL3:ATL54=AQD13)*(ATM3:ATM54="W"))+SUMPRODUCT((ATI3:ATI54=AQD12)*(ATL3:ATL54=AQD14)*(ATM3:ATM54="W"))+SUMPRODUCT((ATI3:ATI54=AQD12)*(ATL3:ATL54=AQD15)*(ATM3:ATM54="W"))+SUMPRODUCT((ATI3:ATI54=AQD12)*(ATL3:ATL54=AQD11)*(ATM3:ATM54="W"))+SUMPRODUCT((ATI3:ATI54=AQD13)*(ATL3:ATL54=AQD12)*(ATN3:ATN54="W"))+SUMPRODUCT((ATI3:ATI54=AQD14)*(ATL3:ATL54=AQD12)*(ATN3:ATN54="W"))+SUMPRODUCT((ATI3:ATI54=AQD15)*(ATL3:ATL54=AQD12)*(ATN3:ATN54="W"))+SUMPRODUCT((ATI3:ATI54=AQD11)*(ATL3:ATL54=AQD12)*(ATN3:ATN54="W"))</f>
        <v>0</v>
      </c>
      <c r="AQF12" s="385">
        <f ca="1">SUMPRODUCT((ATI3:ATI54=AQD12)*(ATL3:ATL54=AQD13)*(ATM3:ATM54="D"))+SUMPRODUCT((ATI3:ATI54=AQD12)*(ATL3:ATL54=AQD14)*(ATM3:ATM54="D"))+SUMPRODUCT((ATI3:ATI54=AQD12)*(ATL3:ATL54=AQD15)*(ATM3:ATM54="D"))+SUMPRODUCT((ATI3:ATI54=AQD12)*(ATL3:ATL54=AQD11)*(ATM3:ATM54="D"))+SUMPRODUCT((ATI3:ATI54=AQD13)*(ATL3:ATL54=AQD12)*(ATM3:ATM54="D"))+SUMPRODUCT((ATI3:ATI54=AQD14)*(ATL3:ATL54=AQD12)*(ATM3:ATM54="D"))+SUMPRODUCT((ATI3:ATI54=AQD15)*(ATL3:ATL54=AQD12)*(ATM3:ATM54="D"))+SUMPRODUCT((ATI3:ATI54=AQD11)*(ATL3:ATL54=AQD12)*(ATM3:ATM54="D"))</f>
        <v>0</v>
      </c>
      <c r="AQG12" s="385">
        <f ca="1">SUMPRODUCT((ATI3:ATI54=AQD12)*(ATL3:ATL54=AQD13)*(ATM3:ATM54="L"))+SUMPRODUCT((ATI3:ATI54=AQD12)*(ATL3:ATL54=AQD14)*(ATM3:ATM54="L"))+SUMPRODUCT((ATI3:ATI54=AQD12)*(ATL3:ATL54=AQD15)*(ATM3:ATM54="L"))+SUMPRODUCT((ATI3:ATI54=AQD12)*(ATL3:ATL54=AQD11)*(ATM3:ATM54="L"))+SUMPRODUCT((ATI3:ATI54=AQD13)*(ATL3:ATL54=AQD12)*(ATN3:ATN54="L"))+SUMPRODUCT((ATI3:ATI54=AQD14)*(ATL3:ATL54=AQD12)*(ATN3:ATN54="L"))+SUMPRODUCT((ATI3:ATI54=AQD15)*(ATL3:ATL54=AQD12)*(ATN3:ATN54="L"))+SUMPRODUCT((ATI3:ATI54=AQD11)*(ATL3:ATL54=AQD12)*(ATN3:ATN54="L"))</f>
        <v>0</v>
      </c>
      <c r="AQH12" s="385">
        <f ca="1">SUMPRODUCT((ATI3:ATI54=AQD12)*(ATL3:ATL54=AQD13)*ATJ3:ATJ54)+SUMPRODUCT((ATI3:ATI54=AQD12)*(ATL3:ATL54=AQD14)*ATJ3:ATJ54)+SUMPRODUCT((ATI3:ATI54=AQD12)*(ATL3:ATL54=AQD15)*ATJ3:ATJ54)+SUMPRODUCT((ATI3:ATI54=AQD12)*(ATL3:ATL54=AQD11)*ATJ3:ATJ54)+SUMPRODUCT((ATI3:ATI54=AQD13)*(ATL3:ATL54=AQD12)*ATK3:ATK54)+SUMPRODUCT((ATI3:ATI54=AQD14)*(ATL3:ATL54=AQD12)*ATK3:ATK54)+SUMPRODUCT((ATI3:ATI54=AQD15)*(ATL3:ATL54=AQD12)*ATK3:ATK54)+SUMPRODUCT((ATI3:ATI54=AQD11)*(ATL3:ATL54=AQD12)*ATK3:ATK54)</f>
        <v>0</v>
      </c>
      <c r="AQI12" s="385">
        <f ca="1">SUMPRODUCT((ATI3:ATI54=AQD12)*(ATL3:ATL54=AQD13)*ATK3:ATK54)+SUMPRODUCT((ATI3:ATI54=AQD12)*(ATL3:ATL54=AQD14)*ATK3:ATK54)+SUMPRODUCT((ATI3:ATI54=AQD12)*(ATL3:ATL54=AQD15)*ATK3:ATK54)+SUMPRODUCT((ATI3:ATI54=AQD12)*(ATL3:ATL54=AQD11)*ATK3:ATK54)+SUMPRODUCT((ATI3:ATI54=AQD13)*(ATL3:ATL54=AQD12)*ATJ3:ATJ54)+SUMPRODUCT((ATI3:ATI54=AQD14)*(ATL3:ATL54=AQD12)*ATJ3:ATJ54)+SUMPRODUCT((ATI3:ATI54=AQD15)*(ATL3:ATL54=AQD12)*ATJ3:ATJ54)+SUMPRODUCT((ATI3:ATI54=AQD11)*(ATL3:ATL54=AQD12)*ATJ3:ATJ54)</f>
        <v>0</v>
      </c>
      <c r="AQJ12" s="385">
        <f t="shared" ca="1" si="1537"/>
        <v>1000</v>
      </c>
      <c r="AQK12" s="385">
        <f t="shared" ca="1" si="1538"/>
        <v>0</v>
      </c>
      <c r="AQL12" s="385">
        <f ca="1">IF(AQD12&lt;&gt;"",VLOOKUP(AQD12,APK4:APQ52,7,FALSE),"")</f>
        <v>1000</v>
      </c>
      <c r="AQM12" s="385">
        <f ca="1">IF(AQD12&lt;&gt;"",VLOOKUP(AQD12,APK4:APQ52,5,FALSE),"")</f>
        <v>0</v>
      </c>
      <c r="AQN12" s="385">
        <f ca="1">IF(AQD12&lt;&gt;"",VLOOKUP(AQD12,APK4:APS52,9,FALSE),"")</f>
        <v>15</v>
      </c>
      <c r="AQO12" s="385">
        <f t="shared" ca="1" si="1539"/>
        <v>0</v>
      </c>
      <c r="AQP12" s="385">
        <f t="shared" ref="AQP12" ca="1" si="1813">IF(AQD12&lt;&gt;"",RANK(AQO12,AQO11:AQO15),"")</f>
        <v>1</v>
      </c>
      <c r="AQQ12" s="385">
        <f t="shared" ref="AQQ12" ca="1" si="1814">IF(AQD12&lt;&gt;"",SUMPRODUCT((AQO11:AQO15=AQO12)*(AQJ11:AQJ15&gt;AQJ12)),"")</f>
        <v>0</v>
      </c>
      <c r="AQR12" s="385">
        <f t="shared" ref="AQR12" ca="1" si="1815">IF(AQD12&lt;&gt;"",SUMPRODUCT((AQO11:AQO15=AQO12)*(AQJ11:AQJ15=AQJ12)*(AQH11:AQH15&gt;AQH12)),"")</f>
        <v>0</v>
      </c>
      <c r="AQS12" s="385">
        <f t="shared" ref="AQS12" ca="1" si="1816">IF(AQD12&lt;&gt;"",SUMPRODUCT((AQO11:AQO15=AQO12)*(AQJ11:AQJ15=AQJ12)*(AQH11:AQH15=AQH12)*(AQL11:AQL15&gt;AQL12)),"")</f>
        <v>0</v>
      </c>
      <c r="AQT12" s="385">
        <f t="shared" ref="AQT12" ca="1" si="1817">IF(AQD12&lt;&gt;"",SUMPRODUCT((AQO11:AQO15=AQO12)*(AQJ11:AQJ15=AQJ12)*(AQH11:AQH15=AQH12)*(AQL11:AQL15=AQL12)*(AQM11:AQM15&gt;AQM12)),"")</f>
        <v>0</v>
      </c>
      <c r="AQU12" s="385">
        <f t="shared" ref="AQU12" ca="1" si="1818">IF(AQD12&lt;&gt;"",SUMPRODUCT((AQO11:AQO15=AQO12)*(AQJ11:AQJ15=AQJ12)*(AQH11:AQH15=AQH12)*(AQL11:AQL15=AQL12)*(AQM11:AQM15=AQM12)*(AQN11:AQN15&gt;AQN12)),"")</f>
        <v>2</v>
      </c>
      <c r="AQV12" s="385">
        <f t="shared" ref="AQV12" ca="1" si="1819">IF(AQD12&lt;&gt;"",IF(AQV64&lt;&gt;"",IF(AQC62=3,AQV64,AQV64+AQC62),SUM(AQP12:AQU12)),"")</f>
        <v>3</v>
      </c>
      <c r="AQW12" s="385" t="str">
        <f t="shared" ref="AQW12" ca="1" si="1820">IF(AQD12&lt;&gt;"",INDEX(AQD11:AQD15,MATCH(2,AQV11:AQV15,0),0),"")</f>
        <v>Portugal</v>
      </c>
      <c r="AQX12" s="385" t="str">
        <f t="shared" ref="AQX12:AQX14" ca="1" si="1821">IF(APZ11&lt;&gt;"",APZ11,"")</f>
        <v/>
      </c>
      <c r="AQY12" s="385">
        <f ca="1">SUMPRODUCT((ATI3:ATI54=AQX12)*(ATL3:ATL54=AQX13)*(ATM3:ATM54="W"))+SUMPRODUCT((ATI3:ATI54=AQX12)*(ATL3:ATL54=AQX14)*(ATM3:ATM54="W"))+SUMPRODUCT((ATI3:ATI54=AQX12)*(ATL3:ATL54=AQX15)*(ATM3:ATM54="W"))+SUMPRODUCT((ATI3:ATI54=AQX13)*(ATL3:ATL54=AQX12)*(ATN3:ATN54="W"))+SUMPRODUCT((ATI3:ATI54=AQX14)*(ATL3:ATL54=AQX12)*(ATN3:ATN54="W"))+SUMPRODUCT((ATI3:ATI54=AQX15)*(ATL3:ATL54=AQX12)*(ATN3:ATN54="W"))</f>
        <v>0</v>
      </c>
      <c r="AQZ12" s="385">
        <f ca="1">SUMPRODUCT((ATI3:ATI54=AQX12)*(ATL3:ATL54=AQX13)*(ATM3:ATM54="D"))+SUMPRODUCT((ATI3:ATI54=AQX12)*(ATL3:ATL54=AQX14)*(ATM3:ATM54="D"))+SUMPRODUCT((ATI3:ATI54=AQX12)*(ATL3:ATL54=AQX15)*(ATM3:ATM54="D"))+SUMPRODUCT((ATI3:ATI54=AQX13)*(ATL3:ATL54=AQX12)*(ATM3:ATM54="D"))+SUMPRODUCT((ATI3:ATI54=AQX14)*(ATL3:ATL54=AQX12)*(ATM3:ATM54="D"))+SUMPRODUCT((ATI3:ATI54=AQX15)*(ATL3:ATL54=AQX12)*(ATM3:ATM54="D"))</f>
        <v>0</v>
      </c>
      <c r="ARA12" s="385">
        <f ca="1">SUMPRODUCT((ATI3:ATI54=AQX12)*(ATL3:ATL54=AQX13)*(ATM3:ATM54="L"))+SUMPRODUCT((ATI3:ATI54=AQX12)*(ATL3:ATL54=AQX14)*(ATM3:ATM54="L"))+SUMPRODUCT((ATI3:ATI54=AQX12)*(ATL3:ATL54=AQX15)*(ATM3:ATM54="L"))+SUMPRODUCT((ATI3:ATI54=AQX13)*(ATL3:ATL54=AQX12)*(ATN3:ATN54="L"))+SUMPRODUCT((ATI3:ATI54=AQX14)*(ATL3:ATL54=AQX12)*(ATN3:ATN54="L"))+SUMPRODUCT((ATI3:ATI54=AQX15)*(ATL3:ATL54=AQX12)*(ATN3:ATN54="L"))</f>
        <v>0</v>
      </c>
      <c r="ARB12" s="385">
        <f ca="1">SUMPRODUCT((ATI3:ATI54=AQX12)*(ATL3:ATL54=AQX13)*ATJ3:ATJ54)+SUMPRODUCT((ATI3:ATI54=AQX12)*(ATL3:ATL54=AQX14)*ATJ3:ATJ54)+SUMPRODUCT((ATI3:ATI54=AQX12)*(ATL3:ATL54=AQX15)*ATJ3:ATJ54)+SUMPRODUCT((ATI3:ATI54=AQX12)*(ATL3:ATL54=AQX11)*ATJ3:ATJ54)+SUMPRODUCT((ATI3:ATI54=AQX13)*(ATL3:ATL54=AQX12)*ATK3:ATK54)+SUMPRODUCT((ATI3:ATI54=AQX14)*(ATL3:ATL54=AQX12)*ATK3:ATK54)+SUMPRODUCT((ATI3:ATI54=AQX15)*(ATL3:ATL54=AQX12)*ATK3:ATK54)+SUMPRODUCT((ATI3:ATI54=AQX11)*(ATL3:ATL54=AQX12)*ATK3:ATK54)</f>
        <v>0</v>
      </c>
      <c r="ARC12" s="385">
        <f ca="1">SUMPRODUCT((ATI3:ATI54=AQX12)*(ATL3:ATL54=AQX13)*ATK3:ATK54)+SUMPRODUCT((ATI3:ATI54=AQX12)*(ATL3:ATL54=AQX14)*ATK3:ATK54)+SUMPRODUCT((ATI3:ATI54=AQX12)*(ATL3:ATL54=AQX15)*ATK3:ATK54)+SUMPRODUCT((ATI3:ATI54=AQX12)*(ATL3:ATL54=AQX11)*ATK3:ATK54)+SUMPRODUCT((ATI3:ATI54=AQX13)*(ATL3:ATL54=AQX12)*ATJ3:ATJ54)+SUMPRODUCT((ATI3:ATI54=AQX14)*(ATL3:ATL54=AQX12)*ATJ3:ATJ54)+SUMPRODUCT((ATI3:ATI54=AQX15)*(ATL3:ATL54=AQX12)*ATJ3:ATJ54)+SUMPRODUCT((ATI3:ATI54=AQX11)*(ATL3:ATL54=AQX12)*ATJ3:ATJ54)</f>
        <v>0</v>
      </c>
      <c r="ARD12" s="385">
        <f t="shared" ref="ARD12:ARD14" ca="1" si="1822">ARB12-ARC12+1000</f>
        <v>1000</v>
      </c>
      <c r="ARE12" s="385" t="str">
        <f t="shared" ref="ARE12:ARE14" ca="1" si="1823">IF(AQX12&lt;&gt;"",AQY12*3+AQZ12*1,"")</f>
        <v/>
      </c>
      <c r="ARF12" s="385" t="str">
        <f ca="1">IF(AQX12&lt;&gt;"",VLOOKUP(AQX12,APK4:APQ52,7,FALSE),"")</f>
        <v/>
      </c>
      <c r="ARG12" s="385" t="str">
        <f ca="1">IF(AQX12&lt;&gt;"",VLOOKUP(AQX12,APK4:APQ52,5,FALSE),"")</f>
        <v/>
      </c>
      <c r="ARH12" s="385" t="str">
        <f ca="1">IF(AQX12&lt;&gt;"",VLOOKUP(AQX12,APK4:APS52,9,FALSE),"")</f>
        <v/>
      </c>
      <c r="ARI12" s="385" t="str">
        <f t="shared" ref="ARI12:ARI14" ca="1" si="1824">ARE12</f>
        <v/>
      </c>
      <c r="ARJ12" s="385" t="str">
        <f t="shared" ref="ARJ12" ca="1" si="1825">IF(AQX12&lt;&gt;"",RANK(ARI12,ARI11:ARI15),"")</f>
        <v/>
      </c>
      <c r="ARK12" s="385" t="str">
        <f t="shared" ref="ARK12" ca="1" si="1826">IF(AQX12&lt;&gt;"",SUMPRODUCT((ARI11:ARI15=ARI12)*(ARD11:ARD15&gt;ARD12)),"")</f>
        <v/>
      </c>
      <c r="ARL12" s="385" t="str">
        <f t="shared" ref="ARL12" ca="1" si="1827">IF(AQX12&lt;&gt;"",SUMPRODUCT((ARI11:ARI15=ARI12)*(ARD11:ARD15=ARD12)*(ARB11:ARB15&gt;ARB12)),"")</f>
        <v/>
      </c>
      <c r="ARM12" s="385" t="str">
        <f t="shared" ref="ARM12" ca="1" si="1828">IF(AQX12&lt;&gt;"",SUMPRODUCT((ARI11:ARI15=ARI12)*(ARD11:ARD15=ARD12)*(ARB11:ARB15=ARB12)*(ARF11:ARF15&gt;ARF12)),"")</f>
        <v/>
      </c>
      <c r="ARN12" s="385" t="str">
        <f t="shared" ref="ARN12" ca="1" si="1829">IF(AQX12&lt;&gt;"",SUMPRODUCT((ARI11:ARI15=ARI12)*(ARD11:ARD15=ARD12)*(ARB11:ARB15=ARB12)*(ARF11:ARF15=ARF12)*(ARG11:ARG15&gt;ARG12)),"")</f>
        <v/>
      </c>
      <c r="ARO12" s="385" t="str">
        <f t="shared" ref="ARO12" ca="1" si="1830">IF(AQX12&lt;&gt;"",SUMPRODUCT((ARI11:ARI15=ARI12)*(ARD11:ARD15=ARD12)*(ARB11:ARB15=ARB12)*(ARF11:ARF15=ARF12)*(ARG11:ARG15=ARG12)*(ARH11:ARH15&gt;ARH12)),"")</f>
        <v/>
      </c>
      <c r="ARP12" s="385" t="str">
        <f t="shared" ref="ARP12" ca="1" si="1831">IF(AQX12&lt;&gt;"",IF(ARP64&lt;&gt;"",IF(AQW62=3,ARP64,ARP64+AQW62),SUM(ARJ12:ARO12)+1),"")</f>
        <v/>
      </c>
      <c r="ARQ12" s="385" t="str">
        <f t="shared" ref="ARQ12" ca="1" si="1832">IF(AQX12&lt;&gt;"",INDEX(AQX12:AQX15,MATCH(2,ARP12:ARP15,0),0),"")</f>
        <v/>
      </c>
      <c r="ATF12" s="385" t="str">
        <f t="shared" ref="ATF12" ca="1" si="1833">IF(ARQ12&lt;&gt;"",ARQ12,IF(AQW12&lt;&gt;"",AQW12,APW12))</f>
        <v>Portugal</v>
      </c>
      <c r="ATG12" s="385">
        <v>2</v>
      </c>
      <c r="ATH12" s="385">
        <v>10</v>
      </c>
      <c r="ATI12" s="389" t="str">
        <f t="shared" si="33"/>
        <v>Norway</v>
      </c>
      <c r="ATJ12" s="389">
        <f ca="1">IF(ATI2&lt;&gt;"",IF(OFFSET('Game Board'!O17,0,ATJ1)&lt;&gt;"",OFFSET('Game Board'!O17,0,ATJ1),0),"")</f>
        <v>0</v>
      </c>
      <c r="ATK12" s="389">
        <f ca="1">IF(ATI2&lt;&gt;"",IF(OFFSET('Game Board'!P17,0,ATJ1)&lt;&gt;"",OFFSET('Game Board'!P17,0,ATJ1),0),"")</f>
        <v>0</v>
      </c>
      <c r="ATL12" s="389" t="str">
        <f t="shared" si="34"/>
        <v>Finland</v>
      </c>
      <c r="ATM12" s="389" t="str">
        <f ca="1">IF(AND(OFFSET('Game Board'!O17,0,ATJ1)&lt;&gt;"",OFFSET('Game Board'!P17,0,ATJ1)&lt;&gt;""),IF(ATJ12&gt;ATK12,"W",IF(ATJ12=ATK12,"D","L")),"")</f>
        <v/>
      </c>
      <c r="ATN12" s="385" t="str">
        <f t="shared" ca="1" si="35"/>
        <v/>
      </c>
      <c r="ATY12" s="391"/>
      <c r="AXO12" s="389"/>
      <c r="AXP12" s="389"/>
      <c r="AXQ12" s="389"/>
      <c r="AXR12" s="389"/>
      <c r="AXS12" s="389"/>
      <c r="AYE12" s="391"/>
      <c r="BBU12" s="389"/>
      <c r="BBV12" s="389"/>
      <c r="BBW12" s="389"/>
      <c r="BBX12" s="389"/>
      <c r="BBY12" s="389"/>
      <c r="BCK12" s="391"/>
      <c r="BGA12" s="389"/>
      <c r="BGB12" s="389"/>
      <c r="BGC12" s="389"/>
      <c r="BGD12" s="389"/>
      <c r="BGE12" s="389"/>
      <c r="BGQ12" s="391"/>
      <c r="BKG12" s="389"/>
      <c r="BKH12" s="389"/>
      <c r="BKI12" s="389"/>
      <c r="BKJ12" s="389"/>
      <c r="BKK12" s="389"/>
      <c r="BKW12" s="391"/>
      <c r="BOM12" s="389"/>
      <c r="BON12" s="389"/>
      <c r="BOO12" s="389"/>
      <c r="BOP12" s="389"/>
      <c r="BOQ12" s="389"/>
      <c r="BPC12" s="391"/>
      <c r="BSS12" s="389"/>
      <c r="BST12" s="389"/>
      <c r="BSU12" s="389"/>
      <c r="BSV12" s="389"/>
      <c r="BSW12" s="389"/>
      <c r="BTI12" s="391"/>
      <c r="BWY12" s="389"/>
      <c r="BWZ12" s="389"/>
      <c r="BXA12" s="389"/>
      <c r="BXB12" s="389"/>
      <c r="BXC12" s="389"/>
      <c r="BXO12" s="391"/>
      <c r="CBE12" s="389"/>
      <c r="CBF12" s="389"/>
      <c r="CBG12" s="389"/>
      <c r="CBH12" s="389"/>
      <c r="CBI12" s="389"/>
      <c r="CBU12" s="391"/>
      <c r="CFK12" s="389"/>
      <c r="CFL12" s="389"/>
      <c r="CFM12" s="389"/>
      <c r="CFN12" s="389"/>
      <c r="CFO12" s="389"/>
      <c r="CGA12" s="391"/>
      <c r="CJQ12" s="389"/>
      <c r="CJR12" s="389"/>
      <c r="CJS12" s="389"/>
      <c r="CJT12" s="389"/>
      <c r="CJU12" s="389"/>
      <c r="CKG12" s="391"/>
      <c r="CNW12" s="389"/>
      <c r="CNX12" s="389"/>
      <c r="CNY12" s="389"/>
      <c r="CNZ12" s="389"/>
      <c r="COA12" s="389"/>
      <c r="COM12" s="391"/>
      <c r="CSC12" s="389"/>
      <c r="CSD12" s="389"/>
      <c r="CSE12" s="389"/>
      <c r="CSF12" s="389"/>
      <c r="CSG12" s="389"/>
      <c r="CSS12" s="391"/>
      <c r="CWI12" s="389"/>
      <c r="CWJ12" s="389"/>
      <c r="CWK12" s="389"/>
      <c r="CWL12" s="389"/>
      <c r="CWM12" s="389"/>
      <c r="CWY12" s="391"/>
      <c r="DAO12" s="389"/>
      <c r="DAP12" s="389"/>
      <c r="DAQ12" s="389"/>
      <c r="DAR12" s="389"/>
      <c r="DAS12" s="389"/>
      <c r="DBE12" s="391"/>
      <c r="DEU12" s="389"/>
      <c r="DEV12" s="389"/>
      <c r="DEW12" s="389"/>
      <c r="DEX12" s="389"/>
      <c r="DEY12" s="389"/>
      <c r="DFK12" s="391"/>
      <c r="DJA12" s="389"/>
      <c r="DJB12" s="389"/>
      <c r="DJC12" s="389"/>
      <c r="DJD12" s="389"/>
      <c r="DJE12" s="389"/>
      <c r="DJQ12" s="391"/>
      <c r="DNG12" s="389"/>
      <c r="DNH12" s="389"/>
      <c r="DNI12" s="389"/>
      <c r="DNJ12" s="389"/>
      <c r="DNK12" s="389"/>
      <c r="DNW12" s="391"/>
      <c r="DRM12" s="389"/>
      <c r="DRN12" s="389"/>
      <c r="DRO12" s="389"/>
      <c r="DRP12" s="389"/>
      <c r="DRQ12" s="389"/>
      <c r="DSC12" s="391"/>
      <c r="DVS12" s="389"/>
      <c r="DVT12" s="389"/>
      <c r="DVU12" s="389"/>
      <c r="DVV12" s="389"/>
      <c r="DVW12" s="389"/>
      <c r="DWI12" s="391"/>
      <c r="DZY12" s="389"/>
      <c r="DZZ12" s="389"/>
      <c r="EAA12" s="389"/>
      <c r="EAB12" s="389"/>
      <c r="EAC12" s="389"/>
      <c r="EAO12" s="391"/>
      <c r="EEE12" s="389"/>
      <c r="EEF12" s="389"/>
      <c r="EEG12" s="389"/>
      <c r="EEH12" s="389"/>
      <c r="EEI12" s="389"/>
      <c r="EEU12" s="391"/>
      <c r="EIK12" s="389"/>
      <c r="EIL12" s="389"/>
      <c r="EIM12" s="389"/>
      <c r="EIN12" s="389"/>
      <c r="EIO12" s="389"/>
      <c r="EJA12" s="391"/>
      <c r="EMQ12" s="389"/>
      <c r="EMR12" s="389"/>
      <c r="EMS12" s="389"/>
      <c r="EMT12" s="389"/>
      <c r="EMU12" s="389"/>
      <c r="ENG12" s="391"/>
      <c r="EQW12" s="389"/>
      <c r="EQX12" s="389"/>
      <c r="EQY12" s="389"/>
      <c r="EQZ12" s="389"/>
      <c r="ERA12" s="389"/>
      <c r="ERM12" s="391"/>
      <c r="EVC12" s="389"/>
      <c r="EVD12" s="389"/>
      <c r="EVE12" s="389"/>
      <c r="EVF12" s="389"/>
      <c r="EVG12" s="389"/>
      <c r="EVS12" s="391"/>
      <c r="EZI12" s="389"/>
      <c r="EZJ12" s="389"/>
      <c r="EZK12" s="389"/>
      <c r="EZL12" s="389"/>
      <c r="EZM12" s="389"/>
      <c r="EZY12" s="391"/>
      <c r="FDO12" s="389"/>
      <c r="FDP12" s="389"/>
      <c r="FDQ12" s="389"/>
      <c r="FDR12" s="389"/>
      <c r="FDS12" s="389"/>
      <c r="FEE12" s="391"/>
      <c r="FHU12" s="389"/>
      <c r="FHV12" s="389"/>
      <c r="FHW12" s="389"/>
      <c r="FHX12" s="389"/>
      <c r="FHY12" s="389"/>
      <c r="FIK12" s="391"/>
      <c r="FMA12" s="389"/>
      <c r="FMB12" s="389"/>
      <c r="FMC12" s="389"/>
      <c r="FMD12" s="389"/>
      <c r="FME12" s="389"/>
      <c r="FMQ12" s="391"/>
      <c r="FQG12" s="389"/>
      <c r="FQH12" s="389"/>
      <c r="FQI12" s="389"/>
      <c r="FQJ12" s="389"/>
      <c r="FQK12" s="389"/>
      <c r="FQW12" s="391"/>
      <c r="FUM12" s="389"/>
      <c r="FUN12" s="389"/>
      <c r="FUO12" s="389"/>
      <c r="FUP12" s="389"/>
      <c r="FUQ12" s="389"/>
      <c r="FVC12" s="391"/>
      <c r="FYS12" s="389"/>
      <c r="FYT12" s="389"/>
      <c r="FYU12" s="389"/>
      <c r="FYV12" s="389"/>
      <c r="FYW12" s="389"/>
      <c r="FZI12" s="391"/>
      <c r="GCY12" s="389"/>
      <c r="GCZ12" s="389"/>
      <c r="GDA12" s="389"/>
      <c r="GDB12" s="389"/>
      <c r="GDC12" s="389"/>
      <c r="GDO12" s="391"/>
      <c r="GHE12" s="389"/>
      <c r="GHF12" s="389"/>
      <c r="GHG12" s="389"/>
      <c r="GHH12" s="389"/>
      <c r="GHI12" s="389"/>
      <c r="GHU12" s="391"/>
      <c r="GLK12" s="389"/>
      <c r="GLL12" s="389"/>
      <c r="GLM12" s="389"/>
      <c r="GLN12" s="389"/>
      <c r="GLO12" s="389"/>
      <c r="GMA12" s="391"/>
      <c r="GPQ12" s="389"/>
      <c r="GPR12" s="389"/>
      <c r="GPS12" s="389"/>
      <c r="GPT12" s="389"/>
      <c r="GPU12" s="389"/>
      <c r="GQG12" s="391"/>
      <c r="GTW12" s="389"/>
      <c r="GTX12" s="389"/>
      <c r="GTY12" s="389"/>
      <c r="GTZ12" s="389"/>
      <c r="GUA12" s="389"/>
      <c r="GUM12" s="391"/>
      <c r="GYC12" s="389"/>
      <c r="GYD12" s="389"/>
      <c r="GYE12" s="389"/>
      <c r="GYF12" s="389"/>
      <c r="GYG12" s="389"/>
      <c r="GYS12" s="391"/>
      <c r="HCI12" s="389"/>
      <c r="HCJ12" s="389"/>
      <c r="HCK12" s="389"/>
      <c r="HCL12" s="389"/>
      <c r="HCM12" s="389"/>
      <c r="HCY12" s="391"/>
      <c r="HGO12" s="389"/>
      <c r="HGP12" s="389"/>
      <c r="HGQ12" s="389"/>
      <c r="HGR12" s="389"/>
      <c r="HGS12" s="389"/>
      <c r="HHE12" s="391"/>
      <c r="HKU12" s="389"/>
      <c r="HKV12" s="389"/>
      <c r="HKW12" s="389"/>
      <c r="HKX12" s="389"/>
      <c r="HKY12" s="389"/>
      <c r="HLK12" s="391"/>
      <c r="HPA12" s="389"/>
      <c r="HPB12" s="389"/>
      <c r="HPC12" s="389"/>
      <c r="HPD12" s="389"/>
      <c r="HPE12" s="389"/>
      <c r="HPQ12" s="391"/>
      <c r="HTG12" s="389"/>
      <c r="HTH12" s="389"/>
      <c r="HTI12" s="389"/>
      <c r="HTJ12" s="389"/>
      <c r="HTK12" s="389"/>
      <c r="HTW12" s="391"/>
      <c r="HXM12" s="389"/>
      <c r="HXN12" s="389"/>
      <c r="HXO12" s="389"/>
      <c r="HXP12" s="389"/>
      <c r="HXQ12" s="389"/>
      <c r="HYC12" s="391"/>
      <c r="IBS12" s="389"/>
      <c r="IBT12" s="389"/>
      <c r="IBU12" s="389"/>
      <c r="IBV12" s="389"/>
      <c r="IBW12" s="389"/>
      <c r="ICI12" s="391"/>
      <c r="IFY12" s="389"/>
      <c r="IFZ12" s="389"/>
      <c r="IGA12" s="389"/>
      <c r="IGB12" s="389"/>
      <c r="IGC12" s="389"/>
      <c r="IGO12" s="391"/>
      <c r="IKE12" s="389"/>
      <c r="IKF12" s="389"/>
      <c r="IKG12" s="389"/>
      <c r="IKH12" s="389"/>
      <c r="IKI12" s="389"/>
      <c r="IKU12" s="391"/>
      <c r="IOK12" s="389"/>
      <c r="IOL12" s="389"/>
      <c r="IOM12" s="389"/>
      <c r="ION12" s="389"/>
      <c r="IOO12" s="389"/>
      <c r="IPA12" s="391"/>
      <c r="ISQ12" s="389"/>
      <c r="ISR12" s="389"/>
      <c r="ISS12" s="389"/>
      <c r="IST12" s="389"/>
      <c r="ISU12" s="389"/>
      <c r="ITG12" s="391"/>
      <c r="IWW12" s="389"/>
      <c r="IWX12" s="389"/>
      <c r="IWY12" s="389"/>
      <c r="IWZ12" s="389"/>
      <c r="IXA12" s="389"/>
      <c r="IXM12" s="391"/>
      <c r="JBC12" s="389"/>
      <c r="JBD12" s="389"/>
      <c r="JBE12" s="389"/>
      <c r="JBF12" s="389"/>
      <c r="JBG12" s="389"/>
      <c r="JBS12" s="391"/>
      <c r="JFI12" s="389"/>
      <c r="JFJ12" s="389"/>
      <c r="JFK12" s="389"/>
      <c r="JFL12" s="389"/>
      <c r="JFM12" s="389"/>
      <c r="JFY12" s="391"/>
      <c r="JJO12" s="389"/>
      <c r="JJP12" s="389"/>
      <c r="JJQ12" s="389"/>
      <c r="JJR12" s="389"/>
      <c r="JJS12" s="389"/>
      <c r="JKE12" s="391"/>
      <c r="JNU12" s="389"/>
      <c r="JNV12" s="389"/>
      <c r="JNW12" s="389"/>
      <c r="JNX12" s="389"/>
      <c r="JNY12" s="389"/>
      <c r="JOK12" s="391"/>
      <c r="JSA12" s="389"/>
      <c r="JSB12" s="389"/>
      <c r="JSC12" s="389"/>
      <c r="JSD12" s="389"/>
      <c r="JSE12" s="389"/>
      <c r="JSQ12" s="391"/>
      <c r="JWG12" s="389"/>
      <c r="JWH12" s="389"/>
      <c r="JWI12" s="389"/>
      <c r="JWJ12" s="389"/>
      <c r="JWK12" s="389"/>
      <c r="JWW12" s="391"/>
      <c r="KAM12" s="389"/>
      <c r="KAN12" s="389"/>
      <c r="KAO12" s="389"/>
      <c r="KAP12" s="389"/>
      <c r="KAQ12" s="389"/>
      <c r="KBC12" s="391"/>
      <c r="KES12" s="389"/>
      <c r="KET12" s="389"/>
      <c r="KEU12" s="389"/>
      <c r="KEV12" s="389"/>
      <c r="KEW12" s="389"/>
      <c r="KFI12" s="391"/>
      <c r="KIY12" s="389"/>
      <c r="KIZ12" s="389"/>
      <c r="KJA12" s="389"/>
      <c r="KJB12" s="389"/>
      <c r="KJC12" s="389"/>
      <c r="KJO12" s="391"/>
      <c r="KNE12" s="389"/>
      <c r="KNF12" s="389"/>
      <c r="KNG12" s="389"/>
      <c r="KNH12" s="389"/>
      <c r="KNI12" s="389"/>
      <c r="KNU12" s="391"/>
      <c r="KRK12" s="389"/>
      <c r="KRL12" s="389"/>
      <c r="KRM12" s="389"/>
      <c r="KRN12" s="389"/>
      <c r="KRO12" s="389"/>
      <c r="KSA12" s="391"/>
      <c r="KVQ12" s="389"/>
      <c r="KVR12" s="389"/>
      <c r="KVS12" s="389"/>
      <c r="KVT12" s="389"/>
      <c r="KVU12" s="389"/>
      <c r="KWG12" s="391"/>
      <c r="KZW12" s="389"/>
      <c r="KZX12" s="389"/>
      <c r="KZY12" s="389"/>
      <c r="KZZ12" s="389"/>
      <c r="LAA12" s="389"/>
      <c r="LAM12" s="391"/>
      <c r="LEC12" s="389"/>
      <c r="LED12" s="389"/>
      <c r="LEE12" s="389"/>
      <c r="LEF12" s="389"/>
      <c r="LEG12" s="389"/>
      <c r="LES12" s="391"/>
      <c r="LII12" s="389"/>
      <c r="LIJ12" s="389"/>
      <c r="LIK12" s="389"/>
      <c r="LIL12" s="389"/>
      <c r="LIM12" s="389"/>
      <c r="LIY12" s="391"/>
      <c r="LMO12" s="389"/>
      <c r="LMP12" s="389"/>
      <c r="LMQ12" s="389"/>
      <c r="LMR12" s="389"/>
      <c r="LMS12" s="389"/>
      <c r="LNE12" s="391"/>
      <c r="LQU12" s="389"/>
      <c r="LQV12" s="389"/>
      <c r="LQW12" s="389"/>
      <c r="LQX12" s="389"/>
      <c r="LQY12" s="389"/>
      <c r="LRK12" s="391"/>
      <c r="LVA12" s="389"/>
      <c r="LVB12" s="389"/>
      <c r="LVC12" s="389"/>
      <c r="LVD12" s="389"/>
      <c r="LVE12" s="389"/>
      <c r="LVQ12" s="391"/>
      <c r="LZG12" s="389"/>
      <c r="LZH12" s="389"/>
      <c r="LZI12" s="389"/>
      <c r="LZJ12" s="389"/>
      <c r="LZK12" s="389"/>
      <c r="LZW12" s="391"/>
      <c r="MDM12" s="389"/>
      <c r="MDN12" s="389"/>
      <c r="MDO12" s="389"/>
      <c r="MDP12" s="389"/>
      <c r="MDQ12" s="389"/>
      <c r="MEC12" s="391"/>
      <c r="MHS12" s="389"/>
      <c r="MHT12" s="389"/>
      <c r="MHU12" s="389"/>
      <c r="MHV12" s="389"/>
      <c r="MHW12" s="389"/>
      <c r="MII12" s="391"/>
      <c r="MLY12" s="389"/>
      <c r="MLZ12" s="389"/>
      <c r="MMA12" s="389"/>
      <c r="MMB12" s="389"/>
      <c r="MMC12" s="389"/>
      <c r="MMO12" s="391"/>
      <c r="MQE12" s="389"/>
      <c r="MQF12" s="389"/>
      <c r="MQG12" s="389"/>
      <c r="MQH12" s="389"/>
      <c r="MQI12" s="389"/>
      <c r="MQU12" s="391"/>
      <c r="MUK12" s="389"/>
      <c r="MUL12" s="389"/>
      <c r="MUM12" s="389"/>
      <c r="MUN12" s="389"/>
      <c r="MUO12" s="389"/>
      <c r="MVA12" s="391"/>
      <c r="MYQ12" s="389"/>
      <c r="MYR12" s="389"/>
      <c r="MYS12" s="389"/>
      <c r="MYT12" s="389"/>
      <c r="MYU12" s="389"/>
      <c r="MZG12" s="391"/>
      <c r="NCW12" s="389"/>
      <c r="NCX12" s="389"/>
      <c r="NCY12" s="389"/>
      <c r="NCZ12" s="389"/>
      <c r="NDA12" s="389"/>
      <c r="NDM12" s="391"/>
      <c r="NHC12" s="389"/>
      <c r="NHD12" s="389"/>
      <c r="NHE12" s="389"/>
      <c r="NHF12" s="389"/>
      <c r="NHG12" s="389"/>
      <c r="NHS12" s="391"/>
      <c r="NLI12" s="389"/>
      <c r="NLJ12" s="389"/>
      <c r="NLK12" s="389"/>
      <c r="NLL12" s="389"/>
      <c r="NLM12" s="389"/>
      <c r="NLY12" s="391"/>
      <c r="NPO12" s="389"/>
      <c r="NPP12" s="389"/>
      <c r="NPQ12" s="389"/>
      <c r="NPR12" s="389"/>
      <c r="NPS12" s="389"/>
      <c r="NQE12" s="391"/>
      <c r="NTU12" s="389"/>
      <c r="NTV12" s="389"/>
      <c r="NTW12" s="389"/>
      <c r="NTX12" s="389"/>
      <c r="NTY12" s="389"/>
      <c r="NUK12" s="391"/>
      <c r="NYA12" s="389"/>
      <c r="NYB12" s="389"/>
      <c r="NYC12" s="389"/>
      <c r="NYD12" s="389"/>
      <c r="NYE12" s="389"/>
      <c r="NYQ12" s="391"/>
      <c r="OCG12" s="389"/>
      <c r="OCH12" s="389"/>
      <c r="OCI12" s="389"/>
      <c r="OCJ12" s="389"/>
      <c r="OCK12" s="389"/>
      <c r="OCW12" s="391"/>
      <c r="OGM12" s="389"/>
      <c r="OGN12" s="389"/>
      <c r="OGO12" s="389"/>
      <c r="OGP12" s="389"/>
      <c r="OGQ12" s="389"/>
      <c r="OHC12" s="391"/>
      <c r="OKS12" s="389"/>
      <c r="OKT12" s="389"/>
      <c r="OKU12" s="389"/>
      <c r="OKV12" s="389"/>
      <c r="OKW12" s="389"/>
      <c r="OLI12" s="391"/>
      <c r="OOY12" s="389"/>
      <c r="OOZ12" s="389"/>
      <c r="OPA12" s="389"/>
      <c r="OPB12" s="389"/>
      <c r="OPC12" s="389"/>
      <c r="OPO12" s="391"/>
      <c r="OTE12" s="389"/>
      <c r="OTF12" s="389"/>
      <c r="OTG12" s="389"/>
      <c r="OTH12" s="389"/>
      <c r="OTI12" s="389"/>
      <c r="OTU12" s="391"/>
      <c r="OXK12" s="389"/>
      <c r="OXL12" s="389"/>
      <c r="OXM12" s="389"/>
      <c r="OXN12" s="389"/>
      <c r="OXO12" s="389"/>
      <c r="OYA12" s="391"/>
      <c r="PBQ12" s="389"/>
      <c r="PBR12" s="389"/>
      <c r="PBS12" s="389"/>
      <c r="PBT12" s="389"/>
      <c r="PBU12" s="389"/>
      <c r="PCG12" s="391"/>
      <c r="PFW12" s="389"/>
      <c r="PFX12" s="389"/>
      <c r="PFY12" s="389"/>
      <c r="PFZ12" s="389"/>
      <c r="PGA12" s="389"/>
      <c r="PGM12" s="391"/>
      <c r="PKC12" s="389"/>
      <c r="PKD12" s="389"/>
      <c r="PKE12" s="389"/>
      <c r="PKF12" s="389"/>
      <c r="PKG12" s="389"/>
      <c r="PKS12" s="391"/>
      <c r="POI12" s="389"/>
      <c r="POJ12" s="389"/>
      <c r="POK12" s="389"/>
      <c r="POL12" s="389"/>
      <c r="POM12" s="389"/>
    </row>
    <row r="13" spans="2:11220" x14ac:dyDescent="0.25">
      <c r="B13" s="385">
        <f>VLOOKUP(C13,CX11:CY15,2,FALSE)</f>
        <v>3</v>
      </c>
      <c r="C13" s="386" t="str">
        <f>'Tournament Setup'!D12</f>
        <v>Belgium</v>
      </c>
      <c r="D13" s="385">
        <f>SUMPRODUCT((DA3:DA54=C13)*(DE3:DE54="W"))+SUMPRODUCT((DD3:DD54=C13)*(DF3:DF54="W"))</f>
        <v>0</v>
      </c>
      <c r="E13" s="385">
        <f>SUMPRODUCT((DA3:DA54=C13)*(DE3:DE54="D"))+SUMPRODUCT((DD3:DD54=C13)*(DF3:DF54="D"))</f>
        <v>0</v>
      </c>
      <c r="F13" s="385">
        <f>SUMPRODUCT((DA3:DA54=C13)*(DE3:DE54="L"))+SUMPRODUCT((DD3:DD54=C13)*(DF3:DF54="L"))</f>
        <v>0</v>
      </c>
      <c r="G13" s="385">
        <f>SUMIF(DA3:DA72,C13,DB3:DB72)+SUMIF(DD3:DD72,C13,DC3:DC72)</f>
        <v>0</v>
      </c>
      <c r="H13" s="385">
        <f>SUMIF(DD3:DD72,C13,DB3:DB72)+SUMIF(DA3:DA72,C13,DC3:DC72)</f>
        <v>0</v>
      </c>
      <c r="I13" s="385">
        <f t="shared" si="1306"/>
        <v>1000</v>
      </c>
      <c r="J13" s="385">
        <f t="shared" si="1307"/>
        <v>0</v>
      </c>
      <c r="K13" s="391">
        <v>15</v>
      </c>
      <c r="L13" s="385">
        <f>IF(COUNTIF(J11:J15,4)&lt;&gt;4,RANK(J13,J11:J15),J65)</f>
        <v>1</v>
      </c>
      <c r="N13" s="385">
        <f>SUMPRODUCT((L11:L14=L13)*(K11:K14&lt;K13))+L13</f>
        <v>2</v>
      </c>
      <c r="O13" s="386" t="str">
        <f>INDEX(C11:C15,MATCH(3,N11:N15,0),0)</f>
        <v>Portugal</v>
      </c>
      <c r="P13" s="385">
        <f>INDEX(L11:L15,MATCH(O13,C11:C15,0),0)</f>
        <v>1</v>
      </c>
      <c r="Q13" s="385" t="str">
        <f>IF(AND(Q12&lt;&gt;"",P13=1),O13,"")</f>
        <v>Portugal</v>
      </c>
      <c r="R13" s="385" t="str">
        <f>IF(AND(R12&lt;&gt;"",P14=2),O14,"")</f>
        <v/>
      </c>
      <c r="S13" s="385" t="str">
        <f>IF(AND(S12&lt;&gt;"",P15=3),O15,"")</f>
        <v/>
      </c>
      <c r="V13" s="385" t="str">
        <f t="shared" si="1549"/>
        <v>Portugal</v>
      </c>
      <c r="W13" s="385">
        <f>SUMPRODUCT((DA3:DA54=V13)*(DD3:DD54=V14)*(DE3:DE54="W"))+SUMPRODUCT((DA3:DA54=V13)*(DD3:DD54=V15)*(DE3:DE54="W"))+SUMPRODUCT((DA3:DA54=V13)*(DD3:DD54=V11)*(DE3:DE54="W"))+SUMPRODUCT((DA3:DA54=V13)*(DD3:DD54=V12)*(DE3:DE54="W"))+SUMPRODUCT((DA3:DA54=V14)*(DD3:DD54=V13)*(DF3:DF54="W"))+SUMPRODUCT((DA3:DA54=V15)*(DD3:DD54=V13)*(DF3:DF54="W"))+SUMPRODUCT((DA3:DA54=V11)*(DD3:DD54=V13)*(DF3:DF54="W"))+SUMPRODUCT((DA3:DA54=V12)*(DD3:DD54=V13)*(DF3:DF54="W"))</f>
        <v>0</v>
      </c>
      <c r="X13" s="385">
        <f>SUMPRODUCT((DA3:DA54=V13)*(DD3:DD54=V14)*(DE3:DE54="D"))+SUMPRODUCT((DA3:DA54=V13)*(DD3:DD54=V15)*(DE3:DE54="D"))+SUMPRODUCT((DA3:DA54=V13)*(DD3:DD54=V11)*(DE3:DE54="D"))+SUMPRODUCT((DA3:DA54=V13)*(DD3:DD54=V12)*(DE3:DE54="D"))+SUMPRODUCT((DA3:DA54=V14)*(DD3:DD54=V13)*(DE3:DE54="D"))+SUMPRODUCT((DA3:DA54=V15)*(DD3:DD54=V13)*(DE3:DE54="D"))+SUMPRODUCT((DA3:DA54=V11)*(DD3:DD54=V13)*(DE3:DE54="D"))+SUMPRODUCT((DA3:DA54=V12)*(DD3:DD54=V13)*(DE3:DE54="D"))</f>
        <v>0</v>
      </c>
      <c r="Y13" s="385">
        <f>SUMPRODUCT((DA3:DA54=V13)*(DD3:DD54=V14)*(DE3:DE54="L"))+SUMPRODUCT((DA3:DA54=V13)*(DD3:DD54=V15)*(DE3:DE54="L"))+SUMPRODUCT((DA3:DA54=V13)*(DD3:DD54=V11)*(DE3:DE54="L"))+SUMPRODUCT((DA3:DA54=V13)*(DD3:DD54=V12)*(DE3:DE54="L"))+SUMPRODUCT((DA3:DA54=V14)*(DD3:DD54=V13)*(DF3:DF54="L"))+SUMPRODUCT((DA3:DA54=V15)*(DD3:DD54=V13)*(DF3:DF54="L"))+SUMPRODUCT((DA3:DA54=V11)*(DD3:DD54=V13)*(DF3:DF54="L"))+SUMPRODUCT((DA3:DA54=V12)*(DD3:DD54=V13)*(DF3:DF54="L"))</f>
        <v>0</v>
      </c>
      <c r="Z13" s="385">
        <f>SUMPRODUCT((DA3:DA54=V13)*(DD3:DD54=V14)*DB3:DB54)+SUMPRODUCT((DA3:DA54=V13)*(DD3:DD54=V15)*DB3:DB54)+SUMPRODUCT((DA3:DA54=V13)*(DD3:DD54=V11)*DB3:DB54)+SUMPRODUCT((DA3:DA54=V13)*(DD3:DD54=V12)*DB3:DB54)+SUMPRODUCT((DA3:DA54=V14)*(DD3:DD54=V13)*DC3:DC54)+SUMPRODUCT((DA3:DA54=V15)*(DD3:DD54=V13)*DC3:DC54)+SUMPRODUCT((DA3:DA54=V11)*(DD3:DD54=V13)*DC3:DC54)+SUMPRODUCT((DA3:DA54=V12)*(DD3:DD54=V13)*DC3:DC54)</f>
        <v>0</v>
      </c>
      <c r="AA13" s="385">
        <f>SUMPRODUCT((DA3:DA54=V13)*(DD3:DD54=V14)*DC3:DC54)+SUMPRODUCT((DA3:DA54=V13)*(DD3:DD54=V15)*DC3:DC54)+SUMPRODUCT((DA3:DA54=V13)*(DD3:DD54=V11)*DC3:DC54)+SUMPRODUCT((DA3:DA54=V13)*(DD3:DD54=V12)*DC3:DC54)+SUMPRODUCT((DA3:DA54=V14)*(DD3:DD54=V13)*DB3:DB54)+SUMPRODUCT((DA3:DA54=V15)*(DD3:DD54=V13)*DB3:DB54)+SUMPRODUCT((DA3:DA54=V11)*(DD3:DD54=V13)*DB3:DB54)+SUMPRODUCT((DA3:DA54=V12)*(DD3:DD54=V13)*DB3:DB54)</f>
        <v>0</v>
      </c>
      <c r="AB13" s="385">
        <f>Z13-AA13+1000</f>
        <v>1000</v>
      </c>
      <c r="AC13" s="385">
        <f t="shared" si="1308"/>
        <v>0</v>
      </c>
      <c r="AD13" s="385">
        <f>IF(V13&lt;&gt;"",VLOOKUP(V13,C4:I52,7,FALSE),"")</f>
        <v>1000</v>
      </c>
      <c r="AE13" s="385">
        <f>IF(V13&lt;&gt;"",VLOOKUP(V13,C4:I52,5,FALSE),"")</f>
        <v>0</v>
      </c>
      <c r="AF13" s="385">
        <f>IF(V13&lt;&gt;"",VLOOKUP(V13,C4:K52,9,FALSE),"")</f>
        <v>23</v>
      </c>
      <c r="AG13" s="385">
        <f t="shared" si="1309"/>
        <v>0</v>
      </c>
      <c r="AH13" s="385">
        <f>IF(V13&lt;&gt;"",RANK(AG13,AG11:AG15),"")</f>
        <v>1</v>
      </c>
      <c r="AI13" s="385">
        <f>IF(V13&lt;&gt;"",SUMPRODUCT((AG11:AG15=AG13)*(AB11:AB15&gt;AB13)),"")</f>
        <v>0</v>
      </c>
      <c r="AJ13" s="385">
        <f>IF(V13&lt;&gt;"",SUMPRODUCT((AG11:AG15=AG13)*(AB11:AB15=AB13)*(Z11:Z15&gt;Z13)),"")</f>
        <v>0</v>
      </c>
      <c r="AK13" s="385">
        <f>IF(V13&lt;&gt;"",SUMPRODUCT((AG11:AG15=AG13)*(AB11:AB15=AB13)*(Z11:Z15=Z13)*(AD11:AD15&gt;AD13)),"")</f>
        <v>0</v>
      </c>
      <c r="AL13" s="385">
        <f>IF(V13&lt;&gt;"",SUMPRODUCT((AG11:AG15=AG13)*(AB11:AB15=AB13)*(Z11:Z15=Z13)*(AD11:AD15=AD13)*(AE11:AE15&gt;AE13)),"")</f>
        <v>0</v>
      </c>
      <c r="AM13" s="385">
        <f>IF(V13&lt;&gt;"",SUMPRODUCT((AG11:AG15=AG13)*(AB11:AB15=AB13)*(Z11:Z15=Z13)*(AD11:AD15=AD13)*(AE11:AE15=AE13)*(AF11:AF15&gt;AF13)),"")</f>
        <v>1</v>
      </c>
      <c r="AN13" s="385">
        <f>IF(V13&lt;&gt;"",IF(AN65&lt;&gt;"",IF(U62=3,AN65,AN65+U62),SUM(AH13:AM13)),"")</f>
        <v>2</v>
      </c>
      <c r="AO13" s="385" t="str">
        <f>IF(V13&lt;&gt;"",INDEX(V11:V15,MATCH(3,AN11:AN15,0),0),"")</f>
        <v>Belgium</v>
      </c>
      <c r="AP13" s="385" t="str">
        <f>IF(R12&lt;&gt;"",R12,"")</f>
        <v/>
      </c>
      <c r="AQ13" s="385">
        <f>SUMPRODUCT((DA3:DA54=AP13)*(DD3:DD54=AP14)*(DE3:DE54="W"))+SUMPRODUCT((DA3:DA54=AP13)*(DD3:DD54=AP15)*(DE3:DE54="W"))+SUMPRODUCT((DA3:DA54=AP13)*(DD3:DD54=AP12)*(DE3:DE54="W"))+SUMPRODUCT((DA3:DA54=AP14)*(DD3:DD54=AP13)*(DF3:DF54="W"))+SUMPRODUCT((DA3:DA54=AP15)*(DD3:DD54=AP13)*(DF3:DF54="W"))+SUMPRODUCT((DA3:DA54=AP12)*(DD3:DD54=AP13)*(DF3:DF54="W"))</f>
        <v>0</v>
      </c>
      <c r="AR13" s="385">
        <f>SUMPRODUCT((DA3:DA54=AP13)*(DD3:DD54=AP14)*(DE3:DE54="D"))+SUMPRODUCT((DA3:DA54=AP13)*(DD3:DD54=AP15)*(DE3:DE54="D"))+SUMPRODUCT((DA3:DA54=AP13)*(DD3:DD54=AP12)*(DE3:DE54="D"))+SUMPRODUCT((DA3:DA54=AP14)*(DD3:DD54=AP13)*(DE3:DE54="D"))+SUMPRODUCT((DA3:DA54=AP15)*(DD3:DD54=AP13)*(DE3:DE54="D"))+SUMPRODUCT((DA3:DA54=AP12)*(DD3:DD54=AP13)*(DE3:DE54="D"))</f>
        <v>0</v>
      </c>
      <c r="AS13" s="385">
        <f>SUMPRODUCT((DA3:DA54=AP13)*(DD3:DD54=AP14)*(DE3:DE54="L"))+SUMPRODUCT((DA3:DA54=AP13)*(DD3:DD54=AP15)*(DE3:DE54="L"))+SUMPRODUCT((DA3:DA54=AP13)*(DD3:DD54=AP12)*(DE3:DE54="L"))+SUMPRODUCT((DA3:DA54=AP14)*(DD3:DD54=AP13)*(DF3:DF54="L"))+SUMPRODUCT((DA3:DA54=AP15)*(DD3:DD54=AP13)*(DF3:DF54="L"))+SUMPRODUCT((DA3:DA54=AP12)*(DD3:DD54=AP13)*(DF3:DF54="L"))</f>
        <v>0</v>
      </c>
      <c r="AT13" s="385">
        <f>SUMPRODUCT((DA3:DA54=AP13)*(DD3:DD54=AP14)*DB3:DB54)+SUMPRODUCT((DA3:DA54=AP13)*(DD3:DD54=AP15)*DB3:DB54)+SUMPRODUCT((DA3:DA54=AP13)*(DD3:DD54=AP11)*DB3:DB54)+SUMPRODUCT((DA3:DA54=AP13)*(DD3:DD54=AP12)*DB3:DB54)+SUMPRODUCT((DA3:DA54=AP14)*(DD3:DD54=AP13)*DC3:DC54)+SUMPRODUCT((DA3:DA54=AP15)*(DD3:DD54=AP13)*DC3:DC54)+SUMPRODUCT((DA3:DA54=AP11)*(DD3:DD54=AP13)*DC3:DC54)+SUMPRODUCT((DA3:DA54=AP12)*(DD3:DD54=AP13)*DC3:DC54)</f>
        <v>0</v>
      </c>
      <c r="AU13" s="385">
        <f>SUMPRODUCT((DA3:DA54=AP13)*(DD3:DD54=AP14)*DC3:DC54)+SUMPRODUCT((DA3:DA54=AP13)*(DD3:DD54=AP15)*DC3:DC54)+SUMPRODUCT((DA3:DA54=AP13)*(DD3:DD54=AP11)*DC3:DC54)+SUMPRODUCT((DA3:DA54=AP13)*(DD3:DD54=AP12)*DC3:DC54)+SUMPRODUCT((DA3:DA54=AP14)*(DD3:DD54=AP13)*DB3:DB54)+SUMPRODUCT((DA3:DA54=AP15)*(DD3:DD54=AP13)*DB3:DB54)+SUMPRODUCT((DA3:DA54=AP11)*(DD3:DD54=AP13)*DB3:DB54)+SUMPRODUCT((DA3:DA54=AP12)*(DD3:DD54=AP13)*DB3:DB54)</f>
        <v>0</v>
      </c>
      <c r="AV13" s="385">
        <f>AT13-AU13+1000</f>
        <v>1000</v>
      </c>
      <c r="AW13" s="385" t="str">
        <f t="shared" si="1550"/>
        <v/>
      </c>
      <c r="AX13" s="385" t="str">
        <f>IF(AP13&lt;&gt;"",VLOOKUP(AP13,C4:I52,7,FALSE),"")</f>
        <v/>
      </c>
      <c r="AY13" s="385" t="str">
        <f>IF(AP13&lt;&gt;"",VLOOKUP(AP13,C4:I52,5,FALSE),"")</f>
        <v/>
      </c>
      <c r="AZ13" s="385" t="str">
        <f>IF(AP13&lt;&gt;"",VLOOKUP(AP13,C4:K52,9,FALSE),"")</f>
        <v/>
      </c>
      <c r="BA13" s="385" t="str">
        <f t="shared" si="1551"/>
        <v/>
      </c>
      <c r="BB13" s="385" t="str">
        <f>IF(AP13&lt;&gt;"",RANK(BA13,BA11:BA15),"")</f>
        <v/>
      </c>
      <c r="BC13" s="385" t="str">
        <f>IF(AP13&lt;&gt;"",SUMPRODUCT((BA11:BA15=BA13)*(AV11:AV15&gt;AV13)),"")</f>
        <v/>
      </c>
      <c r="BD13" s="385" t="str">
        <f>IF(AP13&lt;&gt;"",SUMPRODUCT((BA11:BA15=BA13)*(AV11:AV15=AV13)*(AT11:AT15&gt;AT13)),"")</f>
        <v/>
      </c>
      <c r="BE13" s="385" t="str">
        <f>IF(AP13&lt;&gt;"",SUMPRODUCT((BA11:BA15=BA13)*(AV11:AV15=AV13)*(AT11:AT15=AT13)*(AX11:AX15&gt;AX13)),"")</f>
        <v/>
      </c>
      <c r="BF13" s="385" t="str">
        <f>IF(AP13&lt;&gt;"",SUMPRODUCT((BA11:BA15=BA13)*(AV11:AV15=AV13)*(AT11:AT15=AT13)*(AX11:AX15=AX13)*(AY11:AY15&gt;AY13)),"")</f>
        <v/>
      </c>
      <c r="BG13" s="385" t="str">
        <f>IF(AP13&lt;&gt;"",SUMPRODUCT((BA11:BA15=BA13)*(AV11:AV15=AV13)*(AT11:AT15=AT13)*(AX11:AX15=AX13)*(AY11:AY15=AY13)*(AZ11:AZ15&gt;AZ13)),"")</f>
        <v/>
      </c>
      <c r="BH13" s="385" t="str">
        <f>IF(AP13&lt;&gt;"",IF(BH65&lt;&gt;"",IF(AO62=3,BH65,BH65+AO62),SUM(BB13:BG13)+1),"")</f>
        <v/>
      </c>
      <c r="BI13" s="385" t="str">
        <f>IF(AP13&lt;&gt;"",INDEX(AP12:AP15,MATCH(3,BH12:BH15,0),0),"")</f>
        <v/>
      </c>
      <c r="BJ13" s="385" t="str">
        <f>IF(S11&lt;&gt;"",S11,"")</f>
        <v/>
      </c>
      <c r="BK13" s="385">
        <f>SUMPRODUCT((DA3:DA54=BJ13)*(DD3:DD54=BJ14)*(DE3:DE54="W"))+SUMPRODUCT((DA3:DA54=BJ13)*(DD3:DD54=BJ15)*(DE3:DE54="W"))+SUMPRODUCT((DA3:DA54=BJ13)*(DD3:DD54=BJ16)*(DE3:DE54="W"))+SUMPRODUCT((DA3:DA54=BJ14)*(DD3:DD54=BJ13)*(DF3:DF54="W"))+SUMPRODUCT((DA3:DA54=BJ15)*(DD3:DD54=BJ13)*(DF3:DF54="W"))+SUMPRODUCT((DA3:DA54=BJ16)*(DD3:DD54=BJ13)*(DF3:DF54="W"))</f>
        <v>0</v>
      </c>
      <c r="BL13" s="385">
        <f>SUMPRODUCT((DA3:DA54=BJ13)*(DD3:DD54=BJ14)*(DE3:DE54="D"))+SUMPRODUCT((DA3:DA54=BJ13)*(DD3:DD54=BJ15)*(DE3:DE54="D"))+SUMPRODUCT((DA3:DA54=BJ13)*(DD3:DD54=BJ16)*(DE3:DE54="D"))+SUMPRODUCT((DA3:DA54=BJ14)*(DD3:DD54=BJ13)*(DE3:DE54="D"))+SUMPRODUCT((DA3:DA54=BJ15)*(DD3:DD54=BJ13)*(DE3:DE54="D"))+SUMPRODUCT((DA3:DA54=BJ16)*(DD3:DD54=BJ13)*(DE3:DE54="D"))</f>
        <v>0</v>
      </c>
      <c r="BM13" s="385">
        <f>SUMPRODUCT((DA3:DA54=BJ13)*(DD3:DD54=BJ14)*(DE3:DE54="L"))+SUMPRODUCT((DA3:DA54=BJ13)*(DD3:DD54=BJ15)*(DE3:DE54="L"))+SUMPRODUCT((DA3:DA54=BJ13)*(DD3:DD54=BJ16)*(DE3:DE54="L"))+SUMPRODUCT((DA3:DA54=BJ14)*(DD3:DD54=BJ13)*(DF3:DF54="L"))+SUMPRODUCT((DA3:DA54=BJ15)*(DD3:DD54=BJ13)*(DF3:DF54="L"))+SUMPRODUCT((DA3:DA54=BJ16)*(DD3:DD54=BJ13)*(DF3:DF54="L"))</f>
        <v>0</v>
      </c>
      <c r="BN13" s="385">
        <f>SUMPRODUCT((DA3:DA54=BJ13)*(DD3:DD54=BJ14)*DB3:DB54)+SUMPRODUCT((DA3:DA54=BJ13)*(DD3:DD54=BJ15)*DB3:DB54)+SUMPRODUCT((DA3:DA54=BJ13)*(DD3:DD54=BJ11)*DB3:DB54)+SUMPRODUCT((DA3:DA54=BJ13)*(DD3:DD54=BJ12)*DB3:DB54)+SUMPRODUCT((DA3:DA54=BJ14)*(DD3:DD54=BJ13)*DC3:DC54)+SUMPRODUCT((DA3:DA54=BJ15)*(DD3:DD54=BJ13)*DC3:DC54)+SUMPRODUCT((DA3:DA54=BJ11)*(DD3:DD54=BJ13)*DC3:DC54)+SUMPRODUCT((DA3:DA54=BJ12)*(DD3:DD54=BJ13)*DC3:DC54)</f>
        <v>0</v>
      </c>
      <c r="BO13" s="385">
        <f>SUMPRODUCT((DA3:DA54=BJ13)*(DD3:DD54=BJ14)*DC3:DC54)+SUMPRODUCT((DA3:DA54=BJ13)*(DD3:DD54=BJ15)*DC3:DC54)+SUMPRODUCT((DA3:DA54=BJ13)*(DD3:DD54=BJ11)*DC3:DC54)+SUMPRODUCT((DA3:DA54=BJ13)*(DD3:DD54=BJ12)*DC3:DC54)+SUMPRODUCT((DA3:DA54=BJ14)*(DD3:DD54=BJ13)*DB3:DB54)+SUMPRODUCT((DA3:DA54=BJ15)*(DD3:DD54=BJ13)*DB3:DB54)+SUMPRODUCT((DA3:DA54=BJ11)*(DD3:DD54=BJ13)*DB3:DB54)+SUMPRODUCT((DA3:DA54=BJ12)*(DD3:DD54=BJ13)*DB3:DB54)</f>
        <v>0</v>
      </c>
      <c r="BP13" s="385">
        <f>BN13-BO13+1000</f>
        <v>1000</v>
      </c>
      <c r="BQ13" s="385" t="str">
        <f t="shared" ref="BQ13:BQ14" si="1834">IF(BJ13&lt;&gt;"",BK13*3+BL13*1,"")</f>
        <v/>
      </c>
      <c r="BR13" s="385" t="str">
        <f>IF(BJ13&lt;&gt;"",VLOOKUP(BJ13,C4:I52,7,FALSE),"")</f>
        <v/>
      </c>
      <c r="BS13" s="385" t="str">
        <f>IF(BJ13&lt;&gt;"",VLOOKUP(BJ13,C4:I52,5,FALSE),"")</f>
        <v/>
      </c>
      <c r="BT13" s="385" t="str">
        <f>IF(BJ13&lt;&gt;"",VLOOKUP(BJ13,C4:K52,9,FALSE),"")</f>
        <v/>
      </c>
      <c r="BU13" s="385" t="str">
        <f t="shared" ref="BU13:BU14" si="1835">BQ13</f>
        <v/>
      </c>
      <c r="BV13" s="385" t="str">
        <f>IF(BJ13&lt;&gt;"",RANK(BU13,BU11:BU15),"")</f>
        <v/>
      </c>
      <c r="BW13" s="385" t="str">
        <f>IF(BJ13&lt;&gt;"",SUMPRODUCT((BU11:BU15=BU13)*(BP11:BP15&gt;BP13)),"")</f>
        <v/>
      </c>
      <c r="BX13" s="385" t="str">
        <f>IF(BJ13&lt;&gt;"",SUMPRODUCT((BU11:BU15=BU13)*(BP11:BP15=BP13)*(BN11:BN15&gt;BN13)),"")</f>
        <v/>
      </c>
      <c r="BY13" s="385" t="str">
        <f>IF(BJ13&lt;&gt;"",SUMPRODUCT((BU11:BU15=BU13)*(BP11:BP15=BP13)*(BN11:BN15=BN13)*(BR11:BR15&gt;BR13)),"")</f>
        <v/>
      </c>
      <c r="BZ13" s="385" t="str">
        <f>IF(BJ13&lt;&gt;"",SUMPRODUCT((BU11:BU15=BU13)*(BP11:BP15=BP13)*(BN11:BN15=BN13)*(BR11:BR15=BR13)*(BS11:BS15&gt;BS13)),"")</f>
        <v/>
      </c>
      <c r="CA13" s="385" t="str">
        <f>IF(BJ13&lt;&gt;"",SUMPRODUCT((BU11:BU15=BU13)*(BP11:BP15=BP13)*(BN11:BN15=BN13)*(BR11:BR15=BR13)*(BS11:BS15=BS13)*(BT11:BT15&gt;BT13)),"")</f>
        <v/>
      </c>
      <c r="CB13" s="385" t="str">
        <f>IF(BJ13&lt;&gt;"",SUM(BV13:CA13)+2,"")</f>
        <v/>
      </c>
      <c r="CC13" s="385" t="str">
        <f>IF(BJ13&lt;&gt;"",INDEX(BJ13:BJ15,MATCH(3,CB13:CB15,0),0),"")</f>
        <v/>
      </c>
      <c r="CX13" s="385" t="str">
        <f>IF(CC13&lt;&gt;"",CC13,IF(BI13&lt;&gt;"",BI13,IF(AO13&lt;&gt;"",AO13,O13)))</f>
        <v>Belgium</v>
      </c>
      <c r="CY13" s="385">
        <v>3</v>
      </c>
      <c r="CZ13" s="385">
        <v>11</v>
      </c>
      <c r="DA13" s="389" t="str">
        <f>'Game Board'!F18</f>
        <v>Portugal</v>
      </c>
      <c r="DB13" s="389">
        <f>IF(DA2&lt;&gt;"",IF(AND('Game Board'!G18&lt;&gt;"",'Game Board'!H18&lt;&gt;""),'Game Board'!G18,0),"")</f>
        <v>0</v>
      </c>
      <c r="DC13" s="389">
        <f>IF(DA2&lt;&gt;"",IF(AND('Game Board'!G18&lt;&gt;"",'Game Board'!H18&lt;&gt;""),'Game Board'!H18,0),"")</f>
        <v>0</v>
      </c>
      <c r="DD13" s="389" t="str">
        <f>'Game Board'!I18</f>
        <v>Italy</v>
      </c>
      <c r="DE13" s="389" t="str">
        <f>IF(AND('Game Board'!G18&lt;&gt;"",'Game Board'!H18&lt;&gt;""),IF(DB13&gt;DC13,"W",IF(DB13=DC13,"D","L")),"")</f>
        <v/>
      </c>
      <c r="DF13" s="385" t="str">
        <f t="shared" si="36"/>
        <v/>
      </c>
      <c r="DH13" s="385">
        <f ca="1">VLOOKUP(DI13,HD11:HE15,2,FALSE)</f>
        <v>3</v>
      </c>
      <c r="DI13" s="386" t="str">
        <f t="shared" si="1310"/>
        <v>Belgium</v>
      </c>
      <c r="DJ13" s="385">
        <f ca="1">SUMPRODUCT((HG3:HG54=DI13)*(HK3:HK54="W"))+SUMPRODUCT((HJ3:HJ54=DI13)*(HL3:HL54="W"))</f>
        <v>0</v>
      </c>
      <c r="DK13" s="385">
        <f ca="1">SUMPRODUCT((HG3:HG54=DI13)*(HK3:HK54="D"))+SUMPRODUCT((HJ3:HJ54=DI13)*(HL3:HL54="D"))</f>
        <v>0</v>
      </c>
      <c r="DL13" s="385">
        <f ca="1">SUMPRODUCT((HG3:HG54=DI13)*(HK3:HK54="L"))+SUMPRODUCT((HJ3:HJ54=DI13)*(HL3:HL54="L"))</f>
        <v>0</v>
      </c>
      <c r="DM13" s="385">
        <f ca="1">SUMIF(HG3:HG72,DI13,HH3:HH72)+SUMIF(HJ3:HJ72,DI13,HI3:HI72)</f>
        <v>0</v>
      </c>
      <c r="DN13" s="385">
        <f ca="1">SUMIF(HJ3:HJ72,DI13,HH3:HH72)+SUMIF(HG3:HG72,DI13,HI3:HI72)</f>
        <v>0</v>
      </c>
      <c r="DO13" s="385">
        <f t="shared" ca="1" si="1311"/>
        <v>1000</v>
      </c>
      <c r="DP13" s="385">
        <f t="shared" ca="1" si="1312"/>
        <v>0</v>
      </c>
      <c r="DQ13" s="391">
        <f t="shared" si="293"/>
        <v>15</v>
      </c>
      <c r="DR13" s="385">
        <f ca="1">IF(COUNTIF(DP11:DP15,4)&lt;&gt;4,RANK(DP13,DP11:DP15),DP65)</f>
        <v>1</v>
      </c>
      <c r="DT13" s="385">
        <f ca="1">SUMPRODUCT((DR11:DR14=DR13)*(DQ11:DQ14&lt;DQ13))+DR13</f>
        <v>2</v>
      </c>
      <c r="DU13" s="386" t="str">
        <f ca="1">INDEX(DI11:DI15,MATCH(3,DT11:DT15,0),0)</f>
        <v>Portugal</v>
      </c>
      <c r="DV13" s="385">
        <f ca="1">INDEX(DR11:DR15,MATCH(DU13,DI11:DI15,0),0)</f>
        <v>1</v>
      </c>
      <c r="DW13" s="385" t="str">
        <f ca="1">IF(AND(DW12&lt;&gt;"",DV13=1),DU13,"")</f>
        <v>Portugal</v>
      </c>
      <c r="DX13" s="385" t="str">
        <f ca="1">IF(AND(DX12&lt;&gt;"",DV14=2),DU14,"")</f>
        <v/>
      </c>
      <c r="DY13" s="385" t="str">
        <f ca="1">IF(AND(DY12&lt;&gt;"",DV15=3),DU15,"")</f>
        <v/>
      </c>
      <c r="EB13" s="385" t="str">
        <f t="shared" ca="1" si="1552"/>
        <v>Portugal</v>
      </c>
      <c r="EC13" s="385">
        <f ca="1">SUMPRODUCT((HG3:HG54=EB13)*(HJ3:HJ54=EB14)*(HK3:HK54="W"))+SUMPRODUCT((HG3:HG54=EB13)*(HJ3:HJ54=EB15)*(HK3:HK54="W"))+SUMPRODUCT((HG3:HG54=EB13)*(HJ3:HJ54=EB11)*(HK3:HK54="W"))+SUMPRODUCT((HG3:HG54=EB13)*(HJ3:HJ54=EB12)*(HK3:HK54="W"))+SUMPRODUCT((HG3:HG54=EB14)*(HJ3:HJ54=EB13)*(HL3:HL54="W"))+SUMPRODUCT((HG3:HG54=EB15)*(HJ3:HJ54=EB13)*(HL3:HL54="W"))+SUMPRODUCT((HG3:HG54=EB11)*(HJ3:HJ54=EB13)*(HL3:HL54="W"))+SUMPRODUCT((HG3:HG54=EB12)*(HJ3:HJ54=EB13)*(HL3:HL54="W"))</f>
        <v>0</v>
      </c>
      <c r="ED13" s="385">
        <f ca="1">SUMPRODUCT((HG3:HG54=EB13)*(HJ3:HJ54=EB14)*(HK3:HK54="D"))+SUMPRODUCT((HG3:HG54=EB13)*(HJ3:HJ54=EB15)*(HK3:HK54="D"))+SUMPRODUCT((HG3:HG54=EB13)*(HJ3:HJ54=EB11)*(HK3:HK54="D"))+SUMPRODUCT((HG3:HG54=EB13)*(HJ3:HJ54=EB12)*(HK3:HK54="D"))+SUMPRODUCT((HG3:HG54=EB14)*(HJ3:HJ54=EB13)*(HK3:HK54="D"))+SUMPRODUCT((HG3:HG54=EB15)*(HJ3:HJ54=EB13)*(HK3:HK54="D"))+SUMPRODUCT((HG3:HG54=EB11)*(HJ3:HJ54=EB13)*(HK3:HK54="D"))+SUMPRODUCT((HG3:HG54=EB12)*(HJ3:HJ54=EB13)*(HK3:HK54="D"))</f>
        <v>0</v>
      </c>
      <c r="EE13" s="385">
        <f ca="1">SUMPRODUCT((HG3:HG54=EB13)*(HJ3:HJ54=EB14)*(HK3:HK54="L"))+SUMPRODUCT((HG3:HG54=EB13)*(HJ3:HJ54=EB15)*(HK3:HK54="L"))+SUMPRODUCT((HG3:HG54=EB13)*(HJ3:HJ54=EB11)*(HK3:HK54="L"))+SUMPRODUCT((HG3:HG54=EB13)*(HJ3:HJ54=EB12)*(HK3:HK54="L"))+SUMPRODUCT((HG3:HG54=EB14)*(HJ3:HJ54=EB13)*(HL3:HL54="L"))+SUMPRODUCT((HG3:HG54=EB15)*(HJ3:HJ54=EB13)*(HL3:HL54="L"))+SUMPRODUCT((HG3:HG54=EB11)*(HJ3:HJ54=EB13)*(HL3:HL54="L"))+SUMPRODUCT((HG3:HG54=EB12)*(HJ3:HJ54=EB13)*(HL3:HL54="L"))</f>
        <v>0</v>
      </c>
      <c r="EF13" s="385">
        <f ca="1">SUMPRODUCT((HG3:HG54=EB13)*(HJ3:HJ54=EB14)*HH3:HH54)+SUMPRODUCT((HG3:HG54=EB13)*(HJ3:HJ54=EB15)*HH3:HH54)+SUMPRODUCT((HG3:HG54=EB13)*(HJ3:HJ54=EB11)*HH3:HH54)+SUMPRODUCT((HG3:HG54=EB13)*(HJ3:HJ54=EB12)*HH3:HH54)+SUMPRODUCT((HG3:HG54=EB14)*(HJ3:HJ54=EB13)*HI3:HI54)+SUMPRODUCT((HG3:HG54=EB15)*(HJ3:HJ54=EB13)*HI3:HI54)+SUMPRODUCT((HG3:HG54=EB11)*(HJ3:HJ54=EB13)*HI3:HI54)+SUMPRODUCT((HG3:HG54=EB12)*(HJ3:HJ54=EB13)*HI3:HI54)</f>
        <v>0</v>
      </c>
      <c r="EG13" s="385">
        <f ca="1">SUMPRODUCT((HG3:HG54=EB13)*(HJ3:HJ54=EB14)*HI3:HI54)+SUMPRODUCT((HG3:HG54=EB13)*(HJ3:HJ54=EB15)*HI3:HI54)+SUMPRODUCT((HG3:HG54=EB13)*(HJ3:HJ54=EB11)*HI3:HI54)+SUMPRODUCT((HG3:HG54=EB13)*(HJ3:HJ54=EB12)*HI3:HI54)+SUMPRODUCT((HG3:HG54=EB14)*(HJ3:HJ54=EB13)*HH3:HH54)+SUMPRODUCT((HG3:HG54=EB15)*(HJ3:HJ54=EB13)*HH3:HH54)+SUMPRODUCT((HG3:HG54=EB11)*(HJ3:HJ54=EB13)*HH3:HH54)+SUMPRODUCT((HG3:HG54=EB12)*(HJ3:HJ54=EB13)*HH3:HH54)</f>
        <v>0</v>
      </c>
      <c r="EH13" s="385">
        <f ca="1">EF13-EG13+1000</f>
        <v>1000</v>
      </c>
      <c r="EI13" s="385">
        <f t="shared" ca="1" si="1313"/>
        <v>0</v>
      </c>
      <c r="EJ13" s="385">
        <f ca="1">IF(EB13&lt;&gt;"",VLOOKUP(EB13,DI4:DO52,7,FALSE),"")</f>
        <v>1000</v>
      </c>
      <c r="EK13" s="385">
        <f ca="1">IF(EB13&lt;&gt;"",VLOOKUP(EB13,DI4:DO52,5,FALSE),"")</f>
        <v>0</v>
      </c>
      <c r="EL13" s="385">
        <f ca="1">IF(EB13&lt;&gt;"",VLOOKUP(EB13,DI4:DQ52,9,FALSE),"")</f>
        <v>23</v>
      </c>
      <c r="EM13" s="385">
        <f t="shared" ca="1" si="1314"/>
        <v>0</v>
      </c>
      <c r="EN13" s="385">
        <f ca="1">IF(EB13&lt;&gt;"",RANK(EM13,EM11:EM15),"")</f>
        <v>1</v>
      </c>
      <c r="EO13" s="385">
        <f ca="1">IF(EB13&lt;&gt;"",SUMPRODUCT((EM11:EM15=EM13)*(EH11:EH15&gt;EH13)),"")</f>
        <v>0</v>
      </c>
      <c r="EP13" s="385">
        <f ca="1">IF(EB13&lt;&gt;"",SUMPRODUCT((EM11:EM15=EM13)*(EH11:EH15=EH13)*(EF11:EF15&gt;EF13)),"")</f>
        <v>0</v>
      </c>
      <c r="EQ13" s="385">
        <f ca="1">IF(EB13&lt;&gt;"",SUMPRODUCT((EM11:EM15=EM13)*(EH11:EH15=EH13)*(EF11:EF15=EF13)*(EJ11:EJ15&gt;EJ13)),"")</f>
        <v>0</v>
      </c>
      <c r="ER13" s="385">
        <f ca="1">IF(EB13&lt;&gt;"",SUMPRODUCT((EM11:EM15=EM13)*(EH11:EH15=EH13)*(EF11:EF15=EF13)*(EJ11:EJ15=EJ13)*(EK11:EK15&gt;EK13)),"")</f>
        <v>0</v>
      </c>
      <c r="ES13" s="385">
        <f ca="1">IF(EB13&lt;&gt;"",SUMPRODUCT((EM11:EM15=EM13)*(EH11:EH15=EH13)*(EF11:EF15=EF13)*(EJ11:EJ15=EJ13)*(EK11:EK15=EK13)*(EL11:EL15&gt;EL13)),"")</f>
        <v>1</v>
      </c>
      <c r="ET13" s="385">
        <f ca="1">IF(EB13&lt;&gt;"",IF(ET65&lt;&gt;"",IF(EA62=3,ET65,ET65+EA62),SUM(EN13:ES13)),"")</f>
        <v>2</v>
      </c>
      <c r="EU13" s="385" t="str">
        <f ca="1">IF(EB13&lt;&gt;"",INDEX(EB11:EB15,MATCH(3,ET11:ET15,0),0),"")</f>
        <v>Belgium</v>
      </c>
      <c r="EV13" s="385" t="str">
        <f ca="1">IF(DX12&lt;&gt;"",DX12,"")</f>
        <v/>
      </c>
      <c r="EW13" s="385">
        <f ca="1">SUMPRODUCT((HG3:HG54=EV13)*(HJ3:HJ54=EV14)*(HK3:HK54="W"))+SUMPRODUCT((HG3:HG54=EV13)*(HJ3:HJ54=EV15)*(HK3:HK54="W"))+SUMPRODUCT((HG3:HG54=EV13)*(HJ3:HJ54=EV12)*(HK3:HK54="W"))+SUMPRODUCT((HG3:HG54=EV14)*(HJ3:HJ54=EV13)*(HL3:HL54="W"))+SUMPRODUCT((HG3:HG54=EV15)*(HJ3:HJ54=EV13)*(HL3:HL54="W"))+SUMPRODUCT((HG3:HG54=EV12)*(HJ3:HJ54=EV13)*(HL3:HL54="W"))</f>
        <v>0</v>
      </c>
      <c r="EX13" s="385">
        <f ca="1">SUMPRODUCT((HG3:HG54=EV13)*(HJ3:HJ54=EV14)*(HK3:HK54="D"))+SUMPRODUCT((HG3:HG54=EV13)*(HJ3:HJ54=EV15)*(HK3:HK54="D"))+SUMPRODUCT((HG3:HG54=EV13)*(HJ3:HJ54=EV12)*(HK3:HK54="D"))+SUMPRODUCT((HG3:HG54=EV14)*(HJ3:HJ54=EV13)*(HK3:HK54="D"))+SUMPRODUCT((HG3:HG54=EV15)*(HJ3:HJ54=EV13)*(HK3:HK54="D"))+SUMPRODUCT((HG3:HG54=EV12)*(HJ3:HJ54=EV13)*(HK3:HK54="D"))</f>
        <v>0</v>
      </c>
      <c r="EY13" s="385">
        <f ca="1">SUMPRODUCT((HG3:HG54=EV13)*(HJ3:HJ54=EV14)*(HK3:HK54="L"))+SUMPRODUCT((HG3:HG54=EV13)*(HJ3:HJ54=EV15)*(HK3:HK54="L"))+SUMPRODUCT((HG3:HG54=EV13)*(HJ3:HJ54=EV12)*(HK3:HK54="L"))+SUMPRODUCT((HG3:HG54=EV14)*(HJ3:HJ54=EV13)*(HL3:HL54="L"))+SUMPRODUCT((HG3:HG54=EV15)*(HJ3:HJ54=EV13)*(HL3:HL54="L"))+SUMPRODUCT((HG3:HG54=EV12)*(HJ3:HJ54=EV13)*(HL3:HL54="L"))</f>
        <v>0</v>
      </c>
      <c r="EZ13" s="385">
        <f ca="1">SUMPRODUCT((HG3:HG54=EV13)*(HJ3:HJ54=EV14)*HH3:HH54)+SUMPRODUCT((HG3:HG54=EV13)*(HJ3:HJ54=EV15)*HH3:HH54)+SUMPRODUCT((HG3:HG54=EV13)*(HJ3:HJ54=EV11)*HH3:HH54)+SUMPRODUCT((HG3:HG54=EV13)*(HJ3:HJ54=EV12)*HH3:HH54)+SUMPRODUCT((HG3:HG54=EV14)*(HJ3:HJ54=EV13)*HI3:HI54)+SUMPRODUCT((HG3:HG54=EV15)*(HJ3:HJ54=EV13)*HI3:HI54)+SUMPRODUCT((HG3:HG54=EV11)*(HJ3:HJ54=EV13)*HI3:HI54)+SUMPRODUCT((HG3:HG54=EV12)*(HJ3:HJ54=EV13)*HI3:HI54)</f>
        <v>0</v>
      </c>
      <c r="FA13" s="385">
        <f ca="1">SUMPRODUCT((HG3:HG54=EV13)*(HJ3:HJ54=EV14)*HI3:HI54)+SUMPRODUCT((HG3:HG54=EV13)*(HJ3:HJ54=EV15)*HI3:HI54)+SUMPRODUCT((HG3:HG54=EV13)*(HJ3:HJ54=EV11)*HI3:HI54)+SUMPRODUCT((HG3:HG54=EV13)*(HJ3:HJ54=EV12)*HI3:HI54)+SUMPRODUCT((HG3:HG54=EV14)*(HJ3:HJ54=EV13)*HH3:HH54)+SUMPRODUCT((HG3:HG54=EV15)*(HJ3:HJ54=EV13)*HH3:HH54)+SUMPRODUCT((HG3:HG54=EV11)*(HJ3:HJ54=EV13)*HH3:HH54)+SUMPRODUCT((HG3:HG54=EV12)*(HJ3:HJ54=EV13)*HH3:HH54)</f>
        <v>0</v>
      </c>
      <c r="FB13" s="385">
        <f ca="1">EZ13-FA13+1000</f>
        <v>1000</v>
      </c>
      <c r="FC13" s="385" t="str">
        <f t="shared" ca="1" si="1553"/>
        <v/>
      </c>
      <c r="FD13" s="385" t="str">
        <f ca="1">IF(EV13&lt;&gt;"",VLOOKUP(EV13,DI4:DO52,7,FALSE),"")</f>
        <v/>
      </c>
      <c r="FE13" s="385" t="str">
        <f ca="1">IF(EV13&lt;&gt;"",VLOOKUP(EV13,DI4:DO52,5,FALSE),"")</f>
        <v/>
      </c>
      <c r="FF13" s="385" t="str">
        <f ca="1">IF(EV13&lt;&gt;"",VLOOKUP(EV13,DI4:DQ52,9,FALSE),"")</f>
        <v/>
      </c>
      <c r="FG13" s="385" t="str">
        <f t="shared" ca="1" si="1554"/>
        <v/>
      </c>
      <c r="FH13" s="385" t="str">
        <f ca="1">IF(EV13&lt;&gt;"",RANK(FG13,FG11:FG15),"")</f>
        <v/>
      </c>
      <c r="FI13" s="385" t="str">
        <f ca="1">IF(EV13&lt;&gt;"",SUMPRODUCT((FG11:FG15=FG13)*(FB11:FB15&gt;FB13)),"")</f>
        <v/>
      </c>
      <c r="FJ13" s="385" t="str">
        <f ca="1">IF(EV13&lt;&gt;"",SUMPRODUCT((FG11:FG15=FG13)*(FB11:FB15=FB13)*(EZ11:EZ15&gt;EZ13)),"")</f>
        <v/>
      </c>
      <c r="FK13" s="385" t="str">
        <f ca="1">IF(EV13&lt;&gt;"",SUMPRODUCT((FG11:FG15=FG13)*(FB11:FB15=FB13)*(EZ11:EZ15=EZ13)*(FD11:FD15&gt;FD13)),"")</f>
        <v/>
      </c>
      <c r="FL13" s="385" t="str">
        <f ca="1">IF(EV13&lt;&gt;"",SUMPRODUCT((FG11:FG15=FG13)*(FB11:FB15=FB13)*(EZ11:EZ15=EZ13)*(FD11:FD15=FD13)*(FE11:FE15&gt;FE13)),"")</f>
        <v/>
      </c>
      <c r="FM13" s="385" t="str">
        <f ca="1">IF(EV13&lt;&gt;"",SUMPRODUCT((FG11:FG15=FG13)*(FB11:FB15=FB13)*(EZ11:EZ15=EZ13)*(FD11:FD15=FD13)*(FE11:FE15=FE13)*(FF11:FF15&gt;FF13)),"")</f>
        <v/>
      </c>
      <c r="FN13" s="385" t="str">
        <f ca="1">IF(EV13&lt;&gt;"",IF(FN65&lt;&gt;"",IF(EU62=3,FN65,FN65+EU62),SUM(FH13:FM13)+1),"")</f>
        <v/>
      </c>
      <c r="FO13" s="385" t="str">
        <f ca="1">IF(EV13&lt;&gt;"",INDEX(EV12:EV15,MATCH(3,FN12:FN15,0),0),"")</f>
        <v/>
      </c>
      <c r="FP13" s="385" t="str">
        <f ca="1">IF(DY11&lt;&gt;"",DY11,"")</f>
        <v/>
      </c>
      <c r="FQ13" s="385">
        <f ca="1">SUMPRODUCT((HG3:HG54=FP13)*(HJ3:HJ54=FP14)*(HK3:HK54="W"))+SUMPRODUCT((HG3:HG54=FP13)*(HJ3:HJ54=FP15)*(HK3:HK54="W"))+SUMPRODUCT((HG3:HG54=FP13)*(HJ3:HJ54=FP16)*(HK3:HK54="W"))+SUMPRODUCT((HG3:HG54=FP14)*(HJ3:HJ54=FP13)*(HL3:HL54="W"))+SUMPRODUCT((HG3:HG54=FP15)*(HJ3:HJ54=FP13)*(HL3:HL54="W"))+SUMPRODUCT((HG3:HG54=FP16)*(HJ3:HJ54=FP13)*(HL3:HL54="W"))</f>
        <v>0</v>
      </c>
      <c r="FR13" s="385">
        <f ca="1">SUMPRODUCT((HG3:HG54=FP13)*(HJ3:HJ54=FP14)*(HK3:HK54="D"))+SUMPRODUCT((HG3:HG54=FP13)*(HJ3:HJ54=FP15)*(HK3:HK54="D"))+SUMPRODUCT((HG3:HG54=FP13)*(HJ3:HJ54=FP16)*(HK3:HK54="D"))+SUMPRODUCT((HG3:HG54=FP14)*(HJ3:HJ54=FP13)*(HK3:HK54="D"))+SUMPRODUCT((HG3:HG54=FP15)*(HJ3:HJ54=FP13)*(HK3:HK54="D"))+SUMPRODUCT((HG3:HG54=FP16)*(HJ3:HJ54=FP13)*(HK3:HK54="D"))</f>
        <v>0</v>
      </c>
      <c r="FS13" s="385">
        <f ca="1">SUMPRODUCT((HG3:HG54=FP13)*(HJ3:HJ54=FP14)*(HK3:HK54="L"))+SUMPRODUCT((HG3:HG54=FP13)*(HJ3:HJ54=FP15)*(HK3:HK54="L"))+SUMPRODUCT((HG3:HG54=FP13)*(HJ3:HJ54=FP16)*(HK3:HK54="L"))+SUMPRODUCT((HG3:HG54=FP14)*(HJ3:HJ54=FP13)*(HL3:HL54="L"))+SUMPRODUCT((HG3:HG54=FP15)*(HJ3:HJ54=FP13)*(HL3:HL54="L"))+SUMPRODUCT((HG3:HG54=FP16)*(HJ3:HJ54=FP13)*(HL3:HL54="L"))</f>
        <v>0</v>
      </c>
      <c r="FT13" s="385">
        <f ca="1">SUMPRODUCT((HG3:HG54=FP13)*(HJ3:HJ54=FP14)*HH3:HH54)+SUMPRODUCT((HG3:HG54=FP13)*(HJ3:HJ54=FP15)*HH3:HH54)+SUMPRODUCT((HG3:HG54=FP13)*(HJ3:HJ54=FP11)*HH3:HH54)+SUMPRODUCT((HG3:HG54=FP13)*(HJ3:HJ54=FP12)*HH3:HH54)+SUMPRODUCT((HG3:HG54=FP14)*(HJ3:HJ54=FP13)*HI3:HI54)+SUMPRODUCT((HG3:HG54=FP15)*(HJ3:HJ54=FP13)*HI3:HI54)+SUMPRODUCT((HG3:HG54=FP11)*(HJ3:HJ54=FP13)*HI3:HI54)+SUMPRODUCT((HG3:HG54=FP12)*(HJ3:HJ54=FP13)*HI3:HI54)</f>
        <v>0</v>
      </c>
      <c r="FU13" s="385">
        <f ca="1">SUMPRODUCT((HG3:HG54=FP13)*(HJ3:HJ54=FP14)*HI3:HI54)+SUMPRODUCT((HG3:HG54=FP13)*(HJ3:HJ54=FP15)*HI3:HI54)+SUMPRODUCT((HG3:HG54=FP13)*(HJ3:HJ54=FP11)*HI3:HI54)+SUMPRODUCT((HG3:HG54=FP13)*(HJ3:HJ54=FP12)*HI3:HI54)+SUMPRODUCT((HG3:HG54=FP14)*(HJ3:HJ54=FP13)*HH3:HH54)+SUMPRODUCT((HG3:HG54=FP15)*(HJ3:HJ54=FP13)*HH3:HH54)+SUMPRODUCT((HG3:HG54=FP11)*(HJ3:HJ54=FP13)*HH3:HH54)+SUMPRODUCT((HG3:HG54=FP12)*(HJ3:HJ54=FP13)*HH3:HH54)</f>
        <v>0</v>
      </c>
      <c r="FV13" s="385">
        <f ca="1">FT13-FU13+1000</f>
        <v>1000</v>
      </c>
      <c r="FW13" s="385" t="str">
        <f t="shared" ref="FW13:FW14" ca="1" si="1836">IF(FP13&lt;&gt;"",FQ13*3+FR13*1,"")</f>
        <v/>
      </c>
      <c r="FX13" s="385" t="str">
        <f ca="1">IF(FP13&lt;&gt;"",VLOOKUP(FP13,DI4:DO52,7,FALSE),"")</f>
        <v/>
      </c>
      <c r="FY13" s="385" t="str">
        <f ca="1">IF(FP13&lt;&gt;"",VLOOKUP(FP13,DI4:DO52,5,FALSE),"")</f>
        <v/>
      </c>
      <c r="FZ13" s="385" t="str">
        <f ca="1">IF(FP13&lt;&gt;"",VLOOKUP(FP13,DI4:DQ52,9,FALSE),"")</f>
        <v/>
      </c>
      <c r="GA13" s="385" t="str">
        <f t="shared" ref="GA13:GA14" ca="1" si="1837">FW13</f>
        <v/>
      </c>
      <c r="GB13" s="385" t="str">
        <f ca="1">IF(FP13&lt;&gt;"",RANK(GA13,GA11:GA15),"")</f>
        <v/>
      </c>
      <c r="GC13" s="385" t="str">
        <f ca="1">IF(FP13&lt;&gt;"",SUMPRODUCT((GA11:GA15=GA13)*(FV11:FV15&gt;FV13)),"")</f>
        <v/>
      </c>
      <c r="GD13" s="385" t="str">
        <f ca="1">IF(FP13&lt;&gt;"",SUMPRODUCT((GA11:GA15=GA13)*(FV11:FV15=FV13)*(FT11:FT15&gt;FT13)),"")</f>
        <v/>
      </c>
      <c r="GE13" s="385" t="str">
        <f ca="1">IF(FP13&lt;&gt;"",SUMPRODUCT((GA11:GA15=GA13)*(FV11:FV15=FV13)*(FT11:FT15=FT13)*(FX11:FX15&gt;FX13)),"")</f>
        <v/>
      </c>
      <c r="GF13" s="385" t="str">
        <f ca="1">IF(FP13&lt;&gt;"",SUMPRODUCT((GA11:GA15=GA13)*(FV11:FV15=FV13)*(FT11:FT15=FT13)*(FX11:FX15=FX13)*(FY11:FY15&gt;FY13)),"")</f>
        <v/>
      </c>
      <c r="GG13" s="385" t="str">
        <f ca="1">IF(FP13&lt;&gt;"",SUMPRODUCT((GA11:GA15=GA13)*(FV11:FV15=FV13)*(FT11:FT15=FT13)*(FX11:FX15=FX13)*(FY11:FY15=FY13)*(FZ11:FZ15&gt;FZ13)),"")</f>
        <v/>
      </c>
      <c r="GH13" s="385" t="str">
        <f ca="1">IF(FP13&lt;&gt;"",SUM(GB13:GG13)+2,"")</f>
        <v/>
      </c>
      <c r="GI13" s="385" t="str">
        <f ca="1">IF(FP13&lt;&gt;"",INDEX(FP13:FP15,MATCH(3,GH13:GH15,0),0),"")</f>
        <v/>
      </c>
      <c r="HD13" s="385" t="str">
        <f ca="1">IF(GI13&lt;&gt;"",GI13,IF(FO13&lt;&gt;"",FO13,IF(EU13&lt;&gt;"",EU13,DU13)))</f>
        <v>Belgium</v>
      </c>
      <c r="HE13" s="385">
        <v>3</v>
      </c>
      <c r="HF13" s="385">
        <v>11</v>
      </c>
      <c r="HG13" s="389" t="str">
        <f t="shared" si="37"/>
        <v>Portugal</v>
      </c>
      <c r="HH13" s="389">
        <f ca="1">IF(OFFSET('Game Board'!O18,0,HH1)&lt;&gt;"",OFFSET('Game Board'!O18,0,HH1),0)</f>
        <v>0</v>
      </c>
      <c r="HI13" s="389">
        <f ca="1">IF(OFFSET('Game Board'!P18,0,HH1)&lt;&gt;"",OFFSET('Game Board'!P18,0,HH1),0)</f>
        <v>0</v>
      </c>
      <c r="HJ13" s="389" t="str">
        <f t="shared" si="38"/>
        <v>Italy</v>
      </c>
      <c r="HK13" s="389" t="str">
        <f ca="1">IF(AND(OFFSET('Game Board'!O18,0,HH1)&lt;&gt;"",OFFSET('Game Board'!P18,0,HH1)&lt;&gt;""),IF(HH13&gt;HI13,"W",IF(HH13=HI13,"D","L")),"")</f>
        <v/>
      </c>
      <c r="HL13" s="385" t="str">
        <f t="shared" ca="1" si="39"/>
        <v/>
      </c>
      <c r="HN13" s="385">
        <f ca="1">VLOOKUP(HO13,LJ11:LK15,2,FALSE)</f>
        <v>3</v>
      </c>
      <c r="HO13" s="386" t="str">
        <f t="shared" si="1315"/>
        <v>Belgium</v>
      </c>
      <c r="HP13" s="385">
        <f ca="1">SUMPRODUCT((LM3:LM54=HO13)*(LQ3:LQ54="W"))+SUMPRODUCT((LP3:LP54=HO13)*(LR3:LR54="W"))</f>
        <v>0</v>
      </c>
      <c r="HQ13" s="385">
        <f ca="1">SUMPRODUCT((LM3:LM54=HO13)*(LQ3:LQ54="D"))+SUMPRODUCT((LP3:LP54=HO13)*(LR3:LR54="D"))</f>
        <v>0</v>
      </c>
      <c r="HR13" s="385">
        <f ca="1">SUMPRODUCT((LM3:LM54=HO13)*(LQ3:LQ54="L"))+SUMPRODUCT((LP3:LP54=HO13)*(LR3:LR54="L"))</f>
        <v>0</v>
      </c>
      <c r="HS13" s="385">
        <f t="shared" ref="HS13" ca="1" si="1838">SUMIF(LM3:LM72,HO13,LN3:LN72)+SUMIF(LP3:LP72,HO13,LO3:LO72)</f>
        <v>0</v>
      </c>
      <c r="HT13" s="385">
        <f t="shared" ref="HT13" ca="1" si="1839">SUMIF(LP3:LP72,HO13,LN3:LN72)+SUMIF(LM3:LM72,HO13,LO3:LO72)</f>
        <v>0</v>
      </c>
      <c r="HU13" s="385">
        <f t="shared" ca="1" si="1318"/>
        <v>1000</v>
      </c>
      <c r="HV13" s="385">
        <f t="shared" ca="1" si="1319"/>
        <v>0</v>
      </c>
      <c r="HW13" s="391">
        <f t="shared" si="45"/>
        <v>15</v>
      </c>
      <c r="HX13" s="385">
        <f t="shared" ref="HX13" ca="1" si="1840">IF(COUNTIF(HV11:HV15,4)&lt;&gt;4,RANK(HV13,HV11:HV15),HV65)</f>
        <v>1</v>
      </c>
      <c r="HZ13" s="385">
        <f t="shared" ref="HZ13" ca="1" si="1841">SUMPRODUCT((HX11:HX14=HX13)*(HW11:HW14&lt;HW13))+HX13</f>
        <v>2</v>
      </c>
      <c r="IA13" s="386" t="str">
        <f t="shared" ref="IA13" ca="1" si="1842">INDEX(HO11:HO15,MATCH(3,HZ11:HZ15,0),0)</f>
        <v>Portugal</v>
      </c>
      <c r="IB13" s="385">
        <f t="shared" ref="IB13" ca="1" si="1843">INDEX(HX11:HX15,MATCH(IA13,HO11:HO15,0),0)</f>
        <v>1</v>
      </c>
      <c r="IC13" s="385" t="str">
        <f t="shared" ref="IC13:IC14" ca="1" si="1844">IF(AND(IC12&lt;&gt;"",IB13=1),IA13,"")</f>
        <v>Portugal</v>
      </c>
      <c r="ID13" s="385" t="str">
        <f t="shared" ref="ID13:ID14" ca="1" si="1845">IF(AND(ID12&lt;&gt;"",IB14=2),IA14,"")</f>
        <v/>
      </c>
      <c r="IE13" s="385" t="str">
        <f t="shared" ref="IE13" ca="1" si="1846">IF(AND(IE12&lt;&gt;"",IB15=3),IA15,"")</f>
        <v/>
      </c>
      <c r="IH13" s="385" t="str">
        <f t="shared" ca="1" si="1328"/>
        <v>Portugal</v>
      </c>
      <c r="II13" s="385">
        <f ca="1">SUMPRODUCT((LM3:LM54=IH13)*(LP3:LP54=IH14)*(LQ3:LQ54="W"))+SUMPRODUCT((LM3:LM54=IH13)*(LP3:LP54=IH15)*(LQ3:LQ54="W"))+SUMPRODUCT((LM3:LM54=IH13)*(LP3:LP54=IH11)*(LQ3:LQ54="W"))+SUMPRODUCT((LM3:LM54=IH13)*(LP3:LP54=IH12)*(LQ3:LQ54="W"))+SUMPRODUCT((LM3:LM54=IH14)*(LP3:LP54=IH13)*(LR3:LR54="W"))+SUMPRODUCT((LM3:LM54=IH15)*(LP3:LP54=IH13)*(LR3:LR54="W"))+SUMPRODUCT((LM3:LM54=IH11)*(LP3:LP54=IH13)*(LR3:LR54="W"))+SUMPRODUCT((LM3:LM54=IH12)*(LP3:LP54=IH13)*(LR3:LR54="W"))</f>
        <v>0</v>
      </c>
      <c r="IJ13" s="385">
        <f ca="1">SUMPRODUCT((LM3:LM54=IH13)*(LP3:LP54=IH14)*(LQ3:LQ54="D"))+SUMPRODUCT((LM3:LM54=IH13)*(LP3:LP54=IH15)*(LQ3:LQ54="D"))+SUMPRODUCT((LM3:LM54=IH13)*(LP3:LP54=IH11)*(LQ3:LQ54="D"))+SUMPRODUCT((LM3:LM54=IH13)*(LP3:LP54=IH12)*(LQ3:LQ54="D"))+SUMPRODUCT((LM3:LM54=IH14)*(LP3:LP54=IH13)*(LQ3:LQ54="D"))+SUMPRODUCT((LM3:LM54=IH15)*(LP3:LP54=IH13)*(LQ3:LQ54="D"))+SUMPRODUCT((LM3:LM54=IH11)*(LP3:LP54=IH13)*(LQ3:LQ54="D"))+SUMPRODUCT((LM3:LM54=IH12)*(LP3:LP54=IH13)*(LQ3:LQ54="D"))</f>
        <v>0</v>
      </c>
      <c r="IK13" s="385">
        <f ca="1">SUMPRODUCT((LM3:LM54=IH13)*(LP3:LP54=IH14)*(LQ3:LQ54="L"))+SUMPRODUCT((LM3:LM54=IH13)*(LP3:LP54=IH15)*(LQ3:LQ54="L"))+SUMPRODUCT((LM3:LM54=IH13)*(LP3:LP54=IH11)*(LQ3:LQ54="L"))+SUMPRODUCT((LM3:LM54=IH13)*(LP3:LP54=IH12)*(LQ3:LQ54="L"))+SUMPRODUCT((LM3:LM54=IH14)*(LP3:LP54=IH13)*(LR3:LR54="L"))+SUMPRODUCT((LM3:LM54=IH15)*(LP3:LP54=IH13)*(LR3:LR54="L"))+SUMPRODUCT((LM3:LM54=IH11)*(LP3:LP54=IH13)*(LR3:LR54="L"))+SUMPRODUCT((LM3:LM54=IH12)*(LP3:LP54=IH13)*(LR3:LR54="L"))</f>
        <v>0</v>
      </c>
      <c r="IL13" s="385">
        <f ca="1">SUMPRODUCT((LM3:LM54=IH13)*(LP3:LP54=IH14)*LN3:LN54)+SUMPRODUCT((LM3:LM54=IH13)*(LP3:LP54=IH15)*LN3:LN54)+SUMPRODUCT((LM3:LM54=IH13)*(LP3:LP54=IH11)*LN3:LN54)+SUMPRODUCT((LM3:LM54=IH13)*(LP3:LP54=IH12)*LN3:LN54)+SUMPRODUCT((LM3:LM54=IH14)*(LP3:LP54=IH13)*LO3:LO54)+SUMPRODUCT((LM3:LM54=IH15)*(LP3:LP54=IH13)*LO3:LO54)+SUMPRODUCT((LM3:LM54=IH11)*(LP3:LP54=IH13)*LO3:LO54)+SUMPRODUCT((LM3:LM54=IH12)*(LP3:LP54=IH13)*LO3:LO54)</f>
        <v>0</v>
      </c>
      <c r="IM13" s="385">
        <f ca="1">SUMPRODUCT((LM3:LM54=IH13)*(LP3:LP54=IH14)*LO3:LO54)+SUMPRODUCT((LM3:LM54=IH13)*(LP3:LP54=IH15)*LO3:LO54)+SUMPRODUCT((LM3:LM54=IH13)*(LP3:LP54=IH11)*LO3:LO54)+SUMPRODUCT((LM3:LM54=IH13)*(LP3:LP54=IH12)*LO3:LO54)+SUMPRODUCT((LM3:LM54=IH14)*(LP3:LP54=IH13)*LN3:LN54)+SUMPRODUCT((LM3:LM54=IH15)*(LP3:LP54=IH13)*LN3:LN54)+SUMPRODUCT((LM3:LM54=IH11)*(LP3:LP54=IH13)*LN3:LN54)+SUMPRODUCT((LM3:LM54=IH12)*(LP3:LP54=IH13)*LN3:LN54)</f>
        <v>0</v>
      </c>
      <c r="IN13" s="385">
        <f t="shared" ca="1" si="1329"/>
        <v>1000</v>
      </c>
      <c r="IO13" s="385">
        <f t="shared" ca="1" si="1330"/>
        <v>0</v>
      </c>
      <c r="IP13" s="385">
        <f ca="1">IF(IH13&lt;&gt;"",VLOOKUP(IH13,HO4:HU52,7,FALSE),"")</f>
        <v>1000</v>
      </c>
      <c r="IQ13" s="385">
        <f ca="1">IF(IH13&lt;&gt;"",VLOOKUP(IH13,HO4:HU52,5,FALSE),"")</f>
        <v>0</v>
      </c>
      <c r="IR13" s="385">
        <f ca="1">IF(IH13&lt;&gt;"",VLOOKUP(IH13,HO4:HW52,9,FALSE),"")</f>
        <v>23</v>
      </c>
      <c r="IS13" s="385">
        <f t="shared" ca="1" si="1331"/>
        <v>0</v>
      </c>
      <c r="IT13" s="385">
        <f t="shared" ref="IT13" ca="1" si="1847">IF(IH13&lt;&gt;"",RANK(IS13,IS11:IS15),"")</f>
        <v>1</v>
      </c>
      <c r="IU13" s="385">
        <f t="shared" ref="IU13" ca="1" si="1848">IF(IH13&lt;&gt;"",SUMPRODUCT((IS11:IS15=IS13)*(IN11:IN15&gt;IN13)),"")</f>
        <v>0</v>
      </c>
      <c r="IV13" s="385">
        <f t="shared" ref="IV13" ca="1" si="1849">IF(IH13&lt;&gt;"",SUMPRODUCT((IS11:IS15=IS13)*(IN11:IN15=IN13)*(IL11:IL15&gt;IL13)),"")</f>
        <v>0</v>
      </c>
      <c r="IW13" s="385">
        <f t="shared" ref="IW13" ca="1" si="1850">IF(IH13&lt;&gt;"",SUMPRODUCT((IS11:IS15=IS13)*(IN11:IN15=IN13)*(IL11:IL15=IL13)*(IP11:IP15&gt;IP13)),"")</f>
        <v>0</v>
      </c>
      <c r="IX13" s="385">
        <f t="shared" ref="IX13" ca="1" si="1851">IF(IH13&lt;&gt;"",SUMPRODUCT((IS11:IS15=IS13)*(IN11:IN15=IN13)*(IL11:IL15=IL13)*(IP11:IP15=IP13)*(IQ11:IQ15&gt;IQ13)),"")</f>
        <v>0</v>
      </c>
      <c r="IY13" s="385">
        <f t="shared" ref="IY13" ca="1" si="1852">IF(IH13&lt;&gt;"",SUMPRODUCT((IS11:IS15=IS13)*(IN11:IN15=IN13)*(IL11:IL15=IL13)*(IP11:IP15=IP13)*(IQ11:IQ15=IQ13)*(IR11:IR15&gt;IR13)),"")</f>
        <v>1</v>
      </c>
      <c r="IZ13" s="385">
        <f t="shared" ref="IZ13" ca="1" si="1853">IF(IH13&lt;&gt;"",IF(IZ65&lt;&gt;"",IF(IG62=3,IZ65,IZ65+IG62),SUM(IT13:IY13)),"")</f>
        <v>2</v>
      </c>
      <c r="JA13" s="385" t="str">
        <f t="shared" ref="JA13" ca="1" si="1854">IF(IH13&lt;&gt;"",INDEX(IH11:IH15,MATCH(3,IZ11:IZ15,0),0),"")</f>
        <v>Belgium</v>
      </c>
      <c r="JB13" s="385" t="str">
        <f t="shared" ca="1" si="1573"/>
        <v/>
      </c>
      <c r="JC13" s="385">
        <f ca="1">SUMPRODUCT((LM3:LM54=JB13)*(LP3:LP54=JB14)*(LQ3:LQ54="W"))+SUMPRODUCT((LM3:LM54=JB13)*(LP3:LP54=JB15)*(LQ3:LQ54="W"))+SUMPRODUCT((LM3:LM54=JB13)*(LP3:LP54=JB12)*(LQ3:LQ54="W"))+SUMPRODUCT((LM3:LM54=JB14)*(LP3:LP54=JB13)*(LR3:LR54="W"))+SUMPRODUCT((LM3:LM54=JB15)*(LP3:LP54=JB13)*(LR3:LR54="W"))+SUMPRODUCT((LM3:LM54=JB12)*(LP3:LP54=JB13)*(LR3:LR54="W"))</f>
        <v>0</v>
      </c>
      <c r="JD13" s="385">
        <f ca="1">SUMPRODUCT((LM3:LM54=JB13)*(LP3:LP54=JB14)*(LQ3:LQ54="D"))+SUMPRODUCT((LM3:LM54=JB13)*(LP3:LP54=JB15)*(LQ3:LQ54="D"))+SUMPRODUCT((LM3:LM54=JB13)*(LP3:LP54=JB12)*(LQ3:LQ54="D"))+SUMPRODUCT((LM3:LM54=JB14)*(LP3:LP54=JB13)*(LQ3:LQ54="D"))+SUMPRODUCT((LM3:LM54=JB15)*(LP3:LP54=JB13)*(LQ3:LQ54="D"))+SUMPRODUCT((LM3:LM54=JB12)*(LP3:LP54=JB13)*(LQ3:LQ54="D"))</f>
        <v>0</v>
      </c>
      <c r="JE13" s="385">
        <f ca="1">SUMPRODUCT((LM3:LM54=JB13)*(LP3:LP54=JB14)*(LQ3:LQ54="L"))+SUMPRODUCT((LM3:LM54=JB13)*(LP3:LP54=JB15)*(LQ3:LQ54="L"))+SUMPRODUCT((LM3:LM54=JB13)*(LP3:LP54=JB12)*(LQ3:LQ54="L"))+SUMPRODUCT((LM3:LM54=JB14)*(LP3:LP54=JB13)*(LR3:LR54="L"))+SUMPRODUCT((LM3:LM54=JB15)*(LP3:LP54=JB13)*(LR3:LR54="L"))+SUMPRODUCT((LM3:LM54=JB12)*(LP3:LP54=JB13)*(LR3:LR54="L"))</f>
        <v>0</v>
      </c>
      <c r="JF13" s="385">
        <f ca="1">SUMPRODUCT((LM3:LM54=JB13)*(LP3:LP54=JB14)*LN3:LN54)+SUMPRODUCT((LM3:LM54=JB13)*(LP3:LP54=JB15)*LN3:LN54)+SUMPRODUCT((LM3:LM54=JB13)*(LP3:LP54=JB11)*LN3:LN54)+SUMPRODUCT((LM3:LM54=JB13)*(LP3:LP54=JB12)*LN3:LN54)+SUMPRODUCT((LM3:LM54=JB14)*(LP3:LP54=JB13)*LO3:LO54)+SUMPRODUCT((LM3:LM54=JB15)*(LP3:LP54=JB13)*LO3:LO54)+SUMPRODUCT((LM3:LM54=JB11)*(LP3:LP54=JB13)*LO3:LO54)+SUMPRODUCT((LM3:LM54=JB12)*(LP3:LP54=JB13)*LO3:LO54)</f>
        <v>0</v>
      </c>
      <c r="JG13" s="385">
        <f ca="1">SUMPRODUCT((LM3:LM54=JB13)*(LP3:LP54=JB14)*LO3:LO54)+SUMPRODUCT((LM3:LM54=JB13)*(LP3:LP54=JB15)*LO3:LO54)+SUMPRODUCT((LM3:LM54=JB13)*(LP3:LP54=JB11)*LO3:LO54)+SUMPRODUCT((LM3:LM54=JB13)*(LP3:LP54=JB12)*LO3:LO54)+SUMPRODUCT((LM3:LM54=JB14)*(LP3:LP54=JB13)*LN3:LN54)+SUMPRODUCT((LM3:LM54=JB15)*(LP3:LP54=JB13)*LN3:LN54)+SUMPRODUCT((LM3:LM54=JB11)*(LP3:LP54=JB13)*LN3:LN54)+SUMPRODUCT((LM3:LM54=JB12)*(LP3:LP54=JB13)*LN3:LN54)</f>
        <v>0</v>
      </c>
      <c r="JH13" s="385">
        <f t="shared" ca="1" si="1574"/>
        <v>1000</v>
      </c>
      <c r="JI13" s="385" t="str">
        <f t="shared" ca="1" si="1575"/>
        <v/>
      </c>
      <c r="JJ13" s="385" t="str">
        <f ca="1">IF(JB13&lt;&gt;"",VLOOKUP(JB13,HO4:HU52,7,FALSE),"")</f>
        <v/>
      </c>
      <c r="JK13" s="385" t="str">
        <f ca="1">IF(JB13&lt;&gt;"",VLOOKUP(JB13,HO4:HU52,5,FALSE),"")</f>
        <v/>
      </c>
      <c r="JL13" s="385" t="str">
        <f ca="1">IF(JB13&lt;&gt;"",VLOOKUP(JB13,HO4:HW52,9,FALSE),"")</f>
        <v/>
      </c>
      <c r="JM13" s="385" t="str">
        <f t="shared" ca="1" si="1576"/>
        <v/>
      </c>
      <c r="JN13" s="385" t="str">
        <f t="shared" ref="JN13" ca="1" si="1855">IF(JB13&lt;&gt;"",RANK(JM13,JM11:JM15),"")</f>
        <v/>
      </c>
      <c r="JO13" s="385" t="str">
        <f t="shared" ref="JO13" ca="1" si="1856">IF(JB13&lt;&gt;"",SUMPRODUCT((JM11:JM15=JM13)*(JH11:JH15&gt;JH13)),"")</f>
        <v/>
      </c>
      <c r="JP13" s="385" t="str">
        <f t="shared" ref="JP13" ca="1" si="1857">IF(JB13&lt;&gt;"",SUMPRODUCT((JM11:JM15=JM13)*(JH11:JH15=JH13)*(JF11:JF15&gt;JF13)),"")</f>
        <v/>
      </c>
      <c r="JQ13" s="385" t="str">
        <f t="shared" ref="JQ13" ca="1" si="1858">IF(JB13&lt;&gt;"",SUMPRODUCT((JM11:JM15=JM13)*(JH11:JH15=JH13)*(JF11:JF15=JF13)*(JJ11:JJ15&gt;JJ13)),"")</f>
        <v/>
      </c>
      <c r="JR13" s="385" t="str">
        <f t="shared" ref="JR13" ca="1" si="1859">IF(JB13&lt;&gt;"",SUMPRODUCT((JM11:JM15=JM13)*(JH11:JH15=JH13)*(JF11:JF15=JF13)*(JJ11:JJ15=JJ13)*(JK11:JK15&gt;JK13)),"")</f>
        <v/>
      </c>
      <c r="JS13" s="385" t="str">
        <f t="shared" ref="JS13" ca="1" si="1860">IF(JB13&lt;&gt;"",SUMPRODUCT((JM11:JM15=JM13)*(JH11:JH15=JH13)*(JF11:JF15=JF13)*(JJ11:JJ15=JJ13)*(JK11:JK15=JK13)*(JL11:JL15&gt;JL13)),"")</f>
        <v/>
      </c>
      <c r="JT13" s="385" t="str">
        <f t="shared" ref="JT13" ca="1" si="1861">IF(JB13&lt;&gt;"",IF(JT65&lt;&gt;"",IF(JA62=3,JT65,JT65+JA62),SUM(JN13:JS13)+1),"")</f>
        <v/>
      </c>
      <c r="JU13" s="385" t="str">
        <f t="shared" ref="JU13" ca="1" si="1862">IF(JB13&lt;&gt;"",INDEX(JB12:JB15,MATCH(3,JT12:JT15,0),0),"")</f>
        <v/>
      </c>
      <c r="JV13" s="385" t="str">
        <f t="shared" ref="JV13:JV14" ca="1" si="1863">IF(IE11&lt;&gt;"",IE11,"")</f>
        <v/>
      </c>
      <c r="JW13" s="385">
        <f ca="1">SUMPRODUCT((LM3:LM54=JV13)*(LP3:LP54=JV14)*(LQ3:LQ54="W"))+SUMPRODUCT((LM3:LM54=JV13)*(LP3:LP54=JV15)*(LQ3:LQ54="W"))+SUMPRODUCT((LM3:LM54=JV13)*(LP3:LP54=JV16)*(LQ3:LQ54="W"))+SUMPRODUCT((LM3:LM54=JV14)*(LP3:LP54=JV13)*(LR3:LR54="W"))+SUMPRODUCT((LM3:LM54=JV15)*(LP3:LP54=JV13)*(LR3:LR54="W"))+SUMPRODUCT((LM3:LM54=JV16)*(LP3:LP54=JV13)*(LR3:LR54="W"))</f>
        <v>0</v>
      </c>
      <c r="JX13" s="385">
        <f ca="1">SUMPRODUCT((LM3:LM54=JV13)*(LP3:LP54=JV14)*(LQ3:LQ54="D"))+SUMPRODUCT((LM3:LM54=JV13)*(LP3:LP54=JV15)*(LQ3:LQ54="D"))+SUMPRODUCT((LM3:LM54=JV13)*(LP3:LP54=JV16)*(LQ3:LQ54="D"))+SUMPRODUCT((LM3:LM54=JV14)*(LP3:LP54=JV13)*(LQ3:LQ54="D"))+SUMPRODUCT((LM3:LM54=JV15)*(LP3:LP54=JV13)*(LQ3:LQ54="D"))+SUMPRODUCT((LM3:LM54=JV16)*(LP3:LP54=JV13)*(LQ3:LQ54="D"))</f>
        <v>0</v>
      </c>
      <c r="JY13" s="385">
        <f ca="1">SUMPRODUCT((LM3:LM54=JV13)*(LP3:LP54=JV14)*(LQ3:LQ54="L"))+SUMPRODUCT((LM3:LM54=JV13)*(LP3:LP54=JV15)*(LQ3:LQ54="L"))+SUMPRODUCT((LM3:LM54=JV13)*(LP3:LP54=JV16)*(LQ3:LQ54="L"))+SUMPRODUCT((LM3:LM54=JV14)*(LP3:LP54=JV13)*(LR3:LR54="L"))+SUMPRODUCT((LM3:LM54=JV15)*(LP3:LP54=JV13)*(LR3:LR54="L"))+SUMPRODUCT((LM3:LM54=JV16)*(LP3:LP54=JV13)*(LR3:LR54="L"))</f>
        <v>0</v>
      </c>
      <c r="JZ13" s="385">
        <f ca="1">SUMPRODUCT((LM3:LM54=JV13)*(LP3:LP54=JV14)*LN3:LN54)+SUMPRODUCT((LM3:LM54=JV13)*(LP3:LP54=JV15)*LN3:LN54)+SUMPRODUCT((LM3:LM54=JV13)*(LP3:LP54=JV11)*LN3:LN54)+SUMPRODUCT((LM3:LM54=JV13)*(LP3:LP54=JV12)*LN3:LN54)+SUMPRODUCT((LM3:LM54=JV14)*(LP3:LP54=JV13)*LO3:LO54)+SUMPRODUCT((LM3:LM54=JV15)*(LP3:LP54=JV13)*LO3:LO54)+SUMPRODUCT((LM3:LM54=JV11)*(LP3:LP54=JV13)*LO3:LO54)+SUMPRODUCT((LM3:LM54=JV12)*(LP3:LP54=JV13)*LO3:LO54)</f>
        <v>0</v>
      </c>
      <c r="KA13" s="385">
        <f ca="1">SUMPRODUCT((LM3:LM54=JV13)*(LP3:LP54=JV14)*LO3:LO54)+SUMPRODUCT((LM3:LM54=JV13)*(LP3:LP54=JV15)*LO3:LO54)+SUMPRODUCT((LM3:LM54=JV13)*(LP3:LP54=JV11)*LO3:LO54)+SUMPRODUCT((LM3:LM54=JV13)*(LP3:LP54=JV12)*LO3:LO54)+SUMPRODUCT((LM3:LM54=JV14)*(LP3:LP54=JV13)*LN3:LN54)+SUMPRODUCT((LM3:LM54=JV15)*(LP3:LP54=JV13)*LN3:LN54)+SUMPRODUCT((LM3:LM54=JV11)*(LP3:LP54=JV13)*LN3:LN54)+SUMPRODUCT((LM3:LM54=JV12)*(LP3:LP54=JV13)*LN3:LN54)</f>
        <v>0</v>
      </c>
      <c r="KB13" s="385">
        <f t="shared" ref="KB13:KB14" ca="1" si="1864">JZ13-KA13+1000</f>
        <v>1000</v>
      </c>
      <c r="KC13" s="385" t="str">
        <f t="shared" ref="KC13:KC14" ca="1" si="1865">IF(JV13&lt;&gt;"",JW13*3+JX13*1,"")</f>
        <v/>
      </c>
      <c r="KD13" s="385" t="str">
        <f ca="1">IF(JV13&lt;&gt;"",VLOOKUP(JV13,HO4:HU52,7,FALSE),"")</f>
        <v/>
      </c>
      <c r="KE13" s="385" t="str">
        <f ca="1">IF(JV13&lt;&gt;"",VLOOKUP(JV13,HO4:HU52,5,FALSE),"")</f>
        <v/>
      </c>
      <c r="KF13" s="385" t="str">
        <f ca="1">IF(JV13&lt;&gt;"",VLOOKUP(JV13,HO4:HW52,9,FALSE),"")</f>
        <v/>
      </c>
      <c r="KG13" s="385" t="str">
        <f t="shared" ref="KG13:KG14" ca="1" si="1866">KC13</f>
        <v/>
      </c>
      <c r="KH13" s="385" t="str">
        <f t="shared" ref="KH13" ca="1" si="1867">IF(JV13&lt;&gt;"",RANK(KG13,KG11:KG15),"")</f>
        <v/>
      </c>
      <c r="KI13" s="385" t="str">
        <f t="shared" ref="KI13" ca="1" si="1868">IF(JV13&lt;&gt;"",SUMPRODUCT((KG11:KG15=KG13)*(KB11:KB15&gt;KB13)),"")</f>
        <v/>
      </c>
      <c r="KJ13" s="385" t="str">
        <f t="shared" ref="KJ13" ca="1" si="1869">IF(JV13&lt;&gt;"",SUMPRODUCT((KG11:KG15=KG13)*(KB11:KB15=KB13)*(JZ11:JZ15&gt;JZ13)),"")</f>
        <v/>
      </c>
      <c r="KK13" s="385" t="str">
        <f t="shared" ref="KK13" ca="1" si="1870">IF(JV13&lt;&gt;"",SUMPRODUCT((KG11:KG15=KG13)*(KB11:KB15=KB13)*(JZ11:JZ15=JZ13)*(KD11:KD15&gt;KD13)),"")</f>
        <v/>
      </c>
      <c r="KL13" s="385" t="str">
        <f t="shared" ref="KL13" ca="1" si="1871">IF(JV13&lt;&gt;"",SUMPRODUCT((KG11:KG15=KG13)*(KB11:KB15=KB13)*(JZ11:JZ15=JZ13)*(KD11:KD15=KD13)*(KE11:KE15&gt;KE13)),"")</f>
        <v/>
      </c>
      <c r="KM13" s="385" t="str">
        <f t="shared" ref="KM13" ca="1" si="1872">IF(JV13&lt;&gt;"",SUMPRODUCT((KG11:KG15=KG13)*(KB11:KB15=KB13)*(JZ11:JZ15=JZ13)*(KD11:KD15=KD13)*(KE11:KE15=KE13)*(KF11:KF15&gt;KF13)),"")</f>
        <v/>
      </c>
      <c r="KN13" s="385" t="str">
        <f t="shared" ref="KN13:KN14" ca="1" si="1873">IF(JV13&lt;&gt;"",SUM(KH13:KM13)+2,"")</f>
        <v/>
      </c>
      <c r="KO13" s="385" t="str">
        <f t="shared" ref="KO13" ca="1" si="1874">IF(JV13&lt;&gt;"",INDEX(JV13:JV15,MATCH(3,KN13:KN15,0),0),"")</f>
        <v/>
      </c>
      <c r="LJ13" s="385" t="str">
        <f t="shared" ref="LJ13" ca="1" si="1875">IF(KO13&lt;&gt;"",KO13,IF(JU13&lt;&gt;"",JU13,IF(JA13&lt;&gt;"",JA13,IA13)))</f>
        <v>Belgium</v>
      </c>
      <c r="LK13" s="385">
        <v>3</v>
      </c>
      <c r="LL13" s="385">
        <v>11</v>
      </c>
      <c r="LM13" s="389" t="str">
        <f t="shared" si="9"/>
        <v>Portugal</v>
      </c>
      <c r="LN13" s="389">
        <f ca="1">IF(OFFSET('Game Board'!O18,0,LN1)&lt;&gt;"",OFFSET('Game Board'!O18,0,LN1),0)</f>
        <v>0</v>
      </c>
      <c r="LO13" s="389">
        <f ca="1">IF(OFFSET('Game Board'!P18,0,LN1)&lt;&gt;"",OFFSET('Game Board'!P18,0,LN1),0)</f>
        <v>0</v>
      </c>
      <c r="LP13" s="389" t="str">
        <f t="shared" si="10"/>
        <v>Italy</v>
      </c>
      <c r="LQ13" s="389" t="str">
        <f ca="1">IF(AND(OFFSET('Game Board'!O18,0,LN1)&lt;&gt;"",OFFSET('Game Board'!P18,0,LN1)&lt;&gt;""),IF(LN13&gt;LO13,"W",IF(LN13=LO13,"D","L")),"")</f>
        <v/>
      </c>
      <c r="LR13" s="385" t="str">
        <f t="shared" ca="1" si="11"/>
        <v/>
      </c>
      <c r="LT13" s="385">
        <f ca="1">VLOOKUP(LU13,PP11:PQ15,2,FALSE)</f>
        <v>3</v>
      </c>
      <c r="LU13" s="386" t="str">
        <f t="shared" si="1341"/>
        <v>Belgium</v>
      </c>
      <c r="LV13" s="385">
        <f ca="1">SUMPRODUCT((PS3:PS54=LU13)*(PW3:PW54="W"))+SUMPRODUCT((PV3:PV54=LU13)*(PX3:PX54="W"))</f>
        <v>0</v>
      </c>
      <c r="LW13" s="385">
        <f ca="1">SUMPRODUCT((PS3:PS54=LU13)*(PW3:PW54="D"))+SUMPRODUCT((PV3:PV54=LU13)*(PX3:PX54="D"))</f>
        <v>0</v>
      </c>
      <c r="LX13" s="385">
        <f ca="1">SUMPRODUCT((PS3:PS54=LU13)*(PW3:PW54="L"))+SUMPRODUCT((PV3:PV54=LU13)*(PX3:PX54="L"))</f>
        <v>0</v>
      </c>
      <c r="LY13" s="385">
        <f t="shared" ref="LY13" ca="1" si="1876">SUMIF(PS3:PS72,LU13,PT3:PT72)+SUMIF(PV3:PV72,LU13,PU3:PU72)</f>
        <v>0</v>
      </c>
      <c r="LZ13" s="385">
        <f t="shared" ref="LZ13" ca="1" si="1877">SUMIF(PV3:PV72,LU13,PT3:PT72)+SUMIF(PS3:PS72,LU13,PU3:PU72)</f>
        <v>0</v>
      </c>
      <c r="MA13" s="385">
        <f t="shared" ca="1" si="1344"/>
        <v>1000</v>
      </c>
      <c r="MB13" s="385">
        <f t="shared" ca="1" si="1345"/>
        <v>0</v>
      </c>
      <c r="MC13" s="391">
        <f t="shared" si="72"/>
        <v>15</v>
      </c>
      <c r="MD13" s="385">
        <f t="shared" ref="MD13" ca="1" si="1878">IF(COUNTIF(MB11:MB15,4)&lt;&gt;4,RANK(MB13,MB11:MB15),MB65)</f>
        <v>1</v>
      </c>
      <c r="MF13" s="385">
        <f t="shared" ref="MF13" ca="1" si="1879">SUMPRODUCT((MD11:MD14=MD13)*(MC11:MC14&lt;MC13))+MD13</f>
        <v>2</v>
      </c>
      <c r="MG13" s="386" t="str">
        <f t="shared" ref="MG13" ca="1" si="1880">INDEX(LU11:LU15,MATCH(3,MF11:MF15,0),0)</f>
        <v>Portugal</v>
      </c>
      <c r="MH13" s="385">
        <f t="shared" ref="MH13" ca="1" si="1881">INDEX(MD11:MD15,MATCH(MG13,LU11:LU15,0),0)</f>
        <v>1</v>
      </c>
      <c r="MI13" s="385" t="str">
        <f t="shared" ref="MI13:MI14" ca="1" si="1882">IF(AND(MI12&lt;&gt;"",MH13=1),MG13,"")</f>
        <v>Portugal</v>
      </c>
      <c r="MJ13" s="385" t="str">
        <f t="shared" ref="MJ13:MJ14" ca="1" si="1883">IF(AND(MJ12&lt;&gt;"",MH14=2),MG14,"")</f>
        <v/>
      </c>
      <c r="MK13" s="385" t="str">
        <f t="shared" ref="MK13" ca="1" si="1884">IF(AND(MK12&lt;&gt;"",MH15=3),MG15,"")</f>
        <v/>
      </c>
      <c r="MN13" s="385" t="str">
        <f t="shared" ca="1" si="1354"/>
        <v>Portugal</v>
      </c>
      <c r="MO13" s="385">
        <f ca="1">SUMPRODUCT((PS3:PS54=MN13)*(PV3:PV54=MN14)*(PW3:PW54="W"))+SUMPRODUCT((PS3:PS54=MN13)*(PV3:PV54=MN15)*(PW3:PW54="W"))+SUMPRODUCT((PS3:PS54=MN13)*(PV3:PV54=MN11)*(PW3:PW54="W"))+SUMPRODUCT((PS3:PS54=MN13)*(PV3:PV54=MN12)*(PW3:PW54="W"))+SUMPRODUCT((PS3:PS54=MN14)*(PV3:PV54=MN13)*(PX3:PX54="W"))+SUMPRODUCT((PS3:PS54=MN15)*(PV3:PV54=MN13)*(PX3:PX54="W"))+SUMPRODUCT((PS3:PS54=MN11)*(PV3:PV54=MN13)*(PX3:PX54="W"))+SUMPRODUCT((PS3:PS54=MN12)*(PV3:PV54=MN13)*(PX3:PX54="W"))</f>
        <v>0</v>
      </c>
      <c r="MP13" s="385">
        <f ca="1">SUMPRODUCT((PS3:PS54=MN13)*(PV3:PV54=MN14)*(PW3:PW54="D"))+SUMPRODUCT((PS3:PS54=MN13)*(PV3:PV54=MN15)*(PW3:PW54="D"))+SUMPRODUCT((PS3:PS54=MN13)*(PV3:PV54=MN11)*(PW3:PW54="D"))+SUMPRODUCT((PS3:PS54=MN13)*(PV3:PV54=MN12)*(PW3:PW54="D"))+SUMPRODUCT((PS3:PS54=MN14)*(PV3:PV54=MN13)*(PW3:PW54="D"))+SUMPRODUCT((PS3:PS54=MN15)*(PV3:PV54=MN13)*(PW3:PW54="D"))+SUMPRODUCT((PS3:PS54=MN11)*(PV3:PV54=MN13)*(PW3:PW54="D"))+SUMPRODUCT((PS3:PS54=MN12)*(PV3:PV54=MN13)*(PW3:PW54="D"))</f>
        <v>0</v>
      </c>
      <c r="MQ13" s="385">
        <f ca="1">SUMPRODUCT((PS3:PS54=MN13)*(PV3:PV54=MN14)*(PW3:PW54="L"))+SUMPRODUCT((PS3:PS54=MN13)*(PV3:PV54=MN15)*(PW3:PW54="L"))+SUMPRODUCT((PS3:PS54=MN13)*(PV3:PV54=MN11)*(PW3:PW54="L"))+SUMPRODUCT((PS3:PS54=MN13)*(PV3:PV54=MN12)*(PW3:PW54="L"))+SUMPRODUCT((PS3:PS54=MN14)*(PV3:PV54=MN13)*(PX3:PX54="L"))+SUMPRODUCT((PS3:PS54=MN15)*(PV3:PV54=MN13)*(PX3:PX54="L"))+SUMPRODUCT((PS3:PS54=MN11)*(PV3:PV54=MN13)*(PX3:PX54="L"))+SUMPRODUCT((PS3:PS54=MN12)*(PV3:PV54=MN13)*(PX3:PX54="L"))</f>
        <v>0</v>
      </c>
      <c r="MR13" s="385">
        <f ca="1">SUMPRODUCT((PS3:PS54=MN13)*(PV3:PV54=MN14)*PT3:PT54)+SUMPRODUCT((PS3:PS54=MN13)*(PV3:PV54=MN15)*PT3:PT54)+SUMPRODUCT((PS3:PS54=MN13)*(PV3:PV54=MN11)*PT3:PT54)+SUMPRODUCT((PS3:PS54=MN13)*(PV3:PV54=MN12)*PT3:PT54)+SUMPRODUCT((PS3:PS54=MN14)*(PV3:PV54=MN13)*PU3:PU54)+SUMPRODUCT((PS3:PS54=MN15)*(PV3:PV54=MN13)*PU3:PU54)+SUMPRODUCT((PS3:PS54=MN11)*(PV3:PV54=MN13)*PU3:PU54)+SUMPRODUCT((PS3:PS54=MN12)*(PV3:PV54=MN13)*PU3:PU54)</f>
        <v>0</v>
      </c>
      <c r="MS13" s="385">
        <f ca="1">SUMPRODUCT((PS3:PS54=MN13)*(PV3:PV54=MN14)*PU3:PU54)+SUMPRODUCT((PS3:PS54=MN13)*(PV3:PV54=MN15)*PU3:PU54)+SUMPRODUCT((PS3:PS54=MN13)*(PV3:PV54=MN11)*PU3:PU54)+SUMPRODUCT((PS3:PS54=MN13)*(PV3:PV54=MN12)*PU3:PU54)+SUMPRODUCT((PS3:PS54=MN14)*(PV3:PV54=MN13)*PT3:PT54)+SUMPRODUCT((PS3:PS54=MN15)*(PV3:PV54=MN13)*PT3:PT54)+SUMPRODUCT((PS3:PS54=MN11)*(PV3:PV54=MN13)*PT3:PT54)+SUMPRODUCT((PS3:PS54=MN12)*(PV3:PV54=MN13)*PT3:PT54)</f>
        <v>0</v>
      </c>
      <c r="MT13" s="385">
        <f t="shared" ca="1" si="1355"/>
        <v>1000</v>
      </c>
      <c r="MU13" s="385">
        <f t="shared" ca="1" si="1356"/>
        <v>0</v>
      </c>
      <c r="MV13" s="385">
        <f ca="1">IF(MN13&lt;&gt;"",VLOOKUP(MN13,LU4:MA52,7,FALSE),"")</f>
        <v>1000</v>
      </c>
      <c r="MW13" s="385">
        <f ca="1">IF(MN13&lt;&gt;"",VLOOKUP(MN13,LU4:MA52,5,FALSE),"")</f>
        <v>0</v>
      </c>
      <c r="MX13" s="385">
        <f ca="1">IF(MN13&lt;&gt;"",VLOOKUP(MN13,LU4:MC52,9,FALSE),"")</f>
        <v>23</v>
      </c>
      <c r="MY13" s="385">
        <f t="shared" ca="1" si="1357"/>
        <v>0</v>
      </c>
      <c r="MZ13" s="385">
        <f t="shared" ref="MZ13" ca="1" si="1885">IF(MN13&lt;&gt;"",RANK(MY13,MY11:MY15),"")</f>
        <v>1</v>
      </c>
      <c r="NA13" s="385">
        <f t="shared" ref="NA13" ca="1" si="1886">IF(MN13&lt;&gt;"",SUMPRODUCT((MY11:MY15=MY13)*(MT11:MT15&gt;MT13)),"")</f>
        <v>0</v>
      </c>
      <c r="NB13" s="385">
        <f t="shared" ref="NB13" ca="1" si="1887">IF(MN13&lt;&gt;"",SUMPRODUCT((MY11:MY15=MY13)*(MT11:MT15=MT13)*(MR11:MR15&gt;MR13)),"")</f>
        <v>0</v>
      </c>
      <c r="NC13" s="385">
        <f t="shared" ref="NC13" ca="1" si="1888">IF(MN13&lt;&gt;"",SUMPRODUCT((MY11:MY15=MY13)*(MT11:MT15=MT13)*(MR11:MR15=MR13)*(MV11:MV15&gt;MV13)),"")</f>
        <v>0</v>
      </c>
      <c r="ND13" s="385">
        <f t="shared" ref="ND13" ca="1" si="1889">IF(MN13&lt;&gt;"",SUMPRODUCT((MY11:MY15=MY13)*(MT11:MT15=MT13)*(MR11:MR15=MR13)*(MV11:MV15=MV13)*(MW11:MW15&gt;MW13)),"")</f>
        <v>0</v>
      </c>
      <c r="NE13" s="385">
        <f t="shared" ref="NE13" ca="1" si="1890">IF(MN13&lt;&gt;"",SUMPRODUCT((MY11:MY15=MY13)*(MT11:MT15=MT13)*(MR11:MR15=MR13)*(MV11:MV15=MV13)*(MW11:MW15=MW13)*(MX11:MX15&gt;MX13)),"")</f>
        <v>1</v>
      </c>
      <c r="NF13" s="385">
        <f t="shared" ref="NF13" ca="1" si="1891">IF(MN13&lt;&gt;"",IF(NF65&lt;&gt;"",IF(MM62=3,NF65,NF65+MM62),SUM(MZ13:NE13)),"")</f>
        <v>2</v>
      </c>
      <c r="NG13" s="385" t="str">
        <f t="shared" ref="NG13" ca="1" si="1892">IF(MN13&lt;&gt;"",INDEX(MN11:MN15,MATCH(3,NF11:NF15,0),0),"")</f>
        <v>Belgium</v>
      </c>
      <c r="NH13" s="385" t="str">
        <f t="shared" ca="1" si="1604"/>
        <v/>
      </c>
      <c r="NI13" s="385">
        <f ca="1">SUMPRODUCT((PS3:PS54=NH13)*(PV3:PV54=NH14)*(PW3:PW54="W"))+SUMPRODUCT((PS3:PS54=NH13)*(PV3:PV54=NH15)*(PW3:PW54="W"))+SUMPRODUCT((PS3:PS54=NH13)*(PV3:PV54=NH12)*(PW3:PW54="W"))+SUMPRODUCT((PS3:PS54=NH14)*(PV3:PV54=NH13)*(PX3:PX54="W"))+SUMPRODUCT((PS3:PS54=NH15)*(PV3:PV54=NH13)*(PX3:PX54="W"))+SUMPRODUCT((PS3:PS54=NH12)*(PV3:PV54=NH13)*(PX3:PX54="W"))</f>
        <v>0</v>
      </c>
      <c r="NJ13" s="385">
        <f ca="1">SUMPRODUCT((PS3:PS54=NH13)*(PV3:PV54=NH14)*(PW3:PW54="D"))+SUMPRODUCT((PS3:PS54=NH13)*(PV3:PV54=NH15)*(PW3:PW54="D"))+SUMPRODUCT((PS3:PS54=NH13)*(PV3:PV54=NH12)*(PW3:PW54="D"))+SUMPRODUCT((PS3:PS54=NH14)*(PV3:PV54=NH13)*(PW3:PW54="D"))+SUMPRODUCT((PS3:PS54=NH15)*(PV3:PV54=NH13)*(PW3:PW54="D"))+SUMPRODUCT((PS3:PS54=NH12)*(PV3:PV54=NH13)*(PW3:PW54="D"))</f>
        <v>0</v>
      </c>
      <c r="NK13" s="385">
        <f ca="1">SUMPRODUCT((PS3:PS54=NH13)*(PV3:PV54=NH14)*(PW3:PW54="L"))+SUMPRODUCT((PS3:PS54=NH13)*(PV3:PV54=NH15)*(PW3:PW54="L"))+SUMPRODUCT((PS3:PS54=NH13)*(PV3:PV54=NH12)*(PW3:PW54="L"))+SUMPRODUCT((PS3:PS54=NH14)*(PV3:PV54=NH13)*(PX3:PX54="L"))+SUMPRODUCT((PS3:PS54=NH15)*(PV3:PV54=NH13)*(PX3:PX54="L"))+SUMPRODUCT((PS3:PS54=NH12)*(PV3:PV54=NH13)*(PX3:PX54="L"))</f>
        <v>0</v>
      </c>
      <c r="NL13" s="385">
        <f ca="1">SUMPRODUCT((PS3:PS54=NH13)*(PV3:PV54=NH14)*PT3:PT54)+SUMPRODUCT((PS3:PS54=NH13)*(PV3:PV54=NH15)*PT3:PT54)+SUMPRODUCT((PS3:PS54=NH13)*(PV3:PV54=NH11)*PT3:PT54)+SUMPRODUCT((PS3:PS54=NH13)*(PV3:PV54=NH12)*PT3:PT54)+SUMPRODUCT((PS3:PS54=NH14)*(PV3:PV54=NH13)*PU3:PU54)+SUMPRODUCT((PS3:PS54=NH15)*(PV3:PV54=NH13)*PU3:PU54)+SUMPRODUCT((PS3:PS54=NH11)*(PV3:PV54=NH13)*PU3:PU54)+SUMPRODUCT((PS3:PS54=NH12)*(PV3:PV54=NH13)*PU3:PU54)</f>
        <v>0</v>
      </c>
      <c r="NM13" s="385">
        <f ca="1">SUMPRODUCT((PS3:PS54=NH13)*(PV3:PV54=NH14)*PU3:PU54)+SUMPRODUCT((PS3:PS54=NH13)*(PV3:PV54=NH15)*PU3:PU54)+SUMPRODUCT((PS3:PS54=NH13)*(PV3:PV54=NH11)*PU3:PU54)+SUMPRODUCT((PS3:PS54=NH13)*(PV3:PV54=NH12)*PU3:PU54)+SUMPRODUCT((PS3:PS54=NH14)*(PV3:PV54=NH13)*PT3:PT54)+SUMPRODUCT((PS3:PS54=NH15)*(PV3:PV54=NH13)*PT3:PT54)+SUMPRODUCT((PS3:PS54=NH11)*(PV3:PV54=NH13)*PT3:PT54)+SUMPRODUCT((PS3:PS54=NH12)*(PV3:PV54=NH13)*PT3:PT54)</f>
        <v>0</v>
      </c>
      <c r="NN13" s="385">
        <f t="shared" ca="1" si="1605"/>
        <v>1000</v>
      </c>
      <c r="NO13" s="385" t="str">
        <f t="shared" ca="1" si="1606"/>
        <v/>
      </c>
      <c r="NP13" s="385" t="str">
        <f ca="1">IF(NH13&lt;&gt;"",VLOOKUP(NH13,LU4:MA52,7,FALSE),"")</f>
        <v/>
      </c>
      <c r="NQ13" s="385" t="str">
        <f ca="1">IF(NH13&lt;&gt;"",VLOOKUP(NH13,LU4:MA52,5,FALSE),"")</f>
        <v/>
      </c>
      <c r="NR13" s="385" t="str">
        <f ca="1">IF(NH13&lt;&gt;"",VLOOKUP(NH13,LU4:MC52,9,FALSE),"")</f>
        <v/>
      </c>
      <c r="NS13" s="385" t="str">
        <f t="shared" ca="1" si="1607"/>
        <v/>
      </c>
      <c r="NT13" s="385" t="str">
        <f t="shared" ref="NT13" ca="1" si="1893">IF(NH13&lt;&gt;"",RANK(NS13,NS11:NS15),"")</f>
        <v/>
      </c>
      <c r="NU13" s="385" t="str">
        <f t="shared" ref="NU13" ca="1" si="1894">IF(NH13&lt;&gt;"",SUMPRODUCT((NS11:NS15=NS13)*(NN11:NN15&gt;NN13)),"")</f>
        <v/>
      </c>
      <c r="NV13" s="385" t="str">
        <f t="shared" ref="NV13" ca="1" si="1895">IF(NH13&lt;&gt;"",SUMPRODUCT((NS11:NS15=NS13)*(NN11:NN15=NN13)*(NL11:NL15&gt;NL13)),"")</f>
        <v/>
      </c>
      <c r="NW13" s="385" t="str">
        <f t="shared" ref="NW13" ca="1" si="1896">IF(NH13&lt;&gt;"",SUMPRODUCT((NS11:NS15=NS13)*(NN11:NN15=NN13)*(NL11:NL15=NL13)*(NP11:NP15&gt;NP13)),"")</f>
        <v/>
      </c>
      <c r="NX13" s="385" t="str">
        <f t="shared" ref="NX13" ca="1" si="1897">IF(NH13&lt;&gt;"",SUMPRODUCT((NS11:NS15=NS13)*(NN11:NN15=NN13)*(NL11:NL15=NL13)*(NP11:NP15=NP13)*(NQ11:NQ15&gt;NQ13)),"")</f>
        <v/>
      </c>
      <c r="NY13" s="385" t="str">
        <f t="shared" ref="NY13" ca="1" si="1898">IF(NH13&lt;&gt;"",SUMPRODUCT((NS11:NS15=NS13)*(NN11:NN15=NN13)*(NL11:NL15=NL13)*(NP11:NP15=NP13)*(NQ11:NQ15=NQ13)*(NR11:NR15&gt;NR13)),"")</f>
        <v/>
      </c>
      <c r="NZ13" s="385" t="str">
        <f t="shared" ref="NZ13" ca="1" si="1899">IF(NH13&lt;&gt;"",IF(NZ65&lt;&gt;"",IF(NG62=3,NZ65,NZ65+NG62),SUM(NT13:NY13)+1),"")</f>
        <v/>
      </c>
      <c r="OA13" s="385" t="str">
        <f t="shared" ref="OA13" ca="1" si="1900">IF(NH13&lt;&gt;"",INDEX(NH12:NH15,MATCH(3,NZ12:NZ15,0),0),"")</f>
        <v/>
      </c>
      <c r="OB13" s="385" t="str">
        <f t="shared" ref="OB13:OB14" ca="1" si="1901">IF(MK11&lt;&gt;"",MK11,"")</f>
        <v/>
      </c>
      <c r="OC13" s="385">
        <f ca="1">SUMPRODUCT((PS3:PS54=OB13)*(PV3:PV54=OB14)*(PW3:PW54="W"))+SUMPRODUCT((PS3:PS54=OB13)*(PV3:PV54=OB15)*(PW3:PW54="W"))+SUMPRODUCT((PS3:PS54=OB13)*(PV3:PV54=OB16)*(PW3:PW54="W"))+SUMPRODUCT((PS3:PS54=OB14)*(PV3:PV54=OB13)*(PX3:PX54="W"))+SUMPRODUCT((PS3:PS54=OB15)*(PV3:PV54=OB13)*(PX3:PX54="W"))+SUMPRODUCT((PS3:PS54=OB16)*(PV3:PV54=OB13)*(PX3:PX54="W"))</f>
        <v>0</v>
      </c>
      <c r="OD13" s="385">
        <f ca="1">SUMPRODUCT((PS3:PS54=OB13)*(PV3:PV54=OB14)*(PW3:PW54="D"))+SUMPRODUCT((PS3:PS54=OB13)*(PV3:PV54=OB15)*(PW3:PW54="D"))+SUMPRODUCT((PS3:PS54=OB13)*(PV3:PV54=OB16)*(PW3:PW54="D"))+SUMPRODUCT((PS3:PS54=OB14)*(PV3:PV54=OB13)*(PW3:PW54="D"))+SUMPRODUCT((PS3:PS54=OB15)*(PV3:PV54=OB13)*(PW3:PW54="D"))+SUMPRODUCT((PS3:PS54=OB16)*(PV3:PV54=OB13)*(PW3:PW54="D"))</f>
        <v>0</v>
      </c>
      <c r="OE13" s="385">
        <f ca="1">SUMPRODUCT((PS3:PS54=OB13)*(PV3:PV54=OB14)*(PW3:PW54="L"))+SUMPRODUCT((PS3:PS54=OB13)*(PV3:PV54=OB15)*(PW3:PW54="L"))+SUMPRODUCT((PS3:PS54=OB13)*(PV3:PV54=OB16)*(PW3:PW54="L"))+SUMPRODUCT((PS3:PS54=OB14)*(PV3:PV54=OB13)*(PX3:PX54="L"))+SUMPRODUCT((PS3:PS54=OB15)*(PV3:PV54=OB13)*(PX3:PX54="L"))+SUMPRODUCT((PS3:PS54=OB16)*(PV3:PV54=OB13)*(PX3:PX54="L"))</f>
        <v>0</v>
      </c>
      <c r="OF13" s="385">
        <f ca="1">SUMPRODUCT((PS3:PS54=OB13)*(PV3:PV54=OB14)*PT3:PT54)+SUMPRODUCT((PS3:PS54=OB13)*(PV3:PV54=OB15)*PT3:PT54)+SUMPRODUCT((PS3:PS54=OB13)*(PV3:PV54=OB11)*PT3:PT54)+SUMPRODUCT((PS3:PS54=OB13)*(PV3:PV54=OB12)*PT3:PT54)+SUMPRODUCT((PS3:PS54=OB14)*(PV3:PV54=OB13)*PU3:PU54)+SUMPRODUCT((PS3:PS54=OB15)*(PV3:PV54=OB13)*PU3:PU54)+SUMPRODUCT((PS3:PS54=OB11)*(PV3:PV54=OB13)*PU3:PU54)+SUMPRODUCT((PS3:PS54=OB12)*(PV3:PV54=OB13)*PU3:PU54)</f>
        <v>0</v>
      </c>
      <c r="OG13" s="385">
        <f ca="1">SUMPRODUCT((PS3:PS54=OB13)*(PV3:PV54=OB14)*PU3:PU54)+SUMPRODUCT((PS3:PS54=OB13)*(PV3:PV54=OB15)*PU3:PU54)+SUMPRODUCT((PS3:PS54=OB13)*(PV3:PV54=OB11)*PU3:PU54)+SUMPRODUCT((PS3:PS54=OB13)*(PV3:PV54=OB12)*PU3:PU54)+SUMPRODUCT((PS3:PS54=OB14)*(PV3:PV54=OB13)*PT3:PT54)+SUMPRODUCT((PS3:PS54=OB15)*(PV3:PV54=OB13)*PT3:PT54)+SUMPRODUCT((PS3:PS54=OB11)*(PV3:PV54=OB13)*PT3:PT54)+SUMPRODUCT((PS3:PS54=OB12)*(PV3:PV54=OB13)*PT3:PT54)</f>
        <v>0</v>
      </c>
      <c r="OH13" s="385">
        <f t="shared" ref="OH13:OH14" ca="1" si="1902">OF13-OG13+1000</f>
        <v>1000</v>
      </c>
      <c r="OI13" s="385" t="str">
        <f t="shared" ref="OI13:OI14" ca="1" si="1903">IF(OB13&lt;&gt;"",OC13*3+OD13*1,"")</f>
        <v/>
      </c>
      <c r="OJ13" s="385" t="str">
        <f ca="1">IF(OB13&lt;&gt;"",VLOOKUP(OB13,LU4:MA52,7,FALSE),"")</f>
        <v/>
      </c>
      <c r="OK13" s="385" t="str">
        <f ca="1">IF(OB13&lt;&gt;"",VLOOKUP(OB13,LU4:MA52,5,FALSE),"")</f>
        <v/>
      </c>
      <c r="OL13" s="385" t="str">
        <f ca="1">IF(OB13&lt;&gt;"",VLOOKUP(OB13,LU4:MC52,9,FALSE),"")</f>
        <v/>
      </c>
      <c r="OM13" s="385" t="str">
        <f t="shared" ref="OM13:OM14" ca="1" si="1904">OI13</f>
        <v/>
      </c>
      <c r="ON13" s="385" t="str">
        <f t="shared" ref="ON13" ca="1" si="1905">IF(OB13&lt;&gt;"",RANK(OM13,OM11:OM15),"")</f>
        <v/>
      </c>
      <c r="OO13" s="385" t="str">
        <f t="shared" ref="OO13" ca="1" si="1906">IF(OB13&lt;&gt;"",SUMPRODUCT((OM11:OM15=OM13)*(OH11:OH15&gt;OH13)),"")</f>
        <v/>
      </c>
      <c r="OP13" s="385" t="str">
        <f t="shared" ref="OP13" ca="1" si="1907">IF(OB13&lt;&gt;"",SUMPRODUCT((OM11:OM15=OM13)*(OH11:OH15=OH13)*(OF11:OF15&gt;OF13)),"")</f>
        <v/>
      </c>
      <c r="OQ13" s="385" t="str">
        <f t="shared" ref="OQ13" ca="1" si="1908">IF(OB13&lt;&gt;"",SUMPRODUCT((OM11:OM15=OM13)*(OH11:OH15=OH13)*(OF11:OF15=OF13)*(OJ11:OJ15&gt;OJ13)),"")</f>
        <v/>
      </c>
      <c r="OR13" s="385" t="str">
        <f t="shared" ref="OR13" ca="1" si="1909">IF(OB13&lt;&gt;"",SUMPRODUCT((OM11:OM15=OM13)*(OH11:OH15=OH13)*(OF11:OF15=OF13)*(OJ11:OJ15=OJ13)*(OK11:OK15&gt;OK13)),"")</f>
        <v/>
      </c>
      <c r="OS13" s="385" t="str">
        <f t="shared" ref="OS13" ca="1" si="1910">IF(OB13&lt;&gt;"",SUMPRODUCT((OM11:OM15=OM13)*(OH11:OH15=OH13)*(OF11:OF15=OF13)*(OJ11:OJ15=OJ13)*(OK11:OK15=OK13)*(OL11:OL15&gt;OL13)),"")</f>
        <v/>
      </c>
      <c r="OT13" s="385" t="str">
        <f t="shared" ref="OT13:OT14" ca="1" si="1911">IF(OB13&lt;&gt;"",SUM(ON13:OS13)+2,"")</f>
        <v/>
      </c>
      <c r="OU13" s="385" t="str">
        <f t="shared" ref="OU13" ca="1" si="1912">IF(OB13&lt;&gt;"",INDEX(OB13:OB15,MATCH(3,OT13:OT15,0),0),"")</f>
        <v/>
      </c>
      <c r="PP13" s="385" t="str">
        <f t="shared" ref="PP13" ca="1" si="1913">IF(OU13&lt;&gt;"",OU13,IF(OA13&lt;&gt;"",OA13,IF(NG13&lt;&gt;"",NG13,MG13)))</f>
        <v>Belgium</v>
      </c>
      <c r="PQ13" s="385">
        <v>3</v>
      </c>
      <c r="PR13" s="385">
        <v>11</v>
      </c>
      <c r="PS13" s="389" t="str">
        <f t="shared" si="12"/>
        <v>Portugal</v>
      </c>
      <c r="PT13" s="389">
        <f ca="1">IF(OFFSET('Game Board'!O18,0,PT1)&lt;&gt;"",OFFSET('Game Board'!O18,0,PT1),0)</f>
        <v>0</v>
      </c>
      <c r="PU13" s="389">
        <f ca="1">IF(OFFSET('Game Board'!P18,0,PT1)&lt;&gt;"",OFFSET('Game Board'!P18,0,PT1),0)</f>
        <v>0</v>
      </c>
      <c r="PV13" s="389" t="str">
        <f t="shared" si="13"/>
        <v>Italy</v>
      </c>
      <c r="PW13" s="389" t="str">
        <f ca="1">IF(AND(OFFSET('Game Board'!O18,0,PT1)&lt;&gt;"",OFFSET('Game Board'!P18,0,PT1)&lt;&gt;""),IF(PT13&gt;PU13,"W",IF(PT13=PU13,"D","L")),"")</f>
        <v/>
      </c>
      <c r="PX13" s="385" t="str">
        <f t="shared" ca="1" si="14"/>
        <v/>
      </c>
      <c r="PZ13" s="385">
        <f ca="1">VLOOKUP(QA13,TV11:TW15,2,FALSE)</f>
        <v>3</v>
      </c>
      <c r="QA13" s="386" t="str">
        <f t="shared" si="1367"/>
        <v>Belgium</v>
      </c>
      <c r="QB13" s="385">
        <f ca="1">SUMPRODUCT((TY3:TY54=QA13)*(UC3:UC54="W"))+SUMPRODUCT((UB3:UB54=QA13)*(UD3:UD54="W"))</f>
        <v>0</v>
      </c>
      <c r="QC13" s="385">
        <f ca="1">SUMPRODUCT((TY3:TY54=QA13)*(UC3:UC54="D"))+SUMPRODUCT((UB3:UB54=QA13)*(UD3:UD54="D"))</f>
        <v>0</v>
      </c>
      <c r="QD13" s="385">
        <f ca="1">SUMPRODUCT((TY3:TY54=QA13)*(UC3:UC54="L"))+SUMPRODUCT((UB3:UB54=QA13)*(UD3:UD54="L"))</f>
        <v>0</v>
      </c>
      <c r="QE13" s="385">
        <f t="shared" ref="QE13" ca="1" si="1914">SUMIF(TY3:TY72,QA13,TZ3:TZ72)+SUMIF(UB3:UB72,QA13,UA3:UA72)</f>
        <v>0</v>
      </c>
      <c r="QF13" s="385">
        <f t="shared" ref="QF13" ca="1" si="1915">SUMIF(UB3:UB72,QA13,TZ3:TZ72)+SUMIF(TY3:TY72,QA13,UA3:UA72)</f>
        <v>0</v>
      </c>
      <c r="QG13" s="385">
        <f t="shared" ca="1" si="1370"/>
        <v>1000</v>
      </c>
      <c r="QH13" s="385">
        <f t="shared" ca="1" si="1371"/>
        <v>0</v>
      </c>
      <c r="QI13" s="391">
        <f t="shared" si="99"/>
        <v>15</v>
      </c>
      <c r="QJ13" s="385">
        <f t="shared" ref="QJ13" ca="1" si="1916">IF(COUNTIF(QH11:QH15,4)&lt;&gt;4,RANK(QH13,QH11:QH15),QH65)</f>
        <v>1</v>
      </c>
      <c r="QL13" s="385">
        <f t="shared" ref="QL13" ca="1" si="1917">SUMPRODUCT((QJ11:QJ14=QJ13)*(QI11:QI14&lt;QI13))+QJ13</f>
        <v>2</v>
      </c>
      <c r="QM13" s="386" t="str">
        <f t="shared" ref="QM13" ca="1" si="1918">INDEX(QA11:QA15,MATCH(3,QL11:QL15,0),0)</f>
        <v>Portugal</v>
      </c>
      <c r="QN13" s="385">
        <f t="shared" ref="QN13" ca="1" si="1919">INDEX(QJ11:QJ15,MATCH(QM13,QA11:QA15,0),0)</f>
        <v>1</v>
      </c>
      <c r="QO13" s="385" t="str">
        <f t="shared" ref="QO13:QO14" ca="1" si="1920">IF(AND(QO12&lt;&gt;"",QN13=1),QM13,"")</f>
        <v>Portugal</v>
      </c>
      <c r="QP13" s="385" t="str">
        <f t="shared" ref="QP13:QP14" ca="1" si="1921">IF(AND(QP12&lt;&gt;"",QN14=2),QM14,"")</f>
        <v/>
      </c>
      <c r="QQ13" s="385" t="str">
        <f t="shared" ref="QQ13" ca="1" si="1922">IF(AND(QQ12&lt;&gt;"",QN15=3),QM15,"")</f>
        <v/>
      </c>
      <c r="QT13" s="385" t="str">
        <f t="shared" ca="1" si="1380"/>
        <v>Portugal</v>
      </c>
      <c r="QU13" s="385">
        <f ca="1">SUMPRODUCT((TY3:TY54=QT13)*(UB3:UB54=QT14)*(UC3:UC54="W"))+SUMPRODUCT((TY3:TY54=QT13)*(UB3:UB54=QT15)*(UC3:UC54="W"))+SUMPRODUCT((TY3:TY54=QT13)*(UB3:UB54=QT11)*(UC3:UC54="W"))+SUMPRODUCT((TY3:TY54=QT13)*(UB3:UB54=QT12)*(UC3:UC54="W"))+SUMPRODUCT((TY3:TY54=QT14)*(UB3:UB54=QT13)*(UD3:UD54="W"))+SUMPRODUCT((TY3:TY54=QT15)*(UB3:UB54=QT13)*(UD3:UD54="W"))+SUMPRODUCT((TY3:TY54=QT11)*(UB3:UB54=QT13)*(UD3:UD54="W"))+SUMPRODUCT((TY3:TY54=QT12)*(UB3:UB54=QT13)*(UD3:UD54="W"))</f>
        <v>0</v>
      </c>
      <c r="QV13" s="385">
        <f ca="1">SUMPRODUCT((TY3:TY54=QT13)*(UB3:UB54=QT14)*(UC3:UC54="D"))+SUMPRODUCT((TY3:TY54=QT13)*(UB3:UB54=QT15)*(UC3:UC54="D"))+SUMPRODUCT((TY3:TY54=QT13)*(UB3:UB54=QT11)*(UC3:UC54="D"))+SUMPRODUCT((TY3:TY54=QT13)*(UB3:UB54=QT12)*(UC3:UC54="D"))+SUMPRODUCT((TY3:TY54=QT14)*(UB3:UB54=QT13)*(UC3:UC54="D"))+SUMPRODUCT((TY3:TY54=QT15)*(UB3:UB54=QT13)*(UC3:UC54="D"))+SUMPRODUCT((TY3:TY54=QT11)*(UB3:UB54=QT13)*(UC3:UC54="D"))+SUMPRODUCT((TY3:TY54=QT12)*(UB3:UB54=QT13)*(UC3:UC54="D"))</f>
        <v>0</v>
      </c>
      <c r="QW13" s="385">
        <f ca="1">SUMPRODUCT((TY3:TY54=QT13)*(UB3:UB54=QT14)*(UC3:UC54="L"))+SUMPRODUCT((TY3:TY54=QT13)*(UB3:UB54=QT15)*(UC3:UC54="L"))+SUMPRODUCT((TY3:TY54=QT13)*(UB3:UB54=QT11)*(UC3:UC54="L"))+SUMPRODUCT((TY3:TY54=QT13)*(UB3:UB54=QT12)*(UC3:UC54="L"))+SUMPRODUCT((TY3:TY54=QT14)*(UB3:UB54=QT13)*(UD3:UD54="L"))+SUMPRODUCT((TY3:TY54=QT15)*(UB3:UB54=QT13)*(UD3:UD54="L"))+SUMPRODUCT((TY3:TY54=QT11)*(UB3:UB54=QT13)*(UD3:UD54="L"))+SUMPRODUCT((TY3:TY54=QT12)*(UB3:UB54=QT13)*(UD3:UD54="L"))</f>
        <v>0</v>
      </c>
      <c r="QX13" s="385">
        <f ca="1">SUMPRODUCT((TY3:TY54=QT13)*(UB3:UB54=QT14)*TZ3:TZ54)+SUMPRODUCT((TY3:TY54=QT13)*(UB3:UB54=QT15)*TZ3:TZ54)+SUMPRODUCT((TY3:TY54=QT13)*(UB3:UB54=QT11)*TZ3:TZ54)+SUMPRODUCT((TY3:TY54=QT13)*(UB3:UB54=QT12)*TZ3:TZ54)+SUMPRODUCT((TY3:TY54=QT14)*(UB3:UB54=QT13)*UA3:UA54)+SUMPRODUCT((TY3:TY54=QT15)*(UB3:UB54=QT13)*UA3:UA54)+SUMPRODUCT((TY3:TY54=QT11)*(UB3:UB54=QT13)*UA3:UA54)+SUMPRODUCT((TY3:TY54=QT12)*(UB3:UB54=QT13)*UA3:UA54)</f>
        <v>0</v>
      </c>
      <c r="QY13" s="385">
        <f ca="1">SUMPRODUCT((TY3:TY54=QT13)*(UB3:UB54=QT14)*UA3:UA54)+SUMPRODUCT((TY3:TY54=QT13)*(UB3:UB54=QT15)*UA3:UA54)+SUMPRODUCT((TY3:TY54=QT13)*(UB3:UB54=QT11)*UA3:UA54)+SUMPRODUCT((TY3:TY54=QT13)*(UB3:UB54=QT12)*UA3:UA54)+SUMPRODUCT((TY3:TY54=QT14)*(UB3:UB54=QT13)*TZ3:TZ54)+SUMPRODUCT((TY3:TY54=QT15)*(UB3:UB54=QT13)*TZ3:TZ54)+SUMPRODUCT((TY3:TY54=QT11)*(UB3:UB54=QT13)*TZ3:TZ54)+SUMPRODUCT((TY3:TY54=QT12)*(UB3:UB54=QT13)*TZ3:TZ54)</f>
        <v>0</v>
      </c>
      <c r="QZ13" s="385">
        <f t="shared" ca="1" si="1381"/>
        <v>1000</v>
      </c>
      <c r="RA13" s="385">
        <f t="shared" ca="1" si="1382"/>
        <v>0</v>
      </c>
      <c r="RB13" s="385">
        <f ca="1">IF(QT13&lt;&gt;"",VLOOKUP(QT13,QA4:QG52,7,FALSE),"")</f>
        <v>1000</v>
      </c>
      <c r="RC13" s="385">
        <f ca="1">IF(QT13&lt;&gt;"",VLOOKUP(QT13,QA4:QG52,5,FALSE),"")</f>
        <v>0</v>
      </c>
      <c r="RD13" s="385">
        <f ca="1">IF(QT13&lt;&gt;"",VLOOKUP(QT13,QA4:QI52,9,FALSE),"")</f>
        <v>23</v>
      </c>
      <c r="RE13" s="385">
        <f t="shared" ca="1" si="1383"/>
        <v>0</v>
      </c>
      <c r="RF13" s="385">
        <f t="shared" ref="RF13" ca="1" si="1923">IF(QT13&lt;&gt;"",RANK(RE13,RE11:RE15),"")</f>
        <v>1</v>
      </c>
      <c r="RG13" s="385">
        <f t="shared" ref="RG13" ca="1" si="1924">IF(QT13&lt;&gt;"",SUMPRODUCT((RE11:RE15=RE13)*(QZ11:QZ15&gt;QZ13)),"")</f>
        <v>0</v>
      </c>
      <c r="RH13" s="385">
        <f t="shared" ref="RH13" ca="1" si="1925">IF(QT13&lt;&gt;"",SUMPRODUCT((RE11:RE15=RE13)*(QZ11:QZ15=QZ13)*(QX11:QX15&gt;QX13)),"")</f>
        <v>0</v>
      </c>
      <c r="RI13" s="385">
        <f t="shared" ref="RI13" ca="1" si="1926">IF(QT13&lt;&gt;"",SUMPRODUCT((RE11:RE15=RE13)*(QZ11:QZ15=QZ13)*(QX11:QX15=QX13)*(RB11:RB15&gt;RB13)),"")</f>
        <v>0</v>
      </c>
      <c r="RJ13" s="385">
        <f t="shared" ref="RJ13" ca="1" si="1927">IF(QT13&lt;&gt;"",SUMPRODUCT((RE11:RE15=RE13)*(QZ11:QZ15=QZ13)*(QX11:QX15=QX13)*(RB11:RB15=RB13)*(RC11:RC15&gt;RC13)),"")</f>
        <v>0</v>
      </c>
      <c r="RK13" s="385">
        <f t="shared" ref="RK13" ca="1" si="1928">IF(QT13&lt;&gt;"",SUMPRODUCT((RE11:RE15=RE13)*(QZ11:QZ15=QZ13)*(QX11:QX15=QX13)*(RB11:RB15=RB13)*(RC11:RC15=RC13)*(RD11:RD15&gt;RD13)),"")</f>
        <v>1</v>
      </c>
      <c r="RL13" s="385">
        <f t="shared" ref="RL13" ca="1" si="1929">IF(QT13&lt;&gt;"",IF(RL65&lt;&gt;"",IF(QS62=3,RL65,RL65+QS62),SUM(RF13:RK13)),"")</f>
        <v>2</v>
      </c>
      <c r="RM13" s="385" t="str">
        <f t="shared" ref="RM13" ca="1" si="1930">IF(QT13&lt;&gt;"",INDEX(QT11:QT15,MATCH(3,RL11:RL15,0),0),"")</f>
        <v>Belgium</v>
      </c>
      <c r="RN13" s="385" t="str">
        <f t="shared" ca="1" si="1635"/>
        <v/>
      </c>
      <c r="RO13" s="385">
        <f ca="1">SUMPRODUCT((TY3:TY54=RN13)*(UB3:UB54=RN14)*(UC3:UC54="W"))+SUMPRODUCT((TY3:TY54=RN13)*(UB3:UB54=RN15)*(UC3:UC54="W"))+SUMPRODUCT((TY3:TY54=RN13)*(UB3:UB54=RN12)*(UC3:UC54="W"))+SUMPRODUCT((TY3:TY54=RN14)*(UB3:UB54=RN13)*(UD3:UD54="W"))+SUMPRODUCT((TY3:TY54=RN15)*(UB3:UB54=RN13)*(UD3:UD54="W"))+SUMPRODUCT((TY3:TY54=RN12)*(UB3:UB54=RN13)*(UD3:UD54="W"))</f>
        <v>0</v>
      </c>
      <c r="RP13" s="385">
        <f ca="1">SUMPRODUCT((TY3:TY54=RN13)*(UB3:UB54=RN14)*(UC3:UC54="D"))+SUMPRODUCT((TY3:TY54=RN13)*(UB3:UB54=RN15)*(UC3:UC54="D"))+SUMPRODUCT((TY3:TY54=RN13)*(UB3:UB54=RN12)*(UC3:UC54="D"))+SUMPRODUCT((TY3:TY54=RN14)*(UB3:UB54=RN13)*(UC3:UC54="D"))+SUMPRODUCT((TY3:TY54=RN15)*(UB3:UB54=RN13)*(UC3:UC54="D"))+SUMPRODUCT((TY3:TY54=RN12)*(UB3:UB54=RN13)*(UC3:UC54="D"))</f>
        <v>0</v>
      </c>
      <c r="RQ13" s="385">
        <f ca="1">SUMPRODUCT((TY3:TY54=RN13)*(UB3:UB54=RN14)*(UC3:UC54="L"))+SUMPRODUCT((TY3:TY54=RN13)*(UB3:UB54=RN15)*(UC3:UC54="L"))+SUMPRODUCT((TY3:TY54=RN13)*(UB3:UB54=RN12)*(UC3:UC54="L"))+SUMPRODUCT((TY3:TY54=RN14)*(UB3:UB54=RN13)*(UD3:UD54="L"))+SUMPRODUCT((TY3:TY54=RN15)*(UB3:UB54=RN13)*(UD3:UD54="L"))+SUMPRODUCT((TY3:TY54=RN12)*(UB3:UB54=RN13)*(UD3:UD54="L"))</f>
        <v>0</v>
      </c>
      <c r="RR13" s="385">
        <f ca="1">SUMPRODUCT((TY3:TY54=RN13)*(UB3:UB54=RN14)*TZ3:TZ54)+SUMPRODUCT((TY3:TY54=RN13)*(UB3:UB54=RN15)*TZ3:TZ54)+SUMPRODUCT((TY3:TY54=RN13)*(UB3:UB54=RN11)*TZ3:TZ54)+SUMPRODUCT((TY3:TY54=RN13)*(UB3:UB54=RN12)*TZ3:TZ54)+SUMPRODUCT((TY3:TY54=RN14)*(UB3:UB54=RN13)*UA3:UA54)+SUMPRODUCT((TY3:TY54=RN15)*(UB3:UB54=RN13)*UA3:UA54)+SUMPRODUCT((TY3:TY54=RN11)*(UB3:UB54=RN13)*UA3:UA54)+SUMPRODUCT((TY3:TY54=RN12)*(UB3:UB54=RN13)*UA3:UA54)</f>
        <v>0</v>
      </c>
      <c r="RS13" s="385">
        <f ca="1">SUMPRODUCT((TY3:TY54=RN13)*(UB3:UB54=RN14)*UA3:UA54)+SUMPRODUCT((TY3:TY54=RN13)*(UB3:UB54=RN15)*UA3:UA54)+SUMPRODUCT((TY3:TY54=RN13)*(UB3:UB54=RN11)*UA3:UA54)+SUMPRODUCT((TY3:TY54=RN13)*(UB3:UB54=RN12)*UA3:UA54)+SUMPRODUCT((TY3:TY54=RN14)*(UB3:UB54=RN13)*TZ3:TZ54)+SUMPRODUCT((TY3:TY54=RN15)*(UB3:UB54=RN13)*TZ3:TZ54)+SUMPRODUCT((TY3:TY54=RN11)*(UB3:UB54=RN13)*TZ3:TZ54)+SUMPRODUCT((TY3:TY54=RN12)*(UB3:UB54=RN13)*TZ3:TZ54)</f>
        <v>0</v>
      </c>
      <c r="RT13" s="385">
        <f t="shared" ca="1" si="1636"/>
        <v>1000</v>
      </c>
      <c r="RU13" s="385" t="str">
        <f t="shared" ca="1" si="1637"/>
        <v/>
      </c>
      <c r="RV13" s="385" t="str">
        <f ca="1">IF(RN13&lt;&gt;"",VLOOKUP(RN13,QA4:QG52,7,FALSE),"")</f>
        <v/>
      </c>
      <c r="RW13" s="385" t="str">
        <f ca="1">IF(RN13&lt;&gt;"",VLOOKUP(RN13,QA4:QG52,5,FALSE),"")</f>
        <v/>
      </c>
      <c r="RX13" s="385" t="str">
        <f ca="1">IF(RN13&lt;&gt;"",VLOOKUP(RN13,QA4:QI52,9,FALSE),"")</f>
        <v/>
      </c>
      <c r="RY13" s="385" t="str">
        <f t="shared" ca="1" si="1638"/>
        <v/>
      </c>
      <c r="RZ13" s="385" t="str">
        <f t="shared" ref="RZ13" ca="1" si="1931">IF(RN13&lt;&gt;"",RANK(RY13,RY11:RY15),"")</f>
        <v/>
      </c>
      <c r="SA13" s="385" t="str">
        <f t="shared" ref="SA13" ca="1" si="1932">IF(RN13&lt;&gt;"",SUMPRODUCT((RY11:RY15=RY13)*(RT11:RT15&gt;RT13)),"")</f>
        <v/>
      </c>
      <c r="SB13" s="385" t="str">
        <f t="shared" ref="SB13" ca="1" si="1933">IF(RN13&lt;&gt;"",SUMPRODUCT((RY11:RY15=RY13)*(RT11:RT15=RT13)*(RR11:RR15&gt;RR13)),"")</f>
        <v/>
      </c>
      <c r="SC13" s="385" t="str">
        <f t="shared" ref="SC13" ca="1" si="1934">IF(RN13&lt;&gt;"",SUMPRODUCT((RY11:RY15=RY13)*(RT11:RT15=RT13)*(RR11:RR15=RR13)*(RV11:RV15&gt;RV13)),"")</f>
        <v/>
      </c>
      <c r="SD13" s="385" t="str">
        <f t="shared" ref="SD13" ca="1" si="1935">IF(RN13&lt;&gt;"",SUMPRODUCT((RY11:RY15=RY13)*(RT11:RT15=RT13)*(RR11:RR15=RR13)*(RV11:RV15=RV13)*(RW11:RW15&gt;RW13)),"")</f>
        <v/>
      </c>
      <c r="SE13" s="385" t="str">
        <f t="shared" ref="SE13" ca="1" si="1936">IF(RN13&lt;&gt;"",SUMPRODUCT((RY11:RY15=RY13)*(RT11:RT15=RT13)*(RR11:RR15=RR13)*(RV11:RV15=RV13)*(RW11:RW15=RW13)*(RX11:RX15&gt;RX13)),"")</f>
        <v/>
      </c>
      <c r="SF13" s="385" t="str">
        <f t="shared" ref="SF13" ca="1" si="1937">IF(RN13&lt;&gt;"",IF(SF65&lt;&gt;"",IF(RM62=3,SF65,SF65+RM62),SUM(RZ13:SE13)+1),"")</f>
        <v/>
      </c>
      <c r="SG13" s="385" t="str">
        <f t="shared" ref="SG13" ca="1" si="1938">IF(RN13&lt;&gt;"",INDEX(RN12:RN15,MATCH(3,SF12:SF15,0),0),"")</f>
        <v/>
      </c>
      <c r="SH13" s="385" t="str">
        <f t="shared" ref="SH13:SH14" ca="1" si="1939">IF(QQ11&lt;&gt;"",QQ11,"")</f>
        <v/>
      </c>
      <c r="SI13" s="385">
        <f ca="1">SUMPRODUCT((TY3:TY54=SH13)*(UB3:UB54=SH14)*(UC3:UC54="W"))+SUMPRODUCT((TY3:TY54=SH13)*(UB3:UB54=SH15)*(UC3:UC54="W"))+SUMPRODUCT((TY3:TY54=SH13)*(UB3:UB54=SH16)*(UC3:UC54="W"))+SUMPRODUCT((TY3:TY54=SH14)*(UB3:UB54=SH13)*(UD3:UD54="W"))+SUMPRODUCT((TY3:TY54=SH15)*(UB3:UB54=SH13)*(UD3:UD54="W"))+SUMPRODUCT((TY3:TY54=SH16)*(UB3:UB54=SH13)*(UD3:UD54="W"))</f>
        <v>0</v>
      </c>
      <c r="SJ13" s="385">
        <f ca="1">SUMPRODUCT((TY3:TY54=SH13)*(UB3:UB54=SH14)*(UC3:UC54="D"))+SUMPRODUCT((TY3:TY54=SH13)*(UB3:UB54=SH15)*(UC3:UC54="D"))+SUMPRODUCT((TY3:TY54=SH13)*(UB3:UB54=SH16)*(UC3:UC54="D"))+SUMPRODUCT((TY3:TY54=SH14)*(UB3:UB54=SH13)*(UC3:UC54="D"))+SUMPRODUCT((TY3:TY54=SH15)*(UB3:UB54=SH13)*(UC3:UC54="D"))+SUMPRODUCT((TY3:TY54=SH16)*(UB3:UB54=SH13)*(UC3:UC54="D"))</f>
        <v>0</v>
      </c>
      <c r="SK13" s="385">
        <f ca="1">SUMPRODUCT((TY3:TY54=SH13)*(UB3:UB54=SH14)*(UC3:UC54="L"))+SUMPRODUCT((TY3:TY54=SH13)*(UB3:UB54=SH15)*(UC3:UC54="L"))+SUMPRODUCT((TY3:TY54=SH13)*(UB3:UB54=SH16)*(UC3:UC54="L"))+SUMPRODUCT((TY3:TY54=SH14)*(UB3:UB54=SH13)*(UD3:UD54="L"))+SUMPRODUCT((TY3:TY54=SH15)*(UB3:UB54=SH13)*(UD3:UD54="L"))+SUMPRODUCT((TY3:TY54=SH16)*(UB3:UB54=SH13)*(UD3:UD54="L"))</f>
        <v>0</v>
      </c>
      <c r="SL13" s="385">
        <f ca="1">SUMPRODUCT((TY3:TY54=SH13)*(UB3:UB54=SH14)*TZ3:TZ54)+SUMPRODUCT((TY3:TY54=SH13)*(UB3:UB54=SH15)*TZ3:TZ54)+SUMPRODUCT((TY3:TY54=SH13)*(UB3:UB54=SH11)*TZ3:TZ54)+SUMPRODUCT((TY3:TY54=SH13)*(UB3:UB54=SH12)*TZ3:TZ54)+SUMPRODUCT((TY3:TY54=SH14)*(UB3:UB54=SH13)*UA3:UA54)+SUMPRODUCT((TY3:TY54=SH15)*(UB3:UB54=SH13)*UA3:UA54)+SUMPRODUCT((TY3:TY54=SH11)*(UB3:UB54=SH13)*UA3:UA54)+SUMPRODUCT((TY3:TY54=SH12)*(UB3:UB54=SH13)*UA3:UA54)</f>
        <v>0</v>
      </c>
      <c r="SM13" s="385">
        <f ca="1">SUMPRODUCT((TY3:TY54=SH13)*(UB3:UB54=SH14)*UA3:UA54)+SUMPRODUCT((TY3:TY54=SH13)*(UB3:UB54=SH15)*UA3:UA54)+SUMPRODUCT((TY3:TY54=SH13)*(UB3:UB54=SH11)*UA3:UA54)+SUMPRODUCT((TY3:TY54=SH13)*(UB3:UB54=SH12)*UA3:UA54)+SUMPRODUCT((TY3:TY54=SH14)*(UB3:UB54=SH13)*TZ3:TZ54)+SUMPRODUCT((TY3:TY54=SH15)*(UB3:UB54=SH13)*TZ3:TZ54)+SUMPRODUCT((TY3:TY54=SH11)*(UB3:UB54=SH13)*TZ3:TZ54)+SUMPRODUCT((TY3:TY54=SH12)*(UB3:UB54=SH13)*TZ3:TZ54)</f>
        <v>0</v>
      </c>
      <c r="SN13" s="385">
        <f t="shared" ref="SN13:SN14" ca="1" si="1940">SL13-SM13+1000</f>
        <v>1000</v>
      </c>
      <c r="SO13" s="385" t="str">
        <f t="shared" ref="SO13:SO14" ca="1" si="1941">IF(SH13&lt;&gt;"",SI13*3+SJ13*1,"")</f>
        <v/>
      </c>
      <c r="SP13" s="385" t="str">
        <f ca="1">IF(SH13&lt;&gt;"",VLOOKUP(SH13,QA4:QG52,7,FALSE),"")</f>
        <v/>
      </c>
      <c r="SQ13" s="385" t="str">
        <f ca="1">IF(SH13&lt;&gt;"",VLOOKUP(SH13,QA4:QG52,5,FALSE),"")</f>
        <v/>
      </c>
      <c r="SR13" s="385" t="str">
        <f ca="1">IF(SH13&lt;&gt;"",VLOOKUP(SH13,QA4:QI52,9,FALSE),"")</f>
        <v/>
      </c>
      <c r="SS13" s="385" t="str">
        <f t="shared" ref="SS13:SS14" ca="1" si="1942">SO13</f>
        <v/>
      </c>
      <c r="ST13" s="385" t="str">
        <f t="shared" ref="ST13" ca="1" si="1943">IF(SH13&lt;&gt;"",RANK(SS13,SS11:SS15),"")</f>
        <v/>
      </c>
      <c r="SU13" s="385" t="str">
        <f t="shared" ref="SU13" ca="1" si="1944">IF(SH13&lt;&gt;"",SUMPRODUCT((SS11:SS15=SS13)*(SN11:SN15&gt;SN13)),"")</f>
        <v/>
      </c>
      <c r="SV13" s="385" t="str">
        <f t="shared" ref="SV13" ca="1" si="1945">IF(SH13&lt;&gt;"",SUMPRODUCT((SS11:SS15=SS13)*(SN11:SN15=SN13)*(SL11:SL15&gt;SL13)),"")</f>
        <v/>
      </c>
      <c r="SW13" s="385" t="str">
        <f t="shared" ref="SW13" ca="1" si="1946">IF(SH13&lt;&gt;"",SUMPRODUCT((SS11:SS15=SS13)*(SN11:SN15=SN13)*(SL11:SL15=SL13)*(SP11:SP15&gt;SP13)),"")</f>
        <v/>
      </c>
      <c r="SX13" s="385" t="str">
        <f t="shared" ref="SX13" ca="1" si="1947">IF(SH13&lt;&gt;"",SUMPRODUCT((SS11:SS15=SS13)*(SN11:SN15=SN13)*(SL11:SL15=SL13)*(SP11:SP15=SP13)*(SQ11:SQ15&gt;SQ13)),"")</f>
        <v/>
      </c>
      <c r="SY13" s="385" t="str">
        <f t="shared" ref="SY13" ca="1" si="1948">IF(SH13&lt;&gt;"",SUMPRODUCT((SS11:SS15=SS13)*(SN11:SN15=SN13)*(SL11:SL15=SL13)*(SP11:SP15=SP13)*(SQ11:SQ15=SQ13)*(SR11:SR15&gt;SR13)),"")</f>
        <v/>
      </c>
      <c r="SZ13" s="385" t="str">
        <f t="shared" ref="SZ13:SZ14" ca="1" si="1949">IF(SH13&lt;&gt;"",SUM(ST13:SY13)+2,"")</f>
        <v/>
      </c>
      <c r="TA13" s="385" t="str">
        <f t="shared" ref="TA13" ca="1" si="1950">IF(SH13&lt;&gt;"",INDEX(SH13:SH15,MATCH(3,SZ13:SZ15,0),0),"")</f>
        <v/>
      </c>
      <c r="TV13" s="385" t="str">
        <f t="shared" ref="TV13" ca="1" si="1951">IF(TA13&lt;&gt;"",TA13,IF(SG13&lt;&gt;"",SG13,IF(RM13&lt;&gt;"",RM13,QM13)))</f>
        <v>Belgium</v>
      </c>
      <c r="TW13" s="385">
        <v>3</v>
      </c>
      <c r="TX13" s="385">
        <v>11</v>
      </c>
      <c r="TY13" s="389" t="str">
        <f t="shared" si="15"/>
        <v>Portugal</v>
      </c>
      <c r="TZ13" s="389">
        <f ca="1">IF(OFFSET('Game Board'!O18,0,TZ1)&lt;&gt;"",OFFSET('Game Board'!O18,0,TZ1),0)</f>
        <v>0</v>
      </c>
      <c r="UA13" s="389">
        <f ca="1">IF(OFFSET('Game Board'!P18,0,TZ1)&lt;&gt;"",OFFSET('Game Board'!P18,0,TZ1),0)</f>
        <v>0</v>
      </c>
      <c r="UB13" s="389" t="str">
        <f t="shared" si="16"/>
        <v>Italy</v>
      </c>
      <c r="UC13" s="389" t="str">
        <f ca="1">IF(AND(OFFSET('Game Board'!O18,0,TZ1)&lt;&gt;"",OFFSET('Game Board'!P18,0,TZ1)&lt;&gt;""),IF(TZ13&gt;UA13,"W",IF(TZ13=UA13,"D","L")),"")</f>
        <v/>
      </c>
      <c r="UD13" s="385" t="str">
        <f t="shared" ca="1" si="17"/>
        <v/>
      </c>
      <c r="UF13" s="385">
        <f ca="1">VLOOKUP(UG13,YB11:YC15,2,FALSE)</f>
        <v>3</v>
      </c>
      <c r="UG13" s="386" t="str">
        <f t="shared" si="1393"/>
        <v>Belgium</v>
      </c>
      <c r="UH13" s="385">
        <f ca="1">SUMPRODUCT((YE3:YE54=UG13)*(YI3:YI54="W"))+SUMPRODUCT((YH3:YH54=UG13)*(YJ3:YJ54="W"))</f>
        <v>0</v>
      </c>
      <c r="UI13" s="385">
        <f ca="1">SUMPRODUCT((YE3:YE54=UG13)*(YI3:YI54="D"))+SUMPRODUCT((YH3:YH54=UG13)*(YJ3:YJ54="D"))</f>
        <v>0</v>
      </c>
      <c r="UJ13" s="385">
        <f ca="1">SUMPRODUCT((YE3:YE54=UG13)*(YI3:YI54="L"))+SUMPRODUCT((YH3:YH54=UG13)*(YJ3:YJ54="L"))</f>
        <v>0</v>
      </c>
      <c r="UK13" s="385">
        <f t="shared" ref="UK13" ca="1" si="1952">SUMIF(YE3:YE72,UG13,YF3:YF72)+SUMIF(YH3:YH72,UG13,YG3:YG72)</f>
        <v>0</v>
      </c>
      <c r="UL13" s="385">
        <f t="shared" ref="UL13" ca="1" si="1953">SUMIF(YH3:YH72,UG13,YF3:YF72)+SUMIF(YE3:YE72,UG13,YG3:YG72)</f>
        <v>0</v>
      </c>
      <c r="UM13" s="385">
        <f t="shared" ca="1" si="1396"/>
        <v>1000</v>
      </c>
      <c r="UN13" s="385">
        <f t="shared" ca="1" si="1397"/>
        <v>0</v>
      </c>
      <c r="UO13" s="391">
        <f t="shared" si="126"/>
        <v>15</v>
      </c>
      <c r="UP13" s="385">
        <f t="shared" ref="UP13" ca="1" si="1954">IF(COUNTIF(UN11:UN15,4)&lt;&gt;4,RANK(UN13,UN11:UN15),UN65)</f>
        <v>1</v>
      </c>
      <c r="UR13" s="385">
        <f t="shared" ref="UR13" ca="1" si="1955">SUMPRODUCT((UP11:UP14=UP13)*(UO11:UO14&lt;UO13))+UP13</f>
        <v>2</v>
      </c>
      <c r="US13" s="386" t="str">
        <f t="shared" ref="US13" ca="1" si="1956">INDEX(UG11:UG15,MATCH(3,UR11:UR15,0),0)</f>
        <v>Portugal</v>
      </c>
      <c r="UT13" s="385">
        <f t="shared" ref="UT13" ca="1" si="1957">INDEX(UP11:UP15,MATCH(US13,UG11:UG15,0),0)</f>
        <v>1</v>
      </c>
      <c r="UU13" s="385" t="str">
        <f t="shared" ref="UU13:UU14" ca="1" si="1958">IF(AND(UU12&lt;&gt;"",UT13=1),US13,"")</f>
        <v>Portugal</v>
      </c>
      <c r="UV13" s="385" t="str">
        <f t="shared" ref="UV13:UV14" ca="1" si="1959">IF(AND(UV12&lt;&gt;"",UT14=2),US14,"")</f>
        <v/>
      </c>
      <c r="UW13" s="385" t="str">
        <f t="shared" ref="UW13" ca="1" si="1960">IF(AND(UW12&lt;&gt;"",UT15=3),US15,"")</f>
        <v/>
      </c>
      <c r="UZ13" s="385" t="str">
        <f t="shared" ca="1" si="1406"/>
        <v>Portugal</v>
      </c>
      <c r="VA13" s="385">
        <f ca="1">SUMPRODUCT((YE3:YE54=UZ13)*(YH3:YH54=UZ14)*(YI3:YI54="W"))+SUMPRODUCT((YE3:YE54=UZ13)*(YH3:YH54=UZ15)*(YI3:YI54="W"))+SUMPRODUCT((YE3:YE54=UZ13)*(YH3:YH54=UZ11)*(YI3:YI54="W"))+SUMPRODUCT((YE3:YE54=UZ13)*(YH3:YH54=UZ12)*(YI3:YI54="W"))+SUMPRODUCT((YE3:YE54=UZ14)*(YH3:YH54=UZ13)*(YJ3:YJ54="W"))+SUMPRODUCT((YE3:YE54=UZ15)*(YH3:YH54=UZ13)*(YJ3:YJ54="W"))+SUMPRODUCT((YE3:YE54=UZ11)*(YH3:YH54=UZ13)*(YJ3:YJ54="W"))+SUMPRODUCT((YE3:YE54=UZ12)*(YH3:YH54=UZ13)*(YJ3:YJ54="W"))</f>
        <v>0</v>
      </c>
      <c r="VB13" s="385">
        <f ca="1">SUMPRODUCT((YE3:YE54=UZ13)*(YH3:YH54=UZ14)*(YI3:YI54="D"))+SUMPRODUCT((YE3:YE54=UZ13)*(YH3:YH54=UZ15)*(YI3:YI54="D"))+SUMPRODUCT((YE3:YE54=UZ13)*(YH3:YH54=UZ11)*(YI3:YI54="D"))+SUMPRODUCT((YE3:YE54=UZ13)*(YH3:YH54=UZ12)*(YI3:YI54="D"))+SUMPRODUCT((YE3:YE54=UZ14)*(YH3:YH54=UZ13)*(YI3:YI54="D"))+SUMPRODUCT((YE3:YE54=UZ15)*(YH3:YH54=UZ13)*(YI3:YI54="D"))+SUMPRODUCT((YE3:YE54=UZ11)*(YH3:YH54=UZ13)*(YI3:YI54="D"))+SUMPRODUCT((YE3:YE54=UZ12)*(YH3:YH54=UZ13)*(YI3:YI54="D"))</f>
        <v>0</v>
      </c>
      <c r="VC13" s="385">
        <f ca="1">SUMPRODUCT((YE3:YE54=UZ13)*(YH3:YH54=UZ14)*(YI3:YI54="L"))+SUMPRODUCT((YE3:YE54=UZ13)*(YH3:YH54=UZ15)*(YI3:YI54="L"))+SUMPRODUCT((YE3:YE54=UZ13)*(YH3:YH54=UZ11)*(YI3:YI54="L"))+SUMPRODUCT((YE3:YE54=UZ13)*(YH3:YH54=UZ12)*(YI3:YI54="L"))+SUMPRODUCT((YE3:YE54=UZ14)*(YH3:YH54=UZ13)*(YJ3:YJ54="L"))+SUMPRODUCT((YE3:YE54=UZ15)*(YH3:YH54=UZ13)*(YJ3:YJ54="L"))+SUMPRODUCT((YE3:YE54=UZ11)*(YH3:YH54=UZ13)*(YJ3:YJ54="L"))+SUMPRODUCT((YE3:YE54=UZ12)*(YH3:YH54=UZ13)*(YJ3:YJ54="L"))</f>
        <v>0</v>
      </c>
      <c r="VD13" s="385">
        <f ca="1">SUMPRODUCT((YE3:YE54=UZ13)*(YH3:YH54=UZ14)*YF3:YF54)+SUMPRODUCT((YE3:YE54=UZ13)*(YH3:YH54=UZ15)*YF3:YF54)+SUMPRODUCT((YE3:YE54=UZ13)*(YH3:YH54=UZ11)*YF3:YF54)+SUMPRODUCT((YE3:YE54=UZ13)*(YH3:YH54=UZ12)*YF3:YF54)+SUMPRODUCT((YE3:YE54=UZ14)*(YH3:YH54=UZ13)*YG3:YG54)+SUMPRODUCT((YE3:YE54=UZ15)*(YH3:YH54=UZ13)*YG3:YG54)+SUMPRODUCT((YE3:YE54=UZ11)*(YH3:YH54=UZ13)*YG3:YG54)+SUMPRODUCT((YE3:YE54=UZ12)*(YH3:YH54=UZ13)*YG3:YG54)</f>
        <v>0</v>
      </c>
      <c r="VE13" s="385">
        <f ca="1">SUMPRODUCT((YE3:YE54=UZ13)*(YH3:YH54=UZ14)*YG3:YG54)+SUMPRODUCT((YE3:YE54=UZ13)*(YH3:YH54=UZ15)*YG3:YG54)+SUMPRODUCT((YE3:YE54=UZ13)*(YH3:YH54=UZ11)*YG3:YG54)+SUMPRODUCT((YE3:YE54=UZ13)*(YH3:YH54=UZ12)*YG3:YG54)+SUMPRODUCT((YE3:YE54=UZ14)*(YH3:YH54=UZ13)*YF3:YF54)+SUMPRODUCT((YE3:YE54=UZ15)*(YH3:YH54=UZ13)*YF3:YF54)+SUMPRODUCT((YE3:YE54=UZ11)*(YH3:YH54=UZ13)*YF3:YF54)+SUMPRODUCT((YE3:YE54=UZ12)*(YH3:YH54=UZ13)*YF3:YF54)</f>
        <v>0</v>
      </c>
      <c r="VF13" s="385">
        <f t="shared" ca="1" si="1407"/>
        <v>1000</v>
      </c>
      <c r="VG13" s="385">
        <f t="shared" ca="1" si="1408"/>
        <v>0</v>
      </c>
      <c r="VH13" s="385">
        <f ca="1">IF(UZ13&lt;&gt;"",VLOOKUP(UZ13,UG4:UM52,7,FALSE),"")</f>
        <v>1000</v>
      </c>
      <c r="VI13" s="385">
        <f ca="1">IF(UZ13&lt;&gt;"",VLOOKUP(UZ13,UG4:UM52,5,FALSE),"")</f>
        <v>0</v>
      </c>
      <c r="VJ13" s="385">
        <f ca="1">IF(UZ13&lt;&gt;"",VLOOKUP(UZ13,UG4:UO52,9,FALSE),"")</f>
        <v>23</v>
      </c>
      <c r="VK13" s="385">
        <f t="shared" ca="1" si="1409"/>
        <v>0</v>
      </c>
      <c r="VL13" s="385">
        <f t="shared" ref="VL13" ca="1" si="1961">IF(UZ13&lt;&gt;"",RANK(VK13,VK11:VK15),"")</f>
        <v>1</v>
      </c>
      <c r="VM13" s="385">
        <f t="shared" ref="VM13" ca="1" si="1962">IF(UZ13&lt;&gt;"",SUMPRODUCT((VK11:VK15=VK13)*(VF11:VF15&gt;VF13)),"")</f>
        <v>0</v>
      </c>
      <c r="VN13" s="385">
        <f t="shared" ref="VN13" ca="1" si="1963">IF(UZ13&lt;&gt;"",SUMPRODUCT((VK11:VK15=VK13)*(VF11:VF15=VF13)*(VD11:VD15&gt;VD13)),"")</f>
        <v>0</v>
      </c>
      <c r="VO13" s="385">
        <f t="shared" ref="VO13" ca="1" si="1964">IF(UZ13&lt;&gt;"",SUMPRODUCT((VK11:VK15=VK13)*(VF11:VF15=VF13)*(VD11:VD15=VD13)*(VH11:VH15&gt;VH13)),"")</f>
        <v>0</v>
      </c>
      <c r="VP13" s="385">
        <f t="shared" ref="VP13" ca="1" si="1965">IF(UZ13&lt;&gt;"",SUMPRODUCT((VK11:VK15=VK13)*(VF11:VF15=VF13)*(VD11:VD15=VD13)*(VH11:VH15=VH13)*(VI11:VI15&gt;VI13)),"")</f>
        <v>0</v>
      </c>
      <c r="VQ13" s="385">
        <f t="shared" ref="VQ13" ca="1" si="1966">IF(UZ13&lt;&gt;"",SUMPRODUCT((VK11:VK15=VK13)*(VF11:VF15=VF13)*(VD11:VD15=VD13)*(VH11:VH15=VH13)*(VI11:VI15=VI13)*(VJ11:VJ15&gt;VJ13)),"")</f>
        <v>1</v>
      </c>
      <c r="VR13" s="385">
        <f t="shared" ref="VR13" ca="1" si="1967">IF(UZ13&lt;&gt;"",IF(VR65&lt;&gt;"",IF(UY62=3,VR65,VR65+UY62),SUM(VL13:VQ13)),"")</f>
        <v>2</v>
      </c>
      <c r="VS13" s="385" t="str">
        <f t="shared" ref="VS13" ca="1" si="1968">IF(UZ13&lt;&gt;"",INDEX(UZ11:UZ15,MATCH(3,VR11:VR15,0),0),"")</f>
        <v>Belgium</v>
      </c>
      <c r="VT13" s="385" t="str">
        <f t="shared" ca="1" si="1666"/>
        <v/>
      </c>
      <c r="VU13" s="385">
        <f ca="1">SUMPRODUCT((YE3:YE54=VT13)*(YH3:YH54=VT14)*(YI3:YI54="W"))+SUMPRODUCT((YE3:YE54=VT13)*(YH3:YH54=VT15)*(YI3:YI54="W"))+SUMPRODUCT((YE3:YE54=VT13)*(YH3:YH54=VT12)*(YI3:YI54="W"))+SUMPRODUCT((YE3:YE54=VT14)*(YH3:YH54=VT13)*(YJ3:YJ54="W"))+SUMPRODUCT((YE3:YE54=VT15)*(YH3:YH54=VT13)*(YJ3:YJ54="W"))+SUMPRODUCT((YE3:YE54=VT12)*(YH3:YH54=VT13)*(YJ3:YJ54="W"))</f>
        <v>0</v>
      </c>
      <c r="VV13" s="385">
        <f ca="1">SUMPRODUCT((YE3:YE54=VT13)*(YH3:YH54=VT14)*(YI3:YI54="D"))+SUMPRODUCT((YE3:YE54=VT13)*(YH3:YH54=VT15)*(YI3:YI54="D"))+SUMPRODUCT((YE3:YE54=VT13)*(YH3:YH54=VT12)*(YI3:YI54="D"))+SUMPRODUCT((YE3:YE54=VT14)*(YH3:YH54=VT13)*(YI3:YI54="D"))+SUMPRODUCT((YE3:YE54=VT15)*(YH3:YH54=VT13)*(YI3:YI54="D"))+SUMPRODUCT((YE3:YE54=VT12)*(YH3:YH54=VT13)*(YI3:YI54="D"))</f>
        <v>0</v>
      </c>
      <c r="VW13" s="385">
        <f ca="1">SUMPRODUCT((YE3:YE54=VT13)*(YH3:YH54=VT14)*(YI3:YI54="L"))+SUMPRODUCT((YE3:YE54=VT13)*(YH3:YH54=VT15)*(YI3:YI54="L"))+SUMPRODUCT((YE3:YE54=VT13)*(YH3:YH54=VT12)*(YI3:YI54="L"))+SUMPRODUCT((YE3:YE54=VT14)*(YH3:YH54=VT13)*(YJ3:YJ54="L"))+SUMPRODUCT((YE3:YE54=VT15)*(YH3:YH54=VT13)*(YJ3:YJ54="L"))+SUMPRODUCT((YE3:YE54=VT12)*(YH3:YH54=VT13)*(YJ3:YJ54="L"))</f>
        <v>0</v>
      </c>
      <c r="VX13" s="385">
        <f ca="1">SUMPRODUCT((YE3:YE54=VT13)*(YH3:YH54=VT14)*YF3:YF54)+SUMPRODUCT((YE3:YE54=VT13)*(YH3:YH54=VT15)*YF3:YF54)+SUMPRODUCT((YE3:YE54=VT13)*(YH3:YH54=VT11)*YF3:YF54)+SUMPRODUCT((YE3:YE54=VT13)*(YH3:YH54=VT12)*YF3:YF54)+SUMPRODUCT((YE3:YE54=VT14)*(YH3:YH54=VT13)*YG3:YG54)+SUMPRODUCT((YE3:YE54=VT15)*(YH3:YH54=VT13)*YG3:YG54)+SUMPRODUCT((YE3:YE54=VT11)*(YH3:YH54=VT13)*YG3:YG54)+SUMPRODUCT((YE3:YE54=VT12)*(YH3:YH54=VT13)*YG3:YG54)</f>
        <v>0</v>
      </c>
      <c r="VY13" s="385">
        <f ca="1">SUMPRODUCT((YE3:YE54=VT13)*(YH3:YH54=VT14)*YG3:YG54)+SUMPRODUCT((YE3:YE54=VT13)*(YH3:YH54=VT15)*YG3:YG54)+SUMPRODUCT((YE3:YE54=VT13)*(YH3:YH54=VT11)*YG3:YG54)+SUMPRODUCT((YE3:YE54=VT13)*(YH3:YH54=VT12)*YG3:YG54)+SUMPRODUCT((YE3:YE54=VT14)*(YH3:YH54=VT13)*YF3:YF54)+SUMPRODUCT((YE3:YE54=VT15)*(YH3:YH54=VT13)*YF3:YF54)+SUMPRODUCT((YE3:YE54=VT11)*(YH3:YH54=VT13)*YF3:YF54)+SUMPRODUCT((YE3:YE54=VT12)*(YH3:YH54=VT13)*YF3:YF54)</f>
        <v>0</v>
      </c>
      <c r="VZ13" s="385">
        <f t="shared" ca="1" si="1667"/>
        <v>1000</v>
      </c>
      <c r="WA13" s="385" t="str">
        <f t="shared" ca="1" si="1668"/>
        <v/>
      </c>
      <c r="WB13" s="385" t="str">
        <f ca="1">IF(VT13&lt;&gt;"",VLOOKUP(VT13,UG4:UM52,7,FALSE),"")</f>
        <v/>
      </c>
      <c r="WC13" s="385" t="str">
        <f ca="1">IF(VT13&lt;&gt;"",VLOOKUP(VT13,UG4:UM52,5,FALSE),"")</f>
        <v/>
      </c>
      <c r="WD13" s="385" t="str">
        <f ca="1">IF(VT13&lt;&gt;"",VLOOKUP(VT13,UG4:UO52,9,FALSE),"")</f>
        <v/>
      </c>
      <c r="WE13" s="385" t="str">
        <f t="shared" ca="1" si="1669"/>
        <v/>
      </c>
      <c r="WF13" s="385" t="str">
        <f t="shared" ref="WF13" ca="1" si="1969">IF(VT13&lt;&gt;"",RANK(WE13,WE11:WE15),"")</f>
        <v/>
      </c>
      <c r="WG13" s="385" t="str">
        <f t="shared" ref="WG13" ca="1" si="1970">IF(VT13&lt;&gt;"",SUMPRODUCT((WE11:WE15=WE13)*(VZ11:VZ15&gt;VZ13)),"")</f>
        <v/>
      </c>
      <c r="WH13" s="385" t="str">
        <f t="shared" ref="WH13" ca="1" si="1971">IF(VT13&lt;&gt;"",SUMPRODUCT((WE11:WE15=WE13)*(VZ11:VZ15=VZ13)*(VX11:VX15&gt;VX13)),"")</f>
        <v/>
      </c>
      <c r="WI13" s="385" t="str">
        <f t="shared" ref="WI13" ca="1" si="1972">IF(VT13&lt;&gt;"",SUMPRODUCT((WE11:WE15=WE13)*(VZ11:VZ15=VZ13)*(VX11:VX15=VX13)*(WB11:WB15&gt;WB13)),"")</f>
        <v/>
      </c>
      <c r="WJ13" s="385" t="str">
        <f t="shared" ref="WJ13" ca="1" si="1973">IF(VT13&lt;&gt;"",SUMPRODUCT((WE11:WE15=WE13)*(VZ11:VZ15=VZ13)*(VX11:VX15=VX13)*(WB11:WB15=WB13)*(WC11:WC15&gt;WC13)),"")</f>
        <v/>
      </c>
      <c r="WK13" s="385" t="str">
        <f t="shared" ref="WK13" ca="1" si="1974">IF(VT13&lt;&gt;"",SUMPRODUCT((WE11:WE15=WE13)*(VZ11:VZ15=VZ13)*(VX11:VX15=VX13)*(WB11:WB15=WB13)*(WC11:WC15=WC13)*(WD11:WD15&gt;WD13)),"")</f>
        <v/>
      </c>
      <c r="WL13" s="385" t="str">
        <f t="shared" ref="WL13" ca="1" si="1975">IF(VT13&lt;&gt;"",IF(WL65&lt;&gt;"",IF(VS62=3,WL65,WL65+VS62),SUM(WF13:WK13)+1),"")</f>
        <v/>
      </c>
      <c r="WM13" s="385" t="str">
        <f t="shared" ref="WM13" ca="1" si="1976">IF(VT13&lt;&gt;"",INDEX(VT12:VT15,MATCH(3,WL12:WL15,0),0),"")</f>
        <v/>
      </c>
      <c r="WN13" s="385" t="str">
        <f t="shared" ref="WN13:WN14" ca="1" si="1977">IF(UW11&lt;&gt;"",UW11,"")</f>
        <v/>
      </c>
      <c r="WO13" s="385">
        <f ca="1">SUMPRODUCT((YE3:YE54=WN13)*(YH3:YH54=WN14)*(YI3:YI54="W"))+SUMPRODUCT((YE3:YE54=WN13)*(YH3:YH54=WN15)*(YI3:YI54="W"))+SUMPRODUCT((YE3:YE54=WN13)*(YH3:YH54=WN16)*(YI3:YI54="W"))+SUMPRODUCT((YE3:YE54=WN14)*(YH3:YH54=WN13)*(YJ3:YJ54="W"))+SUMPRODUCT((YE3:YE54=WN15)*(YH3:YH54=WN13)*(YJ3:YJ54="W"))+SUMPRODUCT((YE3:YE54=WN16)*(YH3:YH54=WN13)*(YJ3:YJ54="W"))</f>
        <v>0</v>
      </c>
      <c r="WP13" s="385">
        <f ca="1">SUMPRODUCT((YE3:YE54=WN13)*(YH3:YH54=WN14)*(YI3:YI54="D"))+SUMPRODUCT((YE3:YE54=WN13)*(YH3:YH54=WN15)*(YI3:YI54="D"))+SUMPRODUCT((YE3:YE54=WN13)*(YH3:YH54=WN16)*(YI3:YI54="D"))+SUMPRODUCT((YE3:YE54=WN14)*(YH3:YH54=WN13)*(YI3:YI54="D"))+SUMPRODUCT((YE3:YE54=WN15)*(YH3:YH54=WN13)*(YI3:YI54="D"))+SUMPRODUCT((YE3:YE54=WN16)*(YH3:YH54=WN13)*(YI3:YI54="D"))</f>
        <v>0</v>
      </c>
      <c r="WQ13" s="385">
        <f ca="1">SUMPRODUCT((YE3:YE54=WN13)*(YH3:YH54=WN14)*(YI3:YI54="L"))+SUMPRODUCT((YE3:YE54=WN13)*(YH3:YH54=WN15)*(YI3:YI54="L"))+SUMPRODUCT((YE3:YE54=WN13)*(YH3:YH54=WN16)*(YI3:YI54="L"))+SUMPRODUCT((YE3:YE54=WN14)*(YH3:YH54=WN13)*(YJ3:YJ54="L"))+SUMPRODUCT((YE3:YE54=WN15)*(YH3:YH54=WN13)*(YJ3:YJ54="L"))+SUMPRODUCT((YE3:YE54=WN16)*(YH3:YH54=WN13)*(YJ3:YJ54="L"))</f>
        <v>0</v>
      </c>
      <c r="WR13" s="385">
        <f ca="1">SUMPRODUCT((YE3:YE54=WN13)*(YH3:YH54=WN14)*YF3:YF54)+SUMPRODUCT((YE3:YE54=WN13)*(YH3:YH54=WN15)*YF3:YF54)+SUMPRODUCT((YE3:YE54=WN13)*(YH3:YH54=WN11)*YF3:YF54)+SUMPRODUCT((YE3:YE54=WN13)*(YH3:YH54=WN12)*YF3:YF54)+SUMPRODUCT((YE3:YE54=WN14)*(YH3:YH54=WN13)*YG3:YG54)+SUMPRODUCT((YE3:YE54=WN15)*(YH3:YH54=WN13)*YG3:YG54)+SUMPRODUCT((YE3:YE54=WN11)*(YH3:YH54=WN13)*YG3:YG54)+SUMPRODUCT((YE3:YE54=WN12)*(YH3:YH54=WN13)*YG3:YG54)</f>
        <v>0</v>
      </c>
      <c r="WS13" s="385">
        <f ca="1">SUMPRODUCT((YE3:YE54=WN13)*(YH3:YH54=WN14)*YG3:YG54)+SUMPRODUCT((YE3:YE54=WN13)*(YH3:YH54=WN15)*YG3:YG54)+SUMPRODUCT((YE3:YE54=WN13)*(YH3:YH54=WN11)*YG3:YG54)+SUMPRODUCT((YE3:YE54=WN13)*(YH3:YH54=WN12)*YG3:YG54)+SUMPRODUCT((YE3:YE54=WN14)*(YH3:YH54=WN13)*YF3:YF54)+SUMPRODUCT((YE3:YE54=WN15)*(YH3:YH54=WN13)*YF3:YF54)+SUMPRODUCT((YE3:YE54=WN11)*(YH3:YH54=WN13)*YF3:YF54)+SUMPRODUCT((YE3:YE54=WN12)*(YH3:YH54=WN13)*YF3:YF54)</f>
        <v>0</v>
      </c>
      <c r="WT13" s="385">
        <f t="shared" ref="WT13:WT14" ca="1" si="1978">WR13-WS13+1000</f>
        <v>1000</v>
      </c>
      <c r="WU13" s="385" t="str">
        <f t="shared" ref="WU13:WU14" ca="1" si="1979">IF(WN13&lt;&gt;"",WO13*3+WP13*1,"")</f>
        <v/>
      </c>
      <c r="WV13" s="385" t="str">
        <f ca="1">IF(WN13&lt;&gt;"",VLOOKUP(WN13,UG4:UM52,7,FALSE),"")</f>
        <v/>
      </c>
      <c r="WW13" s="385" t="str">
        <f ca="1">IF(WN13&lt;&gt;"",VLOOKUP(WN13,UG4:UM52,5,FALSE),"")</f>
        <v/>
      </c>
      <c r="WX13" s="385" t="str">
        <f ca="1">IF(WN13&lt;&gt;"",VLOOKUP(WN13,UG4:UO52,9,FALSE),"")</f>
        <v/>
      </c>
      <c r="WY13" s="385" t="str">
        <f t="shared" ref="WY13:WY14" ca="1" si="1980">WU13</f>
        <v/>
      </c>
      <c r="WZ13" s="385" t="str">
        <f t="shared" ref="WZ13" ca="1" si="1981">IF(WN13&lt;&gt;"",RANK(WY13,WY11:WY15),"")</f>
        <v/>
      </c>
      <c r="XA13" s="385" t="str">
        <f t="shared" ref="XA13" ca="1" si="1982">IF(WN13&lt;&gt;"",SUMPRODUCT((WY11:WY15=WY13)*(WT11:WT15&gt;WT13)),"")</f>
        <v/>
      </c>
      <c r="XB13" s="385" t="str">
        <f t="shared" ref="XB13" ca="1" si="1983">IF(WN13&lt;&gt;"",SUMPRODUCT((WY11:WY15=WY13)*(WT11:WT15=WT13)*(WR11:WR15&gt;WR13)),"")</f>
        <v/>
      </c>
      <c r="XC13" s="385" t="str">
        <f t="shared" ref="XC13" ca="1" si="1984">IF(WN13&lt;&gt;"",SUMPRODUCT((WY11:WY15=WY13)*(WT11:WT15=WT13)*(WR11:WR15=WR13)*(WV11:WV15&gt;WV13)),"")</f>
        <v/>
      </c>
      <c r="XD13" s="385" t="str">
        <f t="shared" ref="XD13" ca="1" si="1985">IF(WN13&lt;&gt;"",SUMPRODUCT((WY11:WY15=WY13)*(WT11:WT15=WT13)*(WR11:WR15=WR13)*(WV11:WV15=WV13)*(WW11:WW15&gt;WW13)),"")</f>
        <v/>
      </c>
      <c r="XE13" s="385" t="str">
        <f t="shared" ref="XE13" ca="1" si="1986">IF(WN13&lt;&gt;"",SUMPRODUCT((WY11:WY15=WY13)*(WT11:WT15=WT13)*(WR11:WR15=WR13)*(WV11:WV15=WV13)*(WW11:WW15=WW13)*(WX11:WX15&gt;WX13)),"")</f>
        <v/>
      </c>
      <c r="XF13" s="385" t="str">
        <f t="shared" ref="XF13:XF14" ca="1" si="1987">IF(WN13&lt;&gt;"",SUM(WZ13:XE13)+2,"")</f>
        <v/>
      </c>
      <c r="XG13" s="385" t="str">
        <f t="shared" ref="XG13" ca="1" si="1988">IF(WN13&lt;&gt;"",INDEX(WN13:WN15,MATCH(3,XF13:XF15,0),0),"")</f>
        <v/>
      </c>
      <c r="YB13" s="385" t="str">
        <f t="shared" ref="YB13" ca="1" si="1989">IF(XG13&lt;&gt;"",XG13,IF(WM13&lt;&gt;"",WM13,IF(VS13&lt;&gt;"",VS13,US13)))</f>
        <v>Belgium</v>
      </c>
      <c r="YC13" s="385">
        <v>3</v>
      </c>
      <c r="YD13" s="385">
        <v>11</v>
      </c>
      <c r="YE13" s="389" t="str">
        <f t="shared" si="18"/>
        <v>Portugal</v>
      </c>
      <c r="YF13" s="389">
        <f ca="1">IF(OFFSET('Game Board'!O18,0,YF1)&lt;&gt;"",OFFSET('Game Board'!O18,0,YF1),0)</f>
        <v>0</v>
      </c>
      <c r="YG13" s="389">
        <f ca="1">IF(OFFSET('Game Board'!P18,0,YF1)&lt;&gt;"",OFFSET('Game Board'!P18,0,YF1),0)</f>
        <v>0</v>
      </c>
      <c r="YH13" s="389" t="str">
        <f t="shared" si="19"/>
        <v>Italy</v>
      </c>
      <c r="YI13" s="389" t="str">
        <f ca="1">IF(AND(OFFSET('Game Board'!O18,0,YF1)&lt;&gt;"",OFFSET('Game Board'!P18,0,YF1)&lt;&gt;""),IF(YF13&gt;YG13,"W",IF(YF13=YG13,"D","L")),"")</f>
        <v/>
      </c>
      <c r="YJ13" s="385" t="str">
        <f t="shared" ca="1" si="20"/>
        <v/>
      </c>
      <c r="YL13" s="385">
        <f ca="1">VLOOKUP(YM13,ACH11:ACI15,2,FALSE)</f>
        <v>3</v>
      </c>
      <c r="YM13" s="386" t="str">
        <f t="shared" si="1419"/>
        <v>Belgium</v>
      </c>
      <c r="YN13" s="385">
        <f ca="1">SUMPRODUCT((ACK3:ACK54=YM13)*(ACO3:ACO54="W"))+SUMPRODUCT((ACN3:ACN54=YM13)*(ACP3:ACP54="W"))</f>
        <v>0</v>
      </c>
      <c r="YO13" s="385">
        <f ca="1">SUMPRODUCT((ACK3:ACK54=YM13)*(ACO3:ACO54="D"))+SUMPRODUCT((ACN3:ACN54=YM13)*(ACP3:ACP54="D"))</f>
        <v>0</v>
      </c>
      <c r="YP13" s="385">
        <f ca="1">SUMPRODUCT((ACK3:ACK54=YM13)*(ACO3:ACO54="L"))+SUMPRODUCT((ACN3:ACN54=YM13)*(ACP3:ACP54="L"))</f>
        <v>0</v>
      </c>
      <c r="YQ13" s="385">
        <f t="shared" ref="YQ13" ca="1" si="1990">SUMIF(ACK3:ACK72,YM13,ACL3:ACL72)+SUMIF(ACN3:ACN72,YM13,ACM3:ACM72)</f>
        <v>0</v>
      </c>
      <c r="YR13" s="385">
        <f t="shared" ref="YR13" ca="1" si="1991">SUMIF(ACN3:ACN72,YM13,ACL3:ACL72)+SUMIF(ACK3:ACK72,YM13,ACM3:ACM72)</f>
        <v>0</v>
      </c>
      <c r="YS13" s="385">
        <f t="shared" ca="1" si="1422"/>
        <v>1000</v>
      </c>
      <c r="YT13" s="385">
        <f t="shared" ca="1" si="1423"/>
        <v>0</v>
      </c>
      <c r="YU13" s="391">
        <f t="shared" si="153"/>
        <v>15</v>
      </c>
      <c r="YV13" s="385">
        <f t="shared" ref="YV13" ca="1" si="1992">IF(COUNTIF(YT11:YT15,4)&lt;&gt;4,RANK(YT13,YT11:YT15),YT65)</f>
        <v>1</v>
      </c>
      <c r="YX13" s="385">
        <f t="shared" ref="YX13" ca="1" si="1993">SUMPRODUCT((YV11:YV14=YV13)*(YU11:YU14&lt;YU13))+YV13</f>
        <v>2</v>
      </c>
      <c r="YY13" s="386" t="str">
        <f t="shared" ref="YY13" ca="1" si="1994">INDEX(YM11:YM15,MATCH(3,YX11:YX15,0),0)</f>
        <v>Portugal</v>
      </c>
      <c r="YZ13" s="385">
        <f t="shared" ref="YZ13" ca="1" si="1995">INDEX(YV11:YV15,MATCH(YY13,YM11:YM15,0),0)</f>
        <v>1</v>
      </c>
      <c r="ZA13" s="385" t="str">
        <f t="shared" ref="ZA13:ZA14" ca="1" si="1996">IF(AND(ZA12&lt;&gt;"",YZ13=1),YY13,"")</f>
        <v>Portugal</v>
      </c>
      <c r="ZB13" s="385" t="str">
        <f t="shared" ref="ZB13:ZB14" ca="1" si="1997">IF(AND(ZB12&lt;&gt;"",YZ14=2),YY14,"")</f>
        <v/>
      </c>
      <c r="ZC13" s="385" t="str">
        <f t="shared" ref="ZC13" ca="1" si="1998">IF(AND(ZC12&lt;&gt;"",YZ15=3),YY15,"")</f>
        <v/>
      </c>
      <c r="ZF13" s="385" t="str">
        <f t="shared" ca="1" si="1432"/>
        <v>Portugal</v>
      </c>
      <c r="ZG13" s="385">
        <f ca="1">SUMPRODUCT((ACK3:ACK54=ZF13)*(ACN3:ACN54=ZF14)*(ACO3:ACO54="W"))+SUMPRODUCT((ACK3:ACK54=ZF13)*(ACN3:ACN54=ZF15)*(ACO3:ACO54="W"))+SUMPRODUCT((ACK3:ACK54=ZF13)*(ACN3:ACN54=ZF11)*(ACO3:ACO54="W"))+SUMPRODUCT((ACK3:ACK54=ZF13)*(ACN3:ACN54=ZF12)*(ACO3:ACO54="W"))+SUMPRODUCT((ACK3:ACK54=ZF14)*(ACN3:ACN54=ZF13)*(ACP3:ACP54="W"))+SUMPRODUCT((ACK3:ACK54=ZF15)*(ACN3:ACN54=ZF13)*(ACP3:ACP54="W"))+SUMPRODUCT((ACK3:ACK54=ZF11)*(ACN3:ACN54=ZF13)*(ACP3:ACP54="W"))+SUMPRODUCT((ACK3:ACK54=ZF12)*(ACN3:ACN54=ZF13)*(ACP3:ACP54="W"))</f>
        <v>0</v>
      </c>
      <c r="ZH13" s="385">
        <f ca="1">SUMPRODUCT((ACK3:ACK54=ZF13)*(ACN3:ACN54=ZF14)*(ACO3:ACO54="D"))+SUMPRODUCT((ACK3:ACK54=ZF13)*(ACN3:ACN54=ZF15)*(ACO3:ACO54="D"))+SUMPRODUCT((ACK3:ACK54=ZF13)*(ACN3:ACN54=ZF11)*(ACO3:ACO54="D"))+SUMPRODUCT((ACK3:ACK54=ZF13)*(ACN3:ACN54=ZF12)*(ACO3:ACO54="D"))+SUMPRODUCT((ACK3:ACK54=ZF14)*(ACN3:ACN54=ZF13)*(ACO3:ACO54="D"))+SUMPRODUCT((ACK3:ACK54=ZF15)*(ACN3:ACN54=ZF13)*(ACO3:ACO54="D"))+SUMPRODUCT((ACK3:ACK54=ZF11)*(ACN3:ACN54=ZF13)*(ACO3:ACO54="D"))+SUMPRODUCT((ACK3:ACK54=ZF12)*(ACN3:ACN54=ZF13)*(ACO3:ACO54="D"))</f>
        <v>0</v>
      </c>
      <c r="ZI13" s="385">
        <f ca="1">SUMPRODUCT((ACK3:ACK54=ZF13)*(ACN3:ACN54=ZF14)*(ACO3:ACO54="L"))+SUMPRODUCT((ACK3:ACK54=ZF13)*(ACN3:ACN54=ZF15)*(ACO3:ACO54="L"))+SUMPRODUCT((ACK3:ACK54=ZF13)*(ACN3:ACN54=ZF11)*(ACO3:ACO54="L"))+SUMPRODUCT((ACK3:ACK54=ZF13)*(ACN3:ACN54=ZF12)*(ACO3:ACO54="L"))+SUMPRODUCT((ACK3:ACK54=ZF14)*(ACN3:ACN54=ZF13)*(ACP3:ACP54="L"))+SUMPRODUCT((ACK3:ACK54=ZF15)*(ACN3:ACN54=ZF13)*(ACP3:ACP54="L"))+SUMPRODUCT((ACK3:ACK54=ZF11)*(ACN3:ACN54=ZF13)*(ACP3:ACP54="L"))+SUMPRODUCT((ACK3:ACK54=ZF12)*(ACN3:ACN54=ZF13)*(ACP3:ACP54="L"))</f>
        <v>0</v>
      </c>
      <c r="ZJ13" s="385">
        <f ca="1">SUMPRODUCT((ACK3:ACK54=ZF13)*(ACN3:ACN54=ZF14)*ACL3:ACL54)+SUMPRODUCT((ACK3:ACK54=ZF13)*(ACN3:ACN54=ZF15)*ACL3:ACL54)+SUMPRODUCT((ACK3:ACK54=ZF13)*(ACN3:ACN54=ZF11)*ACL3:ACL54)+SUMPRODUCT((ACK3:ACK54=ZF13)*(ACN3:ACN54=ZF12)*ACL3:ACL54)+SUMPRODUCT((ACK3:ACK54=ZF14)*(ACN3:ACN54=ZF13)*ACM3:ACM54)+SUMPRODUCT((ACK3:ACK54=ZF15)*(ACN3:ACN54=ZF13)*ACM3:ACM54)+SUMPRODUCT((ACK3:ACK54=ZF11)*(ACN3:ACN54=ZF13)*ACM3:ACM54)+SUMPRODUCT((ACK3:ACK54=ZF12)*(ACN3:ACN54=ZF13)*ACM3:ACM54)</f>
        <v>0</v>
      </c>
      <c r="ZK13" s="385">
        <f ca="1">SUMPRODUCT((ACK3:ACK54=ZF13)*(ACN3:ACN54=ZF14)*ACM3:ACM54)+SUMPRODUCT((ACK3:ACK54=ZF13)*(ACN3:ACN54=ZF15)*ACM3:ACM54)+SUMPRODUCT((ACK3:ACK54=ZF13)*(ACN3:ACN54=ZF11)*ACM3:ACM54)+SUMPRODUCT((ACK3:ACK54=ZF13)*(ACN3:ACN54=ZF12)*ACM3:ACM54)+SUMPRODUCT((ACK3:ACK54=ZF14)*(ACN3:ACN54=ZF13)*ACL3:ACL54)+SUMPRODUCT((ACK3:ACK54=ZF15)*(ACN3:ACN54=ZF13)*ACL3:ACL54)+SUMPRODUCT((ACK3:ACK54=ZF11)*(ACN3:ACN54=ZF13)*ACL3:ACL54)+SUMPRODUCT((ACK3:ACK54=ZF12)*(ACN3:ACN54=ZF13)*ACL3:ACL54)</f>
        <v>0</v>
      </c>
      <c r="ZL13" s="385">
        <f t="shared" ca="1" si="1433"/>
        <v>1000</v>
      </c>
      <c r="ZM13" s="385">
        <f t="shared" ca="1" si="1434"/>
        <v>0</v>
      </c>
      <c r="ZN13" s="385">
        <f ca="1">IF(ZF13&lt;&gt;"",VLOOKUP(ZF13,YM4:YS52,7,FALSE),"")</f>
        <v>1000</v>
      </c>
      <c r="ZO13" s="385">
        <f ca="1">IF(ZF13&lt;&gt;"",VLOOKUP(ZF13,YM4:YS52,5,FALSE),"")</f>
        <v>0</v>
      </c>
      <c r="ZP13" s="385">
        <f ca="1">IF(ZF13&lt;&gt;"",VLOOKUP(ZF13,YM4:YU52,9,FALSE),"")</f>
        <v>23</v>
      </c>
      <c r="ZQ13" s="385">
        <f t="shared" ca="1" si="1435"/>
        <v>0</v>
      </c>
      <c r="ZR13" s="385">
        <f t="shared" ref="ZR13" ca="1" si="1999">IF(ZF13&lt;&gt;"",RANK(ZQ13,ZQ11:ZQ15),"")</f>
        <v>1</v>
      </c>
      <c r="ZS13" s="385">
        <f t="shared" ref="ZS13" ca="1" si="2000">IF(ZF13&lt;&gt;"",SUMPRODUCT((ZQ11:ZQ15=ZQ13)*(ZL11:ZL15&gt;ZL13)),"")</f>
        <v>0</v>
      </c>
      <c r="ZT13" s="385">
        <f t="shared" ref="ZT13" ca="1" si="2001">IF(ZF13&lt;&gt;"",SUMPRODUCT((ZQ11:ZQ15=ZQ13)*(ZL11:ZL15=ZL13)*(ZJ11:ZJ15&gt;ZJ13)),"")</f>
        <v>0</v>
      </c>
      <c r="ZU13" s="385">
        <f t="shared" ref="ZU13" ca="1" si="2002">IF(ZF13&lt;&gt;"",SUMPRODUCT((ZQ11:ZQ15=ZQ13)*(ZL11:ZL15=ZL13)*(ZJ11:ZJ15=ZJ13)*(ZN11:ZN15&gt;ZN13)),"")</f>
        <v>0</v>
      </c>
      <c r="ZV13" s="385">
        <f t="shared" ref="ZV13" ca="1" si="2003">IF(ZF13&lt;&gt;"",SUMPRODUCT((ZQ11:ZQ15=ZQ13)*(ZL11:ZL15=ZL13)*(ZJ11:ZJ15=ZJ13)*(ZN11:ZN15=ZN13)*(ZO11:ZO15&gt;ZO13)),"")</f>
        <v>0</v>
      </c>
      <c r="ZW13" s="385">
        <f t="shared" ref="ZW13" ca="1" si="2004">IF(ZF13&lt;&gt;"",SUMPRODUCT((ZQ11:ZQ15=ZQ13)*(ZL11:ZL15=ZL13)*(ZJ11:ZJ15=ZJ13)*(ZN11:ZN15=ZN13)*(ZO11:ZO15=ZO13)*(ZP11:ZP15&gt;ZP13)),"")</f>
        <v>1</v>
      </c>
      <c r="ZX13" s="385">
        <f t="shared" ref="ZX13" ca="1" si="2005">IF(ZF13&lt;&gt;"",IF(ZX65&lt;&gt;"",IF(ZE62=3,ZX65,ZX65+ZE62),SUM(ZR13:ZW13)),"")</f>
        <v>2</v>
      </c>
      <c r="ZY13" s="385" t="str">
        <f t="shared" ref="ZY13" ca="1" si="2006">IF(ZF13&lt;&gt;"",INDEX(ZF11:ZF15,MATCH(3,ZX11:ZX15,0),0),"")</f>
        <v>Belgium</v>
      </c>
      <c r="ZZ13" s="385" t="str">
        <f t="shared" ca="1" si="1697"/>
        <v/>
      </c>
      <c r="AAA13" s="385">
        <f ca="1">SUMPRODUCT((ACK3:ACK54=ZZ13)*(ACN3:ACN54=ZZ14)*(ACO3:ACO54="W"))+SUMPRODUCT((ACK3:ACK54=ZZ13)*(ACN3:ACN54=ZZ15)*(ACO3:ACO54="W"))+SUMPRODUCT((ACK3:ACK54=ZZ13)*(ACN3:ACN54=ZZ12)*(ACO3:ACO54="W"))+SUMPRODUCT((ACK3:ACK54=ZZ14)*(ACN3:ACN54=ZZ13)*(ACP3:ACP54="W"))+SUMPRODUCT((ACK3:ACK54=ZZ15)*(ACN3:ACN54=ZZ13)*(ACP3:ACP54="W"))+SUMPRODUCT((ACK3:ACK54=ZZ12)*(ACN3:ACN54=ZZ13)*(ACP3:ACP54="W"))</f>
        <v>0</v>
      </c>
      <c r="AAB13" s="385">
        <f ca="1">SUMPRODUCT((ACK3:ACK54=ZZ13)*(ACN3:ACN54=ZZ14)*(ACO3:ACO54="D"))+SUMPRODUCT((ACK3:ACK54=ZZ13)*(ACN3:ACN54=ZZ15)*(ACO3:ACO54="D"))+SUMPRODUCT((ACK3:ACK54=ZZ13)*(ACN3:ACN54=ZZ12)*(ACO3:ACO54="D"))+SUMPRODUCT((ACK3:ACK54=ZZ14)*(ACN3:ACN54=ZZ13)*(ACO3:ACO54="D"))+SUMPRODUCT((ACK3:ACK54=ZZ15)*(ACN3:ACN54=ZZ13)*(ACO3:ACO54="D"))+SUMPRODUCT((ACK3:ACK54=ZZ12)*(ACN3:ACN54=ZZ13)*(ACO3:ACO54="D"))</f>
        <v>0</v>
      </c>
      <c r="AAC13" s="385">
        <f ca="1">SUMPRODUCT((ACK3:ACK54=ZZ13)*(ACN3:ACN54=ZZ14)*(ACO3:ACO54="L"))+SUMPRODUCT((ACK3:ACK54=ZZ13)*(ACN3:ACN54=ZZ15)*(ACO3:ACO54="L"))+SUMPRODUCT((ACK3:ACK54=ZZ13)*(ACN3:ACN54=ZZ12)*(ACO3:ACO54="L"))+SUMPRODUCT((ACK3:ACK54=ZZ14)*(ACN3:ACN54=ZZ13)*(ACP3:ACP54="L"))+SUMPRODUCT((ACK3:ACK54=ZZ15)*(ACN3:ACN54=ZZ13)*(ACP3:ACP54="L"))+SUMPRODUCT((ACK3:ACK54=ZZ12)*(ACN3:ACN54=ZZ13)*(ACP3:ACP54="L"))</f>
        <v>0</v>
      </c>
      <c r="AAD13" s="385">
        <f ca="1">SUMPRODUCT((ACK3:ACK54=ZZ13)*(ACN3:ACN54=ZZ14)*ACL3:ACL54)+SUMPRODUCT((ACK3:ACK54=ZZ13)*(ACN3:ACN54=ZZ15)*ACL3:ACL54)+SUMPRODUCT((ACK3:ACK54=ZZ13)*(ACN3:ACN54=ZZ11)*ACL3:ACL54)+SUMPRODUCT((ACK3:ACK54=ZZ13)*(ACN3:ACN54=ZZ12)*ACL3:ACL54)+SUMPRODUCT((ACK3:ACK54=ZZ14)*(ACN3:ACN54=ZZ13)*ACM3:ACM54)+SUMPRODUCT((ACK3:ACK54=ZZ15)*(ACN3:ACN54=ZZ13)*ACM3:ACM54)+SUMPRODUCT((ACK3:ACK54=ZZ11)*(ACN3:ACN54=ZZ13)*ACM3:ACM54)+SUMPRODUCT((ACK3:ACK54=ZZ12)*(ACN3:ACN54=ZZ13)*ACM3:ACM54)</f>
        <v>0</v>
      </c>
      <c r="AAE13" s="385">
        <f ca="1">SUMPRODUCT((ACK3:ACK54=ZZ13)*(ACN3:ACN54=ZZ14)*ACM3:ACM54)+SUMPRODUCT((ACK3:ACK54=ZZ13)*(ACN3:ACN54=ZZ15)*ACM3:ACM54)+SUMPRODUCT((ACK3:ACK54=ZZ13)*(ACN3:ACN54=ZZ11)*ACM3:ACM54)+SUMPRODUCT((ACK3:ACK54=ZZ13)*(ACN3:ACN54=ZZ12)*ACM3:ACM54)+SUMPRODUCT((ACK3:ACK54=ZZ14)*(ACN3:ACN54=ZZ13)*ACL3:ACL54)+SUMPRODUCT((ACK3:ACK54=ZZ15)*(ACN3:ACN54=ZZ13)*ACL3:ACL54)+SUMPRODUCT((ACK3:ACK54=ZZ11)*(ACN3:ACN54=ZZ13)*ACL3:ACL54)+SUMPRODUCT((ACK3:ACK54=ZZ12)*(ACN3:ACN54=ZZ13)*ACL3:ACL54)</f>
        <v>0</v>
      </c>
      <c r="AAF13" s="385">
        <f t="shared" ca="1" si="1698"/>
        <v>1000</v>
      </c>
      <c r="AAG13" s="385" t="str">
        <f t="shared" ca="1" si="1699"/>
        <v/>
      </c>
      <c r="AAH13" s="385" t="str">
        <f ca="1">IF(ZZ13&lt;&gt;"",VLOOKUP(ZZ13,YM4:YS52,7,FALSE),"")</f>
        <v/>
      </c>
      <c r="AAI13" s="385" t="str">
        <f ca="1">IF(ZZ13&lt;&gt;"",VLOOKUP(ZZ13,YM4:YS52,5,FALSE),"")</f>
        <v/>
      </c>
      <c r="AAJ13" s="385" t="str">
        <f ca="1">IF(ZZ13&lt;&gt;"",VLOOKUP(ZZ13,YM4:YU52,9,FALSE),"")</f>
        <v/>
      </c>
      <c r="AAK13" s="385" t="str">
        <f t="shared" ca="1" si="1700"/>
        <v/>
      </c>
      <c r="AAL13" s="385" t="str">
        <f t="shared" ref="AAL13" ca="1" si="2007">IF(ZZ13&lt;&gt;"",RANK(AAK13,AAK11:AAK15),"")</f>
        <v/>
      </c>
      <c r="AAM13" s="385" t="str">
        <f t="shared" ref="AAM13" ca="1" si="2008">IF(ZZ13&lt;&gt;"",SUMPRODUCT((AAK11:AAK15=AAK13)*(AAF11:AAF15&gt;AAF13)),"")</f>
        <v/>
      </c>
      <c r="AAN13" s="385" t="str">
        <f t="shared" ref="AAN13" ca="1" si="2009">IF(ZZ13&lt;&gt;"",SUMPRODUCT((AAK11:AAK15=AAK13)*(AAF11:AAF15=AAF13)*(AAD11:AAD15&gt;AAD13)),"")</f>
        <v/>
      </c>
      <c r="AAO13" s="385" t="str">
        <f t="shared" ref="AAO13" ca="1" si="2010">IF(ZZ13&lt;&gt;"",SUMPRODUCT((AAK11:AAK15=AAK13)*(AAF11:AAF15=AAF13)*(AAD11:AAD15=AAD13)*(AAH11:AAH15&gt;AAH13)),"")</f>
        <v/>
      </c>
      <c r="AAP13" s="385" t="str">
        <f t="shared" ref="AAP13" ca="1" si="2011">IF(ZZ13&lt;&gt;"",SUMPRODUCT((AAK11:AAK15=AAK13)*(AAF11:AAF15=AAF13)*(AAD11:AAD15=AAD13)*(AAH11:AAH15=AAH13)*(AAI11:AAI15&gt;AAI13)),"")</f>
        <v/>
      </c>
      <c r="AAQ13" s="385" t="str">
        <f t="shared" ref="AAQ13" ca="1" si="2012">IF(ZZ13&lt;&gt;"",SUMPRODUCT((AAK11:AAK15=AAK13)*(AAF11:AAF15=AAF13)*(AAD11:AAD15=AAD13)*(AAH11:AAH15=AAH13)*(AAI11:AAI15=AAI13)*(AAJ11:AAJ15&gt;AAJ13)),"")</f>
        <v/>
      </c>
      <c r="AAR13" s="385" t="str">
        <f t="shared" ref="AAR13" ca="1" si="2013">IF(ZZ13&lt;&gt;"",IF(AAR65&lt;&gt;"",IF(ZY62=3,AAR65,AAR65+ZY62),SUM(AAL13:AAQ13)+1),"")</f>
        <v/>
      </c>
      <c r="AAS13" s="385" t="str">
        <f t="shared" ref="AAS13" ca="1" si="2014">IF(ZZ13&lt;&gt;"",INDEX(ZZ12:ZZ15,MATCH(3,AAR12:AAR15,0),0),"")</f>
        <v/>
      </c>
      <c r="AAT13" s="385" t="str">
        <f t="shared" ref="AAT13:AAT14" ca="1" si="2015">IF(ZC11&lt;&gt;"",ZC11,"")</f>
        <v/>
      </c>
      <c r="AAU13" s="385">
        <f ca="1">SUMPRODUCT((ACK3:ACK54=AAT13)*(ACN3:ACN54=AAT14)*(ACO3:ACO54="W"))+SUMPRODUCT((ACK3:ACK54=AAT13)*(ACN3:ACN54=AAT15)*(ACO3:ACO54="W"))+SUMPRODUCT((ACK3:ACK54=AAT13)*(ACN3:ACN54=AAT16)*(ACO3:ACO54="W"))+SUMPRODUCT((ACK3:ACK54=AAT14)*(ACN3:ACN54=AAT13)*(ACP3:ACP54="W"))+SUMPRODUCT((ACK3:ACK54=AAT15)*(ACN3:ACN54=AAT13)*(ACP3:ACP54="W"))+SUMPRODUCT((ACK3:ACK54=AAT16)*(ACN3:ACN54=AAT13)*(ACP3:ACP54="W"))</f>
        <v>0</v>
      </c>
      <c r="AAV13" s="385">
        <f ca="1">SUMPRODUCT((ACK3:ACK54=AAT13)*(ACN3:ACN54=AAT14)*(ACO3:ACO54="D"))+SUMPRODUCT((ACK3:ACK54=AAT13)*(ACN3:ACN54=AAT15)*(ACO3:ACO54="D"))+SUMPRODUCT((ACK3:ACK54=AAT13)*(ACN3:ACN54=AAT16)*(ACO3:ACO54="D"))+SUMPRODUCT((ACK3:ACK54=AAT14)*(ACN3:ACN54=AAT13)*(ACO3:ACO54="D"))+SUMPRODUCT((ACK3:ACK54=AAT15)*(ACN3:ACN54=AAT13)*(ACO3:ACO54="D"))+SUMPRODUCT((ACK3:ACK54=AAT16)*(ACN3:ACN54=AAT13)*(ACO3:ACO54="D"))</f>
        <v>0</v>
      </c>
      <c r="AAW13" s="385">
        <f ca="1">SUMPRODUCT((ACK3:ACK54=AAT13)*(ACN3:ACN54=AAT14)*(ACO3:ACO54="L"))+SUMPRODUCT((ACK3:ACK54=AAT13)*(ACN3:ACN54=AAT15)*(ACO3:ACO54="L"))+SUMPRODUCT((ACK3:ACK54=AAT13)*(ACN3:ACN54=AAT16)*(ACO3:ACO54="L"))+SUMPRODUCT((ACK3:ACK54=AAT14)*(ACN3:ACN54=AAT13)*(ACP3:ACP54="L"))+SUMPRODUCT((ACK3:ACK54=AAT15)*(ACN3:ACN54=AAT13)*(ACP3:ACP54="L"))+SUMPRODUCT((ACK3:ACK54=AAT16)*(ACN3:ACN54=AAT13)*(ACP3:ACP54="L"))</f>
        <v>0</v>
      </c>
      <c r="AAX13" s="385">
        <f ca="1">SUMPRODUCT((ACK3:ACK54=AAT13)*(ACN3:ACN54=AAT14)*ACL3:ACL54)+SUMPRODUCT((ACK3:ACK54=AAT13)*(ACN3:ACN54=AAT15)*ACL3:ACL54)+SUMPRODUCT((ACK3:ACK54=AAT13)*(ACN3:ACN54=AAT11)*ACL3:ACL54)+SUMPRODUCT((ACK3:ACK54=AAT13)*(ACN3:ACN54=AAT12)*ACL3:ACL54)+SUMPRODUCT((ACK3:ACK54=AAT14)*(ACN3:ACN54=AAT13)*ACM3:ACM54)+SUMPRODUCT((ACK3:ACK54=AAT15)*(ACN3:ACN54=AAT13)*ACM3:ACM54)+SUMPRODUCT((ACK3:ACK54=AAT11)*(ACN3:ACN54=AAT13)*ACM3:ACM54)+SUMPRODUCT((ACK3:ACK54=AAT12)*(ACN3:ACN54=AAT13)*ACM3:ACM54)</f>
        <v>0</v>
      </c>
      <c r="AAY13" s="385">
        <f ca="1">SUMPRODUCT((ACK3:ACK54=AAT13)*(ACN3:ACN54=AAT14)*ACM3:ACM54)+SUMPRODUCT((ACK3:ACK54=AAT13)*(ACN3:ACN54=AAT15)*ACM3:ACM54)+SUMPRODUCT((ACK3:ACK54=AAT13)*(ACN3:ACN54=AAT11)*ACM3:ACM54)+SUMPRODUCT((ACK3:ACK54=AAT13)*(ACN3:ACN54=AAT12)*ACM3:ACM54)+SUMPRODUCT((ACK3:ACK54=AAT14)*(ACN3:ACN54=AAT13)*ACL3:ACL54)+SUMPRODUCT((ACK3:ACK54=AAT15)*(ACN3:ACN54=AAT13)*ACL3:ACL54)+SUMPRODUCT((ACK3:ACK54=AAT11)*(ACN3:ACN54=AAT13)*ACL3:ACL54)+SUMPRODUCT((ACK3:ACK54=AAT12)*(ACN3:ACN54=AAT13)*ACL3:ACL54)</f>
        <v>0</v>
      </c>
      <c r="AAZ13" s="385">
        <f t="shared" ref="AAZ13:AAZ14" ca="1" si="2016">AAX13-AAY13+1000</f>
        <v>1000</v>
      </c>
      <c r="ABA13" s="385" t="str">
        <f t="shared" ref="ABA13:ABA14" ca="1" si="2017">IF(AAT13&lt;&gt;"",AAU13*3+AAV13*1,"")</f>
        <v/>
      </c>
      <c r="ABB13" s="385" t="str">
        <f ca="1">IF(AAT13&lt;&gt;"",VLOOKUP(AAT13,YM4:YS52,7,FALSE),"")</f>
        <v/>
      </c>
      <c r="ABC13" s="385" t="str">
        <f ca="1">IF(AAT13&lt;&gt;"",VLOOKUP(AAT13,YM4:YS52,5,FALSE),"")</f>
        <v/>
      </c>
      <c r="ABD13" s="385" t="str">
        <f ca="1">IF(AAT13&lt;&gt;"",VLOOKUP(AAT13,YM4:YU52,9,FALSE),"")</f>
        <v/>
      </c>
      <c r="ABE13" s="385" t="str">
        <f t="shared" ref="ABE13:ABE14" ca="1" si="2018">ABA13</f>
        <v/>
      </c>
      <c r="ABF13" s="385" t="str">
        <f t="shared" ref="ABF13" ca="1" si="2019">IF(AAT13&lt;&gt;"",RANK(ABE13,ABE11:ABE15),"")</f>
        <v/>
      </c>
      <c r="ABG13" s="385" t="str">
        <f t="shared" ref="ABG13" ca="1" si="2020">IF(AAT13&lt;&gt;"",SUMPRODUCT((ABE11:ABE15=ABE13)*(AAZ11:AAZ15&gt;AAZ13)),"")</f>
        <v/>
      </c>
      <c r="ABH13" s="385" t="str">
        <f t="shared" ref="ABH13" ca="1" si="2021">IF(AAT13&lt;&gt;"",SUMPRODUCT((ABE11:ABE15=ABE13)*(AAZ11:AAZ15=AAZ13)*(AAX11:AAX15&gt;AAX13)),"")</f>
        <v/>
      </c>
      <c r="ABI13" s="385" t="str">
        <f t="shared" ref="ABI13" ca="1" si="2022">IF(AAT13&lt;&gt;"",SUMPRODUCT((ABE11:ABE15=ABE13)*(AAZ11:AAZ15=AAZ13)*(AAX11:AAX15=AAX13)*(ABB11:ABB15&gt;ABB13)),"")</f>
        <v/>
      </c>
      <c r="ABJ13" s="385" t="str">
        <f t="shared" ref="ABJ13" ca="1" si="2023">IF(AAT13&lt;&gt;"",SUMPRODUCT((ABE11:ABE15=ABE13)*(AAZ11:AAZ15=AAZ13)*(AAX11:AAX15=AAX13)*(ABB11:ABB15=ABB13)*(ABC11:ABC15&gt;ABC13)),"")</f>
        <v/>
      </c>
      <c r="ABK13" s="385" t="str">
        <f t="shared" ref="ABK13" ca="1" si="2024">IF(AAT13&lt;&gt;"",SUMPRODUCT((ABE11:ABE15=ABE13)*(AAZ11:AAZ15=AAZ13)*(AAX11:AAX15=AAX13)*(ABB11:ABB15=ABB13)*(ABC11:ABC15=ABC13)*(ABD11:ABD15&gt;ABD13)),"")</f>
        <v/>
      </c>
      <c r="ABL13" s="385" t="str">
        <f t="shared" ref="ABL13:ABL14" ca="1" si="2025">IF(AAT13&lt;&gt;"",SUM(ABF13:ABK13)+2,"")</f>
        <v/>
      </c>
      <c r="ABM13" s="385" t="str">
        <f t="shared" ref="ABM13" ca="1" si="2026">IF(AAT13&lt;&gt;"",INDEX(AAT13:AAT15,MATCH(3,ABL13:ABL15,0),0),"")</f>
        <v/>
      </c>
      <c r="ACH13" s="385" t="str">
        <f t="shared" ref="ACH13" ca="1" si="2027">IF(ABM13&lt;&gt;"",ABM13,IF(AAS13&lt;&gt;"",AAS13,IF(ZY13&lt;&gt;"",ZY13,YY13)))</f>
        <v>Belgium</v>
      </c>
      <c r="ACI13" s="385">
        <v>3</v>
      </c>
      <c r="ACJ13" s="385">
        <v>11</v>
      </c>
      <c r="ACK13" s="389" t="str">
        <f t="shared" si="21"/>
        <v>Portugal</v>
      </c>
      <c r="ACL13" s="389">
        <f ca="1">IF(OFFSET('Game Board'!O18,0,ACL1)&lt;&gt;"",OFFSET('Game Board'!O18,0,ACL1),0)</f>
        <v>0</v>
      </c>
      <c r="ACM13" s="389">
        <f ca="1">IF(OFFSET('Game Board'!P18,0,ACL1)&lt;&gt;"",OFFSET('Game Board'!P18,0,ACL1),0)</f>
        <v>0</v>
      </c>
      <c r="ACN13" s="389" t="str">
        <f t="shared" si="22"/>
        <v>Italy</v>
      </c>
      <c r="ACO13" s="389" t="str">
        <f ca="1">IF(AND(OFFSET('Game Board'!O18,0,ACL1)&lt;&gt;"",OFFSET('Game Board'!P18,0,ACL1)&lt;&gt;""),IF(ACL13&gt;ACM13,"W",IF(ACL13=ACM13,"D","L")),"")</f>
        <v/>
      </c>
      <c r="ACP13" s="385" t="str">
        <f t="shared" ca="1" si="23"/>
        <v/>
      </c>
      <c r="ACR13" s="385">
        <f ca="1">VLOOKUP(ACS13,AGN11:AGO15,2,FALSE)</f>
        <v>3</v>
      </c>
      <c r="ACS13" s="386" t="str">
        <f t="shared" si="1445"/>
        <v>Belgium</v>
      </c>
      <c r="ACT13" s="385">
        <f ca="1">SUMPRODUCT((AGQ3:AGQ54=ACS13)*(AGU3:AGU54="W"))+SUMPRODUCT((AGT3:AGT54=ACS13)*(AGV3:AGV54="W"))</f>
        <v>0</v>
      </c>
      <c r="ACU13" s="385">
        <f ca="1">SUMPRODUCT((AGQ3:AGQ54=ACS13)*(AGU3:AGU54="D"))+SUMPRODUCT((AGT3:AGT54=ACS13)*(AGV3:AGV54="D"))</f>
        <v>0</v>
      </c>
      <c r="ACV13" s="385">
        <f ca="1">SUMPRODUCT((AGQ3:AGQ54=ACS13)*(AGU3:AGU54="L"))+SUMPRODUCT((AGT3:AGT54=ACS13)*(AGV3:AGV54="L"))</f>
        <v>0</v>
      </c>
      <c r="ACW13" s="385">
        <f t="shared" ref="ACW13" ca="1" si="2028">SUMIF(AGQ3:AGQ72,ACS13,AGR3:AGR72)+SUMIF(AGT3:AGT72,ACS13,AGS3:AGS72)</f>
        <v>0</v>
      </c>
      <c r="ACX13" s="385">
        <f t="shared" ref="ACX13" ca="1" si="2029">SUMIF(AGT3:AGT72,ACS13,AGR3:AGR72)+SUMIF(AGQ3:AGQ72,ACS13,AGS3:AGS72)</f>
        <v>0</v>
      </c>
      <c r="ACY13" s="385">
        <f t="shared" ca="1" si="1448"/>
        <v>1000</v>
      </c>
      <c r="ACZ13" s="385">
        <f t="shared" ca="1" si="1449"/>
        <v>0</v>
      </c>
      <c r="ADA13" s="391">
        <f t="shared" si="180"/>
        <v>15</v>
      </c>
      <c r="ADB13" s="385">
        <f t="shared" ref="ADB13" ca="1" si="2030">IF(COUNTIF(ACZ11:ACZ15,4)&lt;&gt;4,RANK(ACZ13,ACZ11:ACZ15),ACZ65)</f>
        <v>1</v>
      </c>
      <c r="ADD13" s="385">
        <f t="shared" ref="ADD13" ca="1" si="2031">SUMPRODUCT((ADB11:ADB14=ADB13)*(ADA11:ADA14&lt;ADA13))+ADB13</f>
        <v>2</v>
      </c>
      <c r="ADE13" s="386" t="str">
        <f t="shared" ref="ADE13" ca="1" si="2032">INDEX(ACS11:ACS15,MATCH(3,ADD11:ADD15,0),0)</f>
        <v>Portugal</v>
      </c>
      <c r="ADF13" s="385">
        <f t="shared" ref="ADF13" ca="1" si="2033">INDEX(ADB11:ADB15,MATCH(ADE13,ACS11:ACS15,0),0)</f>
        <v>1</v>
      </c>
      <c r="ADG13" s="385" t="str">
        <f t="shared" ref="ADG13:ADG14" ca="1" si="2034">IF(AND(ADG12&lt;&gt;"",ADF13=1),ADE13,"")</f>
        <v>Portugal</v>
      </c>
      <c r="ADH13" s="385" t="str">
        <f t="shared" ref="ADH13:ADH14" ca="1" si="2035">IF(AND(ADH12&lt;&gt;"",ADF14=2),ADE14,"")</f>
        <v/>
      </c>
      <c r="ADI13" s="385" t="str">
        <f t="shared" ref="ADI13" ca="1" si="2036">IF(AND(ADI12&lt;&gt;"",ADF15=3),ADE15,"")</f>
        <v/>
      </c>
      <c r="ADL13" s="385" t="str">
        <f t="shared" ca="1" si="1458"/>
        <v>Portugal</v>
      </c>
      <c r="ADM13" s="385">
        <f ca="1">SUMPRODUCT((AGQ3:AGQ54=ADL13)*(AGT3:AGT54=ADL14)*(AGU3:AGU54="W"))+SUMPRODUCT((AGQ3:AGQ54=ADL13)*(AGT3:AGT54=ADL15)*(AGU3:AGU54="W"))+SUMPRODUCT((AGQ3:AGQ54=ADL13)*(AGT3:AGT54=ADL11)*(AGU3:AGU54="W"))+SUMPRODUCT((AGQ3:AGQ54=ADL13)*(AGT3:AGT54=ADL12)*(AGU3:AGU54="W"))+SUMPRODUCT((AGQ3:AGQ54=ADL14)*(AGT3:AGT54=ADL13)*(AGV3:AGV54="W"))+SUMPRODUCT((AGQ3:AGQ54=ADL15)*(AGT3:AGT54=ADL13)*(AGV3:AGV54="W"))+SUMPRODUCT((AGQ3:AGQ54=ADL11)*(AGT3:AGT54=ADL13)*(AGV3:AGV54="W"))+SUMPRODUCT((AGQ3:AGQ54=ADL12)*(AGT3:AGT54=ADL13)*(AGV3:AGV54="W"))</f>
        <v>0</v>
      </c>
      <c r="ADN13" s="385">
        <f ca="1">SUMPRODUCT((AGQ3:AGQ54=ADL13)*(AGT3:AGT54=ADL14)*(AGU3:AGU54="D"))+SUMPRODUCT((AGQ3:AGQ54=ADL13)*(AGT3:AGT54=ADL15)*(AGU3:AGU54="D"))+SUMPRODUCT((AGQ3:AGQ54=ADL13)*(AGT3:AGT54=ADL11)*(AGU3:AGU54="D"))+SUMPRODUCT((AGQ3:AGQ54=ADL13)*(AGT3:AGT54=ADL12)*(AGU3:AGU54="D"))+SUMPRODUCT((AGQ3:AGQ54=ADL14)*(AGT3:AGT54=ADL13)*(AGU3:AGU54="D"))+SUMPRODUCT((AGQ3:AGQ54=ADL15)*(AGT3:AGT54=ADL13)*(AGU3:AGU54="D"))+SUMPRODUCT((AGQ3:AGQ54=ADL11)*(AGT3:AGT54=ADL13)*(AGU3:AGU54="D"))+SUMPRODUCT((AGQ3:AGQ54=ADL12)*(AGT3:AGT54=ADL13)*(AGU3:AGU54="D"))</f>
        <v>0</v>
      </c>
      <c r="ADO13" s="385">
        <f ca="1">SUMPRODUCT((AGQ3:AGQ54=ADL13)*(AGT3:AGT54=ADL14)*(AGU3:AGU54="L"))+SUMPRODUCT((AGQ3:AGQ54=ADL13)*(AGT3:AGT54=ADL15)*(AGU3:AGU54="L"))+SUMPRODUCT((AGQ3:AGQ54=ADL13)*(AGT3:AGT54=ADL11)*(AGU3:AGU54="L"))+SUMPRODUCT((AGQ3:AGQ54=ADL13)*(AGT3:AGT54=ADL12)*(AGU3:AGU54="L"))+SUMPRODUCT((AGQ3:AGQ54=ADL14)*(AGT3:AGT54=ADL13)*(AGV3:AGV54="L"))+SUMPRODUCT((AGQ3:AGQ54=ADL15)*(AGT3:AGT54=ADL13)*(AGV3:AGV54="L"))+SUMPRODUCT((AGQ3:AGQ54=ADL11)*(AGT3:AGT54=ADL13)*(AGV3:AGV54="L"))+SUMPRODUCT((AGQ3:AGQ54=ADL12)*(AGT3:AGT54=ADL13)*(AGV3:AGV54="L"))</f>
        <v>0</v>
      </c>
      <c r="ADP13" s="385">
        <f ca="1">SUMPRODUCT((AGQ3:AGQ54=ADL13)*(AGT3:AGT54=ADL14)*AGR3:AGR54)+SUMPRODUCT((AGQ3:AGQ54=ADL13)*(AGT3:AGT54=ADL15)*AGR3:AGR54)+SUMPRODUCT((AGQ3:AGQ54=ADL13)*(AGT3:AGT54=ADL11)*AGR3:AGR54)+SUMPRODUCT((AGQ3:AGQ54=ADL13)*(AGT3:AGT54=ADL12)*AGR3:AGR54)+SUMPRODUCT((AGQ3:AGQ54=ADL14)*(AGT3:AGT54=ADL13)*AGS3:AGS54)+SUMPRODUCT((AGQ3:AGQ54=ADL15)*(AGT3:AGT54=ADL13)*AGS3:AGS54)+SUMPRODUCT((AGQ3:AGQ54=ADL11)*(AGT3:AGT54=ADL13)*AGS3:AGS54)+SUMPRODUCT((AGQ3:AGQ54=ADL12)*(AGT3:AGT54=ADL13)*AGS3:AGS54)</f>
        <v>0</v>
      </c>
      <c r="ADQ13" s="385">
        <f ca="1">SUMPRODUCT((AGQ3:AGQ54=ADL13)*(AGT3:AGT54=ADL14)*AGS3:AGS54)+SUMPRODUCT((AGQ3:AGQ54=ADL13)*(AGT3:AGT54=ADL15)*AGS3:AGS54)+SUMPRODUCT((AGQ3:AGQ54=ADL13)*(AGT3:AGT54=ADL11)*AGS3:AGS54)+SUMPRODUCT((AGQ3:AGQ54=ADL13)*(AGT3:AGT54=ADL12)*AGS3:AGS54)+SUMPRODUCT((AGQ3:AGQ54=ADL14)*(AGT3:AGT54=ADL13)*AGR3:AGR54)+SUMPRODUCT((AGQ3:AGQ54=ADL15)*(AGT3:AGT54=ADL13)*AGR3:AGR54)+SUMPRODUCT((AGQ3:AGQ54=ADL11)*(AGT3:AGT54=ADL13)*AGR3:AGR54)+SUMPRODUCT((AGQ3:AGQ54=ADL12)*(AGT3:AGT54=ADL13)*AGR3:AGR54)</f>
        <v>0</v>
      </c>
      <c r="ADR13" s="385">
        <f t="shared" ca="1" si="1459"/>
        <v>1000</v>
      </c>
      <c r="ADS13" s="385">
        <f t="shared" ca="1" si="1460"/>
        <v>0</v>
      </c>
      <c r="ADT13" s="385">
        <f ca="1">IF(ADL13&lt;&gt;"",VLOOKUP(ADL13,ACS4:ACY52,7,FALSE),"")</f>
        <v>1000</v>
      </c>
      <c r="ADU13" s="385">
        <f ca="1">IF(ADL13&lt;&gt;"",VLOOKUP(ADL13,ACS4:ACY52,5,FALSE),"")</f>
        <v>0</v>
      </c>
      <c r="ADV13" s="385">
        <f ca="1">IF(ADL13&lt;&gt;"",VLOOKUP(ADL13,ACS4:ADA52,9,FALSE),"")</f>
        <v>23</v>
      </c>
      <c r="ADW13" s="385">
        <f t="shared" ca="1" si="1461"/>
        <v>0</v>
      </c>
      <c r="ADX13" s="385">
        <f t="shared" ref="ADX13" ca="1" si="2037">IF(ADL13&lt;&gt;"",RANK(ADW13,ADW11:ADW15),"")</f>
        <v>1</v>
      </c>
      <c r="ADY13" s="385">
        <f t="shared" ref="ADY13" ca="1" si="2038">IF(ADL13&lt;&gt;"",SUMPRODUCT((ADW11:ADW15=ADW13)*(ADR11:ADR15&gt;ADR13)),"")</f>
        <v>0</v>
      </c>
      <c r="ADZ13" s="385">
        <f t="shared" ref="ADZ13" ca="1" si="2039">IF(ADL13&lt;&gt;"",SUMPRODUCT((ADW11:ADW15=ADW13)*(ADR11:ADR15=ADR13)*(ADP11:ADP15&gt;ADP13)),"")</f>
        <v>0</v>
      </c>
      <c r="AEA13" s="385">
        <f t="shared" ref="AEA13" ca="1" si="2040">IF(ADL13&lt;&gt;"",SUMPRODUCT((ADW11:ADW15=ADW13)*(ADR11:ADR15=ADR13)*(ADP11:ADP15=ADP13)*(ADT11:ADT15&gt;ADT13)),"")</f>
        <v>0</v>
      </c>
      <c r="AEB13" s="385">
        <f t="shared" ref="AEB13" ca="1" si="2041">IF(ADL13&lt;&gt;"",SUMPRODUCT((ADW11:ADW15=ADW13)*(ADR11:ADR15=ADR13)*(ADP11:ADP15=ADP13)*(ADT11:ADT15=ADT13)*(ADU11:ADU15&gt;ADU13)),"")</f>
        <v>0</v>
      </c>
      <c r="AEC13" s="385">
        <f t="shared" ref="AEC13" ca="1" si="2042">IF(ADL13&lt;&gt;"",SUMPRODUCT((ADW11:ADW15=ADW13)*(ADR11:ADR15=ADR13)*(ADP11:ADP15=ADP13)*(ADT11:ADT15=ADT13)*(ADU11:ADU15=ADU13)*(ADV11:ADV15&gt;ADV13)),"")</f>
        <v>1</v>
      </c>
      <c r="AED13" s="385">
        <f t="shared" ref="AED13" ca="1" si="2043">IF(ADL13&lt;&gt;"",IF(AED65&lt;&gt;"",IF(ADK62=3,AED65,AED65+ADK62),SUM(ADX13:AEC13)),"")</f>
        <v>2</v>
      </c>
      <c r="AEE13" s="385" t="str">
        <f t="shared" ref="AEE13" ca="1" si="2044">IF(ADL13&lt;&gt;"",INDEX(ADL11:ADL15,MATCH(3,AED11:AED15,0),0),"")</f>
        <v>Belgium</v>
      </c>
      <c r="AEF13" s="385" t="str">
        <f t="shared" ca="1" si="1728"/>
        <v/>
      </c>
      <c r="AEG13" s="385">
        <f ca="1">SUMPRODUCT((AGQ3:AGQ54=AEF13)*(AGT3:AGT54=AEF14)*(AGU3:AGU54="W"))+SUMPRODUCT((AGQ3:AGQ54=AEF13)*(AGT3:AGT54=AEF15)*(AGU3:AGU54="W"))+SUMPRODUCT((AGQ3:AGQ54=AEF13)*(AGT3:AGT54=AEF12)*(AGU3:AGU54="W"))+SUMPRODUCT((AGQ3:AGQ54=AEF14)*(AGT3:AGT54=AEF13)*(AGV3:AGV54="W"))+SUMPRODUCT((AGQ3:AGQ54=AEF15)*(AGT3:AGT54=AEF13)*(AGV3:AGV54="W"))+SUMPRODUCT((AGQ3:AGQ54=AEF12)*(AGT3:AGT54=AEF13)*(AGV3:AGV54="W"))</f>
        <v>0</v>
      </c>
      <c r="AEH13" s="385">
        <f ca="1">SUMPRODUCT((AGQ3:AGQ54=AEF13)*(AGT3:AGT54=AEF14)*(AGU3:AGU54="D"))+SUMPRODUCT((AGQ3:AGQ54=AEF13)*(AGT3:AGT54=AEF15)*(AGU3:AGU54="D"))+SUMPRODUCT((AGQ3:AGQ54=AEF13)*(AGT3:AGT54=AEF12)*(AGU3:AGU54="D"))+SUMPRODUCT((AGQ3:AGQ54=AEF14)*(AGT3:AGT54=AEF13)*(AGU3:AGU54="D"))+SUMPRODUCT((AGQ3:AGQ54=AEF15)*(AGT3:AGT54=AEF13)*(AGU3:AGU54="D"))+SUMPRODUCT((AGQ3:AGQ54=AEF12)*(AGT3:AGT54=AEF13)*(AGU3:AGU54="D"))</f>
        <v>0</v>
      </c>
      <c r="AEI13" s="385">
        <f ca="1">SUMPRODUCT((AGQ3:AGQ54=AEF13)*(AGT3:AGT54=AEF14)*(AGU3:AGU54="L"))+SUMPRODUCT((AGQ3:AGQ54=AEF13)*(AGT3:AGT54=AEF15)*(AGU3:AGU54="L"))+SUMPRODUCT((AGQ3:AGQ54=AEF13)*(AGT3:AGT54=AEF12)*(AGU3:AGU54="L"))+SUMPRODUCT((AGQ3:AGQ54=AEF14)*(AGT3:AGT54=AEF13)*(AGV3:AGV54="L"))+SUMPRODUCT((AGQ3:AGQ54=AEF15)*(AGT3:AGT54=AEF13)*(AGV3:AGV54="L"))+SUMPRODUCT((AGQ3:AGQ54=AEF12)*(AGT3:AGT54=AEF13)*(AGV3:AGV54="L"))</f>
        <v>0</v>
      </c>
      <c r="AEJ13" s="385">
        <f ca="1">SUMPRODUCT((AGQ3:AGQ54=AEF13)*(AGT3:AGT54=AEF14)*AGR3:AGR54)+SUMPRODUCT((AGQ3:AGQ54=AEF13)*(AGT3:AGT54=AEF15)*AGR3:AGR54)+SUMPRODUCT((AGQ3:AGQ54=AEF13)*(AGT3:AGT54=AEF11)*AGR3:AGR54)+SUMPRODUCT((AGQ3:AGQ54=AEF13)*(AGT3:AGT54=AEF12)*AGR3:AGR54)+SUMPRODUCT((AGQ3:AGQ54=AEF14)*(AGT3:AGT54=AEF13)*AGS3:AGS54)+SUMPRODUCT((AGQ3:AGQ54=AEF15)*(AGT3:AGT54=AEF13)*AGS3:AGS54)+SUMPRODUCT((AGQ3:AGQ54=AEF11)*(AGT3:AGT54=AEF13)*AGS3:AGS54)+SUMPRODUCT((AGQ3:AGQ54=AEF12)*(AGT3:AGT54=AEF13)*AGS3:AGS54)</f>
        <v>0</v>
      </c>
      <c r="AEK13" s="385">
        <f ca="1">SUMPRODUCT((AGQ3:AGQ54=AEF13)*(AGT3:AGT54=AEF14)*AGS3:AGS54)+SUMPRODUCT((AGQ3:AGQ54=AEF13)*(AGT3:AGT54=AEF15)*AGS3:AGS54)+SUMPRODUCT((AGQ3:AGQ54=AEF13)*(AGT3:AGT54=AEF11)*AGS3:AGS54)+SUMPRODUCT((AGQ3:AGQ54=AEF13)*(AGT3:AGT54=AEF12)*AGS3:AGS54)+SUMPRODUCT((AGQ3:AGQ54=AEF14)*(AGT3:AGT54=AEF13)*AGR3:AGR54)+SUMPRODUCT((AGQ3:AGQ54=AEF15)*(AGT3:AGT54=AEF13)*AGR3:AGR54)+SUMPRODUCT((AGQ3:AGQ54=AEF11)*(AGT3:AGT54=AEF13)*AGR3:AGR54)+SUMPRODUCT((AGQ3:AGQ54=AEF12)*(AGT3:AGT54=AEF13)*AGR3:AGR54)</f>
        <v>0</v>
      </c>
      <c r="AEL13" s="385">
        <f t="shared" ca="1" si="1729"/>
        <v>1000</v>
      </c>
      <c r="AEM13" s="385" t="str">
        <f t="shared" ca="1" si="1730"/>
        <v/>
      </c>
      <c r="AEN13" s="385" t="str">
        <f ca="1">IF(AEF13&lt;&gt;"",VLOOKUP(AEF13,ACS4:ACY52,7,FALSE),"")</f>
        <v/>
      </c>
      <c r="AEO13" s="385" t="str">
        <f ca="1">IF(AEF13&lt;&gt;"",VLOOKUP(AEF13,ACS4:ACY52,5,FALSE),"")</f>
        <v/>
      </c>
      <c r="AEP13" s="385" t="str">
        <f ca="1">IF(AEF13&lt;&gt;"",VLOOKUP(AEF13,ACS4:ADA52,9,FALSE),"")</f>
        <v/>
      </c>
      <c r="AEQ13" s="385" t="str">
        <f t="shared" ca="1" si="1731"/>
        <v/>
      </c>
      <c r="AER13" s="385" t="str">
        <f t="shared" ref="AER13" ca="1" si="2045">IF(AEF13&lt;&gt;"",RANK(AEQ13,AEQ11:AEQ15),"")</f>
        <v/>
      </c>
      <c r="AES13" s="385" t="str">
        <f t="shared" ref="AES13" ca="1" si="2046">IF(AEF13&lt;&gt;"",SUMPRODUCT((AEQ11:AEQ15=AEQ13)*(AEL11:AEL15&gt;AEL13)),"")</f>
        <v/>
      </c>
      <c r="AET13" s="385" t="str">
        <f t="shared" ref="AET13" ca="1" si="2047">IF(AEF13&lt;&gt;"",SUMPRODUCT((AEQ11:AEQ15=AEQ13)*(AEL11:AEL15=AEL13)*(AEJ11:AEJ15&gt;AEJ13)),"")</f>
        <v/>
      </c>
      <c r="AEU13" s="385" t="str">
        <f t="shared" ref="AEU13" ca="1" si="2048">IF(AEF13&lt;&gt;"",SUMPRODUCT((AEQ11:AEQ15=AEQ13)*(AEL11:AEL15=AEL13)*(AEJ11:AEJ15=AEJ13)*(AEN11:AEN15&gt;AEN13)),"")</f>
        <v/>
      </c>
      <c r="AEV13" s="385" t="str">
        <f t="shared" ref="AEV13" ca="1" si="2049">IF(AEF13&lt;&gt;"",SUMPRODUCT((AEQ11:AEQ15=AEQ13)*(AEL11:AEL15=AEL13)*(AEJ11:AEJ15=AEJ13)*(AEN11:AEN15=AEN13)*(AEO11:AEO15&gt;AEO13)),"")</f>
        <v/>
      </c>
      <c r="AEW13" s="385" t="str">
        <f t="shared" ref="AEW13" ca="1" si="2050">IF(AEF13&lt;&gt;"",SUMPRODUCT((AEQ11:AEQ15=AEQ13)*(AEL11:AEL15=AEL13)*(AEJ11:AEJ15=AEJ13)*(AEN11:AEN15=AEN13)*(AEO11:AEO15=AEO13)*(AEP11:AEP15&gt;AEP13)),"")</f>
        <v/>
      </c>
      <c r="AEX13" s="385" t="str">
        <f t="shared" ref="AEX13" ca="1" si="2051">IF(AEF13&lt;&gt;"",IF(AEX65&lt;&gt;"",IF(AEE62=3,AEX65,AEX65+AEE62),SUM(AER13:AEW13)+1),"")</f>
        <v/>
      </c>
      <c r="AEY13" s="385" t="str">
        <f t="shared" ref="AEY13" ca="1" si="2052">IF(AEF13&lt;&gt;"",INDEX(AEF12:AEF15,MATCH(3,AEX12:AEX15,0),0),"")</f>
        <v/>
      </c>
      <c r="AEZ13" s="385" t="str">
        <f t="shared" ref="AEZ13:AEZ14" ca="1" si="2053">IF(ADI11&lt;&gt;"",ADI11,"")</f>
        <v/>
      </c>
      <c r="AFA13" s="385">
        <f ca="1">SUMPRODUCT((AGQ3:AGQ54=AEZ13)*(AGT3:AGT54=AEZ14)*(AGU3:AGU54="W"))+SUMPRODUCT((AGQ3:AGQ54=AEZ13)*(AGT3:AGT54=AEZ15)*(AGU3:AGU54="W"))+SUMPRODUCT((AGQ3:AGQ54=AEZ13)*(AGT3:AGT54=AEZ16)*(AGU3:AGU54="W"))+SUMPRODUCT((AGQ3:AGQ54=AEZ14)*(AGT3:AGT54=AEZ13)*(AGV3:AGV54="W"))+SUMPRODUCT((AGQ3:AGQ54=AEZ15)*(AGT3:AGT54=AEZ13)*(AGV3:AGV54="W"))+SUMPRODUCT((AGQ3:AGQ54=AEZ16)*(AGT3:AGT54=AEZ13)*(AGV3:AGV54="W"))</f>
        <v>0</v>
      </c>
      <c r="AFB13" s="385">
        <f ca="1">SUMPRODUCT((AGQ3:AGQ54=AEZ13)*(AGT3:AGT54=AEZ14)*(AGU3:AGU54="D"))+SUMPRODUCT((AGQ3:AGQ54=AEZ13)*(AGT3:AGT54=AEZ15)*(AGU3:AGU54="D"))+SUMPRODUCT((AGQ3:AGQ54=AEZ13)*(AGT3:AGT54=AEZ16)*(AGU3:AGU54="D"))+SUMPRODUCT((AGQ3:AGQ54=AEZ14)*(AGT3:AGT54=AEZ13)*(AGU3:AGU54="D"))+SUMPRODUCT((AGQ3:AGQ54=AEZ15)*(AGT3:AGT54=AEZ13)*(AGU3:AGU54="D"))+SUMPRODUCT((AGQ3:AGQ54=AEZ16)*(AGT3:AGT54=AEZ13)*(AGU3:AGU54="D"))</f>
        <v>0</v>
      </c>
      <c r="AFC13" s="385">
        <f ca="1">SUMPRODUCT((AGQ3:AGQ54=AEZ13)*(AGT3:AGT54=AEZ14)*(AGU3:AGU54="L"))+SUMPRODUCT((AGQ3:AGQ54=AEZ13)*(AGT3:AGT54=AEZ15)*(AGU3:AGU54="L"))+SUMPRODUCT((AGQ3:AGQ54=AEZ13)*(AGT3:AGT54=AEZ16)*(AGU3:AGU54="L"))+SUMPRODUCT((AGQ3:AGQ54=AEZ14)*(AGT3:AGT54=AEZ13)*(AGV3:AGV54="L"))+SUMPRODUCT((AGQ3:AGQ54=AEZ15)*(AGT3:AGT54=AEZ13)*(AGV3:AGV54="L"))+SUMPRODUCT((AGQ3:AGQ54=AEZ16)*(AGT3:AGT54=AEZ13)*(AGV3:AGV54="L"))</f>
        <v>0</v>
      </c>
      <c r="AFD13" s="385">
        <f ca="1">SUMPRODUCT((AGQ3:AGQ54=AEZ13)*(AGT3:AGT54=AEZ14)*AGR3:AGR54)+SUMPRODUCT((AGQ3:AGQ54=AEZ13)*(AGT3:AGT54=AEZ15)*AGR3:AGR54)+SUMPRODUCT((AGQ3:AGQ54=AEZ13)*(AGT3:AGT54=AEZ11)*AGR3:AGR54)+SUMPRODUCT((AGQ3:AGQ54=AEZ13)*(AGT3:AGT54=AEZ12)*AGR3:AGR54)+SUMPRODUCT((AGQ3:AGQ54=AEZ14)*(AGT3:AGT54=AEZ13)*AGS3:AGS54)+SUMPRODUCT((AGQ3:AGQ54=AEZ15)*(AGT3:AGT54=AEZ13)*AGS3:AGS54)+SUMPRODUCT((AGQ3:AGQ54=AEZ11)*(AGT3:AGT54=AEZ13)*AGS3:AGS54)+SUMPRODUCT((AGQ3:AGQ54=AEZ12)*(AGT3:AGT54=AEZ13)*AGS3:AGS54)</f>
        <v>0</v>
      </c>
      <c r="AFE13" s="385">
        <f ca="1">SUMPRODUCT((AGQ3:AGQ54=AEZ13)*(AGT3:AGT54=AEZ14)*AGS3:AGS54)+SUMPRODUCT((AGQ3:AGQ54=AEZ13)*(AGT3:AGT54=AEZ15)*AGS3:AGS54)+SUMPRODUCT((AGQ3:AGQ54=AEZ13)*(AGT3:AGT54=AEZ11)*AGS3:AGS54)+SUMPRODUCT((AGQ3:AGQ54=AEZ13)*(AGT3:AGT54=AEZ12)*AGS3:AGS54)+SUMPRODUCT((AGQ3:AGQ54=AEZ14)*(AGT3:AGT54=AEZ13)*AGR3:AGR54)+SUMPRODUCT((AGQ3:AGQ54=AEZ15)*(AGT3:AGT54=AEZ13)*AGR3:AGR54)+SUMPRODUCT((AGQ3:AGQ54=AEZ11)*(AGT3:AGT54=AEZ13)*AGR3:AGR54)+SUMPRODUCT((AGQ3:AGQ54=AEZ12)*(AGT3:AGT54=AEZ13)*AGR3:AGR54)</f>
        <v>0</v>
      </c>
      <c r="AFF13" s="385">
        <f t="shared" ref="AFF13:AFF14" ca="1" si="2054">AFD13-AFE13+1000</f>
        <v>1000</v>
      </c>
      <c r="AFG13" s="385" t="str">
        <f t="shared" ref="AFG13:AFG14" ca="1" si="2055">IF(AEZ13&lt;&gt;"",AFA13*3+AFB13*1,"")</f>
        <v/>
      </c>
      <c r="AFH13" s="385" t="str">
        <f ca="1">IF(AEZ13&lt;&gt;"",VLOOKUP(AEZ13,ACS4:ACY52,7,FALSE),"")</f>
        <v/>
      </c>
      <c r="AFI13" s="385" t="str">
        <f ca="1">IF(AEZ13&lt;&gt;"",VLOOKUP(AEZ13,ACS4:ACY52,5,FALSE),"")</f>
        <v/>
      </c>
      <c r="AFJ13" s="385" t="str">
        <f ca="1">IF(AEZ13&lt;&gt;"",VLOOKUP(AEZ13,ACS4:ADA52,9,FALSE),"")</f>
        <v/>
      </c>
      <c r="AFK13" s="385" t="str">
        <f t="shared" ref="AFK13:AFK14" ca="1" si="2056">AFG13</f>
        <v/>
      </c>
      <c r="AFL13" s="385" t="str">
        <f t="shared" ref="AFL13" ca="1" si="2057">IF(AEZ13&lt;&gt;"",RANK(AFK13,AFK11:AFK15),"")</f>
        <v/>
      </c>
      <c r="AFM13" s="385" t="str">
        <f t="shared" ref="AFM13" ca="1" si="2058">IF(AEZ13&lt;&gt;"",SUMPRODUCT((AFK11:AFK15=AFK13)*(AFF11:AFF15&gt;AFF13)),"")</f>
        <v/>
      </c>
      <c r="AFN13" s="385" t="str">
        <f t="shared" ref="AFN13" ca="1" si="2059">IF(AEZ13&lt;&gt;"",SUMPRODUCT((AFK11:AFK15=AFK13)*(AFF11:AFF15=AFF13)*(AFD11:AFD15&gt;AFD13)),"")</f>
        <v/>
      </c>
      <c r="AFO13" s="385" t="str">
        <f t="shared" ref="AFO13" ca="1" si="2060">IF(AEZ13&lt;&gt;"",SUMPRODUCT((AFK11:AFK15=AFK13)*(AFF11:AFF15=AFF13)*(AFD11:AFD15=AFD13)*(AFH11:AFH15&gt;AFH13)),"")</f>
        <v/>
      </c>
      <c r="AFP13" s="385" t="str">
        <f t="shared" ref="AFP13" ca="1" si="2061">IF(AEZ13&lt;&gt;"",SUMPRODUCT((AFK11:AFK15=AFK13)*(AFF11:AFF15=AFF13)*(AFD11:AFD15=AFD13)*(AFH11:AFH15=AFH13)*(AFI11:AFI15&gt;AFI13)),"")</f>
        <v/>
      </c>
      <c r="AFQ13" s="385" t="str">
        <f t="shared" ref="AFQ13" ca="1" si="2062">IF(AEZ13&lt;&gt;"",SUMPRODUCT((AFK11:AFK15=AFK13)*(AFF11:AFF15=AFF13)*(AFD11:AFD15=AFD13)*(AFH11:AFH15=AFH13)*(AFI11:AFI15=AFI13)*(AFJ11:AFJ15&gt;AFJ13)),"")</f>
        <v/>
      </c>
      <c r="AFR13" s="385" t="str">
        <f t="shared" ref="AFR13:AFR14" ca="1" si="2063">IF(AEZ13&lt;&gt;"",SUM(AFL13:AFQ13)+2,"")</f>
        <v/>
      </c>
      <c r="AFS13" s="385" t="str">
        <f t="shared" ref="AFS13" ca="1" si="2064">IF(AEZ13&lt;&gt;"",INDEX(AEZ13:AEZ15,MATCH(3,AFR13:AFR15,0),0),"")</f>
        <v/>
      </c>
      <c r="AGN13" s="385" t="str">
        <f t="shared" ref="AGN13" ca="1" si="2065">IF(AFS13&lt;&gt;"",AFS13,IF(AEY13&lt;&gt;"",AEY13,IF(AEE13&lt;&gt;"",AEE13,ADE13)))</f>
        <v>Belgium</v>
      </c>
      <c r="AGO13" s="385">
        <v>3</v>
      </c>
      <c r="AGP13" s="385">
        <v>11</v>
      </c>
      <c r="AGQ13" s="389" t="str">
        <f t="shared" si="24"/>
        <v>Portugal</v>
      </c>
      <c r="AGR13" s="389">
        <f ca="1">IF(OFFSET('Game Board'!O18,0,AGR1)&lt;&gt;"",OFFSET('Game Board'!O18,0,AGR1),0)</f>
        <v>0</v>
      </c>
      <c r="AGS13" s="389">
        <f ca="1">IF(OFFSET('Game Board'!P18,0,AGR1)&lt;&gt;"",OFFSET('Game Board'!P18,0,AGR1),0)</f>
        <v>0</v>
      </c>
      <c r="AGT13" s="389" t="str">
        <f t="shared" si="25"/>
        <v>Italy</v>
      </c>
      <c r="AGU13" s="389" t="str">
        <f ca="1">IF(AND(OFFSET('Game Board'!O18,0,AGR1)&lt;&gt;"",OFFSET('Game Board'!P18,0,AGR1)&lt;&gt;""),IF(AGR13&gt;AGS13,"W",IF(AGR13=AGS13,"D","L")),"")</f>
        <v/>
      </c>
      <c r="AGV13" s="385" t="str">
        <f t="shared" ca="1" si="26"/>
        <v/>
      </c>
      <c r="AGX13" s="385">
        <f ca="1">VLOOKUP(AGY13,AKT11:AKU15,2,FALSE)</f>
        <v>3</v>
      </c>
      <c r="AGY13" s="386" t="str">
        <f t="shared" si="1471"/>
        <v>Belgium</v>
      </c>
      <c r="AGZ13" s="385">
        <f ca="1">SUMPRODUCT((AKW3:AKW54=AGY13)*(ALA3:ALA54="W"))+SUMPRODUCT((AKZ3:AKZ54=AGY13)*(ALB3:ALB54="W"))</f>
        <v>0</v>
      </c>
      <c r="AHA13" s="385">
        <f ca="1">SUMPRODUCT((AKW3:AKW54=AGY13)*(ALA3:ALA54="D"))+SUMPRODUCT((AKZ3:AKZ54=AGY13)*(ALB3:ALB54="D"))</f>
        <v>0</v>
      </c>
      <c r="AHB13" s="385">
        <f ca="1">SUMPRODUCT((AKW3:AKW54=AGY13)*(ALA3:ALA54="L"))+SUMPRODUCT((AKZ3:AKZ54=AGY13)*(ALB3:ALB54="L"))</f>
        <v>0</v>
      </c>
      <c r="AHC13" s="385">
        <f t="shared" ref="AHC13" ca="1" si="2066">SUMIF(AKW3:AKW72,AGY13,AKX3:AKX72)+SUMIF(AKZ3:AKZ72,AGY13,AKY3:AKY72)</f>
        <v>0</v>
      </c>
      <c r="AHD13" s="385">
        <f t="shared" ref="AHD13" ca="1" si="2067">SUMIF(AKZ3:AKZ72,AGY13,AKX3:AKX72)+SUMIF(AKW3:AKW72,AGY13,AKY3:AKY72)</f>
        <v>0</v>
      </c>
      <c r="AHE13" s="385">
        <f t="shared" ca="1" si="1474"/>
        <v>1000</v>
      </c>
      <c r="AHF13" s="385">
        <f t="shared" ca="1" si="1475"/>
        <v>0</v>
      </c>
      <c r="AHG13" s="391">
        <f t="shared" si="207"/>
        <v>15</v>
      </c>
      <c r="AHH13" s="385">
        <f t="shared" ref="AHH13" ca="1" si="2068">IF(COUNTIF(AHF11:AHF15,4)&lt;&gt;4,RANK(AHF13,AHF11:AHF15),AHF65)</f>
        <v>1</v>
      </c>
      <c r="AHJ13" s="385">
        <f t="shared" ref="AHJ13" ca="1" si="2069">SUMPRODUCT((AHH11:AHH14=AHH13)*(AHG11:AHG14&lt;AHG13))+AHH13</f>
        <v>2</v>
      </c>
      <c r="AHK13" s="386" t="str">
        <f t="shared" ref="AHK13" ca="1" si="2070">INDEX(AGY11:AGY15,MATCH(3,AHJ11:AHJ15,0),0)</f>
        <v>Portugal</v>
      </c>
      <c r="AHL13" s="385">
        <f t="shared" ref="AHL13" ca="1" si="2071">INDEX(AHH11:AHH15,MATCH(AHK13,AGY11:AGY15,0),0)</f>
        <v>1</v>
      </c>
      <c r="AHM13" s="385" t="str">
        <f t="shared" ref="AHM13:AHM14" ca="1" si="2072">IF(AND(AHM12&lt;&gt;"",AHL13=1),AHK13,"")</f>
        <v>Portugal</v>
      </c>
      <c r="AHN13" s="385" t="str">
        <f t="shared" ref="AHN13:AHN14" ca="1" si="2073">IF(AND(AHN12&lt;&gt;"",AHL14=2),AHK14,"")</f>
        <v/>
      </c>
      <c r="AHO13" s="385" t="str">
        <f t="shared" ref="AHO13" ca="1" si="2074">IF(AND(AHO12&lt;&gt;"",AHL15=3),AHK15,"")</f>
        <v/>
      </c>
      <c r="AHR13" s="385" t="str">
        <f t="shared" ca="1" si="1484"/>
        <v>Portugal</v>
      </c>
      <c r="AHS13" s="385">
        <f ca="1">SUMPRODUCT((AKW3:AKW54=AHR13)*(AKZ3:AKZ54=AHR14)*(ALA3:ALA54="W"))+SUMPRODUCT((AKW3:AKW54=AHR13)*(AKZ3:AKZ54=AHR15)*(ALA3:ALA54="W"))+SUMPRODUCT((AKW3:AKW54=AHR13)*(AKZ3:AKZ54=AHR11)*(ALA3:ALA54="W"))+SUMPRODUCT((AKW3:AKW54=AHR13)*(AKZ3:AKZ54=AHR12)*(ALA3:ALA54="W"))+SUMPRODUCT((AKW3:AKW54=AHR14)*(AKZ3:AKZ54=AHR13)*(ALB3:ALB54="W"))+SUMPRODUCT((AKW3:AKW54=AHR15)*(AKZ3:AKZ54=AHR13)*(ALB3:ALB54="W"))+SUMPRODUCT((AKW3:AKW54=AHR11)*(AKZ3:AKZ54=AHR13)*(ALB3:ALB54="W"))+SUMPRODUCT((AKW3:AKW54=AHR12)*(AKZ3:AKZ54=AHR13)*(ALB3:ALB54="W"))</f>
        <v>0</v>
      </c>
      <c r="AHT13" s="385">
        <f ca="1">SUMPRODUCT((AKW3:AKW54=AHR13)*(AKZ3:AKZ54=AHR14)*(ALA3:ALA54="D"))+SUMPRODUCT((AKW3:AKW54=AHR13)*(AKZ3:AKZ54=AHR15)*(ALA3:ALA54="D"))+SUMPRODUCT((AKW3:AKW54=AHR13)*(AKZ3:AKZ54=AHR11)*(ALA3:ALA54="D"))+SUMPRODUCT((AKW3:AKW54=AHR13)*(AKZ3:AKZ54=AHR12)*(ALA3:ALA54="D"))+SUMPRODUCT((AKW3:AKW54=AHR14)*(AKZ3:AKZ54=AHR13)*(ALA3:ALA54="D"))+SUMPRODUCT((AKW3:AKW54=AHR15)*(AKZ3:AKZ54=AHR13)*(ALA3:ALA54="D"))+SUMPRODUCT((AKW3:AKW54=AHR11)*(AKZ3:AKZ54=AHR13)*(ALA3:ALA54="D"))+SUMPRODUCT((AKW3:AKW54=AHR12)*(AKZ3:AKZ54=AHR13)*(ALA3:ALA54="D"))</f>
        <v>0</v>
      </c>
      <c r="AHU13" s="385">
        <f ca="1">SUMPRODUCT((AKW3:AKW54=AHR13)*(AKZ3:AKZ54=AHR14)*(ALA3:ALA54="L"))+SUMPRODUCT((AKW3:AKW54=AHR13)*(AKZ3:AKZ54=AHR15)*(ALA3:ALA54="L"))+SUMPRODUCT((AKW3:AKW54=AHR13)*(AKZ3:AKZ54=AHR11)*(ALA3:ALA54="L"))+SUMPRODUCT((AKW3:AKW54=AHR13)*(AKZ3:AKZ54=AHR12)*(ALA3:ALA54="L"))+SUMPRODUCT((AKW3:AKW54=AHR14)*(AKZ3:AKZ54=AHR13)*(ALB3:ALB54="L"))+SUMPRODUCT((AKW3:AKW54=AHR15)*(AKZ3:AKZ54=AHR13)*(ALB3:ALB54="L"))+SUMPRODUCT((AKW3:AKW54=AHR11)*(AKZ3:AKZ54=AHR13)*(ALB3:ALB54="L"))+SUMPRODUCT((AKW3:AKW54=AHR12)*(AKZ3:AKZ54=AHR13)*(ALB3:ALB54="L"))</f>
        <v>0</v>
      </c>
      <c r="AHV13" s="385">
        <f ca="1">SUMPRODUCT((AKW3:AKW54=AHR13)*(AKZ3:AKZ54=AHR14)*AKX3:AKX54)+SUMPRODUCT((AKW3:AKW54=AHR13)*(AKZ3:AKZ54=AHR15)*AKX3:AKX54)+SUMPRODUCT((AKW3:AKW54=AHR13)*(AKZ3:AKZ54=AHR11)*AKX3:AKX54)+SUMPRODUCT((AKW3:AKW54=AHR13)*(AKZ3:AKZ54=AHR12)*AKX3:AKX54)+SUMPRODUCT((AKW3:AKW54=AHR14)*(AKZ3:AKZ54=AHR13)*AKY3:AKY54)+SUMPRODUCT((AKW3:AKW54=AHR15)*(AKZ3:AKZ54=AHR13)*AKY3:AKY54)+SUMPRODUCT((AKW3:AKW54=AHR11)*(AKZ3:AKZ54=AHR13)*AKY3:AKY54)+SUMPRODUCT((AKW3:AKW54=AHR12)*(AKZ3:AKZ54=AHR13)*AKY3:AKY54)</f>
        <v>0</v>
      </c>
      <c r="AHW13" s="385">
        <f ca="1">SUMPRODUCT((AKW3:AKW54=AHR13)*(AKZ3:AKZ54=AHR14)*AKY3:AKY54)+SUMPRODUCT((AKW3:AKW54=AHR13)*(AKZ3:AKZ54=AHR15)*AKY3:AKY54)+SUMPRODUCT((AKW3:AKW54=AHR13)*(AKZ3:AKZ54=AHR11)*AKY3:AKY54)+SUMPRODUCT((AKW3:AKW54=AHR13)*(AKZ3:AKZ54=AHR12)*AKY3:AKY54)+SUMPRODUCT((AKW3:AKW54=AHR14)*(AKZ3:AKZ54=AHR13)*AKX3:AKX54)+SUMPRODUCT((AKW3:AKW54=AHR15)*(AKZ3:AKZ54=AHR13)*AKX3:AKX54)+SUMPRODUCT((AKW3:AKW54=AHR11)*(AKZ3:AKZ54=AHR13)*AKX3:AKX54)+SUMPRODUCT((AKW3:AKW54=AHR12)*(AKZ3:AKZ54=AHR13)*AKX3:AKX54)</f>
        <v>0</v>
      </c>
      <c r="AHX13" s="385">
        <f t="shared" ca="1" si="1485"/>
        <v>1000</v>
      </c>
      <c r="AHY13" s="385">
        <f t="shared" ca="1" si="1486"/>
        <v>0</v>
      </c>
      <c r="AHZ13" s="385">
        <f ca="1">IF(AHR13&lt;&gt;"",VLOOKUP(AHR13,AGY4:AHE52,7,FALSE),"")</f>
        <v>1000</v>
      </c>
      <c r="AIA13" s="385">
        <f ca="1">IF(AHR13&lt;&gt;"",VLOOKUP(AHR13,AGY4:AHE52,5,FALSE),"")</f>
        <v>0</v>
      </c>
      <c r="AIB13" s="385">
        <f ca="1">IF(AHR13&lt;&gt;"",VLOOKUP(AHR13,AGY4:AHG52,9,FALSE),"")</f>
        <v>23</v>
      </c>
      <c r="AIC13" s="385">
        <f t="shared" ca="1" si="1487"/>
        <v>0</v>
      </c>
      <c r="AID13" s="385">
        <f t="shared" ref="AID13" ca="1" si="2075">IF(AHR13&lt;&gt;"",RANK(AIC13,AIC11:AIC15),"")</f>
        <v>1</v>
      </c>
      <c r="AIE13" s="385">
        <f t="shared" ref="AIE13" ca="1" si="2076">IF(AHR13&lt;&gt;"",SUMPRODUCT((AIC11:AIC15=AIC13)*(AHX11:AHX15&gt;AHX13)),"")</f>
        <v>0</v>
      </c>
      <c r="AIF13" s="385">
        <f t="shared" ref="AIF13" ca="1" si="2077">IF(AHR13&lt;&gt;"",SUMPRODUCT((AIC11:AIC15=AIC13)*(AHX11:AHX15=AHX13)*(AHV11:AHV15&gt;AHV13)),"")</f>
        <v>0</v>
      </c>
      <c r="AIG13" s="385">
        <f t="shared" ref="AIG13" ca="1" si="2078">IF(AHR13&lt;&gt;"",SUMPRODUCT((AIC11:AIC15=AIC13)*(AHX11:AHX15=AHX13)*(AHV11:AHV15=AHV13)*(AHZ11:AHZ15&gt;AHZ13)),"")</f>
        <v>0</v>
      </c>
      <c r="AIH13" s="385">
        <f t="shared" ref="AIH13" ca="1" si="2079">IF(AHR13&lt;&gt;"",SUMPRODUCT((AIC11:AIC15=AIC13)*(AHX11:AHX15=AHX13)*(AHV11:AHV15=AHV13)*(AHZ11:AHZ15=AHZ13)*(AIA11:AIA15&gt;AIA13)),"")</f>
        <v>0</v>
      </c>
      <c r="AII13" s="385">
        <f t="shared" ref="AII13" ca="1" si="2080">IF(AHR13&lt;&gt;"",SUMPRODUCT((AIC11:AIC15=AIC13)*(AHX11:AHX15=AHX13)*(AHV11:AHV15=AHV13)*(AHZ11:AHZ15=AHZ13)*(AIA11:AIA15=AIA13)*(AIB11:AIB15&gt;AIB13)),"")</f>
        <v>1</v>
      </c>
      <c r="AIJ13" s="385">
        <f t="shared" ref="AIJ13" ca="1" si="2081">IF(AHR13&lt;&gt;"",IF(AIJ65&lt;&gt;"",IF(AHQ62=3,AIJ65,AIJ65+AHQ62),SUM(AID13:AII13)),"")</f>
        <v>2</v>
      </c>
      <c r="AIK13" s="385" t="str">
        <f t="shared" ref="AIK13" ca="1" si="2082">IF(AHR13&lt;&gt;"",INDEX(AHR11:AHR15,MATCH(3,AIJ11:AIJ15,0),0),"")</f>
        <v>Belgium</v>
      </c>
      <c r="AIL13" s="385" t="str">
        <f t="shared" ca="1" si="1759"/>
        <v/>
      </c>
      <c r="AIM13" s="385">
        <f ca="1">SUMPRODUCT((AKW3:AKW54=AIL13)*(AKZ3:AKZ54=AIL14)*(ALA3:ALA54="W"))+SUMPRODUCT((AKW3:AKW54=AIL13)*(AKZ3:AKZ54=AIL15)*(ALA3:ALA54="W"))+SUMPRODUCT((AKW3:AKW54=AIL13)*(AKZ3:AKZ54=AIL12)*(ALA3:ALA54="W"))+SUMPRODUCT((AKW3:AKW54=AIL14)*(AKZ3:AKZ54=AIL13)*(ALB3:ALB54="W"))+SUMPRODUCT((AKW3:AKW54=AIL15)*(AKZ3:AKZ54=AIL13)*(ALB3:ALB54="W"))+SUMPRODUCT((AKW3:AKW54=AIL12)*(AKZ3:AKZ54=AIL13)*(ALB3:ALB54="W"))</f>
        <v>0</v>
      </c>
      <c r="AIN13" s="385">
        <f ca="1">SUMPRODUCT((AKW3:AKW54=AIL13)*(AKZ3:AKZ54=AIL14)*(ALA3:ALA54="D"))+SUMPRODUCT((AKW3:AKW54=AIL13)*(AKZ3:AKZ54=AIL15)*(ALA3:ALA54="D"))+SUMPRODUCT((AKW3:AKW54=AIL13)*(AKZ3:AKZ54=AIL12)*(ALA3:ALA54="D"))+SUMPRODUCT((AKW3:AKW54=AIL14)*(AKZ3:AKZ54=AIL13)*(ALA3:ALA54="D"))+SUMPRODUCT((AKW3:AKW54=AIL15)*(AKZ3:AKZ54=AIL13)*(ALA3:ALA54="D"))+SUMPRODUCT((AKW3:AKW54=AIL12)*(AKZ3:AKZ54=AIL13)*(ALA3:ALA54="D"))</f>
        <v>0</v>
      </c>
      <c r="AIO13" s="385">
        <f ca="1">SUMPRODUCT((AKW3:AKW54=AIL13)*(AKZ3:AKZ54=AIL14)*(ALA3:ALA54="L"))+SUMPRODUCT((AKW3:AKW54=AIL13)*(AKZ3:AKZ54=AIL15)*(ALA3:ALA54="L"))+SUMPRODUCT((AKW3:AKW54=AIL13)*(AKZ3:AKZ54=AIL12)*(ALA3:ALA54="L"))+SUMPRODUCT((AKW3:AKW54=AIL14)*(AKZ3:AKZ54=AIL13)*(ALB3:ALB54="L"))+SUMPRODUCT((AKW3:AKW54=AIL15)*(AKZ3:AKZ54=AIL13)*(ALB3:ALB54="L"))+SUMPRODUCT((AKW3:AKW54=AIL12)*(AKZ3:AKZ54=AIL13)*(ALB3:ALB54="L"))</f>
        <v>0</v>
      </c>
      <c r="AIP13" s="385">
        <f ca="1">SUMPRODUCT((AKW3:AKW54=AIL13)*(AKZ3:AKZ54=AIL14)*AKX3:AKX54)+SUMPRODUCT((AKW3:AKW54=AIL13)*(AKZ3:AKZ54=AIL15)*AKX3:AKX54)+SUMPRODUCT((AKW3:AKW54=AIL13)*(AKZ3:AKZ54=AIL11)*AKX3:AKX54)+SUMPRODUCT((AKW3:AKW54=AIL13)*(AKZ3:AKZ54=AIL12)*AKX3:AKX54)+SUMPRODUCT((AKW3:AKW54=AIL14)*(AKZ3:AKZ54=AIL13)*AKY3:AKY54)+SUMPRODUCT((AKW3:AKW54=AIL15)*(AKZ3:AKZ54=AIL13)*AKY3:AKY54)+SUMPRODUCT((AKW3:AKW54=AIL11)*(AKZ3:AKZ54=AIL13)*AKY3:AKY54)+SUMPRODUCT((AKW3:AKW54=AIL12)*(AKZ3:AKZ54=AIL13)*AKY3:AKY54)</f>
        <v>0</v>
      </c>
      <c r="AIQ13" s="385">
        <f ca="1">SUMPRODUCT((AKW3:AKW54=AIL13)*(AKZ3:AKZ54=AIL14)*AKY3:AKY54)+SUMPRODUCT((AKW3:AKW54=AIL13)*(AKZ3:AKZ54=AIL15)*AKY3:AKY54)+SUMPRODUCT((AKW3:AKW54=AIL13)*(AKZ3:AKZ54=AIL11)*AKY3:AKY54)+SUMPRODUCT((AKW3:AKW54=AIL13)*(AKZ3:AKZ54=AIL12)*AKY3:AKY54)+SUMPRODUCT((AKW3:AKW54=AIL14)*(AKZ3:AKZ54=AIL13)*AKX3:AKX54)+SUMPRODUCT((AKW3:AKW54=AIL15)*(AKZ3:AKZ54=AIL13)*AKX3:AKX54)+SUMPRODUCT((AKW3:AKW54=AIL11)*(AKZ3:AKZ54=AIL13)*AKX3:AKX54)+SUMPRODUCT((AKW3:AKW54=AIL12)*(AKZ3:AKZ54=AIL13)*AKX3:AKX54)</f>
        <v>0</v>
      </c>
      <c r="AIR13" s="385">
        <f t="shared" ca="1" si="1760"/>
        <v>1000</v>
      </c>
      <c r="AIS13" s="385" t="str">
        <f t="shared" ca="1" si="1761"/>
        <v/>
      </c>
      <c r="AIT13" s="385" t="str">
        <f ca="1">IF(AIL13&lt;&gt;"",VLOOKUP(AIL13,AGY4:AHE52,7,FALSE),"")</f>
        <v/>
      </c>
      <c r="AIU13" s="385" t="str">
        <f ca="1">IF(AIL13&lt;&gt;"",VLOOKUP(AIL13,AGY4:AHE52,5,FALSE),"")</f>
        <v/>
      </c>
      <c r="AIV13" s="385" t="str">
        <f ca="1">IF(AIL13&lt;&gt;"",VLOOKUP(AIL13,AGY4:AHG52,9,FALSE),"")</f>
        <v/>
      </c>
      <c r="AIW13" s="385" t="str">
        <f t="shared" ca="1" si="1762"/>
        <v/>
      </c>
      <c r="AIX13" s="385" t="str">
        <f t="shared" ref="AIX13" ca="1" si="2083">IF(AIL13&lt;&gt;"",RANK(AIW13,AIW11:AIW15),"")</f>
        <v/>
      </c>
      <c r="AIY13" s="385" t="str">
        <f t="shared" ref="AIY13" ca="1" si="2084">IF(AIL13&lt;&gt;"",SUMPRODUCT((AIW11:AIW15=AIW13)*(AIR11:AIR15&gt;AIR13)),"")</f>
        <v/>
      </c>
      <c r="AIZ13" s="385" t="str">
        <f t="shared" ref="AIZ13" ca="1" si="2085">IF(AIL13&lt;&gt;"",SUMPRODUCT((AIW11:AIW15=AIW13)*(AIR11:AIR15=AIR13)*(AIP11:AIP15&gt;AIP13)),"")</f>
        <v/>
      </c>
      <c r="AJA13" s="385" t="str">
        <f t="shared" ref="AJA13" ca="1" si="2086">IF(AIL13&lt;&gt;"",SUMPRODUCT((AIW11:AIW15=AIW13)*(AIR11:AIR15=AIR13)*(AIP11:AIP15=AIP13)*(AIT11:AIT15&gt;AIT13)),"")</f>
        <v/>
      </c>
      <c r="AJB13" s="385" t="str">
        <f t="shared" ref="AJB13" ca="1" si="2087">IF(AIL13&lt;&gt;"",SUMPRODUCT((AIW11:AIW15=AIW13)*(AIR11:AIR15=AIR13)*(AIP11:AIP15=AIP13)*(AIT11:AIT15=AIT13)*(AIU11:AIU15&gt;AIU13)),"")</f>
        <v/>
      </c>
      <c r="AJC13" s="385" t="str">
        <f t="shared" ref="AJC13" ca="1" si="2088">IF(AIL13&lt;&gt;"",SUMPRODUCT((AIW11:AIW15=AIW13)*(AIR11:AIR15=AIR13)*(AIP11:AIP15=AIP13)*(AIT11:AIT15=AIT13)*(AIU11:AIU15=AIU13)*(AIV11:AIV15&gt;AIV13)),"")</f>
        <v/>
      </c>
      <c r="AJD13" s="385" t="str">
        <f t="shared" ref="AJD13" ca="1" si="2089">IF(AIL13&lt;&gt;"",IF(AJD65&lt;&gt;"",IF(AIK62=3,AJD65,AJD65+AIK62),SUM(AIX13:AJC13)+1),"")</f>
        <v/>
      </c>
      <c r="AJE13" s="385" t="str">
        <f t="shared" ref="AJE13" ca="1" si="2090">IF(AIL13&lt;&gt;"",INDEX(AIL12:AIL15,MATCH(3,AJD12:AJD15,0),0),"")</f>
        <v/>
      </c>
      <c r="AJF13" s="385" t="str">
        <f t="shared" ref="AJF13:AJF14" ca="1" si="2091">IF(AHO11&lt;&gt;"",AHO11,"")</f>
        <v/>
      </c>
      <c r="AJG13" s="385">
        <f ca="1">SUMPRODUCT((AKW3:AKW54=AJF13)*(AKZ3:AKZ54=AJF14)*(ALA3:ALA54="W"))+SUMPRODUCT((AKW3:AKW54=AJF13)*(AKZ3:AKZ54=AJF15)*(ALA3:ALA54="W"))+SUMPRODUCT((AKW3:AKW54=AJF13)*(AKZ3:AKZ54=AJF16)*(ALA3:ALA54="W"))+SUMPRODUCT((AKW3:AKW54=AJF14)*(AKZ3:AKZ54=AJF13)*(ALB3:ALB54="W"))+SUMPRODUCT((AKW3:AKW54=AJF15)*(AKZ3:AKZ54=AJF13)*(ALB3:ALB54="W"))+SUMPRODUCT((AKW3:AKW54=AJF16)*(AKZ3:AKZ54=AJF13)*(ALB3:ALB54="W"))</f>
        <v>0</v>
      </c>
      <c r="AJH13" s="385">
        <f ca="1">SUMPRODUCT((AKW3:AKW54=AJF13)*(AKZ3:AKZ54=AJF14)*(ALA3:ALA54="D"))+SUMPRODUCT((AKW3:AKW54=AJF13)*(AKZ3:AKZ54=AJF15)*(ALA3:ALA54="D"))+SUMPRODUCT((AKW3:AKW54=AJF13)*(AKZ3:AKZ54=AJF16)*(ALA3:ALA54="D"))+SUMPRODUCT((AKW3:AKW54=AJF14)*(AKZ3:AKZ54=AJF13)*(ALA3:ALA54="D"))+SUMPRODUCT((AKW3:AKW54=AJF15)*(AKZ3:AKZ54=AJF13)*(ALA3:ALA54="D"))+SUMPRODUCT((AKW3:AKW54=AJF16)*(AKZ3:AKZ54=AJF13)*(ALA3:ALA54="D"))</f>
        <v>0</v>
      </c>
      <c r="AJI13" s="385">
        <f ca="1">SUMPRODUCT((AKW3:AKW54=AJF13)*(AKZ3:AKZ54=AJF14)*(ALA3:ALA54="L"))+SUMPRODUCT((AKW3:AKW54=AJF13)*(AKZ3:AKZ54=AJF15)*(ALA3:ALA54="L"))+SUMPRODUCT((AKW3:AKW54=AJF13)*(AKZ3:AKZ54=AJF16)*(ALA3:ALA54="L"))+SUMPRODUCT((AKW3:AKW54=AJF14)*(AKZ3:AKZ54=AJF13)*(ALB3:ALB54="L"))+SUMPRODUCT((AKW3:AKW54=AJF15)*(AKZ3:AKZ54=AJF13)*(ALB3:ALB54="L"))+SUMPRODUCT((AKW3:AKW54=AJF16)*(AKZ3:AKZ54=AJF13)*(ALB3:ALB54="L"))</f>
        <v>0</v>
      </c>
      <c r="AJJ13" s="385">
        <f ca="1">SUMPRODUCT((AKW3:AKW54=AJF13)*(AKZ3:AKZ54=AJF14)*AKX3:AKX54)+SUMPRODUCT((AKW3:AKW54=AJF13)*(AKZ3:AKZ54=AJF15)*AKX3:AKX54)+SUMPRODUCT((AKW3:AKW54=AJF13)*(AKZ3:AKZ54=AJF11)*AKX3:AKX54)+SUMPRODUCT((AKW3:AKW54=AJF13)*(AKZ3:AKZ54=AJF12)*AKX3:AKX54)+SUMPRODUCT((AKW3:AKW54=AJF14)*(AKZ3:AKZ54=AJF13)*AKY3:AKY54)+SUMPRODUCT((AKW3:AKW54=AJF15)*(AKZ3:AKZ54=AJF13)*AKY3:AKY54)+SUMPRODUCT((AKW3:AKW54=AJF11)*(AKZ3:AKZ54=AJF13)*AKY3:AKY54)+SUMPRODUCT((AKW3:AKW54=AJF12)*(AKZ3:AKZ54=AJF13)*AKY3:AKY54)</f>
        <v>0</v>
      </c>
      <c r="AJK13" s="385">
        <f ca="1">SUMPRODUCT((AKW3:AKW54=AJF13)*(AKZ3:AKZ54=AJF14)*AKY3:AKY54)+SUMPRODUCT((AKW3:AKW54=AJF13)*(AKZ3:AKZ54=AJF15)*AKY3:AKY54)+SUMPRODUCT((AKW3:AKW54=AJF13)*(AKZ3:AKZ54=AJF11)*AKY3:AKY54)+SUMPRODUCT((AKW3:AKW54=AJF13)*(AKZ3:AKZ54=AJF12)*AKY3:AKY54)+SUMPRODUCT((AKW3:AKW54=AJF14)*(AKZ3:AKZ54=AJF13)*AKX3:AKX54)+SUMPRODUCT((AKW3:AKW54=AJF15)*(AKZ3:AKZ54=AJF13)*AKX3:AKX54)+SUMPRODUCT((AKW3:AKW54=AJF11)*(AKZ3:AKZ54=AJF13)*AKX3:AKX54)+SUMPRODUCT((AKW3:AKW54=AJF12)*(AKZ3:AKZ54=AJF13)*AKX3:AKX54)</f>
        <v>0</v>
      </c>
      <c r="AJL13" s="385">
        <f t="shared" ref="AJL13:AJL14" ca="1" si="2092">AJJ13-AJK13+1000</f>
        <v>1000</v>
      </c>
      <c r="AJM13" s="385" t="str">
        <f t="shared" ref="AJM13:AJM14" ca="1" si="2093">IF(AJF13&lt;&gt;"",AJG13*3+AJH13*1,"")</f>
        <v/>
      </c>
      <c r="AJN13" s="385" t="str">
        <f ca="1">IF(AJF13&lt;&gt;"",VLOOKUP(AJF13,AGY4:AHE52,7,FALSE),"")</f>
        <v/>
      </c>
      <c r="AJO13" s="385" t="str">
        <f ca="1">IF(AJF13&lt;&gt;"",VLOOKUP(AJF13,AGY4:AHE52,5,FALSE),"")</f>
        <v/>
      </c>
      <c r="AJP13" s="385" t="str">
        <f ca="1">IF(AJF13&lt;&gt;"",VLOOKUP(AJF13,AGY4:AHG52,9,FALSE),"")</f>
        <v/>
      </c>
      <c r="AJQ13" s="385" t="str">
        <f t="shared" ref="AJQ13:AJQ14" ca="1" si="2094">AJM13</f>
        <v/>
      </c>
      <c r="AJR13" s="385" t="str">
        <f t="shared" ref="AJR13" ca="1" si="2095">IF(AJF13&lt;&gt;"",RANK(AJQ13,AJQ11:AJQ15),"")</f>
        <v/>
      </c>
      <c r="AJS13" s="385" t="str">
        <f t="shared" ref="AJS13" ca="1" si="2096">IF(AJF13&lt;&gt;"",SUMPRODUCT((AJQ11:AJQ15=AJQ13)*(AJL11:AJL15&gt;AJL13)),"")</f>
        <v/>
      </c>
      <c r="AJT13" s="385" t="str">
        <f t="shared" ref="AJT13" ca="1" si="2097">IF(AJF13&lt;&gt;"",SUMPRODUCT((AJQ11:AJQ15=AJQ13)*(AJL11:AJL15=AJL13)*(AJJ11:AJJ15&gt;AJJ13)),"")</f>
        <v/>
      </c>
      <c r="AJU13" s="385" t="str">
        <f t="shared" ref="AJU13" ca="1" si="2098">IF(AJF13&lt;&gt;"",SUMPRODUCT((AJQ11:AJQ15=AJQ13)*(AJL11:AJL15=AJL13)*(AJJ11:AJJ15=AJJ13)*(AJN11:AJN15&gt;AJN13)),"")</f>
        <v/>
      </c>
      <c r="AJV13" s="385" t="str">
        <f t="shared" ref="AJV13" ca="1" si="2099">IF(AJF13&lt;&gt;"",SUMPRODUCT((AJQ11:AJQ15=AJQ13)*(AJL11:AJL15=AJL13)*(AJJ11:AJJ15=AJJ13)*(AJN11:AJN15=AJN13)*(AJO11:AJO15&gt;AJO13)),"")</f>
        <v/>
      </c>
      <c r="AJW13" s="385" t="str">
        <f t="shared" ref="AJW13" ca="1" si="2100">IF(AJF13&lt;&gt;"",SUMPRODUCT((AJQ11:AJQ15=AJQ13)*(AJL11:AJL15=AJL13)*(AJJ11:AJJ15=AJJ13)*(AJN11:AJN15=AJN13)*(AJO11:AJO15=AJO13)*(AJP11:AJP15&gt;AJP13)),"")</f>
        <v/>
      </c>
      <c r="AJX13" s="385" t="str">
        <f t="shared" ref="AJX13:AJX14" ca="1" si="2101">IF(AJF13&lt;&gt;"",SUM(AJR13:AJW13)+2,"")</f>
        <v/>
      </c>
      <c r="AJY13" s="385" t="str">
        <f t="shared" ref="AJY13" ca="1" si="2102">IF(AJF13&lt;&gt;"",INDEX(AJF13:AJF15,MATCH(3,AJX13:AJX15,0),0),"")</f>
        <v/>
      </c>
      <c r="AKT13" s="385" t="str">
        <f t="shared" ref="AKT13" ca="1" si="2103">IF(AJY13&lt;&gt;"",AJY13,IF(AJE13&lt;&gt;"",AJE13,IF(AIK13&lt;&gt;"",AIK13,AHK13)))</f>
        <v>Belgium</v>
      </c>
      <c r="AKU13" s="385">
        <v>3</v>
      </c>
      <c r="AKV13" s="385">
        <v>11</v>
      </c>
      <c r="AKW13" s="389" t="str">
        <f t="shared" si="27"/>
        <v>Portugal</v>
      </c>
      <c r="AKX13" s="389">
        <f ca="1">IF(OFFSET('Game Board'!O18,0,AKX1)&lt;&gt;"",OFFSET('Game Board'!O18,0,AKX1),0)</f>
        <v>0</v>
      </c>
      <c r="AKY13" s="389">
        <f ca="1">IF(OFFSET('Game Board'!P18,0,AKX1)&lt;&gt;"",OFFSET('Game Board'!P18,0,AKX1),0)</f>
        <v>0</v>
      </c>
      <c r="AKZ13" s="389" t="str">
        <f t="shared" si="28"/>
        <v>Italy</v>
      </c>
      <c r="ALA13" s="389" t="str">
        <f ca="1">IF(AND(OFFSET('Game Board'!O18,0,AKX1)&lt;&gt;"",OFFSET('Game Board'!P18,0,AKX1)&lt;&gt;""),IF(AKX13&gt;AKY13,"W",IF(AKX13=AKY13,"D","L")),"")</f>
        <v/>
      </c>
      <c r="ALB13" s="385" t="str">
        <f t="shared" ca="1" si="29"/>
        <v/>
      </c>
      <c r="ALD13" s="385">
        <f ca="1">VLOOKUP(ALE13,AOZ11:APA15,2,FALSE)</f>
        <v>3</v>
      </c>
      <c r="ALE13" s="386" t="str">
        <f t="shared" si="1497"/>
        <v>Belgium</v>
      </c>
      <c r="ALF13" s="385">
        <f ca="1">SUMPRODUCT((APC3:APC54=ALE13)*(APG3:APG54="W"))+SUMPRODUCT((APF3:APF54=ALE13)*(APH3:APH54="W"))</f>
        <v>0</v>
      </c>
      <c r="ALG13" s="385">
        <f ca="1">SUMPRODUCT((APC3:APC54=ALE13)*(APG3:APG54="D"))+SUMPRODUCT((APF3:APF54=ALE13)*(APH3:APH54="D"))</f>
        <v>0</v>
      </c>
      <c r="ALH13" s="385">
        <f ca="1">SUMPRODUCT((APC3:APC54=ALE13)*(APG3:APG54="L"))+SUMPRODUCT((APF3:APF54=ALE13)*(APH3:APH54="L"))</f>
        <v>0</v>
      </c>
      <c r="ALI13" s="385">
        <f t="shared" ref="ALI13" ca="1" si="2104">SUMIF(APC3:APC72,ALE13,APD3:APD72)+SUMIF(APF3:APF72,ALE13,APE3:APE72)</f>
        <v>0</v>
      </c>
      <c r="ALJ13" s="385">
        <f t="shared" ref="ALJ13" ca="1" si="2105">SUMIF(APF3:APF72,ALE13,APD3:APD72)+SUMIF(APC3:APC72,ALE13,APE3:APE72)</f>
        <v>0</v>
      </c>
      <c r="ALK13" s="385">
        <f t="shared" ca="1" si="1500"/>
        <v>1000</v>
      </c>
      <c r="ALL13" s="385">
        <f t="shared" ca="1" si="1501"/>
        <v>0</v>
      </c>
      <c r="ALM13" s="391">
        <f t="shared" si="234"/>
        <v>15</v>
      </c>
      <c r="ALN13" s="385">
        <f t="shared" ref="ALN13" ca="1" si="2106">IF(COUNTIF(ALL11:ALL15,4)&lt;&gt;4,RANK(ALL13,ALL11:ALL15),ALL65)</f>
        <v>1</v>
      </c>
      <c r="ALP13" s="385">
        <f t="shared" ref="ALP13" ca="1" si="2107">SUMPRODUCT((ALN11:ALN14=ALN13)*(ALM11:ALM14&lt;ALM13))+ALN13</f>
        <v>2</v>
      </c>
      <c r="ALQ13" s="386" t="str">
        <f t="shared" ref="ALQ13" ca="1" si="2108">INDEX(ALE11:ALE15,MATCH(3,ALP11:ALP15,0),0)</f>
        <v>Portugal</v>
      </c>
      <c r="ALR13" s="385">
        <f t="shared" ref="ALR13" ca="1" si="2109">INDEX(ALN11:ALN15,MATCH(ALQ13,ALE11:ALE15,0),0)</f>
        <v>1</v>
      </c>
      <c r="ALS13" s="385" t="str">
        <f t="shared" ref="ALS13:ALS14" ca="1" si="2110">IF(AND(ALS12&lt;&gt;"",ALR13=1),ALQ13,"")</f>
        <v>Portugal</v>
      </c>
      <c r="ALT13" s="385" t="str">
        <f t="shared" ref="ALT13:ALT14" ca="1" si="2111">IF(AND(ALT12&lt;&gt;"",ALR14=2),ALQ14,"")</f>
        <v/>
      </c>
      <c r="ALU13" s="385" t="str">
        <f t="shared" ref="ALU13" ca="1" si="2112">IF(AND(ALU12&lt;&gt;"",ALR15=3),ALQ15,"")</f>
        <v/>
      </c>
      <c r="ALX13" s="385" t="str">
        <f t="shared" ca="1" si="1510"/>
        <v>Portugal</v>
      </c>
      <c r="ALY13" s="385">
        <f ca="1">SUMPRODUCT((APC3:APC54=ALX13)*(APF3:APF54=ALX14)*(APG3:APG54="W"))+SUMPRODUCT((APC3:APC54=ALX13)*(APF3:APF54=ALX15)*(APG3:APG54="W"))+SUMPRODUCT((APC3:APC54=ALX13)*(APF3:APF54=ALX11)*(APG3:APG54="W"))+SUMPRODUCT((APC3:APC54=ALX13)*(APF3:APF54=ALX12)*(APG3:APG54="W"))+SUMPRODUCT((APC3:APC54=ALX14)*(APF3:APF54=ALX13)*(APH3:APH54="W"))+SUMPRODUCT((APC3:APC54=ALX15)*(APF3:APF54=ALX13)*(APH3:APH54="W"))+SUMPRODUCT((APC3:APC54=ALX11)*(APF3:APF54=ALX13)*(APH3:APH54="W"))+SUMPRODUCT((APC3:APC54=ALX12)*(APF3:APF54=ALX13)*(APH3:APH54="W"))</f>
        <v>0</v>
      </c>
      <c r="ALZ13" s="385">
        <f ca="1">SUMPRODUCT((APC3:APC54=ALX13)*(APF3:APF54=ALX14)*(APG3:APG54="D"))+SUMPRODUCT((APC3:APC54=ALX13)*(APF3:APF54=ALX15)*(APG3:APG54="D"))+SUMPRODUCT((APC3:APC54=ALX13)*(APF3:APF54=ALX11)*(APG3:APG54="D"))+SUMPRODUCT((APC3:APC54=ALX13)*(APF3:APF54=ALX12)*(APG3:APG54="D"))+SUMPRODUCT((APC3:APC54=ALX14)*(APF3:APF54=ALX13)*(APG3:APG54="D"))+SUMPRODUCT((APC3:APC54=ALX15)*(APF3:APF54=ALX13)*(APG3:APG54="D"))+SUMPRODUCT((APC3:APC54=ALX11)*(APF3:APF54=ALX13)*(APG3:APG54="D"))+SUMPRODUCT((APC3:APC54=ALX12)*(APF3:APF54=ALX13)*(APG3:APG54="D"))</f>
        <v>0</v>
      </c>
      <c r="AMA13" s="385">
        <f ca="1">SUMPRODUCT((APC3:APC54=ALX13)*(APF3:APF54=ALX14)*(APG3:APG54="L"))+SUMPRODUCT((APC3:APC54=ALX13)*(APF3:APF54=ALX15)*(APG3:APG54="L"))+SUMPRODUCT((APC3:APC54=ALX13)*(APF3:APF54=ALX11)*(APG3:APG54="L"))+SUMPRODUCT((APC3:APC54=ALX13)*(APF3:APF54=ALX12)*(APG3:APG54="L"))+SUMPRODUCT((APC3:APC54=ALX14)*(APF3:APF54=ALX13)*(APH3:APH54="L"))+SUMPRODUCT((APC3:APC54=ALX15)*(APF3:APF54=ALX13)*(APH3:APH54="L"))+SUMPRODUCT((APC3:APC54=ALX11)*(APF3:APF54=ALX13)*(APH3:APH54="L"))+SUMPRODUCT((APC3:APC54=ALX12)*(APF3:APF54=ALX13)*(APH3:APH54="L"))</f>
        <v>0</v>
      </c>
      <c r="AMB13" s="385">
        <f ca="1">SUMPRODUCT((APC3:APC54=ALX13)*(APF3:APF54=ALX14)*APD3:APD54)+SUMPRODUCT((APC3:APC54=ALX13)*(APF3:APF54=ALX15)*APD3:APD54)+SUMPRODUCT((APC3:APC54=ALX13)*(APF3:APF54=ALX11)*APD3:APD54)+SUMPRODUCT((APC3:APC54=ALX13)*(APF3:APF54=ALX12)*APD3:APD54)+SUMPRODUCT((APC3:APC54=ALX14)*(APF3:APF54=ALX13)*APE3:APE54)+SUMPRODUCT((APC3:APC54=ALX15)*(APF3:APF54=ALX13)*APE3:APE54)+SUMPRODUCT((APC3:APC54=ALX11)*(APF3:APF54=ALX13)*APE3:APE54)+SUMPRODUCT((APC3:APC54=ALX12)*(APF3:APF54=ALX13)*APE3:APE54)</f>
        <v>0</v>
      </c>
      <c r="AMC13" s="385">
        <f ca="1">SUMPRODUCT((APC3:APC54=ALX13)*(APF3:APF54=ALX14)*APE3:APE54)+SUMPRODUCT((APC3:APC54=ALX13)*(APF3:APF54=ALX15)*APE3:APE54)+SUMPRODUCT((APC3:APC54=ALX13)*(APF3:APF54=ALX11)*APE3:APE54)+SUMPRODUCT((APC3:APC54=ALX13)*(APF3:APF54=ALX12)*APE3:APE54)+SUMPRODUCT((APC3:APC54=ALX14)*(APF3:APF54=ALX13)*APD3:APD54)+SUMPRODUCT((APC3:APC54=ALX15)*(APF3:APF54=ALX13)*APD3:APD54)+SUMPRODUCT((APC3:APC54=ALX11)*(APF3:APF54=ALX13)*APD3:APD54)+SUMPRODUCT((APC3:APC54=ALX12)*(APF3:APF54=ALX13)*APD3:APD54)</f>
        <v>0</v>
      </c>
      <c r="AMD13" s="385">
        <f t="shared" ca="1" si="1511"/>
        <v>1000</v>
      </c>
      <c r="AME13" s="385">
        <f t="shared" ca="1" si="1512"/>
        <v>0</v>
      </c>
      <c r="AMF13" s="385">
        <f ca="1">IF(ALX13&lt;&gt;"",VLOOKUP(ALX13,ALE4:ALK52,7,FALSE),"")</f>
        <v>1000</v>
      </c>
      <c r="AMG13" s="385">
        <f ca="1">IF(ALX13&lt;&gt;"",VLOOKUP(ALX13,ALE4:ALK52,5,FALSE),"")</f>
        <v>0</v>
      </c>
      <c r="AMH13" s="385">
        <f ca="1">IF(ALX13&lt;&gt;"",VLOOKUP(ALX13,ALE4:ALM52,9,FALSE),"")</f>
        <v>23</v>
      </c>
      <c r="AMI13" s="385">
        <f t="shared" ca="1" si="1513"/>
        <v>0</v>
      </c>
      <c r="AMJ13" s="385">
        <f t="shared" ref="AMJ13" ca="1" si="2113">IF(ALX13&lt;&gt;"",RANK(AMI13,AMI11:AMI15),"")</f>
        <v>1</v>
      </c>
      <c r="AMK13" s="385">
        <f t="shared" ref="AMK13" ca="1" si="2114">IF(ALX13&lt;&gt;"",SUMPRODUCT((AMI11:AMI15=AMI13)*(AMD11:AMD15&gt;AMD13)),"")</f>
        <v>0</v>
      </c>
      <c r="AML13" s="385">
        <f t="shared" ref="AML13" ca="1" si="2115">IF(ALX13&lt;&gt;"",SUMPRODUCT((AMI11:AMI15=AMI13)*(AMD11:AMD15=AMD13)*(AMB11:AMB15&gt;AMB13)),"")</f>
        <v>0</v>
      </c>
      <c r="AMM13" s="385">
        <f t="shared" ref="AMM13" ca="1" si="2116">IF(ALX13&lt;&gt;"",SUMPRODUCT((AMI11:AMI15=AMI13)*(AMD11:AMD15=AMD13)*(AMB11:AMB15=AMB13)*(AMF11:AMF15&gt;AMF13)),"")</f>
        <v>0</v>
      </c>
      <c r="AMN13" s="385">
        <f t="shared" ref="AMN13" ca="1" si="2117">IF(ALX13&lt;&gt;"",SUMPRODUCT((AMI11:AMI15=AMI13)*(AMD11:AMD15=AMD13)*(AMB11:AMB15=AMB13)*(AMF11:AMF15=AMF13)*(AMG11:AMG15&gt;AMG13)),"")</f>
        <v>0</v>
      </c>
      <c r="AMO13" s="385">
        <f t="shared" ref="AMO13" ca="1" si="2118">IF(ALX13&lt;&gt;"",SUMPRODUCT((AMI11:AMI15=AMI13)*(AMD11:AMD15=AMD13)*(AMB11:AMB15=AMB13)*(AMF11:AMF15=AMF13)*(AMG11:AMG15=AMG13)*(AMH11:AMH15&gt;AMH13)),"")</f>
        <v>1</v>
      </c>
      <c r="AMP13" s="385">
        <f t="shared" ref="AMP13" ca="1" si="2119">IF(ALX13&lt;&gt;"",IF(AMP65&lt;&gt;"",IF(ALW62=3,AMP65,AMP65+ALW62),SUM(AMJ13:AMO13)),"")</f>
        <v>2</v>
      </c>
      <c r="AMQ13" s="385" t="str">
        <f t="shared" ref="AMQ13" ca="1" si="2120">IF(ALX13&lt;&gt;"",INDEX(ALX11:ALX15,MATCH(3,AMP11:AMP15,0),0),"")</f>
        <v>Belgium</v>
      </c>
      <c r="AMR13" s="385" t="str">
        <f t="shared" ca="1" si="1790"/>
        <v/>
      </c>
      <c r="AMS13" s="385">
        <f ca="1">SUMPRODUCT((APC3:APC54=AMR13)*(APF3:APF54=AMR14)*(APG3:APG54="W"))+SUMPRODUCT((APC3:APC54=AMR13)*(APF3:APF54=AMR15)*(APG3:APG54="W"))+SUMPRODUCT((APC3:APC54=AMR13)*(APF3:APF54=AMR12)*(APG3:APG54="W"))+SUMPRODUCT((APC3:APC54=AMR14)*(APF3:APF54=AMR13)*(APH3:APH54="W"))+SUMPRODUCT((APC3:APC54=AMR15)*(APF3:APF54=AMR13)*(APH3:APH54="W"))+SUMPRODUCT((APC3:APC54=AMR12)*(APF3:APF54=AMR13)*(APH3:APH54="W"))</f>
        <v>0</v>
      </c>
      <c r="AMT13" s="385">
        <f ca="1">SUMPRODUCT((APC3:APC54=AMR13)*(APF3:APF54=AMR14)*(APG3:APG54="D"))+SUMPRODUCT((APC3:APC54=AMR13)*(APF3:APF54=AMR15)*(APG3:APG54="D"))+SUMPRODUCT((APC3:APC54=AMR13)*(APF3:APF54=AMR12)*(APG3:APG54="D"))+SUMPRODUCT((APC3:APC54=AMR14)*(APF3:APF54=AMR13)*(APG3:APG54="D"))+SUMPRODUCT((APC3:APC54=AMR15)*(APF3:APF54=AMR13)*(APG3:APG54="D"))+SUMPRODUCT((APC3:APC54=AMR12)*(APF3:APF54=AMR13)*(APG3:APG54="D"))</f>
        <v>0</v>
      </c>
      <c r="AMU13" s="385">
        <f ca="1">SUMPRODUCT((APC3:APC54=AMR13)*(APF3:APF54=AMR14)*(APG3:APG54="L"))+SUMPRODUCT((APC3:APC54=AMR13)*(APF3:APF54=AMR15)*(APG3:APG54="L"))+SUMPRODUCT((APC3:APC54=AMR13)*(APF3:APF54=AMR12)*(APG3:APG54="L"))+SUMPRODUCT((APC3:APC54=AMR14)*(APF3:APF54=AMR13)*(APH3:APH54="L"))+SUMPRODUCT((APC3:APC54=AMR15)*(APF3:APF54=AMR13)*(APH3:APH54="L"))+SUMPRODUCT((APC3:APC54=AMR12)*(APF3:APF54=AMR13)*(APH3:APH54="L"))</f>
        <v>0</v>
      </c>
      <c r="AMV13" s="385">
        <f ca="1">SUMPRODUCT((APC3:APC54=AMR13)*(APF3:APF54=AMR14)*APD3:APD54)+SUMPRODUCT((APC3:APC54=AMR13)*(APF3:APF54=AMR15)*APD3:APD54)+SUMPRODUCT((APC3:APC54=AMR13)*(APF3:APF54=AMR11)*APD3:APD54)+SUMPRODUCT((APC3:APC54=AMR13)*(APF3:APF54=AMR12)*APD3:APD54)+SUMPRODUCT((APC3:APC54=AMR14)*(APF3:APF54=AMR13)*APE3:APE54)+SUMPRODUCT((APC3:APC54=AMR15)*(APF3:APF54=AMR13)*APE3:APE54)+SUMPRODUCT((APC3:APC54=AMR11)*(APF3:APF54=AMR13)*APE3:APE54)+SUMPRODUCT((APC3:APC54=AMR12)*(APF3:APF54=AMR13)*APE3:APE54)</f>
        <v>0</v>
      </c>
      <c r="AMW13" s="385">
        <f ca="1">SUMPRODUCT((APC3:APC54=AMR13)*(APF3:APF54=AMR14)*APE3:APE54)+SUMPRODUCT((APC3:APC54=AMR13)*(APF3:APF54=AMR15)*APE3:APE54)+SUMPRODUCT((APC3:APC54=AMR13)*(APF3:APF54=AMR11)*APE3:APE54)+SUMPRODUCT((APC3:APC54=AMR13)*(APF3:APF54=AMR12)*APE3:APE54)+SUMPRODUCT((APC3:APC54=AMR14)*(APF3:APF54=AMR13)*APD3:APD54)+SUMPRODUCT((APC3:APC54=AMR15)*(APF3:APF54=AMR13)*APD3:APD54)+SUMPRODUCT((APC3:APC54=AMR11)*(APF3:APF54=AMR13)*APD3:APD54)+SUMPRODUCT((APC3:APC54=AMR12)*(APF3:APF54=AMR13)*APD3:APD54)</f>
        <v>0</v>
      </c>
      <c r="AMX13" s="385">
        <f t="shared" ca="1" si="1791"/>
        <v>1000</v>
      </c>
      <c r="AMY13" s="385" t="str">
        <f t="shared" ca="1" si="1792"/>
        <v/>
      </c>
      <c r="AMZ13" s="385" t="str">
        <f ca="1">IF(AMR13&lt;&gt;"",VLOOKUP(AMR13,ALE4:ALK52,7,FALSE),"")</f>
        <v/>
      </c>
      <c r="ANA13" s="385" t="str">
        <f ca="1">IF(AMR13&lt;&gt;"",VLOOKUP(AMR13,ALE4:ALK52,5,FALSE),"")</f>
        <v/>
      </c>
      <c r="ANB13" s="385" t="str">
        <f ca="1">IF(AMR13&lt;&gt;"",VLOOKUP(AMR13,ALE4:ALM52,9,FALSE),"")</f>
        <v/>
      </c>
      <c r="ANC13" s="385" t="str">
        <f t="shared" ca="1" si="1793"/>
        <v/>
      </c>
      <c r="AND13" s="385" t="str">
        <f t="shared" ref="AND13" ca="1" si="2121">IF(AMR13&lt;&gt;"",RANK(ANC13,ANC11:ANC15),"")</f>
        <v/>
      </c>
      <c r="ANE13" s="385" t="str">
        <f t="shared" ref="ANE13" ca="1" si="2122">IF(AMR13&lt;&gt;"",SUMPRODUCT((ANC11:ANC15=ANC13)*(AMX11:AMX15&gt;AMX13)),"")</f>
        <v/>
      </c>
      <c r="ANF13" s="385" t="str">
        <f t="shared" ref="ANF13" ca="1" si="2123">IF(AMR13&lt;&gt;"",SUMPRODUCT((ANC11:ANC15=ANC13)*(AMX11:AMX15=AMX13)*(AMV11:AMV15&gt;AMV13)),"")</f>
        <v/>
      </c>
      <c r="ANG13" s="385" t="str">
        <f t="shared" ref="ANG13" ca="1" si="2124">IF(AMR13&lt;&gt;"",SUMPRODUCT((ANC11:ANC15=ANC13)*(AMX11:AMX15=AMX13)*(AMV11:AMV15=AMV13)*(AMZ11:AMZ15&gt;AMZ13)),"")</f>
        <v/>
      </c>
      <c r="ANH13" s="385" t="str">
        <f t="shared" ref="ANH13" ca="1" si="2125">IF(AMR13&lt;&gt;"",SUMPRODUCT((ANC11:ANC15=ANC13)*(AMX11:AMX15=AMX13)*(AMV11:AMV15=AMV13)*(AMZ11:AMZ15=AMZ13)*(ANA11:ANA15&gt;ANA13)),"")</f>
        <v/>
      </c>
      <c r="ANI13" s="385" t="str">
        <f t="shared" ref="ANI13" ca="1" si="2126">IF(AMR13&lt;&gt;"",SUMPRODUCT((ANC11:ANC15=ANC13)*(AMX11:AMX15=AMX13)*(AMV11:AMV15=AMV13)*(AMZ11:AMZ15=AMZ13)*(ANA11:ANA15=ANA13)*(ANB11:ANB15&gt;ANB13)),"")</f>
        <v/>
      </c>
      <c r="ANJ13" s="385" t="str">
        <f t="shared" ref="ANJ13" ca="1" si="2127">IF(AMR13&lt;&gt;"",IF(ANJ65&lt;&gt;"",IF(AMQ62=3,ANJ65,ANJ65+AMQ62),SUM(AND13:ANI13)+1),"")</f>
        <v/>
      </c>
      <c r="ANK13" s="385" t="str">
        <f t="shared" ref="ANK13" ca="1" si="2128">IF(AMR13&lt;&gt;"",INDEX(AMR12:AMR15,MATCH(3,ANJ12:ANJ15,0),0),"")</f>
        <v/>
      </c>
      <c r="ANL13" s="385" t="str">
        <f t="shared" ref="ANL13:ANL14" ca="1" si="2129">IF(ALU11&lt;&gt;"",ALU11,"")</f>
        <v/>
      </c>
      <c r="ANM13" s="385">
        <f ca="1">SUMPRODUCT((APC3:APC54=ANL13)*(APF3:APF54=ANL14)*(APG3:APG54="W"))+SUMPRODUCT((APC3:APC54=ANL13)*(APF3:APF54=ANL15)*(APG3:APG54="W"))+SUMPRODUCT((APC3:APC54=ANL13)*(APF3:APF54=ANL16)*(APG3:APG54="W"))+SUMPRODUCT((APC3:APC54=ANL14)*(APF3:APF54=ANL13)*(APH3:APH54="W"))+SUMPRODUCT((APC3:APC54=ANL15)*(APF3:APF54=ANL13)*(APH3:APH54="W"))+SUMPRODUCT((APC3:APC54=ANL16)*(APF3:APF54=ANL13)*(APH3:APH54="W"))</f>
        <v>0</v>
      </c>
      <c r="ANN13" s="385">
        <f ca="1">SUMPRODUCT((APC3:APC54=ANL13)*(APF3:APF54=ANL14)*(APG3:APG54="D"))+SUMPRODUCT((APC3:APC54=ANL13)*(APF3:APF54=ANL15)*(APG3:APG54="D"))+SUMPRODUCT((APC3:APC54=ANL13)*(APF3:APF54=ANL16)*(APG3:APG54="D"))+SUMPRODUCT((APC3:APC54=ANL14)*(APF3:APF54=ANL13)*(APG3:APG54="D"))+SUMPRODUCT((APC3:APC54=ANL15)*(APF3:APF54=ANL13)*(APG3:APG54="D"))+SUMPRODUCT((APC3:APC54=ANL16)*(APF3:APF54=ANL13)*(APG3:APG54="D"))</f>
        <v>0</v>
      </c>
      <c r="ANO13" s="385">
        <f ca="1">SUMPRODUCT((APC3:APC54=ANL13)*(APF3:APF54=ANL14)*(APG3:APG54="L"))+SUMPRODUCT((APC3:APC54=ANL13)*(APF3:APF54=ANL15)*(APG3:APG54="L"))+SUMPRODUCT((APC3:APC54=ANL13)*(APF3:APF54=ANL16)*(APG3:APG54="L"))+SUMPRODUCT((APC3:APC54=ANL14)*(APF3:APF54=ANL13)*(APH3:APH54="L"))+SUMPRODUCT((APC3:APC54=ANL15)*(APF3:APF54=ANL13)*(APH3:APH54="L"))+SUMPRODUCT((APC3:APC54=ANL16)*(APF3:APF54=ANL13)*(APH3:APH54="L"))</f>
        <v>0</v>
      </c>
      <c r="ANP13" s="385">
        <f ca="1">SUMPRODUCT((APC3:APC54=ANL13)*(APF3:APF54=ANL14)*APD3:APD54)+SUMPRODUCT((APC3:APC54=ANL13)*(APF3:APF54=ANL15)*APD3:APD54)+SUMPRODUCT((APC3:APC54=ANL13)*(APF3:APF54=ANL11)*APD3:APD54)+SUMPRODUCT((APC3:APC54=ANL13)*(APF3:APF54=ANL12)*APD3:APD54)+SUMPRODUCT((APC3:APC54=ANL14)*(APF3:APF54=ANL13)*APE3:APE54)+SUMPRODUCT((APC3:APC54=ANL15)*(APF3:APF54=ANL13)*APE3:APE54)+SUMPRODUCT((APC3:APC54=ANL11)*(APF3:APF54=ANL13)*APE3:APE54)+SUMPRODUCT((APC3:APC54=ANL12)*(APF3:APF54=ANL13)*APE3:APE54)</f>
        <v>0</v>
      </c>
      <c r="ANQ13" s="385">
        <f ca="1">SUMPRODUCT((APC3:APC54=ANL13)*(APF3:APF54=ANL14)*APE3:APE54)+SUMPRODUCT((APC3:APC54=ANL13)*(APF3:APF54=ANL15)*APE3:APE54)+SUMPRODUCT((APC3:APC54=ANL13)*(APF3:APF54=ANL11)*APE3:APE54)+SUMPRODUCT((APC3:APC54=ANL13)*(APF3:APF54=ANL12)*APE3:APE54)+SUMPRODUCT((APC3:APC54=ANL14)*(APF3:APF54=ANL13)*APD3:APD54)+SUMPRODUCT((APC3:APC54=ANL15)*(APF3:APF54=ANL13)*APD3:APD54)+SUMPRODUCT((APC3:APC54=ANL11)*(APF3:APF54=ANL13)*APD3:APD54)+SUMPRODUCT((APC3:APC54=ANL12)*(APF3:APF54=ANL13)*APD3:APD54)</f>
        <v>0</v>
      </c>
      <c r="ANR13" s="385">
        <f t="shared" ref="ANR13:ANR14" ca="1" si="2130">ANP13-ANQ13+1000</f>
        <v>1000</v>
      </c>
      <c r="ANS13" s="385" t="str">
        <f t="shared" ref="ANS13:ANS14" ca="1" si="2131">IF(ANL13&lt;&gt;"",ANM13*3+ANN13*1,"")</f>
        <v/>
      </c>
      <c r="ANT13" s="385" t="str">
        <f ca="1">IF(ANL13&lt;&gt;"",VLOOKUP(ANL13,ALE4:ALK52,7,FALSE),"")</f>
        <v/>
      </c>
      <c r="ANU13" s="385" t="str">
        <f ca="1">IF(ANL13&lt;&gt;"",VLOOKUP(ANL13,ALE4:ALK52,5,FALSE),"")</f>
        <v/>
      </c>
      <c r="ANV13" s="385" t="str">
        <f ca="1">IF(ANL13&lt;&gt;"",VLOOKUP(ANL13,ALE4:ALM52,9,FALSE),"")</f>
        <v/>
      </c>
      <c r="ANW13" s="385" t="str">
        <f t="shared" ref="ANW13:ANW14" ca="1" si="2132">ANS13</f>
        <v/>
      </c>
      <c r="ANX13" s="385" t="str">
        <f t="shared" ref="ANX13" ca="1" si="2133">IF(ANL13&lt;&gt;"",RANK(ANW13,ANW11:ANW15),"")</f>
        <v/>
      </c>
      <c r="ANY13" s="385" t="str">
        <f t="shared" ref="ANY13" ca="1" si="2134">IF(ANL13&lt;&gt;"",SUMPRODUCT((ANW11:ANW15=ANW13)*(ANR11:ANR15&gt;ANR13)),"")</f>
        <v/>
      </c>
      <c r="ANZ13" s="385" t="str">
        <f t="shared" ref="ANZ13" ca="1" si="2135">IF(ANL13&lt;&gt;"",SUMPRODUCT((ANW11:ANW15=ANW13)*(ANR11:ANR15=ANR13)*(ANP11:ANP15&gt;ANP13)),"")</f>
        <v/>
      </c>
      <c r="AOA13" s="385" t="str">
        <f t="shared" ref="AOA13" ca="1" si="2136">IF(ANL13&lt;&gt;"",SUMPRODUCT((ANW11:ANW15=ANW13)*(ANR11:ANR15=ANR13)*(ANP11:ANP15=ANP13)*(ANT11:ANT15&gt;ANT13)),"")</f>
        <v/>
      </c>
      <c r="AOB13" s="385" t="str">
        <f t="shared" ref="AOB13" ca="1" si="2137">IF(ANL13&lt;&gt;"",SUMPRODUCT((ANW11:ANW15=ANW13)*(ANR11:ANR15=ANR13)*(ANP11:ANP15=ANP13)*(ANT11:ANT15=ANT13)*(ANU11:ANU15&gt;ANU13)),"")</f>
        <v/>
      </c>
      <c r="AOC13" s="385" t="str">
        <f t="shared" ref="AOC13" ca="1" si="2138">IF(ANL13&lt;&gt;"",SUMPRODUCT((ANW11:ANW15=ANW13)*(ANR11:ANR15=ANR13)*(ANP11:ANP15=ANP13)*(ANT11:ANT15=ANT13)*(ANU11:ANU15=ANU13)*(ANV11:ANV15&gt;ANV13)),"")</f>
        <v/>
      </c>
      <c r="AOD13" s="385" t="str">
        <f t="shared" ref="AOD13:AOD14" ca="1" si="2139">IF(ANL13&lt;&gt;"",SUM(ANX13:AOC13)+2,"")</f>
        <v/>
      </c>
      <c r="AOE13" s="385" t="str">
        <f t="shared" ref="AOE13" ca="1" si="2140">IF(ANL13&lt;&gt;"",INDEX(ANL13:ANL15,MATCH(3,AOD13:AOD15,0),0),"")</f>
        <v/>
      </c>
      <c r="AOZ13" s="385" t="str">
        <f t="shared" ref="AOZ13" ca="1" si="2141">IF(AOE13&lt;&gt;"",AOE13,IF(ANK13&lt;&gt;"",ANK13,IF(AMQ13&lt;&gt;"",AMQ13,ALQ13)))</f>
        <v>Belgium</v>
      </c>
      <c r="APA13" s="385">
        <v>3</v>
      </c>
      <c r="APB13" s="385">
        <v>11</v>
      </c>
      <c r="APC13" s="389" t="str">
        <f t="shared" si="30"/>
        <v>Portugal</v>
      </c>
      <c r="APD13" s="389">
        <f ca="1">IF(OFFSET('Game Board'!O18,0,APD1)&lt;&gt;"",OFFSET('Game Board'!O18,0,APD1),0)</f>
        <v>0</v>
      </c>
      <c r="APE13" s="389">
        <f ca="1">IF(OFFSET('Game Board'!P18,0,APD1)&lt;&gt;"",OFFSET('Game Board'!P18,0,APD1),0)</f>
        <v>0</v>
      </c>
      <c r="APF13" s="389" t="str">
        <f t="shared" si="31"/>
        <v>Italy</v>
      </c>
      <c r="APG13" s="389" t="str">
        <f ca="1">IF(AND(OFFSET('Game Board'!O18,0,APD1)&lt;&gt;"",OFFSET('Game Board'!P18,0,APD1)&lt;&gt;""),IF(APD13&gt;APE13,"W",IF(APD13=APE13,"D","L")),"")</f>
        <v/>
      </c>
      <c r="APH13" s="385" t="str">
        <f t="shared" ca="1" si="32"/>
        <v/>
      </c>
      <c r="APJ13" s="385">
        <f ca="1">VLOOKUP(APK13,ATF11:ATG15,2,FALSE)</f>
        <v>3</v>
      </c>
      <c r="APK13" s="386" t="str">
        <f t="shared" si="1523"/>
        <v>Belgium</v>
      </c>
      <c r="APL13" s="385">
        <f ca="1">SUMPRODUCT((ATI3:ATI54=APK13)*(ATM3:ATM54="W"))+SUMPRODUCT((ATL3:ATL54=APK13)*(ATN3:ATN54="W"))</f>
        <v>0</v>
      </c>
      <c r="APM13" s="385">
        <f ca="1">SUMPRODUCT((ATI3:ATI54=APK13)*(ATM3:ATM54="D"))+SUMPRODUCT((ATL3:ATL54=APK13)*(ATN3:ATN54="D"))</f>
        <v>0</v>
      </c>
      <c r="APN13" s="385">
        <f ca="1">SUMPRODUCT((ATI3:ATI54=APK13)*(ATM3:ATM54="L"))+SUMPRODUCT((ATL3:ATL54=APK13)*(ATN3:ATN54="L"))</f>
        <v>0</v>
      </c>
      <c r="APO13" s="385">
        <f t="shared" ref="APO13" ca="1" si="2142">SUMIF(ATI3:ATI72,APK13,ATJ3:ATJ72)+SUMIF(ATL3:ATL72,APK13,ATK3:ATK72)</f>
        <v>0</v>
      </c>
      <c r="APP13" s="385">
        <f t="shared" ref="APP13" ca="1" si="2143">SUMIF(ATL3:ATL72,APK13,ATJ3:ATJ72)+SUMIF(ATI3:ATI72,APK13,ATK3:ATK72)</f>
        <v>0</v>
      </c>
      <c r="APQ13" s="385">
        <f t="shared" ca="1" si="1526"/>
        <v>1000</v>
      </c>
      <c r="APR13" s="385">
        <f t="shared" ca="1" si="1527"/>
        <v>0</v>
      </c>
      <c r="APS13" s="391">
        <f t="shared" si="261"/>
        <v>15</v>
      </c>
      <c r="APT13" s="385">
        <f t="shared" ref="APT13" ca="1" si="2144">IF(COUNTIF(APR11:APR15,4)&lt;&gt;4,RANK(APR13,APR11:APR15),APR65)</f>
        <v>1</v>
      </c>
      <c r="APV13" s="385">
        <f t="shared" ref="APV13" ca="1" si="2145">SUMPRODUCT((APT11:APT14=APT13)*(APS11:APS14&lt;APS13))+APT13</f>
        <v>2</v>
      </c>
      <c r="APW13" s="386" t="str">
        <f t="shared" ref="APW13" ca="1" si="2146">INDEX(APK11:APK15,MATCH(3,APV11:APV15,0),0)</f>
        <v>Portugal</v>
      </c>
      <c r="APX13" s="385">
        <f t="shared" ref="APX13" ca="1" si="2147">INDEX(APT11:APT15,MATCH(APW13,APK11:APK15,0),0)</f>
        <v>1</v>
      </c>
      <c r="APY13" s="385" t="str">
        <f t="shared" ref="APY13:APY14" ca="1" si="2148">IF(AND(APY12&lt;&gt;"",APX13=1),APW13,"")</f>
        <v>Portugal</v>
      </c>
      <c r="APZ13" s="385" t="str">
        <f t="shared" ref="APZ13:APZ14" ca="1" si="2149">IF(AND(APZ12&lt;&gt;"",APX14=2),APW14,"")</f>
        <v/>
      </c>
      <c r="AQA13" s="385" t="str">
        <f t="shared" ref="AQA13" ca="1" si="2150">IF(AND(AQA12&lt;&gt;"",APX15=3),APW15,"")</f>
        <v/>
      </c>
      <c r="AQD13" s="385" t="str">
        <f t="shared" ca="1" si="1536"/>
        <v>Portugal</v>
      </c>
      <c r="AQE13" s="385">
        <f ca="1">SUMPRODUCT((ATI3:ATI54=AQD13)*(ATL3:ATL54=AQD14)*(ATM3:ATM54="W"))+SUMPRODUCT((ATI3:ATI54=AQD13)*(ATL3:ATL54=AQD15)*(ATM3:ATM54="W"))+SUMPRODUCT((ATI3:ATI54=AQD13)*(ATL3:ATL54=AQD11)*(ATM3:ATM54="W"))+SUMPRODUCT((ATI3:ATI54=AQD13)*(ATL3:ATL54=AQD12)*(ATM3:ATM54="W"))+SUMPRODUCT((ATI3:ATI54=AQD14)*(ATL3:ATL54=AQD13)*(ATN3:ATN54="W"))+SUMPRODUCT((ATI3:ATI54=AQD15)*(ATL3:ATL54=AQD13)*(ATN3:ATN54="W"))+SUMPRODUCT((ATI3:ATI54=AQD11)*(ATL3:ATL54=AQD13)*(ATN3:ATN54="W"))+SUMPRODUCT((ATI3:ATI54=AQD12)*(ATL3:ATL54=AQD13)*(ATN3:ATN54="W"))</f>
        <v>0</v>
      </c>
      <c r="AQF13" s="385">
        <f ca="1">SUMPRODUCT((ATI3:ATI54=AQD13)*(ATL3:ATL54=AQD14)*(ATM3:ATM54="D"))+SUMPRODUCT((ATI3:ATI54=AQD13)*(ATL3:ATL54=AQD15)*(ATM3:ATM54="D"))+SUMPRODUCT((ATI3:ATI54=AQD13)*(ATL3:ATL54=AQD11)*(ATM3:ATM54="D"))+SUMPRODUCT((ATI3:ATI54=AQD13)*(ATL3:ATL54=AQD12)*(ATM3:ATM54="D"))+SUMPRODUCT((ATI3:ATI54=AQD14)*(ATL3:ATL54=AQD13)*(ATM3:ATM54="D"))+SUMPRODUCT((ATI3:ATI54=AQD15)*(ATL3:ATL54=AQD13)*(ATM3:ATM54="D"))+SUMPRODUCT((ATI3:ATI54=AQD11)*(ATL3:ATL54=AQD13)*(ATM3:ATM54="D"))+SUMPRODUCT((ATI3:ATI54=AQD12)*(ATL3:ATL54=AQD13)*(ATM3:ATM54="D"))</f>
        <v>0</v>
      </c>
      <c r="AQG13" s="385">
        <f ca="1">SUMPRODUCT((ATI3:ATI54=AQD13)*(ATL3:ATL54=AQD14)*(ATM3:ATM54="L"))+SUMPRODUCT((ATI3:ATI54=AQD13)*(ATL3:ATL54=AQD15)*(ATM3:ATM54="L"))+SUMPRODUCT((ATI3:ATI54=AQD13)*(ATL3:ATL54=AQD11)*(ATM3:ATM54="L"))+SUMPRODUCT((ATI3:ATI54=AQD13)*(ATL3:ATL54=AQD12)*(ATM3:ATM54="L"))+SUMPRODUCT((ATI3:ATI54=AQD14)*(ATL3:ATL54=AQD13)*(ATN3:ATN54="L"))+SUMPRODUCT((ATI3:ATI54=AQD15)*(ATL3:ATL54=AQD13)*(ATN3:ATN54="L"))+SUMPRODUCT((ATI3:ATI54=AQD11)*(ATL3:ATL54=AQD13)*(ATN3:ATN54="L"))+SUMPRODUCT((ATI3:ATI54=AQD12)*(ATL3:ATL54=AQD13)*(ATN3:ATN54="L"))</f>
        <v>0</v>
      </c>
      <c r="AQH13" s="385">
        <f ca="1">SUMPRODUCT((ATI3:ATI54=AQD13)*(ATL3:ATL54=AQD14)*ATJ3:ATJ54)+SUMPRODUCT((ATI3:ATI54=AQD13)*(ATL3:ATL54=AQD15)*ATJ3:ATJ54)+SUMPRODUCT((ATI3:ATI54=AQD13)*(ATL3:ATL54=AQD11)*ATJ3:ATJ54)+SUMPRODUCT((ATI3:ATI54=AQD13)*(ATL3:ATL54=AQD12)*ATJ3:ATJ54)+SUMPRODUCT((ATI3:ATI54=AQD14)*(ATL3:ATL54=AQD13)*ATK3:ATK54)+SUMPRODUCT((ATI3:ATI54=AQD15)*(ATL3:ATL54=AQD13)*ATK3:ATK54)+SUMPRODUCT((ATI3:ATI54=AQD11)*(ATL3:ATL54=AQD13)*ATK3:ATK54)+SUMPRODUCT((ATI3:ATI54=AQD12)*(ATL3:ATL54=AQD13)*ATK3:ATK54)</f>
        <v>0</v>
      </c>
      <c r="AQI13" s="385">
        <f ca="1">SUMPRODUCT((ATI3:ATI54=AQD13)*(ATL3:ATL54=AQD14)*ATK3:ATK54)+SUMPRODUCT((ATI3:ATI54=AQD13)*(ATL3:ATL54=AQD15)*ATK3:ATK54)+SUMPRODUCT((ATI3:ATI54=AQD13)*(ATL3:ATL54=AQD11)*ATK3:ATK54)+SUMPRODUCT((ATI3:ATI54=AQD13)*(ATL3:ATL54=AQD12)*ATK3:ATK54)+SUMPRODUCT((ATI3:ATI54=AQD14)*(ATL3:ATL54=AQD13)*ATJ3:ATJ54)+SUMPRODUCT((ATI3:ATI54=AQD15)*(ATL3:ATL54=AQD13)*ATJ3:ATJ54)+SUMPRODUCT((ATI3:ATI54=AQD11)*(ATL3:ATL54=AQD13)*ATJ3:ATJ54)+SUMPRODUCT((ATI3:ATI54=AQD12)*(ATL3:ATL54=AQD13)*ATJ3:ATJ54)</f>
        <v>0</v>
      </c>
      <c r="AQJ13" s="385">
        <f t="shared" ca="1" si="1537"/>
        <v>1000</v>
      </c>
      <c r="AQK13" s="385">
        <f t="shared" ca="1" si="1538"/>
        <v>0</v>
      </c>
      <c r="AQL13" s="385">
        <f ca="1">IF(AQD13&lt;&gt;"",VLOOKUP(AQD13,APK4:APQ52,7,FALSE),"")</f>
        <v>1000</v>
      </c>
      <c r="AQM13" s="385">
        <f ca="1">IF(AQD13&lt;&gt;"",VLOOKUP(AQD13,APK4:APQ52,5,FALSE),"")</f>
        <v>0</v>
      </c>
      <c r="AQN13" s="385">
        <f ca="1">IF(AQD13&lt;&gt;"",VLOOKUP(AQD13,APK4:APS52,9,FALSE),"")</f>
        <v>23</v>
      </c>
      <c r="AQO13" s="385">
        <f t="shared" ca="1" si="1539"/>
        <v>0</v>
      </c>
      <c r="AQP13" s="385">
        <f t="shared" ref="AQP13" ca="1" si="2151">IF(AQD13&lt;&gt;"",RANK(AQO13,AQO11:AQO15),"")</f>
        <v>1</v>
      </c>
      <c r="AQQ13" s="385">
        <f t="shared" ref="AQQ13" ca="1" si="2152">IF(AQD13&lt;&gt;"",SUMPRODUCT((AQO11:AQO15=AQO13)*(AQJ11:AQJ15&gt;AQJ13)),"")</f>
        <v>0</v>
      </c>
      <c r="AQR13" s="385">
        <f t="shared" ref="AQR13" ca="1" si="2153">IF(AQD13&lt;&gt;"",SUMPRODUCT((AQO11:AQO15=AQO13)*(AQJ11:AQJ15=AQJ13)*(AQH11:AQH15&gt;AQH13)),"")</f>
        <v>0</v>
      </c>
      <c r="AQS13" s="385">
        <f t="shared" ref="AQS13" ca="1" si="2154">IF(AQD13&lt;&gt;"",SUMPRODUCT((AQO11:AQO15=AQO13)*(AQJ11:AQJ15=AQJ13)*(AQH11:AQH15=AQH13)*(AQL11:AQL15&gt;AQL13)),"")</f>
        <v>0</v>
      </c>
      <c r="AQT13" s="385">
        <f t="shared" ref="AQT13" ca="1" si="2155">IF(AQD13&lt;&gt;"",SUMPRODUCT((AQO11:AQO15=AQO13)*(AQJ11:AQJ15=AQJ13)*(AQH11:AQH15=AQH13)*(AQL11:AQL15=AQL13)*(AQM11:AQM15&gt;AQM13)),"")</f>
        <v>0</v>
      </c>
      <c r="AQU13" s="385">
        <f t="shared" ref="AQU13" ca="1" si="2156">IF(AQD13&lt;&gt;"",SUMPRODUCT((AQO11:AQO15=AQO13)*(AQJ11:AQJ15=AQJ13)*(AQH11:AQH15=AQH13)*(AQL11:AQL15=AQL13)*(AQM11:AQM15=AQM13)*(AQN11:AQN15&gt;AQN13)),"")</f>
        <v>1</v>
      </c>
      <c r="AQV13" s="385">
        <f t="shared" ref="AQV13" ca="1" si="2157">IF(AQD13&lt;&gt;"",IF(AQV65&lt;&gt;"",IF(AQC62=3,AQV65,AQV65+AQC62),SUM(AQP13:AQU13)),"")</f>
        <v>2</v>
      </c>
      <c r="AQW13" s="385" t="str">
        <f t="shared" ref="AQW13" ca="1" si="2158">IF(AQD13&lt;&gt;"",INDEX(AQD11:AQD15,MATCH(3,AQV11:AQV15,0),0),"")</f>
        <v>Belgium</v>
      </c>
      <c r="AQX13" s="385" t="str">
        <f t="shared" ca="1" si="1821"/>
        <v/>
      </c>
      <c r="AQY13" s="385">
        <f ca="1">SUMPRODUCT((ATI3:ATI54=AQX13)*(ATL3:ATL54=AQX14)*(ATM3:ATM54="W"))+SUMPRODUCT((ATI3:ATI54=AQX13)*(ATL3:ATL54=AQX15)*(ATM3:ATM54="W"))+SUMPRODUCT((ATI3:ATI54=AQX13)*(ATL3:ATL54=AQX12)*(ATM3:ATM54="W"))+SUMPRODUCT((ATI3:ATI54=AQX14)*(ATL3:ATL54=AQX13)*(ATN3:ATN54="W"))+SUMPRODUCT((ATI3:ATI54=AQX15)*(ATL3:ATL54=AQX13)*(ATN3:ATN54="W"))+SUMPRODUCT((ATI3:ATI54=AQX12)*(ATL3:ATL54=AQX13)*(ATN3:ATN54="W"))</f>
        <v>0</v>
      </c>
      <c r="AQZ13" s="385">
        <f ca="1">SUMPRODUCT((ATI3:ATI54=AQX13)*(ATL3:ATL54=AQX14)*(ATM3:ATM54="D"))+SUMPRODUCT((ATI3:ATI54=AQX13)*(ATL3:ATL54=AQX15)*(ATM3:ATM54="D"))+SUMPRODUCT((ATI3:ATI54=AQX13)*(ATL3:ATL54=AQX12)*(ATM3:ATM54="D"))+SUMPRODUCT((ATI3:ATI54=AQX14)*(ATL3:ATL54=AQX13)*(ATM3:ATM54="D"))+SUMPRODUCT((ATI3:ATI54=AQX15)*(ATL3:ATL54=AQX13)*(ATM3:ATM54="D"))+SUMPRODUCT((ATI3:ATI54=AQX12)*(ATL3:ATL54=AQX13)*(ATM3:ATM54="D"))</f>
        <v>0</v>
      </c>
      <c r="ARA13" s="385">
        <f ca="1">SUMPRODUCT((ATI3:ATI54=AQX13)*(ATL3:ATL54=AQX14)*(ATM3:ATM54="L"))+SUMPRODUCT((ATI3:ATI54=AQX13)*(ATL3:ATL54=AQX15)*(ATM3:ATM54="L"))+SUMPRODUCT((ATI3:ATI54=AQX13)*(ATL3:ATL54=AQX12)*(ATM3:ATM54="L"))+SUMPRODUCT((ATI3:ATI54=AQX14)*(ATL3:ATL54=AQX13)*(ATN3:ATN54="L"))+SUMPRODUCT((ATI3:ATI54=AQX15)*(ATL3:ATL54=AQX13)*(ATN3:ATN54="L"))+SUMPRODUCT((ATI3:ATI54=AQX12)*(ATL3:ATL54=AQX13)*(ATN3:ATN54="L"))</f>
        <v>0</v>
      </c>
      <c r="ARB13" s="385">
        <f ca="1">SUMPRODUCT((ATI3:ATI54=AQX13)*(ATL3:ATL54=AQX14)*ATJ3:ATJ54)+SUMPRODUCT((ATI3:ATI54=AQX13)*(ATL3:ATL54=AQX15)*ATJ3:ATJ54)+SUMPRODUCT((ATI3:ATI54=AQX13)*(ATL3:ATL54=AQX11)*ATJ3:ATJ54)+SUMPRODUCT((ATI3:ATI54=AQX13)*(ATL3:ATL54=AQX12)*ATJ3:ATJ54)+SUMPRODUCT((ATI3:ATI54=AQX14)*(ATL3:ATL54=AQX13)*ATK3:ATK54)+SUMPRODUCT((ATI3:ATI54=AQX15)*(ATL3:ATL54=AQX13)*ATK3:ATK54)+SUMPRODUCT((ATI3:ATI54=AQX11)*(ATL3:ATL54=AQX13)*ATK3:ATK54)+SUMPRODUCT((ATI3:ATI54=AQX12)*(ATL3:ATL54=AQX13)*ATK3:ATK54)</f>
        <v>0</v>
      </c>
      <c r="ARC13" s="385">
        <f ca="1">SUMPRODUCT((ATI3:ATI54=AQX13)*(ATL3:ATL54=AQX14)*ATK3:ATK54)+SUMPRODUCT((ATI3:ATI54=AQX13)*(ATL3:ATL54=AQX15)*ATK3:ATK54)+SUMPRODUCT((ATI3:ATI54=AQX13)*(ATL3:ATL54=AQX11)*ATK3:ATK54)+SUMPRODUCT((ATI3:ATI54=AQX13)*(ATL3:ATL54=AQX12)*ATK3:ATK54)+SUMPRODUCT((ATI3:ATI54=AQX14)*(ATL3:ATL54=AQX13)*ATJ3:ATJ54)+SUMPRODUCT((ATI3:ATI54=AQX15)*(ATL3:ATL54=AQX13)*ATJ3:ATJ54)+SUMPRODUCT((ATI3:ATI54=AQX11)*(ATL3:ATL54=AQX13)*ATJ3:ATJ54)+SUMPRODUCT((ATI3:ATI54=AQX12)*(ATL3:ATL54=AQX13)*ATJ3:ATJ54)</f>
        <v>0</v>
      </c>
      <c r="ARD13" s="385">
        <f t="shared" ca="1" si="1822"/>
        <v>1000</v>
      </c>
      <c r="ARE13" s="385" t="str">
        <f t="shared" ca="1" si="1823"/>
        <v/>
      </c>
      <c r="ARF13" s="385" t="str">
        <f ca="1">IF(AQX13&lt;&gt;"",VLOOKUP(AQX13,APK4:APQ52,7,FALSE),"")</f>
        <v/>
      </c>
      <c r="ARG13" s="385" t="str">
        <f ca="1">IF(AQX13&lt;&gt;"",VLOOKUP(AQX13,APK4:APQ52,5,FALSE),"")</f>
        <v/>
      </c>
      <c r="ARH13" s="385" t="str">
        <f ca="1">IF(AQX13&lt;&gt;"",VLOOKUP(AQX13,APK4:APS52,9,FALSE),"")</f>
        <v/>
      </c>
      <c r="ARI13" s="385" t="str">
        <f t="shared" ca="1" si="1824"/>
        <v/>
      </c>
      <c r="ARJ13" s="385" t="str">
        <f t="shared" ref="ARJ13" ca="1" si="2159">IF(AQX13&lt;&gt;"",RANK(ARI13,ARI11:ARI15),"")</f>
        <v/>
      </c>
      <c r="ARK13" s="385" t="str">
        <f t="shared" ref="ARK13" ca="1" si="2160">IF(AQX13&lt;&gt;"",SUMPRODUCT((ARI11:ARI15=ARI13)*(ARD11:ARD15&gt;ARD13)),"")</f>
        <v/>
      </c>
      <c r="ARL13" s="385" t="str">
        <f t="shared" ref="ARL13" ca="1" si="2161">IF(AQX13&lt;&gt;"",SUMPRODUCT((ARI11:ARI15=ARI13)*(ARD11:ARD15=ARD13)*(ARB11:ARB15&gt;ARB13)),"")</f>
        <v/>
      </c>
      <c r="ARM13" s="385" t="str">
        <f t="shared" ref="ARM13" ca="1" si="2162">IF(AQX13&lt;&gt;"",SUMPRODUCT((ARI11:ARI15=ARI13)*(ARD11:ARD15=ARD13)*(ARB11:ARB15=ARB13)*(ARF11:ARF15&gt;ARF13)),"")</f>
        <v/>
      </c>
      <c r="ARN13" s="385" t="str">
        <f t="shared" ref="ARN13" ca="1" si="2163">IF(AQX13&lt;&gt;"",SUMPRODUCT((ARI11:ARI15=ARI13)*(ARD11:ARD15=ARD13)*(ARB11:ARB15=ARB13)*(ARF11:ARF15=ARF13)*(ARG11:ARG15&gt;ARG13)),"")</f>
        <v/>
      </c>
      <c r="ARO13" s="385" t="str">
        <f t="shared" ref="ARO13" ca="1" si="2164">IF(AQX13&lt;&gt;"",SUMPRODUCT((ARI11:ARI15=ARI13)*(ARD11:ARD15=ARD13)*(ARB11:ARB15=ARB13)*(ARF11:ARF15=ARF13)*(ARG11:ARG15=ARG13)*(ARH11:ARH15&gt;ARH13)),"")</f>
        <v/>
      </c>
      <c r="ARP13" s="385" t="str">
        <f t="shared" ref="ARP13" ca="1" si="2165">IF(AQX13&lt;&gt;"",IF(ARP65&lt;&gt;"",IF(AQW62=3,ARP65,ARP65+AQW62),SUM(ARJ13:ARO13)+1),"")</f>
        <v/>
      </c>
      <c r="ARQ13" s="385" t="str">
        <f t="shared" ref="ARQ13" ca="1" si="2166">IF(AQX13&lt;&gt;"",INDEX(AQX12:AQX15,MATCH(3,ARP12:ARP15,0),0),"")</f>
        <v/>
      </c>
      <c r="ARR13" s="385" t="str">
        <f t="shared" ref="ARR13:ARR14" ca="1" si="2167">IF(AQA11&lt;&gt;"",AQA11,"")</f>
        <v/>
      </c>
      <c r="ARS13" s="385">
        <f ca="1">SUMPRODUCT((ATI3:ATI54=ARR13)*(ATL3:ATL54=ARR14)*(ATM3:ATM54="W"))+SUMPRODUCT((ATI3:ATI54=ARR13)*(ATL3:ATL54=ARR15)*(ATM3:ATM54="W"))+SUMPRODUCT((ATI3:ATI54=ARR13)*(ATL3:ATL54=ARR16)*(ATM3:ATM54="W"))+SUMPRODUCT((ATI3:ATI54=ARR14)*(ATL3:ATL54=ARR13)*(ATN3:ATN54="W"))+SUMPRODUCT((ATI3:ATI54=ARR15)*(ATL3:ATL54=ARR13)*(ATN3:ATN54="W"))+SUMPRODUCT((ATI3:ATI54=ARR16)*(ATL3:ATL54=ARR13)*(ATN3:ATN54="W"))</f>
        <v>0</v>
      </c>
      <c r="ART13" s="385">
        <f ca="1">SUMPRODUCT((ATI3:ATI54=ARR13)*(ATL3:ATL54=ARR14)*(ATM3:ATM54="D"))+SUMPRODUCT((ATI3:ATI54=ARR13)*(ATL3:ATL54=ARR15)*(ATM3:ATM54="D"))+SUMPRODUCT((ATI3:ATI54=ARR13)*(ATL3:ATL54=ARR16)*(ATM3:ATM54="D"))+SUMPRODUCT((ATI3:ATI54=ARR14)*(ATL3:ATL54=ARR13)*(ATM3:ATM54="D"))+SUMPRODUCT((ATI3:ATI54=ARR15)*(ATL3:ATL54=ARR13)*(ATM3:ATM54="D"))+SUMPRODUCT((ATI3:ATI54=ARR16)*(ATL3:ATL54=ARR13)*(ATM3:ATM54="D"))</f>
        <v>0</v>
      </c>
      <c r="ARU13" s="385">
        <f ca="1">SUMPRODUCT((ATI3:ATI54=ARR13)*(ATL3:ATL54=ARR14)*(ATM3:ATM54="L"))+SUMPRODUCT((ATI3:ATI54=ARR13)*(ATL3:ATL54=ARR15)*(ATM3:ATM54="L"))+SUMPRODUCT((ATI3:ATI54=ARR13)*(ATL3:ATL54=ARR16)*(ATM3:ATM54="L"))+SUMPRODUCT((ATI3:ATI54=ARR14)*(ATL3:ATL54=ARR13)*(ATN3:ATN54="L"))+SUMPRODUCT((ATI3:ATI54=ARR15)*(ATL3:ATL54=ARR13)*(ATN3:ATN54="L"))+SUMPRODUCT((ATI3:ATI54=ARR16)*(ATL3:ATL54=ARR13)*(ATN3:ATN54="L"))</f>
        <v>0</v>
      </c>
      <c r="ARV13" s="385">
        <f ca="1">SUMPRODUCT((ATI3:ATI54=ARR13)*(ATL3:ATL54=ARR14)*ATJ3:ATJ54)+SUMPRODUCT((ATI3:ATI54=ARR13)*(ATL3:ATL54=ARR15)*ATJ3:ATJ54)+SUMPRODUCT((ATI3:ATI54=ARR13)*(ATL3:ATL54=ARR11)*ATJ3:ATJ54)+SUMPRODUCT((ATI3:ATI54=ARR13)*(ATL3:ATL54=ARR12)*ATJ3:ATJ54)+SUMPRODUCT((ATI3:ATI54=ARR14)*(ATL3:ATL54=ARR13)*ATK3:ATK54)+SUMPRODUCT((ATI3:ATI54=ARR15)*(ATL3:ATL54=ARR13)*ATK3:ATK54)+SUMPRODUCT((ATI3:ATI54=ARR11)*(ATL3:ATL54=ARR13)*ATK3:ATK54)+SUMPRODUCT((ATI3:ATI54=ARR12)*(ATL3:ATL54=ARR13)*ATK3:ATK54)</f>
        <v>0</v>
      </c>
      <c r="ARW13" s="385">
        <f ca="1">SUMPRODUCT((ATI3:ATI54=ARR13)*(ATL3:ATL54=ARR14)*ATK3:ATK54)+SUMPRODUCT((ATI3:ATI54=ARR13)*(ATL3:ATL54=ARR15)*ATK3:ATK54)+SUMPRODUCT((ATI3:ATI54=ARR13)*(ATL3:ATL54=ARR11)*ATK3:ATK54)+SUMPRODUCT((ATI3:ATI54=ARR13)*(ATL3:ATL54=ARR12)*ATK3:ATK54)+SUMPRODUCT((ATI3:ATI54=ARR14)*(ATL3:ATL54=ARR13)*ATJ3:ATJ54)+SUMPRODUCT((ATI3:ATI54=ARR15)*(ATL3:ATL54=ARR13)*ATJ3:ATJ54)+SUMPRODUCT((ATI3:ATI54=ARR11)*(ATL3:ATL54=ARR13)*ATJ3:ATJ54)+SUMPRODUCT((ATI3:ATI54=ARR12)*(ATL3:ATL54=ARR13)*ATJ3:ATJ54)</f>
        <v>0</v>
      </c>
      <c r="ARX13" s="385">
        <f t="shared" ref="ARX13:ARX14" ca="1" si="2168">ARV13-ARW13+1000</f>
        <v>1000</v>
      </c>
      <c r="ARY13" s="385" t="str">
        <f t="shared" ref="ARY13:ARY14" ca="1" si="2169">IF(ARR13&lt;&gt;"",ARS13*3+ART13*1,"")</f>
        <v/>
      </c>
      <c r="ARZ13" s="385" t="str">
        <f ca="1">IF(ARR13&lt;&gt;"",VLOOKUP(ARR13,APK4:APQ52,7,FALSE),"")</f>
        <v/>
      </c>
      <c r="ASA13" s="385" t="str">
        <f ca="1">IF(ARR13&lt;&gt;"",VLOOKUP(ARR13,APK4:APQ52,5,FALSE),"")</f>
        <v/>
      </c>
      <c r="ASB13" s="385" t="str">
        <f ca="1">IF(ARR13&lt;&gt;"",VLOOKUP(ARR13,APK4:APS52,9,FALSE),"")</f>
        <v/>
      </c>
      <c r="ASC13" s="385" t="str">
        <f t="shared" ref="ASC13:ASC14" ca="1" si="2170">ARY13</f>
        <v/>
      </c>
      <c r="ASD13" s="385" t="str">
        <f t="shared" ref="ASD13" ca="1" si="2171">IF(ARR13&lt;&gt;"",RANK(ASC13,ASC11:ASC15),"")</f>
        <v/>
      </c>
      <c r="ASE13" s="385" t="str">
        <f t="shared" ref="ASE13" ca="1" si="2172">IF(ARR13&lt;&gt;"",SUMPRODUCT((ASC11:ASC15=ASC13)*(ARX11:ARX15&gt;ARX13)),"")</f>
        <v/>
      </c>
      <c r="ASF13" s="385" t="str">
        <f t="shared" ref="ASF13" ca="1" si="2173">IF(ARR13&lt;&gt;"",SUMPRODUCT((ASC11:ASC15=ASC13)*(ARX11:ARX15=ARX13)*(ARV11:ARV15&gt;ARV13)),"")</f>
        <v/>
      </c>
      <c r="ASG13" s="385" t="str">
        <f t="shared" ref="ASG13" ca="1" si="2174">IF(ARR13&lt;&gt;"",SUMPRODUCT((ASC11:ASC15=ASC13)*(ARX11:ARX15=ARX13)*(ARV11:ARV15=ARV13)*(ARZ11:ARZ15&gt;ARZ13)),"")</f>
        <v/>
      </c>
      <c r="ASH13" s="385" t="str">
        <f t="shared" ref="ASH13" ca="1" si="2175">IF(ARR13&lt;&gt;"",SUMPRODUCT((ASC11:ASC15=ASC13)*(ARX11:ARX15=ARX13)*(ARV11:ARV15=ARV13)*(ARZ11:ARZ15=ARZ13)*(ASA11:ASA15&gt;ASA13)),"")</f>
        <v/>
      </c>
      <c r="ASI13" s="385" t="str">
        <f t="shared" ref="ASI13" ca="1" si="2176">IF(ARR13&lt;&gt;"",SUMPRODUCT((ASC11:ASC15=ASC13)*(ARX11:ARX15=ARX13)*(ARV11:ARV15=ARV13)*(ARZ11:ARZ15=ARZ13)*(ASA11:ASA15=ASA13)*(ASB11:ASB15&gt;ASB13)),"")</f>
        <v/>
      </c>
      <c r="ASJ13" s="385" t="str">
        <f t="shared" ref="ASJ13:ASJ14" ca="1" si="2177">IF(ARR13&lt;&gt;"",SUM(ASD13:ASI13)+2,"")</f>
        <v/>
      </c>
      <c r="ASK13" s="385" t="str">
        <f t="shared" ref="ASK13" ca="1" si="2178">IF(ARR13&lt;&gt;"",INDEX(ARR13:ARR15,MATCH(3,ASJ13:ASJ15,0),0),"")</f>
        <v/>
      </c>
      <c r="ATF13" s="385" t="str">
        <f t="shared" ref="ATF13" ca="1" si="2179">IF(ASK13&lt;&gt;"",ASK13,IF(ARQ13&lt;&gt;"",ARQ13,IF(AQW13&lt;&gt;"",AQW13,APW13)))</f>
        <v>Belgium</v>
      </c>
      <c r="ATG13" s="385">
        <v>3</v>
      </c>
      <c r="ATH13" s="385">
        <v>11</v>
      </c>
      <c r="ATI13" s="389" t="str">
        <f t="shared" si="33"/>
        <v>Portugal</v>
      </c>
      <c r="ATJ13" s="389">
        <f ca="1">IF(ATI2&lt;&gt;"",IF(OFFSET('Game Board'!O18,0,ATJ1)&lt;&gt;"",OFFSET('Game Board'!O18,0,ATJ1),0),"")</f>
        <v>0</v>
      </c>
      <c r="ATK13" s="389">
        <f ca="1">IF(ATI2&lt;&gt;"",IF(OFFSET('Game Board'!P18,0,ATJ1)&lt;&gt;"",OFFSET('Game Board'!P18,0,ATJ1),0),"")</f>
        <v>0</v>
      </c>
      <c r="ATL13" s="389" t="str">
        <f t="shared" si="34"/>
        <v>Italy</v>
      </c>
      <c r="ATM13" s="389" t="str">
        <f ca="1">IF(AND(OFFSET('Game Board'!O18,0,ATJ1)&lt;&gt;"",OFFSET('Game Board'!P18,0,ATJ1)&lt;&gt;""),IF(ATJ13&gt;ATK13,"W",IF(ATJ13=ATK13,"D","L")),"")</f>
        <v/>
      </c>
      <c r="ATN13" s="385" t="str">
        <f t="shared" ca="1" si="35"/>
        <v/>
      </c>
      <c r="ATY13" s="391"/>
      <c r="AXO13" s="389"/>
      <c r="AXP13" s="389"/>
      <c r="AXQ13" s="389"/>
      <c r="AXR13" s="389"/>
      <c r="AXS13" s="389"/>
      <c r="AYE13" s="391"/>
      <c r="BBU13" s="389"/>
      <c r="BBV13" s="389"/>
      <c r="BBW13" s="389"/>
      <c r="BBX13" s="389"/>
      <c r="BBY13" s="389"/>
      <c r="BCK13" s="391"/>
      <c r="BGA13" s="389"/>
      <c r="BGB13" s="389"/>
      <c r="BGC13" s="389"/>
      <c r="BGD13" s="389"/>
      <c r="BGE13" s="389"/>
      <c r="BGQ13" s="391"/>
      <c r="BKG13" s="389"/>
      <c r="BKH13" s="389"/>
      <c r="BKI13" s="389"/>
      <c r="BKJ13" s="389"/>
      <c r="BKK13" s="389"/>
      <c r="BKW13" s="391"/>
      <c r="BOM13" s="389"/>
      <c r="BON13" s="389"/>
      <c r="BOO13" s="389"/>
      <c r="BOP13" s="389"/>
      <c r="BOQ13" s="389"/>
      <c r="BPC13" s="391"/>
      <c r="BSS13" s="389"/>
      <c r="BST13" s="389"/>
      <c r="BSU13" s="389"/>
      <c r="BSV13" s="389"/>
      <c r="BSW13" s="389"/>
      <c r="BTI13" s="391"/>
      <c r="BWY13" s="389"/>
      <c r="BWZ13" s="389"/>
      <c r="BXA13" s="389"/>
      <c r="BXB13" s="389"/>
      <c r="BXC13" s="389"/>
      <c r="BXO13" s="391"/>
      <c r="CBE13" s="389"/>
      <c r="CBF13" s="389"/>
      <c r="CBG13" s="389"/>
      <c r="CBH13" s="389"/>
      <c r="CBI13" s="389"/>
      <c r="CBU13" s="391"/>
      <c r="CFK13" s="389"/>
      <c r="CFL13" s="389"/>
      <c r="CFM13" s="389"/>
      <c r="CFN13" s="389"/>
      <c r="CFO13" s="389"/>
      <c r="CGA13" s="391"/>
      <c r="CJQ13" s="389"/>
      <c r="CJR13" s="389"/>
      <c r="CJS13" s="389"/>
      <c r="CJT13" s="389"/>
      <c r="CJU13" s="389"/>
      <c r="CKG13" s="391"/>
      <c r="CNW13" s="389"/>
      <c r="CNX13" s="389"/>
      <c r="CNY13" s="389"/>
      <c r="CNZ13" s="389"/>
      <c r="COA13" s="389"/>
      <c r="COM13" s="391"/>
      <c r="CSC13" s="389"/>
      <c r="CSD13" s="389"/>
      <c r="CSE13" s="389"/>
      <c r="CSF13" s="389"/>
      <c r="CSG13" s="389"/>
      <c r="CSS13" s="391"/>
      <c r="CWI13" s="389"/>
      <c r="CWJ13" s="389"/>
      <c r="CWK13" s="389"/>
      <c r="CWL13" s="389"/>
      <c r="CWM13" s="389"/>
      <c r="CWY13" s="391"/>
      <c r="DAO13" s="389"/>
      <c r="DAP13" s="389"/>
      <c r="DAQ13" s="389"/>
      <c r="DAR13" s="389"/>
      <c r="DAS13" s="389"/>
      <c r="DBE13" s="391"/>
      <c r="DEU13" s="389"/>
      <c r="DEV13" s="389"/>
      <c r="DEW13" s="389"/>
      <c r="DEX13" s="389"/>
      <c r="DEY13" s="389"/>
      <c r="DFK13" s="391"/>
      <c r="DJA13" s="389"/>
      <c r="DJB13" s="389"/>
      <c r="DJC13" s="389"/>
      <c r="DJD13" s="389"/>
      <c r="DJE13" s="389"/>
      <c r="DJQ13" s="391"/>
      <c r="DNG13" s="389"/>
      <c r="DNH13" s="389"/>
      <c r="DNI13" s="389"/>
      <c r="DNJ13" s="389"/>
      <c r="DNK13" s="389"/>
      <c r="DNW13" s="391"/>
      <c r="DRM13" s="389"/>
      <c r="DRN13" s="389"/>
      <c r="DRO13" s="389"/>
      <c r="DRP13" s="389"/>
      <c r="DRQ13" s="389"/>
      <c r="DSC13" s="391"/>
      <c r="DVS13" s="389"/>
      <c r="DVT13" s="389"/>
      <c r="DVU13" s="389"/>
      <c r="DVV13" s="389"/>
      <c r="DVW13" s="389"/>
      <c r="DWI13" s="391"/>
      <c r="DZY13" s="389"/>
      <c r="DZZ13" s="389"/>
      <c r="EAA13" s="389"/>
      <c r="EAB13" s="389"/>
      <c r="EAC13" s="389"/>
      <c r="EAO13" s="391"/>
      <c r="EEE13" s="389"/>
      <c r="EEF13" s="389"/>
      <c r="EEG13" s="389"/>
      <c r="EEH13" s="389"/>
      <c r="EEI13" s="389"/>
      <c r="EEU13" s="391"/>
      <c r="EIK13" s="389"/>
      <c r="EIL13" s="389"/>
      <c r="EIM13" s="389"/>
      <c r="EIN13" s="389"/>
      <c r="EIO13" s="389"/>
      <c r="EJA13" s="391"/>
      <c r="EMQ13" s="389"/>
      <c r="EMR13" s="389"/>
      <c r="EMS13" s="389"/>
      <c r="EMT13" s="389"/>
      <c r="EMU13" s="389"/>
      <c r="ENG13" s="391"/>
      <c r="EQW13" s="389"/>
      <c r="EQX13" s="389"/>
      <c r="EQY13" s="389"/>
      <c r="EQZ13" s="389"/>
      <c r="ERA13" s="389"/>
      <c r="ERM13" s="391"/>
      <c r="EVC13" s="389"/>
      <c r="EVD13" s="389"/>
      <c r="EVE13" s="389"/>
      <c r="EVF13" s="389"/>
      <c r="EVG13" s="389"/>
      <c r="EVS13" s="391"/>
      <c r="EZI13" s="389"/>
      <c r="EZJ13" s="389"/>
      <c r="EZK13" s="389"/>
      <c r="EZL13" s="389"/>
      <c r="EZM13" s="389"/>
      <c r="EZY13" s="391"/>
      <c r="FDO13" s="389"/>
      <c r="FDP13" s="389"/>
      <c r="FDQ13" s="389"/>
      <c r="FDR13" s="389"/>
      <c r="FDS13" s="389"/>
      <c r="FEE13" s="391"/>
      <c r="FHU13" s="389"/>
      <c r="FHV13" s="389"/>
      <c r="FHW13" s="389"/>
      <c r="FHX13" s="389"/>
      <c r="FHY13" s="389"/>
      <c r="FIK13" s="391"/>
      <c r="FMA13" s="389"/>
      <c r="FMB13" s="389"/>
      <c r="FMC13" s="389"/>
      <c r="FMD13" s="389"/>
      <c r="FME13" s="389"/>
      <c r="FMQ13" s="391"/>
      <c r="FQG13" s="389"/>
      <c r="FQH13" s="389"/>
      <c r="FQI13" s="389"/>
      <c r="FQJ13" s="389"/>
      <c r="FQK13" s="389"/>
      <c r="FQW13" s="391"/>
      <c r="FUM13" s="389"/>
      <c r="FUN13" s="389"/>
      <c r="FUO13" s="389"/>
      <c r="FUP13" s="389"/>
      <c r="FUQ13" s="389"/>
      <c r="FVC13" s="391"/>
      <c r="FYS13" s="389"/>
      <c r="FYT13" s="389"/>
      <c r="FYU13" s="389"/>
      <c r="FYV13" s="389"/>
      <c r="FYW13" s="389"/>
      <c r="FZI13" s="391"/>
      <c r="GCY13" s="389"/>
      <c r="GCZ13" s="389"/>
      <c r="GDA13" s="389"/>
      <c r="GDB13" s="389"/>
      <c r="GDC13" s="389"/>
      <c r="GDO13" s="391"/>
      <c r="GHE13" s="389"/>
      <c r="GHF13" s="389"/>
      <c r="GHG13" s="389"/>
      <c r="GHH13" s="389"/>
      <c r="GHI13" s="389"/>
      <c r="GHU13" s="391"/>
      <c r="GLK13" s="389"/>
      <c r="GLL13" s="389"/>
      <c r="GLM13" s="389"/>
      <c r="GLN13" s="389"/>
      <c r="GLO13" s="389"/>
      <c r="GMA13" s="391"/>
      <c r="GPQ13" s="389"/>
      <c r="GPR13" s="389"/>
      <c r="GPS13" s="389"/>
      <c r="GPT13" s="389"/>
      <c r="GPU13" s="389"/>
      <c r="GQG13" s="391"/>
      <c r="GTW13" s="389"/>
      <c r="GTX13" s="389"/>
      <c r="GTY13" s="389"/>
      <c r="GTZ13" s="389"/>
      <c r="GUA13" s="389"/>
      <c r="GUM13" s="391"/>
      <c r="GYC13" s="389"/>
      <c r="GYD13" s="389"/>
      <c r="GYE13" s="389"/>
      <c r="GYF13" s="389"/>
      <c r="GYG13" s="389"/>
      <c r="GYS13" s="391"/>
      <c r="HCI13" s="389"/>
      <c r="HCJ13" s="389"/>
      <c r="HCK13" s="389"/>
      <c r="HCL13" s="389"/>
      <c r="HCM13" s="389"/>
      <c r="HCY13" s="391"/>
      <c r="HGO13" s="389"/>
      <c r="HGP13" s="389"/>
      <c r="HGQ13" s="389"/>
      <c r="HGR13" s="389"/>
      <c r="HGS13" s="389"/>
      <c r="HHE13" s="391"/>
      <c r="HKU13" s="389"/>
      <c r="HKV13" s="389"/>
      <c r="HKW13" s="389"/>
      <c r="HKX13" s="389"/>
      <c r="HKY13" s="389"/>
      <c r="HLK13" s="391"/>
      <c r="HPA13" s="389"/>
      <c r="HPB13" s="389"/>
      <c r="HPC13" s="389"/>
      <c r="HPD13" s="389"/>
      <c r="HPE13" s="389"/>
      <c r="HPQ13" s="391"/>
      <c r="HTG13" s="389"/>
      <c r="HTH13" s="389"/>
      <c r="HTI13" s="389"/>
      <c r="HTJ13" s="389"/>
      <c r="HTK13" s="389"/>
      <c r="HTW13" s="391"/>
      <c r="HXM13" s="389"/>
      <c r="HXN13" s="389"/>
      <c r="HXO13" s="389"/>
      <c r="HXP13" s="389"/>
      <c r="HXQ13" s="389"/>
      <c r="HYC13" s="391"/>
      <c r="IBS13" s="389"/>
      <c r="IBT13" s="389"/>
      <c r="IBU13" s="389"/>
      <c r="IBV13" s="389"/>
      <c r="IBW13" s="389"/>
      <c r="ICI13" s="391"/>
      <c r="IFY13" s="389"/>
      <c r="IFZ13" s="389"/>
      <c r="IGA13" s="389"/>
      <c r="IGB13" s="389"/>
      <c r="IGC13" s="389"/>
      <c r="IGO13" s="391"/>
      <c r="IKE13" s="389"/>
      <c r="IKF13" s="389"/>
      <c r="IKG13" s="389"/>
      <c r="IKH13" s="389"/>
      <c r="IKI13" s="389"/>
      <c r="IKU13" s="391"/>
      <c r="IOK13" s="389"/>
      <c r="IOL13" s="389"/>
      <c r="IOM13" s="389"/>
      <c r="ION13" s="389"/>
      <c r="IOO13" s="389"/>
      <c r="IPA13" s="391"/>
      <c r="ISQ13" s="389"/>
      <c r="ISR13" s="389"/>
      <c r="ISS13" s="389"/>
      <c r="IST13" s="389"/>
      <c r="ISU13" s="389"/>
      <c r="ITG13" s="391"/>
      <c r="IWW13" s="389"/>
      <c r="IWX13" s="389"/>
      <c r="IWY13" s="389"/>
      <c r="IWZ13" s="389"/>
      <c r="IXA13" s="389"/>
      <c r="IXM13" s="391"/>
      <c r="JBC13" s="389"/>
      <c r="JBD13" s="389"/>
      <c r="JBE13" s="389"/>
      <c r="JBF13" s="389"/>
      <c r="JBG13" s="389"/>
      <c r="JBS13" s="391"/>
      <c r="JFI13" s="389"/>
      <c r="JFJ13" s="389"/>
      <c r="JFK13" s="389"/>
      <c r="JFL13" s="389"/>
      <c r="JFM13" s="389"/>
      <c r="JFY13" s="391"/>
      <c r="JJO13" s="389"/>
      <c r="JJP13" s="389"/>
      <c r="JJQ13" s="389"/>
      <c r="JJR13" s="389"/>
      <c r="JJS13" s="389"/>
      <c r="JKE13" s="391"/>
      <c r="JNU13" s="389"/>
      <c r="JNV13" s="389"/>
      <c r="JNW13" s="389"/>
      <c r="JNX13" s="389"/>
      <c r="JNY13" s="389"/>
      <c r="JOK13" s="391"/>
      <c r="JSA13" s="389"/>
      <c r="JSB13" s="389"/>
      <c r="JSC13" s="389"/>
      <c r="JSD13" s="389"/>
      <c r="JSE13" s="389"/>
      <c r="JSQ13" s="391"/>
      <c r="JWG13" s="389"/>
      <c r="JWH13" s="389"/>
      <c r="JWI13" s="389"/>
      <c r="JWJ13" s="389"/>
      <c r="JWK13" s="389"/>
      <c r="JWW13" s="391"/>
      <c r="KAM13" s="389"/>
      <c r="KAN13" s="389"/>
      <c r="KAO13" s="389"/>
      <c r="KAP13" s="389"/>
      <c r="KAQ13" s="389"/>
      <c r="KBC13" s="391"/>
      <c r="KES13" s="389"/>
      <c r="KET13" s="389"/>
      <c r="KEU13" s="389"/>
      <c r="KEV13" s="389"/>
      <c r="KEW13" s="389"/>
      <c r="KFI13" s="391"/>
      <c r="KIY13" s="389"/>
      <c r="KIZ13" s="389"/>
      <c r="KJA13" s="389"/>
      <c r="KJB13" s="389"/>
      <c r="KJC13" s="389"/>
      <c r="KJO13" s="391"/>
      <c r="KNE13" s="389"/>
      <c r="KNF13" s="389"/>
      <c r="KNG13" s="389"/>
      <c r="KNH13" s="389"/>
      <c r="KNI13" s="389"/>
      <c r="KNU13" s="391"/>
      <c r="KRK13" s="389"/>
      <c r="KRL13" s="389"/>
      <c r="KRM13" s="389"/>
      <c r="KRN13" s="389"/>
      <c r="KRO13" s="389"/>
      <c r="KSA13" s="391"/>
      <c r="KVQ13" s="389"/>
      <c r="KVR13" s="389"/>
      <c r="KVS13" s="389"/>
      <c r="KVT13" s="389"/>
      <c r="KVU13" s="389"/>
      <c r="KWG13" s="391"/>
      <c r="KZW13" s="389"/>
      <c r="KZX13" s="389"/>
      <c r="KZY13" s="389"/>
      <c r="KZZ13" s="389"/>
      <c r="LAA13" s="389"/>
      <c r="LAM13" s="391"/>
      <c r="LEC13" s="389"/>
      <c r="LED13" s="389"/>
      <c r="LEE13" s="389"/>
      <c r="LEF13" s="389"/>
      <c r="LEG13" s="389"/>
      <c r="LES13" s="391"/>
      <c r="LII13" s="389"/>
      <c r="LIJ13" s="389"/>
      <c r="LIK13" s="389"/>
      <c r="LIL13" s="389"/>
      <c r="LIM13" s="389"/>
      <c r="LIY13" s="391"/>
      <c r="LMO13" s="389"/>
      <c r="LMP13" s="389"/>
      <c r="LMQ13" s="389"/>
      <c r="LMR13" s="389"/>
      <c r="LMS13" s="389"/>
      <c r="LNE13" s="391"/>
      <c r="LQU13" s="389"/>
      <c r="LQV13" s="389"/>
      <c r="LQW13" s="389"/>
      <c r="LQX13" s="389"/>
      <c r="LQY13" s="389"/>
      <c r="LRK13" s="391"/>
      <c r="LVA13" s="389"/>
      <c r="LVB13" s="389"/>
      <c r="LVC13" s="389"/>
      <c r="LVD13" s="389"/>
      <c r="LVE13" s="389"/>
      <c r="LVQ13" s="391"/>
      <c r="LZG13" s="389"/>
      <c r="LZH13" s="389"/>
      <c r="LZI13" s="389"/>
      <c r="LZJ13" s="389"/>
      <c r="LZK13" s="389"/>
      <c r="LZW13" s="391"/>
      <c r="MDM13" s="389"/>
      <c r="MDN13" s="389"/>
      <c r="MDO13" s="389"/>
      <c r="MDP13" s="389"/>
      <c r="MDQ13" s="389"/>
      <c r="MEC13" s="391"/>
      <c r="MHS13" s="389"/>
      <c r="MHT13" s="389"/>
      <c r="MHU13" s="389"/>
      <c r="MHV13" s="389"/>
      <c r="MHW13" s="389"/>
      <c r="MII13" s="391"/>
      <c r="MLY13" s="389"/>
      <c r="MLZ13" s="389"/>
      <c r="MMA13" s="389"/>
      <c r="MMB13" s="389"/>
      <c r="MMC13" s="389"/>
      <c r="MMO13" s="391"/>
      <c r="MQE13" s="389"/>
      <c r="MQF13" s="389"/>
      <c r="MQG13" s="389"/>
      <c r="MQH13" s="389"/>
      <c r="MQI13" s="389"/>
      <c r="MQU13" s="391"/>
      <c r="MUK13" s="389"/>
      <c r="MUL13" s="389"/>
      <c r="MUM13" s="389"/>
      <c r="MUN13" s="389"/>
      <c r="MUO13" s="389"/>
      <c r="MVA13" s="391"/>
      <c r="MYQ13" s="389"/>
      <c r="MYR13" s="389"/>
      <c r="MYS13" s="389"/>
      <c r="MYT13" s="389"/>
      <c r="MYU13" s="389"/>
      <c r="MZG13" s="391"/>
      <c r="NCW13" s="389"/>
      <c r="NCX13" s="389"/>
      <c r="NCY13" s="389"/>
      <c r="NCZ13" s="389"/>
      <c r="NDA13" s="389"/>
      <c r="NDM13" s="391"/>
      <c r="NHC13" s="389"/>
      <c r="NHD13" s="389"/>
      <c r="NHE13" s="389"/>
      <c r="NHF13" s="389"/>
      <c r="NHG13" s="389"/>
      <c r="NHS13" s="391"/>
      <c r="NLI13" s="389"/>
      <c r="NLJ13" s="389"/>
      <c r="NLK13" s="389"/>
      <c r="NLL13" s="389"/>
      <c r="NLM13" s="389"/>
      <c r="NLY13" s="391"/>
      <c r="NPO13" s="389"/>
      <c r="NPP13" s="389"/>
      <c r="NPQ13" s="389"/>
      <c r="NPR13" s="389"/>
      <c r="NPS13" s="389"/>
      <c r="NQE13" s="391"/>
      <c r="NTU13" s="389"/>
      <c r="NTV13" s="389"/>
      <c r="NTW13" s="389"/>
      <c r="NTX13" s="389"/>
      <c r="NTY13" s="389"/>
      <c r="NUK13" s="391"/>
      <c r="NYA13" s="389"/>
      <c r="NYB13" s="389"/>
      <c r="NYC13" s="389"/>
      <c r="NYD13" s="389"/>
      <c r="NYE13" s="389"/>
      <c r="NYQ13" s="391"/>
      <c r="OCG13" s="389"/>
      <c r="OCH13" s="389"/>
      <c r="OCI13" s="389"/>
      <c r="OCJ13" s="389"/>
      <c r="OCK13" s="389"/>
      <c r="OCW13" s="391"/>
      <c r="OGM13" s="389"/>
      <c r="OGN13" s="389"/>
      <c r="OGO13" s="389"/>
      <c r="OGP13" s="389"/>
      <c r="OGQ13" s="389"/>
      <c r="OHC13" s="391"/>
      <c r="OKS13" s="389"/>
      <c r="OKT13" s="389"/>
      <c r="OKU13" s="389"/>
      <c r="OKV13" s="389"/>
      <c r="OKW13" s="389"/>
      <c r="OLI13" s="391"/>
      <c r="OOY13" s="389"/>
      <c r="OOZ13" s="389"/>
      <c r="OPA13" s="389"/>
      <c r="OPB13" s="389"/>
      <c r="OPC13" s="389"/>
      <c r="OPO13" s="391"/>
      <c r="OTE13" s="389"/>
      <c r="OTF13" s="389"/>
      <c r="OTG13" s="389"/>
      <c r="OTH13" s="389"/>
      <c r="OTI13" s="389"/>
      <c r="OTU13" s="391"/>
      <c r="OXK13" s="389"/>
      <c r="OXL13" s="389"/>
      <c r="OXM13" s="389"/>
      <c r="OXN13" s="389"/>
      <c r="OXO13" s="389"/>
      <c r="OYA13" s="391"/>
      <c r="PBQ13" s="389"/>
      <c r="PBR13" s="389"/>
      <c r="PBS13" s="389"/>
      <c r="PBT13" s="389"/>
      <c r="PBU13" s="389"/>
      <c r="PCG13" s="391"/>
      <c r="PFW13" s="389"/>
      <c r="PFX13" s="389"/>
      <c r="PFY13" s="389"/>
      <c r="PFZ13" s="389"/>
      <c r="PGA13" s="389"/>
      <c r="PGM13" s="391"/>
      <c r="PKC13" s="389"/>
      <c r="PKD13" s="389"/>
      <c r="PKE13" s="389"/>
      <c r="PKF13" s="389"/>
      <c r="PKG13" s="389"/>
      <c r="PKS13" s="391"/>
      <c r="POI13" s="389"/>
      <c r="POJ13" s="389"/>
      <c r="POK13" s="389"/>
      <c r="POL13" s="389"/>
      <c r="POM13" s="389"/>
    </row>
    <row r="14" spans="2:11220" x14ac:dyDescent="0.25">
      <c r="B14" s="385">
        <f>VLOOKUP(C14,CX11:CY15,2,FALSE)</f>
        <v>4</v>
      </c>
      <c r="C14" s="386" t="str">
        <f>'Tournament Setup'!D13</f>
        <v>Italy</v>
      </c>
      <c r="D14" s="385">
        <f>SUMPRODUCT((DA3:DA54=C14)*(DE3:DE54="W"))+SUMPRODUCT((DD3:DD54=C14)*(DF3:DF54="W"))</f>
        <v>0</v>
      </c>
      <c r="E14" s="385">
        <f>SUMPRODUCT((DA3:DA54=C14)*(DE3:DE54="D"))+SUMPRODUCT((DD3:DD54=C14)*(DF3:DF54="D"))</f>
        <v>0</v>
      </c>
      <c r="F14" s="385">
        <f>SUMPRODUCT((DA3:DA54=C14)*(DE3:DE54="L"))+SUMPRODUCT((DD3:DD54=C14)*(DF3:DF54="L"))</f>
        <v>0</v>
      </c>
      <c r="G14" s="385">
        <f>SUMIF(DA3:DA72,C14,DB3:DB72)+SUMIF(DD3:DD72,C14,DC3:DC72)</f>
        <v>0</v>
      </c>
      <c r="H14" s="385">
        <f>SUMIF(DD3:DD72,C14,DB3:DB72)+SUMIF(DA3:DA72,C14,DC3:DC72)</f>
        <v>0</v>
      </c>
      <c r="I14" s="385">
        <f t="shared" si="1306"/>
        <v>1000</v>
      </c>
      <c r="J14" s="385">
        <f t="shared" si="1307"/>
        <v>0</v>
      </c>
      <c r="K14" s="391">
        <v>7</v>
      </c>
      <c r="L14" s="385">
        <f>IF(COUNTIF(J11:J15,4)&lt;&gt;4,RANK(J14,J11:J15),J66)</f>
        <v>1</v>
      </c>
      <c r="N14" s="385">
        <f>SUMPRODUCT((L11:L14=L14)*(K11:K14&lt;K14))+L14</f>
        <v>1</v>
      </c>
      <c r="O14" s="386" t="str">
        <f>INDEX(C11:C15,MATCH(4,N11:N15,0),0)</f>
        <v>Spain</v>
      </c>
      <c r="P14" s="385">
        <f>INDEX(L11:L15,MATCH(O14,C11:C15,0),0)</f>
        <v>1</v>
      </c>
      <c r="Q14" s="385" t="str">
        <f>IF(AND(Q13&lt;&gt;"",P14=1),O14,"")</f>
        <v>Spain</v>
      </c>
      <c r="R14" s="385" t="str">
        <f>IF(AND(R13&lt;&gt;"",P15=2),O15,"")</f>
        <v/>
      </c>
      <c r="V14" s="385" t="str">
        <f t="shared" si="1549"/>
        <v>Spain</v>
      </c>
      <c r="W14" s="385">
        <f>SUMPRODUCT((DA3:DA54=V14)*(DD3:DD54=V15)*(DE3:DE54="W"))+SUMPRODUCT((DA3:DA54=V14)*(DD3:DD54=V11)*(DE3:DE54="W"))+SUMPRODUCT((DA3:DA54=V14)*(DD3:DD54=V12)*(DE3:DE54="W"))+SUMPRODUCT((DA3:DA54=V14)*(DD3:DD54=V13)*(DE3:DE54="W"))+SUMPRODUCT((DA3:DA54=V15)*(DD3:DD54=V14)*(DF3:DF54="W"))+SUMPRODUCT((DA3:DA54=V11)*(DD3:DD54=V14)*(DF3:DF54="W"))+SUMPRODUCT((DA3:DA54=V12)*(DD3:DD54=V14)*(DF3:DF54="W"))+SUMPRODUCT((DA3:DA54=V13)*(DD3:DD54=V14)*(DF3:DF54="W"))</f>
        <v>0</v>
      </c>
      <c r="X14" s="385">
        <f>SUMPRODUCT((DA3:DA54=V14)*(DD3:DD54=V15)*(DE3:DE54="D"))+SUMPRODUCT((DA3:DA54=V14)*(DD3:DD54=V11)*(DE3:DE54="D"))+SUMPRODUCT((DA3:DA54=V14)*(DD3:DD54=V12)*(DE3:DE54="D"))+SUMPRODUCT((DA3:DA54=V14)*(DD3:DD54=V13)*(DE3:DE54="D"))+SUMPRODUCT((DA3:DA54=V15)*(DD3:DD54=V14)*(DE3:DE54="D"))+SUMPRODUCT((DA3:DA54=V11)*(DD3:DD54=V14)*(DE3:DE54="D"))+SUMPRODUCT((DA3:DA54=V12)*(DD3:DD54=V14)*(DE3:DE54="D"))+SUMPRODUCT((DA3:DA54=V13)*(DD3:DD54=V14)*(DE3:DE54="D"))</f>
        <v>0</v>
      </c>
      <c r="Y14" s="385">
        <f>SUMPRODUCT((DA3:DA54=V14)*(DD3:DD54=V15)*(DE3:DE54="L"))+SUMPRODUCT((DA3:DA54=V14)*(DD3:DD54=V11)*(DE3:DE54="L"))+SUMPRODUCT((DA3:DA54=V14)*(DD3:DD54=V12)*(DE3:DE54="L"))+SUMPRODUCT((DA3:DA54=V14)*(DD3:DD54=V13)*(DE3:DE54="L"))+SUMPRODUCT((DA3:DA54=V15)*(DD3:DD54=V14)*(DF3:DF54="L"))+SUMPRODUCT((DA3:DA54=V11)*(DD3:DD54=V14)*(DF3:DF54="L"))+SUMPRODUCT((DA3:DA54=V12)*(DD3:DD54=V14)*(DF3:DF54="L"))+SUMPRODUCT((DA3:DA54=V13)*(DD3:DD54=V14)*(DF3:DF54="L"))</f>
        <v>0</v>
      </c>
      <c r="Z14" s="385">
        <f>SUMPRODUCT((DA3:DA54=V14)*(DD3:DD54=V15)*DB3:DB54)+SUMPRODUCT((DA3:DA54=V14)*(DD3:DD54=V11)*DB3:DB54)+SUMPRODUCT((DA3:DA54=V14)*(DD3:DD54=V12)*DB3:DB54)+SUMPRODUCT((DA3:DA54=V14)*(DD3:DD54=V13)*DB3:DB54)+SUMPRODUCT((DA3:DA54=V15)*(DD3:DD54=V14)*DC3:DC54)+SUMPRODUCT((DA3:DA54=V11)*(DD3:DD54=V14)*DC3:DC54)+SUMPRODUCT((DA3:DA54=V12)*(DD3:DD54=V14)*DC3:DC54)+SUMPRODUCT((DA3:DA54=V13)*(DD3:DD54=V14)*DC3:DC54)</f>
        <v>0</v>
      </c>
      <c r="AA14" s="385">
        <f>SUMPRODUCT((DA3:DA54=V14)*(DD3:DD54=V15)*DC3:DC54)+SUMPRODUCT((DA3:DA54=V14)*(DD3:DD54=V11)*DC3:DC54)+SUMPRODUCT((DA3:DA54=V14)*(DD3:DD54=V12)*DC3:DC54)+SUMPRODUCT((DA3:DA54=V14)*(DD3:DD54=V13)*DC3:DC54)+SUMPRODUCT((DA3:DA54=V15)*(DD3:DD54=V14)*DB3:DB54)+SUMPRODUCT((DA3:DA54=V11)*(DD3:DD54=V14)*DB3:DB54)+SUMPRODUCT((DA3:DA54=V12)*(DD3:DD54=V14)*DB3:DB54)+SUMPRODUCT((DA3:DA54=V13)*(DD3:DD54=V14)*DB3:DB54)</f>
        <v>0</v>
      </c>
      <c r="AB14" s="385">
        <f>Z14-AA14+1000</f>
        <v>1000</v>
      </c>
      <c r="AC14" s="385">
        <f t="shared" si="1308"/>
        <v>0</v>
      </c>
      <c r="AD14" s="385">
        <f>IF(V14&lt;&gt;"",VLOOKUP(V14,C4:I52,7,FALSE),"")</f>
        <v>1000</v>
      </c>
      <c r="AE14" s="385">
        <f>IF(V14&lt;&gt;"",VLOOKUP(V14,C4:I52,5,FALSE),"")</f>
        <v>0</v>
      </c>
      <c r="AF14" s="385">
        <f>IF(V14&lt;&gt;"",VLOOKUP(V14,C4:K52,9,FALSE),"")</f>
        <v>29</v>
      </c>
      <c r="AG14" s="385">
        <f t="shared" si="1309"/>
        <v>0</v>
      </c>
      <c r="AH14" s="385">
        <f>IF(V14&lt;&gt;"",RANK(AG14,AG11:AG15),"")</f>
        <v>1</v>
      </c>
      <c r="AI14" s="385">
        <f>IF(V14&lt;&gt;"",SUMPRODUCT((AG11:AG15=AG14)*(AB11:AB15&gt;AB14)),"")</f>
        <v>0</v>
      </c>
      <c r="AJ14" s="385">
        <f>IF(V14&lt;&gt;"",SUMPRODUCT((AG11:AG15=AG14)*(AB11:AB15=AB14)*(Z11:Z15&gt;Z14)),"")</f>
        <v>0</v>
      </c>
      <c r="AK14" s="385">
        <f>IF(V14&lt;&gt;"",SUMPRODUCT((AG11:AG15=AG14)*(AB11:AB15=AB14)*(Z11:Z15=Z14)*(AD11:AD15&gt;AD14)),"")</f>
        <v>0</v>
      </c>
      <c r="AL14" s="385">
        <f>IF(V14&lt;&gt;"",SUMPRODUCT((AG11:AG15=AG14)*(AB11:AB15=AB14)*(Z11:Z15=Z14)*(AD11:AD15=AD14)*(AE11:AE15&gt;AE14)),"")</f>
        <v>0</v>
      </c>
      <c r="AM14" s="385">
        <f>IF(V14&lt;&gt;"",SUMPRODUCT((AG11:AG15=AG14)*(AB11:AB15=AB14)*(Z11:Z15=Z14)*(AD11:AD15=AD14)*(AE11:AE15=AE14)*(AF11:AF15&gt;AF14)),"")</f>
        <v>0</v>
      </c>
      <c r="AN14" s="385">
        <f>IF(V14&lt;&gt;"",IF(AN66&lt;&gt;"",IF(U62=3,AN66,AN66+U62),SUM(AH14:AM14)),"")</f>
        <v>1</v>
      </c>
      <c r="AO14" s="385" t="str">
        <f>IF(V14&lt;&gt;"",INDEX(V11:V15,MATCH(4,AN11:AN15,0),0),"")</f>
        <v>Italy</v>
      </c>
      <c r="AP14" s="385" t="str">
        <f>IF(R13&lt;&gt;"",R13,"")</f>
        <v/>
      </c>
      <c r="AQ14" s="385" t="str">
        <f>IF(AP14&lt;&gt;"",SUMPRODUCT((DA3:DA54=AP14)*(DD3:DD54=AP15)*(DE3:DE54="W"))+SUMPRODUCT((DA3:DA54=AP14)*(DD3:DD54=AP12)*(DE3:DE54="W"))+SUMPRODUCT((DA3:DA54=AP14)*(DD3:DD54=AP13)*(DE3:DE54="W"))+SUMPRODUCT((DA3:DA54=AP15)*(DD3:DD54=AP14)*(DF3:DF54="W"))+SUMPRODUCT((DA3:DA54=AP12)*(DD3:DD54=AP14)*(DF3:DF54="W"))+SUMPRODUCT((DA3:DA54=AP13)*(DD3:DD54=AP14)*(DF3:DF54="W")),"")</f>
        <v/>
      </c>
      <c r="AR14" s="385" t="str">
        <f>IF(AP14&lt;&gt;"",SUMPRODUCT((DA3:DA54=AP14)*(DD3:DD54=AP15)*(DE3:DE54="D"))+SUMPRODUCT((DA3:DA54=AP14)*(DD3:DD54=AP12)*(DE3:DE54="D"))+SUMPRODUCT((DA3:DA54=AP14)*(DD3:DD54=AP13)*(DE3:DE54="D"))+SUMPRODUCT((DA3:DA54=AP15)*(DD3:DD54=AP14)*(DE3:DE54="D"))+SUMPRODUCT((DA3:DA54=AP12)*(DD3:DD54=AP14)*(DE3:DE54="D"))+SUMPRODUCT((DA3:DA54=AP13)*(DD3:DD54=AP14)*(DE3:DE54="D")),"")</f>
        <v/>
      </c>
      <c r="AS14" s="385" t="str">
        <f>IF(AP14&lt;&gt;"",SUMPRODUCT((DA3:DA54=AP14)*(DD3:DD54=AP15)*(DE3:DE54="L"))+SUMPRODUCT((DA3:DA54=AP14)*(DD3:DD54=AP12)*(DE3:DE54="L"))+SUMPRODUCT((DA3:DA54=AP14)*(DD3:DD54=AP13)*(DE3:DE54="L"))+SUMPRODUCT((DA3:DA54=AP15)*(DD3:DD54=AP14)*(DF3:DF54="L"))+SUMPRODUCT((DA3:DA54=AP12)*(DD3:DD54=AP14)*(DF3:DF54="L"))+SUMPRODUCT((DA3:DA54=AP13)*(DD3:DD54=AP14)*(DF3:DF54="L")),"")</f>
        <v/>
      </c>
      <c r="AT14" s="385">
        <f>SUMPRODUCT((DA3:DA54=AP14)*(DD3:DD54=AP15)*DB3:DB54)+SUMPRODUCT((DA3:DA54=AP14)*(DD3:DD54=AP11)*DB3:DB54)+SUMPRODUCT((DA3:DA54=AP14)*(DD3:DD54=AP12)*DB3:DB54)+SUMPRODUCT((DA3:DA54=AP14)*(DD3:DD54=AP13)*DB3:DB54)+SUMPRODUCT((DA3:DA54=AP15)*(DD3:DD54=AP14)*DC3:DC54)+SUMPRODUCT((DA3:DA54=AP11)*(DD3:DD54=AP14)*DC3:DC54)+SUMPRODUCT((DA3:DA54=AP12)*(DD3:DD54=AP14)*DC3:DC54)+SUMPRODUCT((DA3:DA54=AP13)*(DD3:DD54=AP14)*DC3:DC54)</f>
        <v>0</v>
      </c>
      <c r="AU14" s="385">
        <f>SUMPRODUCT((DA3:DA54=AP14)*(DD3:DD54=AP15)*DC3:DC54)+SUMPRODUCT((DA3:DA54=AP14)*(DD3:DD54=AP11)*DC3:DC54)+SUMPRODUCT((DA3:DA54=AP14)*(DD3:DD54=AP12)*DC3:DC54)+SUMPRODUCT((DA3:DA54=AP14)*(DD3:DD54=AP13)*DC3:DC54)+SUMPRODUCT((DA3:DA54=AP15)*(DD3:DD54=AP14)*DB3:DB54)+SUMPRODUCT((DA3:DA54=AP11)*(DD3:DD54=AP14)*DB3:DB54)+SUMPRODUCT((DA3:DA54=AP12)*(DD3:DD54=AP14)*DB3:DB54)+SUMPRODUCT((DA3:DA54=AP13)*(DD3:DD54=AP14)*DB3:DB54)</f>
        <v>0</v>
      </c>
      <c r="AV14" s="385">
        <f>AT14-AU14+1000</f>
        <v>1000</v>
      </c>
      <c r="AW14" s="385" t="str">
        <f t="shared" si="1550"/>
        <v/>
      </c>
      <c r="AX14" s="385" t="str">
        <f>IF(AP14&lt;&gt;"",VLOOKUP(AP14,C4:I52,7,FALSE),"")</f>
        <v/>
      </c>
      <c r="AY14" s="385" t="str">
        <f>IF(AP14&lt;&gt;"",VLOOKUP(AP14,C4:I52,5,FALSE),"")</f>
        <v/>
      </c>
      <c r="AZ14" s="385" t="str">
        <f>IF(AP14&lt;&gt;"",VLOOKUP(AP14,C4:K52,9,FALSE),"")</f>
        <v/>
      </c>
      <c r="BA14" s="385" t="str">
        <f t="shared" si="1551"/>
        <v/>
      </c>
      <c r="BB14" s="385" t="str">
        <f>IF(AP14&lt;&gt;"",RANK(BA14,BA11:BA15),"")</f>
        <v/>
      </c>
      <c r="BC14" s="385" t="str">
        <f>IF(AP14&lt;&gt;"",SUMPRODUCT((BA11:BA15=BA14)*(AV11:AV15&gt;AV14)),"")</f>
        <v/>
      </c>
      <c r="BD14" s="385" t="str">
        <f>IF(AP14&lt;&gt;"",SUMPRODUCT((BA11:BA15=BA14)*(AV11:AV15=AV14)*(AT11:AT15&gt;AT14)),"")</f>
        <v/>
      </c>
      <c r="BE14" s="385" t="str">
        <f>IF(AP14&lt;&gt;"",SUMPRODUCT((BA11:BA15=BA14)*(AV11:AV15=AV14)*(AT11:AT15=AT14)*(AX11:AX15&gt;AX14)),"")</f>
        <v/>
      </c>
      <c r="BF14" s="385" t="str">
        <f>IF(AP14&lt;&gt;"",SUMPRODUCT((BA11:BA15=BA14)*(AV11:AV15=AV14)*(AT11:AT15=AT14)*(AX11:AX15=AX14)*(AY11:AY15&gt;AY14)),"")</f>
        <v/>
      </c>
      <c r="BG14" s="385" t="str">
        <f>IF(AP14&lt;&gt;"",SUMPRODUCT((BA11:BA15=BA14)*(AV11:AV15=AV14)*(AT11:AT15=AT14)*(AX11:AX15=AX14)*(AY11:AY15=AY14)*(AZ11:AZ15&gt;AZ14)),"")</f>
        <v/>
      </c>
      <c r="BH14" s="385" t="str">
        <f>IF(AP14&lt;&gt;"",IF(BH66&lt;&gt;"",IF(AO62=3,BH66,BH66+AO62),SUM(BB14:BG14)+1),"")</f>
        <v/>
      </c>
      <c r="BI14" s="385" t="str">
        <f>IF(AP14&lt;&gt;"",INDEX(AP12:AP15,MATCH(4,BH12:BH15,0),0),"")</f>
        <v/>
      </c>
      <c r="BJ14" s="385" t="str">
        <f>IF(S12&lt;&gt;"",S12,"")</f>
        <v/>
      </c>
      <c r="BK14" s="385">
        <f>SUMPRODUCT((DA3:DA54=BJ14)*(DD3:DD54=BJ15)*(DE3:DE54="W"))+SUMPRODUCT((DA3:DA54=BJ14)*(DD3:DD54=BJ16)*(DE3:DE54="W"))+SUMPRODUCT((DA3:DA54=BJ14)*(DD3:DD54=BJ13)*(DE3:DE54="W"))+SUMPRODUCT((DA3:DA54=BJ15)*(DD3:DD54=BJ14)*(DF3:DF54="W"))+SUMPRODUCT((DA3:DA54=BJ16)*(DD3:DD54=BJ14)*(DF3:DF54="W"))+SUMPRODUCT((DA3:DA54=BJ13)*(DD3:DD54=BJ14)*(DF3:DF54="W"))</f>
        <v>0</v>
      </c>
      <c r="BL14" s="385">
        <f>SUMPRODUCT((DA3:DA54=BJ14)*(DD3:DD54=BJ15)*(DE3:DE54="D"))+SUMPRODUCT((DA3:DA54=BJ14)*(DD3:DD54=BJ16)*(DE3:DE54="D"))+SUMPRODUCT((DA3:DA54=BJ14)*(DD3:DD54=BJ13)*(DE3:DE54="D"))+SUMPRODUCT((DA3:DA54=BJ15)*(DD3:DD54=BJ14)*(DE3:DE54="D"))+SUMPRODUCT((DA3:DA54=BJ16)*(DD3:DD54=BJ14)*(DE3:DE54="D"))+SUMPRODUCT((DA3:DA54=BJ13)*(DD3:DD54=BJ14)*(DE3:DE54="D"))</f>
        <v>0</v>
      </c>
      <c r="BM14" s="385">
        <f>SUMPRODUCT((DA3:DA54=BJ14)*(DD3:DD54=BJ15)*(DE3:DE54="L"))+SUMPRODUCT((DA3:DA54=BJ14)*(DD3:DD54=BJ16)*(DE3:DE54="L"))+SUMPRODUCT((DA3:DA54=BJ14)*(DD3:DD54=BJ13)*(DE3:DE54="L"))+SUMPRODUCT((DA3:DA54=BJ15)*(DD3:DD54=BJ14)*(DF3:DF54="L"))+SUMPRODUCT((DA3:DA54=BJ16)*(DD3:DD54=BJ14)*(DF3:DF54="L"))+SUMPRODUCT((DA3:DA54=BJ13)*(DD3:DD54=BJ14)*(DF3:DF54="L"))</f>
        <v>0</v>
      </c>
      <c r="BN14" s="385">
        <f>SUMPRODUCT((DA3:DA54=BJ14)*(DD3:DD54=BJ15)*DB3:DB54)+SUMPRODUCT((DA3:DA54=BJ14)*(DD3:DD54=BJ11)*DB3:DB54)+SUMPRODUCT((DA3:DA54=BJ14)*(DD3:DD54=BJ12)*DB3:DB54)+SUMPRODUCT((DA3:DA54=BJ14)*(DD3:DD54=BJ13)*DB3:DB54)+SUMPRODUCT((DA3:DA54=BJ15)*(DD3:DD54=BJ14)*DC3:DC54)+SUMPRODUCT((DA3:DA54=BJ11)*(DD3:DD54=BJ14)*DC3:DC54)+SUMPRODUCT((DA3:DA54=BJ12)*(DD3:DD54=BJ14)*DC3:DC54)+SUMPRODUCT((DA3:DA54=BJ13)*(DD3:DD54=BJ14)*DC3:DC54)</f>
        <v>0</v>
      </c>
      <c r="BO14" s="385">
        <f>SUMPRODUCT((DA3:DA54=BJ14)*(DD3:DD54=BJ15)*DC3:DC54)+SUMPRODUCT((DA3:DA54=BJ14)*(DD3:DD54=BJ11)*DC3:DC54)+SUMPRODUCT((DA3:DA54=BJ14)*(DD3:DD54=BJ12)*DC3:DC54)+SUMPRODUCT((DA3:DA54=BJ14)*(DD3:DD54=BJ13)*DC3:DC54)+SUMPRODUCT((DA3:DA54=BJ15)*(DD3:DD54=BJ14)*DB3:DB54)+SUMPRODUCT((DA3:DA54=BJ11)*(DD3:DD54=BJ14)*DB3:DB54)+SUMPRODUCT((DA3:DA54=BJ12)*(DD3:DD54=BJ14)*DB3:DB54)+SUMPRODUCT((DA3:DA54=BJ13)*(DD3:DD54=BJ14)*DB3:DB54)</f>
        <v>0</v>
      </c>
      <c r="BP14" s="385">
        <f>BN14-BO14+1000</f>
        <v>1000</v>
      </c>
      <c r="BQ14" s="385" t="str">
        <f t="shared" si="1834"/>
        <v/>
      </c>
      <c r="BR14" s="385" t="str">
        <f>IF(BJ14&lt;&gt;"",VLOOKUP(BJ14,C4:I52,7,FALSE),"")</f>
        <v/>
      </c>
      <c r="BS14" s="385" t="str">
        <f>IF(BJ14&lt;&gt;"",VLOOKUP(BJ14,C4:I52,5,FALSE),"")</f>
        <v/>
      </c>
      <c r="BT14" s="385" t="str">
        <f>IF(BJ14&lt;&gt;"",VLOOKUP(BJ14,C4:K52,9,FALSE),"")</f>
        <v/>
      </c>
      <c r="BU14" s="385" t="str">
        <f t="shared" si="1835"/>
        <v/>
      </c>
      <c r="BV14" s="385" t="str">
        <f>IF(BJ14&lt;&gt;"",RANK(BU14,BU11:BU15),"")</f>
        <v/>
      </c>
      <c r="BW14" s="385" t="str">
        <f>IF(BJ14&lt;&gt;"",SUMPRODUCT((BU11:BU15=BU14)*(BP11:BP15&gt;BP14)),"")</f>
        <v/>
      </c>
      <c r="BX14" s="385" t="str">
        <f>IF(BJ14&lt;&gt;"",SUMPRODUCT((BU11:BU15=BU14)*(BP11:BP15=BP14)*(BN11:BN15&gt;BN14)),"")</f>
        <v/>
      </c>
      <c r="BY14" s="385" t="str">
        <f>IF(BJ14&lt;&gt;"",SUMPRODUCT((BU11:BU15=BU14)*(BP11:BP15=BP14)*(BN11:BN15=BN14)*(BR11:BR15&gt;BR14)),"")</f>
        <v/>
      </c>
      <c r="BZ14" s="385" t="str">
        <f>IF(BJ14&lt;&gt;"",SUMPRODUCT((BU11:BU15=BU14)*(BP11:BP15=BP14)*(BN11:BN15=BN14)*(BR11:BR15=BR14)*(BS11:BS15&gt;BS14)),"")</f>
        <v/>
      </c>
      <c r="CA14" s="385" t="str">
        <f>IF(BJ14&lt;&gt;"",SUMPRODUCT((BU11:BU15=BU14)*(BP11:BP15=BP14)*(BN11:BN15=BN14)*(BR11:BR15=BR14)*(BS11:BS15=BS14)*(BT11:BT15&gt;BT14)),"")</f>
        <v/>
      </c>
      <c r="CB14" s="385" t="str">
        <f>IF(BJ14&lt;&gt;"",SUM(BV14:CA14)+2,"")</f>
        <v/>
      </c>
      <c r="CC14" s="385" t="str">
        <f>IF(BJ14&lt;&gt;"",INDEX(BJ13:BJ15,MATCH(4,CB13:CB15,0),0),"")</f>
        <v/>
      </c>
      <c r="CD14" s="385" t="str">
        <f>IF(T11&lt;&gt;"",T11,"")</f>
        <v/>
      </c>
      <c r="CE14" s="385">
        <f>SUMPRODUCT((DA3:DA54=CD14)*(DD3:DD54=CD15)*(DE3:DE54="W"))+SUMPRODUCT((DA3:DA54=CD14)*(DD3:DD54=CD16)*(DE3:DE54="W"))+SUMPRODUCT((DA3:DA54=CD14)*(DD3:DD54=CD17)*(DE3:DE54="W"))+SUMPRODUCT((DA3:DA54=CD15)*(DD3:DD54=CD14)*(DF3:DF54="W"))+SUMPRODUCT((DA3:DA54=CD16)*(DD3:DD54=CD14)*(DF3:DF54="W"))+SUMPRODUCT((DA3:DA54=CD17)*(DD3:DD54=CD14)*(DF3:DF54="W"))</f>
        <v>0</v>
      </c>
      <c r="CF14" s="385">
        <f>SUMPRODUCT((DA3:DA54=CD14)*(DD3:DD54=CD15)*(DE3:DE54="D"))+SUMPRODUCT((DA3:DA54=CD14)*(DD3:DD54=CD16)*(DE3:DE54="D"))+SUMPRODUCT((DA3:DA54=CD14)*(DD3:DD54=CD17)*(DE3:DE54="D"))+SUMPRODUCT((DA3:DA54=CD15)*(DD3:DD54=CD14)*(DE3:DE54="D"))+SUMPRODUCT((DA3:DA54=CD16)*(DD3:DD54=CD14)*(DE3:DE54="D"))+SUMPRODUCT((DA3:DA54=CD17)*(DD3:DD54=CD14)*(DE3:DE54="D"))</f>
        <v>0</v>
      </c>
      <c r="CG14" s="385">
        <f>SUMPRODUCT((DA3:DA54=CD14)*(DD3:DD54=CD15)*(DE3:DE54="L"))+SUMPRODUCT((DA3:DA54=CD14)*(DD3:DD54=CD16)*(DE3:DE54="L"))+SUMPRODUCT((DA3:DA54=CD14)*(DD3:DD54=CD17)*(DE3:DE54="L"))+SUMPRODUCT((DA3:DA54=CD15)*(DD3:DD54=CD14)*(DF3:DF54="L"))+SUMPRODUCT((DA3:DA54=CD16)*(DD3:DD54=CD14)*(DF3:DF54="L"))+SUMPRODUCT((DA3:DA54=CD17)*(DD3:DD54=CD14)*(DF3:DF54="L"))</f>
        <v>0</v>
      </c>
      <c r="CH14" s="385">
        <f>SUMPRODUCT((DA3:DA54=CD14)*(DD3:DD54=CD15)*DB3:DB54)+SUMPRODUCT((DA3:DA54=CD14)*(DD3:DD54=CD11)*DB3:DB54)+SUMPRODUCT((DA3:DA54=CD14)*(DD3:DD54=CD12)*DB3:DB54)+SUMPRODUCT((DA3:DA54=CD14)*(DD3:DD54=CD13)*DB3:DB54)+SUMPRODUCT((DA3:DA54=CD15)*(DD3:DD54=CD14)*DC3:DC54)+SUMPRODUCT((DA3:DA54=CD11)*(DD3:DD54=CD14)*DC3:DC54)+SUMPRODUCT((DA3:DA54=CD12)*(DD3:DD54=CD14)*DC3:DC54)+SUMPRODUCT((DA3:DA54=CD13)*(DD3:DD54=CD14)*DC3:DC54)</f>
        <v>0</v>
      </c>
      <c r="CI14" s="385">
        <f>SUMPRODUCT((DA3:DA54=CD14)*(DD3:DD54=CD15)*DC3:DC54)+SUMPRODUCT((DA3:DA54=CD14)*(DD3:DD54=CD11)*DC3:DC54)+SUMPRODUCT((DA3:DA54=CD14)*(DD3:DD54=CD12)*DC3:DC54)+SUMPRODUCT((DA3:DA54=CD14)*(DD3:DD54=CD13)*DC3:DC54)+SUMPRODUCT((DA3:DA54=CD15)*(DD3:DD54=CD14)*DB3:DB54)+SUMPRODUCT((DA3:DA54=CD11)*(DD3:DD54=CD14)*DB3:DB54)+SUMPRODUCT((DA3:DA54=CD12)*(DD3:DD54=CD14)*DB3:DB54)+SUMPRODUCT((DA3:DA54=CD13)*(DD3:DD54=CD14)*DB3:DB54)</f>
        <v>0</v>
      </c>
      <c r="CJ14" s="385">
        <f>CH14-CI14+1000</f>
        <v>1000</v>
      </c>
      <c r="CK14" s="385" t="str">
        <f t="shared" ref="CK14" si="2180">IF(CD14&lt;&gt;"",CE14*3+CF14*1,"")</f>
        <v/>
      </c>
      <c r="CL14" s="385" t="str">
        <f>IF(CD14&lt;&gt;"",VLOOKUP(CD14,C4:I52,7,FALSE),"")</f>
        <v/>
      </c>
      <c r="CM14" s="385" t="str">
        <f>IF(CD14&lt;&gt;"",VLOOKUP(CD14,C4:I52,5,FALSE),"")</f>
        <v/>
      </c>
      <c r="CN14" s="385" t="str">
        <f>IF(CD14&lt;&gt;"",VLOOKUP(CD14,C4:K52,9,FALSE),"")</f>
        <v/>
      </c>
      <c r="CO14" s="385" t="str">
        <f t="shared" ref="CO14" si="2181">CK14</f>
        <v/>
      </c>
      <c r="CP14" s="385" t="str">
        <f>IF(CD14&lt;&gt;"",RANK(CO14,CO11:CO15),"")</f>
        <v/>
      </c>
      <c r="CQ14" s="385" t="str">
        <f>IF(CD14&lt;&gt;"",SUMPRODUCT((CO11:CO15=CO14)*(CJ11:CJ15&gt;CJ14)),"")</f>
        <v/>
      </c>
      <c r="CR14" s="385" t="str">
        <f>IF(CD14&lt;&gt;"",SUMPRODUCT((CO11:CO15=CO14)*(CJ11:CJ15=CJ14)*(CH11:CH15&gt;CH14)),"")</f>
        <v/>
      </c>
      <c r="CS14" s="385" t="str">
        <f>IF(CD14&lt;&gt;"",SUMPRODUCT((CO11:CO15=CO14)*(CJ11:CJ15=CJ14)*(CH11:CH15=CH14)*(CL11:CL15&gt;CL14)),"")</f>
        <v/>
      </c>
      <c r="CT14" s="385" t="str">
        <f>IF(CD14&lt;&gt;"",SUMPRODUCT((CO11:CO15=CO14)*(CJ11:CJ15=CJ14)*(CH11:CH15=CH14)*(CL11:CL15=CL14)*(CM11:CM15&gt;CM14)),"")</f>
        <v/>
      </c>
      <c r="CU14" s="385" t="str">
        <f>IF(CD14&lt;&gt;"",SUMPRODUCT((CO11:CO15=CO14)*(CJ11:CJ15=CJ14)*(CH11:CH15=CH14)*(CL11:CL15=CL14)*(CM11:CM15=CM14)*(CN11:CN15&gt;CN14)),"")</f>
        <v/>
      </c>
      <c r="CV14" s="385" t="str">
        <f>IF(CD14&lt;&gt;"",SUM(CP14:CU14)+3,"")</f>
        <v/>
      </c>
      <c r="CW14" s="385" t="str">
        <f>IF(CD14&lt;&gt;"",IF(CV14=4,CD14,CD15),"")</f>
        <v/>
      </c>
      <c r="CX14" s="385" t="str">
        <f>IF(CW14&lt;&gt;"",CW14,IF(CC14&lt;&gt;"",CC14,IF(BI14&lt;&gt;"",BI14,IF(AO14&lt;&gt;"",AO14,O14))))</f>
        <v>Italy</v>
      </c>
      <c r="CY14" s="385">
        <v>4</v>
      </c>
      <c r="CZ14" s="385">
        <v>12</v>
      </c>
      <c r="DA14" s="389" t="str">
        <f>'Game Board'!F19</f>
        <v>Spain</v>
      </c>
      <c r="DB14" s="389">
        <f>IF(DA2&lt;&gt;"",IF(AND('Game Board'!G19&lt;&gt;"",'Game Board'!H19&lt;&gt;""),'Game Board'!G19,0),"")</f>
        <v>0</v>
      </c>
      <c r="DC14" s="389">
        <f>IF(DA2&lt;&gt;"",IF(AND('Game Board'!G19&lt;&gt;"",'Game Board'!H19&lt;&gt;""),'Game Board'!H19,0),"")</f>
        <v>0</v>
      </c>
      <c r="DD14" s="389" t="str">
        <f>'Game Board'!I19</f>
        <v>Belgium</v>
      </c>
      <c r="DE14" s="389" t="str">
        <f>IF(AND('Game Board'!G19&lt;&gt;"",'Game Board'!H19&lt;&gt;""),IF(DB14&gt;DC14,"W",IF(DB14=DC14,"D","L")),"")</f>
        <v/>
      </c>
      <c r="DF14" s="385" t="str">
        <f t="shared" si="36"/>
        <v/>
      </c>
      <c r="DH14" s="385">
        <f ca="1">VLOOKUP(DI14,HD11:HE15,2,FALSE)</f>
        <v>4</v>
      </c>
      <c r="DI14" s="386" t="str">
        <f t="shared" si="1310"/>
        <v>Italy</v>
      </c>
      <c r="DJ14" s="385">
        <f ca="1">SUMPRODUCT((HG3:HG54=DI14)*(HK3:HK54="W"))+SUMPRODUCT((HJ3:HJ54=DI14)*(HL3:HL54="W"))</f>
        <v>0</v>
      </c>
      <c r="DK14" s="385">
        <f ca="1">SUMPRODUCT((HG3:HG54=DI14)*(HK3:HK54="D"))+SUMPRODUCT((HJ3:HJ54=DI14)*(HL3:HL54="D"))</f>
        <v>0</v>
      </c>
      <c r="DL14" s="385">
        <f ca="1">SUMPRODUCT((HG3:HG54=DI14)*(HK3:HK54="L"))+SUMPRODUCT((HJ3:HJ54=DI14)*(HL3:HL54="L"))</f>
        <v>0</v>
      </c>
      <c r="DM14" s="385">
        <f ca="1">SUMIF(HG3:HG72,DI14,HH3:HH72)+SUMIF(HJ3:HJ72,DI14,HI3:HI72)</f>
        <v>0</v>
      </c>
      <c r="DN14" s="385">
        <f ca="1">SUMIF(HJ3:HJ72,DI14,HH3:HH72)+SUMIF(HG3:HG72,DI14,HI3:HI72)</f>
        <v>0</v>
      </c>
      <c r="DO14" s="385">
        <f t="shared" ca="1" si="1311"/>
        <v>1000</v>
      </c>
      <c r="DP14" s="385">
        <f t="shared" ca="1" si="1312"/>
        <v>0</v>
      </c>
      <c r="DQ14" s="391">
        <f t="shared" si="293"/>
        <v>7</v>
      </c>
      <c r="DR14" s="385">
        <f ca="1">IF(COUNTIF(DP11:DP15,4)&lt;&gt;4,RANK(DP14,DP11:DP15),DP66)</f>
        <v>1</v>
      </c>
      <c r="DT14" s="385">
        <f ca="1">SUMPRODUCT((DR11:DR14=DR14)*(DQ11:DQ14&lt;DQ14))+DR14</f>
        <v>1</v>
      </c>
      <c r="DU14" s="386" t="str">
        <f ca="1">INDEX(DI11:DI15,MATCH(4,DT11:DT15,0),0)</f>
        <v>Spain</v>
      </c>
      <c r="DV14" s="385">
        <f ca="1">INDEX(DR11:DR15,MATCH(DU14,DI11:DI15,0),0)</f>
        <v>1</v>
      </c>
      <c r="DW14" s="385" t="str">
        <f ca="1">IF(AND(DW13&lt;&gt;"",DV14=1),DU14,"")</f>
        <v>Spain</v>
      </c>
      <c r="DX14" s="385" t="str">
        <f ca="1">IF(AND(DX13&lt;&gt;"",DV15=2),DU15,"")</f>
        <v/>
      </c>
      <c r="EB14" s="385" t="str">
        <f t="shared" ca="1" si="1552"/>
        <v>Spain</v>
      </c>
      <c r="EC14" s="385">
        <f ca="1">SUMPRODUCT((HG3:HG54=EB14)*(HJ3:HJ54=EB15)*(HK3:HK54="W"))+SUMPRODUCT((HG3:HG54=EB14)*(HJ3:HJ54=EB11)*(HK3:HK54="W"))+SUMPRODUCT((HG3:HG54=EB14)*(HJ3:HJ54=EB12)*(HK3:HK54="W"))+SUMPRODUCT((HG3:HG54=EB14)*(HJ3:HJ54=EB13)*(HK3:HK54="W"))+SUMPRODUCT((HG3:HG54=EB15)*(HJ3:HJ54=EB14)*(HL3:HL54="W"))+SUMPRODUCT((HG3:HG54=EB11)*(HJ3:HJ54=EB14)*(HL3:HL54="W"))+SUMPRODUCT((HG3:HG54=EB12)*(HJ3:HJ54=EB14)*(HL3:HL54="W"))+SUMPRODUCT((HG3:HG54=EB13)*(HJ3:HJ54=EB14)*(HL3:HL54="W"))</f>
        <v>0</v>
      </c>
      <c r="ED14" s="385">
        <f ca="1">SUMPRODUCT((HG3:HG54=EB14)*(HJ3:HJ54=EB15)*(HK3:HK54="D"))+SUMPRODUCT((HG3:HG54=EB14)*(HJ3:HJ54=EB11)*(HK3:HK54="D"))+SUMPRODUCT((HG3:HG54=EB14)*(HJ3:HJ54=EB12)*(HK3:HK54="D"))+SUMPRODUCT((HG3:HG54=EB14)*(HJ3:HJ54=EB13)*(HK3:HK54="D"))+SUMPRODUCT((HG3:HG54=EB15)*(HJ3:HJ54=EB14)*(HK3:HK54="D"))+SUMPRODUCT((HG3:HG54=EB11)*(HJ3:HJ54=EB14)*(HK3:HK54="D"))+SUMPRODUCT((HG3:HG54=EB12)*(HJ3:HJ54=EB14)*(HK3:HK54="D"))+SUMPRODUCT((HG3:HG54=EB13)*(HJ3:HJ54=EB14)*(HK3:HK54="D"))</f>
        <v>0</v>
      </c>
      <c r="EE14" s="385">
        <f ca="1">SUMPRODUCT((HG3:HG54=EB14)*(HJ3:HJ54=EB15)*(HK3:HK54="L"))+SUMPRODUCT((HG3:HG54=EB14)*(HJ3:HJ54=EB11)*(HK3:HK54="L"))+SUMPRODUCT((HG3:HG54=EB14)*(HJ3:HJ54=EB12)*(HK3:HK54="L"))+SUMPRODUCT((HG3:HG54=EB14)*(HJ3:HJ54=EB13)*(HK3:HK54="L"))+SUMPRODUCT((HG3:HG54=EB15)*(HJ3:HJ54=EB14)*(HL3:HL54="L"))+SUMPRODUCT((HG3:HG54=EB11)*(HJ3:HJ54=EB14)*(HL3:HL54="L"))+SUMPRODUCT((HG3:HG54=EB12)*(HJ3:HJ54=EB14)*(HL3:HL54="L"))+SUMPRODUCT((HG3:HG54=EB13)*(HJ3:HJ54=EB14)*(HL3:HL54="L"))</f>
        <v>0</v>
      </c>
      <c r="EF14" s="385">
        <f ca="1">SUMPRODUCT((HG3:HG54=EB14)*(HJ3:HJ54=EB15)*HH3:HH54)+SUMPRODUCT((HG3:HG54=EB14)*(HJ3:HJ54=EB11)*HH3:HH54)+SUMPRODUCT((HG3:HG54=EB14)*(HJ3:HJ54=EB12)*HH3:HH54)+SUMPRODUCT((HG3:HG54=EB14)*(HJ3:HJ54=EB13)*HH3:HH54)+SUMPRODUCT((HG3:HG54=EB15)*(HJ3:HJ54=EB14)*HI3:HI54)+SUMPRODUCT((HG3:HG54=EB11)*(HJ3:HJ54=EB14)*HI3:HI54)+SUMPRODUCT((HG3:HG54=EB12)*(HJ3:HJ54=EB14)*HI3:HI54)+SUMPRODUCT((HG3:HG54=EB13)*(HJ3:HJ54=EB14)*HI3:HI54)</f>
        <v>0</v>
      </c>
      <c r="EG14" s="385">
        <f ca="1">SUMPRODUCT((HG3:HG54=EB14)*(HJ3:HJ54=EB15)*HI3:HI54)+SUMPRODUCT((HG3:HG54=EB14)*(HJ3:HJ54=EB11)*HI3:HI54)+SUMPRODUCT((HG3:HG54=EB14)*(HJ3:HJ54=EB12)*HI3:HI54)+SUMPRODUCT((HG3:HG54=EB14)*(HJ3:HJ54=EB13)*HI3:HI54)+SUMPRODUCT((HG3:HG54=EB15)*(HJ3:HJ54=EB14)*HH3:HH54)+SUMPRODUCT((HG3:HG54=EB11)*(HJ3:HJ54=EB14)*HH3:HH54)+SUMPRODUCT((HG3:HG54=EB12)*(HJ3:HJ54=EB14)*HH3:HH54)+SUMPRODUCT((HG3:HG54=EB13)*(HJ3:HJ54=EB14)*HH3:HH54)</f>
        <v>0</v>
      </c>
      <c r="EH14" s="385">
        <f ca="1">EF14-EG14+1000</f>
        <v>1000</v>
      </c>
      <c r="EI14" s="385">
        <f t="shared" ca="1" si="1313"/>
        <v>0</v>
      </c>
      <c r="EJ14" s="385">
        <f ca="1">IF(EB14&lt;&gt;"",VLOOKUP(EB14,DI4:DO52,7,FALSE),"")</f>
        <v>1000</v>
      </c>
      <c r="EK14" s="385">
        <f ca="1">IF(EB14&lt;&gt;"",VLOOKUP(EB14,DI4:DO52,5,FALSE),"")</f>
        <v>0</v>
      </c>
      <c r="EL14" s="385">
        <f ca="1">IF(EB14&lt;&gt;"",VLOOKUP(EB14,DI4:DQ52,9,FALSE),"")</f>
        <v>29</v>
      </c>
      <c r="EM14" s="385">
        <f t="shared" ca="1" si="1314"/>
        <v>0</v>
      </c>
      <c r="EN14" s="385">
        <f ca="1">IF(EB14&lt;&gt;"",RANK(EM14,EM11:EM15),"")</f>
        <v>1</v>
      </c>
      <c r="EO14" s="385">
        <f ca="1">IF(EB14&lt;&gt;"",SUMPRODUCT((EM11:EM15=EM14)*(EH11:EH15&gt;EH14)),"")</f>
        <v>0</v>
      </c>
      <c r="EP14" s="385">
        <f ca="1">IF(EB14&lt;&gt;"",SUMPRODUCT((EM11:EM15=EM14)*(EH11:EH15=EH14)*(EF11:EF15&gt;EF14)),"")</f>
        <v>0</v>
      </c>
      <c r="EQ14" s="385">
        <f ca="1">IF(EB14&lt;&gt;"",SUMPRODUCT((EM11:EM15=EM14)*(EH11:EH15=EH14)*(EF11:EF15=EF14)*(EJ11:EJ15&gt;EJ14)),"")</f>
        <v>0</v>
      </c>
      <c r="ER14" s="385">
        <f ca="1">IF(EB14&lt;&gt;"",SUMPRODUCT((EM11:EM15=EM14)*(EH11:EH15=EH14)*(EF11:EF15=EF14)*(EJ11:EJ15=EJ14)*(EK11:EK15&gt;EK14)),"")</f>
        <v>0</v>
      </c>
      <c r="ES14" s="385">
        <f ca="1">IF(EB14&lt;&gt;"",SUMPRODUCT((EM11:EM15=EM14)*(EH11:EH15=EH14)*(EF11:EF15=EF14)*(EJ11:EJ15=EJ14)*(EK11:EK15=EK14)*(EL11:EL15&gt;EL14)),"")</f>
        <v>0</v>
      </c>
      <c r="ET14" s="385">
        <f ca="1">IF(EB14&lt;&gt;"",IF(ET66&lt;&gt;"",IF(EA62=3,ET66,ET66+EA62),SUM(EN14:ES14)),"")</f>
        <v>1</v>
      </c>
      <c r="EU14" s="385" t="str">
        <f ca="1">IF(EB14&lt;&gt;"",INDEX(EB11:EB15,MATCH(4,ET11:ET15,0),0),"")</f>
        <v>Italy</v>
      </c>
      <c r="EV14" s="385" t="str">
        <f ca="1">IF(DX13&lt;&gt;"",DX13,"")</f>
        <v/>
      </c>
      <c r="EW14" s="385" t="str">
        <f ca="1">IF(EV14&lt;&gt;"",SUMPRODUCT((HG3:HG54=EV14)*(HJ3:HJ54=EV15)*(HK3:HK54="W"))+SUMPRODUCT((HG3:HG54=EV14)*(HJ3:HJ54=EV12)*(HK3:HK54="W"))+SUMPRODUCT((HG3:HG54=EV14)*(HJ3:HJ54=EV13)*(HK3:HK54="W"))+SUMPRODUCT((HG3:HG54=EV15)*(HJ3:HJ54=EV14)*(HL3:HL54="W"))+SUMPRODUCT((HG3:HG54=EV12)*(HJ3:HJ54=EV14)*(HL3:HL54="W"))+SUMPRODUCT((HG3:HG54=EV13)*(HJ3:HJ54=EV14)*(HL3:HL54="W")),"")</f>
        <v/>
      </c>
      <c r="EX14" s="385" t="str">
        <f ca="1">IF(EV14&lt;&gt;"",SUMPRODUCT((HG3:HG54=EV14)*(HJ3:HJ54=EV15)*(HK3:HK54="D"))+SUMPRODUCT((HG3:HG54=EV14)*(HJ3:HJ54=EV12)*(HK3:HK54="D"))+SUMPRODUCT((HG3:HG54=EV14)*(HJ3:HJ54=EV13)*(HK3:HK54="D"))+SUMPRODUCT((HG3:HG54=EV15)*(HJ3:HJ54=EV14)*(HK3:HK54="D"))+SUMPRODUCT((HG3:HG54=EV12)*(HJ3:HJ54=EV14)*(HK3:HK54="D"))+SUMPRODUCT((HG3:HG54=EV13)*(HJ3:HJ54=EV14)*(HK3:HK54="D")),"")</f>
        <v/>
      </c>
      <c r="EY14" s="385" t="str">
        <f ca="1">IF(EV14&lt;&gt;"",SUMPRODUCT((HG3:HG54=EV14)*(HJ3:HJ54=EV15)*(HK3:HK54="L"))+SUMPRODUCT((HG3:HG54=EV14)*(HJ3:HJ54=EV12)*(HK3:HK54="L"))+SUMPRODUCT((HG3:HG54=EV14)*(HJ3:HJ54=EV13)*(HK3:HK54="L"))+SUMPRODUCT((HG3:HG54=EV15)*(HJ3:HJ54=EV14)*(HL3:HL54="L"))+SUMPRODUCT((HG3:HG54=EV12)*(HJ3:HJ54=EV14)*(HL3:HL54="L"))+SUMPRODUCT((HG3:HG54=EV13)*(HJ3:HJ54=EV14)*(HL3:HL54="L")),"")</f>
        <v/>
      </c>
      <c r="EZ14" s="385">
        <f ca="1">SUMPRODUCT((HG3:HG54=EV14)*(HJ3:HJ54=EV15)*HH3:HH54)+SUMPRODUCT((HG3:HG54=EV14)*(HJ3:HJ54=EV11)*HH3:HH54)+SUMPRODUCT((HG3:HG54=EV14)*(HJ3:HJ54=EV12)*HH3:HH54)+SUMPRODUCT((HG3:HG54=EV14)*(HJ3:HJ54=EV13)*HH3:HH54)+SUMPRODUCT((HG3:HG54=EV15)*(HJ3:HJ54=EV14)*HI3:HI54)+SUMPRODUCT((HG3:HG54=EV11)*(HJ3:HJ54=EV14)*HI3:HI54)+SUMPRODUCT((HG3:HG54=EV12)*(HJ3:HJ54=EV14)*HI3:HI54)+SUMPRODUCT((HG3:HG54=EV13)*(HJ3:HJ54=EV14)*HI3:HI54)</f>
        <v>0</v>
      </c>
      <c r="FA14" s="385">
        <f ca="1">SUMPRODUCT((HG3:HG54=EV14)*(HJ3:HJ54=EV15)*HI3:HI54)+SUMPRODUCT((HG3:HG54=EV14)*(HJ3:HJ54=EV11)*HI3:HI54)+SUMPRODUCT((HG3:HG54=EV14)*(HJ3:HJ54=EV12)*HI3:HI54)+SUMPRODUCT((HG3:HG54=EV14)*(HJ3:HJ54=EV13)*HI3:HI54)+SUMPRODUCT((HG3:HG54=EV15)*(HJ3:HJ54=EV14)*HH3:HH54)+SUMPRODUCT((HG3:HG54=EV11)*(HJ3:HJ54=EV14)*HH3:HH54)+SUMPRODUCT((HG3:HG54=EV12)*(HJ3:HJ54=EV14)*HH3:HH54)+SUMPRODUCT((HG3:HG54=EV13)*(HJ3:HJ54=EV14)*HH3:HH54)</f>
        <v>0</v>
      </c>
      <c r="FB14" s="385">
        <f ca="1">EZ14-FA14+1000</f>
        <v>1000</v>
      </c>
      <c r="FC14" s="385" t="str">
        <f t="shared" ca="1" si="1553"/>
        <v/>
      </c>
      <c r="FD14" s="385" t="str">
        <f ca="1">IF(EV14&lt;&gt;"",VLOOKUP(EV14,DI4:DO52,7,FALSE),"")</f>
        <v/>
      </c>
      <c r="FE14" s="385" t="str">
        <f ca="1">IF(EV14&lt;&gt;"",VLOOKUP(EV14,DI4:DO52,5,FALSE),"")</f>
        <v/>
      </c>
      <c r="FF14" s="385" t="str">
        <f ca="1">IF(EV14&lt;&gt;"",VLOOKUP(EV14,DI4:DQ52,9,FALSE),"")</f>
        <v/>
      </c>
      <c r="FG14" s="385" t="str">
        <f t="shared" ca="1" si="1554"/>
        <v/>
      </c>
      <c r="FH14" s="385" t="str">
        <f ca="1">IF(EV14&lt;&gt;"",RANK(FG14,FG11:FG15),"")</f>
        <v/>
      </c>
      <c r="FI14" s="385" t="str">
        <f ca="1">IF(EV14&lt;&gt;"",SUMPRODUCT((FG11:FG15=FG14)*(FB11:FB15&gt;FB14)),"")</f>
        <v/>
      </c>
      <c r="FJ14" s="385" t="str">
        <f ca="1">IF(EV14&lt;&gt;"",SUMPRODUCT((FG11:FG15=FG14)*(FB11:FB15=FB14)*(EZ11:EZ15&gt;EZ14)),"")</f>
        <v/>
      </c>
      <c r="FK14" s="385" t="str">
        <f ca="1">IF(EV14&lt;&gt;"",SUMPRODUCT((FG11:FG15=FG14)*(FB11:FB15=FB14)*(EZ11:EZ15=EZ14)*(FD11:FD15&gt;FD14)),"")</f>
        <v/>
      </c>
      <c r="FL14" s="385" t="str">
        <f ca="1">IF(EV14&lt;&gt;"",SUMPRODUCT((FG11:FG15=FG14)*(FB11:FB15=FB14)*(EZ11:EZ15=EZ14)*(FD11:FD15=FD14)*(FE11:FE15&gt;FE14)),"")</f>
        <v/>
      </c>
      <c r="FM14" s="385" t="str">
        <f ca="1">IF(EV14&lt;&gt;"",SUMPRODUCT((FG11:FG15=FG14)*(FB11:FB15=FB14)*(EZ11:EZ15=EZ14)*(FD11:FD15=FD14)*(FE11:FE15=FE14)*(FF11:FF15&gt;FF14)),"")</f>
        <v/>
      </c>
      <c r="FN14" s="385" t="str">
        <f ca="1">IF(EV14&lt;&gt;"",IF(FN66&lt;&gt;"",IF(EU62=3,FN66,FN66+EU62),SUM(FH14:FM14)+1),"")</f>
        <v/>
      </c>
      <c r="FO14" s="385" t="str">
        <f ca="1">IF(EV14&lt;&gt;"",INDEX(EV12:EV15,MATCH(4,FN12:FN15,0),0),"")</f>
        <v/>
      </c>
      <c r="FP14" s="385" t="str">
        <f ca="1">IF(DY12&lt;&gt;"",DY12,"")</f>
        <v/>
      </c>
      <c r="FQ14" s="385">
        <f ca="1">SUMPRODUCT((HG3:HG54=FP14)*(HJ3:HJ54=FP15)*(HK3:HK54="W"))+SUMPRODUCT((HG3:HG54=FP14)*(HJ3:HJ54=FP16)*(HK3:HK54="W"))+SUMPRODUCT((HG3:HG54=FP14)*(HJ3:HJ54=FP13)*(HK3:HK54="W"))+SUMPRODUCT((HG3:HG54=FP15)*(HJ3:HJ54=FP14)*(HL3:HL54="W"))+SUMPRODUCT((HG3:HG54=FP16)*(HJ3:HJ54=FP14)*(HL3:HL54="W"))+SUMPRODUCT((HG3:HG54=FP13)*(HJ3:HJ54=FP14)*(HL3:HL54="W"))</f>
        <v>0</v>
      </c>
      <c r="FR14" s="385">
        <f ca="1">SUMPRODUCT((HG3:HG54=FP14)*(HJ3:HJ54=FP15)*(HK3:HK54="D"))+SUMPRODUCT((HG3:HG54=FP14)*(HJ3:HJ54=FP16)*(HK3:HK54="D"))+SUMPRODUCT((HG3:HG54=FP14)*(HJ3:HJ54=FP13)*(HK3:HK54="D"))+SUMPRODUCT((HG3:HG54=FP15)*(HJ3:HJ54=FP14)*(HK3:HK54="D"))+SUMPRODUCT((HG3:HG54=FP16)*(HJ3:HJ54=FP14)*(HK3:HK54="D"))+SUMPRODUCT((HG3:HG54=FP13)*(HJ3:HJ54=FP14)*(HK3:HK54="D"))</f>
        <v>0</v>
      </c>
      <c r="FS14" s="385">
        <f ca="1">SUMPRODUCT((HG3:HG54=FP14)*(HJ3:HJ54=FP15)*(HK3:HK54="L"))+SUMPRODUCT((HG3:HG54=FP14)*(HJ3:HJ54=FP16)*(HK3:HK54="L"))+SUMPRODUCT((HG3:HG54=FP14)*(HJ3:HJ54=FP13)*(HK3:HK54="L"))+SUMPRODUCT((HG3:HG54=FP15)*(HJ3:HJ54=FP14)*(HL3:HL54="L"))+SUMPRODUCT((HG3:HG54=FP16)*(HJ3:HJ54=FP14)*(HL3:HL54="L"))+SUMPRODUCT((HG3:HG54=FP13)*(HJ3:HJ54=FP14)*(HL3:HL54="L"))</f>
        <v>0</v>
      </c>
      <c r="FT14" s="385">
        <f ca="1">SUMPRODUCT((HG3:HG54=FP14)*(HJ3:HJ54=FP15)*HH3:HH54)+SUMPRODUCT((HG3:HG54=FP14)*(HJ3:HJ54=FP11)*HH3:HH54)+SUMPRODUCT((HG3:HG54=FP14)*(HJ3:HJ54=FP12)*HH3:HH54)+SUMPRODUCT((HG3:HG54=FP14)*(HJ3:HJ54=FP13)*HH3:HH54)+SUMPRODUCT((HG3:HG54=FP15)*(HJ3:HJ54=FP14)*HI3:HI54)+SUMPRODUCT((HG3:HG54=FP11)*(HJ3:HJ54=FP14)*HI3:HI54)+SUMPRODUCT((HG3:HG54=FP12)*(HJ3:HJ54=FP14)*HI3:HI54)+SUMPRODUCT((HG3:HG54=FP13)*(HJ3:HJ54=FP14)*HI3:HI54)</f>
        <v>0</v>
      </c>
      <c r="FU14" s="385">
        <f ca="1">SUMPRODUCT((HG3:HG54=FP14)*(HJ3:HJ54=FP15)*HI3:HI54)+SUMPRODUCT((HG3:HG54=FP14)*(HJ3:HJ54=FP11)*HI3:HI54)+SUMPRODUCT((HG3:HG54=FP14)*(HJ3:HJ54=FP12)*HI3:HI54)+SUMPRODUCT((HG3:HG54=FP14)*(HJ3:HJ54=FP13)*HI3:HI54)+SUMPRODUCT((HG3:HG54=FP15)*(HJ3:HJ54=FP14)*HH3:HH54)+SUMPRODUCT((HG3:HG54=FP11)*(HJ3:HJ54=FP14)*HH3:HH54)+SUMPRODUCT((HG3:HG54=FP12)*(HJ3:HJ54=FP14)*HH3:HH54)+SUMPRODUCT((HG3:HG54=FP13)*(HJ3:HJ54=FP14)*HH3:HH54)</f>
        <v>0</v>
      </c>
      <c r="FV14" s="385">
        <f ca="1">FT14-FU14+1000</f>
        <v>1000</v>
      </c>
      <c r="FW14" s="385" t="str">
        <f t="shared" ca="1" si="1836"/>
        <v/>
      </c>
      <c r="FX14" s="385" t="str">
        <f ca="1">IF(FP14&lt;&gt;"",VLOOKUP(FP14,DI4:DO52,7,FALSE),"")</f>
        <v/>
      </c>
      <c r="FY14" s="385" t="str">
        <f ca="1">IF(FP14&lt;&gt;"",VLOOKUP(FP14,DI4:DO52,5,FALSE),"")</f>
        <v/>
      </c>
      <c r="FZ14" s="385" t="str">
        <f ca="1">IF(FP14&lt;&gt;"",VLOOKUP(FP14,DI4:DQ52,9,FALSE),"")</f>
        <v/>
      </c>
      <c r="GA14" s="385" t="str">
        <f t="shared" ca="1" si="1837"/>
        <v/>
      </c>
      <c r="GB14" s="385" t="str">
        <f ca="1">IF(FP14&lt;&gt;"",RANK(GA14,GA11:GA15),"")</f>
        <v/>
      </c>
      <c r="GC14" s="385" t="str">
        <f ca="1">IF(FP14&lt;&gt;"",SUMPRODUCT((GA11:GA15=GA14)*(FV11:FV15&gt;FV14)),"")</f>
        <v/>
      </c>
      <c r="GD14" s="385" t="str">
        <f ca="1">IF(FP14&lt;&gt;"",SUMPRODUCT((GA11:GA15=GA14)*(FV11:FV15=FV14)*(FT11:FT15&gt;FT14)),"")</f>
        <v/>
      </c>
      <c r="GE14" s="385" t="str">
        <f ca="1">IF(FP14&lt;&gt;"",SUMPRODUCT((GA11:GA15=GA14)*(FV11:FV15=FV14)*(FT11:FT15=FT14)*(FX11:FX15&gt;FX14)),"")</f>
        <v/>
      </c>
      <c r="GF14" s="385" t="str">
        <f ca="1">IF(FP14&lt;&gt;"",SUMPRODUCT((GA11:GA15=GA14)*(FV11:FV15=FV14)*(FT11:FT15=FT14)*(FX11:FX15=FX14)*(FY11:FY15&gt;FY14)),"")</f>
        <v/>
      </c>
      <c r="GG14" s="385" t="str">
        <f ca="1">IF(FP14&lt;&gt;"",SUMPRODUCT((GA11:GA15=GA14)*(FV11:FV15=FV14)*(FT11:FT15=FT14)*(FX11:FX15=FX14)*(FY11:FY15=FY14)*(FZ11:FZ15&gt;FZ14)),"")</f>
        <v/>
      </c>
      <c r="GH14" s="385" t="str">
        <f ca="1">IF(FP14&lt;&gt;"",SUM(GB14:GG14)+2,"")</f>
        <v/>
      </c>
      <c r="GI14" s="385" t="str">
        <f ca="1">IF(FP14&lt;&gt;"",INDEX(FP13:FP15,MATCH(4,GH13:GH15,0),0),"")</f>
        <v/>
      </c>
      <c r="GJ14" s="385" t="str">
        <f>IF(DZ11&lt;&gt;"",DZ11,"")</f>
        <v/>
      </c>
      <c r="GK14" s="385">
        <f ca="1">SUMPRODUCT((HG3:HG54=GJ14)*(HJ3:HJ54=GJ15)*(HK3:HK54="W"))+SUMPRODUCT((HG3:HG54=GJ14)*(HJ3:HJ54=GJ16)*(HK3:HK54="W"))+SUMPRODUCT((HG3:HG54=GJ14)*(HJ3:HJ54=GJ17)*(HK3:HK54="W"))+SUMPRODUCT((HG3:HG54=GJ15)*(HJ3:HJ54=GJ14)*(HL3:HL54="W"))+SUMPRODUCT((HG3:HG54=GJ16)*(HJ3:HJ54=GJ14)*(HL3:HL54="W"))+SUMPRODUCT((HG3:HG54=GJ17)*(HJ3:HJ54=GJ14)*(HL3:HL54="W"))</f>
        <v>0</v>
      </c>
      <c r="GL14" s="385">
        <f ca="1">SUMPRODUCT((HG3:HG54=GJ14)*(HJ3:HJ54=GJ15)*(HK3:HK54="D"))+SUMPRODUCT((HG3:HG54=GJ14)*(HJ3:HJ54=GJ16)*(HK3:HK54="D"))+SUMPRODUCT((HG3:HG54=GJ14)*(HJ3:HJ54=GJ17)*(HK3:HK54="D"))+SUMPRODUCT((HG3:HG54=GJ15)*(HJ3:HJ54=GJ14)*(HK3:HK54="D"))+SUMPRODUCT((HG3:HG54=GJ16)*(HJ3:HJ54=GJ14)*(HK3:HK54="D"))+SUMPRODUCT((HG3:HG54=GJ17)*(HJ3:HJ54=GJ14)*(HK3:HK54="D"))</f>
        <v>0</v>
      </c>
      <c r="GM14" s="385">
        <f ca="1">SUMPRODUCT((HG3:HG54=GJ14)*(HJ3:HJ54=GJ15)*(HK3:HK54="L"))+SUMPRODUCT((HG3:HG54=GJ14)*(HJ3:HJ54=GJ16)*(HK3:HK54="L"))+SUMPRODUCT((HG3:HG54=GJ14)*(HJ3:HJ54=GJ17)*(HK3:HK54="L"))+SUMPRODUCT((HG3:HG54=GJ15)*(HJ3:HJ54=GJ14)*(HL3:HL54="L"))+SUMPRODUCT((HG3:HG54=GJ16)*(HJ3:HJ54=GJ14)*(HL3:HL54="L"))+SUMPRODUCT((HG3:HG54=GJ17)*(HJ3:HJ54=GJ14)*(HL3:HL54="L"))</f>
        <v>0</v>
      </c>
      <c r="GN14" s="385">
        <f ca="1">SUMPRODUCT((HG3:HG54=GJ14)*(HJ3:HJ54=GJ15)*HH3:HH54)+SUMPRODUCT((HG3:HG54=GJ14)*(HJ3:HJ54=GJ11)*HH3:HH54)+SUMPRODUCT((HG3:HG54=GJ14)*(HJ3:HJ54=GJ12)*HH3:HH54)+SUMPRODUCT((HG3:HG54=GJ14)*(HJ3:HJ54=GJ13)*HH3:HH54)+SUMPRODUCT((HG3:HG54=GJ15)*(HJ3:HJ54=GJ14)*HI3:HI54)+SUMPRODUCT((HG3:HG54=GJ11)*(HJ3:HJ54=GJ14)*HI3:HI54)+SUMPRODUCT((HG3:HG54=GJ12)*(HJ3:HJ54=GJ14)*HI3:HI54)+SUMPRODUCT((HG3:HG54=GJ13)*(HJ3:HJ54=GJ14)*HI3:HI54)</f>
        <v>0</v>
      </c>
      <c r="GO14" s="385">
        <f ca="1">SUMPRODUCT((HG3:HG54=GJ14)*(HJ3:HJ54=GJ15)*HI3:HI54)+SUMPRODUCT((HG3:HG54=GJ14)*(HJ3:HJ54=GJ11)*HI3:HI54)+SUMPRODUCT((HG3:HG54=GJ14)*(HJ3:HJ54=GJ12)*HI3:HI54)+SUMPRODUCT((HG3:HG54=GJ14)*(HJ3:HJ54=GJ13)*HI3:HI54)+SUMPRODUCT((HG3:HG54=GJ15)*(HJ3:HJ54=GJ14)*HH3:HH54)+SUMPRODUCT((HG3:HG54=GJ11)*(HJ3:HJ54=GJ14)*HH3:HH54)+SUMPRODUCT((HG3:HG54=GJ12)*(HJ3:HJ54=GJ14)*HH3:HH54)+SUMPRODUCT((HG3:HG54=GJ13)*(HJ3:HJ54=GJ14)*HH3:HH54)</f>
        <v>0</v>
      </c>
      <c r="GP14" s="385">
        <f ca="1">GN14-GO14+1000</f>
        <v>1000</v>
      </c>
      <c r="GQ14" s="385" t="str">
        <f t="shared" ref="GQ14" si="2182">IF(GJ14&lt;&gt;"",GK14*3+GL14*1,"")</f>
        <v/>
      </c>
      <c r="GR14" s="385" t="str">
        <f>IF(GJ14&lt;&gt;"",VLOOKUP(GJ14,DI4:DO52,7,FALSE),"")</f>
        <v/>
      </c>
      <c r="GS14" s="385" t="str">
        <f>IF(GJ14&lt;&gt;"",VLOOKUP(GJ14,DI4:DO52,5,FALSE),"")</f>
        <v/>
      </c>
      <c r="GT14" s="385" t="str">
        <f>IF(GJ14&lt;&gt;"",VLOOKUP(GJ14,DI4:DQ52,9,FALSE),"")</f>
        <v/>
      </c>
      <c r="GU14" s="385" t="str">
        <f t="shared" ref="GU14" si="2183">GQ14</f>
        <v/>
      </c>
      <c r="GV14" s="385" t="str">
        <f>IF(GJ14&lt;&gt;"",RANK(GU14,GU11:GU15),"")</f>
        <v/>
      </c>
      <c r="GW14" s="385" t="str">
        <f>IF(GJ14&lt;&gt;"",SUMPRODUCT((GU11:GU15=GU14)*(GP11:GP15&gt;GP14)),"")</f>
        <v/>
      </c>
      <c r="GX14" s="385" t="str">
        <f>IF(GJ14&lt;&gt;"",SUMPRODUCT((GU11:GU15=GU14)*(GP11:GP15=GP14)*(GN11:GN15&gt;GN14)),"")</f>
        <v/>
      </c>
      <c r="GY14" s="385" t="str">
        <f>IF(GJ14&lt;&gt;"",SUMPRODUCT((GU11:GU15=GU14)*(GP11:GP15=GP14)*(GN11:GN15=GN14)*(GR11:GR15&gt;GR14)),"")</f>
        <v/>
      </c>
      <c r="GZ14" s="385" t="str">
        <f>IF(GJ14&lt;&gt;"",SUMPRODUCT((GU11:GU15=GU14)*(GP11:GP15=GP14)*(GN11:GN15=GN14)*(GR11:GR15=GR14)*(GS11:GS15&gt;GS14)),"")</f>
        <v/>
      </c>
      <c r="HA14" s="385" t="str">
        <f>IF(GJ14&lt;&gt;"",SUMPRODUCT((GU11:GU15=GU14)*(GP11:GP15=GP14)*(GN11:GN15=GN14)*(GR11:GR15=GR14)*(GS11:GS15=GS14)*(GT11:GT15&gt;GT14)),"")</f>
        <v/>
      </c>
      <c r="HB14" s="385" t="str">
        <f>IF(GJ14&lt;&gt;"",SUM(GV14:HA14)+3,"")</f>
        <v/>
      </c>
      <c r="HC14" s="385" t="str">
        <f>IF(GJ14&lt;&gt;"",IF(HB14=4,GJ14,GJ15),"")</f>
        <v/>
      </c>
      <c r="HD14" s="385" t="str">
        <f ca="1">IF(HC14&lt;&gt;"",HC14,IF(GI14&lt;&gt;"",GI14,IF(FO14&lt;&gt;"",FO14,IF(EU14&lt;&gt;"",EU14,DU14))))</f>
        <v>Italy</v>
      </c>
      <c r="HE14" s="385">
        <v>4</v>
      </c>
      <c r="HF14" s="385">
        <v>12</v>
      </c>
      <c r="HG14" s="389" t="str">
        <f t="shared" si="37"/>
        <v>Spain</v>
      </c>
      <c r="HH14" s="389">
        <f ca="1">IF(OFFSET('Game Board'!O19,0,HH1)&lt;&gt;"",OFFSET('Game Board'!O19,0,HH1),0)</f>
        <v>0</v>
      </c>
      <c r="HI14" s="389">
        <f ca="1">IF(OFFSET('Game Board'!P19,0,HH1)&lt;&gt;"",OFFSET('Game Board'!P19,0,HH1),0)</f>
        <v>0</v>
      </c>
      <c r="HJ14" s="389" t="str">
        <f t="shared" si="38"/>
        <v>Belgium</v>
      </c>
      <c r="HK14" s="389" t="str">
        <f ca="1">IF(AND(OFFSET('Game Board'!O19,0,HH1)&lt;&gt;"",OFFSET('Game Board'!P19,0,HH1)&lt;&gt;""),IF(HH14&gt;HI14,"W",IF(HH14=HI14,"D","L")),"")</f>
        <v/>
      </c>
      <c r="HL14" s="385" t="str">
        <f t="shared" ca="1" si="39"/>
        <v/>
      </c>
      <c r="HN14" s="385">
        <f ca="1">VLOOKUP(HO14,LJ11:LK15,2,FALSE)</f>
        <v>4</v>
      </c>
      <c r="HO14" s="386" t="str">
        <f t="shared" si="1315"/>
        <v>Italy</v>
      </c>
      <c r="HP14" s="385">
        <f ca="1">SUMPRODUCT((LM3:LM54=HO14)*(LQ3:LQ54="W"))+SUMPRODUCT((LP3:LP54=HO14)*(LR3:LR54="W"))</f>
        <v>0</v>
      </c>
      <c r="HQ14" s="385">
        <f ca="1">SUMPRODUCT((LM3:LM54=HO14)*(LQ3:LQ54="D"))+SUMPRODUCT((LP3:LP54=HO14)*(LR3:LR54="D"))</f>
        <v>0</v>
      </c>
      <c r="HR14" s="385">
        <f ca="1">SUMPRODUCT((LM3:LM54=HO14)*(LQ3:LQ54="L"))+SUMPRODUCT((LP3:LP54=HO14)*(LR3:LR54="L"))</f>
        <v>0</v>
      </c>
      <c r="HS14" s="385">
        <f t="shared" ref="HS14" ca="1" si="2184">SUMIF(LM3:LM72,HO14,LN3:LN72)+SUMIF(LP3:LP72,HO14,LO3:LO72)</f>
        <v>0</v>
      </c>
      <c r="HT14" s="385">
        <f t="shared" ref="HT14" ca="1" si="2185">SUMIF(LP3:LP72,HO14,LN3:LN72)+SUMIF(LM3:LM72,HO14,LO3:LO72)</f>
        <v>0</v>
      </c>
      <c r="HU14" s="385">
        <f t="shared" ca="1" si="1318"/>
        <v>1000</v>
      </c>
      <c r="HV14" s="385">
        <f t="shared" ca="1" si="1319"/>
        <v>0</v>
      </c>
      <c r="HW14" s="391">
        <f t="shared" si="45"/>
        <v>7</v>
      </c>
      <c r="HX14" s="385">
        <f t="shared" ref="HX14" ca="1" si="2186">IF(COUNTIF(HV11:HV15,4)&lt;&gt;4,RANK(HV14,HV11:HV15),HV66)</f>
        <v>1</v>
      </c>
      <c r="HZ14" s="385">
        <f t="shared" ref="HZ14" ca="1" si="2187">SUMPRODUCT((HX11:HX14=HX14)*(HW11:HW14&lt;HW14))+HX14</f>
        <v>1</v>
      </c>
      <c r="IA14" s="386" t="str">
        <f t="shared" ref="IA14" ca="1" si="2188">INDEX(HO11:HO15,MATCH(4,HZ11:HZ15,0),0)</f>
        <v>Spain</v>
      </c>
      <c r="IB14" s="385">
        <f t="shared" ref="IB14" ca="1" si="2189">INDEX(HX11:HX15,MATCH(IA14,HO11:HO15,0),0)</f>
        <v>1</v>
      </c>
      <c r="IC14" s="385" t="str">
        <f t="shared" ca="1" si="1844"/>
        <v>Spain</v>
      </c>
      <c r="ID14" s="385" t="str">
        <f t="shared" ca="1" si="1845"/>
        <v/>
      </c>
      <c r="IH14" s="385" t="str">
        <f t="shared" ca="1" si="1328"/>
        <v>Spain</v>
      </c>
      <c r="II14" s="385">
        <f ca="1">SUMPRODUCT((LM3:LM54=IH14)*(LP3:LP54=IH15)*(LQ3:LQ54="W"))+SUMPRODUCT((LM3:LM54=IH14)*(LP3:LP54=IH11)*(LQ3:LQ54="W"))+SUMPRODUCT((LM3:LM54=IH14)*(LP3:LP54=IH12)*(LQ3:LQ54="W"))+SUMPRODUCT((LM3:LM54=IH14)*(LP3:LP54=IH13)*(LQ3:LQ54="W"))+SUMPRODUCT((LM3:LM54=IH15)*(LP3:LP54=IH14)*(LR3:LR54="W"))+SUMPRODUCT((LM3:LM54=IH11)*(LP3:LP54=IH14)*(LR3:LR54="W"))+SUMPRODUCT((LM3:LM54=IH12)*(LP3:LP54=IH14)*(LR3:LR54="W"))+SUMPRODUCT((LM3:LM54=IH13)*(LP3:LP54=IH14)*(LR3:LR54="W"))</f>
        <v>0</v>
      </c>
      <c r="IJ14" s="385">
        <f ca="1">SUMPRODUCT((LM3:LM54=IH14)*(LP3:LP54=IH15)*(LQ3:LQ54="D"))+SUMPRODUCT((LM3:LM54=IH14)*(LP3:LP54=IH11)*(LQ3:LQ54="D"))+SUMPRODUCT((LM3:LM54=IH14)*(LP3:LP54=IH12)*(LQ3:LQ54="D"))+SUMPRODUCT((LM3:LM54=IH14)*(LP3:LP54=IH13)*(LQ3:LQ54="D"))+SUMPRODUCT((LM3:LM54=IH15)*(LP3:LP54=IH14)*(LQ3:LQ54="D"))+SUMPRODUCT((LM3:LM54=IH11)*(LP3:LP54=IH14)*(LQ3:LQ54="D"))+SUMPRODUCT((LM3:LM54=IH12)*(LP3:LP54=IH14)*(LQ3:LQ54="D"))+SUMPRODUCT((LM3:LM54=IH13)*(LP3:LP54=IH14)*(LQ3:LQ54="D"))</f>
        <v>0</v>
      </c>
      <c r="IK14" s="385">
        <f ca="1">SUMPRODUCT((LM3:LM54=IH14)*(LP3:LP54=IH15)*(LQ3:LQ54="L"))+SUMPRODUCT((LM3:LM54=IH14)*(LP3:LP54=IH11)*(LQ3:LQ54="L"))+SUMPRODUCT((LM3:LM54=IH14)*(LP3:LP54=IH12)*(LQ3:LQ54="L"))+SUMPRODUCT((LM3:LM54=IH14)*(LP3:LP54=IH13)*(LQ3:LQ54="L"))+SUMPRODUCT((LM3:LM54=IH15)*(LP3:LP54=IH14)*(LR3:LR54="L"))+SUMPRODUCT((LM3:LM54=IH11)*(LP3:LP54=IH14)*(LR3:LR54="L"))+SUMPRODUCT((LM3:LM54=IH12)*(LP3:LP54=IH14)*(LR3:LR54="L"))+SUMPRODUCT((LM3:LM54=IH13)*(LP3:LP54=IH14)*(LR3:LR54="L"))</f>
        <v>0</v>
      </c>
      <c r="IL14" s="385">
        <f ca="1">SUMPRODUCT((LM3:LM54=IH14)*(LP3:LP54=IH15)*LN3:LN54)+SUMPRODUCT((LM3:LM54=IH14)*(LP3:LP54=IH11)*LN3:LN54)+SUMPRODUCT((LM3:LM54=IH14)*(LP3:LP54=IH12)*LN3:LN54)+SUMPRODUCT((LM3:LM54=IH14)*(LP3:LP54=IH13)*LN3:LN54)+SUMPRODUCT((LM3:LM54=IH15)*(LP3:LP54=IH14)*LO3:LO54)+SUMPRODUCT((LM3:LM54=IH11)*(LP3:LP54=IH14)*LO3:LO54)+SUMPRODUCT((LM3:LM54=IH12)*(LP3:LP54=IH14)*LO3:LO54)+SUMPRODUCT((LM3:LM54=IH13)*(LP3:LP54=IH14)*LO3:LO54)</f>
        <v>0</v>
      </c>
      <c r="IM14" s="385">
        <f ca="1">SUMPRODUCT((LM3:LM54=IH14)*(LP3:LP54=IH15)*LO3:LO54)+SUMPRODUCT((LM3:LM54=IH14)*(LP3:LP54=IH11)*LO3:LO54)+SUMPRODUCT((LM3:LM54=IH14)*(LP3:LP54=IH12)*LO3:LO54)+SUMPRODUCT((LM3:LM54=IH14)*(LP3:LP54=IH13)*LO3:LO54)+SUMPRODUCT((LM3:LM54=IH15)*(LP3:LP54=IH14)*LN3:LN54)+SUMPRODUCT((LM3:LM54=IH11)*(LP3:LP54=IH14)*LN3:LN54)+SUMPRODUCT((LM3:LM54=IH12)*(LP3:LP54=IH14)*LN3:LN54)+SUMPRODUCT((LM3:LM54=IH13)*(LP3:LP54=IH14)*LN3:LN54)</f>
        <v>0</v>
      </c>
      <c r="IN14" s="385">
        <f t="shared" ca="1" si="1329"/>
        <v>1000</v>
      </c>
      <c r="IO14" s="385">
        <f t="shared" ca="1" si="1330"/>
        <v>0</v>
      </c>
      <c r="IP14" s="385">
        <f ca="1">IF(IH14&lt;&gt;"",VLOOKUP(IH14,HO4:HU52,7,FALSE),"")</f>
        <v>1000</v>
      </c>
      <c r="IQ14" s="385">
        <f ca="1">IF(IH14&lt;&gt;"",VLOOKUP(IH14,HO4:HU52,5,FALSE),"")</f>
        <v>0</v>
      </c>
      <c r="IR14" s="385">
        <f ca="1">IF(IH14&lt;&gt;"",VLOOKUP(IH14,HO4:HW52,9,FALSE),"")</f>
        <v>29</v>
      </c>
      <c r="IS14" s="385">
        <f t="shared" ca="1" si="1331"/>
        <v>0</v>
      </c>
      <c r="IT14" s="385">
        <f t="shared" ref="IT14" ca="1" si="2190">IF(IH14&lt;&gt;"",RANK(IS14,IS11:IS15),"")</f>
        <v>1</v>
      </c>
      <c r="IU14" s="385">
        <f t="shared" ref="IU14" ca="1" si="2191">IF(IH14&lt;&gt;"",SUMPRODUCT((IS11:IS15=IS14)*(IN11:IN15&gt;IN14)),"")</f>
        <v>0</v>
      </c>
      <c r="IV14" s="385">
        <f t="shared" ref="IV14" ca="1" si="2192">IF(IH14&lt;&gt;"",SUMPRODUCT((IS11:IS15=IS14)*(IN11:IN15=IN14)*(IL11:IL15&gt;IL14)),"")</f>
        <v>0</v>
      </c>
      <c r="IW14" s="385">
        <f t="shared" ref="IW14" ca="1" si="2193">IF(IH14&lt;&gt;"",SUMPRODUCT((IS11:IS15=IS14)*(IN11:IN15=IN14)*(IL11:IL15=IL14)*(IP11:IP15&gt;IP14)),"")</f>
        <v>0</v>
      </c>
      <c r="IX14" s="385">
        <f t="shared" ref="IX14" ca="1" si="2194">IF(IH14&lt;&gt;"",SUMPRODUCT((IS11:IS15=IS14)*(IN11:IN15=IN14)*(IL11:IL15=IL14)*(IP11:IP15=IP14)*(IQ11:IQ15&gt;IQ14)),"")</f>
        <v>0</v>
      </c>
      <c r="IY14" s="385">
        <f t="shared" ref="IY14" ca="1" si="2195">IF(IH14&lt;&gt;"",SUMPRODUCT((IS11:IS15=IS14)*(IN11:IN15=IN14)*(IL11:IL15=IL14)*(IP11:IP15=IP14)*(IQ11:IQ15=IQ14)*(IR11:IR15&gt;IR14)),"")</f>
        <v>0</v>
      </c>
      <c r="IZ14" s="385">
        <f t="shared" ref="IZ14" ca="1" si="2196">IF(IH14&lt;&gt;"",IF(IZ66&lt;&gt;"",IF(IG62=3,IZ66,IZ66+IG62),SUM(IT14:IY14)),"")</f>
        <v>1</v>
      </c>
      <c r="JA14" s="385" t="str">
        <f t="shared" ref="JA14" ca="1" si="2197">IF(IH14&lt;&gt;"",INDEX(IH11:IH15,MATCH(4,IZ11:IZ15,0),0),"")</f>
        <v>Italy</v>
      </c>
      <c r="JB14" s="385" t="str">
        <f t="shared" ca="1" si="1573"/>
        <v/>
      </c>
      <c r="JC14" s="385" t="str">
        <f ca="1">IF(JB14&lt;&gt;"",SUMPRODUCT((LM3:LM54=JB14)*(LP3:LP54=JB15)*(LQ3:LQ54="W"))+SUMPRODUCT((LM3:LM54=JB14)*(LP3:LP54=JB12)*(LQ3:LQ54="W"))+SUMPRODUCT((LM3:LM54=JB14)*(LP3:LP54=JB13)*(LQ3:LQ54="W"))+SUMPRODUCT((LM3:LM54=JB15)*(LP3:LP54=JB14)*(LR3:LR54="W"))+SUMPRODUCT((LM3:LM54=JB12)*(LP3:LP54=JB14)*(LR3:LR54="W"))+SUMPRODUCT((LM3:LM54=JB13)*(LP3:LP54=JB14)*(LR3:LR54="W")),"")</f>
        <v/>
      </c>
      <c r="JD14" s="385" t="str">
        <f ca="1">IF(JB14&lt;&gt;"",SUMPRODUCT((LM3:LM54=JB14)*(LP3:LP54=JB15)*(LQ3:LQ54="D"))+SUMPRODUCT((LM3:LM54=JB14)*(LP3:LP54=JB12)*(LQ3:LQ54="D"))+SUMPRODUCT((LM3:LM54=JB14)*(LP3:LP54=JB13)*(LQ3:LQ54="D"))+SUMPRODUCT((LM3:LM54=JB15)*(LP3:LP54=JB14)*(LQ3:LQ54="D"))+SUMPRODUCT((LM3:LM54=JB12)*(LP3:LP54=JB14)*(LQ3:LQ54="D"))+SUMPRODUCT((LM3:LM54=JB13)*(LP3:LP54=JB14)*(LQ3:LQ54="D")),"")</f>
        <v/>
      </c>
      <c r="JE14" s="385" t="str">
        <f ca="1">IF(JB14&lt;&gt;"",SUMPRODUCT((LM3:LM54=JB14)*(LP3:LP54=JB15)*(LQ3:LQ54="L"))+SUMPRODUCT((LM3:LM54=JB14)*(LP3:LP54=JB12)*(LQ3:LQ54="L"))+SUMPRODUCT((LM3:LM54=JB14)*(LP3:LP54=JB13)*(LQ3:LQ54="L"))+SUMPRODUCT((LM3:LM54=JB15)*(LP3:LP54=JB14)*(LR3:LR54="L"))+SUMPRODUCT((LM3:LM54=JB12)*(LP3:LP54=JB14)*(LR3:LR54="L"))+SUMPRODUCT((LM3:LM54=JB13)*(LP3:LP54=JB14)*(LR3:LR54="L")),"")</f>
        <v/>
      </c>
      <c r="JF14" s="385">
        <f ca="1">SUMPRODUCT((LM3:LM54=JB14)*(LP3:LP54=JB15)*LN3:LN54)+SUMPRODUCT((LM3:LM54=JB14)*(LP3:LP54=JB11)*LN3:LN54)+SUMPRODUCT((LM3:LM54=JB14)*(LP3:LP54=JB12)*LN3:LN54)+SUMPRODUCT((LM3:LM54=JB14)*(LP3:LP54=JB13)*LN3:LN54)+SUMPRODUCT((LM3:LM54=JB15)*(LP3:LP54=JB14)*LO3:LO54)+SUMPRODUCT((LM3:LM54=JB11)*(LP3:LP54=JB14)*LO3:LO54)+SUMPRODUCT((LM3:LM54=JB12)*(LP3:LP54=JB14)*LO3:LO54)+SUMPRODUCT((LM3:LM54=JB13)*(LP3:LP54=JB14)*LO3:LO54)</f>
        <v>0</v>
      </c>
      <c r="JG14" s="385">
        <f ca="1">SUMPRODUCT((LM3:LM54=JB14)*(LP3:LP54=JB15)*LO3:LO54)+SUMPRODUCT((LM3:LM54=JB14)*(LP3:LP54=JB11)*LO3:LO54)+SUMPRODUCT((LM3:LM54=JB14)*(LP3:LP54=JB12)*LO3:LO54)+SUMPRODUCT((LM3:LM54=JB14)*(LP3:LP54=JB13)*LO3:LO54)+SUMPRODUCT((LM3:LM54=JB15)*(LP3:LP54=JB14)*LN3:LN54)+SUMPRODUCT((LM3:LM54=JB11)*(LP3:LP54=JB14)*LN3:LN54)+SUMPRODUCT((LM3:LM54=JB12)*(LP3:LP54=JB14)*LN3:LN54)+SUMPRODUCT((LM3:LM54=JB13)*(LP3:LP54=JB14)*LN3:LN54)</f>
        <v>0</v>
      </c>
      <c r="JH14" s="385">
        <f t="shared" ca="1" si="1574"/>
        <v>1000</v>
      </c>
      <c r="JI14" s="385" t="str">
        <f t="shared" ca="1" si="1575"/>
        <v/>
      </c>
      <c r="JJ14" s="385" t="str">
        <f ca="1">IF(JB14&lt;&gt;"",VLOOKUP(JB14,HO4:HU52,7,FALSE),"")</f>
        <v/>
      </c>
      <c r="JK14" s="385" t="str">
        <f ca="1">IF(JB14&lt;&gt;"",VLOOKUP(JB14,HO4:HU52,5,FALSE),"")</f>
        <v/>
      </c>
      <c r="JL14" s="385" t="str">
        <f ca="1">IF(JB14&lt;&gt;"",VLOOKUP(JB14,HO4:HW52,9,FALSE),"")</f>
        <v/>
      </c>
      <c r="JM14" s="385" t="str">
        <f t="shared" ca="1" si="1576"/>
        <v/>
      </c>
      <c r="JN14" s="385" t="str">
        <f t="shared" ref="JN14" ca="1" si="2198">IF(JB14&lt;&gt;"",RANK(JM14,JM11:JM15),"")</f>
        <v/>
      </c>
      <c r="JO14" s="385" t="str">
        <f t="shared" ref="JO14" ca="1" si="2199">IF(JB14&lt;&gt;"",SUMPRODUCT((JM11:JM15=JM14)*(JH11:JH15&gt;JH14)),"")</f>
        <v/>
      </c>
      <c r="JP14" s="385" t="str">
        <f t="shared" ref="JP14" ca="1" si="2200">IF(JB14&lt;&gt;"",SUMPRODUCT((JM11:JM15=JM14)*(JH11:JH15=JH14)*(JF11:JF15&gt;JF14)),"")</f>
        <v/>
      </c>
      <c r="JQ14" s="385" t="str">
        <f t="shared" ref="JQ14" ca="1" si="2201">IF(JB14&lt;&gt;"",SUMPRODUCT((JM11:JM15=JM14)*(JH11:JH15=JH14)*(JF11:JF15=JF14)*(JJ11:JJ15&gt;JJ14)),"")</f>
        <v/>
      </c>
      <c r="JR14" s="385" t="str">
        <f t="shared" ref="JR14" ca="1" si="2202">IF(JB14&lt;&gt;"",SUMPRODUCT((JM11:JM15=JM14)*(JH11:JH15=JH14)*(JF11:JF15=JF14)*(JJ11:JJ15=JJ14)*(JK11:JK15&gt;JK14)),"")</f>
        <v/>
      </c>
      <c r="JS14" s="385" t="str">
        <f t="shared" ref="JS14" ca="1" si="2203">IF(JB14&lt;&gt;"",SUMPRODUCT((JM11:JM15=JM14)*(JH11:JH15=JH14)*(JF11:JF15=JF14)*(JJ11:JJ15=JJ14)*(JK11:JK15=JK14)*(JL11:JL15&gt;JL14)),"")</f>
        <v/>
      </c>
      <c r="JT14" s="385" t="str">
        <f t="shared" ref="JT14" ca="1" si="2204">IF(JB14&lt;&gt;"",IF(JT66&lt;&gt;"",IF(JA62=3,JT66,JT66+JA62),SUM(JN14:JS14)+1),"")</f>
        <v/>
      </c>
      <c r="JU14" s="385" t="str">
        <f t="shared" ref="JU14" ca="1" si="2205">IF(JB14&lt;&gt;"",INDEX(JB12:JB15,MATCH(4,JT12:JT15,0),0),"")</f>
        <v/>
      </c>
      <c r="JV14" s="385" t="str">
        <f t="shared" ca="1" si="1863"/>
        <v/>
      </c>
      <c r="JW14" s="385">
        <f ca="1">SUMPRODUCT((LM3:LM54=JV14)*(LP3:LP54=JV15)*(LQ3:LQ54="W"))+SUMPRODUCT((LM3:LM54=JV14)*(LP3:LP54=JV16)*(LQ3:LQ54="W"))+SUMPRODUCT((LM3:LM54=JV14)*(LP3:LP54=JV13)*(LQ3:LQ54="W"))+SUMPRODUCT((LM3:LM54=JV15)*(LP3:LP54=JV14)*(LR3:LR54="W"))+SUMPRODUCT((LM3:LM54=JV16)*(LP3:LP54=JV14)*(LR3:LR54="W"))+SUMPRODUCT((LM3:LM54=JV13)*(LP3:LP54=JV14)*(LR3:LR54="W"))</f>
        <v>0</v>
      </c>
      <c r="JX14" s="385">
        <f ca="1">SUMPRODUCT((LM3:LM54=JV14)*(LP3:LP54=JV15)*(LQ3:LQ54="D"))+SUMPRODUCT((LM3:LM54=JV14)*(LP3:LP54=JV16)*(LQ3:LQ54="D"))+SUMPRODUCT((LM3:LM54=JV14)*(LP3:LP54=JV13)*(LQ3:LQ54="D"))+SUMPRODUCT((LM3:LM54=JV15)*(LP3:LP54=JV14)*(LQ3:LQ54="D"))+SUMPRODUCT((LM3:LM54=JV16)*(LP3:LP54=JV14)*(LQ3:LQ54="D"))+SUMPRODUCT((LM3:LM54=JV13)*(LP3:LP54=JV14)*(LQ3:LQ54="D"))</f>
        <v>0</v>
      </c>
      <c r="JY14" s="385">
        <f ca="1">SUMPRODUCT((LM3:LM54=JV14)*(LP3:LP54=JV15)*(LQ3:LQ54="L"))+SUMPRODUCT((LM3:LM54=JV14)*(LP3:LP54=JV16)*(LQ3:LQ54="L"))+SUMPRODUCT((LM3:LM54=JV14)*(LP3:LP54=JV13)*(LQ3:LQ54="L"))+SUMPRODUCT((LM3:LM54=JV15)*(LP3:LP54=JV14)*(LR3:LR54="L"))+SUMPRODUCT((LM3:LM54=JV16)*(LP3:LP54=JV14)*(LR3:LR54="L"))+SUMPRODUCT((LM3:LM54=JV13)*(LP3:LP54=JV14)*(LR3:LR54="L"))</f>
        <v>0</v>
      </c>
      <c r="JZ14" s="385">
        <f ca="1">SUMPRODUCT((LM3:LM54=JV14)*(LP3:LP54=JV15)*LN3:LN54)+SUMPRODUCT((LM3:LM54=JV14)*(LP3:LP54=JV11)*LN3:LN54)+SUMPRODUCT((LM3:LM54=JV14)*(LP3:LP54=JV12)*LN3:LN54)+SUMPRODUCT((LM3:LM54=JV14)*(LP3:LP54=JV13)*LN3:LN54)+SUMPRODUCT((LM3:LM54=JV15)*(LP3:LP54=JV14)*LO3:LO54)+SUMPRODUCT((LM3:LM54=JV11)*(LP3:LP54=JV14)*LO3:LO54)+SUMPRODUCT((LM3:LM54=JV12)*(LP3:LP54=JV14)*LO3:LO54)+SUMPRODUCT((LM3:LM54=JV13)*(LP3:LP54=JV14)*LO3:LO54)</f>
        <v>0</v>
      </c>
      <c r="KA14" s="385">
        <f ca="1">SUMPRODUCT((LM3:LM54=JV14)*(LP3:LP54=JV15)*LO3:LO54)+SUMPRODUCT((LM3:LM54=JV14)*(LP3:LP54=JV11)*LO3:LO54)+SUMPRODUCT((LM3:LM54=JV14)*(LP3:LP54=JV12)*LO3:LO54)+SUMPRODUCT((LM3:LM54=JV14)*(LP3:LP54=JV13)*LO3:LO54)+SUMPRODUCT((LM3:LM54=JV15)*(LP3:LP54=JV14)*LN3:LN54)+SUMPRODUCT((LM3:LM54=JV11)*(LP3:LP54=JV14)*LN3:LN54)+SUMPRODUCT((LM3:LM54=JV12)*(LP3:LP54=JV14)*LN3:LN54)+SUMPRODUCT((LM3:LM54=JV13)*(LP3:LP54=JV14)*LN3:LN54)</f>
        <v>0</v>
      </c>
      <c r="KB14" s="385">
        <f t="shared" ca="1" si="1864"/>
        <v>1000</v>
      </c>
      <c r="KC14" s="385" t="str">
        <f t="shared" ca="1" si="1865"/>
        <v/>
      </c>
      <c r="KD14" s="385" t="str">
        <f ca="1">IF(JV14&lt;&gt;"",VLOOKUP(JV14,HO4:HU52,7,FALSE),"")</f>
        <v/>
      </c>
      <c r="KE14" s="385" t="str">
        <f ca="1">IF(JV14&lt;&gt;"",VLOOKUP(JV14,HO4:HU52,5,FALSE),"")</f>
        <v/>
      </c>
      <c r="KF14" s="385" t="str">
        <f ca="1">IF(JV14&lt;&gt;"",VLOOKUP(JV14,HO4:HW52,9,FALSE),"")</f>
        <v/>
      </c>
      <c r="KG14" s="385" t="str">
        <f t="shared" ca="1" si="1866"/>
        <v/>
      </c>
      <c r="KH14" s="385" t="str">
        <f t="shared" ref="KH14" ca="1" si="2206">IF(JV14&lt;&gt;"",RANK(KG14,KG11:KG15),"")</f>
        <v/>
      </c>
      <c r="KI14" s="385" t="str">
        <f t="shared" ref="KI14" ca="1" si="2207">IF(JV14&lt;&gt;"",SUMPRODUCT((KG11:KG15=KG14)*(KB11:KB15&gt;KB14)),"")</f>
        <v/>
      </c>
      <c r="KJ14" s="385" t="str">
        <f t="shared" ref="KJ14" ca="1" si="2208">IF(JV14&lt;&gt;"",SUMPRODUCT((KG11:KG15=KG14)*(KB11:KB15=KB14)*(JZ11:JZ15&gt;JZ14)),"")</f>
        <v/>
      </c>
      <c r="KK14" s="385" t="str">
        <f t="shared" ref="KK14" ca="1" si="2209">IF(JV14&lt;&gt;"",SUMPRODUCT((KG11:KG15=KG14)*(KB11:KB15=KB14)*(JZ11:JZ15=JZ14)*(KD11:KD15&gt;KD14)),"")</f>
        <v/>
      </c>
      <c r="KL14" s="385" t="str">
        <f t="shared" ref="KL14" ca="1" si="2210">IF(JV14&lt;&gt;"",SUMPRODUCT((KG11:KG15=KG14)*(KB11:KB15=KB14)*(JZ11:JZ15=JZ14)*(KD11:KD15=KD14)*(KE11:KE15&gt;KE14)),"")</f>
        <v/>
      </c>
      <c r="KM14" s="385" t="str">
        <f t="shared" ref="KM14" ca="1" si="2211">IF(JV14&lt;&gt;"",SUMPRODUCT((KG11:KG15=KG14)*(KB11:KB15=KB14)*(JZ11:JZ15=JZ14)*(KD11:KD15=KD14)*(KE11:KE15=KE14)*(KF11:KF15&gt;KF14)),"")</f>
        <v/>
      </c>
      <c r="KN14" s="385" t="str">
        <f t="shared" ca="1" si="1873"/>
        <v/>
      </c>
      <c r="KO14" s="385" t="str">
        <f t="shared" ref="KO14" ca="1" si="2212">IF(JV14&lt;&gt;"",INDEX(JV13:JV15,MATCH(4,KN13:KN15,0),0),"")</f>
        <v/>
      </c>
      <c r="KP14" s="385" t="str">
        <f t="shared" ref="KP14" si="2213">IF(IF11&lt;&gt;"",IF11,"")</f>
        <v/>
      </c>
      <c r="KQ14" s="385">
        <f ca="1">SUMPRODUCT((LM3:LM54=KP14)*(LP3:LP54=KP15)*(LQ3:LQ54="W"))+SUMPRODUCT((LM3:LM54=KP14)*(LP3:LP54=KP16)*(LQ3:LQ54="W"))+SUMPRODUCT((LM3:LM54=KP14)*(LP3:LP54=KP17)*(LQ3:LQ54="W"))+SUMPRODUCT((LM3:LM54=KP15)*(LP3:LP54=KP14)*(LR3:LR54="W"))+SUMPRODUCT((LM3:LM54=KP16)*(LP3:LP54=KP14)*(LR3:LR54="W"))+SUMPRODUCT((LM3:LM54=KP17)*(LP3:LP54=KP14)*(LR3:LR54="W"))</f>
        <v>0</v>
      </c>
      <c r="KR14" s="385">
        <f ca="1">SUMPRODUCT((LM3:LM54=KP14)*(LP3:LP54=KP15)*(LQ3:LQ54="D"))+SUMPRODUCT((LM3:LM54=KP14)*(LP3:LP54=KP16)*(LQ3:LQ54="D"))+SUMPRODUCT((LM3:LM54=KP14)*(LP3:LP54=KP17)*(LQ3:LQ54="D"))+SUMPRODUCT((LM3:LM54=KP15)*(LP3:LP54=KP14)*(LQ3:LQ54="D"))+SUMPRODUCT((LM3:LM54=KP16)*(LP3:LP54=KP14)*(LQ3:LQ54="D"))+SUMPRODUCT((LM3:LM54=KP17)*(LP3:LP54=KP14)*(LQ3:LQ54="D"))</f>
        <v>0</v>
      </c>
      <c r="KS14" s="385">
        <f ca="1">SUMPRODUCT((LM3:LM54=KP14)*(LP3:LP54=KP15)*(LQ3:LQ54="L"))+SUMPRODUCT((LM3:LM54=KP14)*(LP3:LP54=KP16)*(LQ3:LQ54="L"))+SUMPRODUCT((LM3:LM54=KP14)*(LP3:LP54=KP17)*(LQ3:LQ54="L"))+SUMPRODUCT((LM3:LM54=KP15)*(LP3:LP54=KP14)*(LR3:LR54="L"))+SUMPRODUCT((LM3:LM54=KP16)*(LP3:LP54=KP14)*(LR3:LR54="L"))+SUMPRODUCT((LM3:LM54=KP17)*(LP3:LP54=KP14)*(LR3:LR54="L"))</f>
        <v>0</v>
      </c>
      <c r="KT14" s="385">
        <f ca="1">SUMPRODUCT((LM3:LM54=KP14)*(LP3:LP54=KP15)*LN3:LN54)+SUMPRODUCT((LM3:LM54=KP14)*(LP3:LP54=KP11)*LN3:LN54)+SUMPRODUCT((LM3:LM54=KP14)*(LP3:LP54=KP12)*LN3:LN54)+SUMPRODUCT((LM3:LM54=KP14)*(LP3:LP54=KP13)*LN3:LN54)+SUMPRODUCT((LM3:LM54=KP15)*(LP3:LP54=KP14)*LO3:LO54)+SUMPRODUCT((LM3:LM54=KP11)*(LP3:LP54=KP14)*LO3:LO54)+SUMPRODUCT((LM3:LM54=KP12)*(LP3:LP54=KP14)*LO3:LO54)+SUMPRODUCT((LM3:LM54=KP13)*(LP3:LP54=KP14)*LO3:LO54)</f>
        <v>0</v>
      </c>
      <c r="KU14" s="385">
        <f ca="1">SUMPRODUCT((LM3:LM54=KP14)*(LP3:LP54=KP15)*LO3:LO54)+SUMPRODUCT((LM3:LM54=KP14)*(LP3:LP54=KP11)*LO3:LO54)+SUMPRODUCT((LM3:LM54=KP14)*(LP3:LP54=KP12)*LO3:LO54)+SUMPRODUCT((LM3:LM54=KP14)*(LP3:LP54=KP13)*LO3:LO54)+SUMPRODUCT((LM3:LM54=KP15)*(LP3:LP54=KP14)*LN3:LN54)+SUMPRODUCT((LM3:LM54=KP11)*(LP3:LP54=KP14)*LN3:LN54)+SUMPRODUCT((LM3:LM54=KP12)*(LP3:LP54=KP14)*LN3:LN54)+SUMPRODUCT((LM3:LM54=KP13)*(LP3:LP54=KP14)*LN3:LN54)</f>
        <v>0</v>
      </c>
      <c r="KV14" s="385">
        <f t="shared" ref="KV14" ca="1" si="2214">KT14-KU14+1000</f>
        <v>1000</v>
      </c>
      <c r="KW14" s="385" t="str">
        <f t="shared" ref="KW14" si="2215">IF(KP14&lt;&gt;"",KQ14*3+KR14*1,"")</f>
        <v/>
      </c>
      <c r="KX14" s="385" t="str">
        <f>IF(KP14&lt;&gt;"",VLOOKUP(KP14,HO4:HU52,7,FALSE),"")</f>
        <v/>
      </c>
      <c r="KY14" s="385" t="str">
        <f>IF(KP14&lt;&gt;"",VLOOKUP(KP14,HO4:HU52,5,FALSE),"")</f>
        <v/>
      </c>
      <c r="KZ14" s="385" t="str">
        <f>IF(KP14&lt;&gt;"",VLOOKUP(KP14,HO4:HW52,9,FALSE),"")</f>
        <v/>
      </c>
      <c r="LA14" s="385" t="str">
        <f t="shared" ref="LA14" si="2216">KW14</f>
        <v/>
      </c>
      <c r="LB14" s="385" t="str">
        <f t="shared" ref="LB14" si="2217">IF(KP14&lt;&gt;"",RANK(LA14,LA11:LA15),"")</f>
        <v/>
      </c>
      <c r="LC14" s="385" t="str">
        <f t="shared" ref="LC14" si="2218">IF(KP14&lt;&gt;"",SUMPRODUCT((LA11:LA15=LA14)*(KV11:KV15&gt;KV14)),"")</f>
        <v/>
      </c>
      <c r="LD14" s="385" t="str">
        <f t="shared" ref="LD14" si="2219">IF(KP14&lt;&gt;"",SUMPRODUCT((LA11:LA15=LA14)*(KV11:KV15=KV14)*(KT11:KT15&gt;KT14)),"")</f>
        <v/>
      </c>
      <c r="LE14" s="385" t="str">
        <f t="shared" ref="LE14" si="2220">IF(KP14&lt;&gt;"",SUMPRODUCT((LA11:LA15=LA14)*(KV11:KV15=KV14)*(KT11:KT15=KT14)*(KX11:KX15&gt;KX14)),"")</f>
        <v/>
      </c>
      <c r="LF14" s="385" t="str">
        <f t="shared" ref="LF14" si="2221">IF(KP14&lt;&gt;"",SUMPRODUCT((LA11:LA15=LA14)*(KV11:KV15=KV14)*(KT11:KT15=KT14)*(KX11:KX15=KX14)*(KY11:KY15&gt;KY14)),"")</f>
        <v/>
      </c>
      <c r="LG14" s="385" t="str">
        <f t="shared" ref="LG14" si="2222">IF(KP14&lt;&gt;"",SUMPRODUCT((LA11:LA15=LA14)*(KV11:KV15=KV14)*(KT11:KT15=KT14)*(KX11:KX15=KX14)*(KY11:KY15=KY14)*(KZ11:KZ15&gt;KZ14)),"")</f>
        <v/>
      </c>
      <c r="LH14" s="385" t="str">
        <f t="shared" ref="LH14" si="2223">IF(KP14&lt;&gt;"",SUM(LB14:LG14)+3,"")</f>
        <v/>
      </c>
      <c r="LI14" s="385" t="str">
        <f t="shared" ref="LI14" si="2224">IF(KP14&lt;&gt;"",IF(LH14=4,KP14,KP15),"")</f>
        <v/>
      </c>
      <c r="LJ14" s="385" t="str">
        <f t="shared" ref="LJ14" ca="1" si="2225">IF(LI14&lt;&gt;"",LI14,IF(KO14&lt;&gt;"",KO14,IF(JU14&lt;&gt;"",JU14,IF(JA14&lt;&gt;"",JA14,IA14))))</f>
        <v>Italy</v>
      </c>
      <c r="LK14" s="385">
        <v>4</v>
      </c>
      <c r="LL14" s="385">
        <v>12</v>
      </c>
      <c r="LM14" s="389" t="str">
        <f t="shared" si="9"/>
        <v>Spain</v>
      </c>
      <c r="LN14" s="389">
        <f ca="1">IF(OFFSET('Game Board'!O19,0,LN1)&lt;&gt;"",OFFSET('Game Board'!O19,0,LN1),0)</f>
        <v>0</v>
      </c>
      <c r="LO14" s="389">
        <f ca="1">IF(OFFSET('Game Board'!P19,0,LN1)&lt;&gt;"",OFFSET('Game Board'!P19,0,LN1),0)</f>
        <v>0</v>
      </c>
      <c r="LP14" s="389" t="str">
        <f t="shared" si="10"/>
        <v>Belgium</v>
      </c>
      <c r="LQ14" s="389" t="str">
        <f ca="1">IF(AND(OFFSET('Game Board'!O19,0,LN1)&lt;&gt;"",OFFSET('Game Board'!P19,0,LN1)&lt;&gt;""),IF(LN14&gt;LO14,"W",IF(LN14=LO14,"D","L")),"")</f>
        <v/>
      </c>
      <c r="LR14" s="385" t="str">
        <f t="shared" ca="1" si="11"/>
        <v/>
      </c>
      <c r="LT14" s="385">
        <f ca="1">VLOOKUP(LU14,PP11:PQ15,2,FALSE)</f>
        <v>4</v>
      </c>
      <c r="LU14" s="386" t="str">
        <f t="shared" si="1341"/>
        <v>Italy</v>
      </c>
      <c r="LV14" s="385">
        <f ca="1">SUMPRODUCT((PS3:PS54=LU14)*(PW3:PW54="W"))+SUMPRODUCT((PV3:PV54=LU14)*(PX3:PX54="W"))</f>
        <v>0</v>
      </c>
      <c r="LW14" s="385">
        <f ca="1">SUMPRODUCT((PS3:PS54=LU14)*(PW3:PW54="D"))+SUMPRODUCT((PV3:PV54=LU14)*(PX3:PX54="D"))</f>
        <v>0</v>
      </c>
      <c r="LX14" s="385">
        <f ca="1">SUMPRODUCT((PS3:PS54=LU14)*(PW3:PW54="L"))+SUMPRODUCT((PV3:PV54=LU14)*(PX3:PX54="L"))</f>
        <v>0</v>
      </c>
      <c r="LY14" s="385">
        <f t="shared" ref="LY14" ca="1" si="2226">SUMIF(PS3:PS72,LU14,PT3:PT72)+SUMIF(PV3:PV72,LU14,PU3:PU72)</f>
        <v>0</v>
      </c>
      <c r="LZ14" s="385">
        <f t="shared" ref="LZ14" ca="1" si="2227">SUMIF(PV3:PV72,LU14,PT3:PT72)+SUMIF(PS3:PS72,LU14,PU3:PU72)</f>
        <v>0</v>
      </c>
      <c r="MA14" s="385">
        <f t="shared" ca="1" si="1344"/>
        <v>1000</v>
      </c>
      <c r="MB14" s="385">
        <f t="shared" ca="1" si="1345"/>
        <v>0</v>
      </c>
      <c r="MC14" s="391">
        <f t="shared" si="72"/>
        <v>7</v>
      </c>
      <c r="MD14" s="385">
        <f t="shared" ref="MD14" ca="1" si="2228">IF(COUNTIF(MB11:MB15,4)&lt;&gt;4,RANK(MB14,MB11:MB15),MB66)</f>
        <v>1</v>
      </c>
      <c r="MF14" s="385">
        <f t="shared" ref="MF14" ca="1" si="2229">SUMPRODUCT((MD11:MD14=MD14)*(MC11:MC14&lt;MC14))+MD14</f>
        <v>1</v>
      </c>
      <c r="MG14" s="386" t="str">
        <f t="shared" ref="MG14" ca="1" si="2230">INDEX(LU11:LU15,MATCH(4,MF11:MF15,0),0)</f>
        <v>Spain</v>
      </c>
      <c r="MH14" s="385">
        <f t="shared" ref="MH14" ca="1" si="2231">INDEX(MD11:MD15,MATCH(MG14,LU11:LU15,0),0)</f>
        <v>1</v>
      </c>
      <c r="MI14" s="385" t="str">
        <f t="shared" ca="1" si="1882"/>
        <v>Spain</v>
      </c>
      <c r="MJ14" s="385" t="str">
        <f t="shared" ca="1" si="1883"/>
        <v/>
      </c>
      <c r="MN14" s="385" t="str">
        <f t="shared" ca="1" si="1354"/>
        <v>Spain</v>
      </c>
      <c r="MO14" s="385">
        <f ca="1">SUMPRODUCT((PS3:PS54=MN14)*(PV3:PV54=MN15)*(PW3:PW54="W"))+SUMPRODUCT((PS3:PS54=MN14)*(PV3:PV54=MN11)*(PW3:PW54="W"))+SUMPRODUCT((PS3:PS54=MN14)*(PV3:PV54=MN12)*(PW3:PW54="W"))+SUMPRODUCT((PS3:PS54=MN14)*(PV3:PV54=MN13)*(PW3:PW54="W"))+SUMPRODUCT((PS3:PS54=MN15)*(PV3:PV54=MN14)*(PX3:PX54="W"))+SUMPRODUCT((PS3:PS54=MN11)*(PV3:PV54=MN14)*(PX3:PX54="W"))+SUMPRODUCT((PS3:PS54=MN12)*(PV3:PV54=MN14)*(PX3:PX54="W"))+SUMPRODUCT((PS3:PS54=MN13)*(PV3:PV54=MN14)*(PX3:PX54="W"))</f>
        <v>0</v>
      </c>
      <c r="MP14" s="385">
        <f ca="1">SUMPRODUCT((PS3:PS54=MN14)*(PV3:PV54=MN15)*(PW3:PW54="D"))+SUMPRODUCT((PS3:PS54=MN14)*(PV3:PV54=MN11)*(PW3:PW54="D"))+SUMPRODUCT((PS3:PS54=MN14)*(PV3:PV54=MN12)*(PW3:PW54="D"))+SUMPRODUCT((PS3:PS54=MN14)*(PV3:PV54=MN13)*(PW3:PW54="D"))+SUMPRODUCT((PS3:PS54=MN15)*(PV3:PV54=MN14)*(PW3:PW54="D"))+SUMPRODUCT((PS3:PS54=MN11)*(PV3:PV54=MN14)*(PW3:PW54="D"))+SUMPRODUCT((PS3:PS54=MN12)*(PV3:PV54=MN14)*(PW3:PW54="D"))+SUMPRODUCT((PS3:PS54=MN13)*(PV3:PV54=MN14)*(PW3:PW54="D"))</f>
        <v>0</v>
      </c>
      <c r="MQ14" s="385">
        <f ca="1">SUMPRODUCT((PS3:PS54=MN14)*(PV3:PV54=MN15)*(PW3:PW54="L"))+SUMPRODUCT((PS3:PS54=MN14)*(PV3:PV54=MN11)*(PW3:PW54="L"))+SUMPRODUCT((PS3:PS54=MN14)*(PV3:PV54=MN12)*(PW3:PW54="L"))+SUMPRODUCT((PS3:PS54=MN14)*(PV3:PV54=MN13)*(PW3:PW54="L"))+SUMPRODUCT((PS3:PS54=MN15)*(PV3:PV54=MN14)*(PX3:PX54="L"))+SUMPRODUCT((PS3:PS54=MN11)*(PV3:PV54=MN14)*(PX3:PX54="L"))+SUMPRODUCT((PS3:PS54=MN12)*(PV3:PV54=MN14)*(PX3:PX54="L"))+SUMPRODUCT((PS3:PS54=MN13)*(PV3:PV54=MN14)*(PX3:PX54="L"))</f>
        <v>0</v>
      </c>
      <c r="MR14" s="385">
        <f ca="1">SUMPRODUCT((PS3:PS54=MN14)*(PV3:PV54=MN15)*PT3:PT54)+SUMPRODUCT((PS3:PS54=MN14)*(PV3:PV54=MN11)*PT3:PT54)+SUMPRODUCT((PS3:PS54=MN14)*(PV3:PV54=MN12)*PT3:PT54)+SUMPRODUCT((PS3:PS54=MN14)*(PV3:PV54=MN13)*PT3:PT54)+SUMPRODUCT((PS3:PS54=MN15)*(PV3:PV54=MN14)*PU3:PU54)+SUMPRODUCT((PS3:PS54=MN11)*(PV3:PV54=MN14)*PU3:PU54)+SUMPRODUCT((PS3:PS54=MN12)*(PV3:PV54=MN14)*PU3:PU54)+SUMPRODUCT((PS3:PS54=MN13)*(PV3:PV54=MN14)*PU3:PU54)</f>
        <v>0</v>
      </c>
      <c r="MS14" s="385">
        <f ca="1">SUMPRODUCT((PS3:PS54=MN14)*(PV3:PV54=MN15)*PU3:PU54)+SUMPRODUCT((PS3:PS54=MN14)*(PV3:PV54=MN11)*PU3:PU54)+SUMPRODUCT((PS3:PS54=MN14)*(PV3:PV54=MN12)*PU3:PU54)+SUMPRODUCT((PS3:PS54=MN14)*(PV3:PV54=MN13)*PU3:PU54)+SUMPRODUCT((PS3:PS54=MN15)*(PV3:PV54=MN14)*PT3:PT54)+SUMPRODUCT((PS3:PS54=MN11)*(PV3:PV54=MN14)*PT3:PT54)+SUMPRODUCT((PS3:PS54=MN12)*(PV3:PV54=MN14)*PT3:PT54)+SUMPRODUCT((PS3:PS54=MN13)*(PV3:PV54=MN14)*PT3:PT54)</f>
        <v>0</v>
      </c>
      <c r="MT14" s="385">
        <f t="shared" ca="1" si="1355"/>
        <v>1000</v>
      </c>
      <c r="MU14" s="385">
        <f t="shared" ca="1" si="1356"/>
        <v>0</v>
      </c>
      <c r="MV14" s="385">
        <f ca="1">IF(MN14&lt;&gt;"",VLOOKUP(MN14,LU4:MA52,7,FALSE),"")</f>
        <v>1000</v>
      </c>
      <c r="MW14" s="385">
        <f ca="1">IF(MN14&lt;&gt;"",VLOOKUP(MN14,LU4:MA52,5,FALSE),"")</f>
        <v>0</v>
      </c>
      <c r="MX14" s="385">
        <f ca="1">IF(MN14&lt;&gt;"",VLOOKUP(MN14,LU4:MC52,9,FALSE),"")</f>
        <v>29</v>
      </c>
      <c r="MY14" s="385">
        <f t="shared" ca="1" si="1357"/>
        <v>0</v>
      </c>
      <c r="MZ14" s="385">
        <f t="shared" ref="MZ14" ca="1" si="2232">IF(MN14&lt;&gt;"",RANK(MY14,MY11:MY15),"")</f>
        <v>1</v>
      </c>
      <c r="NA14" s="385">
        <f t="shared" ref="NA14" ca="1" si="2233">IF(MN14&lt;&gt;"",SUMPRODUCT((MY11:MY15=MY14)*(MT11:MT15&gt;MT14)),"")</f>
        <v>0</v>
      </c>
      <c r="NB14" s="385">
        <f t="shared" ref="NB14" ca="1" si="2234">IF(MN14&lt;&gt;"",SUMPRODUCT((MY11:MY15=MY14)*(MT11:MT15=MT14)*(MR11:MR15&gt;MR14)),"")</f>
        <v>0</v>
      </c>
      <c r="NC14" s="385">
        <f t="shared" ref="NC14" ca="1" si="2235">IF(MN14&lt;&gt;"",SUMPRODUCT((MY11:MY15=MY14)*(MT11:MT15=MT14)*(MR11:MR15=MR14)*(MV11:MV15&gt;MV14)),"")</f>
        <v>0</v>
      </c>
      <c r="ND14" s="385">
        <f t="shared" ref="ND14" ca="1" si="2236">IF(MN14&lt;&gt;"",SUMPRODUCT((MY11:MY15=MY14)*(MT11:MT15=MT14)*(MR11:MR15=MR14)*(MV11:MV15=MV14)*(MW11:MW15&gt;MW14)),"")</f>
        <v>0</v>
      </c>
      <c r="NE14" s="385">
        <f t="shared" ref="NE14" ca="1" si="2237">IF(MN14&lt;&gt;"",SUMPRODUCT((MY11:MY15=MY14)*(MT11:MT15=MT14)*(MR11:MR15=MR14)*(MV11:MV15=MV14)*(MW11:MW15=MW14)*(MX11:MX15&gt;MX14)),"")</f>
        <v>0</v>
      </c>
      <c r="NF14" s="385">
        <f t="shared" ref="NF14" ca="1" si="2238">IF(MN14&lt;&gt;"",IF(NF66&lt;&gt;"",IF(MM62=3,NF66,NF66+MM62),SUM(MZ14:NE14)),"")</f>
        <v>1</v>
      </c>
      <c r="NG14" s="385" t="str">
        <f t="shared" ref="NG14" ca="1" si="2239">IF(MN14&lt;&gt;"",INDEX(MN11:MN15,MATCH(4,NF11:NF15,0),0),"")</f>
        <v>Italy</v>
      </c>
      <c r="NH14" s="385" t="str">
        <f t="shared" ca="1" si="1604"/>
        <v/>
      </c>
      <c r="NI14" s="385" t="str">
        <f ca="1">IF(NH14&lt;&gt;"",SUMPRODUCT((PS3:PS54=NH14)*(PV3:PV54=NH15)*(PW3:PW54="W"))+SUMPRODUCT((PS3:PS54=NH14)*(PV3:PV54=NH12)*(PW3:PW54="W"))+SUMPRODUCT((PS3:PS54=NH14)*(PV3:PV54=NH13)*(PW3:PW54="W"))+SUMPRODUCT((PS3:PS54=NH15)*(PV3:PV54=NH14)*(PX3:PX54="W"))+SUMPRODUCT((PS3:PS54=NH12)*(PV3:PV54=NH14)*(PX3:PX54="W"))+SUMPRODUCT((PS3:PS54=NH13)*(PV3:PV54=NH14)*(PX3:PX54="W")),"")</f>
        <v/>
      </c>
      <c r="NJ14" s="385" t="str">
        <f ca="1">IF(NH14&lt;&gt;"",SUMPRODUCT((PS3:PS54=NH14)*(PV3:PV54=NH15)*(PW3:PW54="D"))+SUMPRODUCT((PS3:PS54=NH14)*(PV3:PV54=NH12)*(PW3:PW54="D"))+SUMPRODUCT((PS3:PS54=NH14)*(PV3:PV54=NH13)*(PW3:PW54="D"))+SUMPRODUCT((PS3:PS54=NH15)*(PV3:PV54=NH14)*(PW3:PW54="D"))+SUMPRODUCT((PS3:PS54=NH12)*(PV3:PV54=NH14)*(PW3:PW54="D"))+SUMPRODUCT((PS3:PS54=NH13)*(PV3:PV54=NH14)*(PW3:PW54="D")),"")</f>
        <v/>
      </c>
      <c r="NK14" s="385" t="str">
        <f ca="1">IF(NH14&lt;&gt;"",SUMPRODUCT((PS3:PS54=NH14)*(PV3:PV54=NH15)*(PW3:PW54="L"))+SUMPRODUCT((PS3:PS54=NH14)*(PV3:PV54=NH12)*(PW3:PW54="L"))+SUMPRODUCT((PS3:PS54=NH14)*(PV3:PV54=NH13)*(PW3:PW54="L"))+SUMPRODUCT((PS3:PS54=NH15)*(PV3:PV54=NH14)*(PX3:PX54="L"))+SUMPRODUCT((PS3:PS54=NH12)*(PV3:PV54=NH14)*(PX3:PX54="L"))+SUMPRODUCT((PS3:PS54=NH13)*(PV3:PV54=NH14)*(PX3:PX54="L")),"")</f>
        <v/>
      </c>
      <c r="NL14" s="385">
        <f ca="1">SUMPRODUCT((PS3:PS54=NH14)*(PV3:PV54=NH15)*PT3:PT54)+SUMPRODUCT((PS3:PS54=NH14)*(PV3:PV54=NH11)*PT3:PT54)+SUMPRODUCT((PS3:PS54=NH14)*(PV3:PV54=NH12)*PT3:PT54)+SUMPRODUCT((PS3:PS54=NH14)*(PV3:PV54=NH13)*PT3:PT54)+SUMPRODUCT((PS3:PS54=NH15)*(PV3:PV54=NH14)*PU3:PU54)+SUMPRODUCT((PS3:PS54=NH11)*(PV3:PV54=NH14)*PU3:PU54)+SUMPRODUCT((PS3:PS54=NH12)*(PV3:PV54=NH14)*PU3:PU54)+SUMPRODUCT((PS3:PS54=NH13)*(PV3:PV54=NH14)*PU3:PU54)</f>
        <v>0</v>
      </c>
      <c r="NM14" s="385">
        <f ca="1">SUMPRODUCT((PS3:PS54=NH14)*(PV3:PV54=NH15)*PU3:PU54)+SUMPRODUCT((PS3:PS54=NH14)*(PV3:PV54=NH11)*PU3:PU54)+SUMPRODUCT((PS3:PS54=NH14)*(PV3:PV54=NH12)*PU3:PU54)+SUMPRODUCT((PS3:PS54=NH14)*(PV3:PV54=NH13)*PU3:PU54)+SUMPRODUCT((PS3:PS54=NH15)*(PV3:PV54=NH14)*PT3:PT54)+SUMPRODUCT((PS3:PS54=NH11)*(PV3:PV54=NH14)*PT3:PT54)+SUMPRODUCT((PS3:PS54=NH12)*(PV3:PV54=NH14)*PT3:PT54)+SUMPRODUCT((PS3:PS54=NH13)*(PV3:PV54=NH14)*PT3:PT54)</f>
        <v>0</v>
      </c>
      <c r="NN14" s="385">
        <f t="shared" ca="1" si="1605"/>
        <v>1000</v>
      </c>
      <c r="NO14" s="385" t="str">
        <f t="shared" ca="1" si="1606"/>
        <v/>
      </c>
      <c r="NP14" s="385" t="str">
        <f ca="1">IF(NH14&lt;&gt;"",VLOOKUP(NH14,LU4:MA52,7,FALSE),"")</f>
        <v/>
      </c>
      <c r="NQ14" s="385" t="str">
        <f ca="1">IF(NH14&lt;&gt;"",VLOOKUP(NH14,LU4:MA52,5,FALSE),"")</f>
        <v/>
      </c>
      <c r="NR14" s="385" t="str">
        <f ca="1">IF(NH14&lt;&gt;"",VLOOKUP(NH14,LU4:MC52,9,FALSE),"")</f>
        <v/>
      </c>
      <c r="NS14" s="385" t="str">
        <f t="shared" ca="1" si="1607"/>
        <v/>
      </c>
      <c r="NT14" s="385" t="str">
        <f t="shared" ref="NT14" ca="1" si="2240">IF(NH14&lt;&gt;"",RANK(NS14,NS11:NS15),"")</f>
        <v/>
      </c>
      <c r="NU14" s="385" t="str">
        <f t="shared" ref="NU14" ca="1" si="2241">IF(NH14&lt;&gt;"",SUMPRODUCT((NS11:NS15=NS14)*(NN11:NN15&gt;NN14)),"")</f>
        <v/>
      </c>
      <c r="NV14" s="385" t="str">
        <f t="shared" ref="NV14" ca="1" si="2242">IF(NH14&lt;&gt;"",SUMPRODUCT((NS11:NS15=NS14)*(NN11:NN15=NN14)*(NL11:NL15&gt;NL14)),"")</f>
        <v/>
      </c>
      <c r="NW14" s="385" t="str">
        <f t="shared" ref="NW14" ca="1" si="2243">IF(NH14&lt;&gt;"",SUMPRODUCT((NS11:NS15=NS14)*(NN11:NN15=NN14)*(NL11:NL15=NL14)*(NP11:NP15&gt;NP14)),"")</f>
        <v/>
      </c>
      <c r="NX14" s="385" t="str">
        <f t="shared" ref="NX14" ca="1" si="2244">IF(NH14&lt;&gt;"",SUMPRODUCT((NS11:NS15=NS14)*(NN11:NN15=NN14)*(NL11:NL15=NL14)*(NP11:NP15=NP14)*(NQ11:NQ15&gt;NQ14)),"")</f>
        <v/>
      </c>
      <c r="NY14" s="385" t="str">
        <f t="shared" ref="NY14" ca="1" si="2245">IF(NH14&lt;&gt;"",SUMPRODUCT((NS11:NS15=NS14)*(NN11:NN15=NN14)*(NL11:NL15=NL14)*(NP11:NP15=NP14)*(NQ11:NQ15=NQ14)*(NR11:NR15&gt;NR14)),"")</f>
        <v/>
      </c>
      <c r="NZ14" s="385" t="str">
        <f t="shared" ref="NZ14" ca="1" si="2246">IF(NH14&lt;&gt;"",IF(NZ66&lt;&gt;"",IF(NG62=3,NZ66,NZ66+NG62),SUM(NT14:NY14)+1),"")</f>
        <v/>
      </c>
      <c r="OA14" s="385" t="str">
        <f t="shared" ref="OA14" ca="1" si="2247">IF(NH14&lt;&gt;"",INDEX(NH12:NH15,MATCH(4,NZ12:NZ15,0),0),"")</f>
        <v/>
      </c>
      <c r="OB14" s="385" t="str">
        <f t="shared" ca="1" si="1901"/>
        <v/>
      </c>
      <c r="OC14" s="385">
        <f ca="1">SUMPRODUCT((PS3:PS54=OB14)*(PV3:PV54=OB15)*(PW3:PW54="W"))+SUMPRODUCT((PS3:PS54=OB14)*(PV3:PV54=OB16)*(PW3:PW54="W"))+SUMPRODUCT((PS3:PS54=OB14)*(PV3:PV54=OB13)*(PW3:PW54="W"))+SUMPRODUCT((PS3:PS54=OB15)*(PV3:PV54=OB14)*(PX3:PX54="W"))+SUMPRODUCT((PS3:PS54=OB16)*(PV3:PV54=OB14)*(PX3:PX54="W"))+SUMPRODUCT((PS3:PS54=OB13)*(PV3:PV54=OB14)*(PX3:PX54="W"))</f>
        <v>0</v>
      </c>
      <c r="OD14" s="385">
        <f ca="1">SUMPRODUCT((PS3:PS54=OB14)*(PV3:PV54=OB15)*(PW3:PW54="D"))+SUMPRODUCT((PS3:PS54=OB14)*(PV3:PV54=OB16)*(PW3:PW54="D"))+SUMPRODUCT((PS3:PS54=OB14)*(PV3:PV54=OB13)*(PW3:PW54="D"))+SUMPRODUCT((PS3:PS54=OB15)*(PV3:PV54=OB14)*(PW3:PW54="D"))+SUMPRODUCT((PS3:PS54=OB16)*(PV3:PV54=OB14)*(PW3:PW54="D"))+SUMPRODUCT((PS3:PS54=OB13)*(PV3:PV54=OB14)*(PW3:PW54="D"))</f>
        <v>0</v>
      </c>
      <c r="OE14" s="385">
        <f ca="1">SUMPRODUCT((PS3:PS54=OB14)*(PV3:PV54=OB15)*(PW3:PW54="L"))+SUMPRODUCT((PS3:PS54=OB14)*(PV3:PV54=OB16)*(PW3:PW54="L"))+SUMPRODUCT((PS3:PS54=OB14)*(PV3:PV54=OB13)*(PW3:PW54="L"))+SUMPRODUCT((PS3:PS54=OB15)*(PV3:PV54=OB14)*(PX3:PX54="L"))+SUMPRODUCT((PS3:PS54=OB16)*(PV3:PV54=OB14)*(PX3:PX54="L"))+SUMPRODUCT((PS3:PS54=OB13)*(PV3:PV54=OB14)*(PX3:PX54="L"))</f>
        <v>0</v>
      </c>
      <c r="OF14" s="385">
        <f ca="1">SUMPRODUCT((PS3:PS54=OB14)*(PV3:PV54=OB15)*PT3:PT54)+SUMPRODUCT((PS3:PS54=OB14)*(PV3:PV54=OB11)*PT3:PT54)+SUMPRODUCT((PS3:PS54=OB14)*(PV3:PV54=OB12)*PT3:PT54)+SUMPRODUCT((PS3:PS54=OB14)*(PV3:PV54=OB13)*PT3:PT54)+SUMPRODUCT((PS3:PS54=OB15)*(PV3:PV54=OB14)*PU3:PU54)+SUMPRODUCT((PS3:PS54=OB11)*(PV3:PV54=OB14)*PU3:PU54)+SUMPRODUCT((PS3:PS54=OB12)*(PV3:PV54=OB14)*PU3:PU54)+SUMPRODUCT((PS3:PS54=OB13)*(PV3:PV54=OB14)*PU3:PU54)</f>
        <v>0</v>
      </c>
      <c r="OG14" s="385">
        <f ca="1">SUMPRODUCT((PS3:PS54=OB14)*(PV3:PV54=OB15)*PU3:PU54)+SUMPRODUCT((PS3:PS54=OB14)*(PV3:PV54=OB11)*PU3:PU54)+SUMPRODUCT((PS3:PS54=OB14)*(PV3:PV54=OB12)*PU3:PU54)+SUMPRODUCT((PS3:PS54=OB14)*(PV3:PV54=OB13)*PU3:PU54)+SUMPRODUCT((PS3:PS54=OB15)*(PV3:PV54=OB14)*PT3:PT54)+SUMPRODUCT((PS3:PS54=OB11)*(PV3:PV54=OB14)*PT3:PT54)+SUMPRODUCT((PS3:PS54=OB12)*(PV3:PV54=OB14)*PT3:PT54)+SUMPRODUCT((PS3:PS54=OB13)*(PV3:PV54=OB14)*PT3:PT54)</f>
        <v>0</v>
      </c>
      <c r="OH14" s="385">
        <f t="shared" ca="1" si="1902"/>
        <v>1000</v>
      </c>
      <c r="OI14" s="385" t="str">
        <f t="shared" ca="1" si="1903"/>
        <v/>
      </c>
      <c r="OJ14" s="385" t="str">
        <f ca="1">IF(OB14&lt;&gt;"",VLOOKUP(OB14,LU4:MA52,7,FALSE),"")</f>
        <v/>
      </c>
      <c r="OK14" s="385" t="str">
        <f ca="1">IF(OB14&lt;&gt;"",VLOOKUP(OB14,LU4:MA52,5,FALSE),"")</f>
        <v/>
      </c>
      <c r="OL14" s="385" t="str">
        <f ca="1">IF(OB14&lt;&gt;"",VLOOKUP(OB14,LU4:MC52,9,FALSE),"")</f>
        <v/>
      </c>
      <c r="OM14" s="385" t="str">
        <f t="shared" ca="1" si="1904"/>
        <v/>
      </c>
      <c r="ON14" s="385" t="str">
        <f t="shared" ref="ON14" ca="1" si="2248">IF(OB14&lt;&gt;"",RANK(OM14,OM11:OM15),"")</f>
        <v/>
      </c>
      <c r="OO14" s="385" t="str">
        <f t="shared" ref="OO14" ca="1" si="2249">IF(OB14&lt;&gt;"",SUMPRODUCT((OM11:OM15=OM14)*(OH11:OH15&gt;OH14)),"")</f>
        <v/>
      </c>
      <c r="OP14" s="385" t="str">
        <f t="shared" ref="OP14" ca="1" si="2250">IF(OB14&lt;&gt;"",SUMPRODUCT((OM11:OM15=OM14)*(OH11:OH15=OH14)*(OF11:OF15&gt;OF14)),"")</f>
        <v/>
      </c>
      <c r="OQ14" s="385" t="str">
        <f t="shared" ref="OQ14" ca="1" si="2251">IF(OB14&lt;&gt;"",SUMPRODUCT((OM11:OM15=OM14)*(OH11:OH15=OH14)*(OF11:OF15=OF14)*(OJ11:OJ15&gt;OJ14)),"")</f>
        <v/>
      </c>
      <c r="OR14" s="385" t="str">
        <f t="shared" ref="OR14" ca="1" si="2252">IF(OB14&lt;&gt;"",SUMPRODUCT((OM11:OM15=OM14)*(OH11:OH15=OH14)*(OF11:OF15=OF14)*(OJ11:OJ15=OJ14)*(OK11:OK15&gt;OK14)),"")</f>
        <v/>
      </c>
      <c r="OS14" s="385" t="str">
        <f t="shared" ref="OS14" ca="1" si="2253">IF(OB14&lt;&gt;"",SUMPRODUCT((OM11:OM15=OM14)*(OH11:OH15=OH14)*(OF11:OF15=OF14)*(OJ11:OJ15=OJ14)*(OK11:OK15=OK14)*(OL11:OL15&gt;OL14)),"")</f>
        <v/>
      </c>
      <c r="OT14" s="385" t="str">
        <f t="shared" ca="1" si="1911"/>
        <v/>
      </c>
      <c r="OU14" s="385" t="str">
        <f t="shared" ref="OU14" ca="1" si="2254">IF(OB14&lt;&gt;"",INDEX(OB13:OB15,MATCH(4,OT13:OT15,0),0),"")</f>
        <v/>
      </c>
      <c r="OV14" s="385" t="str">
        <f t="shared" ref="OV14" si="2255">IF(ML11&lt;&gt;"",ML11,"")</f>
        <v/>
      </c>
      <c r="OW14" s="385">
        <f ca="1">SUMPRODUCT((PS3:PS54=OV14)*(PV3:PV54=OV15)*(PW3:PW54="W"))+SUMPRODUCT((PS3:PS54=OV14)*(PV3:PV54=OV16)*(PW3:PW54="W"))+SUMPRODUCT((PS3:PS54=OV14)*(PV3:PV54=OV17)*(PW3:PW54="W"))+SUMPRODUCT((PS3:PS54=OV15)*(PV3:PV54=OV14)*(PX3:PX54="W"))+SUMPRODUCT((PS3:PS54=OV16)*(PV3:PV54=OV14)*(PX3:PX54="W"))+SUMPRODUCT((PS3:PS54=OV17)*(PV3:PV54=OV14)*(PX3:PX54="W"))</f>
        <v>0</v>
      </c>
      <c r="OX14" s="385">
        <f ca="1">SUMPRODUCT((PS3:PS54=OV14)*(PV3:PV54=OV15)*(PW3:PW54="D"))+SUMPRODUCT((PS3:PS54=OV14)*(PV3:PV54=OV16)*(PW3:PW54="D"))+SUMPRODUCT((PS3:PS54=OV14)*(PV3:PV54=OV17)*(PW3:PW54="D"))+SUMPRODUCT((PS3:PS54=OV15)*(PV3:PV54=OV14)*(PW3:PW54="D"))+SUMPRODUCT((PS3:PS54=OV16)*(PV3:PV54=OV14)*(PW3:PW54="D"))+SUMPRODUCT((PS3:PS54=OV17)*(PV3:PV54=OV14)*(PW3:PW54="D"))</f>
        <v>0</v>
      </c>
      <c r="OY14" s="385">
        <f ca="1">SUMPRODUCT((PS3:PS54=OV14)*(PV3:PV54=OV15)*(PW3:PW54="L"))+SUMPRODUCT((PS3:PS54=OV14)*(PV3:PV54=OV16)*(PW3:PW54="L"))+SUMPRODUCT((PS3:PS54=OV14)*(PV3:PV54=OV17)*(PW3:PW54="L"))+SUMPRODUCT((PS3:PS54=OV15)*(PV3:PV54=OV14)*(PX3:PX54="L"))+SUMPRODUCT((PS3:PS54=OV16)*(PV3:PV54=OV14)*(PX3:PX54="L"))+SUMPRODUCT((PS3:PS54=OV17)*(PV3:PV54=OV14)*(PX3:PX54="L"))</f>
        <v>0</v>
      </c>
      <c r="OZ14" s="385">
        <f ca="1">SUMPRODUCT((PS3:PS54=OV14)*(PV3:PV54=OV15)*PT3:PT54)+SUMPRODUCT((PS3:PS54=OV14)*(PV3:PV54=OV11)*PT3:PT54)+SUMPRODUCT((PS3:PS54=OV14)*(PV3:PV54=OV12)*PT3:PT54)+SUMPRODUCT((PS3:PS54=OV14)*(PV3:PV54=OV13)*PT3:PT54)+SUMPRODUCT((PS3:PS54=OV15)*(PV3:PV54=OV14)*PU3:PU54)+SUMPRODUCT((PS3:PS54=OV11)*(PV3:PV54=OV14)*PU3:PU54)+SUMPRODUCT((PS3:PS54=OV12)*(PV3:PV54=OV14)*PU3:PU54)+SUMPRODUCT((PS3:PS54=OV13)*(PV3:PV54=OV14)*PU3:PU54)</f>
        <v>0</v>
      </c>
      <c r="PA14" s="385">
        <f ca="1">SUMPRODUCT((PS3:PS54=OV14)*(PV3:PV54=OV15)*PU3:PU54)+SUMPRODUCT((PS3:PS54=OV14)*(PV3:PV54=OV11)*PU3:PU54)+SUMPRODUCT((PS3:PS54=OV14)*(PV3:PV54=OV12)*PU3:PU54)+SUMPRODUCT((PS3:PS54=OV14)*(PV3:PV54=OV13)*PU3:PU54)+SUMPRODUCT((PS3:PS54=OV15)*(PV3:PV54=OV14)*PT3:PT54)+SUMPRODUCT((PS3:PS54=OV11)*(PV3:PV54=OV14)*PT3:PT54)+SUMPRODUCT((PS3:PS54=OV12)*(PV3:PV54=OV14)*PT3:PT54)+SUMPRODUCT((PS3:PS54=OV13)*(PV3:PV54=OV14)*PT3:PT54)</f>
        <v>0</v>
      </c>
      <c r="PB14" s="385">
        <f t="shared" ref="PB14" ca="1" si="2256">OZ14-PA14+1000</f>
        <v>1000</v>
      </c>
      <c r="PC14" s="385" t="str">
        <f t="shared" ref="PC14" si="2257">IF(OV14&lt;&gt;"",OW14*3+OX14*1,"")</f>
        <v/>
      </c>
      <c r="PD14" s="385" t="str">
        <f>IF(OV14&lt;&gt;"",VLOOKUP(OV14,LU4:MA52,7,FALSE),"")</f>
        <v/>
      </c>
      <c r="PE14" s="385" t="str">
        <f>IF(OV14&lt;&gt;"",VLOOKUP(OV14,LU4:MA52,5,FALSE),"")</f>
        <v/>
      </c>
      <c r="PF14" s="385" t="str">
        <f>IF(OV14&lt;&gt;"",VLOOKUP(OV14,LU4:MC52,9,FALSE),"")</f>
        <v/>
      </c>
      <c r="PG14" s="385" t="str">
        <f t="shared" ref="PG14" si="2258">PC14</f>
        <v/>
      </c>
      <c r="PH14" s="385" t="str">
        <f t="shared" ref="PH14" si="2259">IF(OV14&lt;&gt;"",RANK(PG14,PG11:PG15),"")</f>
        <v/>
      </c>
      <c r="PI14" s="385" t="str">
        <f t="shared" ref="PI14" si="2260">IF(OV14&lt;&gt;"",SUMPRODUCT((PG11:PG15=PG14)*(PB11:PB15&gt;PB14)),"")</f>
        <v/>
      </c>
      <c r="PJ14" s="385" t="str">
        <f t="shared" ref="PJ14" si="2261">IF(OV14&lt;&gt;"",SUMPRODUCT((PG11:PG15=PG14)*(PB11:PB15=PB14)*(OZ11:OZ15&gt;OZ14)),"")</f>
        <v/>
      </c>
      <c r="PK14" s="385" t="str">
        <f t="shared" ref="PK14" si="2262">IF(OV14&lt;&gt;"",SUMPRODUCT((PG11:PG15=PG14)*(PB11:PB15=PB14)*(OZ11:OZ15=OZ14)*(PD11:PD15&gt;PD14)),"")</f>
        <v/>
      </c>
      <c r="PL14" s="385" t="str">
        <f t="shared" ref="PL14" si="2263">IF(OV14&lt;&gt;"",SUMPRODUCT((PG11:PG15=PG14)*(PB11:PB15=PB14)*(OZ11:OZ15=OZ14)*(PD11:PD15=PD14)*(PE11:PE15&gt;PE14)),"")</f>
        <v/>
      </c>
      <c r="PM14" s="385" t="str">
        <f t="shared" ref="PM14" si="2264">IF(OV14&lt;&gt;"",SUMPRODUCT((PG11:PG15=PG14)*(PB11:PB15=PB14)*(OZ11:OZ15=OZ14)*(PD11:PD15=PD14)*(PE11:PE15=PE14)*(PF11:PF15&gt;PF14)),"")</f>
        <v/>
      </c>
      <c r="PN14" s="385" t="str">
        <f t="shared" ref="PN14" si="2265">IF(OV14&lt;&gt;"",SUM(PH14:PM14)+3,"")</f>
        <v/>
      </c>
      <c r="PO14" s="385" t="str">
        <f t="shared" ref="PO14" si="2266">IF(OV14&lt;&gt;"",IF(PN14=4,OV14,OV15),"")</f>
        <v/>
      </c>
      <c r="PP14" s="385" t="str">
        <f t="shared" ref="PP14" ca="1" si="2267">IF(PO14&lt;&gt;"",PO14,IF(OU14&lt;&gt;"",OU14,IF(OA14&lt;&gt;"",OA14,IF(NG14&lt;&gt;"",NG14,MG14))))</f>
        <v>Italy</v>
      </c>
      <c r="PQ14" s="385">
        <v>4</v>
      </c>
      <c r="PR14" s="385">
        <v>12</v>
      </c>
      <c r="PS14" s="389" t="str">
        <f t="shared" si="12"/>
        <v>Spain</v>
      </c>
      <c r="PT14" s="389">
        <f ca="1">IF(OFFSET('Game Board'!O19,0,PT1)&lt;&gt;"",OFFSET('Game Board'!O19,0,PT1),0)</f>
        <v>0</v>
      </c>
      <c r="PU14" s="389">
        <f ca="1">IF(OFFSET('Game Board'!P19,0,PT1)&lt;&gt;"",OFFSET('Game Board'!P19,0,PT1),0)</f>
        <v>0</v>
      </c>
      <c r="PV14" s="389" t="str">
        <f t="shared" si="13"/>
        <v>Belgium</v>
      </c>
      <c r="PW14" s="389" t="str">
        <f ca="1">IF(AND(OFFSET('Game Board'!O19,0,PT1)&lt;&gt;"",OFFSET('Game Board'!P19,0,PT1)&lt;&gt;""),IF(PT14&gt;PU14,"W",IF(PT14=PU14,"D","L")),"")</f>
        <v/>
      </c>
      <c r="PX14" s="385" t="str">
        <f t="shared" ca="1" si="14"/>
        <v/>
      </c>
      <c r="PZ14" s="385">
        <f ca="1">VLOOKUP(QA14,TV11:TW15,2,FALSE)</f>
        <v>4</v>
      </c>
      <c r="QA14" s="386" t="str">
        <f t="shared" si="1367"/>
        <v>Italy</v>
      </c>
      <c r="QB14" s="385">
        <f ca="1">SUMPRODUCT((TY3:TY54=QA14)*(UC3:UC54="W"))+SUMPRODUCT((UB3:UB54=QA14)*(UD3:UD54="W"))</f>
        <v>0</v>
      </c>
      <c r="QC14" s="385">
        <f ca="1">SUMPRODUCT((TY3:TY54=QA14)*(UC3:UC54="D"))+SUMPRODUCT((UB3:UB54=QA14)*(UD3:UD54="D"))</f>
        <v>0</v>
      </c>
      <c r="QD14" s="385">
        <f ca="1">SUMPRODUCT((TY3:TY54=QA14)*(UC3:UC54="L"))+SUMPRODUCT((UB3:UB54=QA14)*(UD3:UD54="L"))</f>
        <v>0</v>
      </c>
      <c r="QE14" s="385">
        <f t="shared" ref="QE14" ca="1" si="2268">SUMIF(TY3:TY72,QA14,TZ3:TZ72)+SUMIF(UB3:UB72,QA14,UA3:UA72)</f>
        <v>0</v>
      </c>
      <c r="QF14" s="385">
        <f t="shared" ref="QF14" ca="1" si="2269">SUMIF(UB3:UB72,QA14,TZ3:TZ72)+SUMIF(TY3:TY72,QA14,UA3:UA72)</f>
        <v>0</v>
      </c>
      <c r="QG14" s="385">
        <f t="shared" ca="1" si="1370"/>
        <v>1000</v>
      </c>
      <c r="QH14" s="385">
        <f t="shared" ca="1" si="1371"/>
        <v>0</v>
      </c>
      <c r="QI14" s="391">
        <f t="shared" si="99"/>
        <v>7</v>
      </c>
      <c r="QJ14" s="385">
        <f t="shared" ref="QJ14" ca="1" si="2270">IF(COUNTIF(QH11:QH15,4)&lt;&gt;4,RANK(QH14,QH11:QH15),QH66)</f>
        <v>1</v>
      </c>
      <c r="QL14" s="385">
        <f t="shared" ref="QL14" ca="1" si="2271">SUMPRODUCT((QJ11:QJ14=QJ14)*(QI11:QI14&lt;QI14))+QJ14</f>
        <v>1</v>
      </c>
      <c r="QM14" s="386" t="str">
        <f t="shared" ref="QM14" ca="1" si="2272">INDEX(QA11:QA15,MATCH(4,QL11:QL15,0),0)</f>
        <v>Spain</v>
      </c>
      <c r="QN14" s="385">
        <f t="shared" ref="QN14" ca="1" si="2273">INDEX(QJ11:QJ15,MATCH(QM14,QA11:QA15,0),0)</f>
        <v>1</v>
      </c>
      <c r="QO14" s="385" t="str">
        <f t="shared" ca="1" si="1920"/>
        <v>Spain</v>
      </c>
      <c r="QP14" s="385" t="str">
        <f t="shared" ca="1" si="1921"/>
        <v/>
      </c>
      <c r="QT14" s="385" t="str">
        <f t="shared" ca="1" si="1380"/>
        <v>Spain</v>
      </c>
      <c r="QU14" s="385">
        <f ca="1">SUMPRODUCT((TY3:TY54=QT14)*(UB3:UB54=QT15)*(UC3:UC54="W"))+SUMPRODUCT((TY3:TY54=QT14)*(UB3:UB54=QT11)*(UC3:UC54="W"))+SUMPRODUCT((TY3:TY54=QT14)*(UB3:UB54=QT12)*(UC3:UC54="W"))+SUMPRODUCT((TY3:TY54=QT14)*(UB3:UB54=QT13)*(UC3:UC54="W"))+SUMPRODUCT((TY3:TY54=QT15)*(UB3:UB54=QT14)*(UD3:UD54="W"))+SUMPRODUCT((TY3:TY54=QT11)*(UB3:UB54=QT14)*(UD3:UD54="W"))+SUMPRODUCT((TY3:TY54=QT12)*(UB3:UB54=QT14)*(UD3:UD54="W"))+SUMPRODUCT((TY3:TY54=QT13)*(UB3:UB54=QT14)*(UD3:UD54="W"))</f>
        <v>0</v>
      </c>
      <c r="QV14" s="385">
        <f ca="1">SUMPRODUCT((TY3:TY54=QT14)*(UB3:UB54=QT15)*(UC3:UC54="D"))+SUMPRODUCT((TY3:TY54=QT14)*(UB3:UB54=QT11)*(UC3:UC54="D"))+SUMPRODUCT((TY3:TY54=QT14)*(UB3:UB54=QT12)*(UC3:UC54="D"))+SUMPRODUCT((TY3:TY54=QT14)*(UB3:UB54=QT13)*(UC3:UC54="D"))+SUMPRODUCT((TY3:TY54=QT15)*(UB3:UB54=QT14)*(UC3:UC54="D"))+SUMPRODUCT((TY3:TY54=QT11)*(UB3:UB54=QT14)*(UC3:UC54="D"))+SUMPRODUCT((TY3:TY54=QT12)*(UB3:UB54=QT14)*(UC3:UC54="D"))+SUMPRODUCT((TY3:TY54=QT13)*(UB3:UB54=QT14)*(UC3:UC54="D"))</f>
        <v>0</v>
      </c>
      <c r="QW14" s="385">
        <f ca="1">SUMPRODUCT((TY3:TY54=QT14)*(UB3:UB54=QT15)*(UC3:UC54="L"))+SUMPRODUCT((TY3:TY54=QT14)*(UB3:UB54=QT11)*(UC3:UC54="L"))+SUMPRODUCT((TY3:TY54=QT14)*(UB3:UB54=QT12)*(UC3:UC54="L"))+SUMPRODUCT((TY3:TY54=QT14)*(UB3:UB54=QT13)*(UC3:UC54="L"))+SUMPRODUCT((TY3:TY54=QT15)*(UB3:UB54=QT14)*(UD3:UD54="L"))+SUMPRODUCT((TY3:TY54=QT11)*(UB3:UB54=QT14)*(UD3:UD54="L"))+SUMPRODUCT((TY3:TY54=QT12)*(UB3:UB54=QT14)*(UD3:UD54="L"))+SUMPRODUCT((TY3:TY54=QT13)*(UB3:UB54=QT14)*(UD3:UD54="L"))</f>
        <v>0</v>
      </c>
      <c r="QX14" s="385">
        <f ca="1">SUMPRODUCT((TY3:TY54=QT14)*(UB3:UB54=QT15)*TZ3:TZ54)+SUMPRODUCT((TY3:TY54=QT14)*(UB3:UB54=QT11)*TZ3:TZ54)+SUMPRODUCT((TY3:TY54=QT14)*(UB3:UB54=QT12)*TZ3:TZ54)+SUMPRODUCT((TY3:TY54=QT14)*(UB3:UB54=QT13)*TZ3:TZ54)+SUMPRODUCT((TY3:TY54=QT15)*(UB3:UB54=QT14)*UA3:UA54)+SUMPRODUCT((TY3:TY54=QT11)*(UB3:UB54=QT14)*UA3:UA54)+SUMPRODUCT((TY3:TY54=QT12)*(UB3:UB54=QT14)*UA3:UA54)+SUMPRODUCT((TY3:TY54=QT13)*(UB3:UB54=QT14)*UA3:UA54)</f>
        <v>0</v>
      </c>
      <c r="QY14" s="385">
        <f ca="1">SUMPRODUCT((TY3:TY54=QT14)*(UB3:UB54=QT15)*UA3:UA54)+SUMPRODUCT((TY3:TY54=QT14)*(UB3:UB54=QT11)*UA3:UA54)+SUMPRODUCT((TY3:TY54=QT14)*(UB3:UB54=QT12)*UA3:UA54)+SUMPRODUCT((TY3:TY54=QT14)*(UB3:UB54=QT13)*UA3:UA54)+SUMPRODUCT((TY3:TY54=QT15)*(UB3:UB54=QT14)*TZ3:TZ54)+SUMPRODUCT((TY3:TY54=QT11)*(UB3:UB54=QT14)*TZ3:TZ54)+SUMPRODUCT((TY3:TY54=QT12)*(UB3:UB54=QT14)*TZ3:TZ54)+SUMPRODUCT((TY3:TY54=QT13)*(UB3:UB54=QT14)*TZ3:TZ54)</f>
        <v>0</v>
      </c>
      <c r="QZ14" s="385">
        <f t="shared" ca="1" si="1381"/>
        <v>1000</v>
      </c>
      <c r="RA14" s="385">
        <f t="shared" ca="1" si="1382"/>
        <v>0</v>
      </c>
      <c r="RB14" s="385">
        <f ca="1">IF(QT14&lt;&gt;"",VLOOKUP(QT14,QA4:QG52,7,FALSE),"")</f>
        <v>1000</v>
      </c>
      <c r="RC14" s="385">
        <f ca="1">IF(QT14&lt;&gt;"",VLOOKUP(QT14,QA4:QG52,5,FALSE),"")</f>
        <v>0</v>
      </c>
      <c r="RD14" s="385">
        <f ca="1">IF(QT14&lt;&gt;"",VLOOKUP(QT14,QA4:QI52,9,FALSE),"")</f>
        <v>29</v>
      </c>
      <c r="RE14" s="385">
        <f t="shared" ca="1" si="1383"/>
        <v>0</v>
      </c>
      <c r="RF14" s="385">
        <f t="shared" ref="RF14" ca="1" si="2274">IF(QT14&lt;&gt;"",RANK(RE14,RE11:RE15),"")</f>
        <v>1</v>
      </c>
      <c r="RG14" s="385">
        <f t="shared" ref="RG14" ca="1" si="2275">IF(QT14&lt;&gt;"",SUMPRODUCT((RE11:RE15=RE14)*(QZ11:QZ15&gt;QZ14)),"")</f>
        <v>0</v>
      </c>
      <c r="RH14" s="385">
        <f t="shared" ref="RH14" ca="1" si="2276">IF(QT14&lt;&gt;"",SUMPRODUCT((RE11:RE15=RE14)*(QZ11:QZ15=QZ14)*(QX11:QX15&gt;QX14)),"")</f>
        <v>0</v>
      </c>
      <c r="RI14" s="385">
        <f t="shared" ref="RI14" ca="1" si="2277">IF(QT14&lt;&gt;"",SUMPRODUCT((RE11:RE15=RE14)*(QZ11:QZ15=QZ14)*(QX11:QX15=QX14)*(RB11:RB15&gt;RB14)),"")</f>
        <v>0</v>
      </c>
      <c r="RJ14" s="385">
        <f t="shared" ref="RJ14" ca="1" si="2278">IF(QT14&lt;&gt;"",SUMPRODUCT((RE11:RE15=RE14)*(QZ11:QZ15=QZ14)*(QX11:QX15=QX14)*(RB11:RB15=RB14)*(RC11:RC15&gt;RC14)),"")</f>
        <v>0</v>
      </c>
      <c r="RK14" s="385">
        <f t="shared" ref="RK14" ca="1" si="2279">IF(QT14&lt;&gt;"",SUMPRODUCT((RE11:RE15=RE14)*(QZ11:QZ15=QZ14)*(QX11:QX15=QX14)*(RB11:RB15=RB14)*(RC11:RC15=RC14)*(RD11:RD15&gt;RD14)),"")</f>
        <v>0</v>
      </c>
      <c r="RL14" s="385">
        <f t="shared" ref="RL14" ca="1" si="2280">IF(QT14&lt;&gt;"",IF(RL66&lt;&gt;"",IF(QS62=3,RL66,RL66+QS62),SUM(RF14:RK14)),"")</f>
        <v>1</v>
      </c>
      <c r="RM14" s="385" t="str">
        <f t="shared" ref="RM14" ca="1" si="2281">IF(QT14&lt;&gt;"",INDEX(QT11:QT15,MATCH(4,RL11:RL15,0),0),"")</f>
        <v>Italy</v>
      </c>
      <c r="RN14" s="385" t="str">
        <f t="shared" ca="1" si="1635"/>
        <v/>
      </c>
      <c r="RO14" s="385" t="str">
        <f ca="1">IF(RN14&lt;&gt;"",SUMPRODUCT((TY3:TY54=RN14)*(UB3:UB54=RN15)*(UC3:UC54="W"))+SUMPRODUCT((TY3:TY54=RN14)*(UB3:UB54=RN12)*(UC3:UC54="W"))+SUMPRODUCT((TY3:TY54=RN14)*(UB3:UB54=RN13)*(UC3:UC54="W"))+SUMPRODUCT((TY3:TY54=RN15)*(UB3:UB54=RN14)*(UD3:UD54="W"))+SUMPRODUCT((TY3:TY54=RN12)*(UB3:UB54=RN14)*(UD3:UD54="W"))+SUMPRODUCT((TY3:TY54=RN13)*(UB3:UB54=RN14)*(UD3:UD54="W")),"")</f>
        <v/>
      </c>
      <c r="RP14" s="385" t="str">
        <f ca="1">IF(RN14&lt;&gt;"",SUMPRODUCT((TY3:TY54=RN14)*(UB3:UB54=RN15)*(UC3:UC54="D"))+SUMPRODUCT((TY3:TY54=RN14)*(UB3:UB54=RN12)*(UC3:UC54="D"))+SUMPRODUCT((TY3:TY54=RN14)*(UB3:UB54=RN13)*(UC3:UC54="D"))+SUMPRODUCT((TY3:TY54=RN15)*(UB3:UB54=RN14)*(UC3:UC54="D"))+SUMPRODUCT((TY3:TY54=RN12)*(UB3:UB54=RN14)*(UC3:UC54="D"))+SUMPRODUCT((TY3:TY54=RN13)*(UB3:UB54=RN14)*(UC3:UC54="D")),"")</f>
        <v/>
      </c>
      <c r="RQ14" s="385" t="str">
        <f ca="1">IF(RN14&lt;&gt;"",SUMPRODUCT((TY3:TY54=RN14)*(UB3:UB54=RN15)*(UC3:UC54="L"))+SUMPRODUCT((TY3:TY54=RN14)*(UB3:UB54=RN12)*(UC3:UC54="L"))+SUMPRODUCT((TY3:TY54=RN14)*(UB3:UB54=RN13)*(UC3:UC54="L"))+SUMPRODUCT((TY3:TY54=RN15)*(UB3:UB54=RN14)*(UD3:UD54="L"))+SUMPRODUCT((TY3:TY54=RN12)*(UB3:UB54=RN14)*(UD3:UD54="L"))+SUMPRODUCT((TY3:TY54=RN13)*(UB3:UB54=RN14)*(UD3:UD54="L")),"")</f>
        <v/>
      </c>
      <c r="RR14" s="385">
        <f ca="1">SUMPRODUCT((TY3:TY54=RN14)*(UB3:UB54=RN15)*TZ3:TZ54)+SUMPRODUCT((TY3:TY54=RN14)*(UB3:UB54=RN11)*TZ3:TZ54)+SUMPRODUCT((TY3:TY54=RN14)*(UB3:UB54=RN12)*TZ3:TZ54)+SUMPRODUCT((TY3:TY54=RN14)*(UB3:UB54=RN13)*TZ3:TZ54)+SUMPRODUCT((TY3:TY54=RN15)*(UB3:UB54=RN14)*UA3:UA54)+SUMPRODUCT((TY3:TY54=RN11)*(UB3:UB54=RN14)*UA3:UA54)+SUMPRODUCT((TY3:TY54=RN12)*(UB3:UB54=RN14)*UA3:UA54)+SUMPRODUCT((TY3:TY54=RN13)*(UB3:UB54=RN14)*UA3:UA54)</f>
        <v>0</v>
      </c>
      <c r="RS14" s="385">
        <f ca="1">SUMPRODUCT((TY3:TY54=RN14)*(UB3:UB54=RN15)*UA3:UA54)+SUMPRODUCT((TY3:TY54=RN14)*(UB3:UB54=RN11)*UA3:UA54)+SUMPRODUCT((TY3:TY54=RN14)*(UB3:UB54=RN12)*UA3:UA54)+SUMPRODUCT((TY3:TY54=RN14)*(UB3:UB54=RN13)*UA3:UA54)+SUMPRODUCT((TY3:TY54=RN15)*(UB3:UB54=RN14)*TZ3:TZ54)+SUMPRODUCT((TY3:TY54=RN11)*(UB3:UB54=RN14)*TZ3:TZ54)+SUMPRODUCT((TY3:TY54=RN12)*(UB3:UB54=RN14)*TZ3:TZ54)+SUMPRODUCT((TY3:TY54=RN13)*(UB3:UB54=RN14)*TZ3:TZ54)</f>
        <v>0</v>
      </c>
      <c r="RT14" s="385">
        <f t="shared" ca="1" si="1636"/>
        <v>1000</v>
      </c>
      <c r="RU14" s="385" t="str">
        <f t="shared" ca="1" si="1637"/>
        <v/>
      </c>
      <c r="RV14" s="385" t="str">
        <f ca="1">IF(RN14&lt;&gt;"",VLOOKUP(RN14,QA4:QG52,7,FALSE),"")</f>
        <v/>
      </c>
      <c r="RW14" s="385" t="str">
        <f ca="1">IF(RN14&lt;&gt;"",VLOOKUP(RN14,QA4:QG52,5,FALSE),"")</f>
        <v/>
      </c>
      <c r="RX14" s="385" t="str">
        <f ca="1">IF(RN14&lt;&gt;"",VLOOKUP(RN14,QA4:QI52,9,FALSE),"")</f>
        <v/>
      </c>
      <c r="RY14" s="385" t="str">
        <f t="shared" ca="1" si="1638"/>
        <v/>
      </c>
      <c r="RZ14" s="385" t="str">
        <f t="shared" ref="RZ14" ca="1" si="2282">IF(RN14&lt;&gt;"",RANK(RY14,RY11:RY15),"")</f>
        <v/>
      </c>
      <c r="SA14" s="385" t="str">
        <f t="shared" ref="SA14" ca="1" si="2283">IF(RN14&lt;&gt;"",SUMPRODUCT((RY11:RY15=RY14)*(RT11:RT15&gt;RT14)),"")</f>
        <v/>
      </c>
      <c r="SB14" s="385" t="str">
        <f t="shared" ref="SB14" ca="1" si="2284">IF(RN14&lt;&gt;"",SUMPRODUCT((RY11:RY15=RY14)*(RT11:RT15=RT14)*(RR11:RR15&gt;RR14)),"")</f>
        <v/>
      </c>
      <c r="SC14" s="385" t="str">
        <f t="shared" ref="SC14" ca="1" si="2285">IF(RN14&lt;&gt;"",SUMPRODUCT((RY11:RY15=RY14)*(RT11:RT15=RT14)*(RR11:RR15=RR14)*(RV11:RV15&gt;RV14)),"")</f>
        <v/>
      </c>
      <c r="SD14" s="385" t="str">
        <f t="shared" ref="SD14" ca="1" si="2286">IF(RN14&lt;&gt;"",SUMPRODUCT((RY11:RY15=RY14)*(RT11:RT15=RT14)*(RR11:RR15=RR14)*(RV11:RV15=RV14)*(RW11:RW15&gt;RW14)),"")</f>
        <v/>
      </c>
      <c r="SE14" s="385" t="str">
        <f t="shared" ref="SE14" ca="1" si="2287">IF(RN14&lt;&gt;"",SUMPRODUCT((RY11:RY15=RY14)*(RT11:RT15=RT14)*(RR11:RR15=RR14)*(RV11:RV15=RV14)*(RW11:RW15=RW14)*(RX11:RX15&gt;RX14)),"")</f>
        <v/>
      </c>
      <c r="SF14" s="385" t="str">
        <f t="shared" ref="SF14" ca="1" si="2288">IF(RN14&lt;&gt;"",IF(SF66&lt;&gt;"",IF(RM62=3,SF66,SF66+RM62),SUM(RZ14:SE14)+1),"")</f>
        <v/>
      </c>
      <c r="SG14" s="385" t="str">
        <f t="shared" ref="SG14" ca="1" si="2289">IF(RN14&lt;&gt;"",INDEX(RN12:RN15,MATCH(4,SF12:SF15,0),0),"")</f>
        <v/>
      </c>
      <c r="SH14" s="385" t="str">
        <f t="shared" ca="1" si="1939"/>
        <v/>
      </c>
      <c r="SI14" s="385">
        <f ca="1">SUMPRODUCT((TY3:TY54=SH14)*(UB3:UB54=SH15)*(UC3:UC54="W"))+SUMPRODUCT((TY3:TY54=SH14)*(UB3:UB54=SH16)*(UC3:UC54="W"))+SUMPRODUCT((TY3:TY54=SH14)*(UB3:UB54=SH13)*(UC3:UC54="W"))+SUMPRODUCT((TY3:TY54=SH15)*(UB3:UB54=SH14)*(UD3:UD54="W"))+SUMPRODUCT((TY3:TY54=SH16)*(UB3:UB54=SH14)*(UD3:UD54="W"))+SUMPRODUCT((TY3:TY54=SH13)*(UB3:UB54=SH14)*(UD3:UD54="W"))</f>
        <v>0</v>
      </c>
      <c r="SJ14" s="385">
        <f ca="1">SUMPRODUCT((TY3:TY54=SH14)*(UB3:UB54=SH15)*(UC3:UC54="D"))+SUMPRODUCT((TY3:TY54=SH14)*(UB3:UB54=SH16)*(UC3:UC54="D"))+SUMPRODUCT((TY3:TY54=SH14)*(UB3:UB54=SH13)*(UC3:UC54="D"))+SUMPRODUCT((TY3:TY54=SH15)*(UB3:UB54=SH14)*(UC3:UC54="D"))+SUMPRODUCT((TY3:TY54=SH16)*(UB3:UB54=SH14)*(UC3:UC54="D"))+SUMPRODUCT((TY3:TY54=SH13)*(UB3:UB54=SH14)*(UC3:UC54="D"))</f>
        <v>0</v>
      </c>
      <c r="SK14" s="385">
        <f ca="1">SUMPRODUCT((TY3:TY54=SH14)*(UB3:UB54=SH15)*(UC3:UC54="L"))+SUMPRODUCT((TY3:TY54=SH14)*(UB3:UB54=SH16)*(UC3:UC54="L"))+SUMPRODUCT((TY3:TY54=SH14)*(UB3:UB54=SH13)*(UC3:UC54="L"))+SUMPRODUCT((TY3:TY54=SH15)*(UB3:UB54=SH14)*(UD3:UD54="L"))+SUMPRODUCT((TY3:TY54=SH16)*(UB3:UB54=SH14)*(UD3:UD54="L"))+SUMPRODUCT((TY3:TY54=SH13)*(UB3:UB54=SH14)*(UD3:UD54="L"))</f>
        <v>0</v>
      </c>
      <c r="SL14" s="385">
        <f ca="1">SUMPRODUCT((TY3:TY54=SH14)*(UB3:UB54=SH15)*TZ3:TZ54)+SUMPRODUCT((TY3:TY54=SH14)*(UB3:UB54=SH11)*TZ3:TZ54)+SUMPRODUCT((TY3:TY54=SH14)*(UB3:UB54=SH12)*TZ3:TZ54)+SUMPRODUCT((TY3:TY54=SH14)*(UB3:UB54=SH13)*TZ3:TZ54)+SUMPRODUCT((TY3:TY54=SH15)*(UB3:UB54=SH14)*UA3:UA54)+SUMPRODUCT((TY3:TY54=SH11)*(UB3:UB54=SH14)*UA3:UA54)+SUMPRODUCT((TY3:TY54=SH12)*(UB3:UB54=SH14)*UA3:UA54)+SUMPRODUCT((TY3:TY54=SH13)*(UB3:UB54=SH14)*UA3:UA54)</f>
        <v>0</v>
      </c>
      <c r="SM14" s="385">
        <f ca="1">SUMPRODUCT((TY3:TY54=SH14)*(UB3:UB54=SH15)*UA3:UA54)+SUMPRODUCT((TY3:TY54=SH14)*(UB3:UB54=SH11)*UA3:UA54)+SUMPRODUCT((TY3:TY54=SH14)*(UB3:UB54=SH12)*UA3:UA54)+SUMPRODUCT((TY3:TY54=SH14)*(UB3:UB54=SH13)*UA3:UA54)+SUMPRODUCT((TY3:TY54=SH15)*(UB3:UB54=SH14)*TZ3:TZ54)+SUMPRODUCT((TY3:TY54=SH11)*(UB3:UB54=SH14)*TZ3:TZ54)+SUMPRODUCT((TY3:TY54=SH12)*(UB3:UB54=SH14)*TZ3:TZ54)+SUMPRODUCT((TY3:TY54=SH13)*(UB3:UB54=SH14)*TZ3:TZ54)</f>
        <v>0</v>
      </c>
      <c r="SN14" s="385">
        <f t="shared" ca="1" si="1940"/>
        <v>1000</v>
      </c>
      <c r="SO14" s="385" t="str">
        <f t="shared" ca="1" si="1941"/>
        <v/>
      </c>
      <c r="SP14" s="385" t="str">
        <f ca="1">IF(SH14&lt;&gt;"",VLOOKUP(SH14,QA4:QG52,7,FALSE),"")</f>
        <v/>
      </c>
      <c r="SQ14" s="385" t="str">
        <f ca="1">IF(SH14&lt;&gt;"",VLOOKUP(SH14,QA4:QG52,5,FALSE),"")</f>
        <v/>
      </c>
      <c r="SR14" s="385" t="str">
        <f ca="1">IF(SH14&lt;&gt;"",VLOOKUP(SH14,QA4:QI52,9,FALSE),"")</f>
        <v/>
      </c>
      <c r="SS14" s="385" t="str">
        <f t="shared" ca="1" si="1942"/>
        <v/>
      </c>
      <c r="ST14" s="385" t="str">
        <f t="shared" ref="ST14" ca="1" si="2290">IF(SH14&lt;&gt;"",RANK(SS14,SS11:SS15),"")</f>
        <v/>
      </c>
      <c r="SU14" s="385" t="str">
        <f t="shared" ref="SU14" ca="1" si="2291">IF(SH14&lt;&gt;"",SUMPRODUCT((SS11:SS15=SS14)*(SN11:SN15&gt;SN14)),"")</f>
        <v/>
      </c>
      <c r="SV14" s="385" t="str">
        <f t="shared" ref="SV14" ca="1" si="2292">IF(SH14&lt;&gt;"",SUMPRODUCT((SS11:SS15=SS14)*(SN11:SN15=SN14)*(SL11:SL15&gt;SL14)),"")</f>
        <v/>
      </c>
      <c r="SW14" s="385" t="str">
        <f t="shared" ref="SW14" ca="1" si="2293">IF(SH14&lt;&gt;"",SUMPRODUCT((SS11:SS15=SS14)*(SN11:SN15=SN14)*(SL11:SL15=SL14)*(SP11:SP15&gt;SP14)),"")</f>
        <v/>
      </c>
      <c r="SX14" s="385" t="str">
        <f t="shared" ref="SX14" ca="1" si="2294">IF(SH14&lt;&gt;"",SUMPRODUCT((SS11:SS15=SS14)*(SN11:SN15=SN14)*(SL11:SL15=SL14)*(SP11:SP15=SP14)*(SQ11:SQ15&gt;SQ14)),"")</f>
        <v/>
      </c>
      <c r="SY14" s="385" t="str">
        <f t="shared" ref="SY14" ca="1" si="2295">IF(SH14&lt;&gt;"",SUMPRODUCT((SS11:SS15=SS14)*(SN11:SN15=SN14)*(SL11:SL15=SL14)*(SP11:SP15=SP14)*(SQ11:SQ15=SQ14)*(SR11:SR15&gt;SR14)),"")</f>
        <v/>
      </c>
      <c r="SZ14" s="385" t="str">
        <f t="shared" ca="1" si="1949"/>
        <v/>
      </c>
      <c r="TA14" s="385" t="str">
        <f t="shared" ref="TA14" ca="1" si="2296">IF(SH14&lt;&gt;"",INDEX(SH13:SH15,MATCH(4,SZ13:SZ15,0),0),"")</f>
        <v/>
      </c>
      <c r="TB14" s="385" t="str">
        <f t="shared" ref="TB14" si="2297">IF(QR11&lt;&gt;"",QR11,"")</f>
        <v/>
      </c>
      <c r="TC14" s="385">
        <f ca="1">SUMPRODUCT((TY3:TY54=TB14)*(UB3:UB54=TB15)*(UC3:UC54="W"))+SUMPRODUCT((TY3:TY54=TB14)*(UB3:UB54=TB16)*(UC3:UC54="W"))+SUMPRODUCT((TY3:TY54=TB14)*(UB3:UB54=TB17)*(UC3:UC54="W"))+SUMPRODUCT((TY3:TY54=TB15)*(UB3:UB54=TB14)*(UD3:UD54="W"))+SUMPRODUCT((TY3:TY54=TB16)*(UB3:UB54=TB14)*(UD3:UD54="W"))+SUMPRODUCT((TY3:TY54=TB17)*(UB3:UB54=TB14)*(UD3:UD54="W"))</f>
        <v>0</v>
      </c>
      <c r="TD14" s="385">
        <f ca="1">SUMPRODUCT((TY3:TY54=TB14)*(UB3:UB54=TB15)*(UC3:UC54="D"))+SUMPRODUCT((TY3:TY54=TB14)*(UB3:UB54=TB16)*(UC3:UC54="D"))+SUMPRODUCT((TY3:TY54=TB14)*(UB3:UB54=TB17)*(UC3:UC54="D"))+SUMPRODUCT((TY3:TY54=TB15)*(UB3:UB54=TB14)*(UC3:UC54="D"))+SUMPRODUCT((TY3:TY54=TB16)*(UB3:UB54=TB14)*(UC3:UC54="D"))+SUMPRODUCT((TY3:TY54=TB17)*(UB3:UB54=TB14)*(UC3:UC54="D"))</f>
        <v>0</v>
      </c>
      <c r="TE14" s="385">
        <f ca="1">SUMPRODUCT((TY3:TY54=TB14)*(UB3:UB54=TB15)*(UC3:UC54="L"))+SUMPRODUCT((TY3:TY54=TB14)*(UB3:UB54=TB16)*(UC3:UC54="L"))+SUMPRODUCT((TY3:TY54=TB14)*(UB3:UB54=TB17)*(UC3:UC54="L"))+SUMPRODUCT((TY3:TY54=TB15)*(UB3:UB54=TB14)*(UD3:UD54="L"))+SUMPRODUCT((TY3:TY54=TB16)*(UB3:UB54=TB14)*(UD3:UD54="L"))+SUMPRODUCT((TY3:TY54=TB17)*(UB3:UB54=TB14)*(UD3:UD54="L"))</f>
        <v>0</v>
      </c>
      <c r="TF14" s="385">
        <f ca="1">SUMPRODUCT((TY3:TY54=TB14)*(UB3:UB54=TB15)*TZ3:TZ54)+SUMPRODUCT((TY3:TY54=TB14)*(UB3:UB54=TB11)*TZ3:TZ54)+SUMPRODUCT((TY3:TY54=TB14)*(UB3:UB54=TB12)*TZ3:TZ54)+SUMPRODUCT((TY3:TY54=TB14)*(UB3:UB54=TB13)*TZ3:TZ54)+SUMPRODUCT((TY3:TY54=TB15)*(UB3:UB54=TB14)*UA3:UA54)+SUMPRODUCT((TY3:TY54=TB11)*(UB3:UB54=TB14)*UA3:UA54)+SUMPRODUCT((TY3:TY54=TB12)*(UB3:UB54=TB14)*UA3:UA54)+SUMPRODUCT((TY3:TY54=TB13)*(UB3:UB54=TB14)*UA3:UA54)</f>
        <v>0</v>
      </c>
      <c r="TG14" s="385">
        <f ca="1">SUMPRODUCT((TY3:TY54=TB14)*(UB3:UB54=TB15)*UA3:UA54)+SUMPRODUCT((TY3:TY54=TB14)*(UB3:UB54=TB11)*UA3:UA54)+SUMPRODUCT((TY3:TY54=TB14)*(UB3:UB54=TB12)*UA3:UA54)+SUMPRODUCT((TY3:TY54=TB14)*(UB3:UB54=TB13)*UA3:UA54)+SUMPRODUCT((TY3:TY54=TB15)*(UB3:UB54=TB14)*TZ3:TZ54)+SUMPRODUCT((TY3:TY54=TB11)*(UB3:UB54=TB14)*TZ3:TZ54)+SUMPRODUCT((TY3:TY54=TB12)*(UB3:UB54=TB14)*TZ3:TZ54)+SUMPRODUCT((TY3:TY54=TB13)*(UB3:UB54=TB14)*TZ3:TZ54)</f>
        <v>0</v>
      </c>
      <c r="TH14" s="385">
        <f t="shared" ref="TH14" ca="1" si="2298">TF14-TG14+1000</f>
        <v>1000</v>
      </c>
      <c r="TI14" s="385" t="str">
        <f t="shared" ref="TI14" si="2299">IF(TB14&lt;&gt;"",TC14*3+TD14*1,"")</f>
        <v/>
      </c>
      <c r="TJ14" s="385" t="str">
        <f>IF(TB14&lt;&gt;"",VLOOKUP(TB14,QA4:QG52,7,FALSE),"")</f>
        <v/>
      </c>
      <c r="TK14" s="385" t="str">
        <f>IF(TB14&lt;&gt;"",VLOOKUP(TB14,QA4:QG52,5,FALSE),"")</f>
        <v/>
      </c>
      <c r="TL14" s="385" t="str">
        <f>IF(TB14&lt;&gt;"",VLOOKUP(TB14,QA4:QI52,9,FALSE),"")</f>
        <v/>
      </c>
      <c r="TM14" s="385" t="str">
        <f t="shared" ref="TM14" si="2300">TI14</f>
        <v/>
      </c>
      <c r="TN14" s="385" t="str">
        <f t="shared" ref="TN14" si="2301">IF(TB14&lt;&gt;"",RANK(TM14,TM11:TM15),"")</f>
        <v/>
      </c>
      <c r="TO14" s="385" t="str">
        <f t="shared" ref="TO14" si="2302">IF(TB14&lt;&gt;"",SUMPRODUCT((TM11:TM15=TM14)*(TH11:TH15&gt;TH14)),"")</f>
        <v/>
      </c>
      <c r="TP14" s="385" t="str">
        <f t="shared" ref="TP14" si="2303">IF(TB14&lt;&gt;"",SUMPRODUCT((TM11:TM15=TM14)*(TH11:TH15=TH14)*(TF11:TF15&gt;TF14)),"")</f>
        <v/>
      </c>
      <c r="TQ14" s="385" t="str">
        <f t="shared" ref="TQ14" si="2304">IF(TB14&lt;&gt;"",SUMPRODUCT((TM11:TM15=TM14)*(TH11:TH15=TH14)*(TF11:TF15=TF14)*(TJ11:TJ15&gt;TJ14)),"")</f>
        <v/>
      </c>
      <c r="TR14" s="385" t="str">
        <f t="shared" ref="TR14" si="2305">IF(TB14&lt;&gt;"",SUMPRODUCT((TM11:TM15=TM14)*(TH11:TH15=TH14)*(TF11:TF15=TF14)*(TJ11:TJ15=TJ14)*(TK11:TK15&gt;TK14)),"")</f>
        <v/>
      </c>
      <c r="TS14" s="385" t="str">
        <f t="shared" ref="TS14" si="2306">IF(TB14&lt;&gt;"",SUMPRODUCT((TM11:TM15=TM14)*(TH11:TH15=TH14)*(TF11:TF15=TF14)*(TJ11:TJ15=TJ14)*(TK11:TK15=TK14)*(TL11:TL15&gt;TL14)),"")</f>
        <v/>
      </c>
      <c r="TT14" s="385" t="str">
        <f t="shared" ref="TT14" si="2307">IF(TB14&lt;&gt;"",SUM(TN14:TS14)+3,"")</f>
        <v/>
      </c>
      <c r="TU14" s="385" t="str">
        <f t="shared" ref="TU14" si="2308">IF(TB14&lt;&gt;"",IF(TT14=4,TB14,TB15),"")</f>
        <v/>
      </c>
      <c r="TV14" s="385" t="str">
        <f t="shared" ref="TV14" ca="1" si="2309">IF(TU14&lt;&gt;"",TU14,IF(TA14&lt;&gt;"",TA14,IF(SG14&lt;&gt;"",SG14,IF(RM14&lt;&gt;"",RM14,QM14))))</f>
        <v>Italy</v>
      </c>
      <c r="TW14" s="385">
        <v>4</v>
      </c>
      <c r="TX14" s="385">
        <v>12</v>
      </c>
      <c r="TY14" s="389" t="str">
        <f t="shared" si="15"/>
        <v>Spain</v>
      </c>
      <c r="TZ14" s="389">
        <f ca="1">IF(OFFSET('Game Board'!O19,0,TZ1)&lt;&gt;"",OFFSET('Game Board'!O19,0,TZ1),0)</f>
        <v>0</v>
      </c>
      <c r="UA14" s="389">
        <f ca="1">IF(OFFSET('Game Board'!P19,0,TZ1)&lt;&gt;"",OFFSET('Game Board'!P19,0,TZ1),0)</f>
        <v>0</v>
      </c>
      <c r="UB14" s="389" t="str">
        <f t="shared" si="16"/>
        <v>Belgium</v>
      </c>
      <c r="UC14" s="389" t="str">
        <f ca="1">IF(AND(OFFSET('Game Board'!O19,0,TZ1)&lt;&gt;"",OFFSET('Game Board'!P19,0,TZ1)&lt;&gt;""),IF(TZ14&gt;UA14,"W",IF(TZ14=UA14,"D","L")),"")</f>
        <v/>
      </c>
      <c r="UD14" s="385" t="str">
        <f t="shared" ca="1" si="17"/>
        <v/>
      </c>
      <c r="UF14" s="385">
        <f ca="1">VLOOKUP(UG14,YB11:YC15,2,FALSE)</f>
        <v>4</v>
      </c>
      <c r="UG14" s="386" t="str">
        <f t="shared" si="1393"/>
        <v>Italy</v>
      </c>
      <c r="UH14" s="385">
        <f ca="1">SUMPRODUCT((YE3:YE54=UG14)*(YI3:YI54="W"))+SUMPRODUCT((YH3:YH54=UG14)*(YJ3:YJ54="W"))</f>
        <v>0</v>
      </c>
      <c r="UI14" s="385">
        <f ca="1">SUMPRODUCT((YE3:YE54=UG14)*(YI3:YI54="D"))+SUMPRODUCT((YH3:YH54=UG14)*(YJ3:YJ54="D"))</f>
        <v>0</v>
      </c>
      <c r="UJ14" s="385">
        <f ca="1">SUMPRODUCT((YE3:YE54=UG14)*(YI3:YI54="L"))+SUMPRODUCT((YH3:YH54=UG14)*(YJ3:YJ54="L"))</f>
        <v>0</v>
      </c>
      <c r="UK14" s="385">
        <f t="shared" ref="UK14" ca="1" si="2310">SUMIF(YE3:YE72,UG14,YF3:YF72)+SUMIF(YH3:YH72,UG14,YG3:YG72)</f>
        <v>0</v>
      </c>
      <c r="UL14" s="385">
        <f t="shared" ref="UL14" ca="1" si="2311">SUMIF(YH3:YH72,UG14,YF3:YF72)+SUMIF(YE3:YE72,UG14,YG3:YG72)</f>
        <v>0</v>
      </c>
      <c r="UM14" s="385">
        <f t="shared" ca="1" si="1396"/>
        <v>1000</v>
      </c>
      <c r="UN14" s="385">
        <f t="shared" ca="1" si="1397"/>
        <v>0</v>
      </c>
      <c r="UO14" s="391">
        <f t="shared" si="126"/>
        <v>7</v>
      </c>
      <c r="UP14" s="385">
        <f t="shared" ref="UP14" ca="1" si="2312">IF(COUNTIF(UN11:UN15,4)&lt;&gt;4,RANK(UN14,UN11:UN15),UN66)</f>
        <v>1</v>
      </c>
      <c r="UR14" s="385">
        <f t="shared" ref="UR14" ca="1" si="2313">SUMPRODUCT((UP11:UP14=UP14)*(UO11:UO14&lt;UO14))+UP14</f>
        <v>1</v>
      </c>
      <c r="US14" s="386" t="str">
        <f t="shared" ref="US14" ca="1" si="2314">INDEX(UG11:UG15,MATCH(4,UR11:UR15,0),0)</f>
        <v>Spain</v>
      </c>
      <c r="UT14" s="385">
        <f t="shared" ref="UT14" ca="1" si="2315">INDEX(UP11:UP15,MATCH(US14,UG11:UG15,0),0)</f>
        <v>1</v>
      </c>
      <c r="UU14" s="385" t="str">
        <f t="shared" ca="1" si="1958"/>
        <v>Spain</v>
      </c>
      <c r="UV14" s="385" t="str">
        <f t="shared" ca="1" si="1959"/>
        <v/>
      </c>
      <c r="UZ14" s="385" t="str">
        <f t="shared" ca="1" si="1406"/>
        <v>Spain</v>
      </c>
      <c r="VA14" s="385">
        <f ca="1">SUMPRODUCT((YE3:YE54=UZ14)*(YH3:YH54=UZ15)*(YI3:YI54="W"))+SUMPRODUCT((YE3:YE54=UZ14)*(YH3:YH54=UZ11)*(YI3:YI54="W"))+SUMPRODUCT((YE3:YE54=UZ14)*(YH3:YH54=UZ12)*(YI3:YI54="W"))+SUMPRODUCT((YE3:YE54=UZ14)*(YH3:YH54=UZ13)*(YI3:YI54="W"))+SUMPRODUCT((YE3:YE54=UZ15)*(YH3:YH54=UZ14)*(YJ3:YJ54="W"))+SUMPRODUCT((YE3:YE54=UZ11)*(YH3:YH54=UZ14)*(YJ3:YJ54="W"))+SUMPRODUCT((YE3:YE54=UZ12)*(YH3:YH54=UZ14)*(YJ3:YJ54="W"))+SUMPRODUCT((YE3:YE54=UZ13)*(YH3:YH54=UZ14)*(YJ3:YJ54="W"))</f>
        <v>0</v>
      </c>
      <c r="VB14" s="385">
        <f ca="1">SUMPRODUCT((YE3:YE54=UZ14)*(YH3:YH54=UZ15)*(YI3:YI54="D"))+SUMPRODUCT((YE3:YE54=UZ14)*(YH3:YH54=UZ11)*(YI3:YI54="D"))+SUMPRODUCT((YE3:YE54=UZ14)*(YH3:YH54=UZ12)*(YI3:YI54="D"))+SUMPRODUCT((YE3:YE54=UZ14)*(YH3:YH54=UZ13)*(YI3:YI54="D"))+SUMPRODUCT((YE3:YE54=UZ15)*(YH3:YH54=UZ14)*(YI3:YI54="D"))+SUMPRODUCT((YE3:YE54=UZ11)*(YH3:YH54=UZ14)*(YI3:YI54="D"))+SUMPRODUCT((YE3:YE54=UZ12)*(YH3:YH54=UZ14)*(YI3:YI54="D"))+SUMPRODUCT((YE3:YE54=UZ13)*(YH3:YH54=UZ14)*(YI3:YI54="D"))</f>
        <v>0</v>
      </c>
      <c r="VC14" s="385">
        <f ca="1">SUMPRODUCT((YE3:YE54=UZ14)*(YH3:YH54=UZ15)*(YI3:YI54="L"))+SUMPRODUCT((YE3:YE54=UZ14)*(YH3:YH54=UZ11)*(YI3:YI54="L"))+SUMPRODUCT((YE3:YE54=UZ14)*(YH3:YH54=UZ12)*(YI3:YI54="L"))+SUMPRODUCT((YE3:YE54=UZ14)*(YH3:YH54=UZ13)*(YI3:YI54="L"))+SUMPRODUCT((YE3:YE54=UZ15)*(YH3:YH54=UZ14)*(YJ3:YJ54="L"))+SUMPRODUCT((YE3:YE54=UZ11)*(YH3:YH54=UZ14)*(YJ3:YJ54="L"))+SUMPRODUCT((YE3:YE54=UZ12)*(YH3:YH54=UZ14)*(YJ3:YJ54="L"))+SUMPRODUCT((YE3:YE54=UZ13)*(YH3:YH54=UZ14)*(YJ3:YJ54="L"))</f>
        <v>0</v>
      </c>
      <c r="VD14" s="385">
        <f ca="1">SUMPRODUCT((YE3:YE54=UZ14)*(YH3:YH54=UZ15)*YF3:YF54)+SUMPRODUCT((YE3:YE54=UZ14)*(YH3:YH54=UZ11)*YF3:YF54)+SUMPRODUCT((YE3:YE54=UZ14)*(YH3:YH54=UZ12)*YF3:YF54)+SUMPRODUCT((YE3:YE54=UZ14)*(YH3:YH54=UZ13)*YF3:YF54)+SUMPRODUCT((YE3:YE54=UZ15)*(YH3:YH54=UZ14)*YG3:YG54)+SUMPRODUCT((YE3:YE54=UZ11)*(YH3:YH54=UZ14)*YG3:YG54)+SUMPRODUCT((YE3:YE54=UZ12)*(YH3:YH54=UZ14)*YG3:YG54)+SUMPRODUCT((YE3:YE54=UZ13)*(YH3:YH54=UZ14)*YG3:YG54)</f>
        <v>0</v>
      </c>
      <c r="VE14" s="385">
        <f ca="1">SUMPRODUCT((YE3:YE54=UZ14)*(YH3:YH54=UZ15)*YG3:YG54)+SUMPRODUCT((YE3:YE54=UZ14)*(YH3:YH54=UZ11)*YG3:YG54)+SUMPRODUCT((YE3:YE54=UZ14)*(YH3:YH54=UZ12)*YG3:YG54)+SUMPRODUCT((YE3:YE54=UZ14)*(YH3:YH54=UZ13)*YG3:YG54)+SUMPRODUCT((YE3:YE54=UZ15)*(YH3:YH54=UZ14)*YF3:YF54)+SUMPRODUCT((YE3:YE54=UZ11)*(YH3:YH54=UZ14)*YF3:YF54)+SUMPRODUCT((YE3:YE54=UZ12)*(YH3:YH54=UZ14)*YF3:YF54)+SUMPRODUCT((YE3:YE54=UZ13)*(YH3:YH54=UZ14)*YF3:YF54)</f>
        <v>0</v>
      </c>
      <c r="VF14" s="385">
        <f t="shared" ca="1" si="1407"/>
        <v>1000</v>
      </c>
      <c r="VG14" s="385">
        <f t="shared" ca="1" si="1408"/>
        <v>0</v>
      </c>
      <c r="VH14" s="385">
        <f ca="1">IF(UZ14&lt;&gt;"",VLOOKUP(UZ14,UG4:UM52,7,FALSE),"")</f>
        <v>1000</v>
      </c>
      <c r="VI14" s="385">
        <f ca="1">IF(UZ14&lt;&gt;"",VLOOKUP(UZ14,UG4:UM52,5,FALSE),"")</f>
        <v>0</v>
      </c>
      <c r="VJ14" s="385">
        <f ca="1">IF(UZ14&lt;&gt;"",VLOOKUP(UZ14,UG4:UO52,9,FALSE),"")</f>
        <v>29</v>
      </c>
      <c r="VK14" s="385">
        <f t="shared" ca="1" si="1409"/>
        <v>0</v>
      </c>
      <c r="VL14" s="385">
        <f t="shared" ref="VL14" ca="1" si="2316">IF(UZ14&lt;&gt;"",RANK(VK14,VK11:VK15),"")</f>
        <v>1</v>
      </c>
      <c r="VM14" s="385">
        <f t="shared" ref="VM14" ca="1" si="2317">IF(UZ14&lt;&gt;"",SUMPRODUCT((VK11:VK15=VK14)*(VF11:VF15&gt;VF14)),"")</f>
        <v>0</v>
      </c>
      <c r="VN14" s="385">
        <f t="shared" ref="VN14" ca="1" si="2318">IF(UZ14&lt;&gt;"",SUMPRODUCT((VK11:VK15=VK14)*(VF11:VF15=VF14)*(VD11:VD15&gt;VD14)),"")</f>
        <v>0</v>
      </c>
      <c r="VO14" s="385">
        <f t="shared" ref="VO14" ca="1" si="2319">IF(UZ14&lt;&gt;"",SUMPRODUCT((VK11:VK15=VK14)*(VF11:VF15=VF14)*(VD11:VD15=VD14)*(VH11:VH15&gt;VH14)),"")</f>
        <v>0</v>
      </c>
      <c r="VP14" s="385">
        <f t="shared" ref="VP14" ca="1" si="2320">IF(UZ14&lt;&gt;"",SUMPRODUCT((VK11:VK15=VK14)*(VF11:VF15=VF14)*(VD11:VD15=VD14)*(VH11:VH15=VH14)*(VI11:VI15&gt;VI14)),"")</f>
        <v>0</v>
      </c>
      <c r="VQ14" s="385">
        <f t="shared" ref="VQ14" ca="1" si="2321">IF(UZ14&lt;&gt;"",SUMPRODUCT((VK11:VK15=VK14)*(VF11:VF15=VF14)*(VD11:VD15=VD14)*(VH11:VH15=VH14)*(VI11:VI15=VI14)*(VJ11:VJ15&gt;VJ14)),"")</f>
        <v>0</v>
      </c>
      <c r="VR14" s="385">
        <f t="shared" ref="VR14" ca="1" si="2322">IF(UZ14&lt;&gt;"",IF(VR66&lt;&gt;"",IF(UY62=3,VR66,VR66+UY62),SUM(VL14:VQ14)),"")</f>
        <v>1</v>
      </c>
      <c r="VS14" s="385" t="str">
        <f t="shared" ref="VS14" ca="1" si="2323">IF(UZ14&lt;&gt;"",INDEX(UZ11:UZ15,MATCH(4,VR11:VR15,0),0),"")</f>
        <v>Italy</v>
      </c>
      <c r="VT14" s="385" t="str">
        <f t="shared" ca="1" si="1666"/>
        <v/>
      </c>
      <c r="VU14" s="385" t="str">
        <f ca="1">IF(VT14&lt;&gt;"",SUMPRODUCT((YE3:YE54=VT14)*(YH3:YH54=VT15)*(YI3:YI54="W"))+SUMPRODUCT((YE3:YE54=VT14)*(YH3:YH54=VT12)*(YI3:YI54="W"))+SUMPRODUCT((YE3:YE54=VT14)*(YH3:YH54=VT13)*(YI3:YI54="W"))+SUMPRODUCT((YE3:YE54=VT15)*(YH3:YH54=VT14)*(YJ3:YJ54="W"))+SUMPRODUCT((YE3:YE54=VT12)*(YH3:YH54=VT14)*(YJ3:YJ54="W"))+SUMPRODUCT((YE3:YE54=VT13)*(YH3:YH54=VT14)*(YJ3:YJ54="W")),"")</f>
        <v/>
      </c>
      <c r="VV14" s="385" t="str">
        <f ca="1">IF(VT14&lt;&gt;"",SUMPRODUCT((YE3:YE54=VT14)*(YH3:YH54=VT15)*(YI3:YI54="D"))+SUMPRODUCT((YE3:YE54=VT14)*(YH3:YH54=VT12)*(YI3:YI54="D"))+SUMPRODUCT((YE3:YE54=VT14)*(YH3:YH54=VT13)*(YI3:YI54="D"))+SUMPRODUCT((YE3:YE54=VT15)*(YH3:YH54=VT14)*(YI3:YI54="D"))+SUMPRODUCT((YE3:YE54=VT12)*(YH3:YH54=VT14)*(YI3:YI54="D"))+SUMPRODUCT((YE3:YE54=VT13)*(YH3:YH54=VT14)*(YI3:YI54="D")),"")</f>
        <v/>
      </c>
      <c r="VW14" s="385" t="str">
        <f ca="1">IF(VT14&lt;&gt;"",SUMPRODUCT((YE3:YE54=VT14)*(YH3:YH54=VT15)*(YI3:YI54="L"))+SUMPRODUCT((YE3:YE54=VT14)*(YH3:YH54=VT12)*(YI3:YI54="L"))+SUMPRODUCT((YE3:YE54=VT14)*(YH3:YH54=VT13)*(YI3:YI54="L"))+SUMPRODUCT((YE3:YE54=VT15)*(YH3:YH54=VT14)*(YJ3:YJ54="L"))+SUMPRODUCT((YE3:YE54=VT12)*(YH3:YH54=VT14)*(YJ3:YJ54="L"))+SUMPRODUCT((YE3:YE54=VT13)*(YH3:YH54=VT14)*(YJ3:YJ54="L")),"")</f>
        <v/>
      </c>
      <c r="VX14" s="385">
        <f ca="1">SUMPRODUCT((YE3:YE54=VT14)*(YH3:YH54=VT15)*YF3:YF54)+SUMPRODUCT((YE3:YE54=VT14)*(YH3:YH54=VT11)*YF3:YF54)+SUMPRODUCT((YE3:YE54=VT14)*(YH3:YH54=VT12)*YF3:YF54)+SUMPRODUCT((YE3:YE54=VT14)*(YH3:YH54=VT13)*YF3:YF54)+SUMPRODUCT((YE3:YE54=VT15)*(YH3:YH54=VT14)*YG3:YG54)+SUMPRODUCT((YE3:YE54=VT11)*(YH3:YH54=VT14)*YG3:YG54)+SUMPRODUCT((YE3:YE54=VT12)*(YH3:YH54=VT14)*YG3:YG54)+SUMPRODUCT((YE3:YE54=VT13)*(YH3:YH54=VT14)*YG3:YG54)</f>
        <v>0</v>
      </c>
      <c r="VY14" s="385">
        <f ca="1">SUMPRODUCT((YE3:YE54=VT14)*(YH3:YH54=VT15)*YG3:YG54)+SUMPRODUCT((YE3:YE54=VT14)*(YH3:YH54=VT11)*YG3:YG54)+SUMPRODUCT((YE3:YE54=VT14)*(YH3:YH54=VT12)*YG3:YG54)+SUMPRODUCT((YE3:YE54=VT14)*(YH3:YH54=VT13)*YG3:YG54)+SUMPRODUCT((YE3:YE54=VT15)*(YH3:YH54=VT14)*YF3:YF54)+SUMPRODUCT((YE3:YE54=VT11)*(YH3:YH54=VT14)*YF3:YF54)+SUMPRODUCT((YE3:YE54=VT12)*(YH3:YH54=VT14)*YF3:YF54)+SUMPRODUCT((YE3:YE54=VT13)*(YH3:YH54=VT14)*YF3:YF54)</f>
        <v>0</v>
      </c>
      <c r="VZ14" s="385">
        <f t="shared" ca="1" si="1667"/>
        <v>1000</v>
      </c>
      <c r="WA14" s="385" t="str">
        <f t="shared" ca="1" si="1668"/>
        <v/>
      </c>
      <c r="WB14" s="385" t="str">
        <f ca="1">IF(VT14&lt;&gt;"",VLOOKUP(VT14,UG4:UM52,7,FALSE),"")</f>
        <v/>
      </c>
      <c r="WC14" s="385" t="str">
        <f ca="1">IF(VT14&lt;&gt;"",VLOOKUP(VT14,UG4:UM52,5,FALSE),"")</f>
        <v/>
      </c>
      <c r="WD14" s="385" t="str">
        <f ca="1">IF(VT14&lt;&gt;"",VLOOKUP(VT14,UG4:UO52,9,FALSE),"")</f>
        <v/>
      </c>
      <c r="WE14" s="385" t="str">
        <f t="shared" ca="1" si="1669"/>
        <v/>
      </c>
      <c r="WF14" s="385" t="str">
        <f t="shared" ref="WF14" ca="1" si="2324">IF(VT14&lt;&gt;"",RANK(WE14,WE11:WE15),"")</f>
        <v/>
      </c>
      <c r="WG14" s="385" t="str">
        <f t="shared" ref="WG14" ca="1" si="2325">IF(VT14&lt;&gt;"",SUMPRODUCT((WE11:WE15=WE14)*(VZ11:VZ15&gt;VZ14)),"")</f>
        <v/>
      </c>
      <c r="WH14" s="385" t="str">
        <f t="shared" ref="WH14" ca="1" si="2326">IF(VT14&lt;&gt;"",SUMPRODUCT((WE11:WE15=WE14)*(VZ11:VZ15=VZ14)*(VX11:VX15&gt;VX14)),"")</f>
        <v/>
      </c>
      <c r="WI14" s="385" t="str">
        <f t="shared" ref="WI14" ca="1" si="2327">IF(VT14&lt;&gt;"",SUMPRODUCT((WE11:WE15=WE14)*(VZ11:VZ15=VZ14)*(VX11:VX15=VX14)*(WB11:WB15&gt;WB14)),"")</f>
        <v/>
      </c>
      <c r="WJ14" s="385" t="str">
        <f t="shared" ref="WJ14" ca="1" si="2328">IF(VT14&lt;&gt;"",SUMPRODUCT((WE11:WE15=WE14)*(VZ11:VZ15=VZ14)*(VX11:VX15=VX14)*(WB11:WB15=WB14)*(WC11:WC15&gt;WC14)),"")</f>
        <v/>
      </c>
      <c r="WK14" s="385" t="str">
        <f t="shared" ref="WK14" ca="1" si="2329">IF(VT14&lt;&gt;"",SUMPRODUCT((WE11:WE15=WE14)*(VZ11:VZ15=VZ14)*(VX11:VX15=VX14)*(WB11:WB15=WB14)*(WC11:WC15=WC14)*(WD11:WD15&gt;WD14)),"")</f>
        <v/>
      </c>
      <c r="WL14" s="385" t="str">
        <f t="shared" ref="WL14" ca="1" si="2330">IF(VT14&lt;&gt;"",IF(WL66&lt;&gt;"",IF(VS62=3,WL66,WL66+VS62),SUM(WF14:WK14)+1),"")</f>
        <v/>
      </c>
      <c r="WM14" s="385" t="str">
        <f t="shared" ref="WM14" ca="1" si="2331">IF(VT14&lt;&gt;"",INDEX(VT12:VT15,MATCH(4,WL12:WL15,0),0),"")</f>
        <v/>
      </c>
      <c r="WN14" s="385" t="str">
        <f t="shared" ca="1" si="1977"/>
        <v/>
      </c>
      <c r="WO14" s="385">
        <f ca="1">SUMPRODUCT((YE3:YE54=WN14)*(YH3:YH54=WN15)*(YI3:YI54="W"))+SUMPRODUCT((YE3:YE54=WN14)*(YH3:YH54=WN16)*(YI3:YI54="W"))+SUMPRODUCT((YE3:YE54=WN14)*(YH3:YH54=WN13)*(YI3:YI54="W"))+SUMPRODUCT((YE3:YE54=WN15)*(YH3:YH54=WN14)*(YJ3:YJ54="W"))+SUMPRODUCT((YE3:YE54=WN16)*(YH3:YH54=WN14)*(YJ3:YJ54="W"))+SUMPRODUCT((YE3:YE54=WN13)*(YH3:YH54=WN14)*(YJ3:YJ54="W"))</f>
        <v>0</v>
      </c>
      <c r="WP14" s="385">
        <f ca="1">SUMPRODUCT((YE3:YE54=WN14)*(YH3:YH54=WN15)*(YI3:YI54="D"))+SUMPRODUCT((YE3:YE54=WN14)*(YH3:YH54=WN16)*(YI3:YI54="D"))+SUMPRODUCT((YE3:YE54=WN14)*(YH3:YH54=WN13)*(YI3:YI54="D"))+SUMPRODUCT((YE3:YE54=WN15)*(YH3:YH54=WN14)*(YI3:YI54="D"))+SUMPRODUCT((YE3:YE54=WN16)*(YH3:YH54=WN14)*(YI3:YI54="D"))+SUMPRODUCT((YE3:YE54=WN13)*(YH3:YH54=WN14)*(YI3:YI54="D"))</f>
        <v>0</v>
      </c>
      <c r="WQ14" s="385">
        <f ca="1">SUMPRODUCT((YE3:YE54=WN14)*(YH3:YH54=WN15)*(YI3:YI54="L"))+SUMPRODUCT((YE3:YE54=WN14)*(YH3:YH54=WN16)*(YI3:YI54="L"))+SUMPRODUCT((YE3:YE54=WN14)*(YH3:YH54=WN13)*(YI3:YI54="L"))+SUMPRODUCT((YE3:YE54=WN15)*(YH3:YH54=WN14)*(YJ3:YJ54="L"))+SUMPRODUCT((YE3:YE54=WN16)*(YH3:YH54=WN14)*(YJ3:YJ54="L"))+SUMPRODUCT((YE3:YE54=WN13)*(YH3:YH54=WN14)*(YJ3:YJ54="L"))</f>
        <v>0</v>
      </c>
      <c r="WR14" s="385">
        <f ca="1">SUMPRODUCT((YE3:YE54=WN14)*(YH3:YH54=WN15)*YF3:YF54)+SUMPRODUCT((YE3:YE54=WN14)*(YH3:YH54=WN11)*YF3:YF54)+SUMPRODUCT((YE3:YE54=WN14)*(YH3:YH54=WN12)*YF3:YF54)+SUMPRODUCT((YE3:YE54=WN14)*(YH3:YH54=WN13)*YF3:YF54)+SUMPRODUCT((YE3:YE54=WN15)*(YH3:YH54=WN14)*YG3:YG54)+SUMPRODUCT((YE3:YE54=WN11)*(YH3:YH54=WN14)*YG3:YG54)+SUMPRODUCT((YE3:YE54=WN12)*(YH3:YH54=WN14)*YG3:YG54)+SUMPRODUCT((YE3:YE54=WN13)*(YH3:YH54=WN14)*YG3:YG54)</f>
        <v>0</v>
      </c>
      <c r="WS14" s="385">
        <f ca="1">SUMPRODUCT((YE3:YE54=WN14)*(YH3:YH54=WN15)*YG3:YG54)+SUMPRODUCT((YE3:YE54=WN14)*(YH3:YH54=WN11)*YG3:YG54)+SUMPRODUCT((YE3:YE54=WN14)*(YH3:YH54=WN12)*YG3:YG54)+SUMPRODUCT((YE3:YE54=WN14)*(YH3:YH54=WN13)*YG3:YG54)+SUMPRODUCT((YE3:YE54=WN15)*(YH3:YH54=WN14)*YF3:YF54)+SUMPRODUCT((YE3:YE54=WN11)*(YH3:YH54=WN14)*YF3:YF54)+SUMPRODUCT((YE3:YE54=WN12)*(YH3:YH54=WN14)*YF3:YF54)+SUMPRODUCT((YE3:YE54=WN13)*(YH3:YH54=WN14)*YF3:YF54)</f>
        <v>0</v>
      </c>
      <c r="WT14" s="385">
        <f t="shared" ca="1" si="1978"/>
        <v>1000</v>
      </c>
      <c r="WU14" s="385" t="str">
        <f t="shared" ca="1" si="1979"/>
        <v/>
      </c>
      <c r="WV14" s="385" t="str">
        <f ca="1">IF(WN14&lt;&gt;"",VLOOKUP(WN14,UG4:UM52,7,FALSE),"")</f>
        <v/>
      </c>
      <c r="WW14" s="385" t="str">
        <f ca="1">IF(WN14&lt;&gt;"",VLOOKUP(WN14,UG4:UM52,5,FALSE),"")</f>
        <v/>
      </c>
      <c r="WX14" s="385" t="str">
        <f ca="1">IF(WN14&lt;&gt;"",VLOOKUP(WN14,UG4:UO52,9,FALSE),"")</f>
        <v/>
      </c>
      <c r="WY14" s="385" t="str">
        <f t="shared" ca="1" si="1980"/>
        <v/>
      </c>
      <c r="WZ14" s="385" t="str">
        <f t="shared" ref="WZ14" ca="1" si="2332">IF(WN14&lt;&gt;"",RANK(WY14,WY11:WY15),"")</f>
        <v/>
      </c>
      <c r="XA14" s="385" t="str">
        <f t="shared" ref="XA14" ca="1" si="2333">IF(WN14&lt;&gt;"",SUMPRODUCT((WY11:WY15=WY14)*(WT11:WT15&gt;WT14)),"")</f>
        <v/>
      </c>
      <c r="XB14" s="385" t="str">
        <f t="shared" ref="XB14" ca="1" si="2334">IF(WN14&lt;&gt;"",SUMPRODUCT((WY11:WY15=WY14)*(WT11:WT15=WT14)*(WR11:WR15&gt;WR14)),"")</f>
        <v/>
      </c>
      <c r="XC14" s="385" t="str">
        <f t="shared" ref="XC14" ca="1" si="2335">IF(WN14&lt;&gt;"",SUMPRODUCT((WY11:WY15=WY14)*(WT11:WT15=WT14)*(WR11:WR15=WR14)*(WV11:WV15&gt;WV14)),"")</f>
        <v/>
      </c>
      <c r="XD14" s="385" t="str">
        <f t="shared" ref="XD14" ca="1" si="2336">IF(WN14&lt;&gt;"",SUMPRODUCT((WY11:WY15=WY14)*(WT11:WT15=WT14)*(WR11:WR15=WR14)*(WV11:WV15=WV14)*(WW11:WW15&gt;WW14)),"")</f>
        <v/>
      </c>
      <c r="XE14" s="385" t="str">
        <f t="shared" ref="XE14" ca="1" si="2337">IF(WN14&lt;&gt;"",SUMPRODUCT((WY11:WY15=WY14)*(WT11:WT15=WT14)*(WR11:WR15=WR14)*(WV11:WV15=WV14)*(WW11:WW15=WW14)*(WX11:WX15&gt;WX14)),"")</f>
        <v/>
      </c>
      <c r="XF14" s="385" t="str">
        <f t="shared" ca="1" si="1987"/>
        <v/>
      </c>
      <c r="XG14" s="385" t="str">
        <f t="shared" ref="XG14" ca="1" si="2338">IF(WN14&lt;&gt;"",INDEX(WN13:WN15,MATCH(4,XF13:XF15,0),0),"")</f>
        <v/>
      </c>
      <c r="XH14" s="385" t="str">
        <f t="shared" ref="XH14" si="2339">IF(UX11&lt;&gt;"",UX11,"")</f>
        <v/>
      </c>
      <c r="XI14" s="385">
        <f ca="1">SUMPRODUCT((YE3:YE54=XH14)*(YH3:YH54=XH15)*(YI3:YI54="W"))+SUMPRODUCT((YE3:YE54=XH14)*(YH3:YH54=XH16)*(YI3:YI54="W"))+SUMPRODUCT((YE3:YE54=XH14)*(YH3:YH54=XH17)*(YI3:YI54="W"))+SUMPRODUCT((YE3:YE54=XH15)*(YH3:YH54=XH14)*(YJ3:YJ54="W"))+SUMPRODUCT((YE3:YE54=XH16)*(YH3:YH54=XH14)*(YJ3:YJ54="W"))+SUMPRODUCT((YE3:YE54=XH17)*(YH3:YH54=XH14)*(YJ3:YJ54="W"))</f>
        <v>0</v>
      </c>
      <c r="XJ14" s="385">
        <f ca="1">SUMPRODUCT((YE3:YE54=XH14)*(YH3:YH54=XH15)*(YI3:YI54="D"))+SUMPRODUCT((YE3:YE54=XH14)*(YH3:YH54=XH16)*(YI3:YI54="D"))+SUMPRODUCT((YE3:YE54=XH14)*(YH3:YH54=XH17)*(YI3:YI54="D"))+SUMPRODUCT((YE3:YE54=XH15)*(YH3:YH54=XH14)*(YI3:YI54="D"))+SUMPRODUCT((YE3:YE54=XH16)*(YH3:YH54=XH14)*(YI3:YI54="D"))+SUMPRODUCT((YE3:YE54=XH17)*(YH3:YH54=XH14)*(YI3:YI54="D"))</f>
        <v>0</v>
      </c>
      <c r="XK14" s="385">
        <f ca="1">SUMPRODUCT((YE3:YE54=XH14)*(YH3:YH54=XH15)*(YI3:YI54="L"))+SUMPRODUCT((YE3:YE54=XH14)*(YH3:YH54=XH16)*(YI3:YI54="L"))+SUMPRODUCT((YE3:YE54=XH14)*(YH3:YH54=XH17)*(YI3:YI54="L"))+SUMPRODUCT((YE3:YE54=XH15)*(YH3:YH54=XH14)*(YJ3:YJ54="L"))+SUMPRODUCT((YE3:YE54=XH16)*(YH3:YH54=XH14)*(YJ3:YJ54="L"))+SUMPRODUCT((YE3:YE54=XH17)*(YH3:YH54=XH14)*(YJ3:YJ54="L"))</f>
        <v>0</v>
      </c>
      <c r="XL14" s="385">
        <f ca="1">SUMPRODUCT((YE3:YE54=XH14)*(YH3:YH54=XH15)*YF3:YF54)+SUMPRODUCT((YE3:YE54=XH14)*(YH3:YH54=XH11)*YF3:YF54)+SUMPRODUCT((YE3:YE54=XH14)*(YH3:YH54=XH12)*YF3:YF54)+SUMPRODUCT((YE3:YE54=XH14)*(YH3:YH54=XH13)*YF3:YF54)+SUMPRODUCT((YE3:YE54=XH15)*(YH3:YH54=XH14)*YG3:YG54)+SUMPRODUCT((YE3:YE54=XH11)*(YH3:YH54=XH14)*YG3:YG54)+SUMPRODUCT((YE3:YE54=XH12)*(YH3:YH54=XH14)*YG3:YG54)+SUMPRODUCT((YE3:YE54=XH13)*(YH3:YH54=XH14)*YG3:YG54)</f>
        <v>0</v>
      </c>
      <c r="XM14" s="385">
        <f ca="1">SUMPRODUCT((YE3:YE54=XH14)*(YH3:YH54=XH15)*YG3:YG54)+SUMPRODUCT((YE3:YE54=XH14)*(YH3:YH54=XH11)*YG3:YG54)+SUMPRODUCT((YE3:YE54=XH14)*(YH3:YH54=XH12)*YG3:YG54)+SUMPRODUCT((YE3:YE54=XH14)*(YH3:YH54=XH13)*YG3:YG54)+SUMPRODUCT((YE3:YE54=XH15)*(YH3:YH54=XH14)*YF3:YF54)+SUMPRODUCT((YE3:YE54=XH11)*(YH3:YH54=XH14)*YF3:YF54)+SUMPRODUCT((YE3:YE54=XH12)*(YH3:YH54=XH14)*YF3:YF54)+SUMPRODUCT((YE3:YE54=XH13)*(YH3:YH54=XH14)*YF3:YF54)</f>
        <v>0</v>
      </c>
      <c r="XN14" s="385">
        <f t="shared" ref="XN14" ca="1" si="2340">XL14-XM14+1000</f>
        <v>1000</v>
      </c>
      <c r="XO14" s="385" t="str">
        <f t="shared" ref="XO14" si="2341">IF(XH14&lt;&gt;"",XI14*3+XJ14*1,"")</f>
        <v/>
      </c>
      <c r="XP14" s="385" t="str">
        <f>IF(XH14&lt;&gt;"",VLOOKUP(XH14,UG4:UM52,7,FALSE),"")</f>
        <v/>
      </c>
      <c r="XQ14" s="385" t="str">
        <f>IF(XH14&lt;&gt;"",VLOOKUP(XH14,UG4:UM52,5,FALSE),"")</f>
        <v/>
      </c>
      <c r="XR14" s="385" t="str">
        <f>IF(XH14&lt;&gt;"",VLOOKUP(XH14,UG4:UO52,9,FALSE),"")</f>
        <v/>
      </c>
      <c r="XS14" s="385" t="str">
        <f t="shared" ref="XS14" si="2342">XO14</f>
        <v/>
      </c>
      <c r="XT14" s="385" t="str">
        <f t="shared" ref="XT14" si="2343">IF(XH14&lt;&gt;"",RANK(XS14,XS11:XS15),"")</f>
        <v/>
      </c>
      <c r="XU14" s="385" t="str">
        <f t="shared" ref="XU14" si="2344">IF(XH14&lt;&gt;"",SUMPRODUCT((XS11:XS15=XS14)*(XN11:XN15&gt;XN14)),"")</f>
        <v/>
      </c>
      <c r="XV14" s="385" t="str">
        <f t="shared" ref="XV14" si="2345">IF(XH14&lt;&gt;"",SUMPRODUCT((XS11:XS15=XS14)*(XN11:XN15=XN14)*(XL11:XL15&gt;XL14)),"")</f>
        <v/>
      </c>
      <c r="XW14" s="385" t="str">
        <f t="shared" ref="XW14" si="2346">IF(XH14&lt;&gt;"",SUMPRODUCT((XS11:XS15=XS14)*(XN11:XN15=XN14)*(XL11:XL15=XL14)*(XP11:XP15&gt;XP14)),"")</f>
        <v/>
      </c>
      <c r="XX14" s="385" t="str">
        <f t="shared" ref="XX14" si="2347">IF(XH14&lt;&gt;"",SUMPRODUCT((XS11:XS15=XS14)*(XN11:XN15=XN14)*(XL11:XL15=XL14)*(XP11:XP15=XP14)*(XQ11:XQ15&gt;XQ14)),"")</f>
        <v/>
      </c>
      <c r="XY14" s="385" t="str">
        <f t="shared" ref="XY14" si="2348">IF(XH14&lt;&gt;"",SUMPRODUCT((XS11:XS15=XS14)*(XN11:XN15=XN14)*(XL11:XL15=XL14)*(XP11:XP15=XP14)*(XQ11:XQ15=XQ14)*(XR11:XR15&gt;XR14)),"")</f>
        <v/>
      </c>
      <c r="XZ14" s="385" t="str">
        <f t="shared" ref="XZ14" si="2349">IF(XH14&lt;&gt;"",SUM(XT14:XY14)+3,"")</f>
        <v/>
      </c>
      <c r="YA14" s="385" t="str">
        <f t="shared" ref="YA14" si="2350">IF(XH14&lt;&gt;"",IF(XZ14=4,XH14,XH15),"")</f>
        <v/>
      </c>
      <c r="YB14" s="385" t="str">
        <f t="shared" ref="YB14" ca="1" si="2351">IF(YA14&lt;&gt;"",YA14,IF(XG14&lt;&gt;"",XG14,IF(WM14&lt;&gt;"",WM14,IF(VS14&lt;&gt;"",VS14,US14))))</f>
        <v>Italy</v>
      </c>
      <c r="YC14" s="385">
        <v>4</v>
      </c>
      <c r="YD14" s="385">
        <v>12</v>
      </c>
      <c r="YE14" s="389" t="str">
        <f t="shared" si="18"/>
        <v>Spain</v>
      </c>
      <c r="YF14" s="389">
        <f ca="1">IF(OFFSET('Game Board'!O19,0,YF1)&lt;&gt;"",OFFSET('Game Board'!O19,0,YF1),0)</f>
        <v>0</v>
      </c>
      <c r="YG14" s="389">
        <f ca="1">IF(OFFSET('Game Board'!P19,0,YF1)&lt;&gt;"",OFFSET('Game Board'!P19,0,YF1),0)</f>
        <v>0</v>
      </c>
      <c r="YH14" s="389" t="str">
        <f t="shared" si="19"/>
        <v>Belgium</v>
      </c>
      <c r="YI14" s="389" t="str">
        <f ca="1">IF(AND(OFFSET('Game Board'!O19,0,YF1)&lt;&gt;"",OFFSET('Game Board'!P19,0,YF1)&lt;&gt;""),IF(YF14&gt;YG14,"W",IF(YF14=YG14,"D","L")),"")</f>
        <v/>
      </c>
      <c r="YJ14" s="385" t="str">
        <f t="shared" ca="1" si="20"/>
        <v/>
      </c>
      <c r="YL14" s="385">
        <f ca="1">VLOOKUP(YM14,ACH11:ACI15,2,FALSE)</f>
        <v>4</v>
      </c>
      <c r="YM14" s="386" t="str">
        <f t="shared" si="1419"/>
        <v>Italy</v>
      </c>
      <c r="YN14" s="385">
        <f ca="1">SUMPRODUCT((ACK3:ACK54=YM14)*(ACO3:ACO54="W"))+SUMPRODUCT((ACN3:ACN54=YM14)*(ACP3:ACP54="W"))</f>
        <v>0</v>
      </c>
      <c r="YO14" s="385">
        <f ca="1">SUMPRODUCT((ACK3:ACK54=YM14)*(ACO3:ACO54="D"))+SUMPRODUCT((ACN3:ACN54=YM14)*(ACP3:ACP54="D"))</f>
        <v>0</v>
      </c>
      <c r="YP14" s="385">
        <f ca="1">SUMPRODUCT((ACK3:ACK54=YM14)*(ACO3:ACO54="L"))+SUMPRODUCT((ACN3:ACN54=YM14)*(ACP3:ACP54="L"))</f>
        <v>0</v>
      </c>
      <c r="YQ14" s="385">
        <f t="shared" ref="YQ14" ca="1" si="2352">SUMIF(ACK3:ACK72,YM14,ACL3:ACL72)+SUMIF(ACN3:ACN72,YM14,ACM3:ACM72)</f>
        <v>0</v>
      </c>
      <c r="YR14" s="385">
        <f t="shared" ref="YR14" ca="1" si="2353">SUMIF(ACN3:ACN72,YM14,ACL3:ACL72)+SUMIF(ACK3:ACK72,YM14,ACM3:ACM72)</f>
        <v>0</v>
      </c>
      <c r="YS14" s="385">
        <f t="shared" ca="1" si="1422"/>
        <v>1000</v>
      </c>
      <c r="YT14" s="385">
        <f t="shared" ca="1" si="1423"/>
        <v>0</v>
      </c>
      <c r="YU14" s="391">
        <f t="shared" si="153"/>
        <v>7</v>
      </c>
      <c r="YV14" s="385">
        <f t="shared" ref="YV14" ca="1" si="2354">IF(COUNTIF(YT11:YT15,4)&lt;&gt;4,RANK(YT14,YT11:YT15),YT66)</f>
        <v>1</v>
      </c>
      <c r="YX14" s="385">
        <f t="shared" ref="YX14" ca="1" si="2355">SUMPRODUCT((YV11:YV14=YV14)*(YU11:YU14&lt;YU14))+YV14</f>
        <v>1</v>
      </c>
      <c r="YY14" s="386" t="str">
        <f t="shared" ref="YY14" ca="1" si="2356">INDEX(YM11:YM15,MATCH(4,YX11:YX15,0),0)</f>
        <v>Spain</v>
      </c>
      <c r="YZ14" s="385">
        <f t="shared" ref="YZ14" ca="1" si="2357">INDEX(YV11:YV15,MATCH(YY14,YM11:YM15,0),0)</f>
        <v>1</v>
      </c>
      <c r="ZA14" s="385" t="str">
        <f t="shared" ca="1" si="1996"/>
        <v>Spain</v>
      </c>
      <c r="ZB14" s="385" t="str">
        <f t="shared" ca="1" si="1997"/>
        <v/>
      </c>
      <c r="ZF14" s="385" t="str">
        <f t="shared" ca="1" si="1432"/>
        <v>Spain</v>
      </c>
      <c r="ZG14" s="385">
        <f ca="1">SUMPRODUCT((ACK3:ACK54=ZF14)*(ACN3:ACN54=ZF15)*(ACO3:ACO54="W"))+SUMPRODUCT((ACK3:ACK54=ZF14)*(ACN3:ACN54=ZF11)*(ACO3:ACO54="W"))+SUMPRODUCT((ACK3:ACK54=ZF14)*(ACN3:ACN54=ZF12)*(ACO3:ACO54="W"))+SUMPRODUCT((ACK3:ACK54=ZF14)*(ACN3:ACN54=ZF13)*(ACO3:ACO54="W"))+SUMPRODUCT((ACK3:ACK54=ZF15)*(ACN3:ACN54=ZF14)*(ACP3:ACP54="W"))+SUMPRODUCT((ACK3:ACK54=ZF11)*(ACN3:ACN54=ZF14)*(ACP3:ACP54="W"))+SUMPRODUCT((ACK3:ACK54=ZF12)*(ACN3:ACN54=ZF14)*(ACP3:ACP54="W"))+SUMPRODUCT((ACK3:ACK54=ZF13)*(ACN3:ACN54=ZF14)*(ACP3:ACP54="W"))</f>
        <v>0</v>
      </c>
      <c r="ZH14" s="385">
        <f ca="1">SUMPRODUCT((ACK3:ACK54=ZF14)*(ACN3:ACN54=ZF15)*(ACO3:ACO54="D"))+SUMPRODUCT((ACK3:ACK54=ZF14)*(ACN3:ACN54=ZF11)*(ACO3:ACO54="D"))+SUMPRODUCT((ACK3:ACK54=ZF14)*(ACN3:ACN54=ZF12)*(ACO3:ACO54="D"))+SUMPRODUCT((ACK3:ACK54=ZF14)*(ACN3:ACN54=ZF13)*(ACO3:ACO54="D"))+SUMPRODUCT((ACK3:ACK54=ZF15)*(ACN3:ACN54=ZF14)*(ACO3:ACO54="D"))+SUMPRODUCT((ACK3:ACK54=ZF11)*(ACN3:ACN54=ZF14)*(ACO3:ACO54="D"))+SUMPRODUCT((ACK3:ACK54=ZF12)*(ACN3:ACN54=ZF14)*(ACO3:ACO54="D"))+SUMPRODUCT((ACK3:ACK54=ZF13)*(ACN3:ACN54=ZF14)*(ACO3:ACO54="D"))</f>
        <v>0</v>
      </c>
      <c r="ZI14" s="385">
        <f ca="1">SUMPRODUCT((ACK3:ACK54=ZF14)*(ACN3:ACN54=ZF15)*(ACO3:ACO54="L"))+SUMPRODUCT((ACK3:ACK54=ZF14)*(ACN3:ACN54=ZF11)*(ACO3:ACO54="L"))+SUMPRODUCT((ACK3:ACK54=ZF14)*(ACN3:ACN54=ZF12)*(ACO3:ACO54="L"))+SUMPRODUCT((ACK3:ACK54=ZF14)*(ACN3:ACN54=ZF13)*(ACO3:ACO54="L"))+SUMPRODUCT((ACK3:ACK54=ZF15)*(ACN3:ACN54=ZF14)*(ACP3:ACP54="L"))+SUMPRODUCT((ACK3:ACK54=ZF11)*(ACN3:ACN54=ZF14)*(ACP3:ACP54="L"))+SUMPRODUCT((ACK3:ACK54=ZF12)*(ACN3:ACN54=ZF14)*(ACP3:ACP54="L"))+SUMPRODUCT((ACK3:ACK54=ZF13)*(ACN3:ACN54=ZF14)*(ACP3:ACP54="L"))</f>
        <v>0</v>
      </c>
      <c r="ZJ14" s="385">
        <f ca="1">SUMPRODUCT((ACK3:ACK54=ZF14)*(ACN3:ACN54=ZF15)*ACL3:ACL54)+SUMPRODUCT((ACK3:ACK54=ZF14)*(ACN3:ACN54=ZF11)*ACL3:ACL54)+SUMPRODUCT((ACK3:ACK54=ZF14)*(ACN3:ACN54=ZF12)*ACL3:ACL54)+SUMPRODUCT((ACK3:ACK54=ZF14)*(ACN3:ACN54=ZF13)*ACL3:ACL54)+SUMPRODUCT((ACK3:ACK54=ZF15)*(ACN3:ACN54=ZF14)*ACM3:ACM54)+SUMPRODUCT((ACK3:ACK54=ZF11)*(ACN3:ACN54=ZF14)*ACM3:ACM54)+SUMPRODUCT((ACK3:ACK54=ZF12)*(ACN3:ACN54=ZF14)*ACM3:ACM54)+SUMPRODUCT((ACK3:ACK54=ZF13)*(ACN3:ACN54=ZF14)*ACM3:ACM54)</f>
        <v>0</v>
      </c>
      <c r="ZK14" s="385">
        <f ca="1">SUMPRODUCT((ACK3:ACK54=ZF14)*(ACN3:ACN54=ZF15)*ACM3:ACM54)+SUMPRODUCT((ACK3:ACK54=ZF14)*(ACN3:ACN54=ZF11)*ACM3:ACM54)+SUMPRODUCT((ACK3:ACK54=ZF14)*(ACN3:ACN54=ZF12)*ACM3:ACM54)+SUMPRODUCT((ACK3:ACK54=ZF14)*(ACN3:ACN54=ZF13)*ACM3:ACM54)+SUMPRODUCT((ACK3:ACK54=ZF15)*(ACN3:ACN54=ZF14)*ACL3:ACL54)+SUMPRODUCT((ACK3:ACK54=ZF11)*(ACN3:ACN54=ZF14)*ACL3:ACL54)+SUMPRODUCT((ACK3:ACK54=ZF12)*(ACN3:ACN54=ZF14)*ACL3:ACL54)+SUMPRODUCT((ACK3:ACK54=ZF13)*(ACN3:ACN54=ZF14)*ACL3:ACL54)</f>
        <v>0</v>
      </c>
      <c r="ZL14" s="385">
        <f t="shared" ca="1" si="1433"/>
        <v>1000</v>
      </c>
      <c r="ZM14" s="385">
        <f t="shared" ca="1" si="1434"/>
        <v>0</v>
      </c>
      <c r="ZN14" s="385">
        <f ca="1">IF(ZF14&lt;&gt;"",VLOOKUP(ZF14,YM4:YS52,7,FALSE),"")</f>
        <v>1000</v>
      </c>
      <c r="ZO14" s="385">
        <f ca="1">IF(ZF14&lt;&gt;"",VLOOKUP(ZF14,YM4:YS52,5,FALSE),"")</f>
        <v>0</v>
      </c>
      <c r="ZP14" s="385">
        <f ca="1">IF(ZF14&lt;&gt;"",VLOOKUP(ZF14,YM4:YU52,9,FALSE),"")</f>
        <v>29</v>
      </c>
      <c r="ZQ14" s="385">
        <f t="shared" ca="1" si="1435"/>
        <v>0</v>
      </c>
      <c r="ZR14" s="385">
        <f t="shared" ref="ZR14" ca="1" si="2358">IF(ZF14&lt;&gt;"",RANK(ZQ14,ZQ11:ZQ15),"")</f>
        <v>1</v>
      </c>
      <c r="ZS14" s="385">
        <f t="shared" ref="ZS14" ca="1" si="2359">IF(ZF14&lt;&gt;"",SUMPRODUCT((ZQ11:ZQ15=ZQ14)*(ZL11:ZL15&gt;ZL14)),"")</f>
        <v>0</v>
      </c>
      <c r="ZT14" s="385">
        <f t="shared" ref="ZT14" ca="1" si="2360">IF(ZF14&lt;&gt;"",SUMPRODUCT((ZQ11:ZQ15=ZQ14)*(ZL11:ZL15=ZL14)*(ZJ11:ZJ15&gt;ZJ14)),"")</f>
        <v>0</v>
      </c>
      <c r="ZU14" s="385">
        <f t="shared" ref="ZU14" ca="1" si="2361">IF(ZF14&lt;&gt;"",SUMPRODUCT((ZQ11:ZQ15=ZQ14)*(ZL11:ZL15=ZL14)*(ZJ11:ZJ15=ZJ14)*(ZN11:ZN15&gt;ZN14)),"")</f>
        <v>0</v>
      </c>
      <c r="ZV14" s="385">
        <f t="shared" ref="ZV14" ca="1" si="2362">IF(ZF14&lt;&gt;"",SUMPRODUCT((ZQ11:ZQ15=ZQ14)*(ZL11:ZL15=ZL14)*(ZJ11:ZJ15=ZJ14)*(ZN11:ZN15=ZN14)*(ZO11:ZO15&gt;ZO14)),"")</f>
        <v>0</v>
      </c>
      <c r="ZW14" s="385">
        <f t="shared" ref="ZW14" ca="1" si="2363">IF(ZF14&lt;&gt;"",SUMPRODUCT((ZQ11:ZQ15=ZQ14)*(ZL11:ZL15=ZL14)*(ZJ11:ZJ15=ZJ14)*(ZN11:ZN15=ZN14)*(ZO11:ZO15=ZO14)*(ZP11:ZP15&gt;ZP14)),"")</f>
        <v>0</v>
      </c>
      <c r="ZX14" s="385">
        <f t="shared" ref="ZX14" ca="1" si="2364">IF(ZF14&lt;&gt;"",IF(ZX66&lt;&gt;"",IF(ZE62=3,ZX66,ZX66+ZE62),SUM(ZR14:ZW14)),"")</f>
        <v>1</v>
      </c>
      <c r="ZY14" s="385" t="str">
        <f t="shared" ref="ZY14" ca="1" si="2365">IF(ZF14&lt;&gt;"",INDEX(ZF11:ZF15,MATCH(4,ZX11:ZX15,0),0),"")</f>
        <v>Italy</v>
      </c>
      <c r="ZZ14" s="385" t="str">
        <f t="shared" ca="1" si="1697"/>
        <v/>
      </c>
      <c r="AAA14" s="385" t="str">
        <f ca="1">IF(ZZ14&lt;&gt;"",SUMPRODUCT((ACK3:ACK54=ZZ14)*(ACN3:ACN54=ZZ15)*(ACO3:ACO54="W"))+SUMPRODUCT((ACK3:ACK54=ZZ14)*(ACN3:ACN54=ZZ12)*(ACO3:ACO54="W"))+SUMPRODUCT((ACK3:ACK54=ZZ14)*(ACN3:ACN54=ZZ13)*(ACO3:ACO54="W"))+SUMPRODUCT((ACK3:ACK54=ZZ15)*(ACN3:ACN54=ZZ14)*(ACP3:ACP54="W"))+SUMPRODUCT((ACK3:ACK54=ZZ12)*(ACN3:ACN54=ZZ14)*(ACP3:ACP54="W"))+SUMPRODUCT((ACK3:ACK54=ZZ13)*(ACN3:ACN54=ZZ14)*(ACP3:ACP54="W")),"")</f>
        <v/>
      </c>
      <c r="AAB14" s="385" t="str">
        <f ca="1">IF(ZZ14&lt;&gt;"",SUMPRODUCT((ACK3:ACK54=ZZ14)*(ACN3:ACN54=ZZ15)*(ACO3:ACO54="D"))+SUMPRODUCT((ACK3:ACK54=ZZ14)*(ACN3:ACN54=ZZ12)*(ACO3:ACO54="D"))+SUMPRODUCT((ACK3:ACK54=ZZ14)*(ACN3:ACN54=ZZ13)*(ACO3:ACO54="D"))+SUMPRODUCT((ACK3:ACK54=ZZ15)*(ACN3:ACN54=ZZ14)*(ACO3:ACO54="D"))+SUMPRODUCT((ACK3:ACK54=ZZ12)*(ACN3:ACN54=ZZ14)*(ACO3:ACO54="D"))+SUMPRODUCT((ACK3:ACK54=ZZ13)*(ACN3:ACN54=ZZ14)*(ACO3:ACO54="D")),"")</f>
        <v/>
      </c>
      <c r="AAC14" s="385" t="str">
        <f ca="1">IF(ZZ14&lt;&gt;"",SUMPRODUCT((ACK3:ACK54=ZZ14)*(ACN3:ACN54=ZZ15)*(ACO3:ACO54="L"))+SUMPRODUCT((ACK3:ACK54=ZZ14)*(ACN3:ACN54=ZZ12)*(ACO3:ACO54="L"))+SUMPRODUCT((ACK3:ACK54=ZZ14)*(ACN3:ACN54=ZZ13)*(ACO3:ACO54="L"))+SUMPRODUCT((ACK3:ACK54=ZZ15)*(ACN3:ACN54=ZZ14)*(ACP3:ACP54="L"))+SUMPRODUCT((ACK3:ACK54=ZZ12)*(ACN3:ACN54=ZZ14)*(ACP3:ACP54="L"))+SUMPRODUCT((ACK3:ACK54=ZZ13)*(ACN3:ACN54=ZZ14)*(ACP3:ACP54="L")),"")</f>
        <v/>
      </c>
      <c r="AAD14" s="385">
        <f ca="1">SUMPRODUCT((ACK3:ACK54=ZZ14)*(ACN3:ACN54=ZZ15)*ACL3:ACL54)+SUMPRODUCT((ACK3:ACK54=ZZ14)*(ACN3:ACN54=ZZ11)*ACL3:ACL54)+SUMPRODUCT((ACK3:ACK54=ZZ14)*(ACN3:ACN54=ZZ12)*ACL3:ACL54)+SUMPRODUCT((ACK3:ACK54=ZZ14)*(ACN3:ACN54=ZZ13)*ACL3:ACL54)+SUMPRODUCT((ACK3:ACK54=ZZ15)*(ACN3:ACN54=ZZ14)*ACM3:ACM54)+SUMPRODUCT((ACK3:ACK54=ZZ11)*(ACN3:ACN54=ZZ14)*ACM3:ACM54)+SUMPRODUCT((ACK3:ACK54=ZZ12)*(ACN3:ACN54=ZZ14)*ACM3:ACM54)+SUMPRODUCT((ACK3:ACK54=ZZ13)*(ACN3:ACN54=ZZ14)*ACM3:ACM54)</f>
        <v>0</v>
      </c>
      <c r="AAE14" s="385">
        <f ca="1">SUMPRODUCT((ACK3:ACK54=ZZ14)*(ACN3:ACN54=ZZ15)*ACM3:ACM54)+SUMPRODUCT((ACK3:ACK54=ZZ14)*(ACN3:ACN54=ZZ11)*ACM3:ACM54)+SUMPRODUCT((ACK3:ACK54=ZZ14)*(ACN3:ACN54=ZZ12)*ACM3:ACM54)+SUMPRODUCT((ACK3:ACK54=ZZ14)*(ACN3:ACN54=ZZ13)*ACM3:ACM54)+SUMPRODUCT((ACK3:ACK54=ZZ15)*(ACN3:ACN54=ZZ14)*ACL3:ACL54)+SUMPRODUCT((ACK3:ACK54=ZZ11)*(ACN3:ACN54=ZZ14)*ACL3:ACL54)+SUMPRODUCT((ACK3:ACK54=ZZ12)*(ACN3:ACN54=ZZ14)*ACL3:ACL54)+SUMPRODUCT((ACK3:ACK54=ZZ13)*(ACN3:ACN54=ZZ14)*ACL3:ACL54)</f>
        <v>0</v>
      </c>
      <c r="AAF14" s="385">
        <f t="shared" ca="1" si="1698"/>
        <v>1000</v>
      </c>
      <c r="AAG14" s="385" t="str">
        <f t="shared" ca="1" si="1699"/>
        <v/>
      </c>
      <c r="AAH14" s="385" t="str">
        <f ca="1">IF(ZZ14&lt;&gt;"",VLOOKUP(ZZ14,YM4:YS52,7,FALSE),"")</f>
        <v/>
      </c>
      <c r="AAI14" s="385" t="str">
        <f ca="1">IF(ZZ14&lt;&gt;"",VLOOKUP(ZZ14,YM4:YS52,5,FALSE),"")</f>
        <v/>
      </c>
      <c r="AAJ14" s="385" t="str">
        <f ca="1">IF(ZZ14&lt;&gt;"",VLOOKUP(ZZ14,YM4:YU52,9,FALSE),"")</f>
        <v/>
      </c>
      <c r="AAK14" s="385" t="str">
        <f t="shared" ca="1" si="1700"/>
        <v/>
      </c>
      <c r="AAL14" s="385" t="str">
        <f t="shared" ref="AAL14" ca="1" si="2366">IF(ZZ14&lt;&gt;"",RANK(AAK14,AAK11:AAK15),"")</f>
        <v/>
      </c>
      <c r="AAM14" s="385" t="str">
        <f t="shared" ref="AAM14" ca="1" si="2367">IF(ZZ14&lt;&gt;"",SUMPRODUCT((AAK11:AAK15=AAK14)*(AAF11:AAF15&gt;AAF14)),"")</f>
        <v/>
      </c>
      <c r="AAN14" s="385" t="str">
        <f t="shared" ref="AAN14" ca="1" si="2368">IF(ZZ14&lt;&gt;"",SUMPRODUCT((AAK11:AAK15=AAK14)*(AAF11:AAF15=AAF14)*(AAD11:AAD15&gt;AAD14)),"")</f>
        <v/>
      </c>
      <c r="AAO14" s="385" t="str">
        <f t="shared" ref="AAO14" ca="1" si="2369">IF(ZZ14&lt;&gt;"",SUMPRODUCT((AAK11:AAK15=AAK14)*(AAF11:AAF15=AAF14)*(AAD11:AAD15=AAD14)*(AAH11:AAH15&gt;AAH14)),"")</f>
        <v/>
      </c>
      <c r="AAP14" s="385" t="str">
        <f t="shared" ref="AAP14" ca="1" si="2370">IF(ZZ14&lt;&gt;"",SUMPRODUCT((AAK11:AAK15=AAK14)*(AAF11:AAF15=AAF14)*(AAD11:AAD15=AAD14)*(AAH11:AAH15=AAH14)*(AAI11:AAI15&gt;AAI14)),"")</f>
        <v/>
      </c>
      <c r="AAQ14" s="385" t="str">
        <f t="shared" ref="AAQ14" ca="1" si="2371">IF(ZZ14&lt;&gt;"",SUMPRODUCT((AAK11:AAK15=AAK14)*(AAF11:AAF15=AAF14)*(AAD11:AAD15=AAD14)*(AAH11:AAH15=AAH14)*(AAI11:AAI15=AAI14)*(AAJ11:AAJ15&gt;AAJ14)),"")</f>
        <v/>
      </c>
      <c r="AAR14" s="385" t="str">
        <f t="shared" ref="AAR14" ca="1" si="2372">IF(ZZ14&lt;&gt;"",IF(AAR66&lt;&gt;"",IF(ZY62=3,AAR66,AAR66+ZY62),SUM(AAL14:AAQ14)+1),"")</f>
        <v/>
      </c>
      <c r="AAS14" s="385" t="str">
        <f t="shared" ref="AAS14" ca="1" si="2373">IF(ZZ14&lt;&gt;"",INDEX(ZZ12:ZZ15,MATCH(4,AAR12:AAR15,0),0),"")</f>
        <v/>
      </c>
      <c r="AAT14" s="385" t="str">
        <f t="shared" ca="1" si="2015"/>
        <v/>
      </c>
      <c r="AAU14" s="385">
        <f ca="1">SUMPRODUCT((ACK3:ACK54=AAT14)*(ACN3:ACN54=AAT15)*(ACO3:ACO54="W"))+SUMPRODUCT((ACK3:ACK54=AAT14)*(ACN3:ACN54=AAT16)*(ACO3:ACO54="W"))+SUMPRODUCT((ACK3:ACK54=AAT14)*(ACN3:ACN54=AAT13)*(ACO3:ACO54="W"))+SUMPRODUCT((ACK3:ACK54=AAT15)*(ACN3:ACN54=AAT14)*(ACP3:ACP54="W"))+SUMPRODUCT((ACK3:ACK54=AAT16)*(ACN3:ACN54=AAT14)*(ACP3:ACP54="W"))+SUMPRODUCT((ACK3:ACK54=AAT13)*(ACN3:ACN54=AAT14)*(ACP3:ACP54="W"))</f>
        <v>0</v>
      </c>
      <c r="AAV14" s="385">
        <f ca="1">SUMPRODUCT((ACK3:ACK54=AAT14)*(ACN3:ACN54=AAT15)*(ACO3:ACO54="D"))+SUMPRODUCT((ACK3:ACK54=AAT14)*(ACN3:ACN54=AAT16)*(ACO3:ACO54="D"))+SUMPRODUCT((ACK3:ACK54=AAT14)*(ACN3:ACN54=AAT13)*(ACO3:ACO54="D"))+SUMPRODUCT((ACK3:ACK54=AAT15)*(ACN3:ACN54=AAT14)*(ACO3:ACO54="D"))+SUMPRODUCT((ACK3:ACK54=AAT16)*(ACN3:ACN54=AAT14)*(ACO3:ACO54="D"))+SUMPRODUCT((ACK3:ACK54=AAT13)*(ACN3:ACN54=AAT14)*(ACO3:ACO54="D"))</f>
        <v>0</v>
      </c>
      <c r="AAW14" s="385">
        <f ca="1">SUMPRODUCT((ACK3:ACK54=AAT14)*(ACN3:ACN54=AAT15)*(ACO3:ACO54="L"))+SUMPRODUCT((ACK3:ACK54=AAT14)*(ACN3:ACN54=AAT16)*(ACO3:ACO54="L"))+SUMPRODUCT((ACK3:ACK54=AAT14)*(ACN3:ACN54=AAT13)*(ACO3:ACO54="L"))+SUMPRODUCT((ACK3:ACK54=AAT15)*(ACN3:ACN54=AAT14)*(ACP3:ACP54="L"))+SUMPRODUCT((ACK3:ACK54=AAT16)*(ACN3:ACN54=AAT14)*(ACP3:ACP54="L"))+SUMPRODUCT((ACK3:ACK54=AAT13)*(ACN3:ACN54=AAT14)*(ACP3:ACP54="L"))</f>
        <v>0</v>
      </c>
      <c r="AAX14" s="385">
        <f ca="1">SUMPRODUCT((ACK3:ACK54=AAT14)*(ACN3:ACN54=AAT15)*ACL3:ACL54)+SUMPRODUCT((ACK3:ACK54=AAT14)*(ACN3:ACN54=AAT11)*ACL3:ACL54)+SUMPRODUCT((ACK3:ACK54=AAT14)*(ACN3:ACN54=AAT12)*ACL3:ACL54)+SUMPRODUCT((ACK3:ACK54=AAT14)*(ACN3:ACN54=AAT13)*ACL3:ACL54)+SUMPRODUCT((ACK3:ACK54=AAT15)*(ACN3:ACN54=AAT14)*ACM3:ACM54)+SUMPRODUCT((ACK3:ACK54=AAT11)*(ACN3:ACN54=AAT14)*ACM3:ACM54)+SUMPRODUCT((ACK3:ACK54=AAT12)*(ACN3:ACN54=AAT14)*ACM3:ACM54)+SUMPRODUCT((ACK3:ACK54=AAT13)*(ACN3:ACN54=AAT14)*ACM3:ACM54)</f>
        <v>0</v>
      </c>
      <c r="AAY14" s="385">
        <f ca="1">SUMPRODUCT((ACK3:ACK54=AAT14)*(ACN3:ACN54=AAT15)*ACM3:ACM54)+SUMPRODUCT((ACK3:ACK54=AAT14)*(ACN3:ACN54=AAT11)*ACM3:ACM54)+SUMPRODUCT((ACK3:ACK54=AAT14)*(ACN3:ACN54=AAT12)*ACM3:ACM54)+SUMPRODUCT((ACK3:ACK54=AAT14)*(ACN3:ACN54=AAT13)*ACM3:ACM54)+SUMPRODUCT((ACK3:ACK54=AAT15)*(ACN3:ACN54=AAT14)*ACL3:ACL54)+SUMPRODUCT((ACK3:ACK54=AAT11)*(ACN3:ACN54=AAT14)*ACL3:ACL54)+SUMPRODUCT((ACK3:ACK54=AAT12)*(ACN3:ACN54=AAT14)*ACL3:ACL54)+SUMPRODUCT((ACK3:ACK54=AAT13)*(ACN3:ACN54=AAT14)*ACL3:ACL54)</f>
        <v>0</v>
      </c>
      <c r="AAZ14" s="385">
        <f t="shared" ca="1" si="2016"/>
        <v>1000</v>
      </c>
      <c r="ABA14" s="385" t="str">
        <f t="shared" ca="1" si="2017"/>
        <v/>
      </c>
      <c r="ABB14" s="385" t="str">
        <f ca="1">IF(AAT14&lt;&gt;"",VLOOKUP(AAT14,YM4:YS52,7,FALSE),"")</f>
        <v/>
      </c>
      <c r="ABC14" s="385" t="str">
        <f ca="1">IF(AAT14&lt;&gt;"",VLOOKUP(AAT14,YM4:YS52,5,FALSE),"")</f>
        <v/>
      </c>
      <c r="ABD14" s="385" t="str">
        <f ca="1">IF(AAT14&lt;&gt;"",VLOOKUP(AAT14,YM4:YU52,9,FALSE),"")</f>
        <v/>
      </c>
      <c r="ABE14" s="385" t="str">
        <f t="shared" ca="1" si="2018"/>
        <v/>
      </c>
      <c r="ABF14" s="385" t="str">
        <f t="shared" ref="ABF14" ca="1" si="2374">IF(AAT14&lt;&gt;"",RANK(ABE14,ABE11:ABE15),"")</f>
        <v/>
      </c>
      <c r="ABG14" s="385" t="str">
        <f t="shared" ref="ABG14" ca="1" si="2375">IF(AAT14&lt;&gt;"",SUMPRODUCT((ABE11:ABE15=ABE14)*(AAZ11:AAZ15&gt;AAZ14)),"")</f>
        <v/>
      </c>
      <c r="ABH14" s="385" t="str">
        <f t="shared" ref="ABH14" ca="1" si="2376">IF(AAT14&lt;&gt;"",SUMPRODUCT((ABE11:ABE15=ABE14)*(AAZ11:AAZ15=AAZ14)*(AAX11:AAX15&gt;AAX14)),"")</f>
        <v/>
      </c>
      <c r="ABI14" s="385" t="str">
        <f t="shared" ref="ABI14" ca="1" si="2377">IF(AAT14&lt;&gt;"",SUMPRODUCT((ABE11:ABE15=ABE14)*(AAZ11:AAZ15=AAZ14)*(AAX11:AAX15=AAX14)*(ABB11:ABB15&gt;ABB14)),"")</f>
        <v/>
      </c>
      <c r="ABJ14" s="385" t="str">
        <f t="shared" ref="ABJ14" ca="1" si="2378">IF(AAT14&lt;&gt;"",SUMPRODUCT((ABE11:ABE15=ABE14)*(AAZ11:AAZ15=AAZ14)*(AAX11:AAX15=AAX14)*(ABB11:ABB15=ABB14)*(ABC11:ABC15&gt;ABC14)),"")</f>
        <v/>
      </c>
      <c r="ABK14" s="385" t="str">
        <f t="shared" ref="ABK14" ca="1" si="2379">IF(AAT14&lt;&gt;"",SUMPRODUCT((ABE11:ABE15=ABE14)*(AAZ11:AAZ15=AAZ14)*(AAX11:AAX15=AAX14)*(ABB11:ABB15=ABB14)*(ABC11:ABC15=ABC14)*(ABD11:ABD15&gt;ABD14)),"")</f>
        <v/>
      </c>
      <c r="ABL14" s="385" t="str">
        <f t="shared" ca="1" si="2025"/>
        <v/>
      </c>
      <c r="ABM14" s="385" t="str">
        <f t="shared" ref="ABM14" ca="1" si="2380">IF(AAT14&lt;&gt;"",INDEX(AAT13:AAT15,MATCH(4,ABL13:ABL15,0),0),"")</f>
        <v/>
      </c>
      <c r="ABN14" s="385" t="str">
        <f t="shared" ref="ABN14" si="2381">IF(ZD11&lt;&gt;"",ZD11,"")</f>
        <v/>
      </c>
      <c r="ABO14" s="385">
        <f ca="1">SUMPRODUCT((ACK3:ACK54=ABN14)*(ACN3:ACN54=ABN15)*(ACO3:ACO54="W"))+SUMPRODUCT((ACK3:ACK54=ABN14)*(ACN3:ACN54=ABN16)*(ACO3:ACO54="W"))+SUMPRODUCT((ACK3:ACK54=ABN14)*(ACN3:ACN54=ABN17)*(ACO3:ACO54="W"))+SUMPRODUCT((ACK3:ACK54=ABN15)*(ACN3:ACN54=ABN14)*(ACP3:ACP54="W"))+SUMPRODUCT((ACK3:ACK54=ABN16)*(ACN3:ACN54=ABN14)*(ACP3:ACP54="W"))+SUMPRODUCT((ACK3:ACK54=ABN17)*(ACN3:ACN54=ABN14)*(ACP3:ACP54="W"))</f>
        <v>0</v>
      </c>
      <c r="ABP14" s="385">
        <f ca="1">SUMPRODUCT((ACK3:ACK54=ABN14)*(ACN3:ACN54=ABN15)*(ACO3:ACO54="D"))+SUMPRODUCT((ACK3:ACK54=ABN14)*(ACN3:ACN54=ABN16)*(ACO3:ACO54="D"))+SUMPRODUCT((ACK3:ACK54=ABN14)*(ACN3:ACN54=ABN17)*(ACO3:ACO54="D"))+SUMPRODUCT((ACK3:ACK54=ABN15)*(ACN3:ACN54=ABN14)*(ACO3:ACO54="D"))+SUMPRODUCT((ACK3:ACK54=ABN16)*(ACN3:ACN54=ABN14)*(ACO3:ACO54="D"))+SUMPRODUCT((ACK3:ACK54=ABN17)*(ACN3:ACN54=ABN14)*(ACO3:ACO54="D"))</f>
        <v>0</v>
      </c>
      <c r="ABQ14" s="385">
        <f ca="1">SUMPRODUCT((ACK3:ACK54=ABN14)*(ACN3:ACN54=ABN15)*(ACO3:ACO54="L"))+SUMPRODUCT((ACK3:ACK54=ABN14)*(ACN3:ACN54=ABN16)*(ACO3:ACO54="L"))+SUMPRODUCT((ACK3:ACK54=ABN14)*(ACN3:ACN54=ABN17)*(ACO3:ACO54="L"))+SUMPRODUCT((ACK3:ACK54=ABN15)*(ACN3:ACN54=ABN14)*(ACP3:ACP54="L"))+SUMPRODUCT((ACK3:ACK54=ABN16)*(ACN3:ACN54=ABN14)*(ACP3:ACP54="L"))+SUMPRODUCT((ACK3:ACK54=ABN17)*(ACN3:ACN54=ABN14)*(ACP3:ACP54="L"))</f>
        <v>0</v>
      </c>
      <c r="ABR14" s="385">
        <f ca="1">SUMPRODUCT((ACK3:ACK54=ABN14)*(ACN3:ACN54=ABN15)*ACL3:ACL54)+SUMPRODUCT((ACK3:ACK54=ABN14)*(ACN3:ACN54=ABN11)*ACL3:ACL54)+SUMPRODUCT((ACK3:ACK54=ABN14)*(ACN3:ACN54=ABN12)*ACL3:ACL54)+SUMPRODUCT((ACK3:ACK54=ABN14)*(ACN3:ACN54=ABN13)*ACL3:ACL54)+SUMPRODUCT((ACK3:ACK54=ABN15)*(ACN3:ACN54=ABN14)*ACM3:ACM54)+SUMPRODUCT((ACK3:ACK54=ABN11)*(ACN3:ACN54=ABN14)*ACM3:ACM54)+SUMPRODUCT((ACK3:ACK54=ABN12)*(ACN3:ACN54=ABN14)*ACM3:ACM54)+SUMPRODUCT((ACK3:ACK54=ABN13)*(ACN3:ACN54=ABN14)*ACM3:ACM54)</f>
        <v>0</v>
      </c>
      <c r="ABS14" s="385">
        <f ca="1">SUMPRODUCT((ACK3:ACK54=ABN14)*(ACN3:ACN54=ABN15)*ACM3:ACM54)+SUMPRODUCT((ACK3:ACK54=ABN14)*(ACN3:ACN54=ABN11)*ACM3:ACM54)+SUMPRODUCT((ACK3:ACK54=ABN14)*(ACN3:ACN54=ABN12)*ACM3:ACM54)+SUMPRODUCT((ACK3:ACK54=ABN14)*(ACN3:ACN54=ABN13)*ACM3:ACM54)+SUMPRODUCT((ACK3:ACK54=ABN15)*(ACN3:ACN54=ABN14)*ACL3:ACL54)+SUMPRODUCT((ACK3:ACK54=ABN11)*(ACN3:ACN54=ABN14)*ACL3:ACL54)+SUMPRODUCT((ACK3:ACK54=ABN12)*(ACN3:ACN54=ABN14)*ACL3:ACL54)+SUMPRODUCT((ACK3:ACK54=ABN13)*(ACN3:ACN54=ABN14)*ACL3:ACL54)</f>
        <v>0</v>
      </c>
      <c r="ABT14" s="385">
        <f t="shared" ref="ABT14" ca="1" si="2382">ABR14-ABS14+1000</f>
        <v>1000</v>
      </c>
      <c r="ABU14" s="385" t="str">
        <f t="shared" ref="ABU14" si="2383">IF(ABN14&lt;&gt;"",ABO14*3+ABP14*1,"")</f>
        <v/>
      </c>
      <c r="ABV14" s="385" t="str">
        <f>IF(ABN14&lt;&gt;"",VLOOKUP(ABN14,YM4:YS52,7,FALSE),"")</f>
        <v/>
      </c>
      <c r="ABW14" s="385" t="str">
        <f>IF(ABN14&lt;&gt;"",VLOOKUP(ABN14,YM4:YS52,5,FALSE),"")</f>
        <v/>
      </c>
      <c r="ABX14" s="385" t="str">
        <f>IF(ABN14&lt;&gt;"",VLOOKUP(ABN14,YM4:YU52,9,FALSE),"")</f>
        <v/>
      </c>
      <c r="ABY14" s="385" t="str">
        <f t="shared" ref="ABY14" si="2384">ABU14</f>
        <v/>
      </c>
      <c r="ABZ14" s="385" t="str">
        <f t="shared" ref="ABZ14" si="2385">IF(ABN14&lt;&gt;"",RANK(ABY14,ABY11:ABY15),"")</f>
        <v/>
      </c>
      <c r="ACA14" s="385" t="str">
        <f t="shared" ref="ACA14" si="2386">IF(ABN14&lt;&gt;"",SUMPRODUCT((ABY11:ABY15=ABY14)*(ABT11:ABT15&gt;ABT14)),"")</f>
        <v/>
      </c>
      <c r="ACB14" s="385" t="str">
        <f t="shared" ref="ACB14" si="2387">IF(ABN14&lt;&gt;"",SUMPRODUCT((ABY11:ABY15=ABY14)*(ABT11:ABT15=ABT14)*(ABR11:ABR15&gt;ABR14)),"")</f>
        <v/>
      </c>
      <c r="ACC14" s="385" t="str">
        <f t="shared" ref="ACC14" si="2388">IF(ABN14&lt;&gt;"",SUMPRODUCT((ABY11:ABY15=ABY14)*(ABT11:ABT15=ABT14)*(ABR11:ABR15=ABR14)*(ABV11:ABV15&gt;ABV14)),"")</f>
        <v/>
      </c>
      <c r="ACD14" s="385" t="str">
        <f t="shared" ref="ACD14" si="2389">IF(ABN14&lt;&gt;"",SUMPRODUCT((ABY11:ABY15=ABY14)*(ABT11:ABT15=ABT14)*(ABR11:ABR15=ABR14)*(ABV11:ABV15=ABV14)*(ABW11:ABW15&gt;ABW14)),"")</f>
        <v/>
      </c>
      <c r="ACE14" s="385" t="str">
        <f t="shared" ref="ACE14" si="2390">IF(ABN14&lt;&gt;"",SUMPRODUCT((ABY11:ABY15=ABY14)*(ABT11:ABT15=ABT14)*(ABR11:ABR15=ABR14)*(ABV11:ABV15=ABV14)*(ABW11:ABW15=ABW14)*(ABX11:ABX15&gt;ABX14)),"")</f>
        <v/>
      </c>
      <c r="ACF14" s="385" t="str">
        <f t="shared" ref="ACF14" si="2391">IF(ABN14&lt;&gt;"",SUM(ABZ14:ACE14)+3,"")</f>
        <v/>
      </c>
      <c r="ACG14" s="385" t="str">
        <f t="shared" ref="ACG14" si="2392">IF(ABN14&lt;&gt;"",IF(ACF14=4,ABN14,ABN15),"")</f>
        <v/>
      </c>
      <c r="ACH14" s="385" t="str">
        <f t="shared" ref="ACH14" ca="1" si="2393">IF(ACG14&lt;&gt;"",ACG14,IF(ABM14&lt;&gt;"",ABM14,IF(AAS14&lt;&gt;"",AAS14,IF(ZY14&lt;&gt;"",ZY14,YY14))))</f>
        <v>Italy</v>
      </c>
      <c r="ACI14" s="385">
        <v>4</v>
      </c>
      <c r="ACJ14" s="385">
        <v>12</v>
      </c>
      <c r="ACK14" s="389" t="str">
        <f t="shared" si="21"/>
        <v>Spain</v>
      </c>
      <c r="ACL14" s="389">
        <f ca="1">IF(OFFSET('Game Board'!O19,0,ACL1)&lt;&gt;"",OFFSET('Game Board'!O19,0,ACL1),0)</f>
        <v>0</v>
      </c>
      <c r="ACM14" s="389">
        <f ca="1">IF(OFFSET('Game Board'!P19,0,ACL1)&lt;&gt;"",OFFSET('Game Board'!P19,0,ACL1),0)</f>
        <v>0</v>
      </c>
      <c r="ACN14" s="389" t="str">
        <f t="shared" si="22"/>
        <v>Belgium</v>
      </c>
      <c r="ACO14" s="389" t="str">
        <f ca="1">IF(AND(OFFSET('Game Board'!O19,0,ACL1)&lt;&gt;"",OFFSET('Game Board'!P19,0,ACL1)&lt;&gt;""),IF(ACL14&gt;ACM14,"W",IF(ACL14=ACM14,"D","L")),"")</f>
        <v/>
      </c>
      <c r="ACP14" s="385" t="str">
        <f t="shared" ca="1" si="23"/>
        <v/>
      </c>
      <c r="ACR14" s="385">
        <f ca="1">VLOOKUP(ACS14,AGN11:AGO15,2,FALSE)</f>
        <v>4</v>
      </c>
      <c r="ACS14" s="386" t="str">
        <f t="shared" si="1445"/>
        <v>Italy</v>
      </c>
      <c r="ACT14" s="385">
        <f ca="1">SUMPRODUCT((AGQ3:AGQ54=ACS14)*(AGU3:AGU54="W"))+SUMPRODUCT((AGT3:AGT54=ACS14)*(AGV3:AGV54="W"))</f>
        <v>0</v>
      </c>
      <c r="ACU14" s="385">
        <f ca="1">SUMPRODUCT((AGQ3:AGQ54=ACS14)*(AGU3:AGU54="D"))+SUMPRODUCT((AGT3:AGT54=ACS14)*(AGV3:AGV54="D"))</f>
        <v>0</v>
      </c>
      <c r="ACV14" s="385">
        <f ca="1">SUMPRODUCT((AGQ3:AGQ54=ACS14)*(AGU3:AGU54="L"))+SUMPRODUCT((AGT3:AGT54=ACS14)*(AGV3:AGV54="L"))</f>
        <v>0</v>
      </c>
      <c r="ACW14" s="385">
        <f t="shared" ref="ACW14" ca="1" si="2394">SUMIF(AGQ3:AGQ72,ACS14,AGR3:AGR72)+SUMIF(AGT3:AGT72,ACS14,AGS3:AGS72)</f>
        <v>0</v>
      </c>
      <c r="ACX14" s="385">
        <f t="shared" ref="ACX14" ca="1" si="2395">SUMIF(AGT3:AGT72,ACS14,AGR3:AGR72)+SUMIF(AGQ3:AGQ72,ACS14,AGS3:AGS72)</f>
        <v>0</v>
      </c>
      <c r="ACY14" s="385">
        <f t="shared" ca="1" si="1448"/>
        <v>1000</v>
      </c>
      <c r="ACZ14" s="385">
        <f t="shared" ca="1" si="1449"/>
        <v>0</v>
      </c>
      <c r="ADA14" s="391">
        <f t="shared" si="180"/>
        <v>7</v>
      </c>
      <c r="ADB14" s="385">
        <f t="shared" ref="ADB14" ca="1" si="2396">IF(COUNTIF(ACZ11:ACZ15,4)&lt;&gt;4,RANK(ACZ14,ACZ11:ACZ15),ACZ66)</f>
        <v>1</v>
      </c>
      <c r="ADD14" s="385">
        <f t="shared" ref="ADD14" ca="1" si="2397">SUMPRODUCT((ADB11:ADB14=ADB14)*(ADA11:ADA14&lt;ADA14))+ADB14</f>
        <v>1</v>
      </c>
      <c r="ADE14" s="386" t="str">
        <f t="shared" ref="ADE14" ca="1" si="2398">INDEX(ACS11:ACS15,MATCH(4,ADD11:ADD15,0),0)</f>
        <v>Spain</v>
      </c>
      <c r="ADF14" s="385">
        <f t="shared" ref="ADF14" ca="1" si="2399">INDEX(ADB11:ADB15,MATCH(ADE14,ACS11:ACS15,0),0)</f>
        <v>1</v>
      </c>
      <c r="ADG14" s="385" t="str">
        <f t="shared" ca="1" si="2034"/>
        <v>Spain</v>
      </c>
      <c r="ADH14" s="385" t="str">
        <f t="shared" ca="1" si="2035"/>
        <v/>
      </c>
      <c r="ADL14" s="385" t="str">
        <f t="shared" ca="1" si="1458"/>
        <v>Spain</v>
      </c>
      <c r="ADM14" s="385">
        <f ca="1">SUMPRODUCT((AGQ3:AGQ54=ADL14)*(AGT3:AGT54=ADL15)*(AGU3:AGU54="W"))+SUMPRODUCT((AGQ3:AGQ54=ADL14)*(AGT3:AGT54=ADL11)*(AGU3:AGU54="W"))+SUMPRODUCT((AGQ3:AGQ54=ADL14)*(AGT3:AGT54=ADL12)*(AGU3:AGU54="W"))+SUMPRODUCT((AGQ3:AGQ54=ADL14)*(AGT3:AGT54=ADL13)*(AGU3:AGU54="W"))+SUMPRODUCT((AGQ3:AGQ54=ADL15)*(AGT3:AGT54=ADL14)*(AGV3:AGV54="W"))+SUMPRODUCT((AGQ3:AGQ54=ADL11)*(AGT3:AGT54=ADL14)*(AGV3:AGV54="W"))+SUMPRODUCT((AGQ3:AGQ54=ADL12)*(AGT3:AGT54=ADL14)*(AGV3:AGV54="W"))+SUMPRODUCT((AGQ3:AGQ54=ADL13)*(AGT3:AGT54=ADL14)*(AGV3:AGV54="W"))</f>
        <v>0</v>
      </c>
      <c r="ADN14" s="385">
        <f ca="1">SUMPRODUCT((AGQ3:AGQ54=ADL14)*(AGT3:AGT54=ADL15)*(AGU3:AGU54="D"))+SUMPRODUCT((AGQ3:AGQ54=ADL14)*(AGT3:AGT54=ADL11)*(AGU3:AGU54="D"))+SUMPRODUCT((AGQ3:AGQ54=ADL14)*(AGT3:AGT54=ADL12)*(AGU3:AGU54="D"))+SUMPRODUCT((AGQ3:AGQ54=ADL14)*(AGT3:AGT54=ADL13)*(AGU3:AGU54="D"))+SUMPRODUCT((AGQ3:AGQ54=ADL15)*(AGT3:AGT54=ADL14)*(AGU3:AGU54="D"))+SUMPRODUCT((AGQ3:AGQ54=ADL11)*(AGT3:AGT54=ADL14)*(AGU3:AGU54="D"))+SUMPRODUCT((AGQ3:AGQ54=ADL12)*(AGT3:AGT54=ADL14)*(AGU3:AGU54="D"))+SUMPRODUCT((AGQ3:AGQ54=ADL13)*(AGT3:AGT54=ADL14)*(AGU3:AGU54="D"))</f>
        <v>0</v>
      </c>
      <c r="ADO14" s="385">
        <f ca="1">SUMPRODUCT((AGQ3:AGQ54=ADL14)*(AGT3:AGT54=ADL15)*(AGU3:AGU54="L"))+SUMPRODUCT((AGQ3:AGQ54=ADL14)*(AGT3:AGT54=ADL11)*(AGU3:AGU54="L"))+SUMPRODUCT((AGQ3:AGQ54=ADL14)*(AGT3:AGT54=ADL12)*(AGU3:AGU54="L"))+SUMPRODUCT((AGQ3:AGQ54=ADL14)*(AGT3:AGT54=ADL13)*(AGU3:AGU54="L"))+SUMPRODUCT((AGQ3:AGQ54=ADL15)*(AGT3:AGT54=ADL14)*(AGV3:AGV54="L"))+SUMPRODUCT((AGQ3:AGQ54=ADL11)*(AGT3:AGT54=ADL14)*(AGV3:AGV54="L"))+SUMPRODUCT((AGQ3:AGQ54=ADL12)*(AGT3:AGT54=ADL14)*(AGV3:AGV54="L"))+SUMPRODUCT((AGQ3:AGQ54=ADL13)*(AGT3:AGT54=ADL14)*(AGV3:AGV54="L"))</f>
        <v>0</v>
      </c>
      <c r="ADP14" s="385">
        <f ca="1">SUMPRODUCT((AGQ3:AGQ54=ADL14)*(AGT3:AGT54=ADL15)*AGR3:AGR54)+SUMPRODUCT((AGQ3:AGQ54=ADL14)*(AGT3:AGT54=ADL11)*AGR3:AGR54)+SUMPRODUCT((AGQ3:AGQ54=ADL14)*(AGT3:AGT54=ADL12)*AGR3:AGR54)+SUMPRODUCT((AGQ3:AGQ54=ADL14)*(AGT3:AGT54=ADL13)*AGR3:AGR54)+SUMPRODUCT((AGQ3:AGQ54=ADL15)*(AGT3:AGT54=ADL14)*AGS3:AGS54)+SUMPRODUCT((AGQ3:AGQ54=ADL11)*(AGT3:AGT54=ADL14)*AGS3:AGS54)+SUMPRODUCT((AGQ3:AGQ54=ADL12)*(AGT3:AGT54=ADL14)*AGS3:AGS54)+SUMPRODUCT((AGQ3:AGQ54=ADL13)*(AGT3:AGT54=ADL14)*AGS3:AGS54)</f>
        <v>0</v>
      </c>
      <c r="ADQ14" s="385">
        <f ca="1">SUMPRODUCT((AGQ3:AGQ54=ADL14)*(AGT3:AGT54=ADL15)*AGS3:AGS54)+SUMPRODUCT((AGQ3:AGQ54=ADL14)*(AGT3:AGT54=ADL11)*AGS3:AGS54)+SUMPRODUCT((AGQ3:AGQ54=ADL14)*(AGT3:AGT54=ADL12)*AGS3:AGS54)+SUMPRODUCT((AGQ3:AGQ54=ADL14)*(AGT3:AGT54=ADL13)*AGS3:AGS54)+SUMPRODUCT((AGQ3:AGQ54=ADL15)*(AGT3:AGT54=ADL14)*AGR3:AGR54)+SUMPRODUCT((AGQ3:AGQ54=ADL11)*(AGT3:AGT54=ADL14)*AGR3:AGR54)+SUMPRODUCT((AGQ3:AGQ54=ADL12)*(AGT3:AGT54=ADL14)*AGR3:AGR54)+SUMPRODUCT((AGQ3:AGQ54=ADL13)*(AGT3:AGT54=ADL14)*AGR3:AGR54)</f>
        <v>0</v>
      </c>
      <c r="ADR14" s="385">
        <f t="shared" ca="1" si="1459"/>
        <v>1000</v>
      </c>
      <c r="ADS14" s="385">
        <f t="shared" ca="1" si="1460"/>
        <v>0</v>
      </c>
      <c r="ADT14" s="385">
        <f ca="1">IF(ADL14&lt;&gt;"",VLOOKUP(ADL14,ACS4:ACY52,7,FALSE),"")</f>
        <v>1000</v>
      </c>
      <c r="ADU14" s="385">
        <f ca="1">IF(ADL14&lt;&gt;"",VLOOKUP(ADL14,ACS4:ACY52,5,FALSE),"")</f>
        <v>0</v>
      </c>
      <c r="ADV14" s="385">
        <f ca="1">IF(ADL14&lt;&gt;"",VLOOKUP(ADL14,ACS4:ADA52,9,FALSE),"")</f>
        <v>29</v>
      </c>
      <c r="ADW14" s="385">
        <f t="shared" ca="1" si="1461"/>
        <v>0</v>
      </c>
      <c r="ADX14" s="385">
        <f t="shared" ref="ADX14" ca="1" si="2400">IF(ADL14&lt;&gt;"",RANK(ADW14,ADW11:ADW15),"")</f>
        <v>1</v>
      </c>
      <c r="ADY14" s="385">
        <f t="shared" ref="ADY14" ca="1" si="2401">IF(ADL14&lt;&gt;"",SUMPRODUCT((ADW11:ADW15=ADW14)*(ADR11:ADR15&gt;ADR14)),"")</f>
        <v>0</v>
      </c>
      <c r="ADZ14" s="385">
        <f t="shared" ref="ADZ14" ca="1" si="2402">IF(ADL14&lt;&gt;"",SUMPRODUCT((ADW11:ADW15=ADW14)*(ADR11:ADR15=ADR14)*(ADP11:ADP15&gt;ADP14)),"")</f>
        <v>0</v>
      </c>
      <c r="AEA14" s="385">
        <f t="shared" ref="AEA14" ca="1" si="2403">IF(ADL14&lt;&gt;"",SUMPRODUCT((ADW11:ADW15=ADW14)*(ADR11:ADR15=ADR14)*(ADP11:ADP15=ADP14)*(ADT11:ADT15&gt;ADT14)),"")</f>
        <v>0</v>
      </c>
      <c r="AEB14" s="385">
        <f t="shared" ref="AEB14" ca="1" si="2404">IF(ADL14&lt;&gt;"",SUMPRODUCT((ADW11:ADW15=ADW14)*(ADR11:ADR15=ADR14)*(ADP11:ADP15=ADP14)*(ADT11:ADT15=ADT14)*(ADU11:ADU15&gt;ADU14)),"")</f>
        <v>0</v>
      </c>
      <c r="AEC14" s="385">
        <f t="shared" ref="AEC14" ca="1" si="2405">IF(ADL14&lt;&gt;"",SUMPRODUCT((ADW11:ADW15=ADW14)*(ADR11:ADR15=ADR14)*(ADP11:ADP15=ADP14)*(ADT11:ADT15=ADT14)*(ADU11:ADU15=ADU14)*(ADV11:ADV15&gt;ADV14)),"")</f>
        <v>0</v>
      </c>
      <c r="AED14" s="385">
        <f t="shared" ref="AED14" ca="1" si="2406">IF(ADL14&lt;&gt;"",IF(AED66&lt;&gt;"",IF(ADK62=3,AED66,AED66+ADK62),SUM(ADX14:AEC14)),"")</f>
        <v>1</v>
      </c>
      <c r="AEE14" s="385" t="str">
        <f t="shared" ref="AEE14" ca="1" si="2407">IF(ADL14&lt;&gt;"",INDEX(ADL11:ADL15,MATCH(4,AED11:AED15,0),0),"")</f>
        <v>Italy</v>
      </c>
      <c r="AEF14" s="385" t="str">
        <f t="shared" ca="1" si="1728"/>
        <v/>
      </c>
      <c r="AEG14" s="385" t="str">
        <f ca="1">IF(AEF14&lt;&gt;"",SUMPRODUCT((AGQ3:AGQ54=AEF14)*(AGT3:AGT54=AEF15)*(AGU3:AGU54="W"))+SUMPRODUCT((AGQ3:AGQ54=AEF14)*(AGT3:AGT54=AEF12)*(AGU3:AGU54="W"))+SUMPRODUCT((AGQ3:AGQ54=AEF14)*(AGT3:AGT54=AEF13)*(AGU3:AGU54="W"))+SUMPRODUCT((AGQ3:AGQ54=AEF15)*(AGT3:AGT54=AEF14)*(AGV3:AGV54="W"))+SUMPRODUCT((AGQ3:AGQ54=AEF12)*(AGT3:AGT54=AEF14)*(AGV3:AGV54="W"))+SUMPRODUCT((AGQ3:AGQ54=AEF13)*(AGT3:AGT54=AEF14)*(AGV3:AGV54="W")),"")</f>
        <v/>
      </c>
      <c r="AEH14" s="385" t="str">
        <f ca="1">IF(AEF14&lt;&gt;"",SUMPRODUCT((AGQ3:AGQ54=AEF14)*(AGT3:AGT54=AEF15)*(AGU3:AGU54="D"))+SUMPRODUCT((AGQ3:AGQ54=AEF14)*(AGT3:AGT54=AEF12)*(AGU3:AGU54="D"))+SUMPRODUCT((AGQ3:AGQ54=AEF14)*(AGT3:AGT54=AEF13)*(AGU3:AGU54="D"))+SUMPRODUCT((AGQ3:AGQ54=AEF15)*(AGT3:AGT54=AEF14)*(AGU3:AGU54="D"))+SUMPRODUCT((AGQ3:AGQ54=AEF12)*(AGT3:AGT54=AEF14)*(AGU3:AGU54="D"))+SUMPRODUCT((AGQ3:AGQ54=AEF13)*(AGT3:AGT54=AEF14)*(AGU3:AGU54="D")),"")</f>
        <v/>
      </c>
      <c r="AEI14" s="385" t="str">
        <f ca="1">IF(AEF14&lt;&gt;"",SUMPRODUCT((AGQ3:AGQ54=AEF14)*(AGT3:AGT54=AEF15)*(AGU3:AGU54="L"))+SUMPRODUCT((AGQ3:AGQ54=AEF14)*(AGT3:AGT54=AEF12)*(AGU3:AGU54="L"))+SUMPRODUCT((AGQ3:AGQ54=AEF14)*(AGT3:AGT54=AEF13)*(AGU3:AGU54="L"))+SUMPRODUCT((AGQ3:AGQ54=AEF15)*(AGT3:AGT54=AEF14)*(AGV3:AGV54="L"))+SUMPRODUCT((AGQ3:AGQ54=AEF12)*(AGT3:AGT54=AEF14)*(AGV3:AGV54="L"))+SUMPRODUCT((AGQ3:AGQ54=AEF13)*(AGT3:AGT54=AEF14)*(AGV3:AGV54="L")),"")</f>
        <v/>
      </c>
      <c r="AEJ14" s="385">
        <f ca="1">SUMPRODUCT((AGQ3:AGQ54=AEF14)*(AGT3:AGT54=AEF15)*AGR3:AGR54)+SUMPRODUCT((AGQ3:AGQ54=AEF14)*(AGT3:AGT54=AEF11)*AGR3:AGR54)+SUMPRODUCT((AGQ3:AGQ54=AEF14)*(AGT3:AGT54=AEF12)*AGR3:AGR54)+SUMPRODUCT((AGQ3:AGQ54=AEF14)*(AGT3:AGT54=AEF13)*AGR3:AGR54)+SUMPRODUCT((AGQ3:AGQ54=AEF15)*(AGT3:AGT54=AEF14)*AGS3:AGS54)+SUMPRODUCT((AGQ3:AGQ54=AEF11)*(AGT3:AGT54=AEF14)*AGS3:AGS54)+SUMPRODUCT((AGQ3:AGQ54=AEF12)*(AGT3:AGT54=AEF14)*AGS3:AGS54)+SUMPRODUCT((AGQ3:AGQ54=AEF13)*(AGT3:AGT54=AEF14)*AGS3:AGS54)</f>
        <v>0</v>
      </c>
      <c r="AEK14" s="385">
        <f ca="1">SUMPRODUCT((AGQ3:AGQ54=AEF14)*(AGT3:AGT54=AEF15)*AGS3:AGS54)+SUMPRODUCT((AGQ3:AGQ54=AEF14)*(AGT3:AGT54=AEF11)*AGS3:AGS54)+SUMPRODUCT((AGQ3:AGQ54=AEF14)*(AGT3:AGT54=AEF12)*AGS3:AGS54)+SUMPRODUCT((AGQ3:AGQ54=AEF14)*(AGT3:AGT54=AEF13)*AGS3:AGS54)+SUMPRODUCT((AGQ3:AGQ54=AEF15)*(AGT3:AGT54=AEF14)*AGR3:AGR54)+SUMPRODUCT((AGQ3:AGQ54=AEF11)*(AGT3:AGT54=AEF14)*AGR3:AGR54)+SUMPRODUCT((AGQ3:AGQ54=AEF12)*(AGT3:AGT54=AEF14)*AGR3:AGR54)+SUMPRODUCT((AGQ3:AGQ54=AEF13)*(AGT3:AGT54=AEF14)*AGR3:AGR54)</f>
        <v>0</v>
      </c>
      <c r="AEL14" s="385">
        <f t="shared" ca="1" si="1729"/>
        <v>1000</v>
      </c>
      <c r="AEM14" s="385" t="str">
        <f t="shared" ca="1" si="1730"/>
        <v/>
      </c>
      <c r="AEN14" s="385" t="str">
        <f ca="1">IF(AEF14&lt;&gt;"",VLOOKUP(AEF14,ACS4:ACY52,7,FALSE),"")</f>
        <v/>
      </c>
      <c r="AEO14" s="385" t="str">
        <f ca="1">IF(AEF14&lt;&gt;"",VLOOKUP(AEF14,ACS4:ACY52,5,FALSE),"")</f>
        <v/>
      </c>
      <c r="AEP14" s="385" t="str">
        <f ca="1">IF(AEF14&lt;&gt;"",VLOOKUP(AEF14,ACS4:ADA52,9,FALSE),"")</f>
        <v/>
      </c>
      <c r="AEQ14" s="385" t="str">
        <f t="shared" ca="1" si="1731"/>
        <v/>
      </c>
      <c r="AER14" s="385" t="str">
        <f t="shared" ref="AER14" ca="1" si="2408">IF(AEF14&lt;&gt;"",RANK(AEQ14,AEQ11:AEQ15),"")</f>
        <v/>
      </c>
      <c r="AES14" s="385" t="str">
        <f t="shared" ref="AES14" ca="1" si="2409">IF(AEF14&lt;&gt;"",SUMPRODUCT((AEQ11:AEQ15=AEQ14)*(AEL11:AEL15&gt;AEL14)),"")</f>
        <v/>
      </c>
      <c r="AET14" s="385" t="str">
        <f t="shared" ref="AET14" ca="1" si="2410">IF(AEF14&lt;&gt;"",SUMPRODUCT((AEQ11:AEQ15=AEQ14)*(AEL11:AEL15=AEL14)*(AEJ11:AEJ15&gt;AEJ14)),"")</f>
        <v/>
      </c>
      <c r="AEU14" s="385" t="str">
        <f t="shared" ref="AEU14" ca="1" si="2411">IF(AEF14&lt;&gt;"",SUMPRODUCT((AEQ11:AEQ15=AEQ14)*(AEL11:AEL15=AEL14)*(AEJ11:AEJ15=AEJ14)*(AEN11:AEN15&gt;AEN14)),"")</f>
        <v/>
      </c>
      <c r="AEV14" s="385" t="str">
        <f t="shared" ref="AEV14" ca="1" si="2412">IF(AEF14&lt;&gt;"",SUMPRODUCT((AEQ11:AEQ15=AEQ14)*(AEL11:AEL15=AEL14)*(AEJ11:AEJ15=AEJ14)*(AEN11:AEN15=AEN14)*(AEO11:AEO15&gt;AEO14)),"")</f>
        <v/>
      </c>
      <c r="AEW14" s="385" t="str">
        <f t="shared" ref="AEW14" ca="1" si="2413">IF(AEF14&lt;&gt;"",SUMPRODUCT((AEQ11:AEQ15=AEQ14)*(AEL11:AEL15=AEL14)*(AEJ11:AEJ15=AEJ14)*(AEN11:AEN15=AEN14)*(AEO11:AEO15=AEO14)*(AEP11:AEP15&gt;AEP14)),"")</f>
        <v/>
      </c>
      <c r="AEX14" s="385" t="str">
        <f t="shared" ref="AEX14" ca="1" si="2414">IF(AEF14&lt;&gt;"",IF(AEX66&lt;&gt;"",IF(AEE62=3,AEX66,AEX66+AEE62),SUM(AER14:AEW14)+1),"")</f>
        <v/>
      </c>
      <c r="AEY14" s="385" t="str">
        <f t="shared" ref="AEY14" ca="1" si="2415">IF(AEF14&lt;&gt;"",INDEX(AEF12:AEF15,MATCH(4,AEX12:AEX15,0),0),"")</f>
        <v/>
      </c>
      <c r="AEZ14" s="385" t="str">
        <f t="shared" ca="1" si="2053"/>
        <v/>
      </c>
      <c r="AFA14" s="385">
        <f ca="1">SUMPRODUCT((AGQ3:AGQ54=AEZ14)*(AGT3:AGT54=AEZ15)*(AGU3:AGU54="W"))+SUMPRODUCT((AGQ3:AGQ54=AEZ14)*(AGT3:AGT54=AEZ16)*(AGU3:AGU54="W"))+SUMPRODUCT((AGQ3:AGQ54=AEZ14)*(AGT3:AGT54=AEZ13)*(AGU3:AGU54="W"))+SUMPRODUCT((AGQ3:AGQ54=AEZ15)*(AGT3:AGT54=AEZ14)*(AGV3:AGV54="W"))+SUMPRODUCT((AGQ3:AGQ54=AEZ16)*(AGT3:AGT54=AEZ14)*(AGV3:AGV54="W"))+SUMPRODUCT((AGQ3:AGQ54=AEZ13)*(AGT3:AGT54=AEZ14)*(AGV3:AGV54="W"))</f>
        <v>0</v>
      </c>
      <c r="AFB14" s="385">
        <f ca="1">SUMPRODUCT((AGQ3:AGQ54=AEZ14)*(AGT3:AGT54=AEZ15)*(AGU3:AGU54="D"))+SUMPRODUCT((AGQ3:AGQ54=AEZ14)*(AGT3:AGT54=AEZ16)*(AGU3:AGU54="D"))+SUMPRODUCT((AGQ3:AGQ54=AEZ14)*(AGT3:AGT54=AEZ13)*(AGU3:AGU54="D"))+SUMPRODUCT((AGQ3:AGQ54=AEZ15)*(AGT3:AGT54=AEZ14)*(AGU3:AGU54="D"))+SUMPRODUCT((AGQ3:AGQ54=AEZ16)*(AGT3:AGT54=AEZ14)*(AGU3:AGU54="D"))+SUMPRODUCT((AGQ3:AGQ54=AEZ13)*(AGT3:AGT54=AEZ14)*(AGU3:AGU54="D"))</f>
        <v>0</v>
      </c>
      <c r="AFC14" s="385">
        <f ca="1">SUMPRODUCT((AGQ3:AGQ54=AEZ14)*(AGT3:AGT54=AEZ15)*(AGU3:AGU54="L"))+SUMPRODUCT((AGQ3:AGQ54=AEZ14)*(AGT3:AGT54=AEZ16)*(AGU3:AGU54="L"))+SUMPRODUCT((AGQ3:AGQ54=AEZ14)*(AGT3:AGT54=AEZ13)*(AGU3:AGU54="L"))+SUMPRODUCT((AGQ3:AGQ54=AEZ15)*(AGT3:AGT54=AEZ14)*(AGV3:AGV54="L"))+SUMPRODUCT((AGQ3:AGQ54=AEZ16)*(AGT3:AGT54=AEZ14)*(AGV3:AGV54="L"))+SUMPRODUCT((AGQ3:AGQ54=AEZ13)*(AGT3:AGT54=AEZ14)*(AGV3:AGV54="L"))</f>
        <v>0</v>
      </c>
      <c r="AFD14" s="385">
        <f ca="1">SUMPRODUCT((AGQ3:AGQ54=AEZ14)*(AGT3:AGT54=AEZ15)*AGR3:AGR54)+SUMPRODUCT((AGQ3:AGQ54=AEZ14)*(AGT3:AGT54=AEZ11)*AGR3:AGR54)+SUMPRODUCT((AGQ3:AGQ54=AEZ14)*(AGT3:AGT54=AEZ12)*AGR3:AGR54)+SUMPRODUCT((AGQ3:AGQ54=AEZ14)*(AGT3:AGT54=AEZ13)*AGR3:AGR54)+SUMPRODUCT((AGQ3:AGQ54=AEZ15)*(AGT3:AGT54=AEZ14)*AGS3:AGS54)+SUMPRODUCT((AGQ3:AGQ54=AEZ11)*(AGT3:AGT54=AEZ14)*AGS3:AGS54)+SUMPRODUCT((AGQ3:AGQ54=AEZ12)*(AGT3:AGT54=AEZ14)*AGS3:AGS54)+SUMPRODUCT((AGQ3:AGQ54=AEZ13)*(AGT3:AGT54=AEZ14)*AGS3:AGS54)</f>
        <v>0</v>
      </c>
      <c r="AFE14" s="385">
        <f ca="1">SUMPRODUCT((AGQ3:AGQ54=AEZ14)*(AGT3:AGT54=AEZ15)*AGS3:AGS54)+SUMPRODUCT((AGQ3:AGQ54=AEZ14)*(AGT3:AGT54=AEZ11)*AGS3:AGS54)+SUMPRODUCT((AGQ3:AGQ54=AEZ14)*(AGT3:AGT54=AEZ12)*AGS3:AGS54)+SUMPRODUCT((AGQ3:AGQ54=AEZ14)*(AGT3:AGT54=AEZ13)*AGS3:AGS54)+SUMPRODUCT((AGQ3:AGQ54=AEZ15)*(AGT3:AGT54=AEZ14)*AGR3:AGR54)+SUMPRODUCT((AGQ3:AGQ54=AEZ11)*(AGT3:AGT54=AEZ14)*AGR3:AGR54)+SUMPRODUCT((AGQ3:AGQ54=AEZ12)*(AGT3:AGT54=AEZ14)*AGR3:AGR54)+SUMPRODUCT((AGQ3:AGQ54=AEZ13)*(AGT3:AGT54=AEZ14)*AGR3:AGR54)</f>
        <v>0</v>
      </c>
      <c r="AFF14" s="385">
        <f t="shared" ca="1" si="2054"/>
        <v>1000</v>
      </c>
      <c r="AFG14" s="385" t="str">
        <f t="shared" ca="1" si="2055"/>
        <v/>
      </c>
      <c r="AFH14" s="385" t="str">
        <f ca="1">IF(AEZ14&lt;&gt;"",VLOOKUP(AEZ14,ACS4:ACY52,7,FALSE),"")</f>
        <v/>
      </c>
      <c r="AFI14" s="385" t="str">
        <f ca="1">IF(AEZ14&lt;&gt;"",VLOOKUP(AEZ14,ACS4:ACY52,5,FALSE),"")</f>
        <v/>
      </c>
      <c r="AFJ14" s="385" t="str">
        <f ca="1">IF(AEZ14&lt;&gt;"",VLOOKUP(AEZ14,ACS4:ADA52,9,FALSE),"")</f>
        <v/>
      </c>
      <c r="AFK14" s="385" t="str">
        <f t="shared" ca="1" si="2056"/>
        <v/>
      </c>
      <c r="AFL14" s="385" t="str">
        <f t="shared" ref="AFL14" ca="1" si="2416">IF(AEZ14&lt;&gt;"",RANK(AFK14,AFK11:AFK15),"")</f>
        <v/>
      </c>
      <c r="AFM14" s="385" t="str">
        <f t="shared" ref="AFM14" ca="1" si="2417">IF(AEZ14&lt;&gt;"",SUMPRODUCT((AFK11:AFK15=AFK14)*(AFF11:AFF15&gt;AFF14)),"")</f>
        <v/>
      </c>
      <c r="AFN14" s="385" t="str">
        <f t="shared" ref="AFN14" ca="1" si="2418">IF(AEZ14&lt;&gt;"",SUMPRODUCT((AFK11:AFK15=AFK14)*(AFF11:AFF15=AFF14)*(AFD11:AFD15&gt;AFD14)),"")</f>
        <v/>
      </c>
      <c r="AFO14" s="385" t="str">
        <f t="shared" ref="AFO14" ca="1" si="2419">IF(AEZ14&lt;&gt;"",SUMPRODUCT((AFK11:AFK15=AFK14)*(AFF11:AFF15=AFF14)*(AFD11:AFD15=AFD14)*(AFH11:AFH15&gt;AFH14)),"")</f>
        <v/>
      </c>
      <c r="AFP14" s="385" t="str">
        <f t="shared" ref="AFP14" ca="1" si="2420">IF(AEZ14&lt;&gt;"",SUMPRODUCT((AFK11:AFK15=AFK14)*(AFF11:AFF15=AFF14)*(AFD11:AFD15=AFD14)*(AFH11:AFH15=AFH14)*(AFI11:AFI15&gt;AFI14)),"")</f>
        <v/>
      </c>
      <c r="AFQ14" s="385" t="str">
        <f t="shared" ref="AFQ14" ca="1" si="2421">IF(AEZ14&lt;&gt;"",SUMPRODUCT((AFK11:AFK15=AFK14)*(AFF11:AFF15=AFF14)*(AFD11:AFD15=AFD14)*(AFH11:AFH15=AFH14)*(AFI11:AFI15=AFI14)*(AFJ11:AFJ15&gt;AFJ14)),"")</f>
        <v/>
      </c>
      <c r="AFR14" s="385" t="str">
        <f t="shared" ca="1" si="2063"/>
        <v/>
      </c>
      <c r="AFS14" s="385" t="str">
        <f t="shared" ref="AFS14" ca="1" si="2422">IF(AEZ14&lt;&gt;"",INDEX(AEZ13:AEZ15,MATCH(4,AFR13:AFR15,0),0),"")</f>
        <v/>
      </c>
      <c r="AFT14" s="385" t="str">
        <f t="shared" ref="AFT14" si="2423">IF(ADJ11&lt;&gt;"",ADJ11,"")</f>
        <v/>
      </c>
      <c r="AFU14" s="385">
        <f ca="1">SUMPRODUCT((AGQ3:AGQ54=AFT14)*(AGT3:AGT54=AFT15)*(AGU3:AGU54="W"))+SUMPRODUCT((AGQ3:AGQ54=AFT14)*(AGT3:AGT54=AFT16)*(AGU3:AGU54="W"))+SUMPRODUCT((AGQ3:AGQ54=AFT14)*(AGT3:AGT54=AFT17)*(AGU3:AGU54="W"))+SUMPRODUCT((AGQ3:AGQ54=AFT15)*(AGT3:AGT54=AFT14)*(AGV3:AGV54="W"))+SUMPRODUCT((AGQ3:AGQ54=AFT16)*(AGT3:AGT54=AFT14)*(AGV3:AGV54="W"))+SUMPRODUCT((AGQ3:AGQ54=AFT17)*(AGT3:AGT54=AFT14)*(AGV3:AGV54="W"))</f>
        <v>0</v>
      </c>
      <c r="AFV14" s="385">
        <f ca="1">SUMPRODUCT((AGQ3:AGQ54=AFT14)*(AGT3:AGT54=AFT15)*(AGU3:AGU54="D"))+SUMPRODUCT((AGQ3:AGQ54=AFT14)*(AGT3:AGT54=AFT16)*(AGU3:AGU54="D"))+SUMPRODUCT((AGQ3:AGQ54=AFT14)*(AGT3:AGT54=AFT17)*(AGU3:AGU54="D"))+SUMPRODUCT((AGQ3:AGQ54=AFT15)*(AGT3:AGT54=AFT14)*(AGU3:AGU54="D"))+SUMPRODUCT((AGQ3:AGQ54=AFT16)*(AGT3:AGT54=AFT14)*(AGU3:AGU54="D"))+SUMPRODUCT((AGQ3:AGQ54=AFT17)*(AGT3:AGT54=AFT14)*(AGU3:AGU54="D"))</f>
        <v>0</v>
      </c>
      <c r="AFW14" s="385">
        <f ca="1">SUMPRODUCT((AGQ3:AGQ54=AFT14)*(AGT3:AGT54=AFT15)*(AGU3:AGU54="L"))+SUMPRODUCT((AGQ3:AGQ54=AFT14)*(AGT3:AGT54=AFT16)*(AGU3:AGU54="L"))+SUMPRODUCT((AGQ3:AGQ54=AFT14)*(AGT3:AGT54=AFT17)*(AGU3:AGU54="L"))+SUMPRODUCT((AGQ3:AGQ54=AFT15)*(AGT3:AGT54=AFT14)*(AGV3:AGV54="L"))+SUMPRODUCT((AGQ3:AGQ54=AFT16)*(AGT3:AGT54=AFT14)*(AGV3:AGV54="L"))+SUMPRODUCT((AGQ3:AGQ54=AFT17)*(AGT3:AGT54=AFT14)*(AGV3:AGV54="L"))</f>
        <v>0</v>
      </c>
      <c r="AFX14" s="385">
        <f ca="1">SUMPRODUCT((AGQ3:AGQ54=AFT14)*(AGT3:AGT54=AFT15)*AGR3:AGR54)+SUMPRODUCT((AGQ3:AGQ54=AFT14)*(AGT3:AGT54=AFT11)*AGR3:AGR54)+SUMPRODUCT((AGQ3:AGQ54=AFT14)*(AGT3:AGT54=AFT12)*AGR3:AGR54)+SUMPRODUCT((AGQ3:AGQ54=AFT14)*(AGT3:AGT54=AFT13)*AGR3:AGR54)+SUMPRODUCT((AGQ3:AGQ54=AFT15)*(AGT3:AGT54=AFT14)*AGS3:AGS54)+SUMPRODUCT((AGQ3:AGQ54=AFT11)*(AGT3:AGT54=AFT14)*AGS3:AGS54)+SUMPRODUCT((AGQ3:AGQ54=AFT12)*(AGT3:AGT54=AFT14)*AGS3:AGS54)+SUMPRODUCT((AGQ3:AGQ54=AFT13)*(AGT3:AGT54=AFT14)*AGS3:AGS54)</f>
        <v>0</v>
      </c>
      <c r="AFY14" s="385">
        <f ca="1">SUMPRODUCT((AGQ3:AGQ54=AFT14)*(AGT3:AGT54=AFT15)*AGS3:AGS54)+SUMPRODUCT((AGQ3:AGQ54=AFT14)*(AGT3:AGT54=AFT11)*AGS3:AGS54)+SUMPRODUCT((AGQ3:AGQ54=AFT14)*(AGT3:AGT54=AFT12)*AGS3:AGS54)+SUMPRODUCT((AGQ3:AGQ54=AFT14)*(AGT3:AGT54=AFT13)*AGS3:AGS54)+SUMPRODUCT((AGQ3:AGQ54=AFT15)*(AGT3:AGT54=AFT14)*AGR3:AGR54)+SUMPRODUCT((AGQ3:AGQ54=AFT11)*(AGT3:AGT54=AFT14)*AGR3:AGR54)+SUMPRODUCT((AGQ3:AGQ54=AFT12)*(AGT3:AGT54=AFT14)*AGR3:AGR54)+SUMPRODUCT((AGQ3:AGQ54=AFT13)*(AGT3:AGT54=AFT14)*AGR3:AGR54)</f>
        <v>0</v>
      </c>
      <c r="AFZ14" s="385">
        <f t="shared" ref="AFZ14" ca="1" si="2424">AFX14-AFY14+1000</f>
        <v>1000</v>
      </c>
      <c r="AGA14" s="385" t="str">
        <f t="shared" ref="AGA14" si="2425">IF(AFT14&lt;&gt;"",AFU14*3+AFV14*1,"")</f>
        <v/>
      </c>
      <c r="AGB14" s="385" t="str">
        <f>IF(AFT14&lt;&gt;"",VLOOKUP(AFT14,ACS4:ACY52,7,FALSE),"")</f>
        <v/>
      </c>
      <c r="AGC14" s="385" t="str">
        <f>IF(AFT14&lt;&gt;"",VLOOKUP(AFT14,ACS4:ACY52,5,FALSE),"")</f>
        <v/>
      </c>
      <c r="AGD14" s="385" t="str">
        <f>IF(AFT14&lt;&gt;"",VLOOKUP(AFT14,ACS4:ADA52,9,FALSE),"")</f>
        <v/>
      </c>
      <c r="AGE14" s="385" t="str">
        <f t="shared" ref="AGE14" si="2426">AGA14</f>
        <v/>
      </c>
      <c r="AGF14" s="385" t="str">
        <f t="shared" ref="AGF14" si="2427">IF(AFT14&lt;&gt;"",RANK(AGE14,AGE11:AGE15),"")</f>
        <v/>
      </c>
      <c r="AGG14" s="385" t="str">
        <f t="shared" ref="AGG14" si="2428">IF(AFT14&lt;&gt;"",SUMPRODUCT((AGE11:AGE15=AGE14)*(AFZ11:AFZ15&gt;AFZ14)),"")</f>
        <v/>
      </c>
      <c r="AGH14" s="385" t="str">
        <f t="shared" ref="AGH14" si="2429">IF(AFT14&lt;&gt;"",SUMPRODUCT((AGE11:AGE15=AGE14)*(AFZ11:AFZ15=AFZ14)*(AFX11:AFX15&gt;AFX14)),"")</f>
        <v/>
      </c>
      <c r="AGI14" s="385" t="str">
        <f t="shared" ref="AGI14" si="2430">IF(AFT14&lt;&gt;"",SUMPRODUCT((AGE11:AGE15=AGE14)*(AFZ11:AFZ15=AFZ14)*(AFX11:AFX15=AFX14)*(AGB11:AGB15&gt;AGB14)),"")</f>
        <v/>
      </c>
      <c r="AGJ14" s="385" t="str">
        <f t="shared" ref="AGJ14" si="2431">IF(AFT14&lt;&gt;"",SUMPRODUCT((AGE11:AGE15=AGE14)*(AFZ11:AFZ15=AFZ14)*(AFX11:AFX15=AFX14)*(AGB11:AGB15=AGB14)*(AGC11:AGC15&gt;AGC14)),"")</f>
        <v/>
      </c>
      <c r="AGK14" s="385" t="str">
        <f t="shared" ref="AGK14" si="2432">IF(AFT14&lt;&gt;"",SUMPRODUCT((AGE11:AGE15=AGE14)*(AFZ11:AFZ15=AFZ14)*(AFX11:AFX15=AFX14)*(AGB11:AGB15=AGB14)*(AGC11:AGC15=AGC14)*(AGD11:AGD15&gt;AGD14)),"")</f>
        <v/>
      </c>
      <c r="AGL14" s="385" t="str">
        <f t="shared" ref="AGL14" si="2433">IF(AFT14&lt;&gt;"",SUM(AGF14:AGK14)+3,"")</f>
        <v/>
      </c>
      <c r="AGM14" s="385" t="str">
        <f t="shared" ref="AGM14" si="2434">IF(AFT14&lt;&gt;"",IF(AGL14=4,AFT14,AFT15),"")</f>
        <v/>
      </c>
      <c r="AGN14" s="385" t="str">
        <f t="shared" ref="AGN14" ca="1" si="2435">IF(AGM14&lt;&gt;"",AGM14,IF(AFS14&lt;&gt;"",AFS14,IF(AEY14&lt;&gt;"",AEY14,IF(AEE14&lt;&gt;"",AEE14,ADE14))))</f>
        <v>Italy</v>
      </c>
      <c r="AGO14" s="385">
        <v>4</v>
      </c>
      <c r="AGP14" s="385">
        <v>12</v>
      </c>
      <c r="AGQ14" s="389" t="str">
        <f t="shared" si="24"/>
        <v>Spain</v>
      </c>
      <c r="AGR14" s="389">
        <f ca="1">IF(OFFSET('Game Board'!O19,0,AGR1)&lt;&gt;"",OFFSET('Game Board'!O19,0,AGR1),0)</f>
        <v>0</v>
      </c>
      <c r="AGS14" s="389">
        <f ca="1">IF(OFFSET('Game Board'!P19,0,AGR1)&lt;&gt;"",OFFSET('Game Board'!P19,0,AGR1),0)</f>
        <v>0</v>
      </c>
      <c r="AGT14" s="389" t="str">
        <f t="shared" si="25"/>
        <v>Belgium</v>
      </c>
      <c r="AGU14" s="389" t="str">
        <f ca="1">IF(AND(OFFSET('Game Board'!O19,0,AGR1)&lt;&gt;"",OFFSET('Game Board'!P19,0,AGR1)&lt;&gt;""),IF(AGR14&gt;AGS14,"W",IF(AGR14=AGS14,"D","L")),"")</f>
        <v/>
      </c>
      <c r="AGV14" s="385" t="str">
        <f t="shared" ca="1" si="26"/>
        <v/>
      </c>
      <c r="AGX14" s="385">
        <f ca="1">VLOOKUP(AGY14,AKT11:AKU15,2,FALSE)</f>
        <v>4</v>
      </c>
      <c r="AGY14" s="386" t="str">
        <f t="shared" si="1471"/>
        <v>Italy</v>
      </c>
      <c r="AGZ14" s="385">
        <f ca="1">SUMPRODUCT((AKW3:AKW54=AGY14)*(ALA3:ALA54="W"))+SUMPRODUCT((AKZ3:AKZ54=AGY14)*(ALB3:ALB54="W"))</f>
        <v>0</v>
      </c>
      <c r="AHA14" s="385">
        <f ca="1">SUMPRODUCT((AKW3:AKW54=AGY14)*(ALA3:ALA54="D"))+SUMPRODUCT((AKZ3:AKZ54=AGY14)*(ALB3:ALB54="D"))</f>
        <v>0</v>
      </c>
      <c r="AHB14" s="385">
        <f ca="1">SUMPRODUCT((AKW3:AKW54=AGY14)*(ALA3:ALA54="L"))+SUMPRODUCT((AKZ3:AKZ54=AGY14)*(ALB3:ALB54="L"))</f>
        <v>0</v>
      </c>
      <c r="AHC14" s="385">
        <f t="shared" ref="AHC14" ca="1" si="2436">SUMIF(AKW3:AKW72,AGY14,AKX3:AKX72)+SUMIF(AKZ3:AKZ72,AGY14,AKY3:AKY72)</f>
        <v>0</v>
      </c>
      <c r="AHD14" s="385">
        <f t="shared" ref="AHD14" ca="1" si="2437">SUMIF(AKZ3:AKZ72,AGY14,AKX3:AKX72)+SUMIF(AKW3:AKW72,AGY14,AKY3:AKY72)</f>
        <v>0</v>
      </c>
      <c r="AHE14" s="385">
        <f t="shared" ca="1" si="1474"/>
        <v>1000</v>
      </c>
      <c r="AHF14" s="385">
        <f t="shared" ca="1" si="1475"/>
        <v>0</v>
      </c>
      <c r="AHG14" s="391">
        <f t="shared" si="207"/>
        <v>7</v>
      </c>
      <c r="AHH14" s="385">
        <f t="shared" ref="AHH14" ca="1" si="2438">IF(COUNTIF(AHF11:AHF15,4)&lt;&gt;4,RANK(AHF14,AHF11:AHF15),AHF66)</f>
        <v>1</v>
      </c>
      <c r="AHJ14" s="385">
        <f t="shared" ref="AHJ14" ca="1" si="2439">SUMPRODUCT((AHH11:AHH14=AHH14)*(AHG11:AHG14&lt;AHG14))+AHH14</f>
        <v>1</v>
      </c>
      <c r="AHK14" s="386" t="str">
        <f t="shared" ref="AHK14" ca="1" si="2440">INDEX(AGY11:AGY15,MATCH(4,AHJ11:AHJ15,0),0)</f>
        <v>Spain</v>
      </c>
      <c r="AHL14" s="385">
        <f t="shared" ref="AHL14" ca="1" si="2441">INDEX(AHH11:AHH15,MATCH(AHK14,AGY11:AGY15,0),0)</f>
        <v>1</v>
      </c>
      <c r="AHM14" s="385" t="str">
        <f t="shared" ca="1" si="2072"/>
        <v>Spain</v>
      </c>
      <c r="AHN14" s="385" t="str">
        <f t="shared" ca="1" si="2073"/>
        <v/>
      </c>
      <c r="AHR14" s="385" t="str">
        <f t="shared" ca="1" si="1484"/>
        <v>Spain</v>
      </c>
      <c r="AHS14" s="385">
        <f ca="1">SUMPRODUCT((AKW3:AKW54=AHR14)*(AKZ3:AKZ54=AHR15)*(ALA3:ALA54="W"))+SUMPRODUCT((AKW3:AKW54=AHR14)*(AKZ3:AKZ54=AHR11)*(ALA3:ALA54="W"))+SUMPRODUCT((AKW3:AKW54=AHR14)*(AKZ3:AKZ54=AHR12)*(ALA3:ALA54="W"))+SUMPRODUCT((AKW3:AKW54=AHR14)*(AKZ3:AKZ54=AHR13)*(ALA3:ALA54="W"))+SUMPRODUCT((AKW3:AKW54=AHR15)*(AKZ3:AKZ54=AHR14)*(ALB3:ALB54="W"))+SUMPRODUCT((AKW3:AKW54=AHR11)*(AKZ3:AKZ54=AHR14)*(ALB3:ALB54="W"))+SUMPRODUCT((AKW3:AKW54=AHR12)*(AKZ3:AKZ54=AHR14)*(ALB3:ALB54="W"))+SUMPRODUCT((AKW3:AKW54=AHR13)*(AKZ3:AKZ54=AHR14)*(ALB3:ALB54="W"))</f>
        <v>0</v>
      </c>
      <c r="AHT14" s="385">
        <f ca="1">SUMPRODUCT((AKW3:AKW54=AHR14)*(AKZ3:AKZ54=AHR15)*(ALA3:ALA54="D"))+SUMPRODUCT((AKW3:AKW54=AHR14)*(AKZ3:AKZ54=AHR11)*(ALA3:ALA54="D"))+SUMPRODUCT((AKW3:AKW54=AHR14)*(AKZ3:AKZ54=AHR12)*(ALA3:ALA54="D"))+SUMPRODUCT((AKW3:AKW54=AHR14)*(AKZ3:AKZ54=AHR13)*(ALA3:ALA54="D"))+SUMPRODUCT((AKW3:AKW54=AHR15)*(AKZ3:AKZ54=AHR14)*(ALA3:ALA54="D"))+SUMPRODUCT((AKW3:AKW54=AHR11)*(AKZ3:AKZ54=AHR14)*(ALA3:ALA54="D"))+SUMPRODUCT((AKW3:AKW54=AHR12)*(AKZ3:AKZ54=AHR14)*(ALA3:ALA54="D"))+SUMPRODUCT((AKW3:AKW54=AHR13)*(AKZ3:AKZ54=AHR14)*(ALA3:ALA54="D"))</f>
        <v>0</v>
      </c>
      <c r="AHU14" s="385">
        <f ca="1">SUMPRODUCT((AKW3:AKW54=AHR14)*(AKZ3:AKZ54=AHR15)*(ALA3:ALA54="L"))+SUMPRODUCT((AKW3:AKW54=AHR14)*(AKZ3:AKZ54=AHR11)*(ALA3:ALA54="L"))+SUMPRODUCT((AKW3:AKW54=AHR14)*(AKZ3:AKZ54=AHR12)*(ALA3:ALA54="L"))+SUMPRODUCT((AKW3:AKW54=AHR14)*(AKZ3:AKZ54=AHR13)*(ALA3:ALA54="L"))+SUMPRODUCT((AKW3:AKW54=AHR15)*(AKZ3:AKZ54=AHR14)*(ALB3:ALB54="L"))+SUMPRODUCT((AKW3:AKW54=AHR11)*(AKZ3:AKZ54=AHR14)*(ALB3:ALB54="L"))+SUMPRODUCT((AKW3:AKW54=AHR12)*(AKZ3:AKZ54=AHR14)*(ALB3:ALB54="L"))+SUMPRODUCT((AKW3:AKW54=AHR13)*(AKZ3:AKZ54=AHR14)*(ALB3:ALB54="L"))</f>
        <v>0</v>
      </c>
      <c r="AHV14" s="385">
        <f ca="1">SUMPRODUCT((AKW3:AKW54=AHR14)*(AKZ3:AKZ54=AHR15)*AKX3:AKX54)+SUMPRODUCT((AKW3:AKW54=AHR14)*(AKZ3:AKZ54=AHR11)*AKX3:AKX54)+SUMPRODUCT((AKW3:AKW54=AHR14)*(AKZ3:AKZ54=AHR12)*AKX3:AKX54)+SUMPRODUCT((AKW3:AKW54=AHR14)*(AKZ3:AKZ54=AHR13)*AKX3:AKX54)+SUMPRODUCT((AKW3:AKW54=AHR15)*(AKZ3:AKZ54=AHR14)*AKY3:AKY54)+SUMPRODUCT((AKW3:AKW54=AHR11)*(AKZ3:AKZ54=AHR14)*AKY3:AKY54)+SUMPRODUCT((AKW3:AKW54=AHR12)*(AKZ3:AKZ54=AHR14)*AKY3:AKY54)+SUMPRODUCT((AKW3:AKW54=AHR13)*(AKZ3:AKZ54=AHR14)*AKY3:AKY54)</f>
        <v>0</v>
      </c>
      <c r="AHW14" s="385">
        <f ca="1">SUMPRODUCT((AKW3:AKW54=AHR14)*(AKZ3:AKZ54=AHR15)*AKY3:AKY54)+SUMPRODUCT((AKW3:AKW54=AHR14)*(AKZ3:AKZ54=AHR11)*AKY3:AKY54)+SUMPRODUCT((AKW3:AKW54=AHR14)*(AKZ3:AKZ54=AHR12)*AKY3:AKY54)+SUMPRODUCT((AKW3:AKW54=AHR14)*(AKZ3:AKZ54=AHR13)*AKY3:AKY54)+SUMPRODUCT((AKW3:AKW54=AHR15)*(AKZ3:AKZ54=AHR14)*AKX3:AKX54)+SUMPRODUCT((AKW3:AKW54=AHR11)*(AKZ3:AKZ54=AHR14)*AKX3:AKX54)+SUMPRODUCT((AKW3:AKW54=AHR12)*(AKZ3:AKZ54=AHR14)*AKX3:AKX54)+SUMPRODUCT((AKW3:AKW54=AHR13)*(AKZ3:AKZ54=AHR14)*AKX3:AKX54)</f>
        <v>0</v>
      </c>
      <c r="AHX14" s="385">
        <f t="shared" ca="1" si="1485"/>
        <v>1000</v>
      </c>
      <c r="AHY14" s="385">
        <f t="shared" ca="1" si="1486"/>
        <v>0</v>
      </c>
      <c r="AHZ14" s="385">
        <f ca="1">IF(AHR14&lt;&gt;"",VLOOKUP(AHR14,AGY4:AHE52,7,FALSE),"")</f>
        <v>1000</v>
      </c>
      <c r="AIA14" s="385">
        <f ca="1">IF(AHR14&lt;&gt;"",VLOOKUP(AHR14,AGY4:AHE52,5,FALSE),"")</f>
        <v>0</v>
      </c>
      <c r="AIB14" s="385">
        <f ca="1">IF(AHR14&lt;&gt;"",VLOOKUP(AHR14,AGY4:AHG52,9,FALSE),"")</f>
        <v>29</v>
      </c>
      <c r="AIC14" s="385">
        <f t="shared" ca="1" si="1487"/>
        <v>0</v>
      </c>
      <c r="AID14" s="385">
        <f t="shared" ref="AID14" ca="1" si="2442">IF(AHR14&lt;&gt;"",RANK(AIC14,AIC11:AIC15),"")</f>
        <v>1</v>
      </c>
      <c r="AIE14" s="385">
        <f t="shared" ref="AIE14" ca="1" si="2443">IF(AHR14&lt;&gt;"",SUMPRODUCT((AIC11:AIC15=AIC14)*(AHX11:AHX15&gt;AHX14)),"")</f>
        <v>0</v>
      </c>
      <c r="AIF14" s="385">
        <f t="shared" ref="AIF14" ca="1" si="2444">IF(AHR14&lt;&gt;"",SUMPRODUCT((AIC11:AIC15=AIC14)*(AHX11:AHX15=AHX14)*(AHV11:AHV15&gt;AHV14)),"")</f>
        <v>0</v>
      </c>
      <c r="AIG14" s="385">
        <f t="shared" ref="AIG14" ca="1" si="2445">IF(AHR14&lt;&gt;"",SUMPRODUCT((AIC11:AIC15=AIC14)*(AHX11:AHX15=AHX14)*(AHV11:AHV15=AHV14)*(AHZ11:AHZ15&gt;AHZ14)),"")</f>
        <v>0</v>
      </c>
      <c r="AIH14" s="385">
        <f t="shared" ref="AIH14" ca="1" si="2446">IF(AHR14&lt;&gt;"",SUMPRODUCT((AIC11:AIC15=AIC14)*(AHX11:AHX15=AHX14)*(AHV11:AHV15=AHV14)*(AHZ11:AHZ15=AHZ14)*(AIA11:AIA15&gt;AIA14)),"")</f>
        <v>0</v>
      </c>
      <c r="AII14" s="385">
        <f t="shared" ref="AII14" ca="1" si="2447">IF(AHR14&lt;&gt;"",SUMPRODUCT((AIC11:AIC15=AIC14)*(AHX11:AHX15=AHX14)*(AHV11:AHV15=AHV14)*(AHZ11:AHZ15=AHZ14)*(AIA11:AIA15=AIA14)*(AIB11:AIB15&gt;AIB14)),"")</f>
        <v>0</v>
      </c>
      <c r="AIJ14" s="385">
        <f t="shared" ref="AIJ14" ca="1" si="2448">IF(AHR14&lt;&gt;"",IF(AIJ66&lt;&gt;"",IF(AHQ62=3,AIJ66,AIJ66+AHQ62),SUM(AID14:AII14)),"")</f>
        <v>1</v>
      </c>
      <c r="AIK14" s="385" t="str">
        <f t="shared" ref="AIK14" ca="1" si="2449">IF(AHR14&lt;&gt;"",INDEX(AHR11:AHR15,MATCH(4,AIJ11:AIJ15,0),0),"")</f>
        <v>Italy</v>
      </c>
      <c r="AIL14" s="385" t="str">
        <f t="shared" ca="1" si="1759"/>
        <v/>
      </c>
      <c r="AIM14" s="385" t="str">
        <f ca="1">IF(AIL14&lt;&gt;"",SUMPRODUCT((AKW3:AKW54=AIL14)*(AKZ3:AKZ54=AIL15)*(ALA3:ALA54="W"))+SUMPRODUCT((AKW3:AKW54=AIL14)*(AKZ3:AKZ54=AIL12)*(ALA3:ALA54="W"))+SUMPRODUCT((AKW3:AKW54=AIL14)*(AKZ3:AKZ54=AIL13)*(ALA3:ALA54="W"))+SUMPRODUCT((AKW3:AKW54=AIL15)*(AKZ3:AKZ54=AIL14)*(ALB3:ALB54="W"))+SUMPRODUCT((AKW3:AKW54=AIL12)*(AKZ3:AKZ54=AIL14)*(ALB3:ALB54="W"))+SUMPRODUCT((AKW3:AKW54=AIL13)*(AKZ3:AKZ54=AIL14)*(ALB3:ALB54="W")),"")</f>
        <v/>
      </c>
      <c r="AIN14" s="385" t="str">
        <f ca="1">IF(AIL14&lt;&gt;"",SUMPRODUCT((AKW3:AKW54=AIL14)*(AKZ3:AKZ54=AIL15)*(ALA3:ALA54="D"))+SUMPRODUCT((AKW3:AKW54=AIL14)*(AKZ3:AKZ54=AIL12)*(ALA3:ALA54="D"))+SUMPRODUCT((AKW3:AKW54=AIL14)*(AKZ3:AKZ54=AIL13)*(ALA3:ALA54="D"))+SUMPRODUCT((AKW3:AKW54=AIL15)*(AKZ3:AKZ54=AIL14)*(ALA3:ALA54="D"))+SUMPRODUCT((AKW3:AKW54=AIL12)*(AKZ3:AKZ54=AIL14)*(ALA3:ALA54="D"))+SUMPRODUCT((AKW3:AKW54=AIL13)*(AKZ3:AKZ54=AIL14)*(ALA3:ALA54="D")),"")</f>
        <v/>
      </c>
      <c r="AIO14" s="385" t="str">
        <f ca="1">IF(AIL14&lt;&gt;"",SUMPRODUCT((AKW3:AKW54=AIL14)*(AKZ3:AKZ54=AIL15)*(ALA3:ALA54="L"))+SUMPRODUCT((AKW3:AKW54=AIL14)*(AKZ3:AKZ54=AIL12)*(ALA3:ALA54="L"))+SUMPRODUCT((AKW3:AKW54=AIL14)*(AKZ3:AKZ54=AIL13)*(ALA3:ALA54="L"))+SUMPRODUCT((AKW3:AKW54=AIL15)*(AKZ3:AKZ54=AIL14)*(ALB3:ALB54="L"))+SUMPRODUCT((AKW3:AKW54=AIL12)*(AKZ3:AKZ54=AIL14)*(ALB3:ALB54="L"))+SUMPRODUCT((AKW3:AKW54=AIL13)*(AKZ3:AKZ54=AIL14)*(ALB3:ALB54="L")),"")</f>
        <v/>
      </c>
      <c r="AIP14" s="385">
        <f ca="1">SUMPRODUCT((AKW3:AKW54=AIL14)*(AKZ3:AKZ54=AIL15)*AKX3:AKX54)+SUMPRODUCT((AKW3:AKW54=AIL14)*(AKZ3:AKZ54=AIL11)*AKX3:AKX54)+SUMPRODUCT((AKW3:AKW54=AIL14)*(AKZ3:AKZ54=AIL12)*AKX3:AKX54)+SUMPRODUCT((AKW3:AKW54=AIL14)*(AKZ3:AKZ54=AIL13)*AKX3:AKX54)+SUMPRODUCT((AKW3:AKW54=AIL15)*(AKZ3:AKZ54=AIL14)*AKY3:AKY54)+SUMPRODUCT((AKW3:AKW54=AIL11)*(AKZ3:AKZ54=AIL14)*AKY3:AKY54)+SUMPRODUCT((AKW3:AKW54=AIL12)*(AKZ3:AKZ54=AIL14)*AKY3:AKY54)+SUMPRODUCT((AKW3:AKW54=AIL13)*(AKZ3:AKZ54=AIL14)*AKY3:AKY54)</f>
        <v>0</v>
      </c>
      <c r="AIQ14" s="385">
        <f ca="1">SUMPRODUCT((AKW3:AKW54=AIL14)*(AKZ3:AKZ54=AIL15)*AKY3:AKY54)+SUMPRODUCT((AKW3:AKW54=AIL14)*(AKZ3:AKZ54=AIL11)*AKY3:AKY54)+SUMPRODUCT((AKW3:AKW54=AIL14)*(AKZ3:AKZ54=AIL12)*AKY3:AKY54)+SUMPRODUCT((AKW3:AKW54=AIL14)*(AKZ3:AKZ54=AIL13)*AKY3:AKY54)+SUMPRODUCT((AKW3:AKW54=AIL15)*(AKZ3:AKZ54=AIL14)*AKX3:AKX54)+SUMPRODUCT((AKW3:AKW54=AIL11)*(AKZ3:AKZ54=AIL14)*AKX3:AKX54)+SUMPRODUCT((AKW3:AKW54=AIL12)*(AKZ3:AKZ54=AIL14)*AKX3:AKX54)+SUMPRODUCT((AKW3:AKW54=AIL13)*(AKZ3:AKZ54=AIL14)*AKX3:AKX54)</f>
        <v>0</v>
      </c>
      <c r="AIR14" s="385">
        <f t="shared" ca="1" si="1760"/>
        <v>1000</v>
      </c>
      <c r="AIS14" s="385" t="str">
        <f t="shared" ca="1" si="1761"/>
        <v/>
      </c>
      <c r="AIT14" s="385" t="str">
        <f ca="1">IF(AIL14&lt;&gt;"",VLOOKUP(AIL14,AGY4:AHE52,7,FALSE),"")</f>
        <v/>
      </c>
      <c r="AIU14" s="385" t="str">
        <f ca="1">IF(AIL14&lt;&gt;"",VLOOKUP(AIL14,AGY4:AHE52,5,FALSE),"")</f>
        <v/>
      </c>
      <c r="AIV14" s="385" t="str">
        <f ca="1">IF(AIL14&lt;&gt;"",VLOOKUP(AIL14,AGY4:AHG52,9,FALSE),"")</f>
        <v/>
      </c>
      <c r="AIW14" s="385" t="str">
        <f t="shared" ca="1" si="1762"/>
        <v/>
      </c>
      <c r="AIX14" s="385" t="str">
        <f t="shared" ref="AIX14" ca="1" si="2450">IF(AIL14&lt;&gt;"",RANK(AIW14,AIW11:AIW15),"")</f>
        <v/>
      </c>
      <c r="AIY14" s="385" t="str">
        <f t="shared" ref="AIY14" ca="1" si="2451">IF(AIL14&lt;&gt;"",SUMPRODUCT((AIW11:AIW15=AIW14)*(AIR11:AIR15&gt;AIR14)),"")</f>
        <v/>
      </c>
      <c r="AIZ14" s="385" t="str">
        <f t="shared" ref="AIZ14" ca="1" si="2452">IF(AIL14&lt;&gt;"",SUMPRODUCT((AIW11:AIW15=AIW14)*(AIR11:AIR15=AIR14)*(AIP11:AIP15&gt;AIP14)),"")</f>
        <v/>
      </c>
      <c r="AJA14" s="385" t="str">
        <f t="shared" ref="AJA14" ca="1" si="2453">IF(AIL14&lt;&gt;"",SUMPRODUCT((AIW11:AIW15=AIW14)*(AIR11:AIR15=AIR14)*(AIP11:AIP15=AIP14)*(AIT11:AIT15&gt;AIT14)),"")</f>
        <v/>
      </c>
      <c r="AJB14" s="385" t="str">
        <f t="shared" ref="AJB14" ca="1" si="2454">IF(AIL14&lt;&gt;"",SUMPRODUCT((AIW11:AIW15=AIW14)*(AIR11:AIR15=AIR14)*(AIP11:AIP15=AIP14)*(AIT11:AIT15=AIT14)*(AIU11:AIU15&gt;AIU14)),"")</f>
        <v/>
      </c>
      <c r="AJC14" s="385" t="str">
        <f t="shared" ref="AJC14" ca="1" si="2455">IF(AIL14&lt;&gt;"",SUMPRODUCT((AIW11:AIW15=AIW14)*(AIR11:AIR15=AIR14)*(AIP11:AIP15=AIP14)*(AIT11:AIT15=AIT14)*(AIU11:AIU15=AIU14)*(AIV11:AIV15&gt;AIV14)),"")</f>
        <v/>
      </c>
      <c r="AJD14" s="385" t="str">
        <f t="shared" ref="AJD14" ca="1" si="2456">IF(AIL14&lt;&gt;"",IF(AJD66&lt;&gt;"",IF(AIK62=3,AJD66,AJD66+AIK62),SUM(AIX14:AJC14)+1),"")</f>
        <v/>
      </c>
      <c r="AJE14" s="385" t="str">
        <f t="shared" ref="AJE14" ca="1" si="2457">IF(AIL14&lt;&gt;"",INDEX(AIL12:AIL15,MATCH(4,AJD12:AJD15,0),0),"")</f>
        <v/>
      </c>
      <c r="AJF14" s="385" t="str">
        <f t="shared" ca="1" si="2091"/>
        <v/>
      </c>
      <c r="AJG14" s="385">
        <f ca="1">SUMPRODUCT((AKW3:AKW54=AJF14)*(AKZ3:AKZ54=AJF15)*(ALA3:ALA54="W"))+SUMPRODUCT((AKW3:AKW54=AJF14)*(AKZ3:AKZ54=AJF16)*(ALA3:ALA54="W"))+SUMPRODUCT((AKW3:AKW54=AJF14)*(AKZ3:AKZ54=AJF13)*(ALA3:ALA54="W"))+SUMPRODUCT((AKW3:AKW54=AJF15)*(AKZ3:AKZ54=AJF14)*(ALB3:ALB54="W"))+SUMPRODUCT((AKW3:AKW54=AJF16)*(AKZ3:AKZ54=AJF14)*(ALB3:ALB54="W"))+SUMPRODUCT((AKW3:AKW54=AJF13)*(AKZ3:AKZ54=AJF14)*(ALB3:ALB54="W"))</f>
        <v>0</v>
      </c>
      <c r="AJH14" s="385">
        <f ca="1">SUMPRODUCT((AKW3:AKW54=AJF14)*(AKZ3:AKZ54=AJF15)*(ALA3:ALA54="D"))+SUMPRODUCT((AKW3:AKW54=AJF14)*(AKZ3:AKZ54=AJF16)*(ALA3:ALA54="D"))+SUMPRODUCT((AKW3:AKW54=AJF14)*(AKZ3:AKZ54=AJF13)*(ALA3:ALA54="D"))+SUMPRODUCT((AKW3:AKW54=AJF15)*(AKZ3:AKZ54=AJF14)*(ALA3:ALA54="D"))+SUMPRODUCT((AKW3:AKW54=AJF16)*(AKZ3:AKZ54=AJF14)*(ALA3:ALA54="D"))+SUMPRODUCT((AKW3:AKW54=AJF13)*(AKZ3:AKZ54=AJF14)*(ALA3:ALA54="D"))</f>
        <v>0</v>
      </c>
      <c r="AJI14" s="385">
        <f ca="1">SUMPRODUCT((AKW3:AKW54=AJF14)*(AKZ3:AKZ54=AJF15)*(ALA3:ALA54="L"))+SUMPRODUCT((AKW3:AKW54=AJF14)*(AKZ3:AKZ54=AJF16)*(ALA3:ALA54="L"))+SUMPRODUCT((AKW3:AKW54=AJF14)*(AKZ3:AKZ54=AJF13)*(ALA3:ALA54="L"))+SUMPRODUCT((AKW3:AKW54=AJF15)*(AKZ3:AKZ54=AJF14)*(ALB3:ALB54="L"))+SUMPRODUCT((AKW3:AKW54=AJF16)*(AKZ3:AKZ54=AJF14)*(ALB3:ALB54="L"))+SUMPRODUCT((AKW3:AKW54=AJF13)*(AKZ3:AKZ54=AJF14)*(ALB3:ALB54="L"))</f>
        <v>0</v>
      </c>
      <c r="AJJ14" s="385">
        <f ca="1">SUMPRODUCT((AKW3:AKW54=AJF14)*(AKZ3:AKZ54=AJF15)*AKX3:AKX54)+SUMPRODUCT((AKW3:AKW54=AJF14)*(AKZ3:AKZ54=AJF11)*AKX3:AKX54)+SUMPRODUCT((AKW3:AKW54=AJF14)*(AKZ3:AKZ54=AJF12)*AKX3:AKX54)+SUMPRODUCT((AKW3:AKW54=AJF14)*(AKZ3:AKZ54=AJF13)*AKX3:AKX54)+SUMPRODUCT((AKW3:AKW54=AJF15)*(AKZ3:AKZ54=AJF14)*AKY3:AKY54)+SUMPRODUCT((AKW3:AKW54=AJF11)*(AKZ3:AKZ54=AJF14)*AKY3:AKY54)+SUMPRODUCT((AKW3:AKW54=AJF12)*(AKZ3:AKZ54=AJF14)*AKY3:AKY54)+SUMPRODUCT((AKW3:AKW54=AJF13)*(AKZ3:AKZ54=AJF14)*AKY3:AKY54)</f>
        <v>0</v>
      </c>
      <c r="AJK14" s="385">
        <f ca="1">SUMPRODUCT((AKW3:AKW54=AJF14)*(AKZ3:AKZ54=AJF15)*AKY3:AKY54)+SUMPRODUCT((AKW3:AKW54=AJF14)*(AKZ3:AKZ54=AJF11)*AKY3:AKY54)+SUMPRODUCT((AKW3:AKW54=AJF14)*(AKZ3:AKZ54=AJF12)*AKY3:AKY54)+SUMPRODUCT((AKW3:AKW54=AJF14)*(AKZ3:AKZ54=AJF13)*AKY3:AKY54)+SUMPRODUCT((AKW3:AKW54=AJF15)*(AKZ3:AKZ54=AJF14)*AKX3:AKX54)+SUMPRODUCT((AKW3:AKW54=AJF11)*(AKZ3:AKZ54=AJF14)*AKX3:AKX54)+SUMPRODUCT((AKW3:AKW54=AJF12)*(AKZ3:AKZ54=AJF14)*AKX3:AKX54)+SUMPRODUCT((AKW3:AKW54=AJF13)*(AKZ3:AKZ54=AJF14)*AKX3:AKX54)</f>
        <v>0</v>
      </c>
      <c r="AJL14" s="385">
        <f t="shared" ca="1" si="2092"/>
        <v>1000</v>
      </c>
      <c r="AJM14" s="385" t="str">
        <f t="shared" ca="1" si="2093"/>
        <v/>
      </c>
      <c r="AJN14" s="385" t="str">
        <f ca="1">IF(AJF14&lt;&gt;"",VLOOKUP(AJF14,AGY4:AHE52,7,FALSE),"")</f>
        <v/>
      </c>
      <c r="AJO14" s="385" t="str">
        <f ca="1">IF(AJF14&lt;&gt;"",VLOOKUP(AJF14,AGY4:AHE52,5,FALSE),"")</f>
        <v/>
      </c>
      <c r="AJP14" s="385" t="str">
        <f ca="1">IF(AJF14&lt;&gt;"",VLOOKUP(AJF14,AGY4:AHG52,9,FALSE),"")</f>
        <v/>
      </c>
      <c r="AJQ14" s="385" t="str">
        <f t="shared" ca="1" si="2094"/>
        <v/>
      </c>
      <c r="AJR14" s="385" t="str">
        <f t="shared" ref="AJR14" ca="1" si="2458">IF(AJF14&lt;&gt;"",RANK(AJQ14,AJQ11:AJQ15),"")</f>
        <v/>
      </c>
      <c r="AJS14" s="385" t="str">
        <f t="shared" ref="AJS14" ca="1" si="2459">IF(AJF14&lt;&gt;"",SUMPRODUCT((AJQ11:AJQ15=AJQ14)*(AJL11:AJL15&gt;AJL14)),"")</f>
        <v/>
      </c>
      <c r="AJT14" s="385" t="str">
        <f t="shared" ref="AJT14" ca="1" si="2460">IF(AJF14&lt;&gt;"",SUMPRODUCT((AJQ11:AJQ15=AJQ14)*(AJL11:AJL15=AJL14)*(AJJ11:AJJ15&gt;AJJ14)),"")</f>
        <v/>
      </c>
      <c r="AJU14" s="385" t="str">
        <f t="shared" ref="AJU14" ca="1" si="2461">IF(AJF14&lt;&gt;"",SUMPRODUCT((AJQ11:AJQ15=AJQ14)*(AJL11:AJL15=AJL14)*(AJJ11:AJJ15=AJJ14)*(AJN11:AJN15&gt;AJN14)),"")</f>
        <v/>
      </c>
      <c r="AJV14" s="385" t="str">
        <f t="shared" ref="AJV14" ca="1" si="2462">IF(AJF14&lt;&gt;"",SUMPRODUCT((AJQ11:AJQ15=AJQ14)*(AJL11:AJL15=AJL14)*(AJJ11:AJJ15=AJJ14)*(AJN11:AJN15=AJN14)*(AJO11:AJO15&gt;AJO14)),"")</f>
        <v/>
      </c>
      <c r="AJW14" s="385" t="str">
        <f t="shared" ref="AJW14" ca="1" si="2463">IF(AJF14&lt;&gt;"",SUMPRODUCT((AJQ11:AJQ15=AJQ14)*(AJL11:AJL15=AJL14)*(AJJ11:AJJ15=AJJ14)*(AJN11:AJN15=AJN14)*(AJO11:AJO15=AJO14)*(AJP11:AJP15&gt;AJP14)),"")</f>
        <v/>
      </c>
      <c r="AJX14" s="385" t="str">
        <f t="shared" ca="1" si="2101"/>
        <v/>
      </c>
      <c r="AJY14" s="385" t="str">
        <f t="shared" ref="AJY14" ca="1" si="2464">IF(AJF14&lt;&gt;"",INDEX(AJF13:AJF15,MATCH(4,AJX13:AJX15,0),0),"")</f>
        <v/>
      </c>
      <c r="AJZ14" s="385" t="str">
        <f t="shared" ref="AJZ14" si="2465">IF(AHP11&lt;&gt;"",AHP11,"")</f>
        <v/>
      </c>
      <c r="AKA14" s="385">
        <f ca="1">SUMPRODUCT((AKW3:AKW54=AJZ14)*(AKZ3:AKZ54=AJZ15)*(ALA3:ALA54="W"))+SUMPRODUCT((AKW3:AKW54=AJZ14)*(AKZ3:AKZ54=AJZ16)*(ALA3:ALA54="W"))+SUMPRODUCT((AKW3:AKW54=AJZ14)*(AKZ3:AKZ54=AJZ17)*(ALA3:ALA54="W"))+SUMPRODUCT((AKW3:AKW54=AJZ15)*(AKZ3:AKZ54=AJZ14)*(ALB3:ALB54="W"))+SUMPRODUCT((AKW3:AKW54=AJZ16)*(AKZ3:AKZ54=AJZ14)*(ALB3:ALB54="W"))+SUMPRODUCT((AKW3:AKW54=AJZ17)*(AKZ3:AKZ54=AJZ14)*(ALB3:ALB54="W"))</f>
        <v>0</v>
      </c>
      <c r="AKB14" s="385">
        <f ca="1">SUMPRODUCT((AKW3:AKW54=AJZ14)*(AKZ3:AKZ54=AJZ15)*(ALA3:ALA54="D"))+SUMPRODUCT((AKW3:AKW54=AJZ14)*(AKZ3:AKZ54=AJZ16)*(ALA3:ALA54="D"))+SUMPRODUCT((AKW3:AKW54=AJZ14)*(AKZ3:AKZ54=AJZ17)*(ALA3:ALA54="D"))+SUMPRODUCT((AKW3:AKW54=AJZ15)*(AKZ3:AKZ54=AJZ14)*(ALA3:ALA54="D"))+SUMPRODUCT((AKW3:AKW54=AJZ16)*(AKZ3:AKZ54=AJZ14)*(ALA3:ALA54="D"))+SUMPRODUCT((AKW3:AKW54=AJZ17)*(AKZ3:AKZ54=AJZ14)*(ALA3:ALA54="D"))</f>
        <v>0</v>
      </c>
      <c r="AKC14" s="385">
        <f ca="1">SUMPRODUCT((AKW3:AKW54=AJZ14)*(AKZ3:AKZ54=AJZ15)*(ALA3:ALA54="L"))+SUMPRODUCT((AKW3:AKW54=AJZ14)*(AKZ3:AKZ54=AJZ16)*(ALA3:ALA54="L"))+SUMPRODUCT((AKW3:AKW54=AJZ14)*(AKZ3:AKZ54=AJZ17)*(ALA3:ALA54="L"))+SUMPRODUCT((AKW3:AKW54=AJZ15)*(AKZ3:AKZ54=AJZ14)*(ALB3:ALB54="L"))+SUMPRODUCT((AKW3:AKW54=AJZ16)*(AKZ3:AKZ54=AJZ14)*(ALB3:ALB54="L"))+SUMPRODUCT((AKW3:AKW54=AJZ17)*(AKZ3:AKZ54=AJZ14)*(ALB3:ALB54="L"))</f>
        <v>0</v>
      </c>
      <c r="AKD14" s="385">
        <f ca="1">SUMPRODUCT((AKW3:AKW54=AJZ14)*(AKZ3:AKZ54=AJZ15)*AKX3:AKX54)+SUMPRODUCT((AKW3:AKW54=AJZ14)*(AKZ3:AKZ54=AJZ11)*AKX3:AKX54)+SUMPRODUCT((AKW3:AKW54=AJZ14)*(AKZ3:AKZ54=AJZ12)*AKX3:AKX54)+SUMPRODUCT((AKW3:AKW54=AJZ14)*(AKZ3:AKZ54=AJZ13)*AKX3:AKX54)+SUMPRODUCT((AKW3:AKW54=AJZ15)*(AKZ3:AKZ54=AJZ14)*AKY3:AKY54)+SUMPRODUCT((AKW3:AKW54=AJZ11)*(AKZ3:AKZ54=AJZ14)*AKY3:AKY54)+SUMPRODUCT((AKW3:AKW54=AJZ12)*(AKZ3:AKZ54=AJZ14)*AKY3:AKY54)+SUMPRODUCT((AKW3:AKW54=AJZ13)*(AKZ3:AKZ54=AJZ14)*AKY3:AKY54)</f>
        <v>0</v>
      </c>
      <c r="AKE14" s="385">
        <f ca="1">SUMPRODUCT((AKW3:AKW54=AJZ14)*(AKZ3:AKZ54=AJZ15)*AKY3:AKY54)+SUMPRODUCT((AKW3:AKW54=AJZ14)*(AKZ3:AKZ54=AJZ11)*AKY3:AKY54)+SUMPRODUCT((AKW3:AKW54=AJZ14)*(AKZ3:AKZ54=AJZ12)*AKY3:AKY54)+SUMPRODUCT((AKW3:AKW54=AJZ14)*(AKZ3:AKZ54=AJZ13)*AKY3:AKY54)+SUMPRODUCT((AKW3:AKW54=AJZ15)*(AKZ3:AKZ54=AJZ14)*AKX3:AKX54)+SUMPRODUCT((AKW3:AKW54=AJZ11)*(AKZ3:AKZ54=AJZ14)*AKX3:AKX54)+SUMPRODUCT((AKW3:AKW54=AJZ12)*(AKZ3:AKZ54=AJZ14)*AKX3:AKX54)+SUMPRODUCT((AKW3:AKW54=AJZ13)*(AKZ3:AKZ54=AJZ14)*AKX3:AKX54)</f>
        <v>0</v>
      </c>
      <c r="AKF14" s="385">
        <f t="shared" ref="AKF14" ca="1" si="2466">AKD14-AKE14+1000</f>
        <v>1000</v>
      </c>
      <c r="AKG14" s="385" t="str">
        <f t="shared" ref="AKG14" si="2467">IF(AJZ14&lt;&gt;"",AKA14*3+AKB14*1,"")</f>
        <v/>
      </c>
      <c r="AKH14" s="385" t="str">
        <f>IF(AJZ14&lt;&gt;"",VLOOKUP(AJZ14,AGY4:AHE52,7,FALSE),"")</f>
        <v/>
      </c>
      <c r="AKI14" s="385" t="str">
        <f>IF(AJZ14&lt;&gt;"",VLOOKUP(AJZ14,AGY4:AHE52,5,FALSE),"")</f>
        <v/>
      </c>
      <c r="AKJ14" s="385" t="str">
        <f>IF(AJZ14&lt;&gt;"",VLOOKUP(AJZ14,AGY4:AHG52,9,FALSE),"")</f>
        <v/>
      </c>
      <c r="AKK14" s="385" t="str">
        <f t="shared" ref="AKK14" si="2468">AKG14</f>
        <v/>
      </c>
      <c r="AKL14" s="385" t="str">
        <f t="shared" ref="AKL14" si="2469">IF(AJZ14&lt;&gt;"",RANK(AKK14,AKK11:AKK15),"")</f>
        <v/>
      </c>
      <c r="AKM14" s="385" t="str">
        <f t="shared" ref="AKM14" si="2470">IF(AJZ14&lt;&gt;"",SUMPRODUCT((AKK11:AKK15=AKK14)*(AKF11:AKF15&gt;AKF14)),"")</f>
        <v/>
      </c>
      <c r="AKN14" s="385" t="str">
        <f t="shared" ref="AKN14" si="2471">IF(AJZ14&lt;&gt;"",SUMPRODUCT((AKK11:AKK15=AKK14)*(AKF11:AKF15=AKF14)*(AKD11:AKD15&gt;AKD14)),"")</f>
        <v/>
      </c>
      <c r="AKO14" s="385" t="str">
        <f t="shared" ref="AKO14" si="2472">IF(AJZ14&lt;&gt;"",SUMPRODUCT((AKK11:AKK15=AKK14)*(AKF11:AKF15=AKF14)*(AKD11:AKD15=AKD14)*(AKH11:AKH15&gt;AKH14)),"")</f>
        <v/>
      </c>
      <c r="AKP14" s="385" t="str">
        <f t="shared" ref="AKP14" si="2473">IF(AJZ14&lt;&gt;"",SUMPRODUCT((AKK11:AKK15=AKK14)*(AKF11:AKF15=AKF14)*(AKD11:AKD15=AKD14)*(AKH11:AKH15=AKH14)*(AKI11:AKI15&gt;AKI14)),"")</f>
        <v/>
      </c>
      <c r="AKQ14" s="385" t="str">
        <f t="shared" ref="AKQ14" si="2474">IF(AJZ14&lt;&gt;"",SUMPRODUCT((AKK11:AKK15=AKK14)*(AKF11:AKF15=AKF14)*(AKD11:AKD15=AKD14)*(AKH11:AKH15=AKH14)*(AKI11:AKI15=AKI14)*(AKJ11:AKJ15&gt;AKJ14)),"")</f>
        <v/>
      </c>
      <c r="AKR14" s="385" t="str">
        <f t="shared" ref="AKR14" si="2475">IF(AJZ14&lt;&gt;"",SUM(AKL14:AKQ14)+3,"")</f>
        <v/>
      </c>
      <c r="AKS14" s="385" t="str">
        <f t="shared" ref="AKS14" si="2476">IF(AJZ14&lt;&gt;"",IF(AKR14=4,AJZ14,AJZ15),"")</f>
        <v/>
      </c>
      <c r="AKT14" s="385" t="str">
        <f t="shared" ref="AKT14" ca="1" si="2477">IF(AKS14&lt;&gt;"",AKS14,IF(AJY14&lt;&gt;"",AJY14,IF(AJE14&lt;&gt;"",AJE14,IF(AIK14&lt;&gt;"",AIK14,AHK14))))</f>
        <v>Italy</v>
      </c>
      <c r="AKU14" s="385">
        <v>4</v>
      </c>
      <c r="AKV14" s="385">
        <v>12</v>
      </c>
      <c r="AKW14" s="389" t="str">
        <f t="shared" si="27"/>
        <v>Spain</v>
      </c>
      <c r="AKX14" s="389">
        <f ca="1">IF(OFFSET('Game Board'!O19,0,AKX1)&lt;&gt;"",OFFSET('Game Board'!O19,0,AKX1),0)</f>
        <v>0</v>
      </c>
      <c r="AKY14" s="389">
        <f ca="1">IF(OFFSET('Game Board'!P19,0,AKX1)&lt;&gt;"",OFFSET('Game Board'!P19,0,AKX1),0)</f>
        <v>0</v>
      </c>
      <c r="AKZ14" s="389" t="str">
        <f t="shared" si="28"/>
        <v>Belgium</v>
      </c>
      <c r="ALA14" s="389" t="str">
        <f ca="1">IF(AND(OFFSET('Game Board'!O19,0,AKX1)&lt;&gt;"",OFFSET('Game Board'!P19,0,AKX1)&lt;&gt;""),IF(AKX14&gt;AKY14,"W",IF(AKX14=AKY14,"D","L")),"")</f>
        <v/>
      </c>
      <c r="ALB14" s="385" t="str">
        <f t="shared" ca="1" si="29"/>
        <v/>
      </c>
      <c r="ALD14" s="385">
        <f ca="1">VLOOKUP(ALE14,AOZ11:APA15,2,FALSE)</f>
        <v>4</v>
      </c>
      <c r="ALE14" s="386" t="str">
        <f t="shared" si="1497"/>
        <v>Italy</v>
      </c>
      <c r="ALF14" s="385">
        <f ca="1">SUMPRODUCT((APC3:APC54=ALE14)*(APG3:APG54="W"))+SUMPRODUCT((APF3:APF54=ALE14)*(APH3:APH54="W"))</f>
        <v>0</v>
      </c>
      <c r="ALG14" s="385">
        <f ca="1">SUMPRODUCT((APC3:APC54=ALE14)*(APG3:APG54="D"))+SUMPRODUCT((APF3:APF54=ALE14)*(APH3:APH54="D"))</f>
        <v>0</v>
      </c>
      <c r="ALH14" s="385">
        <f ca="1">SUMPRODUCT((APC3:APC54=ALE14)*(APG3:APG54="L"))+SUMPRODUCT((APF3:APF54=ALE14)*(APH3:APH54="L"))</f>
        <v>0</v>
      </c>
      <c r="ALI14" s="385">
        <f t="shared" ref="ALI14" ca="1" si="2478">SUMIF(APC3:APC72,ALE14,APD3:APD72)+SUMIF(APF3:APF72,ALE14,APE3:APE72)</f>
        <v>0</v>
      </c>
      <c r="ALJ14" s="385">
        <f t="shared" ref="ALJ14" ca="1" si="2479">SUMIF(APF3:APF72,ALE14,APD3:APD72)+SUMIF(APC3:APC72,ALE14,APE3:APE72)</f>
        <v>0</v>
      </c>
      <c r="ALK14" s="385">
        <f t="shared" ca="1" si="1500"/>
        <v>1000</v>
      </c>
      <c r="ALL14" s="385">
        <f t="shared" ca="1" si="1501"/>
        <v>0</v>
      </c>
      <c r="ALM14" s="391">
        <f t="shared" si="234"/>
        <v>7</v>
      </c>
      <c r="ALN14" s="385">
        <f t="shared" ref="ALN14" ca="1" si="2480">IF(COUNTIF(ALL11:ALL15,4)&lt;&gt;4,RANK(ALL14,ALL11:ALL15),ALL66)</f>
        <v>1</v>
      </c>
      <c r="ALP14" s="385">
        <f t="shared" ref="ALP14" ca="1" si="2481">SUMPRODUCT((ALN11:ALN14=ALN14)*(ALM11:ALM14&lt;ALM14))+ALN14</f>
        <v>1</v>
      </c>
      <c r="ALQ14" s="386" t="str">
        <f t="shared" ref="ALQ14" ca="1" si="2482">INDEX(ALE11:ALE15,MATCH(4,ALP11:ALP15,0),0)</f>
        <v>Spain</v>
      </c>
      <c r="ALR14" s="385">
        <f t="shared" ref="ALR14" ca="1" si="2483">INDEX(ALN11:ALN15,MATCH(ALQ14,ALE11:ALE15,0),0)</f>
        <v>1</v>
      </c>
      <c r="ALS14" s="385" t="str">
        <f t="shared" ca="1" si="2110"/>
        <v>Spain</v>
      </c>
      <c r="ALT14" s="385" t="str">
        <f t="shared" ca="1" si="2111"/>
        <v/>
      </c>
      <c r="ALX14" s="385" t="str">
        <f t="shared" ca="1" si="1510"/>
        <v>Spain</v>
      </c>
      <c r="ALY14" s="385">
        <f ca="1">SUMPRODUCT((APC3:APC54=ALX14)*(APF3:APF54=ALX15)*(APG3:APG54="W"))+SUMPRODUCT((APC3:APC54=ALX14)*(APF3:APF54=ALX11)*(APG3:APG54="W"))+SUMPRODUCT((APC3:APC54=ALX14)*(APF3:APF54=ALX12)*(APG3:APG54="W"))+SUMPRODUCT((APC3:APC54=ALX14)*(APF3:APF54=ALX13)*(APG3:APG54="W"))+SUMPRODUCT((APC3:APC54=ALX15)*(APF3:APF54=ALX14)*(APH3:APH54="W"))+SUMPRODUCT((APC3:APC54=ALX11)*(APF3:APF54=ALX14)*(APH3:APH54="W"))+SUMPRODUCT((APC3:APC54=ALX12)*(APF3:APF54=ALX14)*(APH3:APH54="W"))+SUMPRODUCT((APC3:APC54=ALX13)*(APF3:APF54=ALX14)*(APH3:APH54="W"))</f>
        <v>0</v>
      </c>
      <c r="ALZ14" s="385">
        <f ca="1">SUMPRODUCT((APC3:APC54=ALX14)*(APF3:APF54=ALX15)*(APG3:APG54="D"))+SUMPRODUCT((APC3:APC54=ALX14)*(APF3:APF54=ALX11)*(APG3:APG54="D"))+SUMPRODUCT((APC3:APC54=ALX14)*(APF3:APF54=ALX12)*(APG3:APG54="D"))+SUMPRODUCT((APC3:APC54=ALX14)*(APF3:APF54=ALX13)*(APG3:APG54="D"))+SUMPRODUCT((APC3:APC54=ALX15)*(APF3:APF54=ALX14)*(APG3:APG54="D"))+SUMPRODUCT((APC3:APC54=ALX11)*(APF3:APF54=ALX14)*(APG3:APG54="D"))+SUMPRODUCT((APC3:APC54=ALX12)*(APF3:APF54=ALX14)*(APG3:APG54="D"))+SUMPRODUCT((APC3:APC54=ALX13)*(APF3:APF54=ALX14)*(APG3:APG54="D"))</f>
        <v>0</v>
      </c>
      <c r="AMA14" s="385">
        <f ca="1">SUMPRODUCT((APC3:APC54=ALX14)*(APF3:APF54=ALX15)*(APG3:APG54="L"))+SUMPRODUCT((APC3:APC54=ALX14)*(APF3:APF54=ALX11)*(APG3:APG54="L"))+SUMPRODUCT((APC3:APC54=ALX14)*(APF3:APF54=ALX12)*(APG3:APG54="L"))+SUMPRODUCT((APC3:APC54=ALX14)*(APF3:APF54=ALX13)*(APG3:APG54="L"))+SUMPRODUCT((APC3:APC54=ALX15)*(APF3:APF54=ALX14)*(APH3:APH54="L"))+SUMPRODUCT((APC3:APC54=ALX11)*(APF3:APF54=ALX14)*(APH3:APH54="L"))+SUMPRODUCT((APC3:APC54=ALX12)*(APF3:APF54=ALX14)*(APH3:APH54="L"))+SUMPRODUCT((APC3:APC54=ALX13)*(APF3:APF54=ALX14)*(APH3:APH54="L"))</f>
        <v>0</v>
      </c>
      <c r="AMB14" s="385">
        <f ca="1">SUMPRODUCT((APC3:APC54=ALX14)*(APF3:APF54=ALX15)*APD3:APD54)+SUMPRODUCT((APC3:APC54=ALX14)*(APF3:APF54=ALX11)*APD3:APD54)+SUMPRODUCT((APC3:APC54=ALX14)*(APF3:APF54=ALX12)*APD3:APD54)+SUMPRODUCT((APC3:APC54=ALX14)*(APF3:APF54=ALX13)*APD3:APD54)+SUMPRODUCT((APC3:APC54=ALX15)*(APF3:APF54=ALX14)*APE3:APE54)+SUMPRODUCT((APC3:APC54=ALX11)*(APF3:APF54=ALX14)*APE3:APE54)+SUMPRODUCT((APC3:APC54=ALX12)*(APF3:APF54=ALX14)*APE3:APE54)+SUMPRODUCT((APC3:APC54=ALX13)*(APF3:APF54=ALX14)*APE3:APE54)</f>
        <v>0</v>
      </c>
      <c r="AMC14" s="385">
        <f ca="1">SUMPRODUCT((APC3:APC54=ALX14)*(APF3:APF54=ALX15)*APE3:APE54)+SUMPRODUCT((APC3:APC54=ALX14)*(APF3:APF54=ALX11)*APE3:APE54)+SUMPRODUCT((APC3:APC54=ALX14)*(APF3:APF54=ALX12)*APE3:APE54)+SUMPRODUCT((APC3:APC54=ALX14)*(APF3:APF54=ALX13)*APE3:APE54)+SUMPRODUCT((APC3:APC54=ALX15)*(APF3:APF54=ALX14)*APD3:APD54)+SUMPRODUCT((APC3:APC54=ALX11)*(APF3:APF54=ALX14)*APD3:APD54)+SUMPRODUCT((APC3:APC54=ALX12)*(APF3:APF54=ALX14)*APD3:APD54)+SUMPRODUCT((APC3:APC54=ALX13)*(APF3:APF54=ALX14)*APD3:APD54)</f>
        <v>0</v>
      </c>
      <c r="AMD14" s="385">
        <f t="shared" ca="1" si="1511"/>
        <v>1000</v>
      </c>
      <c r="AME14" s="385">
        <f t="shared" ca="1" si="1512"/>
        <v>0</v>
      </c>
      <c r="AMF14" s="385">
        <f ca="1">IF(ALX14&lt;&gt;"",VLOOKUP(ALX14,ALE4:ALK52,7,FALSE),"")</f>
        <v>1000</v>
      </c>
      <c r="AMG14" s="385">
        <f ca="1">IF(ALX14&lt;&gt;"",VLOOKUP(ALX14,ALE4:ALK52,5,FALSE),"")</f>
        <v>0</v>
      </c>
      <c r="AMH14" s="385">
        <f ca="1">IF(ALX14&lt;&gt;"",VLOOKUP(ALX14,ALE4:ALM52,9,FALSE),"")</f>
        <v>29</v>
      </c>
      <c r="AMI14" s="385">
        <f t="shared" ca="1" si="1513"/>
        <v>0</v>
      </c>
      <c r="AMJ14" s="385">
        <f t="shared" ref="AMJ14" ca="1" si="2484">IF(ALX14&lt;&gt;"",RANK(AMI14,AMI11:AMI15),"")</f>
        <v>1</v>
      </c>
      <c r="AMK14" s="385">
        <f t="shared" ref="AMK14" ca="1" si="2485">IF(ALX14&lt;&gt;"",SUMPRODUCT((AMI11:AMI15=AMI14)*(AMD11:AMD15&gt;AMD14)),"")</f>
        <v>0</v>
      </c>
      <c r="AML14" s="385">
        <f t="shared" ref="AML14" ca="1" si="2486">IF(ALX14&lt;&gt;"",SUMPRODUCT((AMI11:AMI15=AMI14)*(AMD11:AMD15=AMD14)*(AMB11:AMB15&gt;AMB14)),"")</f>
        <v>0</v>
      </c>
      <c r="AMM14" s="385">
        <f t="shared" ref="AMM14" ca="1" si="2487">IF(ALX14&lt;&gt;"",SUMPRODUCT((AMI11:AMI15=AMI14)*(AMD11:AMD15=AMD14)*(AMB11:AMB15=AMB14)*(AMF11:AMF15&gt;AMF14)),"")</f>
        <v>0</v>
      </c>
      <c r="AMN14" s="385">
        <f t="shared" ref="AMN14" ca="1" si="2488">IF(ALX14&lt;&gt;"",SUMPRODUCT((AMI11:AMI15=AMI14)*(AMD11:AMD15=AMD14)*(AMB11:AMB15=AMB14)*(AMF11:AMF15=AMF14)*(AMG11:AMG15&gt;AMG14)),"")</f>
        <v>0</v>
      </c>
      <c r="AMO14" s="385">
        <f t="shared" ref="AMO14" ca="1" si="2489">IF(ALX14&lt;&gt;"",SUMPRODUCT((AMI11:AMI15=AMI14)*(AMD11:AMD15=AMD14)*(AMB11:AMB15=AMB14)*(AMF11:AMF15=AMF14)*(AMG11:AMG15=AMG14)*(AMH11:AMH15&gt;AMH14)),"")</f>
        <v>0</v>
      </c>
      <c r="AMP14" s="385">
        <f t="shared" ref="AMP14" ca="1" si="2490">IF(ALX14&lt;&gt;"",IF(AMP66&lt;&gt;"",IF(ALW62=3,AMP66,AMP66+ALW62),SUM(AMJ14:AMO14)),"")</f>
        <v>1</v>
      </c>
      <c r="AMQ14" s="385" t="str">
        <f t="shared" ref="AMQ14" ca="1" si="2491">IF(ALX14&lt;&gt;"",INDEX(ALX11:ALX15,MATCH(4,AMP11:AMP15,0),0),"")</f>
        <v>Italy</v>
      </c>
      <c r="AMR14" s="385" t="str">
        <f t="shared" ca="1" si="1790"/>
        <v/>
      </c>
      <c r="AMS14" s="385" t="str">
        <f ca="1">IF(AMR14&lt;&gt;"",SUMPRODUCT((APC3:APC54=AMR14)*(APF3:APF54=AMR15)*(APG3:APG54="W"))+SUMPRODUCT((APC3:APC54=AMR14)*(APF3:APF54=AMR12)*(APG3:APG54="W"))+SUMPRODUCT((APC3:APC54=AMR14)*(APF3:APF54=AMR13)*(APG3:APG54="W"))+SUMPRODUCT((APC3:APC54=AMR15)*(APF3:APF54=AMR14)*(APH3:APH54="W"))+SUMPRODUCT((APC3:APC54=AMR12)*(APF3:APF54=AMR14)*(APH3:APH54="W"))+SUMPRODUCT((APC3:APC54=AMR13)*(APF3:APF54=AMR14)*(APH3:APH54="W")),"")</f>
        <v/>
      </c>
      <c r="AMT14" s="385" t="str">
        <f ca="1">IF(AMR14&lt;&gt;"",SUMPRODUCT((APC3:APC54=AMR14)*(APF3:APF54=AMR15)*(APG3:APG54="D"))+SUMPRODUCT((APC3:APC54=AMR14)*(APF3:APF54=AMR12)*(APG3:APG54="D"))+SUMPRODUCT((APC3:APC54=AMR14)*(APF3:APF54=AMR13)*(APG3:APG54="D"))+SUMPRODUCT((APC3:APC54=AMR15)*(APF3:APF54=AMR14)*(APG3:APG54="D"))+SUMPRODUCT((APC3:APC54=AMR12)*(APF3:APF54=AMR14)*(APG3:APG54="D"))+SUMPRODUCT((APC3:APC54=AMR13)*(APF3:APF54=AMR14)*(APG3:APG54="D")),"")</f>
        <v/>
      </c>
      <c r="AMU14" s="385" t="str">
        <f ca="1">IF(AMR14&lt;&gt;"",SUMPRODUCT((APC3:APC54=AMR14)*(APF3:APF54=AMR15)*(APG3:APG54="L"))+SUMPRODUCT((APC3:APC54=AMR14)*(APF3:APF54=AMR12)*(APG3:APG54="L"))+SUMPRODUCT((APC3:APC54=AMR14)*(APF3:APF54=AMR13)*(APG3:APG54="L"))+SUMPRODUCT((APC3:APC54=AMR15)*(APF3:APF54=AMR14)*(APH3:APH54="L"))+SUMPRODUCT((APC3:APC54=AMR12)*(APF3:APF54=AMR14)*(APH3:APH54="L"))+SUMPRODUCT((APC3:APC54=AMR13)*(APF3:APF54=AMR14)*(APH3:APH54="L")),"")</f>
        <v/>
      </c>
      <c r="AMV14" s="385">
        <f ca="1">SUMPRODUCT((APC3:APC54=AMR14)*(APF3:APF54=AMR15)*APD3:APD54)+SUMPRODUCT((APC3:APC54=AMR14)*(APF3:APF54=AMR11)*APD3:APD54)+SUMPRODUCT((APC3:APC54=AMR14)*(APF3:APF54=AMR12)*APD3:APD54)+SUMPRODUCT((APC3:APC54=AMR14)*(APF3:APF54=AMR13)*APD3:APD54)+SUMPRODUCT((APC3:APC54=AMR15)*(APF3:APF54=AMR14)*APE3:APE54)+SUMPRODUCT((APC3:APC54=AMR11)*(APF3:APF54=AMR14)*APE3:APE54)+SUMPRODUCT((APC3:APC54=AMR12)*(APF3:APF54=AMR14)*APE3:APE54)+SUMPRODUCT((APC3:APC54=AMR13)*(APF3:APF54=AMR14)*APE3:APE54)</f>
        <v>0</v>
      </c>
      <c r="AMW14" s="385">
        <f ca="1">SUMPRODUCT((APC3:APC54=AMR14)*(APF3:APF54=AMR15)*APE3:APE54)+SUMPRODUCT((APC3:APC54=AMR14)*(APF3:APF54=AMR11)*APE3:APE54)+SUMPRODUCT((APC3:APC54=AMR14)*(APF3:APF54=AMR12)*APE3:APE54)+SUMPRODUCT((APC3:APC54=AMR14)*(APF3:APF54=AMR13)*APE3:APE54)+SUMPRODUCT((APC3:APC54=AMR15)*(APF3:APF54=AMR14)*APD3:APD54)+SUMPRODUCT((APC3:APC54=AMR11)*(APF3:APF54=AMR14)*APD3:APD54)+SUMPRODUCT((APC3:APC54=AMR12)*(APF3:APF54=AMR14)*APD3:APD54)+SUMPRODUCT((APC3:APC54=AMR13)*(APF3:APF54=AMR14)*APD3:APD54)</f>
        <v>0</v>
      </c>
      <c r="AMX14" s="385">
        <f t="shared" ca="1" si="1791"/>
        <v>1000</v>
      </c>
      <c r="AMY14" s="385" t="str">
        <f t="shared" ca="1" si="1792"/>
        <v/>
      </c>
      <c r="AMZ14" s="385" t="str">
        <f ca="1">IF(AMR14&lt;&gt;"",VLOOKUP(AMR14,ALE4:ALK52,7,FALSE),"")</f>
        <v/>
      </c>
      <c r="ANA14" s="385" t="str">
        <f ca="1">IF(AMR14&lt;&gt;"",VLOOKUP(AMR14,ALE4:ALK52,5,FALSE),"")</f>
        <v/>
      </c>
      <c r="ANB14" s="385" t="str">
        <f ca="1">IF(AMR14&lt;&gt;"",VLOOKUP(AMR14,ALE4:ALM52,9,FALSE),"")</f>
        <v/>
      </c>
      <c r="ANC14" s="385" t="str">
        <f t="shared" ca="1" si="1793"/>
        <v/>
      </c>
      <c r="AND14" s="385" t="str">
        <f t="shared" ref="AND14" ca="1" si="2492">IF(AMR14&lt;&gt;"",RANK(ANC14,ANC11:ANC15),"")</f>
        <v/>
      </c>
      <c r="ANE14" s="385" t="str">
        <f t="shared" ref="ANE14" ca="1" si="2493">IF(AMR14&lt;&gt;"",SUMPRODUCT((ANC11:ANC15=ANC14)*(AMX11:AMX15&gt;AMX14)),"")</f>
        <v/>
      </c>
      <c r="ANF14" s="385" t="str">
        <f t="shared" ref="ANF14" ca="1" si="2494">IF(AMR14&lt;&gt;"",SUMPRODUCT((ANC11:ANC15=ANC14)*(AMX11:AMX15=AMX14)*(AMV11:AMV15&gt;AMV14)),"")</f>
        <v/>
      </c>
      <c r="ANG14" s="385" t="str">
        <f t="shared" ref="ANG14" ca="1" si="2495">IF(AMR14&lt;&gt;"",SUMPRODUCT((ANC11:ANC15=ANC14)*(AMX11:AMX15=AMX14)*(AMV11:AMV15=AMV14)*(AMZ11:AMZ15&gt;AMZ14)),"")</f>
        <v/>
      </c>
      <c r="ANH14" s="385" t="str">
        <f t="shared" ref="ANH14" ca="1" si="2496">IF(AMR14&lt;&gt;"",SUMPRODUCT((ANC11:ANC15=ANC14)*(AMX11:AMX15=AMX14)*(AMV11:AMV15=AMV14)*(AMZ11:AMZ15=AMZ14)*(ANA11:ANA15&gt;ANA14)),"")</f>
        <v/>
      </c>
      <c r="ANI14" s="385" t="str">
        <f t="shared" ref="ANI14" ca="1" si="2497">IF(AMR14&lt;&gt;"",SUMPRODUCT((ANC11:ANC15=ANC14)*(AMX11:AMX15=AMX14)*(AMV11:AMV15=AMV14)*(AMZ11:AMZ15=AMZ14)*(ANA11:ANA15=ANA14)*(ANB11:ANB15&gt;ANB14)),"")</f>
        <v/>
      </c>
      <c r="ANJ14" s="385" t="str">
        <f t="shared" ref="ANJ14" ca="1" si="2498">IF(AMR14&lt;&gt;"",IF(ANJ66&lt;&gt;"",IF(AMQ62=3,ANJ66,ANJ66+AMQ62),SUM(AND14:ANI14)+1),"")</f>
        <v/>
      </c>
      <c r="ANK14" s="385" t="str">
        <f t="shared" ref="ANK14" ca="1" si="2499">IF(AMR14&lt;&gt;"",INDEX(AMR12:AMR15,MATCH(4,ANJ12:ANJ15,0),0),"")</f>
        <v/>
      </c>
      <c r="ANL14" s="385" t="str">
        <f t="shared" ca="1" si="2129"/>
        <v/>
      </c>
      <c r="ANM14" s="385">
        <f ca="1">SUMPRODUCT((APC3:APC54=ANL14)*(APF3:APF54=ANL15)*(APG3:APG54="W"))+SUMPRODUCT((APC3:APC54=ANL14)*(APF3:APF54=ANL16)*(APG3:APG54="W"))+SUMPRODUCT((APC3:APC54=ANL14)*(APF3:APF54=ANL13)*(APG3:APG54="W"))+SUMPRODUCT((APC3:APC54=ANL15)*(APF3:APF54=ANL14)*(APH3:APH54="W"))+SUMPRODUCT((APC3:APC54=ANL16)*(APF3:APF54=ANL14)*(APH3:APH54="W"))+SUMPRODUCT((APC3:APC54=ANL13)*(APF3:APF54=ANL14)*(APH3:APH54="W"))</f>
        <v>0</v>
      </c>
      <c r="ANN14" s="385">
        <f ca="1">SUMPRODUCT((APC3:APC54=ANL14)*(APF3:APF54=ANL15)*(APG3:APG54="D"))+SUMPRODUCT((APC3:APC54=ANL14)*(APF3:APF54=ANL16)*(APG3:APG54="D"))+SUMPRODUCT((APC3:APC54=ANL14)*(APF3:APF54=ANL13)*(APG3:APG54="D"))+SUMPRODUCT((APC3:APC54=ANL15)*(APF3:APF54=ANL14)*(APG3:APG54="D"))+SUMPRODUCT((APC3:APC54=ANL16)*(APF3:APF54=ANL14)*(APG3:APG54="D"))+SUMPRODUCT((APC3:APC54=ANL13)*(APF3:APF54=ANL14)*(APG3:APG54="D"))</f>
        <v>0</v>
      </c>
      <c r="ANO14" s="385">
        <f ca="1">SUMPRODUCT((APC3:APC54=ANL14)*(APF3:APF54=ANL15)*(APG3:APG54="L"))+SUMPRODUCT((APC3:APC54=ANL14)*(APF3:APF54=ANL16)*(APG3:APG54="L"))+SUMPRODUCT((APC3:APC54=ANL14)*(APF3:APF54=ANL13)*(APG3:APG54="L"))+SUMPRODUCT((APC3:APC54=ANL15)*(APF3:APF54=ANL14)*(APH3:APH54="L"))+SUMPRODUCT((APC3:APC54=ANL16)*(APF3:APF54=ANL14)*(APH3:APH54="L"))+SUMPRODUCT((APC3:APC54=ANL13)*(APF3:APF54=ANL14)*(APH3:APH54="L"))</f>
        <v>0</v>
      </c>
      <c r="ANP14" s="385">
        <f ca="1">SUMPRODUCT((APC3:APC54=ANL14)*(APF3:APF54=ANL15)*APD3:APD54)+SUMPRODUCT((APC3:APC54=ANL14)*(APF3:APF54=ANL11)*APD3:APD54)+SUMPRODUCT((APC3:APC54=ANL14)*(APF3:APF54=ANL12)*APD3:APD54)+SUMPRODUCT((APC3:APC54=ANL14)*(APF3:APF54=ANL13)*APD3:APD54)+SUMPRODUCT((APC3:APC54=ANL15)*(APF3:APF54=ANL14)*APE3:APE54)+SUMPRODUCT((APC3:APC54=ANL11)*(APF3:APF54=ANL14)*APE3:APE54)+SUMPRODUCT((APC3:APC54=ANL12)*(APF3:APF54=ANL14)*APE3:APE54)+SUMPRODUCT((APC3:APC54=ANL13)*(APF3:APF54=ANL14)*APE3:APE54)</f>
        <v>0</v>
      </c>
      <c r="ANQ14" s="385">
        <f ca="1">SUMPRODUCT((APC3:APC54=ANL14)*(APF3:APF54=ANL15)*APE3:APE54)+SUMPRODUCT((APC3:APC54=ANL14)*(APF3:APF54=ANL11)*APE3:APE54)+SUMPRODUCT((APC3:APC54=ANL14)*(APF3:APF54=ANL12)*APE3:APE54)+SUMPRODUCT((APC3:APC54=ANL14)*(APF3:APF54=ANL13)*APE3:APE54)+SUMPRODUCT((APC3:APC54=ANL15)*(APF3:APF54=ANL14)*APD3:APD54)+SUMPRODUCT((APC3:APC54=ANL11)*(APF3:APF54=ANL14)*APD3:APD54)+SUMPRODUCT((APC3:APC54=ANL12)*(APF3:APF54=ANL14)*APD3:APD54)+SUMPRODUCT((APC3:APC54=ANL13)*(APF3:APF54=ANL14)*APD3:APD54)</f>
        <v>0</v>
      </c>
      <c r="ANR14" s="385">
        <f t="shared" ca="1" si="2130"/>
        <v>1000</v>
      </c>
      <c r="ANS14" s="385" t="str">
        <f t="shared" ca="1" si="2131"/>
        <v/>
      </c>
      <c r="ANT14" s="385" t="str">
        <f ca="1">IF(ANL14&lt;&gt;"",VLOOKUP(ANL14,ALE4:ALK52,7,FALSE),"")</f>
        <v/>
      </c>
      <c r="ANU14" s="385" t="str">
        <f ca="1">IF(ANL14&lt;&gt;"",VLOOKUP(ANL14,ALE4:ALK52,5,FALSE),"")</f>
        <v/>
      </c>
      <c r="ANV14" s="385" t="str">
        <f ca="1">IF(ANL14&lt;&gt;"",VLOOKUP(ANL14,ALE4:ALM52,9,FALSE),"")</f>
        <v/>
      </c>
      <c r="ANW14" s="385" t="str">
        <f t="shared" ca="1" si="2132"/>
        <v/>
      </c>
      <c r="ANX14" s="385" t="str">
        <f t="shared" ref="ANX14" ca="1" si="2500">IF(ANL14&lt;&gt;"",RANK(ANW14,ANW11:ANW15),"")</f>
        <v/>
      </c>
      <c r="ANY14" s="385" t="str">
        <f t="shared" ref="ANY14" ca="1" si="2501">IF(ANL14&lt;&gt;"",SUMPRODUCT((ANW11:ANW15=ANW14)*(ANR11:ANR15&gt;ANR14)),"")</f>
        <v/>
      </c>
      <c r="ANZ14" s="385" t="str">
        <f t="shared" ref="ANZ14" ca="1" si="2502">IF(ANL14&lt;&gt;"",SUMPRODUCT((ANW11:ANW15=ANW14)*(ANR11:ANR15=ANR14)*(ANP11:ANP15&gt;ANP14)),"")</f>
        <v/>
      </c>
      <c r="AOA14" s="385" t="str">
        <f t="shared" ref="AOA14" ca="1" si="2503">IF(ANL14&lt;&gt;"",SUMPRODUCT((ANW11:ANW15=ANW14)*(ANR11:ANR15=ANR14)*(ANP11:ANP15=ANP14)*(ANT11:ANT15&gt;ANT14)),"")</f>
        <v/>
      </c>
      <c r="AOB14" s="385" t="str">
        <f t="shared" ref="AOB14" ca="1" si="2504">IF(ANL14&lt;&gt;"",SUMPRODUCT((ANW11:ANW15=ANW14)*(ANR11:ANR15=ANR14)*(ANP11:ANP15=ANP14)*(ANT11:ANT15=ANT14)*(ANU11:ANU15&gt;ANU14)),"")</f>
        <v/>
      </c>
      <c r="AOC14" s="385" t="str">
        <f t="shared" ref="AOC14" ca="1" si="2505">IF(ANL14&lt;&gt;"",SUMPRODUCT((ANW11:ANW15=ANW14)*(ANR11:ANR15=ANR14)*(ANP11:ANP15=ANP14)*(ANT11:ANT15=ANT14)*(ANU11:ANU15=ANU14)*(ANV11:ANV15&gt;ANV14)),"")</f>
        <v/>
      </c>
      <c r="AOD14" s="385" t="str">
        <f t="shared" ca="1" si="2139"/>
        <v/>
      </c>
      <c r="AOE14" s="385" t="str">
        <f t="shared" ref="AOE14" ca="1" si="2506">IF(ANL14&lt;&gt;"",INDEX(ANL13:ANL15,MATCH(4,AOD13:AOD15,0),0),"")</f>
        <v/>
      </c>
      <c r="AOF14" s="385" t="str">
        <f t="shared" ref="AOF14" si="2507">IF(ALV11&lt;&gt;"",ALV11,"")</f>
        <v/>
      </c>
      <c r="AOG14" s="385">
        <f ca="1">SUMPRODUCT((APC3:APC54=AOF14)*(APF3:APF54=AOF15)*(APG3:APG54="W"))+SUMPRODUCT((APC3:APC54=AOF14)*(APF3:APF54=AOF16)*(APG3:APG54="W"))+SUMPRODUCT((APC3:APC54=AOF14)*(APF3:APF54=AOF17)*(APG3:APG54="W"))+SUMPRODUCT((APC3:APC54=AOF15)*(APF3:APF54=AOF14)*(APH3:APH54="W"))+SUMPRODUCT((APC3:APC54=AOF16)*(APF3:APF54=AOF14)*(APH3:APH54="W"))+SUMPRODUCT((APC3:APC54=AOF17)*(APF3:APF54=AOF14)*(APH3:APH54="W"))</f>
        <v>0</v>
      </c>
      <c r="AOH14" s="385">
        <f ca="1">SUMPRODUCT((APC3:APC54=AOF14)*(APF3:APF54=AOF15)*(APG3:APG54="D"))+SUMPRODUCT((APC3:APC54=AOF14)*(APF3:APF54=AOF16)*(APG3:APG54="D"))+SUMPRODUCT((APC3:APC54=AOF14)*(APF3:APF54=AOF17)*(APG3:APG54="D"))+SUMPRODUCT((APC3:APC54=AOF15)*(APF3:APF54=AOF14)*(APG3:APG54="D"))+SUMPRODUCT((APC3:APC54=AOF16)*(APF3:APF54=AOF14)*(APG3:APG54="D"))+SUMPRODUCT((APC3:APC54=AOF17)*(APF3:APF54=AOF14)*(APG3:APG54="D"))</f>
        <v>0</v>
      </c>
      <c r="AOI14" s="385">
        <f ca="1">SUMPRODUCT((APC3:APC54=AOF14)*(APF3:APF54=AOF15)*(APG3:APG54="L"))+SUMPRODUCT((APC3:APC54=AOF14)*(APF3:APF54=AOF16)*(APG3:APG54="L"))+SUMPRODUCT((APC3:APC54=AOF14)*(APF3:APF54=AOF17)*(APG3:APG54="L"))+SUMPRODUCT((APC3:APC54=AOF15)*(APF3:APF54=AOF14)*(APH3:APH54="L"))+SUMPRODUCT((APC3:APC54=AOF16)*(APF3:APF54=AOF14)*(APH3:APH54="L"))+SUMPRODUCT((APC3:APC54=AOF17)*(APF3:APF54=AOF14)*(APH3:APH54="L"))</f>
        <v>0</v>
      </c>
      <c r="AOJ14" s="385">
        <f ca="1">SUMPRODUCT((APC3:APC54=AOF14)*(APF3:APF54=AOF15)*APD3:APD54)+SUMPRODUCT((APC3:APC54=AOF14)*(APF3:APF54=AOF11)*APD3:APD54)+SUMPRODUCT((APC3:APC54=AOF14)*(APF3:APF54=AOF12)*APD3:APD54)+SUMPRODUCT((APC3:APC54=AOF14)*(APF3:APF54=AOF13)*APD3:APD54)+SUMPRODUCT((APC3:APC54=AOF15)*(APF3:APF54=AOF14)*APE3:APE54)+SUMPRODUCT((APC3:APC54=AOF11)*(APF3:APF54=AOF14)*APE3:APE54)+SUMPRODUCT((APC3:APC54=AOF12)*(APF3:APF54=AOF14)*APE3:APE54)+SUMPRODUCT((APC3:APC54=AOF13)*(APF3:APF54=AOF14)*APE3:APE54)</f>
        <v>0</v>
      </c>
      <c r="AOK14" s="385">
        <f ca="1">SUMPRODUCT((APC3:APC54=AOF14)*(APF3:APF54=AOF15)*APE3:APE54)+SUMPRODUCT((APC3:APC54=AOF14)*(APF3:APF54=AOF11)*APE3:APE54)+SUMPRODUCT((APC3:APC54=AOF14)*(APF3:APF54=AOF12)*APE3:APE54)+SUMPRODUCT((APC3:APC54=AOF14)*(APF3:APF54=AOF13)*APE3:APE54)+SUMPRODUCT((APC3:APC54=AOF15)*(APF3:APF54=AOF14)*APD3:APD54)+SUMPRODUCT((APC3:APC54=AOF11)*(APF3:APF54=AOF14)*APD3:APD54)+SUMPRODUCT((APC3:APC54=AOF12)*(APF3:APF54=AOF14)*APD3:APD54)+SUMPRODUCT((APC3:APC54=AOF13)*(APF3:APF54=AOF14)*APD3:APD54)</f>
        <v>0</v>
      </c>
      <c r="AOL14" s="385">
        <f t="shared" ref="AOL14" ca="1" si="2508">AOJ14-AOK14+1000</f>
        <v>1000</v>
      </c>
      <c r="AOM14" s="385" t="str">
        <f t="shared" ref="AOM14" si="2509">IF(AOF14&lt;&gt;"",AOG14*3+AOH14*1,"")</f>
        <v/>
      </c>
      <c r="AON14" s="385" t="str">
        <f>IF(AOF14&lt;&gt;"",VLOOKUP(AOF14,ALE4:ALK52,7,FALSE),"")</f>
        <v/>
      </c>
      <c r="AOO14" s="385" t="str">
        <f>IF(AOF14&lt;&gt;"",VLOOKUP(AOF14,ALE4:ALK52,5,FALSE),"")</f>
        <v/>
      </c>
      <c r="AOP14" s="385" t="str">
        <f>IF(AOF14&lt;&gt;"",VLOOKUP(AOF14,ALE4:ALM52,9,FALSE),"")</f>
        <v/>
      </c>
      <c r="AOQ14" s="385" t="str">
        <f t="shared" ref="AOQ14" si="2510">AOM14</f>
        <v/>
      </c>
      <c r="AOR14" s="385" t="str">
        <f t="shared" ref="AOR14" si="2511">IF(AOF14&lt;&gt;"",RANK(AOQ14,AOQ11:AOQ15),"")</f>
        <v/>
      </c>
      <c r="AOS14" s="385" t="str">
        <f t="shared" ref="AOS14" si="2512">IF(AOF14&lt;&gt;"",SUMPRODUCT((AOQ11:AOQ15=AOQ14)*(AOL11:AOL15&gt;AOL14)),"")</f>
        <v/>
      </c>
      <c r="AOT14" s="385" t="str">
        <f t="shared" ref="AOT14" si="2513">IF(AOF14&lt;&gt;"",SUMPRODUCT((AOQ11:AOQ15=AOQ14)*(AOL11:AOL15=AOL14)*(AOJ11:AOJ15&gt;AOJ14)),"")</f>
        <v/>
      </c>
      <c r="AOU14" s="385" t="str">
        <f t="shared" ref="AOU14" si="2514">IF(AOF14&lt;&gt;"",SUMPRODUCT((AOQ11:AOQ15=AOQ14)*(AOL11:AOL15=AOL14)*(AOJ11:AOJ15=AOJ14)*(AON11:AON15&gt;AON14)),"")</f>
        <v/>
      </c>
      <c r="AOV14" s="385" t="str">
        <f t="shared" ref="AOV14" si="2515">IF(AOF14&lt;&gt;"",SUMPRODUCT((AOQ11:AOQ15=AOQ14)*(AOL11:AOL15=AOL14)*(AOJ11:AOJ15=AOJ14)*(AON11:AON15=AON14)*(AOO11:AOO15&gt;AOO14)),"")</f>
        <v/>
      </c>
      <c r="AOW14" s="385" t="str">
        <f t="shared" ref="AOW14" si="2516">IF(AOF14&lt;&gt;"",SUMPRODUCT((AOQ11:AOQ15=AOQ14)*(AOL11:AOL15=AOL14)*(AOJ11:AOJ15=AOJ14)*(AON11:AON15=AON14)*(AOO11:AOO15=AOO14)*(AOP11:AOP15&gt;AOP14)),"")</f>
        <v/>
      </c>
      <c r="AOX14" s="385" t="str">
        <f t="shared" ref="AOX14" si="2517">IF(AOF14&lt;&gt;"",SUM(AOR14:AOW14)+3,"")</f>
        <v/>
      </c>
      <c r="AOY14" s="385" t="str">
        <f t="shared" ref="AOY14" si="2518">IF(AOF14&lt;&gt;"",IF(AOX14=4,AOF14,AOF15),"")</f>
        <v/>
      </c>
      <c r="AOZ14" s="385" t="str">
        <f t="shared" ref="AOZ14" ca="1" si="2519">IF(AOY14&lt;&gt;"",AOY14,IF(AOE14&lt;&gt;"",AOE14,IF(ANK14&lt;&gt;"",ANK14,IF(AMQ14&lt;&gt;"",AMQ14,ALQ14))))</f>
        <v>Italy</v>
      </c>
      <c r="APA14" s="385">
        <v>4</v>
      </c>
      <c r="APB14" s="385">
        <v>12</v>
      </c>
      <c r="APC14" s="389" t="str">
        <f t="shared" si="30"/>
        <v>Spain</v>
      </c>
      <c r="APD14" s="389">
        <f ca="1">IF(OFFSET('Game Board'!O19,0,APD1)&lt;&gt;"",OFFSET('Game Board'!O19,0,APD1),0)</f>
        <v>0</v>
      </c>
      <c r="APE14" s="389">
        <f ca="1">IF(OFFSET('Game Board'!P19,0,APD1)&lt;&gt;"",OFFSET('Game Board'!P19,0,APD1),0)</f>
        <v>0</v>
      </c>
      <c r="APF14" s="389" t="str">
        <f t="shared" si="31"/>
        <v>Belgium</v>
      </c>
      <c r="APG14" s="389" t="str">
        <f ca="1">IF(AND(OFFSET('Game Board'!O19,0,APD1)&lt;&gt;"",OFFSET('Game Board'!P19,0,APD1)&lt;&gt;""),IF(APD14&gt;APE14,"W",IF(APD14=APE14,"D","L")),"")</f>
        <v/>
      </c>
      <c r="APH14" s="385" t="str">
        <f t="shared" ca="1" si="32"/>
        <v/>
      </c>
      <c r="APJ14" s="385">
        <f ca="1">VLOOKUP(APK14,ATF11:ATG15,2,FALSE)</f>
        <v>4</v>
      </c>
      <c r="APK14" s="386" t="str">
        <f t="shared" si="1523"/>
        <v>Italy</v>
      </c>
      <c r="APL14" s="385">
        <f ca="1">SUMPRODUCT((ATI3:ATI54=APK14)*(ATM3:ATM54="W"))+SUMPRODUCT((ATL3:ATL54=APK14)*(ATN3:ATN54="W"))</f>
        <v>0</v>
      </c>
      <c r="APM14" s="385">
        <f ca="1">SUMPRODUCT((ATI3:ATI54=APK14)*(ATM3:ATM54="D"))+SUMPRODUCT((ATL3:ATL54=APK14)*(ATN3:ATN54="D"))</f>
        <v>0</v>
      </c>
      <c r="APN14" s="385">
        <f ca="1">SUMPRODUCT((ATI3:ATI54=APK14)*(ATM3:ATM54="L"))+SUMPRODUCT((ATL3:ATL54=APK14)*(ATN3:ATN54="L"))</f>
        <v>0</v>
      </c>
      <c r="APO14" s="385">
        <f t="shared" ref="APO14" ca="1" si="2520">SUMIF(ATI3:ATI72,APK14,ATJ3:ATJ72)+SUMIF(ATL3:ATL72,APK14,ATK3:ATK72)</f>
        <v>0</v>
      </c>
      <c r="APP14" s="385">
        <f t="shared" ref="APP14" ca="1" si="2521">SUMIF(ATL3:ATL72,APK14,ATJ3:ATJ72)+SUMIF(ATI3:ATI72,APK14,ATK3:ATK72)</f>
        <v>0</v>
      </c>
      <c r="APQ14" s="385">
        <f t="shared" ca="1" si="1526"/>
        <v>1000</v>
      </c>
      <c r="APR14" s="385">
        <f t="shared" ca="1" si="1527"/>
        <v>0</v>
      </c>
      <c r="APS14" s="391">
        <f t="shared" si="261"/>
        <v>7</v>
      </c>
      <c r="APT14" s="385">
        <f t="shared" ref="APT14" ca="1" si="2522">IF(COUNTIF(APR11:APR15,4)&lt;&gt;4,RANK(APR14,APR11:APR15),APR66)</f>
        <v>1</v>
      </c>
      <c r="APV14" s="385">
        <f t="shared" ref="APV14" ca="1" si="2523">SUMPRODUCT((APT11:APT14=APT14)*(APS11:APS14&lt;APS14))+APT14</f>
        <v>1</v>
      </c>
      <c r="APW14" s="386" t="str">
        <f t="shared" ref="APW14" ca="1" si="2524">INDEX(APK11:APK15,MATCH(4,APV11:APV15,0),0)</f>
        <v>Spain</v>
      </c>
      <c r="APX14" s="385">
        <f t="shared" ref="APX14" ca="1" si="2525">INDEX(APT11:APT15,MATCH(APW14,APK11:APK15,0),0)</f>
        <v>1</v>
      </c>
      <c r="APY14" s="385" t="str">
        <f t="shared" ca="1" si="2148"/>
        <v>Spain</v>
      </c>
      <c r="APZ14" s="385" t="str">
        <f t="shared" ca="1" si="2149"/>
        <v/>
      </c>
      <c r="AQD14" s="385" t="str">
        <f t="shared" ca="1" si="1536"/>
        <v>Spain</v>
      </c>
      <c r="AQE14" s="385">
        <f ca="1">SUMPRODUCT((ATI3:ATI54=AQD14)*(ATL3:ATL54=AQD15)*(ATM3:ATM54="W"))+SUMPRODUCT((ATI3:ATI54=AQD14)*(ATL3:ATL54=AQD11)*(ATM3:ATM54="W"))+SUMPRODUCT((ATI3:ATI54=AQD14)*(ATL3:ATL54=AQD12)*(ATM3:ATM54="W"))+SUMPRODUCT((ATI3:ATI54=AQD14)*(ATL3:ATL54=AQD13)*(ATM3:ATM54="W"))+SUMPRODUCT((ATI3:ATI54=AQD15)*(ATL3:ATL54=AQD14)*(ATN3:ATN54="W"))+SUMPRODUCT((ATI3:ATI54=AQD11)*(ATL3:ATL54=AQD14)*(ATN3:ATN54="W"))+SUMPRODUCT((ATI3:ATI54=AQD12)*(ATL3:ATL54=AQD14)*(ATN3:ATN54="W"))+SUMPRODUCT((ATI3:ATI54=AQD13)*(ATL3:ATL54=AQD14)*(ATN3:ATN54="W"))</f>
        <v>0</v>
      </c>
      <c r="AQF14" s="385">
        <f ca="1">SUMPRODUCT((ATI3:ATI54=AQD14)*(ATL3:ATL54=AQD15)*(ATM3:ATM54="D"))+SUMPRODUCT((ATI3:ATI54=AQD14)*(ATL3:ATL54=AQD11)*(ATM3:ATM54="D"))+SUMPRODUCT((ATI3:ATI54=AQD14)*(ATL3:ATL54=AQD12)*(ATM3:ATM54="D"))+SUMPRODUCT((ATI3:ATI54=AQD14)*(ATL3:ATL54=AQD13)*(ATM3:ATM54="D"))+SUMPRODUCT((ATI3:ATI54=AQD15)*(ATL3:ATL54=AQD14)*(ATM3:ATM54="D"))+SUMPRODUCT((ATI3:ATI54=AQD11)*(ATL3:ATL54=AQD14)*(ATM3:ATM54="D"))+SUMPRODUCT((ATI3:ATI54=AQD12)*(ATL3:ATL54=AQD14)*(ATM3:ATM54="D"))+SUMPRODUCT((ATI3:ATI54=AQD13)*(ATL3:ATL54=AQD14)*(ATM3:ATM54="D"))</f>
        <v>0</v>
      </c>
      <c r="AQG14" s="385">
        <f ca="1">SUMPRODUCT((ATI3:ATI54=AQD14)*(ATL3:ATL54=AQD15)*(ATM3:ATM54="L"))+SUMPRODUCT((ATI3:ATI54=AQD14)*(ATL3:ATL54=AQD11)*(ATM3:ATM54="L"))+SUMPRODUCT((ATI3:ATI54=AQD14)*(ATL3:ATL54=AQD12)*(ATM3:ATM54="L"))+SUMPRODUCT((ATI3:ATI54=AQD14)*(ATL3:ATL54=AQD13)*(ATM3:ATM54="L"))+SUMPRODUCT((ATI3:ATI54=AQD15)*(ATL3:ATL54=AQD14)*(ATN3:ATN54="L"))+SUMPRODUCT((ATI3:ATI54=AQD11)*(ATL3:ATL54=AQD14)*(ATN3:ATN54="L"))+SUMPRODUCT((ATI3:ATI54=AQD12)*(ATL3:ATL54=AQD14)*(ATN3:ATN54="L"))+SUMPRODUCT((ATI3:ATI54=AQD13)*(ATL3:ATL54=AQD14)*(ATN3:ATN54="L"))</f>
        <v>0</v>
      </c>
      <c r="AQH14" s="385">
        <f ca="1">SUMPRODUCT((ATI3:ATI54=AQD14)*(ATL3:ATL54=AQD15)*ATJ3:ATJ54)+SUMPRODUCT((ATI3:ATI54=AQD14)*(ATL3:ATL54=AQD11)*ATJ3:ATJ54)+SUMPRODUCT((ATI3:ATI54=AQD14)*(ATL3:ATL54=AQD12)*ATJ3:ATJ54)+SUMPRODUCT((ATI3:ATI54=AQD14)*(ATL3:ATL54=AQD13)*ATJ3:ATJ54)+SUMPRODUCT((ATI3:ATI54=AQD15)*(ATL3:ATL54=AQD14)*ATK3:ATK54)+SUMPRODUCT((ATI3:ATI54=AQD11)*(ATL3:ATL54=AQD14)*ATK3:ATK54)+SUMPRODUCT((ATI3:ATI54=AQD12)*(ATL3:ATL54=AQD14)*ATK3:ATK54)+SUMPRODUCT((ATI3:ATI54=AQD13)*(ATL3:ATL54=AQD14)*ATK3:ATK54)</f>
        <v>0</v>
      </c>
      <c r="AQI14" s="385">
        <f ca="1">SUMPRODUCT((ATI3:ATI54=AQD14)*(ATL3:ATL54=AQD15)*ATK3:ATK54)+SUMPRODUCT((ATI3:ATI54=AQD14)*(ATL3:ATL54=AQD11)*ATK3:ATK54)+SUMPRODUCT((ATI3:ATI54=AQD14)*(ATL3:ATL54=AQD12)*ATK3:ATK54)+SUMPRODUCT((ATI3:ATI54=AQD14)*(ATL3:ATL54=AQD13)*ATK3:ATK54)+SUMPRODUCT((ATI3:ATI54=AQD15)*(ATL3:ATL54=AQD14)*ATJ3:ATJ54)+SUMPRODUCT((ATI3:ATI54=AQD11)*(ATL3:ATL54=AQD14)*ATJ3:ATJ54)+SUMPRODUCT((ATI3:ATI54=AQD12)*(ATL3:ATL54=AQD14)*ATJ3:ATJ54)+SUMPRODUCT((ATI3:ATI54=AQD13)*(ATL3:ATL54=AQD14)*ATJ3:ATJ54)</f>
        <v>0</v>
      </c>
      <c r="AQJ14" s="385">
        <f t="shared" ca="1" si="1537"/>
        <v>1000</v>
      </c>
      <c r="AQK14" s="385">
        <f t="shared" ca="1" si="1538"/>
        <v>0</v>
      </c>
      <c r="AQL14" s="385">
        <f ca="1">IF(AQD14&lt;&gt;"",VLOOKUP(AQD14,APK4:APQ52,7,FALSE),"")</f>
        <v>1000</v>
      </c>
      <c r="AQM14" s="385">
        <f ca="1">IF(AQD14&lt;&gt;"",VLOOKUP(AQD14,APK4:APQ52,5,FALSE),"")</f>
        <v>0</v>
      </c>
      <c r="AQN14" s="385">
        <f ca="1">IF(AQD14&lt;&gt;"",VLOOKUP(AQD14,APK4:APS52,9,FALSE),"")</f>
        <v>29</v>
      </c>
      <c r="AQO14" s="385">
        <f t="shared" ca="1" si="1539"/>
        <v>0</v>
      </c>
      <c r="AQP14" s="385">
        <f t="shared" ref="AQP14" ca="1" si="2526">IF(AQD14&lt;&gt;"",RANK(AQO14,AQO11:AQO15),"")</f>
        <v>1</v>
      </c>
      <c r="AQQ14" s="385">
        <f t="shared" ref="AQQ14" ca="1" si="2527">IF(AQD14&lt;&gt;"",SUMPRODUCT((AQO11:AQO15=AQO14)*(AQJ11:AQJ15&gt;AQJ14)),"")</f>
        <v>0</v>
      </c>
      <c r="AQR14" s="385">
        <f t="shared" ref="AQR14" ca="1" si="2528">IF(AQD14&lt;&gt;"",SUMPRODUCT((AQO11:AQO15=AQO14)*(AQJ11:AQJ15=AQJ14)*(AQH11:AQH15&gt;AQH14)),"")</f>
        <v>0</v>
      </c>
      <c r="AQS14" s="385">
        <f t="shared" ref="AQS14" ca="1" si="2529">IF(AQD14&lt;&gt;"",SUMPRODUCT((AQO11:AQO15=AQO14)*(AQJ11:AQJ15=AQJ14)*(AQH11:AQH15=AQH14)*(AQL11:AQL15&gt;AQL14)),"")</f>
        <v>0</v>
      </c>
      <c r="AQT14" s="385">
        <f t="shared" ref="AQT14" ca="1" si="2530">IF(AQD14&lt;&gt;"",SUMPRODUCT((AQO11:AQO15=AQO14)*(AQJ11:AQJ15=AQJ14)*(AQH11:AQH15=AQH14)*(AQL11:AQL15=AQL14)*(AQM11:AQM15&gt;AQM14)),"")</f>
        <v>0</v>
      </c>
      <c r="AQU14" s="385">
        <f t="shared" ref="AQU14" ca="1" si="2531">IF(AQD14&lt;&gt;"",SUMPRODUCT((AQO11:AQO15=AQO14)*(AQJ11:AQJ15=AQJ14)*(AQH11:AQH15=AQH14)*(AQL11:AQL15=AQL14)*(AQM11:AQM15=AQM14)*(AQN11:AQN15&gt;AQN14)),"")</f>
        <v>0</v>
      </c>
      <c r="AQV14" s="385">
        <f t="shared" ref="AQV14" ca="1" si="2532">IF(AQD14&lt;&gt;"",IF(AQV66&lt;&gt;"",IF(AQC62=3,AQV66,AQV66+AQC62),SUM(AQP14:AQU14)),"")</f>
        <v>1</v>
      </c>
      <c r="AQW14" s="385" t="str">
        <f t="shared" ref="AQW14" ca="1" si="2533">IF(AQD14&lt;&gt;"",INDEX(AQD11:AQD15,MATCH(4,AQV11:AQV15,0),0),"")</f>
        <v>Italy</v>
      </c>
      <c r="AQX14" s="385" t="str">
        <f t="shared" ca="1" si="1821"/>
        <v/>
      </c>
      <c r="AQY14" s="385" t="str">
        <f ca="1">IF(AQX14&lt;&gt;"",SUMPRODUCT((ATI3:ATI54=AQX14)*(ATL3:ATL54=AQX15)*(ATM3:ATM54="W"))+SUMPRODUCT((ATI3:ATI54=AQX14)*(ATL3:ATL54=AQX12)*(ATM3:ATM54="W"))+SUMPRODUCT((ATI3:ATI54=AQX14)*(ATL3:ATL54=AQX13)*(ATM3:ATM54="W"))+SUMPRODUCT((ATI3:ATI54=AQX15)*(ATL3:ATL54=AQX14)*(ATN3:ATN54="W"))+SUMPRODUCT((ATI3:ATI54=AQX12)*(ATL3:ATL54=AQX14)*(ATN3:ATN54="W"))+SUMPRODUCT((ATI3:ATI54=AQX13)*(ATL3:ATL54=AQX14)*(ATN3:ATN54="W")),"")</f>
        <v/>
      </c>
      <c r="AQZ14" s="385" t="str">
        <f ca="1">IF(AQX14&lt;&gt;"",SUMPRODUCT((ATI3:ATI54=AQX14)*(ATL3:ATL54=AQX15)*(ATM3:ATM54="D"))+SUMPRODUCT((ATI3:ATI54=AQX14)*(ATL3:ATL54=AQX12)*(ATM3:ATM54="D"))+SUMPRODUCT((ATI3:ATI54=AQX14)*(ATL3:ATL54=AQX13)*(ATM3:ATM54="D"))+SUMPRODUCT((ATI3:ATI54=AQX15)*(ATL3:ATL54=AQX14)*(ATM3:ATM54="D"))+SUMPRODUCT((ATI3:ATI54=AQX12)*(ATL3:ATL54=AQX14)*(ATM3:ATM54="D"))+SUMPRODUCT((ATI3:ATI54=AQX13)*(ATL3:ATL54=AQX14)*(ATM3:ATM54="D")),"")</f>
        <v/>
      </c>
      <c r="ARA14" s="385" t="str">
        <f ca="1">IF(AQX14&lt;&gt;"",SUMPRODUCT((ATI3:ATI54=AQX14)*(ATL3:ATL54=AQX15)*(ATM3:ATM54="L"))+SUMPRODUCT((ATI3:ATI54=AQX14)*(ATL3:ATL54=AQX12)*(ATM3:ATM54="L"))+SUMPRODUCT((ATI3:ATI54=AQX14)*(ATL3:ATL54=AQX13)*(ATM3:ATM54="L"))+SUMPRODUCT((ATI3:ATI54=AQX15)*(ATL3:ATL54=AQX14)*(ATN3:ATN54="L"))+SUMPRODUCT((ATI3:ATI54=AQX12)*(ATL3:ATL54=AQX14)*(ATN3:ATN54="L"))+SUMPRODUCT((ATI3:ATI54=AQX13)*(ATL3:ATL54=AQX14)*(ATN3:ATN54="L")),"")</f>
        <v/>
      </c>
      <c r="ARB14" s="385">
        <f ca="1">SUMPRODUCT((ATI3:ATI54=AQX14)*(ATL3:ATL54=AQX15)*ATJ3:ATJ54)+SUMPRODUCT((ATI3:ATI54=AQX14)*(ATL3:ATL54=AQX11)*ATJ3:ATJ54)+SUMPRODUCT((ATI3:ATI54=AQX14)*(ATL3:ATL54=AQX12)*ATJ3:ATJ54)+SUMPRODUCT((ATI3:ATI54=AQX14)*(ATL3:ATL54=AQX13)*ATJ3:ATJ54)+SUMPRODUCT((ATI3:ATI54=AQX15)*(ATL3:ATL54=AQX14)*ATK3:ATK54)+SUMPRODUCT((ATI3:ATI54=AQX11)*(ATL3:ATL54=AQX14)*ATK3:ATK54)+SUMPRODUCT((ATI3:ATI54=AQX12)*(ATL3:ATL54=AQX14)*ATK3:ATK54)+SUMPRODUCT((ATI3:ATI54=AQX13)*(ATL3:ATL54=AQX14)*ATK3:ATK54)</f>
        <v>0</v>
      </c>
      <c r="ARC14" s="385">
        <f ca="1">SUMPRODUCT((ATI3:ATI54=AQX14)*(ATL3:ATL54=AQX15)*ATK3:ATK54)+SUMPRODUCT((ATI3:ATI54=AQX14)*(ATL3:ATL54=AQX11)*ATK3:ATK54)+SUMPRODUCT((ATI3:ATI54=AQX14)*(ATL3:ATL54=AQX12)*ATK3:ATK54)+SUMPRODUCT((ATI3:ATI54=AQX14)*(ATL3:ATL54=AQX13)*ATK3:ATK54)+SUMPRODUCT((ATI3:ATI54=AQX15)*(ATL3:ATL54=AQX14)*ATJ3:ATJ54)+SUMPRODUCT((ATI3:ATI54=AQX11)*(ATL3:ATL54=AQX14)*ATJ3:ATJ54)+SUMPRODUCT((ATI3:ATI54=AQX12)*(ATL3:ATL54=AQX14)*ATJ3:ATJ54)+SUMPRODUCT((ATI3:ATI54=AQX13)*(ATL3:ATL54=AQX14)*ATJ3:ATJ54)</f>
        <v>0</v>
      </c>
      <c r="ARD14" s="385">
        <f t="shared" ca="1" si="1822"/>
        <v>1000</v>
      </c>
      <c r="ARE14" s="385" t="str">
        <f t="shared" ca="1" si="1823"/>
        <v/>
      </c>
      <c r="ARF14" s="385" t="str">
        <f ca="1">IF(AQX14&lt;&gt;"",VLOOKUP(AQX14,APK4:APQ52,7,FALSE),"")</f>
        <v/>
      </c>
      <c r="ARG14" s="385" t="str">
        <f ca="1">IF(AQX14&lt;&gt;"",VLOOKUP(AQX14,APK4:APQ52,5,FALSE),"")</f>
        <v/>
      </c>
      <c r="ARH14" s="385" t="str">
        <f ca="1">IF(AQX14&lt;&gt;"",VLOOKUP(AQX14,APK4:APS52,9,FALSE),"")</f>
        <v/>
      </c>
      <c r="ARI14" s="385" t="str">
        <f t="shared" ca="1" si="1824"/>
        <v/>
      </c>
      <c r="ARJ14" s="385" t="str">
        <f t="shared" ref="ARJ14" ca="1" si="2534">IF(AQX14&lt;&gt;"",RANK(ARI14,ARI11:ARI15),"")</f>
        <v/>
      </c>
      <c r="ARK14" s="385" t="str">
        <f t="shared" ref="ARK14" ca="1" si="2535">IF(AQX14&lt;&gt;"",SUMPRODUCT((ARI11:ARI15=ARI14)*(ARD11:ARD15&gt;ARD14)),"")</f>
        <v/>
      </c>
      <c r="ARL14" s="385" t="str">
        <f t="shared" ref="ARL14" ca="1" si="2536">IF(AQX14&lt;&gt;"",SUMPRODUCT((ARI11:ARI15=ARI14)*(ARD11:ARD15=ARD14)*(ARB11:ARB15&gt;ARB14)),"")</f>
        <v/>
      </c>
      <c r="ARM14" s="385" t="str">
        <f t="shared" ref="ARM14" ca="1" si="2537">IF(AQX14&lt;&gt;"",SUMPRODUCT((ARI11:ARI15=ARI14)*(ARD11:ARD15=ARD14)*(ARB11:ARB15=ARB14)*(ARF11:ARF15&gt;ARF14)),"")</f>
        <v/>
      </c>
      <c r="ARN14" s="385" t="str">
        <f t="shared" ref="ARN14" ca="1" si="2538">IF(AQX14&lt;&gt;"",SUMPRODUCT((ARI11:ARI15=ARI14)*(ARD11:ARD15=ARD14)*(ARB11:ARB15=ARB14)*(ARF11:ARF15=ARF14)*(ARG11:ARG15&gt;ARG14)),"")</f>
        <v/>
      </c>
      <c r="ARO14" s="385" t="str">
        <f t="shared" ref="ARO14" ca="1" si="2539">IF(AQX14&lt;&gt;"",SUMPRODUCT((ARI11:ARI15=ARI14)*(ARD11:ARD15=ARD14)*(ARB11:ARB15=ARB14)*(ARF11:ARF15=ARF14)*(ARG11:ARG15=ARG14)*(ARH11:ARH15&gt;ARH14)),"")</f>
        <v/>
      </c>
      <c r="ARP14" s="385" t="str">
        <f t="shared" ref="ARP14" ca="1" si="2540">IF(AQX14&lt;&gt;"",IF(ARP66&lt;&gt;"",IF(AQW62=3,ARP66,ARP66+AQW62),SUM(ARJ14:ARO14)+1),"")</f>
        <v/>
      </c>
      <c r="ARQ14" s="385" t="str">
        <f t="shared" ref="ARQ14" ca="1" si="2541">IF(AQX14&lt;&gt;"",INDEX(AQX12:AQX15,MATCH(4,ARP12:ARP15,0),0),"")</f>
        <v/>
      </c>
      <c r="ARR14" s="385" t="str">
        <f t="shared" ca="1" si="2167"/>
        <v/>
      </c>
      <c r="ARS14" s="385">
        <f ca="1">SUMPRODUCT((ATI3:ATI54=ARR14)*(ATL3:ATL54=ARR15)*(ATM3:ATM54="W"))+SUMPRODUCT((ATI3:ATI54=ARR14)*(ATL3:ATL54=ARR16)*(ATM3:ATM54="W"))+SUMPRODUCT((ATI3:ATI54=ARR14)*(ATL3:ATL54=ARR13)*(ATM3:ATM54="W"))+SUMPRODUCT((ATI3:ATI54=ARR15)*(ATL3:ATL54=ARR14)*(ATN3:ATN54="W"))+SUMPRODUCT((ATI3:ATI54=ARR16)*(ATL3:ATL54=ARR14)*(ATN3:ATN54="W"))+SUMPRODUCT((ATI3:ATI54=ARR13)*(ATL3:ATL54=ARR14)*(ATN3:ATN54="W"))</f>
        <v>0</v>
      </c>
      <c r="ART14" s="385">
        <f ca="1">SUMPRODUCT((ATI3:ATI54=ARR14)*(ATL3:ATL54=ARR15)*(ATM3:ATM54="D"))+SUMPRODUCT((ATI3:ATI54=ARR14)*(ATL3:ATL54=ARR16)*(ATM3:ATM54="D"))+SUMPRODUCT((ATI3:ATI54=ARR14)*(ATL3:ATL54=ARR13)*(ATM3:ATM54="D"))+SUMPRODUCT((ATI3:ATI54=ARR15)*(ATL3:ATL54=ARR14)*(ATM3:ATM54="D"))+SUMPRODUCT((ATI3:ATI54=ARR16)*(ATL3:ATL54=ARR14)*(ATM3:ATM54="D"))+SUMPRODUCT((ATI3:ATI54=ARR13)*(ATL3:ATL54=ARR14)*(ATM3:ATM54="D"))</f>
        <v>0</v>
      </c>
      <c r="ARU14" s="385">
        <f ca="1">SUMPRODUCT((ATI3:ATI54=ARR14)*(ATL3:ATL54=ARR15)*(ATM3:ATM54="L"))+SUMPRODUCT((ATI3:ATI54=ARR14)*(ATL3:ATL54=ARR16)*(ATM3:ATM54="L"))+SUMPRODUCT((ATI3:ATI54=ARR14)*(ATL3:ATL54=ARR13)*(ATM3:ATM54="L"))+SUMPRODUCT((ATI3:ATI54=ARR15)*(ATL3:ATL54=ARR14)*(ATN3:ATN54="L"))+SUMPRODUCT((ATI3:ATI54=ARR16)*(ATL3:ATL54=ARR14)*(ATN3:ATN54="L"))+SUMPRODUCT((ATI3:ATI54=ARR13)*(ATL3:ATL54=ARR14)*(ATN3:ATN54="L"))</f>
        <v>0</v>
      </c>
      <c r="ARV14" s="385">
        <f ca="1">SUMPRODUCT((ATI3:ATI54=ARR14)*(ATL3:ATL54=ARR15)*ATJ3:ATJ54)+SUMPRODUCT((ATI3:ATI54=ARR14)*(ATL3:ATL54=ARR11)*ATJ3:ATJ54)+SUMPRODUCT((ATI3:ATI54=ARR14)*(ATL3:ATL54=ARR12)*ATJ3:ATJ54)+SUMPRODUCT((ATI3:ATI54=ARR14)*(ATL3:ATL54=ARR13)*ATJ3:ATJ54)+SUMPRODUCT((ATI3:ATI54=ARR15)*(ATL3:ATL54=ARR14)*ATK3:ATK54)+SUMPRODUCT((ATI3:ATI54=ARR11)*(ATL3:ATL54=ARR14)*ATK3:ATK54)+SUMPRODUCT((ATI3:ATI54=ARR12)*(ATL3:ATL54=ARR14)*ATK3:ATK54)+SUMPRODUCT((ATI3:ATI54=ARR13)*(ATL3:ATL54=ARR14)*ATK3:ATK54)</f>
        <v>0</v>
      </c>
      <c r="ARW14" s="385">
        <f ca="1">SUMPRODUCT((ATI3:ATI54=ARR14)*(ATL3:ATL54=ARR15)*ATK3:ATK54)+SUMPRODUCT((ATI3:ATI54=ARR14)*(ATL3:ATL54=ARR11)*ATK3:ATK54)+SUMPRODUCT((ATI3:ATI54=ARR14)*(ATL3:ATL54=ARR12)*ATK3:ATK54)+SUMPRODUCT((ATI3:ATI54=ARR14)*(ATL3:ATL54=ARR13)*ATK3:ATK54)+SUMPRODUCT((ATI3:ATI54=ARR15)*(ATL3:ATL54=ARR14)*ATJ3:ATJ54)+SUMPRODUCT((ATI3:ATI54=ARR11)*(ATL3:ATL54=ARR14)*ATJ3:ATJ54)+SUMPRODUCT((ATI3:ATI54=ARR12)*(ATL3:ATL54=ARR14)*ATJ3:ATJ54)+SUMPRODUCT((ATI3:ATI54=ARR13)*(ATL3:ATL54=ARR14)*ATJ3:ATJ54)</f>
        <v>0</v>
      </c>
      <c r="ARX14" s="385">
        <f t="shared" ca="1" si="2168"/>
        <v>1000</v>
      </c>
      <c r="ARY14" s="385" t="str">
        <f t="shared" ca="1" si="2169"/>
        <v/>
      </c>
      <c r="ARZ14" s="385" t="str">
        <f ca="1">IF(ARR14&lt;&gt;"",VLOOKUP(ARR14,APK4:APQ52,7,FALSE),"")</f>
        <v/>
      </c>
      <c r="ASA14" s="385" t="str">
        <f ca="1">IF(ARR14&lt;&gt;"",VLOOKUP(ARR14,APK4:APQ52,5,FALSE),"")</f>
        <v/>
      </c>
      <c r="ASB14" s="385" t="str">
        <f ca="1">IF(ARR14&lt;&gt;"",VLOOKUP(ARR14,APK4:APS52,9,FALSE),"")</f>
        <v/>
      </c>
      <c r="ASC14" s="385" t="str">
        <f t="shared" ca="1" si="2170"/>
        <v/>
      </c>
      <c r="ASD14" s="385" t="str">
        <f t="shared" ref="ASD14" ca="1" si="2542">IF(ARR14&lt;&gt;"",RANK(ASC14,ASC11:ASC15),"")</f>
        <v/>
      </c>
      <c r="ASE14" s="385" t="str">
        <f t="shared" ref="ASE14" ca="1" si="2543">IF(ARR14&lt;&gt;"",SUMPRODUCT((ASC11:ASC15=ASC14)*(ARX11:ARX15&gt;ARX14)),"")</f>
        <v/>
      </c>
      <c r="ASF14" s="385" t="str">
        <f t="shared" ref="ASF14" ca="1" si="2544">IF(ARR14&lt;&gt;"",SUMPRODUCT((ASC11:ASC15=ASC14)*(ARX11:ARX15=ARX14)*(ARV11:ARV15&gt;ARV14)),"")</f>
        <v/>
      </c>
      <c r="ASG14" s="385" t="str">
        <f t="shared" ref="ASG14" ca="1" si="2545">IF(ARR14&lt;&gt;"",SUMPRODUCT((ASC11:ASC15=ASC14)*(ARX11:ARX15=ARX14)*(ARV11:ARV15=ARV14)*(ARZ11:ARZ15&gt;ARZ14)),"")</f>
        <v/>
      </c>
      <c r="ASH14" s="385" t="str">
        <f t="shared" ref="ASH14" ca="1" si="2546">IF(ARR14&lt;&gt;"",SUMPRODUCT((ASC11:ASC15=ASC14)*(ARX11:ARX15=ARX14)*(ARV11:ARV15=ARV14)*(ARZ11:ARZ15=ARZ14)*(ASA11:ASA15&gt;ASA14)),"")</f>
        <v/>
      </c>
      <c r="ASI14" s="385" t="str">
        <f t="shared" ref="ASI14" ca="1" si="2547">IF(ARR14&lt;&gt;"",SUMPRODUCT((ASC11:ASC15=ASC14)*(ARX11:ARX15=ARX14)*(ARV11:ARV15=ARV14)*(ARZ11:ARZ15=ARZ14)*(ASA11:ASA15=ASA14)*(ASB11:ASB15&gt;ASB14)),"")</f>
        <v/>
      </c>
      <c r="ASJ14" s="385" t="str">
        <f t="shared" ca="1" si="2177"/>
        <v/>
      </c>
      <c r="ASK14" s="385" t="str">
        <f t="shared" ref="ASK14" ca="1" si="2548">IF(ARR14&lt;&gt;"",INDEX(ARR13:ARR15,MATCH(4,ASJ13:ASJ15,0),0),"")</f>
        <v/>
      </c>
      <c r="ASL14" s="385" t="str">
        <f t="shared" ref="ASL14" si="2549">IF(AQB11&lt;&gt;"",AQB11,"")</f>
        <v/>
      </c>
      <c r="ASM14" s="385">
        <f ca="1">SUMPRODUCT((ATI3:ATI54=ASL14)*(ATL3:ATL54=ASL15)*(ATM3:ATM54="W"))+SUMPRODUCT((ATI3:ATI54=ASL14)*(ATL3:ATL54=ASL16)*(ATM3:ATM54="W"))+SUMPRODUCT((ATI3:ATI54=ASL14)*(ATL3:ATL54=ASL17)*(ATM3:ATM54="W"))+SUMPRODUCT((ATI3:ATI54=ASL15)*(ATL3:ATL54=ASL14)*(ATN3:ATN54="W"))+SUMPRODUCT((ATI3:ATI54=ASL16)*(ATL3:ATL54=ASL14)*(ATN3:ATN54="W"))+SUMPRODUCT((ATI3:ATI54=ASL17)*(ATL3:ATL54=ASL14)*(ATN3:ATN54="W"))</f>
        <v>0</v>
      </c>
      <c r="ASN14" s="385">
        <f ca="1">SUMPRODUCT((ATI3:ATI54=ASL14)*(ATL3:ATL54=ASL15)*(ATM3:ATM54="D"))+SUMPRODUCT((ATI3:ATI54=ASL14)*(ATL3:ATL54=ASL16)*(ATM3:ATM54="D"))+SUMPRODUCT((ATI3:ATI54=ASL14)*(ATL3:ATL54=ASL17)*(ATM3:ATM54="D"))+SUMPRODUCT((ATI3:ATI54=ASL15)*(ATL3:ATL54=ASL14)*(ATM3:ATM54="D"))+SUMPRODUCT((ATI3:ATI54=ASL16)*(ATL3:ATL54=ASL14)*(ATM3:ATM54="D"))+SUMPRODUCT((ATI3:ATI54=ASL17)*(ATL3:ATL54=ASL14)*(ATM3:ATM54="D"))</f>
        <v>0</v>
      </c>
      <c r="ASO14" s="385">
        <f ca="1">SUMPRODUCT((ATI3:ATI54=ASL14)*(ATL3:ATL54=ASL15)*(ATM3:ATM54="L"))+SUMPRODUCT((ATI3:ATI54=ASL14)*(ATL3:ATL54=ASL16)*(ATM3:ATM54="L"))+SUMPRODUCT((ATI3:ATI54=ASL14)*(ATL3:ATL54=ASL17)*(ATM3:ATM54="L"))+SUMPRODUCT((ATI3:ATI54=ASL15)*(ATL3:ATL54=ASL14)*(ATN3:ATN54="L"))+SUMPRODUCT((ATI3:ATI54=ASL16)*(ATL3:ATL54=ASL14)*(ATN3:ATN54="L"))+SUMPRODUCT((ATI3:ATI54=ASL17)*(ATL3:ATL54=ASL14)*(ATN3:ATN54="L"))</f>
        <v>0</v>
      </c>
      <c r="ASP14" s="385">
        <f ca="1">SUMPRODUCT((ATI3:ATI54=ASL14)*(ATL3:ATL54=ASL15)*ATJ3:ATJ54)+SUMPRODUCT((ATI3:ATI54=ASL14)*(ATL3:ATL54=ASL11)*ATJ3:ATJ54)+SUMPRODUCT((ATI3:ATI54=ASL14)*(ATL3:ATL54=ASL12)*ATJ3:ATJ54)+SUMPRODUCT((ATI3:ATI54=ASL14)*(ATL3:ATL54=ASL13)*ATJ3:ATJ54)+SUMPRODUCT((ATI3:ATI54=ASL15)*(ATL3:ATL54=ASL14)*ATK3:ATK54)+SUMPRODUCT((ATI3:ATI54=ASL11)*(ATL3:ATL54=ASL14)*ATK3:ATK54)+SUMPRODUCT((ATI3:ATI54=ASL12)*(ATL3:ATL54=ASL14)*ATK3:ATK54)+SUMPRODUCT((ATI3:ATI54=ASL13)*(ATL3:ATL54=ASL14)*ATK3:ATK54)</f>
        <v>0</v>
      </c>
      <c r="ASQ14" s="385">
        <f ca="1">SUMPRODUCT((ATI3:ATI54=ASL14)*(ATL3:ATL54=ASL15)*ATK3:ATK54)+SUMPRODUCT((ATI3:ATI54=ASL14)*(ATL3:ATL54=ASL11)*ATK3:ATK54)+SUMPRODUCT((ATI3:ATI54=ASL14)*(ATL3:ATL54=ASL12)*ATK3:ATK54)+SUMPRODUCT((ATI3:ATI54=ASL14)*(ATL3:ATL54=ASL13)*ATK3:ATK54)+SUMPRODUCT((ATI3:ATI54=ASL15)*(ATL3:ATL54=ASL14)*ATJ3:ATJ54)+SUMPRODUCT((ATI3:ATI54=ASL11)*(ATL3:ATL54=ASL14)*ATJ3:ATJ54)+SUMPRODUCT((ATI3:ATI54=ASL12)*(ATL3:ATL54=ASL14)*ATJ3:ATJ54)+SUMPRODUCT((ATI3:ATI54=ASL13)*(ATL3:ATL54=ASL14)*ATJ3:ATJ54)</f>
        <v>0</v>
      </c>
      <c r="ASR14" s="385">
        <f t="shared" ref="ASR14" ca="1" si="2550">ASP14-ASQ14+1000</f>
        <v>1000</v>
      </c>
      <c r="ASS14" s="385" t="str">
        <f t="shared" ref="ASS14" si="2551">IF(ASL14&lt;&gt;"",ASM14*3+ASN14*1,"")</f>
        <v/>
      </c>
      <c r="AST14" s="385" t="str">
        <f>IF(ASL14&lt;&gt;"",VLOOKUP(ASL14,APK4:APQ52,7,FALSE),"")</f>
        <v/>
      </c>
      <c r="ASU14" s="385" t="str">
        <f>IF(ASL14&lt;&gt;"",VLOOKUP(ASL14,APK4:APQ52,5,FALSE),"")</f>
        <v/>
      </c>
      <c r="ASV14" s="385" t="str">
        <f>IF(ASL14&lt;&gt;"",VLOOKUP(ASL14,APK4:APS52,9,FALSE),"")</f>
        <v/>
      </c>
      <c r="ASW14" s="385" t="str">
        <f t="shared" ref="ASW14" si="2552">ASS14</f>
        <v/>
      </c>
      <c r="ASX14" s="385" t="str">
        <f t="shared" ref="ASX14" si="2553">IF(ASL14&lt;&gt;"",RANK(ASW14,ASW11:ASW15),"")</f>
        <v/>
      </c>
      <c r="ASY14" s="385" t="str">
        <f t="shared" ref="ASY14" si="2554">IF(ASL14&lt;&gt;"",SUMPRODUCT((ASW11:ASW15=ASW14)*(ASR11:ASR15&gt;ASR14)),"")</f>
        <v/>
      </c>
      <c r="ASZ14" s="385" t="str">
        <f t="shared" ref="ASZ14" si="2555">IF(ASL14&lt;&gt;"",SUMPRODUCT((ASW11:ASW15=ASW14)*(ASR11:ASR15=ASR14)*(ASP11:ASP15&gt;ASP14)),"")</f>
        <v/>
      </c>
      <c r="ATA14" s="385" t="str">
        <f t="shared" ref="ATA14" si="2556">IF(ASL14&lt;&gt;"",SUMPRODUCT((ASW11:ASW15=ASW14)*(ASR11:ASR15=ASR14)*(ASP11:ASP15=ASP14)*(AST11:AST15&gt;AST14)),"")</f>
        <v/>
      </c>
      <c r="ATB14" s="385" t="str">
        <f t="shared" ref="ATB14" si="2557">IF(ASL14&lt;&gt;"",SUMPRODUCT((ASW11:ASW15=ASW14)*(ASR11:ASR15=ASR14)*(ASP11:ASP15=ASP14)*(AST11:AST15=AST14)*(ASU11:ASU15&gt;ASU14)),"")</f>
        <v/>
      </c>
      <c r="ATC14" s="385" t="str">
        <f t="shared" ref="ATC14" si="2558">IF(ASL14&lt;&gt;"",SUMPRODUCT((ASW11:ASW15=ASW14)*(ASR11:ASR15=ASR14)*(ASP11:ASP15=ASP14)*(AST11:AST15=AST14)*(ASU11:ASU15=ASU14)*(ASV11:ASV15&gt;ASV14)),"")</f>
        <v/>
      </c>
      <c r="ATD14" s="385" t="str">
        <f t="shared" ref="ATD14" si="2559">IF(ASL14&lt;&gt;"",SUM(ASX14:ATC14)+3,"")</f>
        <v/>
      </c>
      <c r="ATE14" s="385" t="str">
        <f t="shared" ref="ATE14" si="2560">IF(ASL14&lt;&gt;"",IF(ATD14=4,ASL14,ASL15),"")</f>
        <v/>
      </c>
      <c r="ATF14" s="385" t="str">
        <f t="shared" ref="ATF14" ca="1" si="2561">IF(ATE14&lt;&gt;"",ATE14,IF(ASK14&lt;&gt;"",ASK14,IF(ARQ14&lt;&gt;"",ARQ14,IF(AQW14&lt;&gt;"",AQW14,APW14))))</f>
        <v>Italy</v>
      </c>
      <c r="ATG14" s="385">
        <v>4</v>
      </c>
      <c r="ATH14" s="385">
        <v>12</v>
      </c>
      <c r="ATI14" s="389" t="str">
        <f t="shared" si="33"/>
        <v>Spain</v>
      </c>
      <c r="ATJ14" s="389">
        <f ca="1">IF(ATI2&lt;&gt;"",IF(OFFSET('Game Board'!O19,0,ATJ1)&lt;&gt;"",OFFSET('Game Board'!O19,0,ATJ1),0),"")</f>
        <v>0</v>
      </c>
      <c r="ATK14" s="389">
        <f ca="1">IF(ATI2&lt;&gt;"",IF(OFFSET('Game Board'!P19,0,ATJ1)&lt;&gt;"",OFFSET('Game Board'!P19,0,ATJ1),0),"")</f>
        <v>0</v>
      </c>
      <c r="ATL14" s="389" t="str">
        <f t="shared" si="34"/>
        <v>Belgium</v>
      </c>
      <c r="ATM14" s="389" t="str">
        <f ca="1">IF(AND(OFFSET('Game Board'!O19,0,ATJ1)&lt;&gt;"",OFFSET('Game Board'!P19,0,ATJ1)&lt;&gt;""),IF(ATJ14&gt;ATK14,"W",IF(ATJ14=ATK14,"D","L")),"")</f>
        <v/>
      </c>
      <c r="ATN14" s="385" t="str">
        <f t="shared" ca="1" si="35"/>
        <v/>
      </c>
      <c r="ATY14" s="391"/>
      <c r="AXO14" s="389"/>
      <c r="AXP14" s="389"/>
      <c r="AXQ14" s="389"/>
      <c r="AXR14" s="389"/>
      <c r="AXS14" s="389"/>
      <c r="AYE14" s="391"/>
      <c r="BBU14" s="389"/>
      <c r="BBV14" s="389"/>
      <c r="BBW14" s="389"/>
      <c r="BBX14" s="389"/>
      <c r="BBY14" s="389"/>
      <c r="BCK14" s="391"/>
      <c r="BGA14" s="389"/>
      <c r="BGB14" s="389"/>
      <c r="BGC14" s="389"/>
      <c r="BGD14" s="389"/>
      <c r="BGE14" s="389"/>
      <c r="BGQ14" s="391"/>
      <c r="BKG14" s="389"/>
      <c r="BKH14" s="389"/>
      <c r="BKI14" s="389"/>
      <c r="BKJ14" s="389"/>
      <c r="BKK14" s="389"/>
      <c r="BKW14" s="391"/>
      <c r="BOM14" s="389"/>
      <c r="BON14" s="389"/>
      <c r="BOO14" s="389"/>
      <c r="BOP14" s="389"/>
      <c r="BOQ14" s="389"/>
      <c r="BPC14" s="391"/>
      <c r="BSS14" s="389"/>
      <c r="BST14" s="389"/>
      <c r="BSU14" s="389"/>
      <c r="BSV14" s="389"/>
      <c r="BSW14" s="389"/>
      <c r="BTI14" s="391"/>
      <c r="BWY14" s="389"/>
      <c r="BWZ14" s="389"/>
      <c r="BXA14" s="389"/>
      <c r="BXB14" s="389"/>
      <c r="BXC14" s="389"/>
      <c r="BXO14" s="391"/>
      <c r="CBE14" s="389"/>
      <c r="CBF14" s="389"/>
      <c r="CBG14" s="389"/>
      <c r="CBH14" s="389"/>
      <c r="CBI14" s="389"/>
      <c r="CBU14" s="391"/>
      <c r="CFK14" s="389"/>
      <c r="CFL14" s="389"/>
      <c r="CFM14" s="389"/>
      <c r="CFN14" s="389"/>
      <c r="CFO14" s="389"/>
      <c r="CGA14" s="391"/>
      <c r="CJQ14" s="389"/>
      <c r="CJR14" s="389"/>
      <c r="CJS14" s="389"/>
      <c r="CJT14" s="389"/>
      <c r="CJU14" s="389"/>
      <c r="CKG14" s="391"/>
      <c r="CNW14" s="389"/>
      <c r="CNX14" s="389"/>
      <c r="CNY14" s="389"/>
      <c r="CNZ14" s="389"/>
      <c r="COA14" s="389"/>
      <c r="COM14" s="391"/>
      <c r="CSC14" s="389"/>
      <c r="CSD14" s="389"/>
      <c r="CSE14" s="389"/>
      <c r="CSF14" s="389"/>
      <c r="CSG14" s="389"/>
      <c r="CSS14" s="391"/>
      <c r="CWI14" s="389"/>
      <c r="CWJ14" s="389"/>
      <c r="CWK14" s="389"/>
      <c r="CWL14" s="389"/>
      <c r="CWM14" s="389"/>
      <c r="CWY14" s="391"/>
      <c r="DAO14" s="389"/>
      <c r="DAP14" s="389"/>
      <c r="DAQ14" s="389"/>
      <c r="DAR14" s="389"/>
      <c r="DAS14" s="389"/>
      <c r="DBE14" s="391"/>
      <c r="DEU14" s="389"/>
      <c r="DEV14" s="389"/>
      <c r="DEW14" s="389"/>
      <c r="DEX14" s="389"/>
      <c r="DEY14" s="389"/>
      <c r="DFK14" s="391"/>
      <c r="DJA14" s="389"/>
      <c r="DJB14" s="389"/>
      <c r="DJC14" s="389"/>
      <c r="DJD14" s="389"/>
      <c r="DJE14" s="389"/>
      <c r="DJQ14" s="391"/>
      <c r="DNG14" s="389"/>
      <c r="DNH14" s="389"/>
      <c r="DNI14" s="389"/>
      <c r="DNJ14" s="389"/>
      <c r="DNK14" s="389"/>
      <c r="DNW14" s="391"/>
      <c r="DRM14" s="389"/>
      <c r="DRN14" s="389"/>
      <c r="DRO14" s="389"/>
      <c r="DRP14" s="389"/>
      <c r="DRQ14" s="389"/>
      <c r="DSC14" s="391"/>
      <c r="DVS14" s="389"/>
      <c r="DVT14" s="389"/>
      <c r="DVU14" s="389"/>
      <c r="DVV14" s="389"/>
      <c r="DVW14" s="389"/>
      <c r="DWI14" s="391"/>
      <c r="DZY14" s="389"/>
      <c r="DZZ14" s="389"/>
      <c r="EAA14" s="389"/>
      <c r="EAB14" s="389"/>
      <c r="EAC14" s="389"/>
      <c r="EAO14" s="391"/>
      <c r="EEE14" s="389"/>
      <c r="EEF14" s="389"/>
      <c r="EEG14" s="389"/>
      <c r="EEH14" s="389"/>
      <c r="EEI14" s="389"/>
      <c r="EEU14" s="391"/>
      <c r="EIK14" s="389"/>
      <c r="EIL14" s="389"/>
      <c r="EIM14" s="389"/>
      <c r="EIN14" s="389"/>
      <c r="EIO14" s="389"/>
      <c r="EJA14" s="391"/>
      <c r="EMQ14" s="389"/>
      <c r="EMR14" s="389"/>
      <c r="EMS14" s="389"/>
      <c r="EMT14" s="389"/>
      <c r="EMU14" s="389"/>
      <c r="ENG14" s="391"/>
      <c r="EQW14" s="389"/>
      <c r="EQX14" s="389"/>
      <c r="EQY14" s="389"/>
      <c r="EQZ14" s="389"/>
      <c r="ERA14" s="389"/>
      <c r="ERM14" s="391"/>
      <c r="EVC14" s="389"/>
      <c r="EVD14" s="389"/>
      <c r="EVE14" s="389"/>
      <c r="EVF14" s="389"/>
      <c r="EVG14" s="389"/>
      <c r="EVS14" s="391"/>
      <c r="EZI14" s="389"/>
      <c r="EZJ14" s="389"/>
      <c r="EZK14" s="389"/>
      <c r="EZL14" s="389"/>
      <c r="EZM14" s="389"/>
      <c r="EZY14" s="391"/>
      <c r="FDO14" s="389"/>
      <c r="FDP14" s="389"/>
      <c r="FDQ14" s="389"/>
      <c r="FDR14" s="389"/>
      <c r="FDS14" s="389"/>
      <c r="FEE14" s="391"/>
      <c r="FHU14" s="389"/>
      <c r="FHV14" s="389"/>
      <c r="FHW14" s="389"/>
      <c r="FHX14" s="389"/>
      <c r="FHY14" s="389"/>
      <c r="FIK14" s="391"/>
      <c r="FMA14" s="389"/>
      <c r="FMB14" s="389"/>
      <c r="FMC14" s="389"/>
      <c r="FMD14" s="389"/>
      <c r="FME14" s="389"/>
      <c r="FMQ14" s="391"/>
      <c r="FQG14" s="389"/>
      <c r="FQH14" s="389"/>
      <c r="FQI14" s="389"/>
      <c r="FQJ14" s="389"/>
      <c r="FQK14" s="389"/>
      <c r="FQW14" s="391"/>
      <c r="FUM14" s="389"/>
      <c r="FUN14" s="389"/>
      <c r="FUO14" s="389"/>
      <c r="FUP14" s="389"/>
      <c r="FUQ14" s="389"/>
      <c r="FVC14" s="391"/>
      <c r="FYS14" s="389"/>
      <c r="FYT14" s="389"/>
      <c r="FYU14" s="389"/>
      <c r="FYV14" s="389"/>
      <c r="FYW14" s="389"/>
      <c r="FZI14" s="391"/>
      <c r="GCY14" s="389"/>
      <c r="GCZ14" s="389"/>
      <c r="GDA14" s="389"/>
      <c r="GDB14" s="389"/>
      <c r="GDC14" s="389"/>
      <c r="GDO14" s="391"/>
      <c r="GHE14" s="389"/>
      <c r="GHF14" s="389"/>
      <c r="GHG14" s="389"/>
      <c r="GHH14" s="389"/>
      <c r="GHI14" s="389"/>
      <c r="GHU14" s="391"/>
      <c r="GLK14" s="389"/>
      <c r="GLL14" s="389"/>
      <c r="GLM14" s="389"/>
      <c r="GLN14" s="389"/>
      <c r="GLO14" s="389"/>
      <c r="GMA14" s="391"/>
      <c r="GPQ14" s="389"/>
      <c r="GPR14" s="389"/>
      <c r="GPS14" s="389"/>
      <c r="GPT14" s="389"/>
      <c r="GPU14" s="389"/>
      <c r="GQG14" s="391"/>
      <c r="GTW14" s="389"/>
      <c r="GTX14" s="389"/>
      <c r="GTY14" s="389"/>
      <c r="GTZ14" s="389"/>
      <c r="GUA14" s="389"/>
      <c r="GUM14" s="391"/>
      <c r="GYC14" s="389"/>
      <c r="GYD14" s="389"/>
      <c r="GYE14" s="389"/>
      <c r="GYF14" s="389"/>
      <c r="GYG14" s="389"/>
      <c r="GYS14" s="391"/>
      <c r="HCI14" s="389"/>
      <c r="HCJ14" s="389"/>
      <c r="HCK14" s="389"/>
      <c r="HCL14" s="389"/>
      <c r="HCM14" s="389"/>
      <c r="HCY14" s="391"/>
      <c r="HGO14" s="389"/>
      <c r="HGP14" s="389"/>
      <c r="HGQ14" s="389"/>
      <c r="HGR14" s="389"/>
      <c r="HGS14" s="389"/>
      <c r="HHE14" s="391"/>
      <c r="HKU14" s="389"/>
      <c r="HKV14" s="389"/>
      <c r="HKW14" s="389"/>
      <c r="HKX14" s="389"/>
      <c r="HKY14" s="389"/>
      <c r="HLK14" s="391"/>
      <c r="HPA14" s="389"/>
      <c r="HPB14" s="389"/>
      <c r="HPC14" s="389"/>
      <c r="HPD14" s="389"/>
      <c r="HPE14" s="389"/>
      <c r="HPQ14" s="391"/>
      <c r="HTG14" s="389"/>
      <c r="HTH14" s="389"/>
      <c r="HTI14" s="389"/>
      <c r="HTJ14" s="389"/>
      <c r="HTK14" s="389"/>
      <c r="HTW14" s="391"/>
      <c r="HXM14" s="389"/>
      <c r="HXN14" s="389"/>
      <c r="HXO14" s="389"/>
      <c r="HXP14" s="389"/>
      <c r="HXQ14" s="389"/>
      <c r="HYC14" s="391"/>
      <c r="IBS14" s="389"/>
      <c r="IBT14" s="389"/>
      <c r="IBU14" s="389"/>
      <c r="IBV14" s="389"/>
      <c r="IBW14" s="389"/>
      <c r="ICI14" s="391"/>
      <c r="IFY14" s="389"/>
      <c r="IFZ14" s="389"/>
      <c r="IGA14" s="389"/>
      <c r="IGB14" s="389"/>
      <c r="IGC14" s="389"/>
      <c r="IGO14" s="391"/>
      <c r="IKE14" s="389"/>
      <c r="IKF14" s="389"/>
      <c r="IKG14" s="389"/>
      <c r="IKH14" s="389"/>
      <c r="IKI14" s="389"/>
      <c r="IKU14" s="391"/>
      <c r="IOK14" s="389"/>
      <c r="IOL14" s="389"/>
      <c r="IOM14" s="389"/>
      <c r="ION14" s="389"/>
      <c r="IOO14" s="389"/>
      <c r="IPA14" s="391"/>
      <c r="ISQ14" s="389"/>
      <c r="ISR14" s="389"/>
      <c r="ISS14" s="389"/>
      <c r="IST14" s="389"/>
      <c r="ISU14" s="389"/>
      <c r="ITG14" s="391"/>
      <c r="IWW14" s="389"/>
      <c r="IWX14" s="389"/>
      <c r="IWY14" s="389"/>
      <c r="IWZ14" s="389"/>
      <c r="IXA14" s="389"/>
      <c r="IXM14" s="391"/>
      <c r="JBC14" s="389"/>
      <c r="JBD14" s="389"/>
      <c r="JBE14" s="389"/>
      <c r="JBF14" s="389"/>
      <c r="JBG14" s="389"/>
      <c r="JBS14" s="391"/>
      <c r="JFI14" s="389"/>
      <c r="JFJ14" s="389"/>
      <c r="JFK14" s="389"/>
      <c r="JFL14" s="389"/>
      <c r="JFM14" s="389"/>
      <c r="JFY14" s="391"/>
      <c r="JJO14" s="389"/>
      <c r="JJP14" s="389"/>
      <c r="JJQ14" s="389"/>
      <c r="JJR14" s="389"/>
      <c r="JJS14" s="389"/>
      <c r="JKE14" s="391"/>
      <c r="JNU14" s="389"/>
      <c r="JNV14" s="389"/>
      <c r="JNW14" s="389"/>
      <c r="JNX14" s="389"/>
      <c r="JNY14" s="389"/>
      <c r="JOK14" s="391"/>
      <c r="JSA14" s="389"/>
      <c r="JSB14" s="389"/>
      <c r="JSC14" s="389"/>
      <c r="JSD14" s="389"/>
      <c r="JSE14" s="389"/>
      <c r="JSQ14" s="391"/>
      <c r="JWG14" s="389"/>
      <c r="JWH14" s="389"/>
      <c r="JWI14" s="389"/>
      <c r="JWJ14" s="389"/>
      <c r="JWK14" s="389"/>
      <c r="JWW14" s="391"/>
      <c r="KAM14" s="389"/>
      <c r="KAN14" s="389"/>
      <c r="KAO14" s="389"/>
      <c r="KAP14" s="389"/>
      <c r="KAQ14" s="389"/>
      <c r="KBC14" s="391"/>
      <c r="KES14" s="389"/>
      <c r="KET14" s="389"/>
      <c r="KEU14" s="389"/>
      <c r="KEV14" s="389"/>
      <c r="KEW14" s="389"/>
      <c r="KFI14" s="391"/>
      <c r="KIY14" s="389"/>
      <c r="KIZ14" s="389"/>
      <c r="KJA14" s="389"/>
      <c r="KJB14" s="389"/>
      <c r="KJC14" s="389"/>
      <c r="KJO14" s="391"/>
      <c r="KNE14" s="389"/>
      <c r="KNF14" s="389"/>
      <c r="KNG14" s="389"/>
      <c r="KNH14" s="389"/>
      <c r="KNI14" s="389"/>
      <c r="KNU14" s="391"/>
      <c r="KRK14" s="389"/>
      <c r="KRL14" s="389"/>
      <c r="KRM14" s="389"/>
      <c r="KRN14" s="389"/>
      <c r="KRO14" s="389"/>
      <c r="KSA14" s="391"/>
      <c r="KVQ14" s="389"/>
      <c r="KVR14" s="389"/>
      <c r="KVS14" s="389"/>
      <c r="KVT14" s="389"/>
      <c r="KVU14" s="389"/>
      <c r="KWG14" s="391"/>
      <c r="KZW14" s="389"/>
      <c r="KZX14" s="389"/>
      <c r="KZY14" s="389"/>
      <c r="KZZ14" s="389"/>
      <c r="LAA14" s="389"/>
      <c r="LAM14" s="391"/>
      <c r="LEC14" s="389"/>
      <c r="LED14" s="389"/>
      <c r="LEE14" s="389"/>
      <c r="LEF14" s="389"/>
      <c r="LEG14" s="389"/>
      <c r="LES14" s="391"/>
      <c r="LII14" s="389"/>
      <c r="LIJ14" s="389"/>
      <c r="LIK14" s="389"/>
      <c r="LIL14" s="389"/>
      <c r="LIM14" s="389"/>
      <c r="LIY14" s="391"/>
      <c r="LMO14" s="389"/>
      <c r="LMP14" s="389"/>
      <c r="LMQ14" s="389"/>
      <c r="LMR14" s="389"/>
      <c r="LMS14" s="389"/>
      <c r="LNE14" s="391"/>
      <c r="LQU14" s="389"/>
      <c r="LQV14" s="389"/>
      <c r="LQW14" s="389"/>
      <c r="LQX14" s="389"/>
      <c r="LQY14" s="389"/>
      <c r="LRK14" s="391"/>
      <c r="LVA14" s="389"/>
      <c r="LVB14" s="389"/>
      <c r="LVC14" s="389"/>
      <c r="LVD14" s="389"/>
      <c r="LVE14" s="389"/>
      <c r="LVQ14" s="391"/>
      <c r="LZG14" s="389"/>
      <c r="LZH14" s="389"/>
      <c r="LZI14" s="389"/>
      <c r="LZJ14" s="389"/>
      <c r="LZK14" s="389"/>
      <c r="LZW14" s="391"/>
      <c r="MDM14" s="389"/>
      <c r="MDN14" s="389"/>
      <c r="MDO14" s="389"/>
      <c r="MDP14" s="389"/>
      <c r="MDQ14" s="389"/>
      <c r="MEC14" s="391"/>
      <c r="MHS14" s="389"/>
      <c r="MHT14" s="389"/>
      <c r="MHU14" s="389"/>
      <c r="MHV14" s="389"/>
      <c r="MHW14" s="389"/>
      <c r="MII14" s="391"/>
      <c r="MLY14" s="389"/>
      <c r="MLZ14" s="389"/>
      <c r="MMA14" s="389"/>
      <c r="MMB14" s="389"/>
      <c r="MMC14" s="389"/>
      <c r="MMO14" s="391"/>
      <c r="MQE14" s="389"/>
      <c r="MQF14" s="389"/>
      <c r="MQG14" s="389"/>
      <c r="MQH14" s="389"/>
      <c r="MQI14" s="389"/>
      <c r="MQU14" s="391"/>
      <c r="MUK14" s="389"/>
      <c r="MUL14" s="389"/>
      <c r="MUM14" s="389"/>
      <c r="MUN14" s="389"/>
      <c r="MUO14" s="389"/>
      <c r="MVA14" s="391"/>
      <c r="MYQ14" s="389"/>
      <c r="MYR14" s="389"/>
      <c r="MYS14" s="389"/>
      <c r="MYT14" s="389"/>
      <c r="MYU14" s="389"/>
      <c r="MZG14" s="391"/>
      <c r="NCW14" s="389"/>
      <c r="NCX14" s="389"/>
      <c r="NCY14" s="389"/>
      <c r="NCZ14" s="389"/>
      <c r="NDA14" s="389"/>
      <c r="NDM14" s="391"/>
      <c r="NHC14" s="389"/>
      <c r="NHD14" s="389"/>
      <c r="NHE14" s="389"/>
      <c r="NHF14" s="389"/>
      <c r="NHG14" s="389"/>
      <c r="NHS14" s="391"/>
      <c r="NLI14" s="389"/>
      <c r="NLJ14" s="389"/>
      <c r="NLK14" s="389"/>
      <c r="NLL14" s="389"/>
      <c r="NLM14" s="389"/>
      <c r="NLY14" s="391"/>
      <c r="NPO14" s="389"/>
      <c r="NPP14" s="389"/>
      <c r="NPQ14" s="389"/>
      <c r="NPR14" s="389"/>
      <c r="NPS14" s="389"/>
      <c r="NQE14" s="391"/>
      <c r="NTU14" s="389"/>
      <c r="NTV14" s="389"/>
      <c r="NTW14" s="389"/>
      <c r="NTX14" s="389"/>
      <c r="NTY14" s="389"/>
      <c r="NUK14" s="391"/>
      <c r="NYA14" s="389"/>
      <c r="NYB14" s="389"/>
      <c r="NYC14" s="389"/>
      <c r="NYD14" s="389"/>
      <c r="NYE14" s="389"/>
      <c r="NYQ14" s="391"/>
      <c r="OCG14" s="389"/>
      <c r="OCH14" s="389"/>
      <c r="OCI14" s="389"/>
      <c r="OCJ14" s="389"/>
      <c r="OCK14" s="389"/>
      <c r="OCW14" s="391"/>
      <c r="OGM14" s="389"/>
      <c r="OGN14" s="389"/>
      <c r="OGO14" s="389"/>
      <c r="OGP14" s="389"/>
      <c r="OGQ14" s="389"/>
      <c r="OHC14" s="391"/>
      <c r="OKS14" s="389"/>
      <c r="OKT14" s="389"/>
      <c r="OKU14" s="389"/>
      <c r="OKV14" s="389"/>
      <c r="OKW14" s="389"/>
      <c r="OLI14" s="391"/>
      <c r="OOY14" s="389"/>
      <c r="OOZ14" s="389"/>
      <c r="OPA14" s="389"/>
      <c r="OPB14" s="389"/>
      <c r="OPC14" s="389"/>
      <c r="OPO14" s="391"/>
      <c r="OTE14" s="389"/>
      <c r="OTF14" s="389"/>
      <c r="OTG14" s="389"/>
      <c r="OTH14" s="389"/>
      <c r="OTI14" s="389"/>
      <c r="OTU14" s="391"/>
      <c r="OXK14" s="389"/>
      <c r="OXL14" s="389"/>
      <c r="OXM14" s="389"/>
      <c r="OXN14" s="389"/>
      <c r="OXO14" s="389"/>
      <c r="OYA14" s="391"/>
      <c r="PBQ14" s="389"/>
      <c r="PBR14" s="389"/>
      <c r="PBS14" s="389"/>
      <c r="PBT14" s="389"/>
      <c r="PBU14" s="389"/>
      <c r="PCG14" s="391"/>
      <c r="PFW14" s="389"/>
      <c r="PFX14" s="389"/>
      <c r="PFY14" s="389"/>
      <c r="PFZ14" s="389"/>
      <c r="PGA14" s="389"/>
      <c r="PGM14" s="391"/>
      <c r="PKC14" s="389"/>
      <c r="PKD14" s="389"/>
      <c r="PKE14" s="389"/>
      <c r="PKF14" s="389"/>
      <c r="PKG14" s="389"/>
      <c r="PKS14" s="391"/>
      <c r="POI14" s="389"/>
      <c r="POJ14" s="389"/>
      <c r="POK14" s="389"/>
      <c r="POL14" s="389"/>
      <c r="POM14" s="389"/>
    </row>
    <row r="15" spans="2:11220" x14ac:dyDescent="0.25">
      <c r="K15" s="391"/>
      <c r="CZ15" s="385">
        <v>13</v>
      </c>
      <c r="DA15" s="389" t="str">
        <f>'Game Board'!F20</f>
        <v>Germany</v>
      </c>
      <c r="DB15" s="389">
        <f>IF(DA2&lt;&gt;"",IF(AND('Game Board'!G20&lt;&gt;"",'Game Board'!H20&lt;&gt;""),'Game Board'!G20,0),"")</f>
        <v>0</v>
      </c>
      <c r="DC15" s="389">
        <f>IF(DA2&lt;&gt;"",IF(AND('Game Board'!G20&lt;&gt;"",'Game Board'!H20&lt;&gt;""),'Game Board'!H20,0),"")</f>
        <v>0</v>
      </c>
      <c r="DD15" s="389" t="str">
        <f>'Game Board'!I20</f>
        <v>Denmark</v>
      </c>
      <c r="DE15" s="389" t="str">
        <f>IF(AND('Game Board'!G20&lt;&gt;"",'Game Board'!H20&lt;&gt;""),IF(DB15&gt;DC15,"W",IF(DB15=DC15,"D","L")),"")</f>
        <v/>
      </c>
      <c r="DF15" s="385" t="str">
        <f t="shared" si="36"/>
        <v/>
      </c>
      <c r="DQ15" s="391">
        <f t="shared" si="293"/>
        <v>0</v>
      </c>
      <c r="HF15" s="385">
        <v>13</v>
      </c>
      <c r="HG15" s="389" t="str">
        <f t="shared" si="37"/>
        <v>Germany</v>
      </c>
      <c r="HH15" s="389">
        <f ca="1">IF(OFFSET('Game Board'!O20,0,HH1)&lt;&gt;"",OFFSET('Game Board'!O20,0,HH1),0)</f>
        <v>0</v>
      </c>
      <c r="HI15" s="389">
        <f ca="1">IF(OFFSET('Game Board'!P20,0,HH1)&lt;&gt;"",OFFSET('Game Board'!P20,0,HH1),0)</f>
        <v>0</v>
      </c>
      <c r="HJ15" s="389" t="str">
        <f t="shared" si="38"/>
        <v>Denmark</v>
      </c>
      <c r="HK15" s="389" t="str">
        <f ca="1">IF(AND(OFFSET('Game Board'!O20,0,HH1)&lt;&gt;"",OFFSET('Game Board'!P20,0,HH1)&lt;&gt;""),IF(HH15&gt;HI15,"W",IF(HH15=HI15,"D","L")),"")</f>
        <v/>
      </c>
      <c r="HL15" s="385" t="str">
        <f t="shared" ca="1" si="39"/>
        <v/>
      </c>
      <c r="HW15" s="391">
        <f t="shared" si="45"/>
        <v>0</v>
      </c>
      <c r="LL15" s="385">
        <v>13</v>
      </c>
      <c r="LM15" s="389" t="str">
        <f t="shared" si="9"/>
        <v>Germany</v>
      </c>
      <c r="LN15" s="389">
        <f ca="1">IF(OFFSET('Game Board'!O20,0,LN1)&lt;&gt;"",OFFSET('Game Board'!O20,0,LN1),0)</f>
        <v>0</v>
      </c>
      <c r="LO15" s="389">
        <f ca="1">IF(OFFSET('Game Board'!P20,0,LN1)&lt;&gt;"",OFFSET('Game Board'!P20,0,LN1),0)</f>
        <v>0</v>
      </c>
      <c r="LP15" s="389" t="str">
        <f t="shared" si="10"/>
        <v>Denmark</v>
      </c>
      <c r="LQ15" s="389" t="str">
        <f ca="1">IF(AND(OFFSET('Game Board'!O20,0,LN1)&lt;&gt;"",OFFSET('Game Board'!P20,0,LN1)&lt;&gt;""),IF(LN15&gt;LO15,"W",IF(LN15=LO15,"D","L")),"")</f>
        <v/>
      </c>
      <c r="LR15" s="385" t="str">
        <f t="shared" ca="1" si="11"/>
        <v/>
      </c>
      <c r="MC15" s="391">
        <f t="shared" si="72"/>
        <v>0</v>
      </c>
      <c r="PR15" s="385">
        <v>13</v>
      </c>
      <c r="PS15" s="389" t="str">
        <f t="shared" si="12"/>
        <v>Germany</v>
      </c>
      <c r="PT15" s="389">
        <f ca="1">IF(OFFSET('Game Board'!O20,0,PT1)&lt;&gt;"",OFFSET('Game Board'!O20,0,PT1),0)</f>
        <v>0</v>
      </c>
      <c r="PU15" s="389">
        <f ca="1">IF(OFFSET('Game Board'!P20,0,PT1)&lt;&gt;"",OFFSET('Game Board'!P20,0,PT1),0)</f>
        <v>0</v>
      </c>
      <c r="PV15" s="389" t="str">
        <f t="shared" si="13"/>
        <v>Denmark</v>
      </c>
      <c r="PW15" s="389" t="str">
        <f ca="1">IF(AND(OFFSET('Game Board'!O20,0,PT1)&lt;&gt;"",OFFSET('Game Board'!P20,0,PT1)&lt;&gt;""),IF(PT15&gt;PU15,"W",IF(PT15=PU15,"D","L")),"")</f>
        <v/>
      </c>
      <c r="PX15" s="385" t="str">
        <f t="shared" ca="1" si="14"/>
        <v/>
      </c>
      <c r="QI15" s="391">
        <f t="shared" si="99"/>
        <v>0</v>
      </c>
      <c r="TX15" s="385">
        <v>13</v>
      </c>
      <c r="TY15" s="389" t="str">
        <f t="shared" si="15"/>
        <v>Germany</v>
      </c>
      <c r="TZ15" s="389">
        <f ca="1">IF(OFFSET('Game Board'!O20,0,TZ1)&lt;&gt;"",OFFSET('Game Board'!O20,0,TZ1),0)</f>
        <v>0</v>
      </c>
      <c r="UA15" s="389">
        <f ca="1">IF(OFFSET('Game Board'!P20,0,TZ1)&lt;&gt;"",OFFSET('Game Board'!P20,0,TZ1),0)</f>
        <v>0</v>
      </c>
      <c r="UB15" s="389" t="str">
        <f t="shared" si="16"/>
        <v>Denmark</v>
      </c>
      <c r="UC15" s="389" t="str">
        <f ca="1">IF(AND(OFFSET('Game Board'!O20,0,TZ1)&lt;&gt;"",OFFSET('Game Board'!P20,0,TZ1)&lt;&gt;""),IF(TZ15&gt;UA15,"W",IF(TZ15=UA15,"D","L")),"")</f>
        <v/>
      </c>
      <c r="UD15" s="385" t="str">
        <f t="shared" ca="1" si="17"/>
        <v/>
      </c>
      <c r="UO15" s="391">
        <f t="shared" si="126"/>
        <v>0</v>
      </c>
      <c r="YD15" s="385">
        <v>13</v>
      </c>
      <c r="YE15" s="389" t="str">
        <f t="shared" si="18"/>
        <v>Germany</v>
      </c>
      <c r="YF15" s="389">
        <f ca="1">IF(OFFSET('Game Board'!O20,0,YF1)&lt;&gt;"",OFFSET('Game Board'!O20,0,YF1),0)</f>
        <v>0</v>
      </c>
      <c r="YG15" s="389">
        <f ca="1">IF(OFFSET('Game Board'!P20,0,YF1)&lt;&gt;"",OFFSET('Game Board'!P20,0,YF1),0)</f>
        <v>0</v>
      </c>
      <c r="YH15" s="389" t="str">
        <f t="shared" si="19"/>
        <v>Denmark</v>
      </c>
      <c r="YI15" s="389" t="str">
        <f ca="1">IF(AND(OFFSET('Game Board'!O20,0,YF1)&lt;&gt;"",OFFSET('Game Board'!P20,0,YF1)&lt;&gt;""),IF(YF15&gt;YG15,"W",IF(YF15=YG15,"D","L")),"")</f>
        <v/>
      </c>
      <c r="YJ15" s="385" t="str">
        <f t="shared" ca="1" si="20"/>
        <v/>
      </c>
      <c r="YU15" s="391">
        <f t="shared" si="153"/>
        <v>0</v>
      </c>
      <c r="ACJ15" s="385">
        <v>13</v>
      </c>
      <c r="ACK15" s="389" t="str">
        <f t="shared" si="21"/>
        <v>Germany</v>
      </c>
      <c r="ACL15" s="389">
        <f ca="1">IF(OFFSET('Game Board'!O20,0,ACL1)&lt;&gt;"",OFFSET('Game Board'!O20,0,ACL1),0)</f>
        <v>0</v>
      </c>
      <c r="ACM15" s="389">
        <f ca="1">IF(OFFSET('Game Board'!P20,0,ACL1)&lt;&gt;"",OFFSET('Game Board'!P20,0,ACL1),0)</f>
        <v>0</v>
      </c>
      <c r="ACN15" s="389" t="str">
        <f t="shared" si="22"/>
        <v>Denmark</v>
      </c>
      <c r="ACO15" s="389" t="str">
        <f ca="1">IF(AND(OFFSET('Game Board'!O20,0,ACL1)&lt;&gt;"",OFFSET('Game Board'!P20,0,ACL1)&lt;&gt;""),IF(ACL15&gt;ACM15,"W",IF(ACL15=ACM15,"D","L")),"")</f>
        <v/>
      </c>
      <c r="ACP15" s="385" t="str">
        <f t="shared" ca="1" si="23"/>
        <v/>
      </c>
      <c r="ADA15" s="391">
        <f t="shared" si="180"/>
        <v>0</v>
      </c>
      <c r="AGP15" s="385">
        <v>13</v>
      </c>
      <c r="AGQ15" s="389" t="str">
        <f t="shared" si="24"/>
        <v>Germany</v>
      </c>
      <c r="AGR15" s="389">
        <f ca="1">IF(OFFSET('Game Board'!O20,0,AGR1)&lt;&gt;"",OFFSET('Game Board'!O20,0,AGR1),0)</f>
        <v>0</v>
      </c>
      <c r="AGS15" s="389">
        <f ca="1">IF(OFFSET('Game Board'!P20,0,AGR1)&lt;&gt;"",OFFSET('Game Board'!P20,0,AGR1),0)</f>
        <v>0</v>
      </c>
      <c r="AGT15" s="389" t="str">
        <f t="shared" si="25"/>
        <v>Denmark</v>
      </c>
      <c r="AGU15" s="389" t="str">
        <f ca="1">IF(AND(OFFSET('Game Board'!O20,0,AGR1)&lt;&gt;"",OFFSET('Game Board'!P20,0,AGR1)&lt;&gt;""),IF(AGR15&gt;AGS15,"W",IF(AGR15=AGS15,"D","L")),"")</f>
        <v/>
      </c>
      <c r="AGV15" s="385" t="str">
        <f t="shared" ca="1" si="26"/>
        <v/>
      </c>
      <c r="AHG15" s="391">
        <f t="shared" si="207"/>
        <v>0</v>
      </c>
      <c r="AKV15" s="385">
        <v>13</v>
      </c>
      <c r="AKW15" s="389" t="str">
        <f t="shared" si="27"/>
        <v>Germany</v>
      </c>
      <c r="AKX15" s="389">
        <f ca="1">IF(OFFSET('Game Board'!O20,0,AKX1)&lt;&gt;"",OFFSET('Game Board'!O20,0,AKX1),0)</f>
        <v>0</v>
      </c>
      <c r="AKY15" s="389">
        <f ca="1">IF(OFFSET('Game Board'!P20,0,AKX1)&lt;&gt;"",OFFSET('Game Board'!P20,0,AKX1),0)</f>
        <v>0</v>
      </c>
      <c r="AKZ15" s="389" t="str">
        <f t="shared" si="28"/>
        <v>Denmark</v>
      </c>
      <c r="ALA15" s="389" t="str">
        <f ca="1">IF(AND(OFFSET('Game Board'!O20,0,AKX1)&lt;&gt;"",OFFSET('Game Board'!P20,0,AKX1)&lt;&gt;""),IF(AKX15&gt;AKY15,"W",IF(AKX15=AKY15,"D","L")),"")</f>
        <v/>
      </c>
      <c r="ALB15" s="385" t="str">
        <f t="shared" ca="1" si="29"/>
        <v/>
      </c>
      <c r="ALM15" s="391">
        <f t="shared" si="234"/>
        <v>0</v>
      </c>
      <c r="APB15" s="385">
        <v>13</v>
      </c>
      <c r="APC15" s="389" t="str">
        <f t="shared" si="30"/>
        <v>Germany</v>
      </c>
      <c r="APD15" s="389">
        <f ca="1">IF(OFFSET('Game Board'!O20,0,APD1)&lt;&gt;"",OFFSET('Game Board'!O20,0,APD1),0)</f>
        <v>0</v>
      </c>
      <c r="APE15" s="389">
        <f ca="1">IF(OFFSET('Game Board'!P20,0,APD1)&lt;&gt;"",OFFSET('Game Board'!P20,0,APD1),0)</f>
        <v>0</v>
      </c>
      <c r="APF15" s="389" t="str">
        <f t="shared" si="31"/>
        <v>Denmark</v>
      </c>
      <c r="APG15" s="389" t="str">
        <f ca="1">IF(AND(OFFSET('Game Board'!O20,0,APD1)&lt;&gt;"",OFFSET('Game Board'!P20,0,APD1)&lt;&gt;""),IF(APD15&gt;APE15,"W",IF(APD15=APE15,"D","L")),"")</f>
        <v/>
      </c>
      <c r="APH15" s="385" t="str">
        <f t="shared" ca="1" si="32"/>
        <v/>
      </c>
      <c r="APS15" s="391">
        <f t="shared" si="261"/>
        <v>0</v>
      </c>
      <c r="ATH15" s="385">
        <v>13</v>
      </c>
      <c r="ATI15" s="389" t="str">
        <f t="shared" si="33"/>
        <v>Germany</v>
      </c>
      <c r="ATJ15" s="389">
        <f ca="1">IF(ATI2&lt;&gt;"",IF(OFFSET('Game Board'!O20,0,ATJ1)&lt;&gt;"",OFFSET('Game Board'!O20,0,ATJ1),0),"")</f>
        <v>0</v>
      </c>
      <c r="ATK15" s="389">
        <f ca="1">IF(ATI2&lt;&gt;"",IF(OFFSET('Game Board'!P20,0,ATJ1)&lt;&gt;"",OFFSET('Game Board'!P20,0,ATJ1),0),"")</f>
        <v>0</v>
      </c>
      <c r="ATL15" s="389" t="str">
        <f t="shared" si="34"/>
        <v>Denmark</v>
      </c>
      <c r="ATM15" s="389" t="str">
        <f ca="1">IF(AND(OFFSET('Game Board'!O20,0,ATJ1)&lt;&gt;"",OFFSET('Game Board'!P20,0,ATJ1)&lt;&gt;""),IF(ATJ15&gt;ATK15,"W",IF(ATJ15=ATK15,"D","L")),"")</f>
        <v/>
      </c>
      <c r="ATN15" s="385" t="str">
        <f t="shared" ca="1" si="35"/>
        <v/>
      </c>
      <c r="ATY15" s="391"/>
      <c r="AXO15" s="389"/>
      <c r="AXP15" s="389"/>
      <c r="AXQ15" s="389"/>
      <c r="AXR15" s="389"/>
      <c r="AXS15" s="389"/>
      <c r="AYE15" s="391"/>
      <c r="BBU15" s="389"/>
      <c r="BBV15" s="389"/>
      <c r="BBW15" s="389"/>
      <c r="BBX15" s="389"/>
      <c r="BBY15" s="389"/>
      <c r="BCK15" s="391"/>
      <c r="BGA15" s="389"/>
      <c r="BGB15" s="389"/>
      <c r="BGC15" s="389"/>
      <c r="BGD15" s="389"/>
      <c r="BGE15" s="389"/>
      <c r="BGQ15" s="391"/>
      <c r="BKG15" s="389"/>
      <c r="BKH15" s="389"/>
      <c r="BKI15" s="389"/>
      <c r="BKJ15" s="389"/>
      <c r="BKK15" s="389"/>
      <c r="BKW15" s="391"/>
      <c r="BOM15" s="389"/>
      <c r="BON15" s="389"/>
      <c r="BOO15" s="389"/>
      <c r="BOP15" s="389"/>
      <c r="BOQ15" s="389"/>
      <c r="BPC15" s="391"/>
      <c r="BSS15" s="389"/>
      <c r="BST15" s="389"/>
      <c r="BSU15" s="389"/>
      <c r="BSV15" s="389"/>
      <c r="BSW15" s="389"/>
      <c r="BTI15" s="391"/>
      <c r="BWY15" s="389"/>
      <c r="BWZ15" s="389"/>
      <c r="BXA15" s="389"/>
      <c r="BXB15" s="389"/>
      <c r="BXC15" s="389"/>
      <c r="BXO15" s="391"/>
      <c r="CBE15" s="389"/>
      <c r="CBF15" s="389"/>
      <c r="CBG15" s="389"/>
      <c r="CBH15" s="389"/>
      <c r="CBI15" s="389"/>
      <c r="CBU15" s="391"/>
      <c r="CFK15" s="389"/>
      <c r="CFL15" s="389"/>
      <c r="CFM15" s="389"/>
      <c r="CFN15" s="389"/>
      <c r="CFO15" s="389"/>
      <c r="CGA15" s="391"/>
      <c r="CJQ15" s="389"/>
      <c r="CJR15" s="389"/>
      <c r="CJS15" s="389"/>
      <c r="CJT15" s="389"/>
      <c r="CJU15" s="389"/>
      <c r="CKG15" s="391"/>
      <c r="CNW15" s="389"/>
      <c r="CNX15" s="389"/>
      <c r="CNY15" s="389"/>
      <c r="CNZ15" s="389"/>
      <c r="COA15" s="389"/>
      <c r="COM15" s="391"/>
      <c r="CSC15" s="389"/>
      <c r="CSD15" s="389"/>
      <c r="CSE15" s="389"/>
      <c r="CSF15" s="389"/>
      <c r="CSG15" s="389"/>
      <c r="CSS15" s="391"/>
      <c r="CWI15" s="389"/>
      <c r="CWJ15" s="389"/>
      <c r="CWK15" s="389"/>
      <c r="CWL15" s="389"/>
      <c r="CWM15" s="389"/>
      <c r="CWY15" s="391"/>
      <c r="DAO15" s="389"/>
      <c r="DAP15" s="389"/>
      <c r="DAQ15" s="389"/>
      <c r="DAR15" s="389"/>
      <c r="DAS15" s="389"/>
      <c r="DBE15" s="391"/>
      <c r="DEU15" s="389"/>
      <c r="DEV15" s="389"/>
      <c r="DEW15" s="389"/>
      <c r="DEX15" s="389"/>
      <c r="DEY15" s="389"/>
      <c r="DFK15" s="391"/>
      <c r="DJA15" s="389"/>
      <c r="DJB15" s="389"/>
      <c r="DJC15" s="389"/>
      <c r="DJD15" s="389"/>
      <c r="DJE15" s="389"/>
      <c r="DJQ15" s="391"/>
      <c r="DNG15" s="389"/>
      <c r="DNH15" s="389"/>
      <c r="DNI15" s="389"/>
      <c r="DNJ15" s="389"/>
      <c r="DNK15" s="389"/>
      <c r="DNW15" s="391"/>
      <c r="DRM15" s="389"/>
      <c r="DRN15" s="389"/>
      <c r="DRO15" s="389"/>
      <c r="DRP15" s="389"/>
      <c r="DRQ15" s="389"/>
      <c r="DSC15" s="391"/>
      <c r="DVS15" s="389"/>
      <c r="DVT15" s="389"/>
      <c r="DVU15" s="389"/>
      <c r="DVV15" s="389"/>
      <c r="DVW15" s="389"/>
      <c r="DWI15" s="391"/>
      <c r="DZY15" s="389"/>
      <c r="DZZ15" s="389"/>
      <c r="EAA15" s="389"/>
      <c r="EAB15" s="389"/>
      <c r="EAC15" s="389"/>
      <c r="EAO15" s="391"/>
      <c r="EEE15" s="389"/>
      <c r="EEF15" s="389"/>
      <c r="EEG15" s="389"/>
      <c r="EEH15" s="389"/>
      <c r="EEI15" s="389"/>
      <c r="EEU15" s="391"/>
      <c r="EIK15" s="389"/>
      <c r="EIL15" s="389"/>
      <c r="EIM15" s="389"/>
      <c r="EIN15" s="389"/>
      <c r="EIO15" s="389"/>
      <c r="EJA15" s="391"/>
      <c r="EMQ15" s="389"/>
      <c r="EMR15" s="389"/>
      <c r="EMS15" s="389"/>
      <c r="EMT15" s="389"/>
      <c r="EMU15" s="389"/>
      <c r="ENG15" s="391"/>
      <c r="EQW15" s="389"/>
      <c r="EQX15" s="389"/>
      <c r="EQY15" s="389"/>
      <c r="EQZ15" s="389"/>
      <c r="ERA15" s="389"/>
      <c r="ERM15" s="391"/>
      <c r="EVC15" s="389"/>
      <c r="EVD15" s="389"/>
      <c r="EVE15" s="389"/>
      <c r="EVF15" s="389"/>
      <c r="EVG15" s="389"/>
      <c r="EVS15" s="391"/>
      <c r="EZI15" s="389"/>
      <c r="EZJ15" s="389"/>
      <c r="EZK15" s="389"/>
      <c r="EZL15" s="389"/>
      <c r="EZM15" s="389"/>
      <c r="EZY15" s="391"/>
      <c r="FDO15" s="389"/>
      <c r="FDP15" s="389"/>
      <c r="FDQ15" s="389"/>
      <c r="FDR15" s="389"/>
      <c r="FDS15" s="389"/>
      <c r="FEE15" s="391"/>
      <c r="FHU15" s="389"/>
      <c r="FHV15" s="389"/>
      <c r="FHW15" s="389"/>
      <c r="FHX15" s="389"/>
      <c r="FHY15" s="389"/>
      <c r="FIK15" s="391"/>
      <c r="FMA15" s="389"/>
      <c r="FMB15" s="389"/>
      <c r="FMC15" s="389"/>
      <c r="FMD15" s="389"/>
      <c r="FME15" s="389"/>
      <c r="FMQ15" s="391"/>
      <c r="FQG15" s="389"/>
      <c r="FQH15" s="389"/>
      <c r="FQI15" s="389"/>
      <c r="FQJ15" s="389"/>
      <c r="FQK15" s="389"/>
      <c r="FQW15" s="391"/>
      <c r="FUM15" s="389"/>
      <c r="FUN15" s="389"/>
      <c r="FUO15" s="389"/>
      <c r="FUP15" s="389"/>
      <c r="FUQ15" s="389"/>
      <c r="FVC15" s="391"/>
      <c r="FYS15" s="389"/>
      <c r="FYT15" s="389"/>
      <c r="FYU15" s="389"/>
      <c r="FYV15" s="389"/>
      <c r="FYW15" s="389"/>
      <c r="FZI15" s="391"/>
      <c r="GCY15" s="389"/>
      <c r="GCZ15" s="389"/>
      <c r="GDA15" s="389"/>
      <c r="GDB15" s="389"/>
      <c r="GDC15" s="389"/>
      <c r="GDO15" s="391"/>
      <c r="GHE15" s="389"/>
      <c r="GHF15" s="389"/>
      <c r="GHG15" s="389"/>
      <c r="GHH15" s="389"/>
      <c r="GHI15" s="389"/>
      <c r="GHU15" s="391"/>
      <c r="GLK15" s="389"/>
      <c r="GLL15" s="389"/>
      <c r="GLM15" s="389"/>
      <c r="GLN15" s="389"/>
      <c r="GLO15" s="389"/>
      <c r="GMA15" s="391"/>
      <c r="GPQ15" s="389"/>
      <c r="GPR15" s="389"/>
      <c r="GPS15" s="389"/>
      <c r="GPT15" s="389"/>
      <c r="GPU15" s="389"/>
      <c r="GQG15" s="391"/>
      <c r="GTW15" s="389"/>
      <c r="GTX15" s="389"/>
      <c r="GTY15" s="389"/>
      <c r="GTZ15" s="389"/>
      <c r="GUA15" s="389"/>
      <c r="GUM15" s="391"/>
      <c r="GYC15" s="389"/>
      <c r="GYD15" s="389"/>
      <c r="GYE15" s="389"/>
      <c r="GYF15" s="389"/>
      <c r="GYG15" s="389"/>
      <c r="GYS15" s="391"/>
      <c r="HCI15" s="389"/>
      <c r="HCJ15" s="389"/>
      <c r="HCK15" s="389"/>
      <c r="HCL15" s="389"/>
      <c r="HCM15" s="389"/>
      <c r="HCY15" s="391"/>
      <c r="HGO15" s="389"/>
      <c r="HGP15" s="389"/>
      <c r="HGQ15" s="389"/>
      <c r="HGR15" s="389"/>
      <c r="HGS15" s="389"/>
      <c r="HHE15" s="391"/>
      <c r="HKU15" s="389"/>
      <c r="HKV15" s="389"/>
      <c r="HKW15" s="389"/>
      <c r="HKX15" s="389"/>
      <c r="HKY15" s="389"/>
      <c r="HLK15" s="391"/>
      <c r="HPA15" s="389"/>
      <c r="HPB15" s="389"/>
      <c r="HPC15" s="389"/>
      <c r="HPD15" s="389"/>
      <c r="HPE15" s="389"/>
      <c r="HPQ15" s="391"/>
      <c r="HTG15" s="389"/>
      <c r="HTH15" s="389"/>
      <c r="HTI15" s="389"/>
      <c r="HTJ15" s="389"/>
      <c r="HTK15" s="389"/>
      <c r="HTW15" s="391"/>
      <c r="HXM15" s="389"/>
      <c r="HXN15" s="389"/>
      <c r="HXO15" s="389"/>
      <c r="HXP15" s="389"/>
      <c r="HXQ15" s="389"/>
      <c r="HYC15" s="391"/>
      <c r="IBS15" s="389"/>
      <c r="IBT15" s="389"/>
      <c r="IBU15" s="389"/>
      <c r="IBV15" s="389"/>
      <c r="IBW15" s="389"/>
      <c r="ICI15" s="391"/>
      <c r="IFY15" s="389"/>
      <c r="IFZ15" s="389"/>
      <c r="IGA15" s="389"/>
      <c r="IGB15" s="389"/>
      <c r="IGC15" s="389"/>
      <c r="IGO15" s="391"/>
      <c r="IKE15" s="389"/>
      <c r="IKF15" s="389"/>
      <c r="IKG15" s="389"/>
      <c r="IKH15" s="389"/>
      <c r="IKI15" s="389"/>
      <c r="IKU15" s="391"/>
      <c r="IOK15" s="389"/>
      <c r="IOL15" s="389"/>
      <c r="IOM15" s="389"/>
      <c r="ION15" s="389"/>
      <c r="IOO15" s="389"/>
      <c r="IPA15" s="391"/>
      <c r="ISQ15" s="389"/>
      <c r="ISR15" s="389"/>
      <c r="ISS15" s="389"/>
      <c r="IST15" s="389"/>
      <c r="ISU15" s="389"/>
      <c r="ITG15" s="391"/>
      <c r="IWW15" s="389"/>
      <c r="IWX15" s="389"/>
      <c r="IWY15" s="389"/>
      <c r="IWZ15" s="389"/>
      <c r="IXA15" s="389"/>
      <c r="IXM15" s="391"/>
      <c r="JBC15" s="389"/>
      <c r="JBD15" s="389"/>
      <c r="JBE15" s="389"/>
      <c r="JBF15" s="389"/>
      <c r="JBG15" s="389"/>
      <c r="JBS15" s="391"/>
      <c r="JFI15" s="389"/>
      <c r="JFJ15" s="389"/>
      <c r="JFK15" s="389"/>
      <c r="JFL15" s="389"/>
      <c r="JFM15" s="389"/>
      <c r="JFY15" s="391"/>
      <c r="JJO15" s="389"/>
      <c r="JJP15" s="389"/>
      <c r="JJQ15" s="389"/>
      <c r="JJR15" s="389"/>
      <c r="JJS15" s="389"/>
      <c r="JKE15" s="391"/>
      <c r="JNU15" s="389"/>
      <c r="JNV15" s="389"/>
      <c r="JNW15" s="389"/>
      <c r="JNX15" s="389"/>
      <c r="JNY15" s="389"/>
      <c r="JOK15" s="391"/>
      <c r="JSA15" s="389"/>
      <c r="JSB15" s="389"/>
      <c r="JSC15" s="389"/>
      <c r="JSD15" s="389"/>
      <c r="JSE15" s="389"/>
      <c r="JSQ15" s="391"/>
      <c r="JWG15" s="389"/>
      <c r="JWH15" s="389"/>
      <c r="JWI15" s="389"/>
      <c r="JWJ15" s="389"/>
      <c r="JWK15" s="389"/>
      <c r="JWW15" s="391"/>
      <c r="KAM15" s="389"/>
      <c r="KAN15" s="389"/>
      <c r="KAO15" s="389"/>
      <c r="KAP15" s="389"/>
      <c r="KAQ15" s="389"/>
      <c r="KBC15" s="391"/>
      <c r="KES15" s="389"/>
      <c r="KET15" s="389"/>
      <c r="KEU15" s="389"/>
      <c r="KEV15" s="389"/>
      <c r="KEW15" s="389"/>
      <c r="KFI15" s="391"/>
      <c r="KIY15" s="389"/>
      <c r="KIZ15" s="389"/>
      <c r="KJA15" s="389"/>
      <c r="KJB15" s="389"/>
      <c r="KJC15" s="389"/>
      <c r="KJO15" s="391"/>
      <c r="KNE15" s="389"/>
      <c r="KNF15" s="389"/>
      <c r="KNG15" s="389"/>
      <c r="KNH15" s="389"/>
      <c r="KNI15" s="389"/>
      <c r="KNU15" s="391"/>
      <c r="KRK15" s="389"/>
      <c r="KRL15" s="389"/>
      <c r="KRM15" s="389"/>
      <c r="KRN15" s="389"/>
      <c r="KRO15" s="389"/>
      <c r="KSA15" s="391"/>
      <c r="KVQ15" s="389"/>
      <c r="KVR15" s="389"/>
      <c r="KVS15" s="389"/>
      <c r="KVT15" s="389"/>
      <c r="KVU15" s="389"/>
      <c r="KWG15" s="391"/>
      <c r="KZW15" s="389"/>
      <c r="KZX15" s="389"/>
      <c r="KZY15" s="389"/>
      <c r="KZZ15" s="389"/>
      <c r="LAA15" s="389"/>
      <c r="LAM15" s="391"/>
      <c r="LEC15" s="389"/>
      <c r="LED15" s="389"/>
      <c r="LEE15" s="389"/>
      <c r="LEF15" s="389"/>
      <c r="LEG15" s="389"/>
      <c r="LES15" s="391"/>
      <c r="LII15" s="389"/>
      <c r="LIJ15" s="389"/>
      <c r="LIK15" s="389"/>
      <c r="LIL15" s="389"/>
      <c r="LIM15" s="389"/>
      <c r="LIY15" s="391"/>
      <c r="LMO15" s="389"/>
      <c r="LMP15" s="389"/>
      <c r="LMQ15" s="389"/>
      <c r="LMR15" s="389"/>
      <c r="LMS15" s="389"/>
      <c r="LNE15" s="391"/>
      <c r="LQU15" s="389"/>
      <c r="LQV15" s="389"/>
      <c r="LQW15" s="389"/>
      <c r="LQX15" s="389"/>
      <c r="LQY15" s="389"/>
      <c r="LRK15" s="391"/>
      <c r="LVA15" s="389"/>
      <c r="LVB15" s="389"/>
      <c r="LVC15" s="389"/>
      <c r="LVD15" s="389"/>
      <c r="LVE15" s="389"/>
      <c r="LVQ15" s="391"/>
      <c r="LZG15" s="389"/>
      <c r="LZH15" s="389"/>
      <c r="LZI15" s="389"/>
      <c r="LZJ15" s="389"/>
      <c r="LZK15" s="389"/>
      <c r="LZW15" s="391"/>
      <c r="MDM15" s="389"/>
      <c r="MDN15" s="389"/>
      <c r="MDO15" s="389"/>
      <c r="MDP15" s="389"/>
      <c r="MDQ15" s="389"/>
      <c r="MEC15" s="391"/>
      <c r="MHS15" s="389"/>
      <c r="MHT15" s="389"/>
      <c r="MHU15" s="389"/>
      <c r="MHV15" s="389"/>
      <c r="MHW15" s="389"/>
      <c r="MII15" s="391"/>
      <c r="MLY15" s="389"/>
      <c r="MLZ15" s="389"/>
      <c r="MMA15" s="389"/>
      <c r="MMB15" s="389"/>
      <c r="MMC15" s="389"/>
      <c r="MMO15" s="391"/>
      <c r="MQE15" s="389"/>
      <c r="MQF15" s="389"/>
      <c r="MQG15" s="389"/>
      <c r="MQH15" s="389"/>
      <c r="MQI15" s="389"/>
      <c r="MQU15" s="391"/>
      <c r="MUK15" s="389"/>
      <c r="MUL15" s="389"/>
      <c r="MUM15" s="389"/>
      <c r="MUN15" s="389"/>
      <c r="MUO15" s="389"/>
      <c r="MVA15" s="391"/>
      <c r="MYQ15" s="389"/>
      <c r="MYR15" s="389"/>
      <c r="MYS15" s="389"/>
      <c r="MYT15" s="389"/>
      <c r="MYU15" s="389"/>
      <c r="MZG15" s="391"/>
      <c r="NCW15" s="389"/>
      <c r="NCX15" s="389"/>
      <c r="NCY15" s="389"/>
      <c r="NCZ15" s="389"/>
      <c r="NDA15" s="389"/>
      <c r="NDM15" s="391"/>
      <c r="NHC15" s="389"/>
      <c r="NHD15" s="389"/>
      <c r="NHE15" s="389"/>
      <c r="NHF15" s="389"/>
      <c r="NHG15" s="389"/>
      <c r="NHS15" s="391"/>
      <c r="NLI15" s="389"/>
      <c r="NLJ15" s="389"/>
      <c r="NLK15" s="389"/>
      <c r="NLL15" s="389"/>
      <c r="NLM15" s="389"/>
      <c r="NLY15" s="391"/>
      <c r="NPO15" s="389"/>
      <c r="NPP15" s="389"/>
      <c r="NPQ15" s="389"/>
      <c r="NPR15" s="389"/>
      <c r="NPS15" s="389"/>
      <c r="NQE15" s="391"/>
      <c r="NTU15" s="389"/>
      <c r="NTV15" s="389"/>
      <c r="NTW15" s="389"/>
      <c r="NTX15" s="389"/>
      <c r="NTY15" s="389"/>
      <c r="NUK15" s="391"/>
      <c r="NYA15" s="389"/>
      <c r="NYB15" s="389"/>
      <c r="NYC15" s="389"/>
      <c r="NYD15" s="389"/>
      <c r="NYE15" s="389"/>
      <c r="NYQ15" s="391"/>
      <c r="OCG15" s="389"/>
      <c r="OCH15" s="389"/>
      <c r="OCI15" s="389"/>
      <c r="OCJ15" s="389"/>
      <c r="OCK15" s="389"/>
      <c r="OCW15" s="391"/>
      <c r="OGM15" s="389"/>
      <c r="OGN15" s="389"/>
      <c r="OGO15" s="389"/>
      <c r="OGP15" s="389"/>
      <c r="OGQ15" s="389"/>
      <c r="OHC15" s="391"/>
      <c r="OKS15" s="389"/>
      <c r="OKT15" s="389"/>
      <c r="OKU15" s="389"/>
      <c r="OKV15" s="389"/>
      <c r="OKW15" s="389"/>
      <c r="OLI15" s="391"/>
      <c r="OOY15" s="389"/>
      <c r="OOZ15" s="389"/>
      <c r="OPA15" s="389"/>
      <c r="OPB15" s="389"/>
      <c r="OPC15" s="389"/>
      <c r="OPO15" s="391"/>
      <c r="OTE15" s="389"/>
      <c r="OTF15" s="389"/>
      <c r="OTG15" s="389"/>
      <c r="OTH15" s="389"/>
      <c r="OTI15" s="389"/>
      <c r="OTU15" s="391"/>
      <c r="OXK15" s="389"/>
      <c r="OXL15" s="389"/>
      <c r="OXM15" s="389"/>
      <c r="OXN15" s="389"/>
      <c r="OXO15" s="389"/>
      <c r="OYA15" s="391"/>
      <c r="PBQ15" s="389"/>
      <c r="PBR15" s="389"/>
      <c r="PBS15" s="389"/>
      <c r="PBT15" s="389"/>
      <c r="PBU15" s="389"/>
      <c r="PCG15" s="391"/>
      <c r="PFW15" s="389"/>
      <c r="PFX15" s="389"/>
      <c r="PFY15" s="389"/>
      <c r="PFZ15" s="389"/>
      <c r="PGA15" s="389"/>
      <c r="PGM15" s="391"/>
      <c r="PKC15" s="389"/>
      <c r="PKD15" s="389"/>
      <c r="PKE15" s="389"/>
      <c r="PKF15" s="389"/>
      <c r="PKG15" s="389"/>
      <c r="PKS15" s="391"/>
      <c r="POI15" s="389"/>
      <c r="POJ15" s="389"/>
      <c r="POK15" s="389"/>
      <c r="POL15" s="389"/>
      <c r="POM15" s="389"/>
    </row>
    <row r="16" spans="2:11220" x14ac:dyDescent="0.25">
      <c r="K16" s="391"/>
      <c r="CZ16" s="385">
        <v>14</v>
      </c>
      <c r="DA16" s="389" t="str">
        <f>'Game Board'!F21</f>
        <v>Poland</v>
      </c>
      <c r="DB16" s="389">
        <f>IF(DA2&lt;&gt;"",IF(AND('Game Board'!G21&lt;&gt;"",'Game Board'!H21&lt;&gt;""),'Game Board'!G21,0),"")</f>
        <v>0</v>
      </c>
      <c r="DC16" s="389">
        <f>IF(DA2&lt;&gt;"",IF(AND('Game Board'!G21&lt;&gt;"",'Game Board'!H21&lt;&gt;""),'Game Board'!H21,0),"")</f>
        <v>0</v>
      </c>
      <c r="DD16" s="389" t="str">
        <f>'Game Board'!I21</f>
        <v>Sweden</v>
      </c>
      <c r="DE16" s="389" t="str">
        <f>IF(AND('Game Board'!G21&lt;&gt;"",'Game Board'!H21&lt;&gt;""),IF(DB16&gt;DC16,"W",IF(DB16=DC16,"D","L")),"")</f>
        <v/>
      </c>
      <c r="DF16" s="385" t="str">
        <f t="shared" si="36"/>
        <v/>
      </c>
      <c r="DQ16" s="391">
        <f t="shared" si="293"/>
        <v>0</v>
      </c>
      <c r="HF16" s="385">
        <v>14</v>
      </c>
      <c r="HG16" s="389" t="str">
        <f t="shared" si="37"/>
        <v>Poland</v>
      </c>
      <c r="HH16" s="389">
        <f ca="1">IF(OFFSET('Game Board'!O21,0,HH1)&lt;&gt;"",OFFSET('Game Board'!O21,0,HH1),0)</f>
        <v>0</v>
      </c>
      <c r="HI16" s="389">
        <f ca="1">IF(OFFSET('Game Board'!P21,0,HH1)&lt;&gt;"",OFFSET('Game Board'!P21,0,HH1),0)</f>
        <v>0</v>
      </c>
      <c r="HJ16" s="389" t="str">
        <f t="shared" si="38"/>
        <v>Sweden</v>
      </c>
      <c r="HK16" s="389" t="str">
        <f ca="1">IF(AND(OFFSET('Game Board'!O21,0,HH1)&lt;&gt;"",OFFSET('Game Board'!P21,0,HH1)&lt;&gt;""),IF(HH16&gt;HI16,"W",IF(HH16=HI16,"D","L")),"")</f>
        <v/>
      </c>
      <c r="HL16" s="385" t="str">
        <f t="shared" ca="1" si="39"/>
        <v/>
      </c>
      <c r="HW16" s="391">
        <f t="shared" si="45"/>
        <v>0</v>
      </c>
      <c r="LL16" s="385">
        <v>14</v>
      </c>
      <c r="LM16" s="389" t="str">
        <f t="shared" si="9"/>
        <v>Poland</v>
      </c>
      <c r="LN16" s="389">
        <f ca="1">IF(OFFSET('Game Board'!O21,0,LN1)&lt;&gt;"",OFFSET('Game Board'!O21,0,LN1),0)</f>
        <v>0</v>
      </c>
      <c r="LO16" s="389">
        <f ca="1">IF(OFFSET('Game Board'!P21,0,LN1)&lt;&gt;"",OFFSET('Game Board'!P21,0,LN1),0)</f>
        <v>0</v>
      </c>
      <c r="LP16" s="389" t="str">
        <f t="shared" si="10"/>
        <v>Sweden</v>
      </c>
      <c r="LQ16" s="389" t="str">
        <f ca="1">IF(AND(OFFSET('Game Board'!O21,0,LN1)&lt;&gt;"",OFFSET('Game Board'!P21,0,LN1)&lt;&gt;""),IF(LN16&gt;LO16,"W",IF(LN16=LO16,"D","L")),"")</f>
        <v/>
      </c>
      <c r="LR16" s="385" t="str">
        <f t="shared" ca="1" si="11"/>
        <v/>
      </c>
      <c r="MC16" s="391">
        <f t="shared" si="72"/>
        <v>0</v>
      </c>
      <c r="PR16" s="385">
        <v>14</v>
      </c>
      <c r="PS16" s="389" t="str">
        <f t="shared" si="12"/>
        <v>Poland</v>
      </c>
      <c r="PT16" s="389">
        <f ca="1">IF(OFFSET('Game Board'!O21,0,PT1)&lt;&gt;"",OFFSET('Game Board'!O21,0,PT1),0)</f>
        <v>0</v>
      </c>
      <c r="PU16" s="389">
        <f ca="1">IF(OFFSET('Game Board'!P21,0,PT1)&lt;&gt;"",OFFSET('Game Board'!P21,0,PT1),0)</f>
        <v>0</v>
      </c>
      <c r="PV16" s="389" t="str">
        <f t="shared" si="13"/>
        <v>Sweden</v>
      </c>
      <c r="PW16" s="389" t="str">
        <f ca="1">IF(AND(OFFSET('Game Board'!O21,0,PT1)&lt;&gt;"",OFFSET('Game Board'!P21,0,PT1)&lt;&gt;""),IF(PT16&gt;PU16,"W",IF(PT16=PU16,"D","L")),"")</f>
        <v/>
      </c>
      <c r="PX16" s="385" t="str">
        <f t="shared" ca="1" si="14"/>
        <v/>
      </c>
      <c r="QI16" s="391">
        <f t="shared" si="99"/>
        <v>0</v>
      </c>
      <c r="TX16" s="385">
        <v>14</v>
      </c>
      <c r="TY16" s="389" t="str">
        <f t="shared" si="15"/>
        <v>Poland</v>
      </c>
      <c r="TZ16" s="389">
        <f ca="1">IF(OFFSET('Game Board'!O21,0,TZ1)&lt;&gt;"",OFFSET('Game Board'!O21,0,TZ1),0)</f>
        <v>0</v>
      </c>
      <c r="UA16" s="389">
        <f ca="1">IF(OFFSET('Game Board'!P21,0,TZ1)&lt;&gt;"",OFFSET('Game Board'!P21,0,TZ1),0)</f>
        <v>0</v>
      </c>
      <c r="UB16" s="389" t="str">
        <f t="shared" si="16"/>
        <v>Sweden</v>
      </c>
      <c r="UC16" s="389" t="str">
        <f ca="1">IF(AND(OFFSET('Game Board'!O21,0,TZ1)&lt;&gt;"",OFFSET('Game Board'!P21,0,TZ1)&lt;&gt;""),IF(TZ16&gt;UA16,"W",IF(TZ16=UA16,"D","L")),"")</f>
        <v/>
      </c>
      <c r="UD16" s="385" t="str">
        <f t="shared" ca="1" si="17"/>
        <v/>
      </c>
      <c r="UO16" s="391">
        <f t="shared" si="126"/>
        <v>0</v>
      </c>
      <c r="YD16" s="385">
        <v>14</v>
      </c>
      <c r="YE16" s="389" t="str">
        <f t="shared" si="18"/>
        <v>Poland</v>
      </c>
      <c r="YF16" s="389">
        <f ca="1">IF(OFFSET('Game Board'!O21,0,YF1)&lt;&gt;"",OFFSET('Game Board'!O21,0,YF1),0)</f>
        <v>0</v>
      </c>
      <c r="YG16" s="389">
        <f ca="1">IF(OFFSET('Game Board'!P21,0,YF1)&lt;&gt;"",OFFSET('Game Board'!P21,0,YF1),0)</f>
        <v>0</v>
      </c>
      <c r="YH16" s="389" t="str">
        <f t="shared" si="19"/>
        <v>Sweden</v>
      </c>
      <c r="YI16" s="389" t="str">
        <f ca="1">IF(AND(OFFSET('Game Board'!O21,0,YF1)&lt;&gt;"",OFFSET('Game Board'!P21,0,YF1)&lt;&gt;""),IF(YF16&gt;YG16,"W",IF(YF16=YG16,"D","L")),"")</f>
        <v/>
      </c>
      <c r="YJ16" s="385" t="str">
        <f t="shared" ca="1" si="20"/>
        <v/>
      </c>
      <c r="YU16" s="391">
        <f t="shared" si="153"/>
        <v>0</v>
      </c>
      <c r="ACJ16" s="385">
        <v>14</v>
      </c>
      <c r="ACK16" s="389" t="str">
        <f t="shared" si="21"/>
        <v>Poland</v>
      </c>
      <c r="ACL16" s="389">
        <f ca="1">IF(OFFSET('Game Board'!O21,0,ACL1)&lt;&gt;"",OFFSET('Game Board'!O21,0,ACL1),0)</f>
        <v>0</v>
      </c>
      <c r="ACM16" s="389">
        <f ca="1">IF(OFFSET('Game Board'!P21,0,ACL1)&lt;&gt;"",OFFSET('Game Board'!P21,0,ACL1),0)</f>
        <v>0</v>
      </c>
      <c r="ACN16" s="389" t="str">
        <f t="shared" si="22"/>
        <v>Sweden</v>
      </c>
      <c r="ACO16" s="389" t="str">
        <f ca="1">IF(AND(OFFSET('Game Board'!O21,0,ACL1)&lt;&gt;"",OFFSET('Game Board'!P21,0,ACL1)&lt;&gt;""),IF(ACL16&gt;ACM16,"W",IF(ACL16=ACM16,"D","L")),"")</f>
        <v/>
      </c>
      <c r="ACP16" s="385" t="str">
        <f t="shared" ca="1" si="23"/>
        <v/>
      </c>
      <c r="ADA16" s="391">
        <f t="shared" si="180"/>
        <v>0</v>
      </c>
      <c r="AGP16" s="385">
        <v>14</v>
      </c>
      <c r="AGQ16" s="389" t="str">
        <f t="shared" si="24"/>
        <v>Poland</v>
      </c>
      <c r="AGR16" s="389">
        <f ca="1">IF(OFFSET('Game Board'!O21,0,AGR1)&lt;&gt;"",OFFSET('Game Board'!O21,0,AGR1),0)</f>
        <v>0</v>
      </c>
      <c r="AGS16" s="389">
        <f ca="1">IF(OFFSET('Game Board'!P21,0,AGR1)&lt;&gt;"",OFFSET('Game Board'!P21,0,AGR1),0)</f>
        <v>0</v>
      </c>
      <c r="AGT16" s="389" t="str">
        <f t="shared" si="25"/>
        <v>Sweden</v>
      </c>
      <c r="AGU16" s="389" t="str">
        <f ca="1">IF(AND(OFFSET('Game Board'!O21,0,AGR1)&lt;&gt;"",OFFSET('Game Board'!P21,0,AGR1)&lt;&gt;""),IF(AGR16&gt;AGS16,"W",IF(AGR16=AGS16,"D","L")),"")</f>
        <v/>
      </c>
      <c r="AGV16" s="385" t="str">
        <f t="shared" ca="1" si="26"/>
        <v/>
      </c>
      <c r="AHG16" s="391">
        <f t="shared" si="207"/>
        <v>0</v>
      </c>
      <c r="AKV16" s="385">
        <v>14</v>
      </c>
      <c r="AKW16" s="389" t="str">
        <f t="shared" si="27"/>
        <v>Poland</v>
      </c>
      <c r="AKX16" s="389">
        <f ca="1">IF(OFFSET('Game Board'!O21,0,AKX1)&lt;&gt;"",OFFSET('Game Board'!O21,0,AKX1),0)</f>
        <v>0</v>
      </c>
      <c r="AKY16" s="389">
        <f ca="1">IF(OFFSET('Game Board'!P21,0,AKX1)&lt;&gt;"",OFFSET('Game Board'!P21,0,AKX1),0)</f>
        <v>0</v>
      </c>
      <c r="AKZ16" s="389" t="str">
        <f t="shared" si="28"/>
        <v>Sweden</v>
      </c>
      <c r="ALA16" s="389" t="str">
        <f ca="1">IF(AND(OFFSET('Game Board'!O21,0,AKX1)&lt;&gt;"",OFFSET('Game Board'!P21,0,AKX1)&lt;&gt;""),IF(AKX16&gt;AKY16,"W",IF(AKX16=AKY16,"D","L")),"")</f>
        <v/>
      </c>
      <c r="ALB16" s="385" t="str">
        <f t="shared" ca="1" si="29"/>
        <v/>
      </c>
      <c r="ALM16" s="391">
        <f t="shared" si="234"/>
        <v>0</v>
      </c>
      <c r="APB16" s="385">
        <v>14</v>
      </c>
      <c r="APC16" s="389" t="str">
        <f t="shared" si="30"/>
        <v>Poland</v>
      </c>
      <c r="APD16" s="389">
        <f ca="1">IF(OFFSET('Game Board'!O21,0,APD1)&lt;&gt;"",OFFSET('Game Board'!O21,0,APD1),0)</f>
        <v>0</v>
      </c>
      <c r="APE16" s="389">
        <f ca="1">IF(OFFSET('Game Board'!P21,0,APD1)&lt;&gt;"",OFFSET('Game Board'!P21,0,APD1),0)</f>
        <v>0</v>
      </c>
      <c r="APF16" s="389" t="str">
        <f t="shared" si="31"/>
        <v>Sweden</v>
      </c>
      <c r="APG16" s="389" t="str">
        <f ca="1">IF(AND(OFFSET('Game Board'!O21,0,APD1)&lt;&gt;"",OFFSET('Game Board'!P21,0,APD1)&lt;&gt;""),IF(APD16&gt;APE16,"W",IF(APD16=APE16,"D","L")),"")</f>
        <v/>
      </c>
      <c r="APH16" s="385" t="str">
        <f t="shared" ca="1" si="32"/>
        <v/>
      </c>
      <c r="APS16" s="391">
        <f t="shared" si="261"/>
        <v>0</v>
      </c>
      <c r="ATH16" s="385">
        <v>14</v>
      </c>
      <c r="ATI16" s="389" t="str">
        <f t="shared" si="33"/>
        <v>Poland</v>
      </c>
      <c r="ATJ16" s="389">
        <f ca="1">IF(ATI2&lt;&gt;"",IF(OFFSET('Game Board'!O21,0,ATJ1)&lt;&gt;"",OFFSET('Game Board'!O21,0,ATJ1),0),"")</f>
        <v>0</v>
      </c>
      <c r="ATK16" s="389">
        <f ca="1">IF(ATI2&lt;&gt;"",IF(OFFSET('Game Board'!P21,0,ATJ1)&lt;&gt;"",OFFSET('Game Board'!P21,0,ATJ1),0),"")</f>
        <v>0</v>
      </c>
      <c r="ATL16" s="389" t="str">
        <f t="shared" si="34"/>
        <v>Sweden</v>
      </c>
      <c r="ATM16" s="389" t="str">
        <f ca="1">IF(AND(OFFSET('Game Board'!O21,0,ATJ1)&lt;&gt;"",OFFSET('Game Board'!P21,0,ATJ1)&lt;&gt;""),IF(ATJ16&gt;ATK16,"W",IF(ATJ16=ATK16,"D","L")),"")</f>
        <v/>
      </c>
      <c r="ATN16" s="385" t="str">
        <f t="shared" ca="1" si="35"/>
        <v/>
      </c>
      <c r="ATY16" s="391"/>
      <c r="AXO16" s="389"/>
      <c r="AXP16" s="389"/>
      <c r="AXQ16" s="389"/>
      <c r="AXR16" s="389"/>
      <c r="AXS16" s="389"/>
      <c r="AYE16" s="391"/>
      <c r="BBU16" s="389"/>
      <c r="BBV16" s="389"/>
      <c r="BBW16" s="389"/>
      <c r="BBX16" s="389"/>
      <c r="BBY16" s="389"/>
      <c r="BCK16" s="391"/>
      <c r="BGA16" s="389"/>
      <c r="BGB16" s="389"/>
      <c r="BGC16" s="389"/>
      <c r="BGD16" s="389"/>
      <c r="BGE16" s="389"/>
      <c r="BGQ16" s="391"/>
      <c r="BKG16" s="389"/>
      <c r="BKH16" s="389"/>
      <c r="BKI16" s="389"/>
      <c r="BKJ16" s="389"/>
      <c r="BKK16" s="389"/>
      <c r="BKW16" s="391"/>
      <c r="BOM16" s="389"/>
      <c r="BON16" s="389"/>
      <c r="BOO16" s="389"/>
      <c r="BOP16" s="389"/>
      <c r="BOQ16" s="389"/>
      <c r="BPC16" s="391"/>
      <c r="BSS16" s="389"/>
      <c r="BST16" s="389"/>
      <c r="BSU16" s="389"/>
      <c r="BSV16" s="389"/>
      <c r="BSW16" s="389"/>
      <c r="BTI16" s="391"/>
      <c r="BWY16" s="389"/>
      <c r="BWZ16" s="389"/>
      <c r="BXA16" s="389"/>
      <c r="BXB16" s="389"/>
      <c r="BXC16" s="389"/>
      <c r="BXO16" s="391"/>
      <c r="CBE16" s="389"/>
      <c r="CBF16" s="389"/>
      <c r="CBG16" s="389"/>
      <c r="CBH16" s="389"/>
      <c r="CBI16" s="389"/>
      <c r="CBU16" s="391"/>
      <c r="CFK16" s="389"/>
      <c r="CFL16" s="389"/>
      <c r="CFM16" s="389"/>
      <c r="CFN16" s="389"/>
      <c r="CFO16" s="389"/>
      <c r="CGA16" s="391"/>
      <c r="CJQ16" s="389"/>
      <c r="CJR16" s="389"/>
      <c r="CJS16" s="389"/>
      <c r="CJT16" s="389"/>
      <c r="CJU16" s="389"/>
      <c r="CKG16" s="391"/>
      <c r="CNW16" s="389"/>
      <c r="CNX16" s="389"/>
      <c r="CNY16" s="389"/>
      <c r="CNZ16" s="389"/>
      <c r="COA16" s="389"/>
      <c r="COM16" s="391"/>
      <c r="CSC16" s="389"/>
      <c r="CSD16" s="389"/>
      <c r="CSE16" s="389"/>
      <c r="CSF16" s="389"/>
      <c r="CSG16" s="389"/>
      <c r="CSS16" s="391"/>
      <c r="CWI16" s="389"/>
      <c r="CWJ16" s="389"/>
      <c r="CWK16" s="389"/>
      <c r="CWL16" s="389"/>
      <c r="CWM16" s="389"/>
      <c r="CWY16" s="391"/>
      <c r="DAO16" s="389"/>
      <c r="DAP16" s="389"/>
      <c r="DAQ16" s="389"/>
      <c r="DAR16" s="389"/>
      <c r="DAS16" s="389"/>
      <c r="DBE16" s="391"/>
      <c r="DEU16" s="389"/>
      <c r="DEV16" s="389"/>
      <c r="DEW16" s="389"/>
      <c r="DEX16" s="389"/>
      <c r="DEY16" s="389"/>
      <c r="DFK16" s="391"/>
      <c r="DJA16" s="389"/>
      <c r="DJB16" s="389"/>
      <c r="DJC16" s="389"/>
      <c r="DJD16" s="389"/>
      <c r="DJE16" s="389"/>
      <c r="DJQ16" s="391"/>
      <c r="DNG16" s="389"/>
      <c r="DNH16" s="389"/>
      <c r="DNI16" s="389"/>
      <c r="DNJ16" s="389"/>
      <c r="DNK16" s="389"/>
      <c r="DNW16" s="391"/>
      <c r="DRM16" s="389"/>
      <c r="DRN16" s="389"/>
      <c r="DRO16" s="389"/>
      <c r="DRP16" s="389"/>
      <c r="DRQ16" s="389"/>
      <c r="DSC16" s="391"/>
      <c r="DVS16" s="389"/>
      <c r="DVT16" s="389"/>
      <c r="DVU16" s="389"/>
      <c r="DVV16" s="389"/>
      <c r="DVW16" s="389"/>
      <c r="DWI16" s="391"/>
      <c r="DZY16" s="389"/>
      <c r="DZZ16" s="389"/>
      <c r="EAA16" s="389"/>
      <c r="EAB16" s="389"/>
      <c r="EAC16" s="389"/>
      <c r="EAO16" s="391"/>
      <c r="EEE16" s="389"/>
      <c r="EEF16" s="389"/>
      <c r="EEG16" s="389"/>
      <c r="EEH16" s="389"/>
      <c r="EEI16" s="389"/>
      <c r="EEU16" s="391"/>
      <c r="EIK16" s="389"/>
      <c r="EIL16" s="389"/>
      <c r="EIM16" s="389"/>
      <c r="EIN16" s="389"/>
      <c r="EIO16" s="389"/>
      <c r="EJA16" s="391"/>
      <c r="EMQ16" s="389"/>
      <c r="EMR16" s="389"/>
      <c r="EMS16" s="389"/>
      <c r="EMT16" s="389"/>
      <c r="EMU16" s="389"/>
      <c r="ENG16" s="391"/>
      <c r="EQW16" s="389"/>
      <c r="EQX16" s="389"/>
      <c r="EQY16" s="389"/>
      <c r="EQZ16" s="389"/>
      <c r="ERA16" s="389"/>
      <c r="ERM16" s="391"/>
      <c r="EVC16" s="389"/>
      <c r="EVD16" s="389"/>
      <c r="EVE16" s="389"/>
      <c r="EVF16" s="389"/>
      <c r="EVG16" s="389"/>
      <c r="EVS16" s="391"/>
      <c r="EZI16" s="389"/>
      <c r="EZJ16" s="389"/>
      <c r="EZK16" s="389"/>
      <c r="EZL16" s="389"/>
      <c r="EZM16" s="389"/>
      <c r="EZY16" s="391"/>
      <c r="FDO16" s="389"/>
      <c r="FDP16" s="389"/>
      <c r="FDQ16" s="389"/>
      <c r="FDR16" s="389"/>
      <c r="FDS16" s="389"/>
      <c r="FEE16" s="391"/>
      <c r="FHU16" s="389"/>
      <c r="FHV16" s="389"/>
      <c r="FHW16" s="389"/>
      <c r="FHX16" s="389"/>
      <c r="FHY16" s="389"/>
      <c r="FIK16" s="391"/>
      <c r="FMA16" s="389"/>
      <c r="FMB16" s="389"/>
      <c r="FMC16" s="389"/>
      <c r="FMD16" s="389"/>
      <c r="FME16" s="389"/>
      <c r="FMQ16" s="391"/>
      <c r="FQG16" s="389"/>
      <c r="FQH16" s="389"/>
      <c r="FQI16" s="389"/>
      <c r="FQJ16" s="389"/>
      <c r="FQK16" s="389"/>
      <c r="FQW16" s="391"/>
      <c r="FUM16" s="389"/>
      <c r="FUN16" s="389"/>
      <c r="FUO16" s="389"/>
      <c r="FUP16" s="389"/>
      <c r="FUQ16" s="389"/>
      <c r="FVC16" s="391"/>
      <c r="FYS16" s="389"/>
      <c r="FYT16" s="389"/>
      <c r="FYU16" s="389"/>
      <c r="FYV16" s="389"/>
      <c r="FYW16" s="389"/>
      <c r="FZI16" s="391"/>
      <c r="GCY16" s="389"/>
      <c r="GCZ16" s="389"/>
      <c r="GDA16" s="389"/>
      <c r="GDB16" s="389"/>
      <c r="GDC16" s="389"/>
      <c r="GDO16" s="391"/>
      <c r="GHE16" s="389"/>
      <c r="GHF16" s="389"/>
      <c r="GHG16" s="389"/>
      <c r="GHH16" s="389"/>
      <c r="GHI16" s="389"/>
      <c r="GHU16" s="391"/>
      <c r="GLK16" s="389"/>
      <c r="GLL16" s="389"/>
      <c r="GLM16" s="389"/>
      <c r="GLN16" s="389"/>
      <c r="GLO16" s="389"/>
      <c r="GMA16" s="391"/>
      <c r="GPQ16" s="389"/>
      <c r="GPR16" s="389"/>
      <c r="GPS16" s="389"/>
      <c r="GPT16" s="389"/>
      <c r="GPU16" s="389"/>
      <c r="GQG16" s="391"/>
      <c r="GTW16" s="389"/>
      <c r="GTX16" s="389"/>
      <c r="GTY16" s="389"/>
      <c r="GTZ16" s="389"/>
      <c r="GUA16" s="389"/>
      <c r="GUM16" s="391"/>
      <c r="GYC16" s="389"/>
      <c r="GYD16" s="389"/>
      <c r="GYE16" s="389"/>
      <c r="GYF16" s="389"/>
      <c r="GYG16" s="389"/>
      <c r="GYS16" s="391"/>
      <c r="HCI16" s="389"/>
      <c r="HCJ16" s="389"/>
      <c r="HCK16" s="389"/>
      <c r="HCL16" s="389"/>
      <c r="HCM16" s="389"/>
      <c r="HCY16" s="391"/>
      <c r="HGO16" s="389"/>
      <c r="HGP16" s="389"/>
      <c r="HGQ16" s="389"/>
      <c r="HGR16" s="389"/>
      <c r="HGS16" s="389"/>
      <c r="HHE16" s="391"/>
      <c r="HKU16" s="389"/>
      <c r="HKV16" s="389"/>
      <c r="HKW16" s="389"/>
      <c r="HKX16" s="389"/>
      <c r="HKY16" s="389"/>
      <c r="HLK16" s="391"/>
      <c r="HPA16" s="389"/>
      <c r="HPB16" s="389"/>
      <c r="HPC16" s="389"/>
      <c r="HPD16" s="389"/>
      <c r="HPE16" s="389"/>
      <c r="HPQ16" s="391"/>
      <c r="HTG16" s="389"/>
      <c r="HTH16" s="389"/>
      <c r="HTI16" s="389"/>
      <c r="HTJ16" s="389"/>
      <c r="HTK16" s="389"/>
      <c r="HTW16" s="391"/>
      <c r="HXM16" s="389"/>
      <c r="HXN16" s="389"/>
      <c r="HXO16" s="389"/>
      <c r="HXP16" s="389"/>
      <c r="HXQ16" s="389"/>
      <c r="HYC16" s="391"/>
      <c r="IBS16" s="389"/>
      <c r="IBT16" s="389"/>
      <c r="IBU16" s="389"/>
      <c r="IBV16" s="389"/>
      <c r="IBW16" s="389"/>
      <c r="ICI16" s="391"/>
      <c r="IFY16" s="389"/>
      <c r="IFZ16" s="389"/>
      <c r="IGA16" s="389"/>
      <c r="IGB16" s="389"/>
      <c r="IGC16" s="389"/>
      <c r="IGO16" s="391"/>
      <c r="IKE16" s="389"/>
      <c r="IKF16" s="389"/>
      <c r="IKG16" s="389"/>
      <c r="IKH16" s="389"/>
      <c r="IKI16" s="389"/>
      <c r="IKU16" s="391"/>
      <c r="IOK16" s="389"/>
      <c r="IOL16" s="389"/>
      <c r="IOM16" s="389"/>
      <c r="ION16" s="389"/>
      <c r="IOO16" s="389"/>
      <c r="IPA16" s="391"/>
      <c r="ISQ16" s="389"/>
      <c r="ISR16" s="389"/>
      <c r="ISS16" s="389"/>
      <c r="IST16" s="389"/>
      <c r="ISU16" s="389"/>
      <c r="ITG16" s="391"/>
      <c r="IWW16" s="389"/>
      <c r="IWX16" s="389"/>
      <c r="IWY16" s="389"/>
      <c r="IWZ16" s="389"/>
      <c r="IXA16" s="389"/>
      <c r="IXM16" s="391"/>
      <c r="JBC16" s="389"/>
      <c r="JBD16" s="389"/>
      <c r="JBE16" s="389"/>
      <c r="JBF16" s="389"/>
      <c r="JBG16" s="389"/>
      <c r="JBS16" s="391"/>
      <c r="JFI16" s="389"/>
      <c r="JFJ16" s="389"/>
      <c r="JFK16" s="389"/>
      <c r="JFL16" s="389"/>
      <c r="JFM16" s="389"/>
      <c r="JFY16" s="391"/>
      <c r="JJO16" s="389"/>
      <c r="JJP16" s="389"/>
      <c r="JJQ16" s="389"/>
      <c r="JJR16" s="389"/>
      <c r="JJS16" s="389"/>
      <c r="JKE16" s="391"/>
      <c r="JNU16" s="389"/>
      <c r="JNV16" s="389"/>
      <c r="JNW16" s="389"/>
      <c r="JNX16" s="389"/>
      <c r="JNY16" s="389"/>
      <c r="JOK16" s="391"/>
      <c r="JSA16" s="389"/>
      <c r="JSB16" s="389"/>
      <c r="JSC16" s="389"/>
      <c r="JSD16" s="389"/>
      <c r="JSE16" s="389"/>
      <c r="JSQ16" s="391"/>
      <c r="JWG16" s="389"/>
      <c r="JWH16" s="389"/>
      <c r="JWI16" s="389"/>
      <c r="JWJ16" s="389"/>
      <c r="JWK16" s="389"/>
      <c r="JWW16" s="391"/>
      <c r="KAM16" s="389"/>
      <c r="KAN16" s="389"/>
      <c r="KAO16" s="389"/>
      <c r="KAP16" s="389"/>
      <c r="KAQ16" s="389"/>
      <c r="KBC16" s="391"/>
      <c r="KES16" s="389"/>
      <c r="KET16" s="389"/>
      <c r="KEU16" s="389"/>
      <c r="KEV16" s="389"/>
      <c r="KEW16" s="389"/>
      <c r="KFI16" s="391"/>
      <c r="KIY16" s="389"/>
      <c r="KIZ16" s="389"/>
      <c r="KJA16" s="389"/>
      <c r="KJB16" s="389"/>
      <c r="KJC16" s="389"/>
      <c r="KJO16" s="391"/>
      <c r="KNE16" s="389"/>
      <c r="KNF16" s="389"/>
      <c r="KNG16" s="389"/>
      <c r="KNH16" s="389"/>
      <c r="KNI16" s="389"/>
      <c r="KNU16" s="391"/>
      <c r="KRK16" s="389"/>
      <c r="KRL16" s="389"/>
      <c r="KRM16" s="389"/>
      <c r="KRN16" s="389"/>
      <c r="KRO16" s="389"/>
      <c r="KSA16" s="391"/>
      <c r="KVQ16" s="389"/>
      <c r="KVR16" s="389"/>
      <c r="KVS16" s="389"/>
      <c r="KVT16" s="389"/>
      <c r="KVU16" s="389"/>
      <c r="KWG16" s="391"/>
      <c r="KZW16" s="389"/>
      <c r="KZX16" s="389"/>
      <c r="KZY16" s="389"/>
      <c r="KZZ16" s="389"/>
      <c r="LAA16" s="389"/>
      <c r="LAM16" s="391"/>
      <c r="LEC16" s="389"/>
      <c r="LED16" s="389"/>
      <c r="LEE16" s="389"/>
      <c r="LEF16" s="389"/>
      <c r="LEG16" s="389"/>
      <c r="LES16" s="391"/>
      <c r="LII16" s="389"/>
      <c r="LIJ16" s="389"/>
      <c r="LIK16" s="389"/>
      <c r="LIL16" s="389"/>
      <c r="LIM16" s="389"/>
      <c r="LIY16" s="391"/>
      <c r="LMO16" s="389"/>
      <c r="LMP16" s="389"/>
      <c r="LMQ16" s="389"/>
      <c r="LMR16" s="389"/>
      <c r="LMS16" s="389"/>
      <c r="LNE16" s="391"/>
      <c r="LQU16" s="389"/>
      <c r="LQV16" s="389"/>
      <c r="LQW16" s="389"/>
      <c r="LQX16" s="389"/>
      <c r="LQY16" s="389"/>
      <c r="LRK16" s="391"/>
      <c r="LVA16" s="389"/>
      <c r="LVB16" s="389"/>
      <c r="LVC16" s="389"/>
      <c r="LVD16" s="389"/>
      <c r="LVE16" s="389"/>
      <c r="LVQ16" s="391"/>
      <c r="LZG16" s="389"/>
      <c r="LZH16" s="389"/>
      <c r="LZI16" s="389"/>
      <c r="LZJ16" s="389"/>
      <c r="LZK16" s="389"/>
      <c r="LZW16" s="391"/>
      <c r="MDM16" s="389"/>
      <c r="MDN16" s="389"/>
      <c r="MDO16" s="389"/>
      <c r="MDP16" s="389"/>
      <c r="MDQ16" s="389"/>
      <c r="MEC16" s="391"/>
      <c r="MHS16" s="389"/>
      <c r="MHT16" s="389"/>
      <c r="MHU16" s="389"/>
      <c r="MHV16" s="389"/>
      <c r="MHW16" s="389"/>
      <c r="MII16" s="391"/>
      <c r="MLY16" s="389"/>
      <c r="MLZ16" s="389"/>
      <c r="MMA16" s="389"/>
      <c r="MMB16" s="389"/>
      <c r="MMC16" s="389"/>
      <c r="MMO16" s="391"/>
      <c r="MQE16" s="389"/>
      <c r="MQF16" s="389"/>
      <c r="MQG16" s="389"/>
      <c r="MQH16" s="389"/>
      <c r="MQI16" s="389"/>
      <c r="MQU16" s="391"/>
      <c r="MUK16" s="389"/>
      <c r="MUL16" s="389"/>
      <c r="MUM16" s="389"/>
      <c r="MUN16" s="389"/>
      <c r="MUO16" s="389"/>
      <c r="MVA16" s="391"/>
      <c r="MYQ16" s="389"/>
      <c r="MYR16" s="389"/>
      <c r="MYS16" s="389"/>
      <c r="MYT16" s="389"/>
      <c r="MYU16" s="389"/>
      <c r="MZG16" s="391"/>
      <c r="NCW16" s="389"/>
      <c r="NCX16" s="389"/>
      <c r="NCY16" s="389"/>
      <c r="NCZ16" s="389"/>
      <c r="NDA16" s="389"/>
      <c r="NDM16" s="391"/>
      <c r="NHC16" s="389"/>
      <c r="NHD16" s="389"/>
      <c r="NHE16" s="389"/>
      <c r="NHF16" s="389"/>
      <c r="NHG16" s="389"/>
      <c r="NHS16" s="391"/>
      <c r="NLI16" s="389"/>
      <c r="NLJ16" s="389"/>
      <c r="NLK16" s="389"/>
      <c r="NLL16" s="389"/>
      <c r="NLM16" s="389"/>
      <c r="NLY16" s="391"/>
      <c r="NPO16" s="389"/>
      <c r="NPP16" s="389"/>
      <c r="NPQ16" s="389"/>
      <c r="NPR16" s="389"/>
      <c r="NPS16" s="389"/>
      <c r="NQE16" s="391"/>
      <c r="NTU16" s="389"/>
      <c r="NTV16" s="389"/>
      <c r="NTW16" s="389"/>
      <c r="NTX16" s="389"/>
      <c r="NTY16" s="389"/>
      <c r="NUK16" s="391"/>
      <c r="NYA16" s="389"/>
      <c r="NYB16" s="389"/>
      <c r="NYC16" s="389"/>
      <c r="NYD16" s="389"/>
      <c r="NYE16" s="389"/>
      <c r="NYQ16" s="391"/>
      <c r="OCG16" s="389"/>
      <c r="OCH16" s="389"/>
      <c r="OCI16" s="389"/>
      <c r="OCJ16" s="389"/>
      <c r="OCK16" s="389"/>
      <c r="OCW16" s="391"/>
      <c r="OGM16" s="389"/>
      <c r="OGN16" s="389"/>
      <c r="OGO16" s="389"/>
      <c r="OGP16" s="389"/>
      <c r="OGQ16" s="389"/>
      <c r="OHC16" s="391"/>
      <c r="OKS16" s="389"/>
      <c r="OKT16" s="389"/>
      <c r="OKU16" s="389"/>
      <c r="OKV16" s="389"/>
      <c r="OKW16" s="389"/>
      <c r="OLI16" s="391"/>
      <c r="OOY16" s="389"/>
      <c r="OOZ16" s="389"/>
      <c r="OPA16" s="389"/>
      <c r="OPB16" s="389"/>
      <c r="OPC16" s="389"/>
      <c r="OPO16" s="391"/>
      <c r="OTE16" s="389"/>
      <c r="OTF16" s="389"/>
      <c r="OTG16" s="389"/>
      <c r="OTH16" s="389"/>
      <c r="OTI16" s="389"/>
      <c r="OTU16" s="391"/>
      <c r="OXK16" s="389"/>
      <c r="OXL16" s="389"/>
      <c r="OXM16" s="389"/>
      <c r="OXN16" s="389"/>
      <c r="OXO16" s="389"/>
      <c r="OYA16" s="391"/>
      <c r="PBQ16" s="389"/>
      <c r="PBR16" s="389"/>
      <c r="PBS16" s="389"/>
      <c r="PBT16" s="389"/>
      <c r="PBU16" s="389"/>
      <c r="PCG16" s="391"/>
      <c r="PFW16" s="389"/>
      <c r="PFX16" s="389"/>
      <c r="PFY16" s="389"/>
      <c r="PFZ16" s="389"/>
      <c r="PGA16" s="389"/>
      <c r="PGM16" s="391"/>
      <c r="PKC16" s="389"/>
      <c r="PKD16" s="389"/>
      <c r="PKE16" s="389"/>
      <c r="PKF16" s="389"/>
      <c r="PKG16" s="389"/>
      <c r="PKS16" s="391"/>
      <c r="POI16" s="389"/>
      <c r="POJ16" s="389"/>
      <c r="POK16" s="389"/>
      <c r="POL16" s="389"/>
      <c r="POM16" s="389"/>
    </row>
    <row r="17" spans="2:1995 2085:2985 3075:4085 4175:5075 5165:6065 6155:7165 7255:8155 8245:9145 9235:10233 10241:11219" x14ac:dyDescent="0.25">
      <c r="K17" s="391"/>
      <c r="W17" s="385" t="s">
        <v>31</v>
      </c>
      <c r="CZ17" s="385">
        <v>15</v>
      </c>
      <c r="DA17" s="389" t="str">
        <f>'Game Board'!F22</f>
        <v>England</v>
      </c>
      <c r="DB17" s="389">
        <f>IF(DA2&lt;&gt;"",IF(AND('Game Board'!G22&lt;&gt;"",'Game Board'!H22&lt;&gt;""),'Game Board'!G22,0),"")</f>
        <v>0</v>
      </c>
      <c r="DC17" s="389">
        <f>IF(DA2&lt;&gt;"",IF(AND('Game Board'!G22&lt;&gt;"",'Game Board'!H22&lt;&gt;""),'Game Board'!H22,0),"")</f>
        <v>0</v>
      </c>
      <c r="DD17" s="389" t="str">
        <f>'Game Board'!I22</f>
        <v>Netherlands</v>
      </c>
      <c r="DE17" s="389" t="str">
        <f>IF(AND('Game Board'!G22&lt;&gt;"",'Game Board'!H22&lt;&gt;""),IF(DB17&gt;DC17,"W",IF(DB17=DC17,"D","L")),"")</f>
        <v/>
      </c>
      <c r="DF17" s="385" t="str">
        <f t="shared" si="36"/>
        <v/>
      </c>
      <c r="DQ17" s="391">
        <f t="shared" si="293"/>
        <v>0</v>
      </c>
      <c r="EC17" s="385" t="s">
        <v>31</v>
      </c>
      <c r="HF17" s="385">
        <v>15</v>
      </c>
      <c r="HG17" s="389" t="str">
        <f t="shared" si="37"/>
        <v>England</v>
      </c>
      <c r="HH17" s="389">
        <f ca="1">IF(OFFSET('Game Board'!O22,0,HH1)&lt;&gt;"",OFFSET('Game Board'!O22,0,HH1),0)</f>
        <v>0</v>
      </c>
      <c r="HI17" s="389">
        <f ca="1">IF(OFFSET('Game Board'!P22,0,HH1)&lt;&gt;"",OFFSET('Game Board'!P22,0,HH1),0)</f>
        <v>0</v>
      </c>
      <c r="HJ17" s="389" t="str">
        <f t="shared" si="38"/>
        <v>Netherlands</v>
      </c>
      <c r="HK17" s="389" t="str">
        <f ca="1">IF(AND(OFFSET('Game Board'!O22,0,HH1)&lt;&gt;"",OFFSET('Game Board'!P22,0,HH1)&lt;&gt;""),IF(HH17&gt;HI17,"W",IF(HH17=HI17,"D","L")),"")</f>
        <v/>
      </c>
      <c r="HL17" s="385" t="str">
        <f t="shared" ca="1" si="39"/>
        <v/>
      </c>
      <c r="HW17" s="391">
        <f t="shared" si="45"/>
        <v>0</v>
      </c>
      <c r="II17" s="385" t="s">
        <v>31</v>
      </c>
      <c r="LL17" s="385">
        <v>15</v>
      </c>
      <c r="LM17" s="389" t="str">
        <f t="shared" si="9"/>
        <v>England</v>
      </c>
      <c r="LN17" s="389">
        <f ca="1">IF(OFFSET('Game Board'!O22,0,LN1)&lt;&gt;"",OFFSET('Game Board'!O22,0,LN1),0)</f>
        <v>0</v>
      </c>
      <c r="LO17" s="389">
        <f ca="1">IF(OFFSET('Game Board'!P22,0,LN1)&lt;&gt;"",OFFSET('Game Board'!P22,0,LN1),0)</f>
        <v>0</v>
      </c>
      <c r="LP17" s="389" t="str">
        <f t="shared" si="10"/>
        <v>Netherlands</v>
      </c>
      <c r="LQ17" s="389" t="str">
        <f ca="1">IF(AND(OFFSET('Game Board'!O22,0,LN1)&lt;&gt;"",OFFSET('Game Board'!P22,0,LN1)&lt;&gt;""),IF(LN17&gt;LO17,"W",IF(LN17=LO17,"D","L")),"")</f>
        <v/>
      </c>
      <c r="LR17" s="385" t="str">
        <f t="shared" ca="1" si="11"/>
        <v/>
      </c>
      <c r="MC17" s="391">
        <f t="shared" si="72"/>
        <v>0</v>
      </c>
      <c r="MO17" s="385" t="s">
        <v>31</v>
      </c>
      <c r="PR17" s="385">
        <v>15</v>
      </c>
      <c r="PS17" s="389" t="str">
        <f t="shared" si="12"/>
        <v>England</v>
      </c>
      <c r="PT17" s="389">
        <f ca="1">IF(OFFSET('Game Board'!O22,0,PT1)&lt;&gt;"",OFFSET('Game Board'!O22,0,PT1),0)</f>
        <v>0</v>
      </c>
      <c r="PU17" s="389">
        <f ca="1">IF(OFFSET('Game Board'!P22,0,PT1)&lt;&gt;"",OFFSET('Game Board'!P22,0,PT1),0)</f>
        <v>0</v>
      </c>
      <c r="PV17" s="389" t="str">
        <f t="shared" si="13"/>
        <v>Netherlands</v>
      </c>
      <c r="PW17" s="389" t="str">
        <f ca="1">IF(AND(OFFSET('Game Board'!O22,0,PT1)&lt;&gt;"",OFFSET('Game Board'!P22,0,PT1)&lt;&gt;""),IF(PT17&gt;PU17,"W",IF(PT17=PU17,"D","L")),"")</f>
        <v/>
      </c>
      <c r="PX17" s="385" t="str">
        <f t="shared" ca="1" si="14"/>
        <v/>
      </c>
      <c r="QI17" s="391">
        <f t="shared" si="99"/>
        <v>0</v>
      </c>
      <c r="QU17" s="385" t="s">
        <v>31</v>
      </c>
      <c r="TX17" s="385">
        <v>15</v>
      </c>
      <c r="TY17" s="389" t="str">
        <f t="shared" si="15"/>
        <v>England</v>
      </c>
      <c r="TZ17" s="389">
        <f ca="1">IF(OFFSET('Game Board'!O22,0,TZ1)&lt;&gt;"",OFFSET('Game Board'!O22,0,TZ1),0)</f>
        <v>0</v>
      </c>
      <c r="UA17" s="389">
        <f ca="1">IF(OFFSET('Game Board'!P22,0,TZ1)&lt;&gt;"",OFFSET('Game Board'!P22,0,TZ1),0)</f>
        <v>0</v>
      </c>
      <c r="UB17" s="389" t="str">
        <f t="shared" si="16"/>
        <v>Netherlands</v>
      </c>
      <c r="UC17" s="389" t="str">
        <f ca="1">IF(AND(OFFSET('Game Board'!O22,0,TZ1)&lt;&gt;"",OFFSET('Game Board'!P22,0,TZ1)&lt;&gt;""),IF(TZ17&gt;UA17,"W",IF(TZ17=UA17,"D","L")),"")</f>
        <v/>
      </c>
      <c r="UD17" s="385" t="str">
        <f t="shared" ca="1" si="17"/>
        <v/>
      </c>
      <c r="UO17" s="391">
        <f t="shared" si="126"/>
        <v>0</v>
      </c>
      <c r="VA17" s="385" t="s">
        <v>31</v>
      </c>
      <c r="YD17" s="385">
        <v>15</v>
      </c>
      <c r="YE17" s="389" t="str">
        <f t="shared" si="18"/>
        <v>England</v>
      </c>
      <c r="YF17" s="389">
        <f ca="1">IF(OFFSET('Game Board'!O22,0,YF1)&lt;&gt;"",OFFSET('Game Board'!O22,0,YF1),0)</f>
        <v>0</v>
      </c>
      <c r="YG17" s="389">
        <f ca="1">IF(OFFSET('Game Board'!P22,0,YF1)&lt;&gt;"",OFFSET('Game Board'!P22,0,YF1),0)</f>
        <v>0</v>
      </c>
      <c r="YH17" s="389" t="str">
        <f t="shared" si="19"/>
        <v>Netherlands</v>
      </c>
      <c r="YI17" s="389" t="str">
        <f ca="1">IF(AND(OFFSET('Game Board'!O22,0,YF1)&lt;&gt;"",OFFSET('Game Board'!P22,0,YF1)&lt;&gt;""),IF(YF17&gt;YG17,"W",IF(YF17=YG17,"D","L")),"")</f>
        <v/>
      </c>
      <c r="YJ17" s="385" t="str">
        <f t="shared" ca="1" si="20"/>
        <v/>
      </c>
      <c r="YU17" s="391">
        <f t="shared" si="153"/>
        <v>0</v>
      </c>
      <c r="ZG17" s="385" t="s">
        <v>31</v>
      </c>
      <c r="ACJ17" s="385">
        <v>15</v>
      </c>
      <c r="ACK17" s="389" t="str">
        <f t="shared" si="21"/>
        <v>England</v>
      </c>
      <c r="ACL17" s="389">
        <f ca="1">IF(OFFSET('Game Board'!O22,0,ACL1)&lt;&gt;"",OFFSET('Game Board'!O22,0,ACL1),0)</f>
        <v>0</v>
      </c>
      <c r="ACM17" s="389">
        <f ca="1">IF(OFFSET('Game Board'!P22,0,ACL1)&lt;&gt;"",OFFSET('Game Board'!P22,0,ACL1),0)</f>
        <v>0</v>
      </c>
      <c r="ACN17" s="389" t="str">
        <f t="shared" si="22"/>
        <v>Netherlands</v>
      </c>
      <c r="ACO17" s="389" t="str">
        <f ca="1">IF(AND(OFFSET('Game Board'!O22,0,ACL1)&lt;&gt;"",OFFSET('Game Board'!P22,0,ACL1)&lt;&gt;""),IF(ACL17&gt;ACM17,"W",IF(ACL17=ACM17,"D","L")),"")</f>
        <v/>
      </c>
      <c r="ACP17" s="385" t="str">
        <f t="shared" ca="1" si="23"/>
        <v/>
      </c>
      <c r="ADA17" s="391">
        <f t="shared" si="180"/>
        <v>0</v>
      </c>
      <c r="ADM17" s="385" t="s">
        <v>31</v>
      </c>
      <c r="AGP17" s="385">
        <v>15</v>
      </c>
      <c r="AGQ17" s="389" t="str">
        <f t="shared" si="24"/>
        <v>England</v>
      </c>
      <c r="AGR17" s="389">
        <f ca="1">IF(OFFSET('Game Board'!O22,0,AGR1)&lt;&gt;"",OFFSET('Game Board'!O22,0,AGR1),0)</f>
        <v>0</v>
      </c>
      <c r="AGS17" s="389">
        <f ca="1">IF(OFFSET('Game Board'!P22,0,AGR1)&lt;&gt;"",OFFSET('Game Board'!P22,0,AGR1),0)</f>
        <v>0</v>
      </c>
      <c r="AGT17" s="389" t="str">
        <f t="shared" si="25"/>
        <v>Netherlands</v>
      </c>
      <c r="AGU17" s="389" t="str">
        <f ca="1">IF(AND(OFFSET('Game Board'!O22,0,AGR1)&lt;&gt;"",OFFSET('Game Board'!P22,0,AGR1)&lt;&gt;""),IF(AGR17&gt;AGS17,"W",IF(AGR17=AGS17,"D","L")),"")</f>
        <v/>
      </c>
      <c r="AGV17" s="385" t="str">
        <f t="shared" ca="1" si="26"/>
        <v/>
      </c>
      <c r="AHG17" s="391">
        <f t="shared" si="207"/>
        <v>0</v>
      </c>
      <c r="AHS17" s="385" t="s">
        <v>31</v>
      </c>
      <c r="AKV17" s="385">
        <v>15</v>
      </c>
      <c r="AKW17" s="389" t="str">
        <f t="shared" si="27"/>
        <v>England</v>
      </c>
      <c r="AKX17" s="389">
        <f ca="1">IF(OFFSET('Game Board'!O22,0,AKX1)&lt;&gt;"",OFFSET('Game Board'!O22,0,AKX1),0)</f>
        <v>0</v>
      </c>
      <c r="AKY17" s="389">
        <f ca="1">IF(OFFSET('Game Board'!P22,0,AKX1)&lt;&gt;"",OFFSET('Game Board'!P22,0,AKX1),0)</f>
        <v>0</v>
      </c>
      <c r="AKZ17" s="389" t="str">
        <f t="shared" si="28"/>
        <v>Netherlands</v>
      </c>
      <c r="ALA17" s="389" t="str">
        <f ca="1">IF(AND(OFFSET('Game Board'!O22,0,AKX1)&lt;&gt;"",OFFSET('Game Board'!P22,0,AKX1)&lt;&gt;""),IF(AKX17&gt;AKY17,"W",IF(AKX17=AKY17,"D","L")),"")</f>
        <v/>
      </c>
      <c r="ALB17" s="385" t="str">
        <f t="shared" ca="1" si="29"/>
        <v/>
      </c>
      <c r="ALM17" s="391">
        <f t="shared" si="234"/>
        <v>0</v>
      </c>
      <c r="ALY17" s="385" t="s">
        <v>31</v>
      </c>
      <c r="APB17" s="385">
        <v>15</v>
      </c>
      <c r="APC17" s="389" t="str">
        <f t="shared" si="30"/>
        <v>England</v>
      </c>
      <c r="APD17" s="389">
        <f ca="1">IF(OFFSET('Game Board'!O22,0,APD1)&lt;&gt;"",OFFSET('Game Board'!O22,0,APD1),0)</f>
        <v>0</v>
      </c>
      <c r="APE17" s="389">
        <f ca="1">IF(OFFSET('Game Board'!P22,0,APD1)&lt;&gt;"",OFFSET('Game Board'!P22,0,APD1),0)</f>
        <v>0</v>
      </c>
      <c r="APF17" s="389" t="str">
        <f t="shared" si="31"/>
        <v>Netherlands</v>
      </c>
      <c r="APG17" s="389" t="str">
        <f ca="1">IF(AND(OFFSET('Game Board'!O22,0,APD1)&lt;&gt;"",OFFSET('Game Board'!P22,0,APD1)&lt;&gt;""),IF(APD17&gt;APE17,"W",IF(APD17=APE17,"D","L")),"")</f>
        <v/>
      </c>
      <c r="APH17" s="385" t="str">
        <f t="shared" ca="1" si="32"/>
        <v/>
      </c>
      <c r="APS17" s="391">
        <f t="shared" si="261"/>
        <v>0</v>
      </c>
      <c r="AQE17" s="385" t="s">
        <v>31</v>
      </c>
      <c r="ATH17" s="385">
        <v>15</v>
      </c>
      <c r="ATI17" s="389" t="str">
        <f t="shared" si="33"/>
        <v>England</v>
      </c>
      <c r="ATJ17" s="389">
        <f ca="1">IF(ATI2&lt;&gt;"",IF(OFFSET('Game Board'!O22,0,ATJ1)&lt;&gt;"",OFFSET('Game Board'!O22,0,ATJ1),0),"")</f>
        <v>0</v>
      </c>
      <c r="ATK17" s="389">
        <f ca="1">IF(ATI2&lt;&gt;"",IF(OFFSET('Game Board'!P22,0,ATJ1)&lt;&gt;"",OFFSET('Game Board'!P22,0,ATJ1),0),"")</f>
        <v>0</v>
      </c>
      <c r="ATL17" s="389" t="str">
        <f t="shared" si="34"/>
        <v>Netherlands</v>
      </c>
      <c r="ATM17" s="389" t="str">
        <f ca="1">IF(AND(OFFSET('Game Board'!O22,0,ATJ1)&lt;&gt;"",OFFSET('Game Board'!P22,0,ATJ1)&lt;&gt;""),IF(ATJ17&gt;ATK17,"W",IF(ATJ17=ATK17,"D","L")),"")</f>
        <v/>
      </c>
      <c r="ATN17" s="385" t="str">
        <f t="shared" ca="1" si="35"/>
        <v/>
      </c>
      <c r="ATY17" s="391"/>
      <c r="AXO17" s="389"/>
      <c r="AXP17" s="389"/>
      <c r="AXQ17" s="389"/>
      <c r="AXR17" s="389"/>
      <c r="AXS17" s="389"/>
      <c r="AYE17" s="391"/>
      <c r="BBU17" s="389"/>
      <c r="BBV17" s="389"/>
      <c r="BBW17" s="389"/>
      <c r="BBX17" s="389"/>
      <c r="BBY17" s="389"/>
      <c r="BCK17" s="391"/>
      <c r="BGA17" s="389"/>
      <c r="BGB17" s="389"/>
      <c r="BGC17" s="389"/>
      <c r="BGD17" s="389"/>
      <c r="BGE17" s="389"/>
      <c r="BGQ17" s="391"/>
      <c r="BKG17" s="389"/>
      <c r="BKH17" s="389"/>
      <c r="BKI17" s="389"/>
      <c r="BKJ17" s="389"/>
      <c r="BKK17" s="389"/>
      <c r="BKW17" s="391"/>
      <c r="BOM17" s="389"/>
      <c r="BON17" s="389"/>
      <c r="BOO17" s="389"/>
      <c r="BOP17" s="389"/>
      <c r="BOQ17" s="389"/>
      <c r="BPC17" s="391"/>
      <c r="BSS17" s="389"/>
      <c r="BST17" s="389"/>
      <c r="BSU17" s="389"/>
      <c r="BSV17" s="389"/>
      <c r="BSW17" s="389"/>
      <c r="BTI17" s="391"/>
      <c r="BWY17" s="389"/>
      <c r="BWZ17" s="389"/>
      <c r="BXA17" s="389"/>
      <c r="BXB17" s="389"/>
      <c r="BXC17" s="389"/>
      <c r="BXO17" s="391"/>
      <c r="CBE17" s="389"/>
      <c r="CBF17" s="389"/>
      <c r="CBG17" s="389"/>
      <c r="CBH17" s="389"/>
      <c r="CBI17" s="389"/>
      <c r="CBU17" s="391"/>
      <c r="CFK17" s="389"/>
      <c r="CFL17" s="389"/>
      <c r="CFM17" s="389"/>
      <c r="CFN17" s="389"/>
      <c r="CFO17" s="389"/>
      <c r="CGA17" s="391"/>
      <c r="CJQ17" s="389"/>
      <c r="CJR17" s="389"/>
      <c r="CJS17" s="389"/>
      <c r="CJT17" s="389"/>
      <c r="CJU17" s="389"/>
      <c r="CKG17" s="391"/>
      <c r="CNW17" s="389"/>
      <c r="CNX17" s="389"/>
      <c r="CNY17" s="389"/>
      <c r="CNZ17" s="389"/>
      <c r="COA17" s="389"/>
      <c r="COM17" s="391"/>
      <c r="CSC17" s="389"/>
      <c r="CSD17" s="389"/>
      <c r="CSE17" s="389"/>
      <c r="CSF17" s="389"/>
      <c r="CSG17" s="389"/>
      <c r="CSS17" s="391"/>
      <c r="CWI17" s="389"/>
      <c r="CWJ17" s="389"/>
      <c r="CWK17" s="389"/>
      <c r="CWL17" s="389"/>
      <c r="CWM17" s="389"/>
      <c r="CWY17" s="391"/>
      <c r="DAO17" s="389"/>
      <c r="DAP17" s="389"/>
      <c r="DAQ17" s="389"/>
      <c r="DAR17" s="389"/>
      <c r="DAS17" s="389"/>
      <c r="DBE17" s="391"/>
      <c r="DEU17" s="389"/>
      <c r="DEV17" s="389"/>
      <c r="DEW17" s="389"/>
      <c r="DEX17" s="389"/>
      <c r="DEY17" s="389"/>
      <c r="DFK17" s="391"/>
      <c r="DJA17" s="389"/>
      <c r="DJB17" s="389"/>
      <c r="DJC17" s="389"/>
      <c r="DJD17" s="389"/>
      <c r="DJE17" s="389"/>
      <c r="DJQ17" s="391"/>
      <c r="DNG17" s="389"/>
      <c r="DNH17" s="389"/>
      <c r="DNI17" s="389"/>
      <c r="DNJ17" s="389"/>
      <c r="DNK17" s="389"/>
      <c r="DNW17" s="391"/>
      <c r="DRM17" s="389"/>
      <c r="DRN17" s="389"/>
      <c r="DRO17" s="389"/>
      <c r="DRP17" s="389"/>
      <c r="DRQ17" s="389"/>
      <c r="DSC17" s="391"/>
      <c r="DVS17" s="389"/>
      <c r="DVT17" s="389"/>
      <c r="DVU17" s="389"/>
      <c r="DVV17" s="389"/>
      <c r="DVW17" s="389"/>
      <c r="DWI17" s="391"/>
      <c r="DZY17" s="389"/>
      <c r="DZZ17" s="389"/>
      <c r="EAA17" s="389"/>
      <c r="EAB17" s="389"/>
      <c r="EAC17" s="389"/>
      <c r="EAO17" s="391"/>
      <c r="EEE17" s="389"/>
      <c r="EEF17" s="389"/>
      <c r="EEG17" s="389"/>
      <c r="EEH17" s="389"/>
      <c r="EEI17" s="389"/>
      <c r="EEU17" s="391"/>
      <c r="EIK17" s="389"/>
      <c r="EIL17" s="389"/>
      <c r="EIM17" s="389"/>
      <c r="EIN17" s="389"/>
      <c r="EIO17" s="389"/>
      <c r="EJA17" s="391"/>
      <c r="EMQ17" s="389"/>
      <c r="EMR17" s="389"/>
      <c r="EMS17" s="389"/>
      <c r="EMT17" s="389"/>
      <c r="EMU17" s="389"/>
      <c r="ENG17" s="391"/>
      <c r="EQW17" s="389"/>
      <c r="EQX17" s="389"/>
      <c r="EQY17" s="389"/>
      <c r="EQZ17" s="389"/>
      <c r="ERA17" s="389"/>
      <c r="ERM17" s="391"/>
      <c r="EVC17" s="389"/>
      <c r="EVD17" s="389"/>
      <c r="EVE17" s="389"/>
      <c r="EVF17" s="389"/>
      <c r="EVG17" s="389"/>
      <c r="EVS17" s="391"/>
      <c r="EZI17" s="389"/>
      <c r="EZJ17" s="389"/>
      <c r="EZK17" s="389"/>
      <c r="EZL17" s="389"/>
      <c r="EZM17" s="389"/>
      <c r="EZY17" s="391"/>
      <c r="FDO17" s="389"/>
      <c r="FDP17" s="389"/>
      <c r="FDQ17" s="389"/>
      <c r="FDR17" s="389"/>
      <c r="FDS17" s="389"/>
      <c r="FEE17" s="391"/>
      <c r="FHU17" s="389"/>
      <c r="FHV17" s="389"/>
      <c r="FHW17" s="389"/>
      <c r="FHX17" s="389"/>
      <c r="FHY17" s="389"/>
      <c r="FIK17" s="391"/>
      <c r="FMA17" s="389"/>
      <c r="FMB17" s="389"/>
      <c r="FMC17" s="389"/>
      <c r="FMD17" s="389"/>
      <c r="FME17" s="389"/>
      <c r="FMQ17" s="391"/>
      <c r="FQG17" s="389"/>
      <c r="FQH17" s="389"/>
      <c r="FQI17" s="389"/>
      <c r="FQJ17" s="389"/>
      <c r="FQK17" s="389"/>
      <c r="FQW17" s="391"/>
      <c r="FUM17" s="389"/>
      <c r="FUN17" s="389"/>
      <c r="FUO17" s="389"/>
      <c r="FUP17" s="389"/>
      <c r="FUQ17" s="389"/>
      <c r="FVC17" s="391"/>
      <c r="FYS17" s="389"/>
      <c r="FYT17" s="389"/>
      <c r="FYU17" s="389"/>
      <c r="FYV17" s="389"/>
      <c r="FYW17" s="389"/>
      <c r="FZI17" s="391"/>
      <c r="GCY17" s="389"/>
      <c r="GCZ17" s="389"/>
      <c r="GDA17" s="389"/>
      <c r="GDB17" s="389"/>
      <c r="GDC17" s="389"/>
      <c r="GDO17" s="391"/>
      <c r="GHE17" s="389"/>
      <c r="GHF17" s="389"/>
      <c r="GHG17" s="389"/>
      <c r="GHH17" s="389"/>
      <c r="GHI17" s="389"/>
      <c r="GHU17" s="391"/>
      <c r="GLK17" s="389"/>
      <c r="GLL17" s="389"/>
      <c r="GLM17" s="389"/>
      <c r="GLN17" s="389"/>
      <c r="GLO17" s="389"/>
      <c r="GMA17" s="391"/>
      <c r="GPQ17" s="389"/>
      <c r="GPR17" s="389"/>
      <c r="GPS17" s="389"/>
      <c r="GPT17" s="389"/>
      <c r="GPU17" s="389"/>
      <c r="GQG17" s="391"/>
      <c r="GTW17" s="389"/>
      <c r="GTX17" s="389"/>
      <c r="GTY17" s="389"/>
      <c r="GTZ17" s="389"/>
      <c r="GUA17" s="389"/>
      <c r="GUM17" s="391"/>
      <c r="GYC17" s="389"/>
      <c r="GYD17" s="389"/>
      <c r="GYE17" s="389"/>
      <c r="GYF17" s="389"/>
      <c r="GYG17" s="389"/>
      <c r="GYS17" s="391"/>
      <c r="HCI17" s="389"/>
      <c r="HCJ17" s="389"/>
      <c r="HCK17" s="389"/>
      <c r="HCL17" s="389"/>
      <c r="HCM17" s="389"/>
      <c r="HCY17" s="391"/>
      <c r="HGO17" s="389"/>
      <c r="HGP17" s="389"/>
      <c r="HGQ17" s="389"/>
      <c r="HGR17" s="389"/>
      <c r="HGS17" s="389"/>
      <c r="HHE17" s="391"/>
      <c r="HKU17" s="389"/>
      <c r="HKV17" s="389"/>
      <c r="HKW17" s="389"/>
      <c r="HKX17" s="389"/>
      <c r="HKY17" s="389"/>
      <c r="HLK17" s="391"/>
      <c r="HPA17" s="389"/>
      <c r="HPB17" s="389"/>
      <c r="HPC17" s="389"/>
      <c r="HPD17" s="389"/>
      <c r="HPE17" s="389"/>
      <c r="HPQ17" s="391"/>
      <c r="HTG17" s="389"/>
      <c r="HTH17" s="389"/>
      <c r="HTI17" s="389"/>
      <c r="HTJ17" s="389"/>
      <c r="HTK17" s="389"/>
      <c r="HTW17" s="391"/>
      <c r="HXM17" s="389"/>
      <c r="HXN17" s="389"/>
      <c r="HXO17" s="389"/>
      <c r="HXP17" s="389"/>
      <c r="HXQ17" s="389"/>
      <c r="HYC17" s="391"/>
      <c r="IBS17" s="389"/>
      <c r="IBT17" s="389"/>
      <c r="IBU17" s="389"/>
      <c r="IBV17" s="389"/>
      <c r="IBW17" s="389"/>
      <c r="ICI17" s="391"/>
      <c r="IFY17" s="389"/>
      <c r="IFZ17" s="389"/>
      <c r="IGA17" s="389"/>
      <c r="IGB17" s="389"/>
      <c r="IGC17" s="389"/>
      <c r="IGO17" s="391"/>
      <c r="IKE17" s="389"/>
      <c r="IKF17" s="389"/>
      <c r="IKG17" s="389"/>
      <c r="IKH17" s="389"/>
      <c r="IKI17" s="389"/>
      <c r="IKU17" s="391"/>
      <c r="IOK17" s="389"/>
      <c r="IOL17" s="389"/>
      <c r="IOM17" s="389"/>
      <c r="ION17" s="389"/>
      <c r="IOO17" s="389"/>
      <c r="IPA17" s="391"/>
      <c r="ISQ17" s="389"/>
      <c r="ISR17" s="389"/>
      <c r="ISS17" s="389"/>
      <c r="IST17" s="389"/>
      <c r="ISU17" s="389"/>
      <c r="ITG17" s="391"/>
      <c r="IWW17" s="389"/>
      <c r="IWX17" s="389"/>
      <c r="IWY17" s="389"/>
      <c r="IWZ17" s="389"/>
      <c r="IXA17" s="389"/>
      <c r="IXM17" s="391"/>
      <c r="JBC17" s="389"/>
      <c r="JBD17" s="389"/>
      <c r="JBE17" s="389"/>
      <c r="JBF17" s="389"/>
      <c r="JBG17" s="389"/>
      <c r="JBS17" s="391"/>
      <c r="JFI17" s="389"/>
      <c r="JFJ17" s="389"/>
      <c r="JFK17" s="389"/>
      <c r="JFL17" s="389"/>
      <c r="JFM17" s="389"/>
      <c r="JFY17" s="391"/>
      <c r="JJO17" s="389"/>
      <c r="JJP17" s="389"/>
      <c r="JJQ17" s="389"/>
      <c r="JJR17" s="389"/>
      <c r="JJS17" s="389"/>
      <c r="JKE17" s="391"/>
      <c r="JNU17" s="389"/>
      <c r="JNV17" s="389"/>
      <c r="JNW17" s="389"/>
      <c r="JNX17" s="389"/>
      <c r="JNY17" s="389"/>
      <c r="JOK17" s="391"/>
      <c r="JSA17" s="389"/>
      <c r="JSB17" s="389"/>
      <c r="JSC17" s="389"/>
      <c r="JSD17" s="389"/>
      <c r="JSE17" s="389"/>
      <c r="JSQ17" s="391"/>
      <c r="JWG17" s="389"/>
      <c r="JWH17" s="389"/>
      <c r="JWI17" s="389"/>
      <c r="JWJ17" s="389"/>
      <c r="JWK17" s="389"/>
      <c r="JWW17" s="391"/>
      <c r="KAM17" s="389"/>
      <c r="KAN17" s="389"/>
      <c r="KAO17" s="389"/>
      <c r="KAP17" s="389"/>
      <c r="KAQ17" s="389"/>
      <c r="KBC17" s="391"/>
      <c r="KES17" s="389"/>
      <c r="KET17" s="389"/>
      <c r="KEU17" s="389"/>
      <c r="KEV17" s="389"/>
      <c r="KEW17" s="389"/>
      <c r="KFI17" s="391"/>
      <c r="KIY17" s="389"/>
      <c r="KIZ17" s="389"/>
      <c r="KJA17" s="389"/>
      <c r="KJB17" s="389"/>
      <c r="KJC17" s="389"/>
      <c r="KJO17" s="391"/>
      <c r="KNE17" s="389"/>
      <c r="KNF17" s="389"/>
      <c r="KNG17" s="389"/>
      <c r="KNH17" s="389"/>
      <c r="KNI17" s="389"/>
      <c r="KNU17" s="391"/>
      <c r="KRK17" s="389"/>
      <c r="KRL17" s="389"/>
      <c r="KRM17" s="389"/>
      <c r="KRN17" s="389"/>
      <c r="KRO17" s="389"/>
      <c r="KSA17" s="391"/>
      <c r="KVQ17" s="389"/>
      <c r="KVR17" s="389"/>
      <c r="KVS17" s="389"/>
      <c r="KVT17" s="389"/>
      <c r="KVU17" s="389"/>
      <c r="KWG17" s="391"/>
      <c r="KZW17" s="389"/>
      <c r="KZX17" s="389"/>
      <c r="KZY17" s="389"/>
      <c r="KZZ17" s="389"/>
      <c r="LAA17" s="389"/>
      <c r="LAM17" s="391"/>
      <c r="LEC17" s="389"/>
      <c r="LED17" s="389"/>
      <c r="LEE17" s="389"/>
      <c r="LEF17" s="389"/>
      <c r="LEG17" s="389"/>
      <c r="LES17" s="391"/>
      <c r="LII17" s="389"/>
      <c r="LIJ17" s="389"/>
      <c r="LIK17" s="389"/>
      <c r="LIL17" s="389"/>
      <c r="LIM17" s="389"/>
      <c r="LIY17" s="391"/>
      <c r="LMO17" s="389"/>
      <c r="LMP17" s="389"/>
      <c r="LMQ17" s="389"/>
      <c r="LMR17" s="389"/>
      <c r="LMS17" s="389"/>
      <c r="LNE17" s="391"/>
      <c r="LQU17" s="389"/>
      <c r="LQV17" s="389"/>
      <c r="LQW17" s="389"/>
      <c r="LQX17" s="389"/>
      <c r="LQY17" s="389"/>
      <c r="LRK17" s="391"/>
      <c r="LVA17" s="389"/>
      <c r="LVB17" s="389"/>
      <c r="LVC17" s="389"/>
      <c r="LVD17" s="389"/>
      <c r="LVE17" s="389"/>
      <c r="LVQ17" s="391"/>
      <c r="LZG17" s="389"/>
      <c r="LZH17" s="389"/>
      <c r="LZI17" s="389"/>
      <c r="LZJ17" s="389"/>
      <c r="LZK17" s="389"/>
      <c r="LZW17" s="391"/>
      <c r="MDM17" s="389"/>
      <c r="MDN17" s="389"/>
      <c r="MDO17" s="389"/>
      <c r="MDP17" s="389"/>
      <c r="MDQ17" s="389"/>
      <c r="MEC17" s="391"/>
      <c r="MHS17" s="389"/>
      <c r="MHT17" s="389"/>
      <c r="MHU17" s="389"/>
      <c r="MHV17" s="389"/>
      <c r="MHW17" s="389"/>
      <c r="MII17" s="391"/>
      <c r="MLY17" s="389"/>
      <c r="MLZ17" s="389"/>
      <c r="MMA17" s="389"/>
      <c r="MMB17" s="389"/>
      <c r="MMC17" s="389"/>
      <c r="MMO17" s="391"/>
      <c r="MQE17" s="389"/>
      <c r="MQF17" s="389"/>
      <c r="MQG17" s="389"/>
      <c r="MQH17" s="389"/>
      <c r="MQI17" s="389"/>
      <c r="MQU17" s="391"/>
      <c r="MUK17" s="389"/>
      <c r="MUL17" s="389"/>
      <c r="MUM17" s="389"/>
      <c r="MUN17" s="389"/>
      <c r="MUO17" s="389"/>
      <c r="MVA17" s="391"/>
      <c r="MYQ17" s="389"/>
      <c r="MYR17" s="389"/>
      <c r="MYS17" s="389"/>
      <c r="MYT17" s="389"/>
      <c r="MYU17" s="389"/>
      <c r="MZG17" s="391"/>
      <c r="NCW17" s="389"/>
      <c r="NCX17" s="389"/>
      <c r="NCY17" s="389"/>
      <c r="NCZ17" s="389"/>
      <c r="NDA17" s="389"/>
      <c r="NDM17" s="391"/>
      <c r="NHC17" s="389"/>
      <c r="NHD17" s="389"/>
      <c r="NHE17" s="389"/>
      <c r="NHF17" s="389"/>
      <c r="NHG17" s="389"/>
      <c r="NHS17" s="391"/>
      <c r="NLI17" s="389"/>
      <c r="NLJ17" s="389"/>
      <c r="NLK17" s="389"/>
      <c r="NLL17" s="389"/>
      <c r="NLM17" s="389"/>
      <c r="NLY17" s="391"/>
      <c r="NPO17" s="389"/>
      <c r="NPP17" s="389"/>
      <c r="NPQ17" s="389"/>
      <c r="NPR17" s="389"/>
      <c r="NPS17" s="389"/>
      <c r="NQE17" s="391"/>
      <c r="NTU17" s="389"/>
      <c r="NTV17" s="389"/>
      <c r="NTW17" s="389"/>
      <c r="NTX17" s="389"/>
      <c r="NTY17" s="389"/>
      <c r="NUK17" s="391"/>
      <c r="NYA17" s="389"/>
      <c r="NYB17" s="389"/>
      <c r="NYC17" s="389"/>
      <c r="NYD17" s="389"/>
      <c r="NYE17" s="389"/>
      <c r="NYQ17" s="391"/>
      <c r="OCG17" s="389"/>
      <c r="OCH17" s="389"/>
      <c r="OCI17" s="389"/>
      <c r="OCJ17" s="389"/>
      <c r="OCK17" s="389"/>
      <c r="OCW17" s="391"/>
      <c r="OGM17" s="389"/>
      <c r="OGN17" s="389"/>
      <c r="OGO17" s="389"/>
      <c r="OGP17" s="389"/>
      <c r="OGQ17" s="389"/>
      <c r="OHC17" s="391"/>
      <c r="OKS17" s="389"/>
      <c r="OKT17" s="389"/>
      <c r="OKU17" s="389"/>
      <c r="OKV17" s="389"/>
      <c r="OKW17" s="389"/>
      <c r="OLI17" s="391"/>
      <c r="OOY17" s="389"/>
      <c r="OOZ17" s="389"/>
      <c r="OPA17" s="389"/>
      <c r="OPB17" s="389"/>
      <c r="OPC17" s="389"/>
      <c r="OPO17" s="391"/>
      <c r="OTE17" s="389"/>
      <c r="OTF17" s="389"/>
      <c r="OTG17" s="389"/>
      <c r="OTH17" s="389"/>
      <c r="OTI17" s="389"/>
      <c r="OTU17" s="391"/>
      <c r="OXK17" s="389"/>
      <c r="OXL17" s="389"/>
      <c r="OXM17" s="389"/>
      <c r="OXN17" s="389"/>
      <c r="OXO17" s="389"/>
      <c r="OYA17" s="391"/>
      <c r="PBQ17" s="389"/>
      <c r="PBR17" s="389"/>
      <c r="PBS17" s="389"/>
      <c r="PBT17" s="389"/>
      <c r="PBU17" s="389"/>
      <c r="PCG17" s="391"/>
      <c r="PFW17" s="389"/>
      <c r="PFX17" s="389"/>
      <c r="PFY17" s="389"/>
      <c r="PFZ17" s="389"/>
      <c r="PGA17" s="389"/>
      <c r="PGM17" s="391"/>
      <c r="PKC17" s="389"/>
      <c r="PKD17" s="389"/>
      <c r="PKE17" s="389"/>
      <c r="PKF17" s="389"/>
      <c r="PKG17" s="389"/>
      <c r="PKS17" s="391"/>
      <c r="POI17" s="389"/>
      <c r="POJ17" s="389"/>
      <c r="POK17" s="389"/>
      <c r="POL17" s="389"/>
      <c r="POM17" s="389"/>
    </row>
    <row r="18" spans="2:1995 2085:2985 3075:4085 4175:5075 5165:6065 6155:7165 7255:8155 8245:9145 9235:10233 10241:11219" x14ac:dyDescent="0.25">
      <c r="B18" s="385">
        <f>VLOOKUP(C18,CX18:CY22,2,FALSE)</f>
        <v>1</v>
      </c>
      <c r="C18" s="386" t="str">
        <f>'Tournament Setup'!D14</f>
        <v>Germany</v>
      </c>
      <c r="D18" s="385">
        <f>SUMPRODUCT((DA3:DA54=C18)*(DE3:DE54="W"))+SUMPRODUCT((DD3:DD54=C18)*(DF3:DF54="W"))</f>
        <v>0</v>
      </c>
      <c r="E18" s="385">
        <f>SUMPRODUCT((DA3:DA54=C18)*(DE3:DE54="D"))+SUMPRODUCT((DD3:DD54=C18)*(DF3:DF54="D"))</f>
        <v>0</v>
      </c>
      <c r="F18" s="385">
        <f>SUMPRODUCT((DA3:DA54=C18)*(DE3:DE54="L"))+SUMPRODUCT((DD3:DD54=C18)*(DF3:DF54="L"))</f>
        <v>0</v>
      </c>
      <c r="G18" s="385">
        <f>SUMIF(DA3:DA72,C18,DB3:DB72)+SUMIF(DD3:DD72,C18,DC3:DC72)</f>
        <v>0</v>
      </c>
      <c r="H18" s="385">
        <f>SUMIF(DD3:DD72,C18,DB3:DB72)+SUMIF(DA3:DA72,C18,DC3:DC72)</f>
        <v>0</v>
      </c>
      <c r="I18" s="385">
        <f t="shared" ref="I18:I21" si="2562">G18-H18+1000</f>
        <v>1000</v>
      </c>
      <c r="J18" s="385">
        <f t="shared" ref="J18:J21" si="2563">D18*3+E18*1</f>
        <v>0</v>
      </c>
      <c r="K18" s="391">
        <v>30</v>
      </c>
      <c r="L18" s="385">
        <f>IF(COUNTIF(J18:J22,4)&lt;&gt;4,RANK(J18,J18:J22),J70)</f>
        <v>1</v>
      </c>
      <c r="N18" s="385">
        <f>SUMPRODUCT((L18:L21=L18)*(K18:K21&lt;K18))+L18</f>
        <v>4</v>
      </c>
      <c r="O18" s="386" t="str">
        <f>INDEX(C18:C22,MATCH(1,N18:N22,0),0)</f>
        <v>Poland</v>
      </c>
      <c r="P18" s="385">
        <f>INDEX(L18:L22,MATCH(O18,C18:C22,0),0)</f>
        <v>1</v>
      </c>
      <c r="Q18" s="385" t="str">
        <f>IF(P19=1,O18,"")</f>
        <v>Poland</v>
      </c>
      <c r="R18" s="385" t="str">
        <f>IF(P20=2,O19,"")</f>
        <v/>
      </c>
      <c r="S18" s="385" t="str">
        <f>IF(P21=3,O20,"")</f>
        <v/>
      </c>
      <c r="T18" s="385" t="str">
        <f>IF(P22=4,O21,"")</f>
        <v/>
      </c>
      <c r="V18" s="385" t="str">
        <f>IF(Q18&lt;&gt;"",Q18,"")</f>
        <v>Poland</v>
      </c>
      <c r="W18" s="385">
        <f>SUMPRODUCT((DA3:DA54=V18)*(DD3:DD54=V19)*(DE3:DE54="W"))+SUMPRODUCT((DA3:DA54=V18)*(DD3:DD54=V20)*(DE3:DE54="W"))+SUMPRODUCT((DA3:DA54=V18)*(DD3:DD54=V21)*(DE3:DE54="W"))+SUMPRODUCT((DA3:DA54=V18)*(DD3:DD54=V22)*(DE3:DE54="W"))+SUMPRODUCT((DA3:DA54=V19)*(DD3:DD54=V18)*(DF3:DF54="W"))+SUMPRODUCT((DA3:DA54=V20)*(DD3:DD54=V18)*(DF3:DF54="W"))+SUMPRODUCT((DA3:DA54=V21)*(DD3:DD54=V18)*(DF3:DF54="W"))+SUMPRODUCT((DA3:DA54=V22)*(DD3:DD54=V18)*(DF3:DF54="W"))</f>
        <v>0</v>
      </c>
      <c r="X18" s="385">
        <f>SUMPRODUCT((DA3:DA54=V18)*(DD3:DD54=V19)*(DE3:DE54="D"))+SUMPRODUCT((DA3:DA54=V18)*(DD3:DD54=V20)*(DE3:DE54="D"))+SUMPRODUCT((DA3:DA54=V18)*(DD3:DD54=V21)*(DE3:DE54="D"))+SUMPRODUCT((DA3:DA54=V18)*(DD3:DD54=V22)*(DE3:DE54="D"))+SUMPRODUCT((DA3:DA54=V19)*(DD3:DD54=V18)*(DE3:DE54="D"))+SUMPRODUCT((DA3:DA54=V20)*(DD3:DD54=V18)*(DE3:DE54="D"))+SUMPRODUCT((DA3:DA54=V21)*(DD3:DD54=V18)*(DE3:DE54="D"))+SUMPRODUCT((DA3:DA54=V22)*(DD3:DD54=V18)*(DE3:DE54="D"))</f>
        <v>0</v>
      </c>
      <c r="Y18" s="385">
        <f>SUMPRODUCT((DA3:DA54=V18)*(DD3:DD54=V19)*(DE3:DE54="L"))+SUMPRODUCT((DA3:DA54=V18)*(DD3:DD54=V20)*(DE3:DE54="L"))+SUMPRODUCT((DA3:DA54=V18)*(DD3:DD54=V21)*(DE3:DE54="L"))+SUMPRODUCT((DA3:DA54=V18)*(DD3:DD54=V22)*(DE3:DE54="L"))+SUMPRODUCT((DA3:DA54=V19)*(DD3:DD54=V18)*(DF3:DF54="L"))+SUMPRODUCT((DA3:DA54=V20)*(DD3:DD54=V18)*(DF3:DF54="L"))+SUMPRODUCT((DA3:DA54=V21)*(DD3:DD54=V18)*(DF3:DF54="L"))+SUMPRODUCT((DA3:DA54=V22)*(DD3:DD54=V18)*(DF3:DF54="L"))</f>
        <v>0</v>
      </c>
      <c r="Z18" s="385">
        <f>SUMPRODUCT((DA3:DA54=V18)*(DD3:DD54=V19)*DB3:DB54)+SUMPRODUCT((DA3:DA54=V18)*(DD3:DD54=V20)*DB3:DB54)+SUMPRODUCT((DA3:DA54=V18)*(DD3:DD54=V21)*DB3:DB54)+SUMPRODUCT((DA3:DA54=V18)*(DD3:DD54=V22)*DB3:DB54)+SUMPRODUCT((DA3:DA54=V19)*(DD3:DD54=V18)*DC3:DC54)+SUMPRODUCT((DA3:DA54=V20)*(DD3:DD54=V18)*DC3:DC54)+SUMPRODUCT((DA3:DA54=V21)*(DD3:DD54=V18)*DC3:DC54)+SUMPRODUCT((DA3:DA54=V22)*(DD3:DD54=V18)*DC3:DC54)</f>
        <v>0</v>
      </c>
      <c r="AA18" s="385">
        <f>SUMPRODUCT((DA3:DA54=V18)*(DD3:DD54=V19)*DC3:DC54)+SUMPRODUCT((DA3:DA54=V18)*(DD3:DD54=V20)*DC3:DC54)+SUMPRODUCT((DA3:DA54=V18)*(DD3:DD54=V21)*DC3:DC54)+SUMPRODUCT((DA3:DA54=V18)*(DD3:DD54=V22)*DC3:DC54)+SUMPRODUCT((DA3:DA54=V19)*(DD3:DD54=V18)*DB3:DB54)+SUMPRODUCT((DA3:DA54=V20)*(DD3:DD54=V18)*DB3:DB54)+SUMPRODUCT((DA3:DA54=V21)*(DD3:DD54=V18)*DB3:DB54)+SUMPRODUCT((DA3:DA54=V22)*(DD3:DD54=V18)*DB3:DB54)</f>
        <v>0</v>
      </c>
      <c r="AB18" s="385">
        <f>Z18-AA18+1000</f>
        <v>1000</v>
      </c>
      <c r="AC18" s="385">
        <f t="shared" ref="AC18:AC21" si="2564">IF(V18&lt;&gt;"",W18*3+X18*1,"")</f>
        <v>0</v>
      </c>
      <c r="AD18" s="385">
        <f>IF(V18&lt;&gt;"",VLOOKUP(V18,C4:I52,7,FALSE),"")</f>
        <v>1000</v>
      </c>
      <c r="AE18" s="385">
        <f>IF(V18&lt;&gt;"",VLOOKUP(V18,C4:I52,5,FALSE),"")</f>
        <v>0</v>
      </c>
      <c r="AF18" s="385">
        <f>IF(V18&lt;&gt;"",VLOOKUP(V18,C4:K52,9,FALSE),"")</f>
        <v>6</v>
      </c>
      <c r="AG18" s="385">
        <f t="shared" ref="AG18:AG21" si="2565">AC18</f>
        <v>0</v>
      </c>
      <c r="AH18" s="385">
        <f>IF(V18&lt;&gt;"",RANK(AG18,AG18:AG22),"")</f>
        <v>1</v>
      </c>
      <c r="AI18" s="385">
        <f>IF(V18&lt;&gt;"",SUMPRODUCT((AG18:AG22=AG18)*(AB18:AB22&gt;AB18)),"")</f>
        <v>0</v>
      </c>
      <c r="AJ18" s="385">
        <f>IF(V18&lt;&gt;"",SUMPRODUCT((AG18:AG22=AG18)*(AB18:AB22=AB18)*(Z18:Z22&gt;Z18)),"")</f>
        <v>0</v>
      </c>
      <c r="AK18" s="385">
        <f>IF(V18&lt;&gt;"",SUMPRODUCT((AG18:AG22=AG18)*(AB18:AB22=AB18)*(Z18:Z22=Z18)*(AD18:AD22&gt;AD18)),"")</f>
        <v>0</v>
      </c>
      <c r="AL18" s="385">
        <f>IF(V18&lt;&gt;"",SUMPRODUCT((AG18:AG22=AG18)*(AB18:AB22=AB18)*(Z18:Z22=Z18)*(AD18:AD22=AD18)*(AE18:AE22&gt;AE18)),"")</f>
        <v>0</v>
      </c>
      <c r="AM18" s="385">
        <f>IF(V18&lt;&gt;"",SUMPRODUCT((AG18:AG22=AG18)*(AB18:AB22=AB18)*(Z18:Z22=Z18)*(AD18:AD22=AD18)*(AE18:AE22=AE18)*(AF18:AF22&gt;AF18)),"")</f>
        <v>3</v>
      </c>
      <c r="AN18" s="385">
        <f>IF(V18&lt;&gt;"",IF(AN70&lt;&gt;"",IF(U69=3,AN70,AN70+U69),SUM(AH18:AM18)),"")</f>
        <v>4</v>
      </c>
      <c r="AO18" s="385" t="str">
        <f>IF(V18&lt;&gt;"",INDEX(V18:V22,MATCH(1,AN18:AN22,0),0),"")</f>
        <v>Germany</v>
      </c>
      <c r="CX18" s="385" t="str">
        <f>IF(AO18&lt;&gt;"",AO18,O18)</f>
        <v>Germany</v>
      </c>
      <c r="CY18" s="385">
        <v>1</v>
      </c>
      <c r="CZ18" s="385">
        <v>16</v>
      </c>
      <c r="DA18" s="389" t="str">
        <f>'Game Board'!F23</f>
        <v>France</v>
      </c>
      <c r="DB18" s="389">
        <f>IF(DA2&lt;&gt;"",IF(AND('Game Board'!G23&lt;&gt;"",'Game Board'!H23&lt;&gt;""),'Game Board'!G23,0),"")</f>
        <v>0</v>
      </c>
      <c r="DC18" s="389">
        <f>IF(DA2&lt;&gt;"",IF(AND('Game Board'!G23&lt;&gt;"",'Game Board'!H23&lt;&gt;""),'Game Board'!H23,0),"")</f>
        <v>0</v>
      </c>
      <c r="DD18" s="389" t="str">
        <f>'Game Board'!I23</f>
        <v>Wales</v>
      </c>
      <c r="DE18" s="389" t="str">
        <f>IF(AND('Game Board'!G23&lt;&gt;"",'Game Board'!H23&lt;&gt;""),IF(DB18&gt;DC18,"W",IF(DB18=DC18,"D","L")),"")</f>
        <v/>
      </c>
      <c r="DF18" s="385" t="str">
        <f t="shared" si="36"/>
        <v/>
      </c>
      <c r="DH18" s="385">
        <f ca="1">VLOOKUP(DI18,HD18:HE22,2,FALSE)</f>
        <v>1</v>
      </c>
      <c r="DI18" s="386" t="str">
        <f t="shared" ref="DI18:DI21" si="2566">C18</f>
        <v>Germany</v>
      </c>
      <c r="DJ18" s="385">
        <f ca="1">SUMPRODUCT((HG3:HG54=DI18)*(HK3:HK54="W"))+SUMPRODUCT((HJ3:HJ54=DI18)*(HL3:HL54="W"))</f>
        <v>0</v>
      </c>
      <c r="DK18" s="385">
        <f ca="1">SUMPRODUCT((HG3:HG54=DI18)*(HK3:HK54="D"))+SUMPRODUCT((HJ3:HJ54=DI18)*(HL3:HL54="D"))</f>
        <v>0</v>
      </c>
      <c r="DL18" s="385">
        <f ca="1">SUMPRODUCT((HG3:HG54=DI18)*(HK3:HK54="L"))+SUMPRODUCT((HJ3:HJ54=DI18)*(HL3:HL54="L"))</f>
        <v>0</v>
      </c>
      <c r="DM18" s="385">
        <f ca="1">SUMIF(HG3:HG72,DI18,HH3:HH72)+SUMIF(HJ3:HJ72,DI18,HI3:HI72)</f>
        <v>0</v>
      </c>
      <c r="DN18" s="385">
        <f ca="1">SUMIF(HJ3:HJ72,DI18,HH3:HH72)+SUMIF(HG3:HG72,DI18,HI3:HI72)</f>
        <v>0</v>
      </c>
      <c r="DO18" s="385">
        <f t="shared" ref="DO18:DO21" ca="1" si="2567">DM18-DN18+1000</f>
        <v>1000</v>
      </c>
      <c r="DP18" s="385">
        <f t="shared" ref="DP18:DP21" ca="1" si="2568">DJ18*3+DK18*1</f>
        <v>0</v>
      </c>
      <c r="DQ18" s="391">
        <f t="shared" si="293"/>
        <v>30</v>
      </c>
      <c r="DR18" s="385">
        <f ca="1">IF(COUNTIF(DP18:DP22,4)&lt;&gt;4,RANK(DP18,DP18:DP22),DP70)</f>
        <v>1</v>
      </c>
      <c r="DT18" s="385">
        <f ca="1">SUMPRODUCT((DR18:DR21=DR18)*(DQ18:DQ21&lt;DQ18))+DR18</f>
        <v>4</v>
      </c>
      <c r="DU18" s="386" t="str">
        <f ca="1">INDEX(DI18:DI22,MATCH(1,DT18:DT22,0),0)</f>
        <v>Poland</v>
      </c>
      <c r="DV18" s="385">
        <f ca="1">INDEX(DR18:DR22,MATCH(DU18,DI18:DI22,0),0)</f>
        <v>1</v>
      </c>
      <c r="DW18" s="385" t="str">
        <f ca="1">IF(DV19=1,DU18,"")</f>
        <v>Poland</v>
      </c>
      <c r="DX18" s="385" t="str">
        <f ca="1">IF(DV20=2,DU19,"")</f>
        <v/>
      </c>
      <c r="DY18" s="385" t="str">
        <f ca="1">IF(DV21=3,DU20,"")</f>
        <v/>
      </c>
      <c r="DZ18" s="385" t="str">
        <f>IF(DV22=4,DU21,"")</f>
        <v/>
      </c>
      <c r="EB18" s="385" t="str">
        <f ca="1">IF(DW18&lt;&gt;"",DW18,"")</f>
        <v>Poland</v>
      </c>
      <c r="EC18" s="385">
        <f ca="1">SUMPRODUCT((HG3:HG54=EB18)*(HJ3:HJ54=EB19)*(HK3:HK54="W"))+SUMPRODUCT((HG3:HG54=EB18)*(HJ3:HJ54=EB20)*(HK3:HK54="W"))+SUMPRODUCT((HG3:HG54=EB18)*(HJ3:HJ54=EB21)*(HK3:HK54="W"))+SUMPRODUCT((HG3:HG54=EB18)*(HJ3:HJ54=EB22)*(HK3:HK54="W"))+SUMPRODUCT((HG3:HG54=EB19)*(HJ3:HJ54=EB18)*(HL3:HL54="W"))+SUMPRODUCT((HG3:HG54=EB20)*(HJ3:HJ54=EB18)*(HL3:HL54="W"))+SUMPRODUCT((HG3:HG54=EB21)*(HJ3:HJ54=EB18)*(HL3:HL54="W"))+SUMPRODUCT((HG3:HG54=EB22)*(HJ3:HJ54=EB18)*(HL3:HL54="W"))</f>
        <v>0</v>
      </c>
      <c r="ED18" s="385">
        <f ca="1">SUMPRODUCT((HG3:HG54=EB18)*(HJ3:HJ54=EB19)*(HK3:HK54="D"))+SUMPRODUCT((HG3:HG54=EB18)*(HJ3:HJ54=EB20)*(HK3:HK54="D"))+SUMPRODUCT((HG3:HG54=EB18)*(HJ3:HJ54=EB21)*(HK3:HK54="D"))+SUMPRODUCT((HG3:HG54=EB18)*(HJ3:HJ54=EB22)*(HK3:HK54="D"))+SUMPRODUCT((HG3:HG54=EB19)*(HJ3:HJ54=EB18)*(HK3:HK54="D"))+SUMPRODUCT((HG3:HG54=EB20)*(HJ3:HJ54=EB18)*(HK3:HK54="D"))+SUMPRODUCT((HG3:HG54=EB21)*(HJ3:HJ54=EB18)*(HK3:HK54="D"))+SUMPRODUCT((HG3:HG54=EB22)*(HJ3:HJ54=EB18)*(HK3:HK54="D"))</f>
        <v>0</v>
      </c>
      <c r="EE18" s="385">
        <f ca="1">SUMPRODUCT((HG3:HG54=EB18)*(HJ3:HJ54=EB19)*(HK3:HK54="L"))+SUMPRODUCT((HG3:HG54=EB18)*(HJ3:HJ54=EB20)*(HK3:HK54="L"))+SUMPRODUCT((HG3:HG54=EB18)*(HJ3:HJ54=EB21)*(HK3:HK54="L"))+SUMPRODUCT((HG3:HG54=EB18)*(HJ3:HJ54=EB22)*(HK3:HK54="L"))+SUMPRODUCT((HG3:HG54=EB19)*(HJ3:HJ54=EB18)*(HL3:HL54="L"))+SUMPRODUCT((HG3:HG54=EB20)*(HJ3:HJ54=EB18)*(HL3:HL54="L"))+SUMPRODUCT((HG3:HG54=EB21)*(HJ3:HJ54=EB18)*(HL3:HL54="L"))+SUMPRODUCT((HG3:HG54=EB22)*(HJ3:HJ54=EB18)*(HL3:HL54="L"))</f>
        <v>0</v>
      </c>
      <c r="EF18" s="385">
        <f ca="1">SUMPRODUCT((HG3:HG54=EB18)*(HJ3:HJ54=EB19)*HH3:HH54)+SUMPRODUCT((HG3:HG54=EB18)*(HJ3:HJ54=EB20)*HH3:HH54)+SUMPRODUCT((HG3:HG54=EB18)*(HJ3:HJ54=EB21)*HH3:HH54)+SUMPRODUCT((HG3:HG54=EB18)*(HJ3:HJ54=EB22)*HH3:HH54)+SUMPRODUCT((HG3:HG54=EB19)*(HJ3:HJ54=EB18)*HI3:HI54)+SUMPRODUCT((HG3:HG54=EB20)*(HJ3:HJ54=EB18)*HI3:HI54)+SUMPRODUCT((HG3:HG54=EB21)*(HJ3:HJ54=EB18)*HI3:HI54)+SUMPRODUCT((HG3:HG54=EB22)*(HJ3:HJ54=EB18)*HI3:HI54)</f>
        <v>0</v>
      </c>
      <c r="EG18" s="385">
        <f ca="1">SUMPRODUCT((HG3:HG54=EB18)*(HJ3:HJ54=EB19)*HI3:HI54)+SUMPRODUCT((HG3:HG54=EB18)*(HJ3:HJ54=EB20)*HI3:HI54)+SUMPRODUCT((HG3:HG54=EB18)*(HJ3:HJ54=EB21)*HI3:HI54)+SUMPRODUCT((HG3:HG54=EB18)*(HJ3:HJ54=EB22)*HI3:HI54)+SUMPRODUCT((HG3:HG54=EB19)*(HJ3:HJ54=EB18)*HH3:HH54)+SUMPRODUCT((HG3:HG54=EB20)*(HJ3:HJ54=EB18)*HH3:HH54)+SUMPRODUCT((HG3:HG54=EB21)*(HJ3:HJ54=EB18)*HH3:HH54)+SUMPRODUCT((HG3:HG54=EB22)*(HJ3:HJ54=EB18)*HH3:HH54)</f>
        <v>0</v>
      </c>
      <c r="EH18" s="385">
        <f ca="1">EF18-EG18+1000</f>
        <v>1000</v>
      </c>
      <c r="EI18" s="385">
        <f t="shared" ref="EI18:EI21" ca="1" si="2569">IF(EB18&lt;&gt;"",EC18*3+ED18*1,"")</f>
        <v>0</v>
      </c>
      <c r="EJ18" s="385">
        <f ca="1">IF(EB18&lt;&gt;"",VLOOKUP(EB18,DI4:DO52,7,FALSE),"")</f>
        <v>1000</v>
      </c>
      <c r="EK18" s="385">
        <f ca="1">IF(EB18&lt;&gt;"",VLOOKUP(EB18,DI4:DO52,5,FALSE),"")</f>
        <v>0</v>
      </c>
      <c r="EL18" s="385">
        <f ca="1">IF(EB18&lt;&gt;"",VLOOKUP(EB18,DI4:DQ52,9,FALSE),"")</f>
        <v>6</v>
      </c>
      <c r="EM18" s="385">
        <f t="shared" ref="EM18:EM21" ca="1" si="2570">EI18</f>
        <v>0</v>
      </c>
      <c r="EN18" s="385">
        <f ca="1">IF(EB18&lt;&gt;"",RANK(EM18,EM18:EM22),"")</f>
        <v>1</v>
      </c>
      <c r="EO18" s="385">
        <f ca="1">IF(EB18&lt;&gt;"",SUMPRODUCT((EM18:EM22=EM18)*(EH18:EH22&gt;EH18)),"")</f>
        <v>0</v>
      </c>
      <c r="EP18" s="385">
        <f ca="1">IF(EB18&lt;&gt;"",SUMPRODUCT((EM18:EM22=EM18)*(EH18:EH22=EH18)*(EF18:EF22&gt;EF18)),"")</f>
        <v>0</v>
      </c>
      <c r="EQ18" s="385">
        <f ca="1">IF(EB18&lt;&gt;"",SUMPRODUCT((EM18:EM22=EM18)*(EH18:EH22=EH18)*(EF18:EF22=EF18)*(EJ18:EJ22&gt;EJ18)),"")</f>
        <v>0</v>
      </c>
      <c r="ER18" s="385">
        <f ca="1">IF(EB18&lt;&gt;"",SUMPRODUCT((EM18:EM22=EM18)*(EH18:EH22=EH18)*(EF18:EF22=EF18)*(EJ18:EJ22=EJ18)*(EK18:EK22&gt;EK18)),"")</f>
        <v>0</v>
      </c>
      <c r="ES18" s="385">
        <f ca="1">IF(EB18&lt;&gt;"",SUMPRODUCT((EM18:EM22=EM18)*(EH18:EH22=EH18)*(EF18:EF22=EF18)*(EJ18:EJ22=EJ18)*(EK18:EK22=EK18)*(EL18:EL22&gt;EL18)),"")</f>
        <v>3</v>
      </c>
      <c r="ET18" s="385">
        <f ca="1">IF(EB18&lt;&gt;"",IF(ET70&lt;&gt;"",IF(EA69=3,ET70,ET70+EA69),SUM(EN18:ES18)),"")</f>
        <v>4</v>
      </c>
      <c r="EU18" s="385" t="str">
        <f ca="1">IF(EB18&lt;&gt;"",INDEX(EB18:EB22,MATCH(1,ET18:ET22,0),0),"")</f>
        <v>Germany</v>
      </c>
      <c r="HD18" s="385" t="str">
        <f ca="1">IF(EU18&lt;&gt;"",EU18,DU18)</f>
        <v>Germany</v>
      </c>
      <c r="HE18" s="385">
        <v>1</v>
      </c>
      <c r="HF18" s="385">
        <v>16</v>
      </c>
      <c r="HG18" s="389" t="str">
        <f t="shared" si="37"/>
        <v>France</v>
      </c>
      <c r="HH18" s="389">
        <f ca="1">IF(OFFSET('Game Board'!O23,0,HH1)&lt;&gt;"",OFFSET('Game Board'!O23,0,HH1),0)</f>
        <v>0</v>
      </c>
      <c r="HI18" s="389">
        <f ca="1">IF(OFFSET('Game Board'!P23,0,HH1)&lt;&gt;"",OFFSET('Game Board'!P23,0,HH1),0)</f>
        <v>0</v>
      </c>
      <c r="HJ18" s="389" t="str">
        <f t="shared" si="38"/>
        <v>Wales</v>
      </c>
      <c r="HK18" s="389" t="str">
        <f ca="1">IF(AND(OFFSET('Game Board'!O23,0,HH1)&lt;&gt;"",OFFSET('Game Board'!P23,0,HH1)&lt;&gt;""),IF(HH18&gt;HI18,"W",IF(HH18=HI18,"D","L")),"")</f>
        <v/>
      </c>
      <c r="HL18" s="385" t="str">
        <f t="shared" ca="1" si="39"/>
        <v/>
      </c>
      <c r="HN18" s="385">
        <f ca="1">VLOOKUP(HO18,LJ18:LK22,2,FALSE)</f>
        <v>1</v>
      </c>
      <c r="HO18" s="386" t="str">
        <f t="shared" ref="HO18:HO21" si="2571">DI18</f>
        <v>Germany</v>
      </c>
      <c r="HP18" s="385">
        <f ca="1">SUMPRODUCT((LM3:LM54=HO18)*(LQ3:LQ54="W"))+SUMPRODUCT((LP3:LP54=HO18)*(LR3:LR54="W"))</f>
        <v>0</v>
      </c>
      <c r="HQ18" s="385">
        <f ca="1">SUMPRODUCT((LM3:LM54=HO18)*(LQ3:LQ54="D"))+SUMPRODUCT((LP3:LP54=HO18)*(LR3:LR54="D"))</f>
        <v>0</v>
      </c>
      <c r="HR18" s="385">
        <f ca="1">SUMPRODUCT((LM3:LM54=HO18)*(LQ3:LQ54="L"))+SUMPRODUCT((LP3:LP54=HO18)*(LR3:LR54="L"))</f>
        <v>0</v>
      </c>
      <c r="HS18" s="385">
        <f t="shared" ref="HS18" ca="1" si="2572">SUMIF(LM3:LM72,HO18,LN3:LN72)+SUMIF(LP3:LP72,HO18,LO3:LO72)</f>
        <v>0</v>
      </c>
      <c r="HT18" s="385">
        <f t="shared" ref="HT18" ca="1" si="2573">SUMIF(LP3:LP72,HO18,LN3:LN72)+SUMIF(LM3:LM72,HO18,LO3:LO72)</f>
        <v>0</v>
      </c>
      <c r="HU18" s="385">
        <f t="shared" ref="HU18:HU21" ca="1" si="2574">HS18-HT18+1000</f>
        <v>1000</v>
      </c>
      <c r="HV18" s="385">
        <f t="shared" ref="HV18:HV21" ca="1" si="2575">HP18*3+HQ18*1</f>
        <v>0</v>
      </c>
      <c r="HW18" s="391">
        <f t="shared" si="45"/>
        <v>30</v>
      </c>
      <c r="HX18" s="385">
        <f t="shared" ref="HX18" ca="1" si="2576">IF(COUNTIF(HV18:HV22,4)&lt;&gt;4,RANK(HV18,HV18:HV22),HV70)</f>
        <v>1</v>
      </c>
      <c r="HZ18" s="385">
        <f t="shared" ref="HZ18" ca="1" si="2577">SUMPRODUCT((HX18:HX21=HX18)*(HW18:HW21&lt;HW18))+HX18</f>
        <v>4</v>
      </c>
      <c r="IA18" s="386" t="str">
        <f t="shared" ref="IA18" ca="1" si="2578">INDEX(HO18:HO22,MATCH(1,HZ18:HZ22,0),0)</f>
        <v>Poland</v>
      </c>
      <c r="IB18" s="385">
        <f t="shared" ref="IB18" ca="1" si="2579">INDEX(HX18:HX22,MATCH(IA18,HO18:HO22,0),0)</f>
        <v>1</v>
      </c>
      <c r="IC18" s="385" t="str">
        <f t="shared" ref="IC18" ca="1" si="2580">IF(IB19=1,IA18,"")</f>
        <v>Poland</v>
      </c>
      <c r="ID18" s="385" t="str">
        <f t="shared" ref="ID18" ca="1" si="2581">IF(IB20=2,IA19,"")</f>
        <v/>
      </c>
      <c r="IE18" s="385" t="str">
        <f t="shared" ref="IE18" ca="1" si="2582">IF(IB21=3,IA20,"")</f>
        <v/>
      </c>
      <c r="IF18" s="385" t="str">
        <f t="shared" ref="IF18" si="2583">IF(IB22=4,IA21,"")</f>
        <v/>
      </c>
      <c r="IH18" s="385" t="str">
        <f t="shared" ref="IH18:IH21" ca="1" si="2584">IF(IC18&lt;&gt;"",IC18,"")</f>
        <v>Poland</v>
      </c>
      <c r="II18" s="385">
        <f ca="1">SUMPRODUCT((LM3:LM54=IH18)*(LP3:LP54=IH19)*(LQ3:LQ54="W"))+SUMPRODUCT((LM3:LM54=IH18)*(LP3:LP54=IH20)*(LQ3:LQ54="W"))+SUMPRODUCT((LM3:LM54=IH18)*(LP3:LP54=IH21)*(LQ3:LQ54="W"))+SUMPRODUCT((LM3:LM54=IH18)*(LP3:LP54=IH22)*(LQ3:LQ54="W"))+SUMPRODUCT((LM3:LM54=IH19)*(LP3:LP54=IH18)*(LR3:LR54="W"))+SUMPRODUCT((LM3:LM54=IH20)*(LP3:LP54=IH18)*(LR3:LR54="W"))+SUMPRODUCT((LM3:LM54=IH21)*(LP3:LP54=IH18)*(LR3:LR54="W"))+SUMPRODUCT((LM3:LM54=IH22)*(LP3:LP54=IH18)*(LR3:LR54="W"))</f>
        <v>0</v>
      </c>
      <c r="IJ18" s="385">
        <f ca="1">SUMPRODUCT((LM3:LM54=IH18)*(LP3:LP54=IH19)*(LQ3:LQ54="D"))+SUMPRODUCT((LM3:LM54=IH18)*(LP3:LP54=IH20)*(LQ3:LQ54="D"))+SUMPRODUCT((LM3:LM54=IH18)*(LP3:LP54=IH21)*(LQ3:LQ54="D"))+SUMPRODUCT((LM3:LM54=IH18)*(LP3:LP54=IH22)*(LQ3:LQ54="D"))+SUMPRODUCT((LM3:LM54=IH19)*(LP3:LP54=IH18)*(LQ3:LQ54="D"))+SUMPRODUCT((LM3:LM54=IH20)*(LP3:LP54=IH18)*(LQ3:LQ54="D"))+SUMPRODUCT((LM3:LM54=IH21)*(LP3:LP54=IH18)*(LQ3:LQ54="D"))+SUMPRODUCT((LM3:LM54=IH22)*(LP3:LP54=IH18)*(LQ3:LQ54="D"))</f>
        <v>0</v>
      </c>
      <c r="IK18" s="385">
        <f ca="1">SUMPRODUCT((LM3:LM54=IH18)*(LP3:LP54=IH19)*(LQ3:LQ54="L"))+SUMPRODUCT((LM3:LM54=IH18)*(LP3:LP54=IH20)*(LQ3:LQ54="L"))+SUMPRODUCT((LM3:LM54=IH18)*(LP3:LP54=IH21)*(LQ3:LQ54="L"))+SUMPRODUCT((LM3:LM54=IH18)*(LP3:LP54=IH22)*(LQ3:LQ54="L"))+SUMPRODUCT((LM3:LM54=IH19)*(LP3:LP54=IH18)*(LR3:LR54="L"))+SUMPRODUCT((LM3:LM54=IH20)*(LP3:LP54=IH18)*(LR3:LR54="L"))+SUMPRODUCT((LM3:LM54=IH21)*(LP3:LP54=IH18)*(LR3:LR54="L"))+SUMPRODUCT((LM3:LM54=IH22)*(LP3:LP54=IH18)*(LR3:LR54="L"))</f>
        <v>0</v>
      </c>
      <c r="IL18" s="385">
        <f ca="1">SUMPRODUCT((LM3:LM54=IH18)*(LP3:LP54=IH19)*LN3:LN54)+SUMPRODUCT((LM3:LM54=IH18)*(LP3:LP54=IH20)*LN3:LN54)+SUMPRODUCT((LM3:LM54=IH18)*(LP3:LP54=IH21)*LN3:LN54)+SUMPRODUCT((LM3:LM54=IH18)*(LP3:LP54=IH22)*LN3:LN54)+SUMPRODUCT((LM3:LM54=IH19)*(LP3:LP54=IH18)*LO3:LO54)+SUMPRODUCT((LM3:LM54=IH20)*(LP3:LP54=IH18)*LO3:LO54)+SUMPRODUCT((LM3:LM54=IH21)*(LP3:LP54=IH18)*LO3:LO54)+SUMPRODUCT((LM3:LM54=IH22)*(LP3:LP54=IH18)*LO3:LO54)</f>
        <v>0</v>
      </c>
      <c r="IM18" s="385">
        <f ca="1">SUMPRODUCT((LM3:LM54=IH18)*(LP3:LP54=IH19)*LO3:LO54)+SUMPRODUCT((LM3:LM54=IH18)*(LP3:LP54=IH20)*LO3:LO54)+SUMPRODUCT((LM3:LM54=IH18)*(LP3:LP54=IH21)*LO3:LO54)+SUMPRODUCT((LM3:LM54=IH18)*(LP3:LP54=IH22)*LO3:LO54)+SUMPRODUCT((LM3:LM54=IH19)*(LP3:LP54=IH18)*LN3:LN54)+SUMPRODUCT((LM3:LM54=IH20)*(LP3:LP54=IH18)*LN3:LN54)+SUMPRODUCT((LM3:LM54=IH21)*(LP3:LP54=IH18)*LN3:LN54)+SUMPRODUCT((LM3:LM54=IH22)*(LP3:LP54=IH18)*LN3:LN54)</f>
        <v>0</v>
      </c>
      <c r="IN18" s="385">
        <f t="shared" ref="IN18:IN21" ca="1" si="2585">IL18-IM18+1000</f>
        <v>1000</v>
      </c>
      <c r="IO18" s="385">
        <f t="shared" ref="IO18:IO21" ca="1" si="2586">IF(IH18&lt;&gt;"",II18*3+IJ18*1,"")</f>
        <v>0</v>
      </c>
      <c r="IP18" s="385">
        <f ca="1">IF(IH18&lt;&gt;"",VLOOKUP(IH18,HO4:HU52,7,FALSE),"")</f>
        <v>1000</v>
      </c>
      <c r="IQ18" s="385">
        <f ca="1">IF(IH18&lt;&gt;"",VLOOKUP(IH18,HO4:HU52,5,FALSE),"")</f>
        <v>0</v>
      </c>
      <c r="IR18" s="385">
        <f ca="1">IF(IH18&lt;&gt;"",VLOOKUP(IH18,HO4:HW52,9,FALSE),"")</f>
        <v>6</v>
      </c>
      <c r="IS18" s="385">
        <f t="shared" ref="IS18:IS21" ca="1" si="2587">IO18</f>
        <v>0</v>
      </c>
      <c r="IT18" s="385">
        <f t="shared" ref="IT18" ca="1" si="2588">IF(IH18&lt;&gt;"",RANK(IS18,IS18:IS22),"")</f>
        <v>1</v>
      </c>
      <c r="IU18" s="385">
        <f t="shared" ref="IU18" ca="1" si="2589">IF(IH18&lt;&gt;"",SUMPRODUCT((IS18:IS22=IS18)*(IN18:IN22&gt;IN18)),"")</f>
        <v>0</v>
      </c>
      <c r="IV18" s="385">
        <f t="shared" ref="IV18" ca="1" si="2590">IF(IH18&lt;&gt;"",SUMPRODUCT((IS18:IS22=IS18)*(IN18:IN22=IN18)*(IL18:IL22&gt;IL18)),"")</f>
        <v>0</v>
      </c>
      <c r="IW18" s="385">
        <f t="shared" ref="IW18" ca="1" si="2591">IF(IH18&lt;&gt;"",SUMPRODUCT((IS18:IS22=IS18)*(IN18:IN22=IN18)*(IL18:IL22=IL18)*(IP18:IP22&gt;IP18)),"")</f>
        <v>0</v>
      </c>
      <c r="IX18" s="385">
        <f t="shared" ref="IX18" ca="1" si="2592">IF(IH18&lt;&gt;"",SUMPRODUCT((IS18:IS22=IS18)*(IN18:IN22=IN18)*(IL18:IL22=IL18)*(IP18:IP22=IP18)*(IQ18:IQ22&gt;IQ18)),"")</f>
        <v>0</v>
      </c>
      <c r="IY18" s="385">
        <f t="shared" ref="IY18" ca="1" si="2593">IF(IH18&lt;&gt;"",SUMPRODUCT((IS18:IS22=IS18)*(IN18:IN22=IN18)*(IL18:IL22=IL18)*(IP18:IP22=IP18)*(IQ18:IQ22=IQ18)*(IR18:IR22&gt;IR18)),"")</f>
        <v>3</v>
      </c>
      <c r="IZ18" s="385">
        <f t="shared" ref="IZ18" ca="1" si="2594">IF(IH18&lt;&gt;"",IF(IZ70&lt;&gt;"",IF(IG69=3,IZ70,IZ70+IG69),SUM(IT18:IY18)),"")</f>
        <v>4</v>
      </c>
      <c r="JA18" s="385" t="str">
        <f t="shared" ref="JA18" ca="1" si="2595">IF(IH18&lt;&gt;"",INDEX(IH18:IH22,MATCH(1,IZ18:IZ22,0),0),"")</f>
        <v>Germany</v>
      </c>
      <c r="LJ18" s="385" t="str">
        <f t="shared" ref="LJ18" ca="1" si="2596">IF(JA18&lt;&gt;"",JA18,IA18)</f>
        <v>Germany</v>
      </c>
      <c r="LK18" s="385">
        <v>1</v>
      </c>
      <c r="LL18" s="385">
        <v>16</v>
      </c>
      <c r="LM18" s="389" t="str">
        <f t="shared" si="9"/>
        <v>France</v>
      </c>
      <c r="LN18" s="389">
        <f ca="1">IF(OFFSET('Game Board'!O23,0,LN1)&lt;&gt;"",OFFSET('Game Board'!O23,0,LN1),0)</f>
        <v>0</v>
      </c>
      <c r="LO18" s="389">
        <f ca="1">IF(OFFSET('Game Board'!P23,0,LN1)&lt;&gt;"",OFFSET('Game Board'!P23,0,LN1),0)</f>
        <v>0</v>
      </c>
      <c r="LP18" s="389" t="str">
        <f t="shared" si="10"/>
        <v>Wales</v>
      </c>
      <c r="LQ18" s="389" t="str">
        <f ca="1">IF(AND(OFFSET('Game Board'!O23,0,LN1)&lt;&gt;"",OFFSET('Game Board'!P23,0,LN1)&lt;&gt;""),IF(LN18&gt;LO18,"W",IF(LN18=LO18,"D","L")),"")</f>
        <v/>
      </c>
      <c r="LR18" s="385" t="str">
        <f t="shared" ca="1" si="11"/>
        <v/>
      </c>
      <c r="LT18" s="385">
        <f ca="1">VLOOKUP(LU18,PP18:PQ22,2,FALSE)</f>
        <v>1</v>
      </c>
      <c r="LU18" s="386" t="str">
        <f t="shared" ref="LU18:LU21" si="2597">HO18</f>
        <v>Germany</v>
      </c>
      <c r="LV18" s="385">
        <f ca="1">SUMPRODUCT((PS3:PS54=LU18)*(PW3:PW54="W"))+SUMPRODUCT((PV3:PV54=LU18)*(PX3:PX54="W"))</f>
        <v>0</v>
      </c>
      <c r="LW18" s="385">
        <f ca="1">SUMPRODUCT((PS3:PS54=LU18)*(PW3:PW54="D"))+SUMPRODUCT((PV3:PV54=LU18)*(PX3:PX54="D"))</f>
        <v>0</v>
      </c>
      <c r="LX18" s="385">
        <f ca="1">SUMPRODUCT((PS3:PS54=LU18)*(PW3:PW54="L"))+SUMPRODUCT((PV3:PV54=LU18)*(PX3:PX54="L"))</f>
        <v>0</v>
      </c>
      <c r="LY18" s="385">
        <f t="shared" ref="LY18" ca="1" si="2598">SUMIF(PS3:PS72,LU18,PT3:PT72)+SUMIF(PV3:PV72,LU18,PU3:PU72)</f>
        <v>0</v>
      </c>
      <c r="LZ18" s="385">
        <f t="shared" ref="LZ18" ca="1" si="2599">SUMIF(PV3:PV72,LU18,PT3:PT72)+SUMIF(PS3:PS72,LU18,PU3:PU72)</f>
        <v>0</v>
      </c>
      <c r="MA18" s="385">
        <f t="shared" ref="MA18:MA21" ca="1" si="2600">LY18-LZ18+1000</f>
        <v>1000</v>
      </c>
      <c r="MB18" s="385">
        <f t="shared" ref="MB18:MB21" ca="1" si="2601">LV18*3+LW18*1</f>
        <v>0</v>
      </c>
      <c r="MC18" s="391">
        <f t="shared" si="72"/>
        <v>30</v>
      </c>
      <c r="MD18" s="385">
        <f t="shared" ref="MD18" ca="1" si="2602">IF(COUNTIF(MB18:MB22,4)&lt;&gt;4,RANK(MB18,MB18:MB22),MB70)</f>
        <v>1</v>
      </c>
      <c r="MF18" s="385">
        <f t="shared" ref="MF18" ca="1" si="2603">SUMPRODUCT((MD18:MD21=MD18)*(MC18:MC21&lt;MC18))+MD18</f>
        <v>4</v>
      </c>
      <c r="MG18" s="386" t="str">
        <f t="shared" ref="MG18" ca="1" si="2604">INDEX(LU18:LU22,MATCH(1,MF18:MF22,0),0)</f>
        <v>Poland</v>
      </c>
      <c r="MH18" s="385">
        <f t="shared" ref="MH18" ca="1" si="2605">INDEX(MD18:MD22,MATCH(MG18,LU18:LU22,0),0)</f>
        <v>1</v>
      </c>
      <c r="MI18" s="385" t="str">
        <f t="shared" ref="MI18" ca="1" si="2606">IF(MH19=1,MG18,"")</f>
        <v>Poland</v>
      </c>
      <c r="MJ18" s="385" t="str">
        <f t="shared" ref="MJ18" ca="1" si="2607">IF(MH20=2,MG19,"")</f>
        <v/>
      </c>
      <c r="MK18" s="385" t="str">
        <f t="shared" ref="MK18" ca="1" si="2608">IF(MH21=3,MG20,"")</f>
        <v/>
      </c>
      <c r="ML18" s="385" t="str">
        <f t="shared" ref="ML18" si="2609">IF(MH22=4,MG21,"")</f>
        <v/>
      </c>
      <c r="MN18" s="385" t="str">
        <f t="shared" ref="MN18:MN21" ca="1" si="2610">IF(MI18&lt;&gt;"",MI18,"")</f>
        <v>Poland</v>
      </c>
      <c r="MO18" s="385">
        <f ca="1">SUMPRODUCT((PS3:PS54=MN18)*(PV3:PV54=MN19)*(PW3:PW54="W"))+SUMPRODUCT((PS3:PS54=MN18)*(PV3:PV54=MN20)*(PW3:PW54="W"))+SUMPRODUCT((PS3:PS54=MN18)*(PV3:PV54=MN21)*(PW3:PW54="W"))+SUMPRODUCT((PS3:PS54=MN18)*(PV3:PV54=MN22)*(PW3:PW54="W"))+SUMPRODUCT((PS3:PS54=MN19)*(PV3:PV54=MN18)*(PX3:PX54="W"))+SUMPRODUCT((PS3:PS54=MN20)*(PV3:PV54=MN18)*(PX3:PX54="W"))+SUMPRODUCT((PS3:PS54=MN21)*(PV3:PV54=MN18)*(PX3:PX54="W"))+SUMPRODUCT((PS3:PS54=MN22)*(PV3:PV54=MN18)*(PX3:PX54="W"))</f>
        <v>0</v>
      </c>
      <c r="MP18" s="385">
        <f ca="1">SUMPRODUCT((PS3:PS54=MN18)*(PV3:PV54=MN19)*(PW3:PW54="D"))+SUMPRODUCT((PS3:PS54=MN18)*(PV3:PV54=MN20)*(PW3:PW54="D"))+SUMPRODUCT((PS3:PS54=MN18)*(PV3:PV54=MN21)*(PW3:PW54="D"))+SUMPRODUCT((PS3:PS54=MN18)*(PV3:PV54=MN22)*(PW3:PW54="D"))+SUMPRODUCT((PS3:PS54=MN19)*(PV3:PV54=MN18)*(PW3:PW54="D"))+SUMPRODUCT((PS3:PS54=MN20)*(PV3:PV54=MN18)*(PW3:PW54="D"))+SUMPRODUCT((PS3:PS54=MN21)*(PV3:PV54=MN18)*(PW3:PW54="D"))+SUMPRODUCT((PS3:PS54=MN22)*(PV3:PV54=MN18)*(PW3:PW54="D"))</f>
        <v>0</v>
      </c>
      <c r="MQ18" s="385">
        <f ca="1">SUMPRODUCT((PS3:PS54=MN18)*(PV3:PV54=MN19)*(PW3:PW54="L"))+SUMPRODUCT((PS3:PS54=MN18)*(PV3:PV54=MN20)*(PW3:PW54="L"))+SUMPRODUCT((PS3:PS54=MN18)*(PV3:PV54=MN21)*(PW3:PW54="L"))+SUMPRODUCT((PS3:PS54=MN18)*(PV3:PV54=MN22)*(PW3:PW54="L"))+SUMPRODUCT((PS3:PS54=MN19)*(PV3:PV54=MN18)*(PX3:PX54="L"))+SUMPRODUCT((PS3:PS54=MN20)*(PV3:PV54=MN18)*(PX3:PX54="L"))+SUMPRODUCT((PS3:PS54=MN21)*(PV3:PV54=MN18)*(PX3:PX54="L"))+SUMPRODUCT((PS3:PS54=MN22)*(PV3:PV54=MN18)*(PX3:PX54="L"))</f>
        <v>0</v>
      </c>
      <c r="MR18" s="385">
        <f ca="1">SUMPRODUCT((PS3:PS54=MN18)*(PV3:PV54=MN19)*PT3:PT54)+SUMPRODUCT((PS3:PS54=MN18)*(PV3:PV54=MN20)*PT3:PT54)+SUMPRODUCT((PS3:PS54=MN18)*(PV3:PV54=MN21)*PT3:PT54)+SUMPRODUCT((PS3:PS54=MN18)*(PV3:PV54=MN22)*PT3:PT54)+SUMPRODUCT((PS3:PS54=MN19)*(PV3:PV54=MN18)*PU3:PU54)+SUMPRODUCT((PS3:PS54=MN20)*(PV3:PV54=MN18)*PU3:PU54)+SUMPRODUCT((PS3:PS54=MN21)*(PV3:PV54=MN18)*PU3:PU54)+SUMPRODUCT((PS3:PS54=MN22)*(PV3:PV54=MN18)*PU3:PU54)</f>
        <v>0</v>
      </c>
      <c r="MS18" s="385">
        <f ca="1">SUMPRODUCT((PS3:PS54=MN18)*(PV3:PV54=MN19)*PU3:PU54)+SUMPRODUCT((PS3:PS54=MN18)*(PV3:PV54=MN20)*PU3:PU54)+SUMPRODUCT((PS3:PS54=MN18)*(PV3:PV54=MN21)*PU3:PU54)+SUMPRODUCT((PS3:PS54=MN18)*(PV3:PV54=MN22)*PU3:PU54)+SUMPRODUCT((PS3:PS54=MN19)*(PV3:PV54=MN18)*PT3:PT54)+SUMPRODUCT((PS3:PS54=MN20)*(PV3:PV54=MN18)*PT3:PT54)+SUMPRODUCT((PS3:PS54=MN21)*(PV3:PV54=MN18)*PT3:PT54)+SUMPRODUCT((PS3:PS54=MN22)*(PV3:PV54=MN18)*PT3:PT54)</f>
        <v>0</v>
      </c>
      <c r="MT18" s="385">
        <f t="shared" ref="MT18:MT21" ca="1" si="2611">MR18-MS18+1000</f>
        <v>1000</v>
      </c>
      <c r="MU18" s="385">
        <f t="shared" ref="MU18:MU21" ca="1" si="2612">IF(MN18&lt;&gt;"",MO18*3+MP18*1,"")</f>
        <v>0</v>
      </c>
      <c r="MV18" s="385">
        <f ca="1">IF(MN18&lt;&gt;"",VLOOKUP(MN18,LU4:MA52,7,FALSE),"")</f>
        <v>1000</v>
      </c>
      <c r="MW18" s="385">
        <f ca="1">IF(MN18&lt;&gt;"",VLOOKUP(MN18,LU4:MA52,5,FALSE),"")</f>
        <v>0</v>
      </c>
      <c r="MX18" s="385">
        <f ca="1">IF(MN18&lt;&gt;"",VLOOKUP(MN18,LU4:MC52,9,FALSE),"")</f>
        <v>6</v>
      </c>
      <c r="MY18" s="385">
        <f t="shared" ref="MY18:MY21" ca="1" si="2613">MU18</f>
        <v>0</v>
      </c>
      <c r="MZ18" s="385">
        <f t="shared" ref="MZ18" ca="1" si="2614">IF(MN18&lt;&gt;"",RANK(MY18,MY18:MY22),"")</f>
        <v>1</v>
      </c>
      <c r="NA18" s="385">
        <f t="shared" ref="NA18" ca="1" si="2615">IF(MN18&lt;&gt;"",SUMPRODUCT((MY18:MY22=MY18)*(MT18:MT22&gt;MT18)),"")</f>
        <v>0</v>
      </c>
      <c r="NB18" s="385">
        <f t="shared" ref="NB18" ca="1" si="2616">IF(MN18&lt;&gt;"",SUMPRODUCT((MY18:MY22=MY18)*(MT18:MT22=MT18)*(MR18:MR22&gt;MR18)),"")</f>
        <v>0</v>
      </c>
      <c r="NC18" s="385">
        <f t="shared" ref="NC18" ca="1" si="2617">IF(MN18&lt;&gt;"",SUMPRODUCT((MY18:MY22=MY18)*(MT18:MT22=MT18)*(MR18:MR22=MR18)*(MV18:MV22&gt;MV18)),"")</f>
        <v>0</v>
      </c>
      <c r="ND18" s="385">
        <f t="shared" ref="ND18" ca="1" si="2618">IF(MN18&lt;&gt;"",SUMPRODUCT((MY18:MY22=MY18)*(MT18:MT22=MT18)*(MR18:MR22=MR18)*(MV18:MV22=MV18)*(MW18:MW22&gt;MW18)),"")</f>
        <v>0</v>
      </c>
      <c r="NE18" s="385">
        <f t="shared" ref="NE18" ca="1" si="2619">IF(MN18&lt;&gt;"",SUMPRODUCT((MY18:MY22=MY18)*(MT18:MT22=MT18)*(MR18:MR22=MR18)*(MV18:MV22=MV18)*(MW18:MW22=MW18)*(MX18:MX22&gt;MX18)),"")</f>
        <v>3</v>
      </c>
      <c r="NF18" s="385">
        <f t="shared" ref="NF18" ca="1" si="2620">IF(MN18&lt;&gt;"",IF(NF70&lt;&gt;"",IF(MM69=3,NF70,NF70+MM69),SUM(MZ18:NE18)),"")</f>
        <v>4</v>
      </c>
      <c r="NG18" s="385" t="str">
        <f t="shared" ref="NG18" ca="1" si="2621">IF(MN18&lt;&gt;"",INDEX(MN18:MN22,MATCH(1,NF18:NF22,0),0),"")</f>
        <v>Germany</v>
      </c>
      <c r="PP18" s="385" t="str">
        <f t="shared" ref="PP18" ca="1" si="2622">IF(NG18&lt;&gt;"",NG18,MG18)</f>
        <v>Germany</v>
      </c>
      <c r="PQ18" s="385">
        <v>1</v>
      </c>
      <c r="PR18" s="385">
        <v>16</v>
      </c>
      <c r="PS18" s="389" t="str">
        <f t="shared" si="12"/>
        <v>France</v>
      </c>
      <c r="PT18" s="389">
        <f ca="1">IF(OFFSET('Game Board'!O23,0,PT1)&lt;&gt;"",OFFSET('Game Board'!O23,0,PT1),0)</f>
        <v>0</v>
      </c>
      <c r="PU18" s="389">
        <f ca="1">IF(OFFSET('Game Board'!P23,0,PT1)&lt;&gt;"",OFFSET('Game Board'!P23,0,PT1),0)</f>
        <v>0</v>
      </c>
      <c r="PV18" s="389" t="str">
        <f t="shared" si="13"/>
        <v>Wales</v>
      </c>
      <c r="PW18" s="389" t="str">
        <f ca="1">IF(AND(OFFSET('Game Board'!O23,0,PT1)&lt;&gt;"",OFFSET('Game Board'!P23,0,PT1)&lt;&gt;""),IF(PT18&gt;PU18,"W",IF(PT18=PU18,"D","L")),"")</f>
        <v/>
      </c>
      <c r="PX18" s="385" t="str">
        <f t="shared" ca="1" si="14"/>
        <v/>
      </c>
      <c r="PZ18" s="385">
        <f ca="1">VLOOKUP(QA18,TV18:TW22,2,FALSE)</f>
        <v>1</v>
      </c>
      <c r="QA18" s="386" t="str">
        <f t="shared" ref="QA18:QA21" si="2623">LU18</f>
        <v>Germany</v>
      </c>
      <c r="QB18" s="385">
        <f ca="1">SUMPRODUCT((TY3:TY54=QA18)*(UC3:UC54="W"))+SUMPRODUCT((UB3:UB54=QA18)*(UD3:UD54="W"))</f>
        <v>0</v>
      </c>
      <c r="QC18" s="385">
        <f ca="1">SUMPRODUCT((TY3:TY54=QA18)*(UC3:UC54="D"))+SUMPRODUCT((UB3:UB54=QA18)*(UD3:UD54="D"))</f>
        <v>0</v>
      </c>
      <c r="QD18" s="385">
        <f ca="1">SUMPRODUCT((TY3:TY54=QA18)*(UC3:UC54="L"))+SUMPRODUCT((UB3:UB54=QA18)*(UD3:UD54="L"))</f>
        <v>0</v>
      </c>
      <c r="QE18" s="385">
        <f t="shared" ref="QE18" ca="1" si="2624">SUMIF(TY3:TY72,QA18,TZ3:TZ72)+SUMIF(UB3:UB72,QA18,UA3:UA72)</f>
        <v>0</v>
      </c>
      <c r="QF18" s="385">
        <f t="shared" ref="QF18" ca="1" si="2625">SUMIF(UB3:UB72,QA18,TZ3:TZ72)+SUMIF(TY3:TY72,QA18,UA3:UA72)</f>
        <v>0</v>
      </c>
      <c r="QG18" s="385">
        <f t="shared" ref="QG18:QG21" ca="1" si="2626">QE18-QF18+1000</f>
        <v>1000</v>
      </c>
      <c r="QH18" s="385">
        <f t="shared" ref="QH18:QH21" ca="1" si="2627">QB18*3+QC18*1</f>
        <v>0</v>
      </c>
      <c r="QI18" s="391">
        <f t="shared" si="99"/>
        <v>30</v>
      </c>
      <c r="QJ18" s="385">
        <f t="shared" ref="QJ18" ca="1" si="2628">IF(COUNTIF(QH18:QH22,4)&lt;&gt;4,RANK(QH18,QH18:QH22),QH70)</f>
        <v>1</v>
      </c>
      <c r="QL18" s="385">
        <f t="shared" ref="QL18" ca="1" si="2629">SUMPRODUCT((QJ18:QJ21=QJ18)*(QI18:QI21&lt;QI18))+QJ18</f>
        <v>4</v>
      </c>
      <c r="QM18" s="386" t="str">
        <f t="shared" ref="QM18" ca="1" si="2630">INDEX(QA18:QA22,MATCH(1,QL18:QL22,0),0)</f>
        <v>Poland</v>
      </c>
      <c r="QN18" s="385">
        <f t="shared" ref="QN18" ca="1" si="2631">INDEX(QJ18:QJ22,MATCH(QM18,QA18:QA22,0),0)</f>
        <v>1</v>
      </c>
      <c r="QO18" s="385" t="str">
        <f t="shared" ref="QO18" ca="1" si="2632">IF(QN19=1,QM18,"")</f>
        <v>Poland</v>
      </c>
      <c r="QP18" s="385" t="str">
        <f t="shared" ref="QP18" ca="1" si="2633">IF(QN20=2,QM19,"")</f>
        <v/>
      </c>
      <c r="QQ18" s="385" t="str">
        <f t="shared" ref="QQ18" ca="1" si="2634">IF(QN21=3,QM20,"")</f>
        <v/>
      </c>
      <c r="QR18" s="385" t="str">
        <f t="shared" ref="QR18" si="2635">IF(QN22=4,QM21,"")</f>
        <v/>
      </c>
      <c r="QT18" s="385" t="str">
        <f t="shared" ref="QT18:QT21" ca="1" si="2636">IF(QO18&lt;&gt;"",QO18,"")</f>
        <v>Poland</v>
      </c>
      <c r="QU18" s="385">
        <f ca="1">SUMPRODUCT((TY3:TY54=QT18)*(UB3:UB54=QT19)*(UC3:UC54="W"))+SUMPRODUCT((TY3:TY54=QT18)*(UB3:UB54=QT20)*(UC3:UC54="W"))+SUMPRODUCT((TY3:TY54=QT18)*(UB3:UB54=QT21)*(UC3:UC54="W"))+SUMPRODUCT((TY3:TY54=QT18)*(UB3:UB54=QT22)*(UC3:UC54="W"))+SUMPRODUCT((TY3:TY54=QT19)*(UB3:UB54=QT18)*(UD3:UD54="W"))+SUMPRODUCT((TY3:TY54=QT20)*(UB3:UB54=QT18)*(UD3:UD54="W"))+SUMPRODUCT((TY3:TY54=QT21)*(UB3:UB54=QT18)*(UD3:UD54="W"))+SUMPRODUCT((TY3:TY54=QT22)*(UB3:UB54=QT18)*(UD3:UD54="W"))</f>
        <v>0</v>
      </c>
      <c r="QV18" s="385">
        <f ca="1">SUMPRODUCT((TY3:TY54=QT18)*(UB3:UB54=QT19)*(UC3:UC54="D"))+SUMPRODUCT((TY3:TY54=QT18)*(UB3:UB54=QT20)*(UC3:UC54="D"))+SUMPRODUCT((TY3:TY54=QT18)*(UB3:UB54=QT21)*(UC3:UC54="D"))+SUMPRODUCT((TY3:TY54=QT18)*(UB3:UB54=QT22)*(UC3:UC54="D"))+SUMPRODUCT((TY3:TY54=QT19)*(UB3:UB54=QT18)*(UC3:UC54="D"))+SUMPRODUCT((TY3:TY54=QT20)*(UB3:UB54=QT18)*(UC3:UC54="D"))+SUMPRODUCT((TY3:TY54=QT21)*(UB3:UB54=QT18)*(UC3:UC54="D"))+SUMPRODUCT((TY3:TY54=QT22)*(UB3:UB54=QT18)*(UC3:UC54="D"))</f>
        <v>0</v>
      </c>
      <c r="QW18" s="385">
        <f ca="1">SUMPRODUCT((TY3:TY54=QT18)*(UB3:UB54=QT19)*(UC3:UC54="L"))+SUMPRODUCT((TY3:TY54=QT18)*(UB3:UB54=QT20)*(UC3:UC54="L"))+SUMPRODUCT((TY3:TY54=QT18)*(UB3:UB54=QT21)*(UC3:UC54="L"))+SUMPRODUCT((TY3:TY54=QT18)*(UB3:UB54=QT22)*(UC3:UC54="L"))+SUMPRODUCT((TY3:TY54=QT19)*(UB3:UB54=QT18)*(UD3:UD54="L"))+SUMPRODUCT((TY3:TY54=QT20)*(UB3:UB54=QT18)*(UD3:UD54="L"))+SUMPRODUCT((TY3:TY54=QT21)*(UB3:UB54=QT18)*(UD3:UD54="L"))+SUMPRODUCT((TY3:TY54=QT22)*(UB3:UB54=QT18)*(UD3:UD54="L"))</f>
        <v>0</v>
      </c>
      <c r="QX18" s="385">
        <f ca="1">SUMPRODUCT((TY3:TY54=QT18)*(UB3:UB54=QT19)*TZ3:TZ54)+SUMPRODUCT((TY3:TY54=QT18)*(UB3:UB54=QT20)*TZ3:TZ54)+SUMPRODUCT((TY3:TY54=QT18)*(UB3:UB54=QT21)*TZ3:TZ54)+SUMPRODUCT((TY3:TY54=QT18)*(UB3:UB54=QT22)*TZ3:TZ54)+SUMPRODUCT((TY3:TY54=QT19)*(UB3:UB54=QT18)*UA3:UA54)+SUMPRODUCT((TY3:TY54=QT20)*(UB3:UB54=QT18)*UA3:UA54)+SUMPRODUCT((TY3:TY54=QT21)*(UB3:UB54=QT18)*UA3:UA54)+SUMPRODUCT((TY3:TY54=QT22)*(UB3:UB54=QT18)*UA3:UA54)</f>
        <v>0</v>
      </c>
      <c r="QY18" s="385">
        <f ca="1">SUMPRODUCT((TY3:TY54=QT18)*(UB3:UB54=QT19)*UA3:UA54)+SUMPRODUCT((TY3:TY54=QT18)*(UB3:UB54=QT20)*UA3:UA54)+SUMPRODUCT((TY3:TY54=QT18)*(UB3:UB54=QT21)*UA3:UA54)+SUMPRODUCT((TY3:TY54=QT18)*(UB3:UB54=QT22)*UA3:UA54)+SUMPRODUCT((TY3:TY54=QT19)*(UB3:UB54=QT18)*TZ3:TZ54)+SUMPRODUCT((TY3:TY54=QT20)*(UB3:UB54=QT18)*TZ3:TZ54)+SUMPRODUCT((TY3:TY54=QT21)*(UB3:UB54=QT18)*TZ3:TZ54)+SUMPRODUCT((TY3:TY54=QT22)*(UB3:UB54=QT18)*TZ3:TZ54)</f>
        <v>0</v>
      </c>
      <c r="QZ18" s="385">
        <f t="shared" ref="QZ18:QZ21" ca="1" si="2637">QX18-QY18+1000</f>
        <v>1000</v>
      </c>
      <c r="RA18" s="385">
        <f t="shared" ref="RA18:RA21" ca="1" si="2638">IF(QT18&lt;&gt;"",QU18*3+QV18*1,"")</f>
        <v>0</v>
      </c>
      <c r="RB18" s="385">
        <f ca="1">IF(QT18&lt;&gt;"",VLOOKUP(QT18,QA4:QG52,7,FALSE),"")</f>
        <v>1000</v>
      </c>
      <c r="RC18" s="385">
        <f ca="1">IF(QT18&lt;&gt;"",VLOOKUP(QT18,QA4:QG52,5,FALSE),"")</f>
        <v>0</v>
      </c>
      <c r="RD18" s="385">
        <f ca="1">IF(QT18&lt;&gt;"",VLOOKUP(QT18,QA4:QI52,9,FALSE),"")</f>
        <v>6</v>
      </c>
      <c r="RE18" s="385">
        <f t="shared" ref="RE18:RE21" ca="1" si="2639">RA18</f>
        <v>0</v>
      </c>
      <c r="RF18" s="385">
        <f t="shared" ref="RF18" ca="1" si="2640">IF(QT18&lt;&gt;"",RANK(RE18,RE18:RE22),"")</f>
        <v>1</v>
      </c>
      <c r="RG18" s="385">
        <f t="shared" ref="RG18" ca="1" si="2641">IF(QT18&lt;&gt;"",SUMPRODUCT((RE18:RE22=RE18)*(QZ18:QZ22&gt;QZ18)),"")</f>
        <v>0</v>
      </c>
      <c r="RH18" s="385">
        <f t="shared" ref="RH18" ca="1" si="2642">IF(QT18&lt;&gt;"",SUMPRODUCT((RE18:RE22=RE18)*(QZ18:QZ22=QZ18)*(QX18:QX22&gt;QX18)),"")</f>
        <v>0</v>
      </c>
      <c r="RI18" s="385">
        <f t="shared" ref="RI18" ca="1" si="2643">IF(QT18&lt;&gt;"",SUMPRODUCT((RE18:RE22=RE18)*(QZ18:QZ22=QZ18)*(QX18:QX22=QX18)*(RB18:RB22&gt;RB18)),"")</f>
        <v>0</v>
      </c>
      <c r="RJ18" s="385">
        <f t="shared" ref="RJ18" ca="1" si="2644">IF(QT18&lt;&gt;"",SUMPRODUCT((RE18:RE22=RE18)*(QZ18:QZ22=QZ18)*(QX18:QX22=QX18)*(RB18:RB22=RB18)*(RC18:RC22&gt;RC18)),"")</f>
        <v>0</v>
      </c>
      <c r="RK18" s="385">
        <f t="shared" ref="RK18" ca="1" si="2645">IF(QT18&lt;&gt;"",SUMPRODUCT((RE18:RE22=RE18)*(QZ18:QZ22=QZ18)*(QX18:QX22=QX18)*(RB18:RB22=RB18)*(RC18:RC22=RC18)*(RD18:RD22&gt;RD18)),"")</f>
        <v>3</v>
      </c>
      <c r="RL18" s="385">
        <f t="shared" ref="RL18" ca="1" si="2646">IF(QT18&lt;&gt;"",IF(RL70&lt;&gt;"",IF(QS69=3,RL70,RL70+QS69),SUM(RF18:RK18)),"")</f>
        <v>4</v>
      </c>
      <c r="RM18" s="385" t="str">
        <f t="shared" ref="RM18" ca="1" si="2647">IF(QT18&lt;&gt;"",INDEX(QT18:QT22,MATCH(1,RL18:RL22,0),0),"")</f>
        <v>Germany</v>
      </c>
      <c r="TV18" s="385" t="str">
        <f t="shared" ref="TV18" ca="1" si="2648">IF(RM18&lt;&gt;"",RM18,QM18)</f>
        <v>Germany</v>
      </c>
      <c r="TW18" s="385">
        <v>1</v>
      </c>
      <c r="TX18" s="385">
        <v>16</v>
      </c>
      <c r="TY18" s="389" t="str">
        <f t="shared" si="15"/>
        <v>France</v>
      </c>
      <c r="TZ18" s="389">
        <f ca="1">IF(OFFSET('Game Board'!O23,0,TZ1)&lt;&gt;"",OFFSET('Game Board'!O23,0,TZ1),0)</f>
        <v>0</v>
      </c>
      <c r="UA18" s="389">
        <f ca="1">IF(OFFSET('Game Board'!P23,0,TZ1)&lt;&gt;"",OFFSET('Game Board'!P23,0,TZ1),0)</f>
        <v>0</v>
      </c>
      <c r="UB18" s="389" t="str">
        <f t="shared" si="16"/>
        <v>Wales</v>
      </c>
      <c r="UC18" s="389" t="str">
        <f ca="1">IF(AND(OFFSET('Game Board'!O23,0,TZ1)&lt;&gt;"",OFFSET('Game Board'!P23,0,TZ1)&lt;&gt;""),IF(TZ18&gt;UA18,"W",IF(TZ18=UA18,"D","L")),"")</f>
        <v/>
      </c>
      <c r="UD18" s="385" t="str">
        <f t="shared" ca="1" si="17"/>
        <v/>
      </c>
      <c r="UF18" s="385">
        <f ca="1">VLOOKUP(UG18,YB18:YC22,2,FALSE)</f>
        <v>1</v>
      </c>
      <c r="UG18" s="386" t="str">
        <f t="shared" ref="UG18:UG21" si="2649">QA18</f>
        <v>Germany</v>
      </c>
      <c r="UH18" s="385">
        <f ca="1">SUMPRODUCT((YE3:YE54=UG18)*(YI3:YI54="W"))+SUMPRODUCT((YH3:YH54=UG18)*(YJ3:YJ54="W"))</f>
        <v>0</v>
      </c>
      <c r="UI18" s="385">
        <f ca="1">SUMPRODUCT((YE3:YE54=UG18)*(YI3:YI54="D"))+SUMPRODUCT((YH3:YH54=UG18)*(YJ3:YJ54="D"))</f>
        <v>0</v>
      </c>
      <c r="UJ18" s="385">
        <f ca="1">SUMPRODUCT((YE3:YE54=UG18)*(YI3:YI54="L"))+SUMPRODUCT((YH3:YH54=UG18)*(YJ3:YJ54="L"))</f>
        <v>0</v>
      </c>
      <c r="UK18" s="385">
        <f t="shared" ref="UK18" ca="1" si="2650">SUMIF(YE3:YE72,UG18,YF3:YF72)+SUMIF(YH3:YH72,UG18,YG3:YG72)</f>
        <v>0</v>
      </c>
      <c r="UL18" s="385">
        <f t="shared" ref="UL18" ca="1" si="2651">SUMIF(YH3:YH72,UG18,YF3:YF72)+SUMIF(YE3:YE72,UG18,YG3:YG72)</f>
        <v>0</v>
      </c>
      <c r="UM18" s="385">
        <f t="shared" ref="UM18:UM21" ca="1" si="2652">UK18-UL18+1000</f>
        <v>1000</v>
      </c>
      <c r="UN18" s="385">
        <f t="shared" ref="UN18:UN21" ca="1" si="2653">UH18*3+UI18*1</f>
        <v>0</v>
      </c>
      <c r="UO18" s="391">
        <f t="shared" si="126"/>
        <v>30</v>
      </c>
      <c r="UP18" s="385">
        <f t="shared" ref="UP18" ca="1" si="2654">IF(COUNTIF(UN18:UN22,4)&lt;&gt;4,RANK(UN18,UN18:UN22),UN70)</f>
        <v>1</v>
      </c>
      <c r="UR18" s="385">
        <f t="shared" ref="UR18" ca="1" si="2655">SUMPRODUCT((UP18:UP21=UP18)*(UO18:UO21&lt;UO18))+UP18</f>
        <v>4</v>
      </c>
      <c r="US18" s="386" t="str">
        <f t="shared" ref="US18" ca="1" si="2656">INDEX(UG18:UG22,MATCH(1,UR18:UR22,0),0)</f>
        <v>Poland</v>
      </c>
      <c r="UT18" s="385">
        <f t="shared" ref="UT18" ca="1" si="2657">INDEX(UP18:UP22,MATCH(US18,UG18:UG22,0),0)</f>
        <v>1</v>
      </c>
      <c r="UU18" s="385" t="str">
        <f t="shared" ref="UU18" ca="1" si="2658">IF(UT19=1,US18,"")</f>
        <v>Poland</v>
      </c>
      <c r="UV18" s="385" t="str">
        <f t="shared" ref="UV18" ca="1" si="2659">IF(UT20=2,US19,"")</f>
        <v/>
      </c>
      <c r="UW18" s="385" t="str">
        <f t="shared" ref="UW18" ca="1" si="2660">IF(UT21=3,US20,"")</f>
        <v/>
      </c>
      <c r="UX18" s="385" t="str">
        <f t="shared" ref="UX18" si="2661">IF(UT22=4,US21,"")</f>
        <v/>
      </c>
      <c r="UZ18" s="385" t="str">
        <f t="shared" ref="UZ18:UZ21" ca="1" si="2662">IF(UU18&lt;&gt;"",UU18,"")</f>
        <v>Poland</v>
      </c>
      <c r="VA18" s="385">
        <f ca="1">SUMPRODUCT((YE3:YE54=UZ18)*(YH3:YH54=UZ19)*(YI3:YI54="W"))+SUMPRODUCT((YE3:YE54=UZ18)*(YH3:YH54=UZ20)*(YI3:YI54="W"))+SUMPRODUCT((YE3:YE54=UZ18)*(YH3:YH54=UZ21)*(YI3:YI54="W"))+SUMPRODUCT((YE3:YE54=UZ18)*(YH3:YH54=UZ22)*(YI3:YI54="W"))+SUMPRODUCT((YE3:YE54=UZ19)*(YH3:YH54=UZ18)*(YJ3:YJ54="W"))+SUMPRODUCT((YE3:YE54=UZ20)*(YH3:YH54=UZ18)*(YJ3:YJ54="W"))+SUMPRODUCT((YE3:YE54=UZ21)*(YH3:YH54=UZ18)*(YJ3:YJ54="W"))+SUMPRODUCT((YE3:YE54=UZ22)*(YH3:YH54=UZ18)*(YJ3:YJ54="W"))</f>
        <v>0</v>
      </c>
      <c r="VB18" s="385">
        <f ca="1">SUMPRODUCT((YE3:YE54=UZ18)*(YH3:YH54=UZ19)*(YI3:YI54="D"))+SUMPRODUCT((YE3:YE54=UZ18)*(YH3:YH54=UZ20)*(YI3:YI54="D"))+SUMPRODUCT((YE3:YE54=UZ18)*(YH3:YH54=UZ21)*(YI3:YI54="D"))+SUMPRODUCT((YE3:YE54=UZ18)*(YH3:YH54=UZ22)*(YI3:YI54="D"))+SUMPRODUCT((YE3:YE54=UZ19)*(YH3:YH54=UZ18)*(YI3:YI54="D"))+SUMPRODUCT((YE3:YE54=UZ20)*(YH3:YH54=UZ18)*(YI3:YI54="D"))+SUMPRODUCT((YE3:YE54=UZ21)*(YH3:YH54=UZ18)*(YI3:YI54="D"))+SUMPRODUCT((YE3:YE54=UZ22)*(YH3:YH54=UZ18)*(YI3:YI54="D"))</f>
        <v>0</v>
      </c>
      <c r="VC18" s="385">
        <f ca="1">SUMPRODUCT((YE3:YE54=UZ18)*(YH3:YH54=UZ19)*(YI3:YI54="L"))+SUMPRODUCT((YE3:YE54=UZ18)*(YH3:YH54=UZ20)*(YI3:YI54="L"))+SUMPRODUCT((YE3:YE54=UZ18)*(YH3:YH54=UZ21)*(YI3:YI54="L"))+SUMPRODUCT((YE3:YE54=UZ18)*(YH3:YH54=UZ22)*(YI3:YI54="L"))+SUMPRODUCT((YE3:YE54=UZ19)*(YH3:YH54=UZ18)*(YJ3:YJ54="L"))+SUMPRODUCT((YE3:YE54=UZ20)*(YH3:YH54=UZ18)*(YJ3:YJ54="L"))+SUMPRODUCT((YE3:YE54=UZ21)*(YH3:YH54=UZ18)*(YJ3:YJ54="L"))+SUMPRODUCT((YE3:YE54=UZ22)*(YH3:YH54=UZ18)*(YJ3:YJ54="L"))</f>
        <v>0</v>
      </c>
      <c r="VD18" s="385">
        <f ca="1">SUMPRODUCT((YE3:YE54=UZ18)*(YH3:YH54=UZ19)*YF3:YF54)+SUMPRODUCT((YE3:YE54=UZ18)*(YH3:YH54=UZ20)*YF3:YF54)+SUMPRODUCT((YE3:YE54=UZ18)*(YH3:YH54=UZ21)*YF3:YF54)+SUMPRODUCT((YE3:YE54=UZ18)*(YH3:YH54=UZ22)*YF3:YF54)+SUMPRODUCT((YE3:YE54=UZ19)*(YH3:YH54=UZ18)*YG3:YG54)+SUMPRODUCT((YE3:YE54=UZ20)*(YH3:YH54=UZ18)*YG3:YG54)+SUMPRODUCT((YE3:YE54=UZ21)*(YH3:YH54=UZ18)*YG3:YG54)+SUMPRODUCT((YE3:YE54=UZ22)*(YH3:YH54=UZ18)*YG3:YG54)</f>
        <v>0</v>
      </c>
      <c r="VE18" s="385">
        <f ca="1">SUMPRODUCT((YE3:YE54=UZ18)*(YH3:YH54=UZ19)*YG3:YG54)+SUMPRODUCT((YE3:YE54=UZ18)*(YH3:YH54=UZ20)*YG3:YG54)+SUMPRODUCT((YE3:YE54=UZ18)*(YH3:YH54=UZ21)*YG3:YG54)+SUMPRODUCT((YE3:YE54=UZ18)*(YH3:YH54=UZ22)*YG3:YG54)+SUMPRODUCT((YE3:YE54=UZ19)*(YH3:YH54=UZ18)*YF3:YF54)+SUMPRODUCT((YE3:YE54=UZ20)*(YH3:YH54=UZ18)*YF3:YF54)+SUMPRODUCT((YE3:YE54=UZ21)*(YH3:YH54=UZ18)*YF3:YF54)+SUMPRODUCT((YE3:YE54=UZ22)*(YH3:YH54=UZ18)*YF3:YF54)</f>
        <v>0</v>
      </c>
      <c r="VF18" s="385">
        <f t="shared" ref="VF18:VF21" ca="1" si="2663">VD18-VE18+1000</f>
        <v>1000</v>
      </c>
      <c r="VG18" s="385">
        <f t="shared" ref="VG18:VG21" ca="1" si="2664">IF(UZ18&lt;&gt;"",VA18*3+VB18*1,"")</f>
        <v>0</v>
      </c>
      <c r="VH18" s="385">
        <f ca="1">IF(UZ18&lt;&gt;"",VLOOKUP(UZ18,UG4:UM52,7,FALSE),"")</f>
        <v>1000</v>
      </c>
      <c r="VI18" s="385">
        <f ca="1">IF(UZ18&lt;&gt;"",VLOOKUP(UZ18,UG4:UM52,5,FALSE),"")</f>
        <v>0</v>
      </c>
      <c r="VJ18" s="385">
        <f ca="1">IF(UZ18&lt;&gt;"",VLOOKUP(UZ18,UG4:UO52,9,FALSE),"")</f>
        <v>6</v>
      </c>
      <c r="VK18" s="385">
        <f t="shared" ref="VK18:VK21" ca="1" si="2665">VG18</f>
        <v>0</v>
      </c>
      <c r="VL18" s="385">
        <f t="shared" ref="VL18" ca="1" si="2666">IF(UZ18&lt;&gt;"",RANK(VK18,VK18:VK22),"")</f>
        <v>1</v>
      </c>
      <c r="VM18" s="385">
        <f t="shared" ref="VM18" ca="1" si="2667">IF(UZ18&lt;&gt;"",SUMPRODUCT((VK18:VK22=VK18)*(VF18:VF22&gt;VF18)),"")</f>
        <v>0</v>
      </c>
      <c r="VN18" s="385">
        <f t="shared" ref="VN18" ca="1" si="2668">IF(UZ18&lt;&gt;"",SUMPRODUCT((VK18:VK22=VK18)*(VF18:VF22=VF18)*(VD18:VD22&gt;VD18)),"")</f>
        <v>0</v>
      </c>
      <c r="VO18" s="385">
        <f t="shared" ref="VO18" ca="1" si="2669">IF(UZ18&lt;&gt;"",SUMPRODUCT((VK18:VK22=VK18)*(VF18:VF22=VF18)*(VD18:VD22=VD18)*(VH18:VH22&gt;VH18)),"")</f>
        <v>0</v>
      </c>
      <c r="VP18" s="385">
        <f t="shared" ref="VP18" ca="1" si="2670">IF(UZ18&lt;&gt;"",SUMPRODUCT((VK18:VK22=VK18)*(VF18:VF22=VF18)*(VD18:VD22=VD18)*(VH18:VH22=VH18)*(VI18:VI22&gt;VI18)),"")</f>
        <v>0</v>
      </c>
      <c r="VQ18" s="385">
        <f t="shared" ref="VQ18" ca="1" si="2671">IF(UZ18&lt;&gt;"",SUMPRODUCT((VK18:VK22=VK18)*(VF18:VF22=VF18)*(VD18:VD22=VD18)*(VH18:VH22=VH18)*(VI18:VI22=VI18)*(VJ18:VJ22&gt;VJ18)),"")</f>
        <v>3</v>
      </c>
      <c r="VR18" s="385">
        <f t="shared" ref="VR18" ca="1" si="2672">IF(UZ18&lt;&gt;"",IF(VR70&lt;&gt;"",IF(UY69=3,VR70,VR70+UY69),SUM(VL18:VQ18)),"")</f>
        <v>4</v>
      </c>
      <c r="VS18" s="385" t="str">
        <f t="shared" ref="VS18" ca="1" si="2673">IF(UZ18&lt;&gt;"",INDEX(UZ18:UZ22,MATCH(1,VR18:VR22,0),0),"")</f>
        <v>Germany</v>
      </c>
      <c r="YB18" s="385" t="str">
        <f t="shared" ref="YB18" ca="1" si="2674">IF(VS18&lt;&gt;"",VS18,US18)</f>
        <v>Germany</v>
      </c>
      <c r="YC18" s="385">
        <v>1</v>
      </c>
      <c r="YD18" s="385">
        <v>16</v>
      </c>
      <c r="YE18" s="389" t="str">
        <f t="shared" si="18"/>
        <v>France</v>
      </c>
      <c r="YF18" s="389">
        <f ca="1">IF(OFFSET('Game Board'!O23,0,YF1)&lt;&gt;"",OFFSET('Game Board'!O23,0,YF1),0)</f>
        <v>0</v>
      </c>
      <c r="YG18" s="389">
        <f ca="1">IF(OFFSET('Game Board'!P23,0,YF1)&lt;&gt;"",OFFSET('Game Board'!P23,0,YF1),0)</f>
        <v>0</v>
      </c>
      <c r="YH18" s="389" t="str">
        <f t="shared" si="19"/>
        <v>Wales</v>
      </c>
      <c r="YI18" s="389" t="str">
        <f ca="1">IF(AND(OFFSET('Game Board'!O23,0,YF1)&lt;&gt;"",OFFSET('Game Board'!P23,0,YF1)&lt;&gt;""),IF(YF18&gt;YG18,"W",IF(YF18=YG18,"D","L")),"")</f>
        <v/>
      </c>
      <c r="YJ18" s="385" t="str">
        <f t="shared" ca="1" si="20"/>
        <v/>
      </c>
      <c r="YL18" s="385">
        <f ca="1">VLOOKUP(YM18,ACH18:ACI22,2,FALSE)</f>
        <v>1</v>
      </c>
      <c r="YM18" s="386" t="str">
        <f t="shared" ref="YM18:YM21" si="2675">UG18</f>
        <v>Germany</v>
      </c>
      <c r="YN18" s="385">
        <f ca="1">SUMPRODUCT((ACK3:ACK54=YM18)*(ACO3:ACO54="W"))+SUMPRODUCT((ACN3:ACN54=YM18)*(ACP3:ACP54="W"))</f>
        <v>0</v>
      </c>
      <c r="YO18" s="385">
        <f ca="1">SUMPRODUCT((ACK3:ACK54=YM18)*(ACO3:ACO54="D"))+SUMPRODUCT((ACN3:ACN54=YM18)*(ACP3:ACP54="D"))</f>
        <v>0</v>
      </c>
      <c r="YP18" s="385">
        <f ca="1">SUMPRODUCT((ACK3:ACK54=YM18)*(ACO3:ACO54="L"))+SUMPRODUCT((ACN3:ACN54=YM18)*(ACP3:ACP54="L"))</f>
        <v>0</v>
      </c>
      <c r="YQ18" s="385">
        <f t="shared" ref="YQ18" ca="1" si="2676">SUMIF(ACK3:ACK72,YM18,ACL3:ACL72)+SUMIF(ACN3:ACN72,YM18,ACM3:ACM72)</f>
        <v>0</v>
      </c>
      <c r="YR18" s="385">
        <f t="shared" ref="YR18" ca="1" si="2677">SUMIF(ACN3:ACN72,YM18,ACL3:ACL72)+SUMIF(ACK3:ACK72,YM18,ACM3:ACM72)</f>
        <v>0</v>
      </c>
      <c r="YS18" s="385">
        <f t="shared" ref="YS18:YS21" ca="1" si="2678">YQ18-YR18+1000</f>
        <v>1000</v>
      </c>
      <c r="YT18" s="385">
        <f t="shared" ref="YT18:YT21" ca="1" si="2679">YN18*3+YO18*1</f>
        <v>0</v>
      </c>
      <c r="YU18" s="391">
        <f t="shared" si="153"/>
        <v>30</v>
      </c>
      <c r="YV18" s="385">
        <f t="shared" ref="YV18" ca="1" si="2680">IF(COUNTIF(YT18:YT22,4)&lt;&gt;4,RANK(YT18,YT18:YT22),YT70)</f>
        <v>1</v>
      </c>
      <c r="YX18" s="385">
        <f t="shared" ref="YX18" ca="1" si="2681">SUMPRODUCT((YV18:YV21=YV18)*(YU18:YU21&lt;YU18))+YV18</f>
        <v>4</v>
      </c>
      <c r="YY18" s="386" t="str">
        <f t="shared" ref="YY18" ca="1" si="2682">INDEX(YM18:YM22,MATCH(1,YX18:YX22,0),0)</f>
        <v>Poland</v>
      </c>
      <c r="YZ18" s="385">
        <f t="shared" ref="YZ18" ca="1" si="2683">INDEX(YV18:YV22,MATCH(YY18,YM18:YM22,0),0)</f>
        <v>1</v>
      </c>
      <c r="ZA18" s="385" t="str">
        <f t="shared" ref="ZA18" ca="1" si="2684">IF(YZ19=1,YY18,"")</f>
        <v>Poland</v>
      </c>
      <c r="ZB18" s="385" t="str">
        <f t="shared" ref="ZB18" ca="1" si="2685">IF(YZ20=2,YY19,"")</f>
        <v/>
      </c>
      <c r="ZC18" s="385" t="str">
        <f t="shared" ref="ZC18" ca="1" si="2686">IF(YZ21=3,YY20,"")</f>
        <v/>
      </c>
      <c r="ZD18" s="385" t="str">
        <f t="shared" ref="ZD18" si="2687">IF(YZ22=4,YY21,"")</f>
        <v/>
      </c>
      <c r="ZF18" s="385" t="str">
        <f t="shared" ref="ZF18:ZF21" ca="1" si="2688">IF(ZA18&lt;&gt;"",ZA18,"")</f>
        <v>Poland</v>
      </c>
      <c r="ZG18" s="385">
        <f ca="1">SUMPRODUCT((ACK3:ACK54=ZF18)*(ACN3:ACN54=ZF19)*(ACO3:ACO54="W"))+SUMPRODUCT((ACK3:ACK54=ZF18)*(ACN3:ACN54=ZF20)*(ACO3:ACO54="W"))+SUMPRODUCT((ACK3:ACK54=ZF18)*(ACN3:ACN54=ZF21)*(ACO3:ACO54="W"))+SUMPRODUCT((ACK3:ACK54=ZF18)*(ACN3:ACN54=ZF22)*(ACO3:ACO54="W"))+SUMPRODUCT((ACK3:ACK54=ZF19)*(ACN3:ACN54=ZF18)*(ACP3:ACP54="W"))+SUMPRODUCT((ACK3:ACK54=ZF20)*(ACN3:ACN54=ZF18)*(ACP3:ACP54="W"))+SUMPRODUCT((ACK3:ACK54=ZF21)*(ACN3:ACN54=ZF18)*(ACP3:ACP54="W"))+SUMPRODUCT((ACK3:ACK54=ZF22)*(ACN3:ACN54=ZF18)*(ACP3:ACP54="W"))</f>
        <v>0</v>
      </c>
      <c r="ZH18" s="385">
        <f ca="1">SUMPRODUCT((ACK3:ACK54=ZF18)*(ACN3:ACN54=ZF19)*(ACO3:ACO54="D"))+SUMPRODUCT((ACK3:ACK54=ZF18)*(ACN3:ACN54=ZF20)*(ACO3:ACO54="D"))+SUMPRODUCT((ACK3:ACK54=ZF18)*(ACN3:ACN54=ZF21)*(ACO3:ACO54="D"))+SUMPRODUCT((ACK3:ACK54=ZF18)*(ACN3:ACN54=ZF22)*(ACO3:ACO54="D"))+SUMPRODUCT((ACK3:ACK54=ZF19)*(ACN3:ACN54=ZF18)*(ACO3:ACO54="D"))+SUMPRODUCT((ACK3:ACK54=ZF20)*(ACN3:ACN54=ZF18)*(ACO3:ACO54="D"))+SUMPRODUCT((ACK3:ACK54=ZF21)*(ACN3:ACN54=ZF18)*(ACO3:ACO54="D"))+SUMPRODUCT((ACK3:ACK54=ZF22)*(ACN3:ACN54=ZF18)*(ACO3:ACO54="D"))</f>
        <v>0</v>
      </c>
      <c r="ZI18" s="385">
        <f ca="1">SUMPRODUCT((ACK3:ACK54=ZF18)*(ACN3:ACN54=ZF19)*(ACO3:ACO54="L"))+SUMPRODUCT((ACK3:ACK54=ZF18)*(ACN3:ACN54=ZF20)*(ACO3:ACO54="L"))+SUMPRODUCT((ACK3:ACK54=ZF18)*(ACN3:ACN54=ZF21)*(ACO3:ACO54="L"))+SUMPRODUCT((ACK3:ACK54=ZF18)*(ACN3:ACN54=ZF22)*(ACO3:ACO54="L"))+SUMPRODUCT((ACK3:ACK54=ZF19)*(ACN3:ACN54=ZF18)*(ACP3:ACP54="L"))+SUMPRODUCT((ACK3:ACK54=ZF20)*(ACN3:ACN54=ZF18)*(ACP3:ACP54="L"))+SUMPRODUCT((ACK3:ACK54=ZF21)*(ACN3:ACN54=ZF18)*(ACP3:ACP54="L"))+SUMPRODUCT((ACK3:ACK54=ZF22)*(ACN3:ACN54=ZF18)*(ACP3:ACP54="L"))</f>
        <v>0</v>
      </c>
      <c r="ZJ18" s="385">
        <f ca="1">SUMPRODUCT((ACK3:ACK54=ZF18)*(ACN3:ACN54=ZF19)*ACL3:ACL54)+SUMPRODUCT((ACK3:ACK54=ZF18)*(ACN3:ACN54=ZF20)*ACL3:ACL54)+SUMPRODUCT((ACK3:ACK54=ZF18)*(ACN3:ACN54=ZF21)*ACL3:ACL54)+SUMPRODUCT((ACK3:ACK54=ZF18)*(ACN3:ACN54=ZF22)*ACL3:ACL54)+SUMPRODUCT((ACK3:ACK54=ZF19)*(ACN3:ACN54=ZF18)*ACM3:ACM54)+SUMPRODUCT((ACK3:ACK54=ZF20)*(ACN3:ACN54=ZF18)*ACM3:ACM54)+SUMPRODUCT((ACK3:ACK54=ZF21)*(ACN3:ACN54=ZF18)*ACM3:ACM54)+SUMPRODUCT((ACK3:ACK54=ZF22)*(ACN3:ACN54=ZF18)*ACM3:ACM54)</f>
        <v>0</v>
      </c>
      <c r="ZK18" s="385">
        <f ca="1">SUMPRODUCT((ACK3:ACK54=ZF18)*(ACN3:ACN54=ZF19)*ACM3:ACM54)+SUMPRODUCT((ACK3:ACK54=ZF18)*(ACN3:ACN54=ZF20)*ACM3:ACM54)+SUMPRODUCT((ACK3:ACK54=ZF18)*(ACN3:ACN54=ZF21)*ACM3:ACM54)+SUMPRODUCT((ACK3:ACK54=ZF18)*(ACN3:ACN54=ZF22)*ACM3:ACM54)+SUMPRODUCT((ACK3:ACK54=ZF19)*(ACN3:ACN54=ZF18)*ACL3:ACL54)+SUMPRODUCT((ACK3:ACK54=ZF20)*(ACN3:ACN54=ZF18)*ACL3:ACL54)+SUMPRODUCT((ACK3:ACK54=ZF21)*(ACN3:ACN54=ZF18)*ACL3:ACL54)+SUMPRODUCT((ACK3:ACK54=ZF22)*(ACN3:ACN54=ZF18)*ACL3:ACL54)</f>
        <v>0</v>
      </c>
      <c r="ZL18" s="385">
        <f t="shared" ref="ZL18:ZL21" ca="1" si="2689">ZJ18-ZK18+1000</f>
        <v>1000</v>
      </c>
      <c r="ZM18" s="385">
        <f t="shared" ref="ZM18:ZM21" ca="1" si="2690">IF(ZF18&lt;&gt;"",ZG18*3+ZH18*1,"")</f>
        <v>0</v>
      </c>
      <c r="ZN18" s="385">
        <f ca="1">IF(ZF18&lt;&gt;"",VLOOKUP(ZF18,YM4:YS52,7,FALSE),"")</f>
        <v>1000</v>
      </c>
      <c r="ZO18" s="385">
        <f ca="1">IF(ZF18&lt;&gt;"",VLOOKUP(ZF18,YM4:YS52,5,FALSE),"")</f>
        <v>0</v>
      </c>
      <c r="ZP18" s="385">
        <f ca="1">IF(ZF18&lt;&gt;"",VLOOKUP(ZF18,YM4:YU52,9,FALSE),"")</f>
        <v>6</v>
      </c>
      <c r="ZQ18" s="385">
        <f t="shared" ref="ZQ18:ZQ21" ca="1" si="2691">ZM18</f>
        <v>0</v>
      </c>
      <c r="ZR18" s="385">
        <f t="shared" ref="ZR18" ca="1" si="2692">IF(ZF18&lt;&gt;"",RANK(ZQ18,ZQ18:ZQ22),"")</f>
        <v>1</v>
      </c>
      <c r="ZS18" s="385">
        <f t="shared" ref="ZS18" ca="1" si="2693">IF(ZF18&lt;&gt;"",SUMPRODUCT((ZQ18:ZQ22=ZQ18)*(ZL18:ZL22&gt;ZL18)),"")</f>
        <v>0</v>
      </c>
      <c r="ZT18" s="385">
        <f t="shared" ref="ZT18" ca="1" si="2694">IF(ZF18&lt;&gt;"",SUMPRODUCT((ZQ18:ZQ22=ZQ18)*(ZL18:ZL22=ZL18)*(ZJ18:ZJ22&gt;ZJ18)),"")</f>
        <v>0</v>
      </c>
      <c r="ZU18" s="385">
        <f t="shared" ref="ZU18" ca="1" si="2695">IF(ZF18&lt;&gt;"",SUMPRODUCT((ZQ18:ZQ22=ZQ18)*(ZL18:ZL22=ZL18)*(ZJ18:ZJ22=ZJ18)*(ZN18:ZN22&gt;ZN18)),"")</f>
        <v>0</v>
      </c>
      <c r="ZV18" s="385">
        <f t="shared" ref="ZV18" ca="1" si="2696">IF(ZF18&lt;&gt;"",SUMPRODUCT((ZQ18:ZQ22=ZQ18)*(ZL18:ZL22=ZL18)*(ZJ18:ZJ22=ZJ18)*(ZN18:ZN22=ZN18)*(ZO18:ZO22&gt;ZO18)),"")</f>
        <v>0</v>
      </c>
      <c r="ZW18" s="385">
        <f t="shared" ref="ZW18" ca="1" si="2697">IF(ZF18&lt;&gt;"",SUMPRODUCT((ZQ18:ZQ22=ZQ18)*(ZL18:ZL22=ZL18)*(ZJ18:ZJ22=ZJ18)*(ZN18:ZN22=ZN18)*(ZO18:ZO22=ZO18)*(ZP18:ZP22&gt;ZP18)),"")</f>
        <v>3</v>
      </c>
      <c r="ZX18" s="385">
        <f t="shared" ref="ZX18" ca="1" si="2698">IF(ZF18&lt;&gt;"",IF(ZX70&lt;&gt;"",IF(ZE69=3,ZX70,ZX70+ZE69),SUM(ZR18:ZW18)),"")</f>
        <v>4</v>
      </c>
      <c r="ZY18" s="385" t="str">
        <f t="shared" ref="ZY18" ca="1" si="2699">IF(ZF18&lt;&gt;"",INDEX(ZF18:ZF22,MATCH(1,ZX18:ZX22,0),0),"")</f>
        <v>Germany</v>
      </c>
      <c r="ACH18" s="385" t="str">
        <f t="shared" ref="ACH18" ca="1" si="2700">IF(ZY18&lt;&gt;"",ZY18,YY18)</f>
        <v>Germany</v>
      </c>
      <c r="ACI18" s="385">
        <v>1</v>
      </c>
      <c r="ACJ18" s="385">
        <v>16</v>
      </c>
      <c r="ACK18" s="389" t="str">
        <f t="shared" si="21"/>
        <v>France</v>
      </c>
      <c r="ACL18" s="389">
        <f ca="1">IF(OFFSET('Game Board'!O23,0,ACL1)&lt;&gt;"",OFFSET('Game Board'!O23,0,ACL1),0)</f>
        <v>0</v>
      </c>
      <c r="ACM18" s="389">
        <f ca="1">IF(OFFSET('Game Board'!P23,0,ACL1)&lt;&gt;"",OFFSET('Game Board'!P23,0,ACL1),0)</f>
        <v>0</v>
      </c>
      <c r="ACN18" s="389" t="str">
        <f t="shared" si="22"/>
        <v>Wales</v>
      </c>
      <c r="ACO18" s="389" t="str">
        <f ca="1">IF(AND(OFFSET('Game Board'!O23,0,ACL1)&lt;&gt;"",OFFSET('Game Board'!P23,0,ACL1)&lt;&gt;""),IF(ACL18&gt;ACM18,"W",IF(ACL18=ACM18,"D","L")),"")</f>
        <v/>
      </c>
      <c r="ACP18" s="385" t="str">
        <f t="shared" ca="1" si="23"/>
        <v/>
      </c>
      <c r="ACR18" s="385">
        <f ca="1">VLOOKUP(ACS18,AGN18:AGO22,2,FALSE)</f>
        <v>1</v>
      </c>
      <c r="ACS18" s="386" t="str">
        <f t="shared" ref="ACS18:ACS21" si="2701">YM18</f>
        <v>Germany</v>
      </c>
      <c r="ACT18" s="385">
        <f ca="1">SUMPRODUCT((AGQ3:AGQ54=ACS18)*(AGU3:AGU54="W"))+SUMPRODUCT((AGT3:AGT54=ACS18)*(AGV3:AGV54="W"))</f>
        <v>0</v>
      </c>
      <c r="ACU18" s="385">
        <f ca="1">SUMPRODUCT((AGQ3:AGQ54=ACS18)*(AGU3:AGU54="D"))+SUMPRODUCT((AGT3:AGT54=ACS18)*(AGV3:AGV54="D"))</f>
        <v>0</v>
      </c>
      <c r="ACV18" s="385">
        <f ca="1">SUMPRODUCT((AGQ3:AGQ54=ACS18)*(AGU3:AGU54="L"))+SUMPRODUCT((AGT3:AGT54=ACS18)*(AGV3:AGV54="L"))</f>
        <v>0</v>
      </c>
      <c r="ACW18" s="385">
        <f t="shared" ref="ACW18" ca="1" si="2702">SUMIF(AGQ3:AGQ72,ACS18,AGR3:AGR72)+SUMIF(AGT3:AGT72,ACS18,AGS3:AGS72)</f>
        <v>0</v>
      </c>
      <c r="ACX18" s="385">
        <f t="shared" ref="ACX18" ca="1" si="2703">SUMIF(AGT3:AGT72,ACS18,AGR3:AGR72)+SUMIF(AGQ3:AGQ72,ACS18,AGS3:AGS72)</f>
        <v>0</v>
      </c>
      <c r="ACY18" s="385">
        <f t="shared" ref="ACY18:ACY21" ca="1" si="2704">ACW18-ACX18+1000</f>
        <v>1000</v>
      </c>
      <c r="ACZ18" s="385">
        <f t="shared" ref="ACZ18:ACZ21" ca="1" si="2705">ACT18*3+ACU18*1</f>
        <v>0</v>
      </c>
      <c r="ADA18" s="391">
        <f t="shared" si="180"/>
        <v>30</v>
      </c>
      <c r="ADB18" s="385">
        <f t="shared" ref="ADB18" ca="1" si="2706">IF(COUNTIF(ACZ18:ACZ22,4)&lt;&gt;4,RANK(ACZ18,ACZ18:ACZ22),ACZ70)</f>
        <v>1</v>
      </c>
      <c r="ADD18" s="385">
        <f t="shared" ref="ADD18" ca="1" si="2707">SUMPRODUCT((ADB18:ADB21=ADB18)*(ADA18:ADA21&lt;ADA18))+ADB18</f>
        <v>4</v>
      </c>
      <c r="ADE18" s="386" t="str">
        <f t="shared" ref="ADE18" ca="1" si="2708">INDEX(ACS18:ACS22,MATCH(1,ADD18:ADD22,0),0)</f>
        <v>Poland</v>
      </c>
      <c r="ADF18" s="385">
        <f t="shared" ref="ADF18" ca="1" si="2709">INDEX(ADB18:ADB22,MATCH(ADE18,ACS18:ACS22,0),0)</f>
        <v>1</v>
      </c>
      <c r="ADG18" s="385" t="str">
        <f t="shared" ref="ADG18" ca="1" si="2710">IF(ADF19=1,ADE18,"")</f>
        <v>Poland</v>
      </c>
      <c r="ADH18" s="385" t="str">
        <f t="shared" ref="ADH18" ca="1" si="2711">IF(ADF20=2,ADE19,"")</f>
        <v/>
      </c>
      <c r="ADI18" s="385" t="str">
        <f t="shared" ref="ADI18" ca="1" si="2712">IF(ADF21=3,ADE20,"")</f>
        <v/>
      </c>
      <c r="ADJ18" s="385" t="str">
        <f t="shared" ref="ADJ18" si="2713">IF(ADF22=4,ADE21,"")</f>
        <v/>
      </c>
      <c r="ADL18" s="385" t="str">
        <f t="shared" ref="ADL18:ADL21" ca="1" si="2714">IF(ADG18&lt;&gt;"",ADG18,"")</f>
        <v>Poland</v>
      </c>
      <c r="ADM18" s="385">
        <f ca="1">SUMPRODUCT((AGQ3:AGQ54=ADL18)*(AGT3:AGT54=ADL19)*(AGU3:AGU54="W"))+SUMPRODUCT((AGQ3:AGQ54=ADL18)*(AGT3:AGT54=ADL20)*(AGU3:AGU54="W"))+SUMPRODUCT((AGQ3:AGQ54=ADL18)*(AGT3:AGT54=ADL21)*(AGU3:AGU54="W"))+SUMPRODUCT((AGQ3:AGQ54=ADL18)*(AGT3:AGT54=ADL22)*(AGU3:AGU54="W"))+SUMPRODUCT((AGQ3:AGQ54=ADL19)*(AGT3:AGT54=ADL18)*(AGV3:AGV54="W"))+SUMPRODUCT((AGQ3:AGQ54=ADL20)*(AGT3:AGT54=ADL18)*(AGV3:AGV54="W"))+SUMPRODUCT((AGQ3:AGQ54=ADL21)*(AGT3:AGT54=ADL18)*(AGV3:AGV54="W"))+SUMPRODUCT((AGQ3:AGQ54=ADL22)*(AGT3:AGT54=ADL18)*(AGV3:AGV54="W"))</f>
        <v>0</v>
      </c>
      <c r="ADN18" s="385">
        <f ca="1">SUMPRODUCT((AGQ3:AGQ54=ADL18)*(AGT3:AGT54=ADL19)*(AGU3:AGU54="D"))+SUMPRODUCT((AGQ3:AGQ54=ADL18)*(AGT3:AGT54=ADL20)*(AGU3:AGU54="D"))+SUMPRODUCT((AGQ3:AGQ54=ADL18)*(AGT3:AGT54=ADL21)*(AGU3:AGU54="D"))+SUMPRODUCT((AGQ3:AGQ54=ADL18)*(AGT3:AGT54=ADL22)*(AGU3:AGU54="D"))+SUMPRODUCT((AGQ3:AGQ54=ADL19)*(AGT3:AGT54=ADL18)*(AGU3:AGU54="D"))+SUMPRODUCT((AGQ3:AGQ54=ADL20)*(AGT3:AGT54=ADL18)*(AGU3:AGU54="D"))+SUMPRODUCT((AGQ3:AGQ54=ADL21)*(AGT3:AGT54=ADL18)*(AGU3:AGU54="D"))+SUMPRODUCT((AGQ3:AGQ54=ADL22)*(AGT3:AGT54=ADL18)*(AGU3:AGU54="D"))</f>
        <v>0</v>
      </c>
      <c r="ADO18" s="385">
        <f ca="1">SUMPRODUCT((AGQ3:AGQ54=ADL18)*(AGT3:AGT54=ADL19)*(AGU3:AGU54="L"))+SUMPRODUCT((AGQ3:AGQ54=ADL18)*(AGT3:AGT54=ADL20)*(AGU3:AGU54="L"))+SUMPRODUCT((AGQ3:AGQ54=ADL18)*(AGT3:AGT54=ADL21)*(AGU3:AGU54="L"))+SUMPRODUCT((AGQ3:AGQ54=ADL18)*(AGT3:AGT54=ADL22)*(AGU3:AGU54="L"))+SUMPRODUCT((AGQ3:AGQ54=ADL19)*(AGT3:AGT54=ADL18)*(AGV3:AGV54="L"))+SUMPRODUCT((AGQ3:AGQ54=ADL20)*(AGT3:AGT54=ADL18)*(AGV3:AGV54="L"))+SUMPRODUCT((AGQ3:AGQ54=ADL21)*(AGT3:AGT54=ADL18)*(AGV3:AGV54="L"))+SUMPRODUCT((AGQ3:AGQ54=ADL22)*(AGT3:AGT54=ADL18)*(AGV3:AGV54="L"))</f>
        <v>0</v>
      </c>
      <c r="ADP18" s="385">
        <f ca="1">SUMPRODUCT((AGQ3:AGQ54=ADL18)*(AGT3:AGT54=ADL19)*AGR3:AGR54)+SUMPRODUCT((AGQ3:AGQ54=ADL18)*(AGT3:AGT54=ADL20)*AGR3:AGR54)+SUMPRODUCT((AGQ3:AGQ54=ADL18)*(AGT3:AGT54=ADL21)*AGR3:AGR54)+SUMPRODUCT((AGQ3:AGQ54=ADL18)*(AGT3:AGT54=ADL22)*AGR3:AGR54)+SUMPRODUCT((AGQ3:AGQ54=ADL19)*(AGT3:AGT54=ADL18)*AGS3:AGS54)+SUMPRODUCT((AGQ3:AGQ54=ADL20)*(AGT3:AGT54=ADL18)*AGS3:AGS54)+SUMPRODUCT((AGQ3:AGQ54=ADL21)*(AGT3:AGT54=ADL18)*AGS3:AGS54)+SUMPRODUCT((AGQ3:AGQ54=ADL22)*(AGT3:AGT54=ADL18)*AGS3:AGS54)</f>
        <v>0</v>
      </c>
      <c r="ADQ18" s="385">
        <f ca="1">SUMPRODUCT((AGQ3:AGQ54=ADL18)*(AGT3:AGT54=ADL19)*AGS3:AGS54)+SUMPRODUCT((AGQ3:AGQ54=ADL18)*(AGT3:AGT54=ADL20)*AGS3:AGS54)+SUMPRODUCT((AGQ3:AGQ54=ADL18)*(AGT3:AGT54=ADL21)*AGS3:AGS54)+SUMPRODUCT((AGQ3:AGQ54=ADL18)*(AGT3:AGT54=ADL22)*AGS3:AGS54)+SUMPRODUCT((AGQ3:AGQ54=ADL19)*(AGT3:AGT54=ADL18)*AGR3:AGR54)+SUMPRODUCT((AGQ3:AGQ54=ADL20)*(AGT3:AGT54=ADL18)*AGR3:AGR54)+SUMPRODUCT((AGQ3:AGQ54=ADL21)*(AGT3:AGT54=ADL18)*AGR3:AGR54)+SUMPRODUCT((AGQ3:AGQ54=ADL22)*(AGT3:AGT54=ADL18)*AGR3:AGR54)</f>
        <v>0</v>
      </c>
      <c r="ADR18" s="385">
        <f t="shared" ref="ADR18:ADR21" ca="1" si="2715">ADP18-ADQ18+1000</f>
        <v>1000</v>
      </c>
      <c r="ADS18" s="385">
        <f t="shared" ref="ADS18:ADS21" ca="1" si="2716">IF(ADL18&lt;&gt;"",ADM18*3+ADN18*1,"")</f>
        <v>0</v>
      </c>
      <c r="ADT18" s="385">
        <f ca="1">IF(ADL18&lt;&gt;"",VLOOKUP(ADL18,ACS4:ACY52,7,FALSE),"")</f>
        <v>1000</v>
      </c>
      <c r="ADU18" s="385">
        <f ca="1">IF(ADL18&lt;&gt;"",VLOOKUP(ADL18,ACS4:ACY52,5,FALSE),"")</f>
        <v>0</v>
      </c>
      <c r="ADV18" s="385">
        <f ca="1">IF(ADL18&lt;&gt;"",VLOOKUP(ADL18,ACS4:ADA52,9,FALSE),"")</f>
        <v>6</v>
      </c>
      <c r="ADW18" s="385">
        <f t="shared" ref="ADW18:ADW21" ca="1" si="2717">ADS18</f>
        <v>0</v>
      </c>
      <c r="ADX18" s="385">
        <f t="shared" ref="ADX18" ca="1" si="2718">IF(ADL18&lt;&gt;"",RANK(ADW18,ADW18:ADW22),"")</f>
        <v>1</v>
      </c>
      <c r="ADY18" s="385">
        <f t="shared" ref="ADY18" ca="1" si="2719">IF(ADL18&lt;&gt;"",SUMPRODUCT((ADW18:ADW22=ADW18)*(ADR18:ADR22&gt;ADR18)),"")</f>
        <v>0</v>
      </c>
      <c r="ADZ18" s="385">
        <f t="shared" ref="ADZ18" ca="1" si="2720">IF(ADL18&lt;&gt;"",SUMPRODUCT((ADW18:ADW22=ADW18)*(ADR18:ADR22=ADR18)*(ADP18:ADP22&gt;ADP18)),"")</f>
        <v>0</v>
      </c>
      <c r="AEA18" s="385">
        <f t="shared" ref="AEA18" ca="1" si="2721">IF(ADL18&lt;&gt;"",SUMPRODUCT((ADW18:ADW22=ADW18)*(ADR18:ADR22=ADR18)*(ADP18:ADP22=ADP18)*(ADT18:ADT22&gt;ADT18)),"")</f>
        <v>0</v>
      </c>
      <c r="AEB18" s="385">
        <f t="shared" ref="AEB18" ca="1" si="2722">IF(ADL18&lt;&gt;"",SUMPRODUCT((ADW18:ADW22=ADW18)*(ADR18:ADR22=ADR18)*(ADP18:ADP22=ADP18)*(ADT18:ADT22=ADT18)*(ADU18:ADU22&gt;ADU18)),"")</f>
        <v>0</v>
      </c>
      <c r="AEC18" s="385">
        <f t="shared" ref="AEC18" ca="1" si="2723">IF(ADL18&lt;&gt;"",SUMPRODUCT((ADW18:ADW22=ADW18)*(ADR18:ADR22=ADR18)*(ADP18:ADP22=ADP18)*(ADT18:ADT22=ADT18)*(ADU18:ADU22=ADU18)*(ADV18:ADV22&gt;ADV18)),"")</f>
        <v>3</v>
      </c>
      <c r="AED18" s="385">
        <f t="shared" ref="AED18" ca="1" si="2724">IF(ADL18&lt;&gt;"",IF(AED70&lt;&gt;"",IF(ADK69=3,AED70,AED70+ADK69),SUM(ADX18:AEC18)),"")</f>
        <v>4</v>
      </c>
      <c r="AEE18" s="385" t="str">
        <f t="shared" ref="AEE18" ca="1" si="2725">IF(ADL18&lt;&gt;"",INDEX(ADL18:ADL22,MATCH(1,AED18:AED22,0),0),"")</f>
        <v>Germany</v>
      </c>
      <c r="AGN18" s="385" t="str">
        <f t="shared" ref="AGN18" ca="1" si="2726">IF(AEE18&lt;&gt;"",AEE18,ADE18)</f>
        <v>Germany</v>
      </c>
      <c r="AGO18" s="385">
        <v>1</v>
      </c>
      <c r="AGP18" s="385">
        <v>16</v>
      </c>
      <c r="AGQ18" s="389" t="str">
        <f t="shared" si="24"/>
        <v>France</v>
      </c>
      <c r="AGR18" s="389">
        <f ca="1">IF(OFFSET('Game Board'!O23,0,AGR1)&lt;&gt;"",OFFSET('Game Board'!O23,0,AGR1),0)</f>
        <v>0</v>
      </c>
      <c r="AGS18" s="389">
        <f ca="1">IF(OFFSET('Game Board'!P23,0,AGR1)&lt;&gt;"",OFFSET('Game Board'!P23,0,AGR1),0)</f>
        <v>0</v>
      </c>
      <c r="AGT18" s="389" t="str">
        <f t="shared" si="25"/>
        <v>Wales</v>
      </c>
      <c r="AGU18" s="389" t="str">
        <f ca="1">IF(AND(OFFSET('Game Board'!O23,0,AGR1)&lt;&gt;"",OFFSET('Game Board'!P23,0,AGR1)&lt;&gt;""),IF(AGR18&gt;AGS18,"W",IF(AGR18=AGS18,"D","L")),"")</f>
        <v/>
      </c>
      <c r="AGV18" s="385" t="str">
        <f t="shared" ca="1" si="26"/>
        <v/>
      </c>
      <c r="AGX18" s="385">
        <f ca="1">VLOOKUP(AGY18,AKT18:AKU22,2,FALSE)</f>
        <v>1</v>
      </c>
      <c r="AGY18" s="386" t="str">
        <f t="shared" ref="AGY18:AGY21" si="2727">ACS18</f>
        <v>Germany</v>
      </c>
      <c r="AGZ18" s="385">
        <f ca="1">SUMPRODUCT((AKW3:AKW54=AGY18)*(ALA3:ALA54="W"))+SUMPRODUCT((AKZ3:AKZ54=AGY18)*(ALB3:ALB54="W"))</f>
        <v>0</v>
      </c>
      <c r="AHA18" s="385">
        <f ca="1">SUMPRODUCT((AKW3:AKW54=AGY18)*(ALA3:ALA54="D"))+SUMPRODUCT((AKZ3:AKZ54=AGY18)*(ALB3:ALB54="D"))</f>
        <v>0</v>
      </c>
      <c r="AHB18" s="385">
        <f ca="1">SUMPRODUCT((AKW3:AKW54=AGY18)*(ALA3:ALA54="L"))+SUMPRODUCT((AKZ3:AKZ54=AGY18)*(ALB3:ALB54="L"))</f>
        <v>0</v>
      </c>
      <c r="AHC18" s="385">
        <f t="shared" ref="AHC18" ca="1" si="2728">SUMIF(AKW3:AKW72,AGY18,AKX3:AKX72)+SUMIF(AKZ3:AKZ72,AGY18,AKY3:AKY72)</f>
        <v>0</v>
      </c>
      <c r="AHD18" s="385">
        <f t="shared" ref="AHD18" ca="1" si="2729">SUMIF(AKZ3:AKZ72,AGY18,AKX3:AKX72)+SUMIF(AKW3:AKW72,AGY18,AKY3:AKY72)</f>
        <v>0</v>
      </c>
      <c r="AHE18" s="385">
        <f t="shared" ref="AHE18:AHE21" ca="1" si="2730">AHC18-AHD18+1000</f>
        <v>1000</v>
      </c>
      <c r="AHF18" s="385">
        <f t="shared" ref="AHF18:AHF21" ca="1" si="2731">AGZ18*3+AHA18*1</f>
        <v>0</v>
      </c>
      <c r="AHG18" s="391">
        <f t="shared" si="207"/>
        <v>30</v>
      </c>
      <c r="AHH18" s="385">
        <f t="shared" ref="AHH18" ca="1" si="2732">IF(COUNTIF(AHF18:AHF22,4)&lt;&gt;4,RANK(AHF18,AHF18:AHF22),AHF70)</f>
        <v>1</v>
      </c>
      <c r="AHJ18" s="385">
        <f t="shared" ref="AHJ18" ca="1" si="2733">SUMPRODUCT((AHH18:AHH21=AHH18)*(AHG18:AHG21&lt;AHG18))+AHH18</f>
        <v>4</v>
      </c>
      <c r="AHK18" s="386" t="str">
        <f t="shared" ref="AHK18" ca="1" si="2734">INDEX(AGY18:AGY22,MATCH(1,AHJ18:AHJ22,0),0)</f>
        <v>Poland</v>
      </c>
      <c r="AHL18" s="385">
        <f t="shared" ref="AHL18" ca="1" si="2735">INDEX(AHH18:AHH22,MATCH(AHK18,AGY18:AGY22,0),0)</f>
        <v>1</v>
      </c>
      <c r="AHM18" s="385" t="str">
        <f t="shared" ref="AHM18" ca="1" si="2736">IF(AHL19=1,AHK18,"")</f>
        <v>Poland</v>
      </c>
      <c r="AHN18" s="385" t="str">
        <f t="shared" ref="AHN18" ca="1" si="2737">IF(AHL20=2,AHK19,"")</f>
        <v/>
      </c>
      <c r="AHO18" s="385" t="str">
        <f t="shared" ref="AHO18" ca="1" si="2738">IF(AHL21=3,AHK20,"")</f>
        <v/>
      </c>
      <c r="AHP18" s="385" t="str">
        <f t="shared" ref="AHP18" si="2739">IF(AHL22=4,AHK21,"")</f>
        <v/>
      </c>
      <c r="AHR18" s="385" t="str">
        <f t="shared" ref="AHR18:AHR21" ca="1" si="2740">IF(AHM18&lt;&gt;"",AHM18,"")</f>
        <v>Poland</v>
      </c>
      <c r="AHS18" s="385">
        <f ca="1">SUMPRODUCT((AKW3:AKW54=AHR18)*(AKZ3:AKZ54=AHR19)*(ALA3:ALA54="W"))+SUMPRODUCT((AKW3:AKW54=AHR18)*(AKZ3:AKZ54=AHR20)*(ALA3:ALA54="W"))+SUMPRODUCT((AKW3:AKW54=AHR18)*(AKZ3:AKZ54=AHR21)*(ALA3:ALA54="W"))+SUMPRODUCT((AKW3:AKW54=AHR18)*(AKZ3:AKZ54=AHR22)*(ALA3:ALA54="W"))+SUMPRODUCT((AKW3:AKW54=AHR19)*(AKZ3:AKZ54=AHR18)*(ALB3:ALB54="W"))+SUMPRODUCT((AKW3:AKW54=AHR20)*(AKZ3:AKZ54=AHR18)*(ALB3:ALB54="W"))+SUMPRODUCT((AKW3:AKW54=AHR21)*(AKZ3:AKZ54=AHR18)*(ALB3:ALB54="W"))+SUMPRODUCT((AKW3:AKW54=AHR22)*(AKZ3:AKZ54=AHR18)*(ALB3:ALB54="W"))</f>
        <v>0</v>
      </c>
      <c r="AHT18" s="385">
        <f ca="1">SUMPRODUCT((AKW3:AKW54=AHR18)*(AKZ3:AKZ54=AHR19)*(ALA3:ALA54="D"))+SUMPRODUCT((AKW3:AKW54=AHR18)*(AKZ3:AKZ54=AHR20)*(ALA3:ALA54="D"))+SUMPRODUCT((AKW3:AKW54=AHR18)*(AKZ3:AKZ54=AHR21)*(ALA3:ALA54="D"))+SUMPRODUCT((AKW3:AKW54=AHR18)*(AKZ3:AKZ54=AHR22)*(ALA3:ALA54="D"))+SUMPRODUCT((AKW3:AKW54=AHR19)*(AKZ3:AKZ54=AHR18)*(ALA3:ALA54="D"))+SUMPRODUCT((AKW3:AKW54=AHR20)*(AKZ3:AKZ54=AHR18)*(ALA3:ALA54="D"))+SUMPRODUCT((AKW3:AKW54=AHR21)*(AKZ3:AKZ54=AHR18)*(ALA3:ALA54="D"))+SUMPRODUCT((AKW3:AKW54=AHR22)*(AKZ3:AKZ54=AHR18)*(ALA3:ALA54="D"))</f>
        <v>0</v>
      </c>
      <c r="AHU18" s="385">
        <f ca="1">SUMPRODUCT((AKW3:AKW54=AHR18)*(AKZ3:AKZ54=AHR19)*(ALA3:ALA54="L"))+SUMPRODUCT((AKW3:AKW54=AHR18)*(AKZ3:AKZ54=AHR20)*(ALA3:ALA54="L"))+SUMPRODUCT((AKW3:AKW54=AHR18)*(AKZ3:AKZ54=AHR21)*(ALA3:ALA54="L"))+SUMPRODUCT((AKW3:AKW54=AHR18)*(AKZ3:AKZ54=AHR22)*(ALA3:ALA54="L"))+SUMPRODUCT((AKW3:AKW54=AHR19)*(AKZ3:AKZ54=AHR18)*(ALB3:ALB54="L"))+SUMPRODUCT((AKW3:AKW54=AHR20)*(AKZ3:AKZ54=AHR18)*(ALB3:ALB54="L"))+SUMPRODUCT((AKW3:AKW54=AHR21)*(AKZ3:AKZ54=AHR18)*(ALB3:ALB54="L"))+SUMPRODUCT((AKW3:AKW54=AHR22)*(AKZ3:AKZ54=AHR18)*(ALB3:ALB54="L"))</f>
        <v>0</v>
      </c>
      <c r="AHV18" s="385">
        <f ca="1">SUMPRODUCT((AKW3:AKW54=AHR18)*(AKZ3:AKZ54=AHR19)*AKX3:AKX54)+SUMPRODUCT((AKW3:AKW54=AHR18)*(AKZ3:AKZ54=AHR20)*AKX3:AKX54)+SUMPRODUCT((AKW3:AKW54=AHR18)*(AKZ3:AKZ54=AHR21)*AKX3:AKX54)+SUMPRODUCT((AKW3:AKW54=AHR18)*(AKZ3:AKZ54=AHR22)*AKX3:AKX54)+SUMPRODUCT((AKW3:AKW54=AHR19)*(AKZ3:AKZ54=AHR18)*AKY3:AKY54)+SUMPRODUCT((AKW3:AKW54=AHR20)*(AKZ3:AKZ54=AHR18)*AKY3:AKY54)+SUMPRODUCT((AKW3:AKW54=AHR21)*(AKZ3:AKZ54=AHR18)*AKY3:AKY54)+SUMPRODUCT((AKW3:AKW54=AHR22)*(AKZ3:AKZ54=AHR18)*AKY3:AKY54)</f>
        <v>0</v>
      </c>
      <c r="AHW18" s="385">
        <f ca="1">SUMPRODUCT((AKW3:AKW54=AHR18)*(AKZ3:AKZ54=AHR19)*AKY3:AKY54)+SUMPRODUCT((AKW3:AKW54=AHR18)*(AKZ3:AKZ54=AHR20)*AKY3:AKY54)+SUMPRODUCT((AKW3:AKW54=AHR18)*(AKZ3:AKZ54=AHR21)*AKY3:AKY54)+SUMPRODUCT((AKW3:AKW54=AHR18)*(AKZ3:AKZ54=AHR22)*AKY3:AKY54)+SUMPRODUCT((AKW3:AKW54=AHR19)*(AKZ3:AKZ54=AHR18)*AKX3:AKX54)+SUMPRODUCT((AKW3:AKW54=AHR20)*(AKZ3:AKZ54=AHR18)*AKX3:AKX54)+SUMPRODUCT((AKW3:AKW54=AHR21)*(AKZ3:AKZ54=AHR18)*AKX3:AKX54)+SUMPRODUCT((AKW3:AKW54=AHR22)*(AKZ3:AKZ54=AHR18)*AKX3:AKX54)</f>
        <v>0</v>
      </c>
      <c r="AHX18" s="385">
        <f t="shared" ref="AHX18:AHX21" ca="1" si="2741">AHV18-AHW18+1000</f>
        <v>1000</v>
      </c>
      <c r="AHY18" s="385">
        <f t="shared" ref="AHY18:AHY21" ca="1" si="2742">IF(AHR18&lt;&gt;"",AHS18*3+AHT18*1,"")</f>
        <v>0</v>
      </c>
      <c r="AHZ18" s="385">
        <f ca="1">IF(AHR18&lt;&gt;"",VLOOKUP(AHR18,AGY4:AHE52,7,FALSE),"")</f>
        <v>1000</v>
      </c>
      <c r="AIA18" s="385">
        <f ca="1">IF(AHR18&lt;&gt;"",VLOOKUP(AHR18,AGY4:AHE52,5,FALSE),"")</f>
        <v>0</v>
      </c>
      <c r="AIB18" s="385">
        <f ca="1">IF(AHR18&lt;&gt;"",VLOOKUP(AHR18,AGY4:AHG52,9,FALSE),"")</f>
        <v>6</v>
      </c>
      <c r="AIC18" s="385">
        <f t="shared" ref="AIC18:AIC21" ca="1" si="2743">AHY18</f>
        <v>0</v>
      </c>
      <c r="AID18" s="385">
        <f t="shared" ref="AID18" ca="1" si="2744">IF(AHR18&lt;&gt;"",RANK(AIC18,AIC18:AIC22),"")</f>
        <v>1</v>
      </c>
      <c r="AIE18" s="385">
        <f t="shared" ref="AIE18" ca="1" si="2745">IF(AHR18&lt;&gt;"",SUMPRODUCT((AIC18:AIC22=AIC18)*(AHX18:AHX22&gt;AHX18)),"")</f>
        <v>0</v>
      </c>
      <c r="AIF18" s="385">
        <f t="shared" ref="AIF18" ca="1" si="2746">IF(AHR18&lt;&gt;"",SUMPRODUCT((AIC18:AIC22=AIC18)*(AHX18:AHX22=AHX18)*(AHV18:AHV22&gt;AHV18)),"")</f>
        <v>0</v>
      </c>
      <c r="AIG18" s="385">
        <f t="shared" ref="AIG18" ca="1" si="2747">IF(AHR18&lt;&gt;"",SUMPRODUCT((AIC18:AIC22=AIC18)*(AHX18:AHX22=AHX18)*(AHV18:AHV22=AHV18)*(AHZ18:AHZ22&gt;AHZ18)),"")</f>
        <v>0</v>
      </c>
      <c r="AIH18" s="385">
        <f t="shared" ref="AIH18" ca="1" si="2748">IF(AHR18&lt;&gt;"",SUMPRODUCT((AIC18:AIC22=AIC18)*(AHX18:AHX22=AHX18)*(AHV18:AHV22=AHV18)*(AHZ18:AHZ22=AHZ18)*(AIA18:AIA22&gt;AIA18)),"")</f>
        <v>0</v>
      </c>
      <c r="AII18" s="385">
        <f t="shared" ref="AII18" ca="1" si="2749">IF(AHR18&lt;&gt;"",SUMPRODUCT((AIC18:AIC22=AIC18)*(AHX18:AHX22=AHX18)*(AHV18:AHV22=AHV18)*(AHZ18:AHZ22=AHZ18)*(AIA18:AIA22=AIA18)*(AIB18:AIB22&gt;AIB18)),"")</f>
        <v>3</v>
      </c>
      <c r="AIJ18" s="385">
        <f t="shared" ref="AIJ18" ca="1" si="2750">IF(AHR18&lt;&gt;"",IF(AIJ70&lt;&gt;"",IF(AHQ69=3,AIJ70,AIJ70+AHQ69),SUM(AID18:AII18)),"")</f>
        <v>4</v>
      </c>
      <c r="AIK18" s="385" t="str">
        <f t="shared" ref="AIK18" ca="1" si="2751">IF(AHR18&lt;&gt;"",INDEX(AHR18:AHR22,MATCH(1,AIJ18:AIJ22,0),0),"")</f>
        <v>Germany</v>
      </c>
      <c r="AKT18" s="385" t="str">
        <f t="shared" ref="AKT18" ca="1" si="2752">IF(AIK18&lt;&gt;"",AIK18,AHK18)</f>
        <v>Germany</v>
      </c>
      <c r="AKU18" s="385">
        <v>1</v>
      </c>
      <c r="AKV18" s="385">
        <v>16</v>
      </c>
      <c r="AKW18" s="389" t="str">
        <f t="shared" si="27"/>
        <v>France</v>
      </c>
      <c r="AKX18" s="389">
        <f ca="1">IF(OFFSET('Game Board'!O23,0,AKX1)&lt;&gt;"",OFFSET('Game Board'!O23,0,AKX1),0)</f>
        <v>0</v>
      </c>
      <c r="AKY18" s="389">
        <f ca="1">IF(OFFSET('Game Board'!P23,0,AKX1)&lt;&gt;"",OFFSET('Game Board'!P23,0,AKX1),0)</f>
        <v>0</v>
      </c>
      <c r="AKZ18" s="389" t="str">
        <f t="shared" si="28"/>
        <v>Wales</v>
      </c>
      <c r="ALA18" s="389" t="str">
        <f ca="1">IF(AND(OFFSET('Game Board'!O23,0,AKX1)&lt;&gt;"",OFFSET('Game Board'!P23,0,AKX1)&lt;&gt;""),IF(AKX18&gt;AKY18,"W",IF(AKX18=AKY18,"D","L")),"")</f>
        <v/>
      </c>
      <c r="ALB18" s="385" t="str">
        <f t="shared" ca="1" si="29"/>
        <v/>
      </c>
      <c r="ALD18" s="385">
        <f ca="1">VLOOKUP(ALE18,AOZ18:APA22,2,FALSE)</f>
        <v>1</v>
      </c>
      <c r="ALE18" s="386" t="str">
        <f t="shared" ref="ALE18:ALE21" si="2753">AGY18</f>
        <v>Germany</v>
      </c>
      <c r="ALF18" s="385">
        <f ca="1">SUMPRODUCT((APC3:APC54=ALE18)*(APG3:APG54="W"))+SUMPRODUCT((APF3:APF54=ALE18)*(APH3:APH54="W"))</f>
        <v>0</v>
      </c>
      <c r="ALG18" s="385">
        <f ca="1">SUMPRODUCT((APC3:APC54=ALE18)*(APG3:APG54="D"))+SUMPRODUCT((APF3:APF54=ALE18)*(APH3:APH54="D"))</f>
        <v>0</v>
      </c>
      <c r="ALH18" s="385">
        <f ca="1">SUMPRODUCT((APC3:APC54=ALE18)*(APG3:APG54="L"))+SUMPRODUCT((APF3:APF54=ALE18)*(APH3:APH54="L"))</f>
        <v>0</v>
      </c>
      <c r="ALI18" s="385">
        <f t="shared" ref="ALI18" ca="1" si="2754">SUMIF(APC3:APC72,ALE18,APD3:APD72)+SUMIF(APF3:APF72,ALE18,APE3:APE72)</f>
        <v>0</v>
      </c>
      <c r="ALJ18" s="385">
        <f t="shared" ref="ALJ18" ca="1" si="2755">SUMIF(APF3:APF72,ALE18,APD3:APD72)+SUMIF(APC3:APC72,ALE18,APE3:APE72)</f>
        <v>0</v>
      </c>
      <c r="ALK18" s="385">
        <f t="shared" ref="ALK18:ALK21" ca="1" si="2756">ALI18-ALJ18+1000</f>
        <v>1000</v>
      </c>
      <c r="ALL18" s="385">
        <f t="shared" ref="ALL18:ALL21" ca="1" si="2757">ALF18*3+ALG18*1</f>
        <v>0</v>
      </c>
      <c r="ALM18" s="391">
        <f t="shared" si="234"/>
        <v>30</v>
      </c>
      <c r="ALN18" s="385">
        <f t="shared" ref="ALN18" ca="1" si="2758">IF(COUNTIF(ALL18:ALL22,4)&lt;&gt;4,RANK(ALL18,ALL18:ALL22),ALL70)</f>
        <v>1</v>
      </c>
      <c r="ALP18" s="385">
        <f t="shared" ref="ALP18" ca="1" si="2759">SUMPRODUCT((ALN18:ALN21=ALN18)*(ALM18:ALM21&lt;ALM18))+ALN18</f>
        <v>4</v>
      </c>
      <c r="ALQ18" s="386" t="str">
        <f t="shared" ref="ALQ18" ca="1" si="2760">INDEX(ALE18:ALE22,MATCH(1,ALP18:ALP22,0),0)</f>
        <v>Poland</v>
      </c>
      <c r="ALR18" s="385">
        <f t="shared" ref="ALR18" ca="1" si="2761">INDEX(ALN18:ALN22,MATCH(ALQ18,ALE18:ALE22,0),0)</f>
        <v>1</v>
      </c>
      <c r="ALS18" s="385" t="str">
        <f t="shared" ref="ALS18" ca="1" si="2762">IF(ALR19=1,ALQ18,"")</f>
        <v>Poland</v>
      </c>
      <c r="ALT18" s="385" t="str">
        <f t="shared" ref="ALT18" ca="1" si="2763">IF(ALR20=2,ALQ19,"")</f>
        <v/>
      </c>
      <c r="ALU18" s="385" t="str">
        <f t="shared" ref="ALU18" ca="1" si="2764">IF(ALR21=3,ALQ20,"")</f>
        <v/>
      </c>
      <c r="ALV18" s="385" t="str">
        <f t="shared" ref="ALV18" si="2765">IF(ALR22=4,ALQ21,"")</f>
        <v/>
      </c>
      <c r="ALX18" s="385" t="str">
        <f t="shared" ref="ALX18:ALX21" ca="1" si="2766">IF(ALS18&lt;&gt;"",ALS18,"")</f>
        <v>Poland</v>
      </c>
      <c r="ALY18" s="385">
        <f ca="1">SUMPRODUCT((APC3:APC54=ALX18)*(APF3:APF54=ALX19)*(APG3:APG54="W"))+SUMPRODUCT((APC3:APC54=ALX18)*(APF3:APF54=ALX20)*(APG3:APG54="W"))+SUMPRODUCT((APC3:APC54=ALX18)*(APF3:APF54=ALX21)*(APG3:APG54="W"))+SUMPRODUCT((APC3:APC54=ALX18)*(APF3:APF54=ALX22)*(APG3:APG54="W"))+SUMPRODUCT((APC3:APC54=ALX19)*(APF3:APF54=ALX18)*(APH3:APH54="W"))+SUMPRODUCT((APC3:APC54=ALX20)*(APF3:APF54=ALX18)*(APH3:APH54="W"))+SUMPRODUCT((APC3:APC54=ALX21)*(APF3:APF54=ALX18)*(APH3:APH54="W"))+SUMPRODUCT((APC3:APC54=ALX22)*(APF3:APF54=ALX18)*(APH3:APH54="W"))</f>
        <v>0</v>
      </c>
      <c r="ALZ18" s="385">
        <f ca="1">SUMPRODUCT((APC3:APC54=ALX18)*(APF3:APF54=ALX19)*(APG3:APG54="D"))+SUMPRODUCT((APC3:APC54=ALX18)*(APF3:APF54=ALX20)*(APG3:APG54="D"))+SUMPRODUCT((APC3:APC54=ALX18)*(APF3:APF54=ALX21)*(APG3:APG54="D"))+SUMPRODUCT((APC3:APC54=ALX18)*(APF3:APF54=ALX22)*(APG3:APG54="D"))+SUMPRODUCT((APC3:APC54=ALX19)*(APF3:APF54=ALX18)*(APG3:APG54="D"))+SUMPRODUCT((APC3:APC54=ALX20)*(APF3:APF54=ALX18)*(APG3:APG54="D"))+SUMPRODUCT((APC3:APC54=ALX21)*(APF3:APF54=ALX18)*(APG3:APG54="D"))+SUMPRODUCT((APC3:APC54=ALX22)*(APF3:APF54=ALX18)*(APG3:APG54="D"))</f>
        <v>0</v>
      </c>
      <c r="AMA18" s="385">
        <f ca="1">SUMPRODUCT((APC3:APC54=ALX18)*(APF3:APF54=ALX19)*(APG3:APG54="L"))+SUMPRODUCT((APC3:APC54=ALX18)*(APF3:APF54=ALX20)*(APG3:APG54="L"))+SUMPRODUCT((APC3:APC54=ALX18)*(APF3:APF54=ALX21)*(APG3:APG54="L"))+SUMPRODUCT((APC3:APC54=ALX18)*(APF3:APF54=ALX22)*(APG3:APG54="L"))+SUMPRODUCT((APC3:APC54=ALX19)*(APF3:APF54=ALX18)*(APH3:APH54="L"))+SUMPRODUCT((APC3:APC54=ALX20)*(APF3:APF54=ALX18)*(APH3:APH54="L"))+SUMPRODUCT((APC3:APC54=ALX21)*(APF3:APF54=ALX18)*(APH3:APH54="L"))+SUMPRODUCT((APC3:APC54=ALX22)*(APF3:APF54=ALX18)*(APH3:APH54="L"))</f>
        <v>0</v>
      </c>
      <c r="AMB18" s="385">
        <f ca="1">SUMPRODUCT((APC3:APC54=ALX18)*(APF3:APF54=ALX19)*APD3:APD54)+SUMPRODUCT((APC3:APC54=ALX18)*(APF3:APF54=ALX20)*APD3:APD54)+SUMPRODUCT((APC3:APC54=ALX18)*(APF3:APF54=ALX21)*APD3:APD54)+SUMPRODUCT((APC3:APC54=ALX18)*(APF3:APF54=ALX22)*APD3:APD54)+SUMPRODUCT((APC3:APC54=ALX19)*(APF3:APF54=ALX18)*APE3:APE54)+SUMPRODUCT((APC3:APC54=ALX20)*(APF3:APF54=ALX18)*APE3:APE54)+SUMPRODUCT((APC3:APC54=ALX21)*(APF3:APF54=ALX18)*APE3:APE54)+SUMPRODUCT((APC3:APC54=ALX22)*(APF3:APF54=ALX18)*APE3:APE54)</f>
        <v>0</v>
      </c>
      <c r="AMC18" s="385">
        <f ca="1">SUMPRODUCT((APC3:APC54=ALX18)*(APF3:APF54=ALX19)*APE3:APE54)+SUMPRODUCT((APC3:APC54=ALX18)*(APF3:APF54=ALX20)*APE3:APE54)+SUMPRODUCT((APC3:APC54=ALX18)*(APF3:APF54=ALX21)*APE3:APE54)+SUMPRODUCT((APC3:APC54=ALX18)*(APF3:APF54=ALX22)*APE3:APE54)+SUMPRODUCT((APC3:APC54=ALX19)*(APF3:APF54=ALX18)*APD3:APD54)+SUMPRODUCT((APC3:APC54=ALX20)*(APF3:APF54=ALX18)*APD3:APD54)+SUMPRODUCT((APC3:APC54=ALX21)*(APF3:APF54=ALX18)*APD3:APD54)+SUMPRODUCT((APC3:APC54=ALX22)*(APF3:APF54=ALX18)*APD3:APD54)</f>
        <v>0</v>
      </c>
      <c r="AMD18" s="385">
        <f t="shared" ref="AMD18:AMD21" ca="1" si="2767">AMB18-AMC18+1000</f>
        <v>1000</v>
      </c>
      <c r="AME18" s="385">
        <f t="shared" ref="AME18:AME21" ca="1" si="2768">IF(ALX18&lt;&gt;"",ALY18*3+ALZ18*1,"")</f>
        <v>0</v>
      </c>
      <c r="AMF18" s="385">
        <f ca="1">IF(ALX18&lt;&gt;"",VLOOKUP(ALX18,ALE4:ALK52,7,FALSE),"")</f>
        <v>1000</v>
      </c>
      <c r="AMG18" s="385">
        <f ca="1">IF(ALX18&lt;&gt;"",VLOOKUP(ALX18,ALE4:ALK52,5,FALSE),"")</f>
        <v>0</v>
      </c>
      <c r="AMH18" s="385">
        <f ca="1">IF(ALX18&lt;&gt;"",VLOOKUP(ALX18,ALE4:ALM52,9,FALSE),"")</f>
        <v>6</v>
      </c>
      <c r="AMI18" s="385">
        <f t="shared" ref="AMI18:AMI21" ca="1" si="2769">AME18</f>
        <v>0</v>
      </c>
      <c r="AMJ18" s="385">
        <f t="shared" ref="AMJ18" ca="1" si="2770">IF(ALX18&lt;&gt;"",RANK(AMI18,AMI18:AMI22),"")</f>
        <v>1</v>
      </c>
      <c r="AMK18" s="385">
        <f t="shared" ref="AMK18" ca="1" si="2771">IF(ALX18&lt;&gt;"",SUMPRODUCT((AMI18:AMI22=AMI18)*(AMD18:AMD22&gt;AMD18)),"")</f>
        <v>0</v>
      </c>
      <c r="AML18" s="385">
        <f t="shared" ref="AML18" ca="1" si="2772">IF(ALX18&lt;&gt;"",SUMPRODUCT((AMI18:AMI22=AMI18)*(AMD18:AMD22=AMD18)*(AMB18:AMB22&gt;AMB18)),"")</f>
        <v>0</v>
      </c>
      <c r="AMM18" s="385">
        <f t="shared" ref="AMM18" ca="1" si="2773">IF(ALX18&lt;&gt;"",SUMPRODUCT((AMI18:AMI22=AMI18)*(AMD18:AMD22=AMD18)*(AMB18:AMB22=AMB18)*(AMF18:AMF22&gt;AMF18)),"")</f>
        <v>0</v>
      </c>
      <c r="AMN18" s="385">
        <f t="shared" ref="AMN18" ca="1" si="2774">IF(ALX18&lt;&gt;"",SUMPRODUCT((AMI18:AMI22=AMI18)*(AMD18:AMD22=AMD18)*(AMB18:AMB22=AMB18)*(AMF18:AMF22=AMF18)*(AMG18:AMG22&gt;AMG18)),"")</f>
        <v>0</v>
      </c>
      <c r="AMO18" s="385">
        <f t="shared" ref="AMO18" ca="1" si="2775">IF(ALX18&lt;&gt;"",SUMPRODUCT((AMI18:AMI22=AMI18)*(AMD18:AMD22=AMD18)*(AMB18:AMB22=AMB18)*(AMF18:AMF22=AMF18)*(AMG18:AMG22=AMG18)*(AMH18:AMH22&gt;AMH18)),"")</f>
        <v>3</v>
      </c>
      <c r="AMP18" s="385">
        <f t="shared" ref="AMP18" ca="1" si="2776">IF(ALX18&lt;&gt;"",IF(AMP70&lt;&gt;"",IF(ALW69=3,AMP70,AMP70+ALW69),SUM(AMJ18:AMO18)),"")</f>
        <v>4</v>
      </c>
      <c r="AMQ18" s="385" t="str">
        <f t="shared" ref="AMQ18" ca="1" si="2777">IF(ALX18&lt;&gt;"",INDEX(ALX18:ALX22,MATCH(1,AMP18:AMP22,0),0),"")</f>
        <v>Germany</v>
      </c>
      <c r="AOZ18" s="385" t="str">
        <f t="shared" ref="AOZ18" ca="1" si="2778">IF(AMQ18&lt;&gt;"",AMQ18,ALQ18)</f>
        <v>Germany</v>
      </c>
      <c r="APA18" s="385">
        <v>1</v>
      </c>
      <c r="APB18" s="385">
        <v>16</v>
      </c>
      <c r="APC18" s="389" t="str">
        <f t="shared" si="30"/>
        <v>France</v>
      </c>
      <c r="APD18" s="389">
        <f ca="1">IF(OFFSET('Game Board'!O23,0,APD1)&lt;&gt;"",OFFSET('Game Board'!O23,0,APD1),0)</f>
        <v>0</v>
      </c>
      <c r="APE18" s="389">
        <f ca="1">IF(OFFSET('Game Board'!P23,0,APD1)&lt;&gt;"",OFFSET('Game Board'!P23,0,APD1),0)</f>
        <v>0</v>
      </c>
      <c r="APF18" s="389" t="str">
        <f t="shared" si="31"/>
        <v>Wales</v>
      </c>
      <c r="APG18" s="389" t="str">
        <f ca="1">IF(AND(OFFSET('Game Board'!O23,0,APD1)&lt;&gt;"",OFFSET('Game Board'!P23,0,APD1)&lt;&gt;""),IF(APD18&gt;APE18,"W",IF(APD18=APE18,"D","L")),"")</f>
        <v/>
      </c>
      <c r="APH18" s="385" t="str">
        <f t="shared" ca="1" si="32"/>
        <v/>
      </c>
      <c r="APJ18" s="385">
        <f ca="1">VLOOKUP(APK18,ATF18:ATG22,2,FALSE)</f>
        <v>1</v>
      </c>
      <c r="APK18" s="386" t="str">
        <f t="shared" ref="APK18:APK21" si="2779">ALE18</f>
        <v>Germany</v>
      </c>
      <c r="APL18" s="385">
        <f ca="1">SUMPRODUCT((ATI3:ATI54=APK18)*(ATM3:ATM54="W"))+SUMPRODUCT((ATL3:ATL54=APK18)*(ATN3:ATN54="W"))</f>
        <v>0</v>
      </c>
      <c r="APM18" s="385">
        <f ca="1">SUMPRODUCT((ATI3:ATI54=APK18)*(ATM3:ATM54="D"))+SUMPRODUCT((ATL3:ATL54=APK18)*(ATN3:ATN54="D"))</f>
        <v>0</v>
      </c>
      <c r="APN18" s="385">
        <f ca="1">SUMPRODUCT((ATI3:ATI54=APK18)*(ATM3:ATM54="L"))+SUMPRODUCT((ATL3:ATL54=APK18)*(ATN3:ATN54="L"))</f>
        <v>0</v>
      </c>
      <c r="APO18" s="385">
        <f t="shared" ref="APO18" ca="1" si="2780">SUMIF(ATI3:ATI72,APK18,ATJ3:ATJ72)+SUMIF(ATL3:ATL72,APK18,ATK3:ATK72)</f>
        <v>0</v>
      </c>
      <c r="APP18" s="385">
        <f t="shared" ref="APP18" ca="1" si="2781">SUMIF(ATL3:ATL72,APK18,ATJ3:ATJ72)+SUMIF(ATI3:ATI72,APK18,ATK3:ATK72)</f>
        <v>0</v>
      </c>
      <c r="APQ18" s="385">
        <f t="shared" ref="APQ18:APQ21" ca="1" si="2782">APO18-APP18+1000</f>
        <v>1000</v>
      </c>
      <c r="APR18" s="385">
        <f t="shared" ref="APR18:APR21" ca="1" si="2783">APL18*3+APM18*1</f>
        <v>0</v>
      </c>
      <c r="APS18" s="391">
        <f t="shared" si="261"/>
        <v>30</v>
      </c>
      <c r="APT18" s="385">
        <f t="shared" ref="APT18" ca="1" si="2784">IF(COUNTIF(APR18:APR22,4)&lt;&gt;4,RANK(APR18,APR18:APR22),APR70)</f>
        <v>1</v>
      </c>
      <c r="APV18" s="385">
        <f t="shared" ref="APV18" ca="1" si="2785">SUMPRODUCT((APT18:APT21=APT18)*(APS18:APS21&lt;APS18))+APT18</f>
        <v>4</v>
      </c>
      <c r="APW18" s="386" t="str">
        <f t="shared" ref="APW18" ca="1" si="2786">INDEX(APK18:APK22,MATCH(1,APV18:APV22,0),0)</f>
        <v>Poland</v>
      </c>
      <c r="APX18" s="385">
        <f t="shared" ref="APX18" ca="1" si="2787">INDEX(APT18:APT22,MATCH(APW18,APK18:APK22,0),0)</f>
        <v>1</v>
      </c>
      <c r="APY18" s="385" t="str">
        <f t="shared" ref="APY18" ca="1" si="2788">IF(APX19=1,APW18,"")</f>
        <v>Poland</v>
      </c>
      <c r="APZ18" s="385" t="str">
        <f t="shared" ref="APZ18" ca="1" si="2789">IF(APX20=2,APW19,"")</f>
        <v/>
      </c>
      <c r="AQA18" s="385" t="str">
        <f t="shared" ref="AQA18" ca="1" si="2790">IF(APX21=3,APW20,"")</f>
        <v/>
      </c>
      <c r="AQB18" s="385" t="str">
        <f t="shared" ref="AQB18" si="2791">IF(APX22=4,APW21,"")</f>
        <v/>
      </c>
      <c r="AQD18" s="385" t="str">
        <f t="shared" ref="AQD18:AQD21" ca="1" si="2792">IF(APY18&lt;&gt;"",APY18,"")</f>
        <v>Poland</v>
      </c>
      <c r="AQE18" s="385">
        <f ca="1">SUMPRODUCT((ATI3:ATI54=AQD18)*(ATL3:ATL54=AQD19)*(ATM3:ATM54="W"))+SUMPRODUCT((ATI3:ATI54=AQD18)*(ATL3:ATL54=AQD20)*(ATM3:ATM54="W"))+SUMPRODUCT((ATI3:ATI54=AQD18)*(ATL3:ATL54=AQD21)*(ATM3:ATM54="W"))+SUMPRODUCT((ATI3:ATI54=AQD18)*(ATL3:ATL54=AQD22)*(ATM3:ATM54="W"))+SUMPRODUCT((ATI3:ATI54=AQD19)*(ATL3:ATL54=AQD18)*(ATN3:ATN54="W"))+SUMPRODUCT((ATI3:ATI54=AQD20)*(ATL3:ATL54=AQD18)*(ATN3:ATN54="W"))+SUMPRODUCT((ATI3:ATI54=AQD21)*(ATL3:ATL54=AQD18)*(ATN3:ATN54="W"))+SUMPRODUCT((ATI3:ATI54=AQD22)*(ATL3:ATL54=AQD18)*(ATN3:ATN54="W"))</f>
        <v>0</v>
      </c>
      <c r="AQF18" s="385">
        <f ca="1">SUMPRODUCT((ATI3:ATI54=AQD18)*(ATL3:ATL54=AQD19)*(ATM3:ATM54="D"))+SUMPRODUCT((ATI3:ATI54=AQD18)*(ATL3:ATL54=AQD20)*(ATM3:ATM54="D"))+SUMPRODUCT((ATI3:ATI54=AQD18)*(ATL3:ATL54=AQD21)*(ATM3:ATM54="D"))+SUMPRODUCT((ATI3:ATI54=AQD18)*(ATL3:ATL54=AQD22)*(ATM3:ATM54="D"))+SUMPRODUCT((ATI3:ATI54=AQD19)*(ATL3:ATL54=AQD18)*(ATM3:ATM54="D"))+SUMPRODUCT((ATI3:ATI54=AQD20)*(ATL3:ATL54=AQD18)*(ATM3:ATM54="D"))+SUMPRODUCT((ATI3:ATI54=AQD21)*(ATL3:ATL54=AQD18)*(ATM3:ATM54="D"))+SUMPRODUCT((ATI3:ATI54=AQD22)*(ATL3:ATL54=AQD18)*(ATM3:ATM54="D"))</f>
        <v>0</v>
      </c>
      <c r="AQG18" s="385">
        <f ca="1">SUMPRODUCT((ATI3:ATI54=AQD18)*(ATL3:ATL54=AQD19)*(ATM3:ATM54="L"))+SUMPRODUCT((ATI3:ATI54=AQD18)*(ATL3:ATL54=AQD20)*(ATM3:ATM54="L"))+SUMPRODUCT((ATI3:ATI54=AQD18)*(ATL3:ATL54=AQD21)*(ATM3:ATM54="L"))+SUMPRODUCT((ATI3:ATI54=AQD18)*(ATL3:ATL54=AQD22)*(ATM3:ATM54="L"))+SUMPRODUCT((ATI3:ATI54=AQD19)*(ATL3:ATL54=AQD18)*(ATN3:ATN54="L"))+SUMPRODUCT((ATI3:ATI54=AQD20)*(ATL3:ATL54=AQD18)*(ATN3:ATN54="L"))+SUMPRODUCT((ATI3:ATI54=AQD21)*(ATL3:ATL54=AQD18)*(ATN3:ATN54="L"))+SUMPRODUCT((ATI3:ATI54=AQD22)*(ATL3:ATL54=AQD18)*(ATN3:ATN54="L"))</f>
        <v>0</v>
      </c>
      <c r="AQH18" s="385">
        <f ca="1">SUMPRODUCT((ATI3:ATI54=AQD18)*(ATL3:ATL54=AQD19)*ATJ3:ATJ54)+SUMPRODUCT((ATI3:ATI54=AQD18)*(ATL3:ATL54=AQD20)*ATJ3:ATJ54)+SUMPRODUCT((ATI3:ATI54=AQD18)*(ATL3:ATL54=AQD21)*ATJ3:ATJ54)+SUMPRODUCT((ATI3:ATI54=AQD18)*(ATL3:ATL54=AQD22)*ATJ3:ATJ54)+SUMPRODUCT((ATI3:ATI54=AQD19)*(ATL3:ATL54=AQD18)*ATK3:ATK54)+SUMPRODUCT((ATI3:ATI54=AQD20)*(ATL3:ATL54=AQD18)*ATK3:ATK54)+SUMPRODUCT((ATI3:ATI54=AQD21)*(ATL3:ATL54=AQD18)*ATK3:ATK54)+SUMPRODUCT((ATI3:ATI54=AQD22)*(ATL3:ATL54=AQD18)*ATK3:ATK54)</f>
        <v>0</v>
      </c>
      <c r="AQI18" s="385">
        <f ca="1">SUMPRODUCT((ATI3:ATI54=AQD18)*(ATL3:ATL54=AQD19)*ATK3:ATK54)+SUMPRODUCT((ATI3:ATI54=AQD18)*(ATL3:ATL54=AQD20)*ATK3:ATK54)+SUMPRODUCT((ATI3:ATI54=AQD18)*(ATL3:ATL54=AQD21)*ATK3:ATK54)+SUMPRODUCT((ATI3:ATI54=AQD18)*(ATL3:ATL54=AQD22)*ATK3:ATK54)+SUMPRODUCT((ATI3:ATI54=AQD19)*(ATL3:ATL54=AQD18)*ATJ3:ATJ54)+SUMPRODUCT((ATI3:ATI54=AQD20)*(ATL3:ATL54=AQD18)*ATJ3:ATJ54)+SUMPRODUCT((ATI3:ATI54=AQD21)*(ATL3:ATL54=AQD18)*ATJ3:ATJ54)+SUMPRODUCT((ATI3:ATI54=AQD22)*(ATL3:ATL54=AQD18)*ATJ3:ATJ54)</f>
        <v>0</v>
      </c>
      <c r="AQJ18" s="385">
        <f t="shared" ref="AQJ18:AQJ21" ca="1" si="2793">AQH18-AQI18+1000</f>
        <v>1000</v>
      </c>
      <c r="AQK18" s="385">
        <f t="shared" ref="AQK18:AQK21" ca="1" si="2794">IF(AQD18&lt;&gt;"",AQE18*3+AQF18*1,"")</f>
        <v>0</v>
      </c>
      <c r="AQL18" s="385">
        <f ca="1">IF(AQD18&lt;&gt;"",VLOOKUP(AQD18,APK4:APQ52,7,FALSE),"")</f>
        <v>1000</v>
      </c>
      <c r="AQM18" s="385">
        <f ca="1">IF(AQD18&lt;&gt;"",VLOOKUP(AQD18,APK4:APQ52,5,FALSE),"")</f>
        <v>0</v>
      </c>
      <c r="AQN18" s="385">
        <f ca="1">IF(AQD18&lt;&gt;"",VLOOKUP(AQD18,APK4:APS52,9,FALSE),"")</f>
        <v>6</v>
      </c>
      <c r="AQO18" s="385">
        <f t="shared" ref="AQO18:AQO21" ca="1" si="2795">AQK18</f>
        <v>0</v>
      </c>
      <c r="AQP18" s="385">
        <f t="shared" ref="AQP18" ca="1" si="2796">IF(AQD18&lt;&gt;"",RANK(AQO18,AQO18:AQO22),"")</f>
        <v>1</v>
      </c>
      <c r="AQQ18" s="385">
        <f t="shared" ref="AQQ18" ca="1" si="2797">IF(AQD18&lt;&gt;"",SUMPRODUCT((AQO18:AQO22=AQO18)*(AQJ18:AQJ22&gt;AQJ18)),"")</f>
        <v>0</v>
      </c>
      <c r="AQR18" s="385">
        <f t="shared" ref="AQR18" ca="1" si="2798">IF(AQD18&lt;&gt;"",SUMPRODUCT((AQO18:AQO22=AQO18)*(AQJ18:AQJ22=AQJ18)*(AQH18:AQH22&gt;AQH18)),"")</f>
        <v>0</v>
      </c>
      <c r="AQS18" s="385">
        <f t="shared" ref="AQS18" ca="1" si="2799">IF(AQD18&lt;&gt;"",SUMPRODUCT((AQO18:AQO22=AQO18)*(AQJ18:AQJ22=AQJ18)*(AQH18:AQH22=AQH18)*(AQL18:AQL22&gt;AQL18)),"")</f>
        <v>0</v>
      </c>
      <c r="AQT18" s="385">
        <f t="shared" ref="AQT18" ca="1" si="2800">IF(AQD18&lt;&gt;"",SUMPRODUCT((AQO18:AQO22=AQO18)*(AQJ18:AQJ22=AQJ18)*(AQH18:AQH22=AQH18)*(AQL18:AQL22=AQL18)*(AQM18:AQM22&gt;AQM18)),"")</f>
        <v>0</v>
      </c>
      <c r="AQU18" s="385">
        <f t="shared" ref="AQU18" ca="1" si="2801">IF(AQD18&lt;&gt;"",SUMPRODUCT((AQO18:AQO22=AQO18)*(AQJ18:AQJ22=AQJ18)*(AQH18:AQH22=AQH18)*(AQL18:AQL22=AQL18)*(AQM18:AQM22=AQM18)*(AQN18:AQN22&gt;AQN18)),"")</f>
        <v>3</v>
      </c>
      <c r="AQV18" s="385">
        <f t="shared" ref="AQV18" ca="1" si="2802">IF(AQD18&lt;&gt;"",IF(AQV70&lt;&gt;"",IF(AQC69=3,AQV70,AQV70+AQC69),SUM(AQP18:AQU18)),"")</f>
        <v>4</v>
      </c>
      <c r="AQW18" s="385" t="str">
        <f t="shared" ref="AQW18" ca="1" si="2803">IF(AQD18&lt;&gt;"",INDEX(AQD18:AQD22,MATCH(1,AQV18:AQV22,0),0),"")</f>
        <v>Germany</v>
      </c>
      <c r="ATF18" s="385" t="str">
        <f t="shared" ref="ATF18" ca="1" si="2804">IF(AQW18&lt;&gt;"",AQW18,APW18)</f>
        <v>Germany</v>
      </c>
      <c r="ATG18" s="385">
        <v>1</v>
      </c>
      <c r="ATH18" s="385">
        <v>16</v>
      </c>
      <c r="ATI18" s="389" t="str">
        <f t="shared" si="33"/>
        <v>France</v>
      </c>
      <c r="ATJ18" s="389">
        <f ca="1">IF(ATI2&lt;&gt;"",IF(OFFSET('Game Board'!O23,0,ATJ1)&lt;&gt;"",OFFSET('Game Board'!O23,0,ATJ1),0),"")</f>
        <v>0</v>
      </c>
      <c r="ATK18" s="389">
        <f ca="1">IF(ATI2&lt;&gt;"",IF(OFFSET('Game Board'!P23,0,ATJ1)&lt;&gt;"",OFFSET('Game Board'!P23,0,ATJ1),0),"")</f>
        <v>0</v>
      </c>
      <c r="ATL18" s="389" t="str">
        <f t="shared" si="34"/>
        <v>Wales</v>
      </c>
      <c r="ATM18" s="389" t="str">
        <f ca="1">IF(AND(OFFSET('Game Board'!O23,0,ATJ1)&lt;&gt;"",OFFSET('Game Board'!P23,0,ATJ1)&lt;&gt;""),IF(ATJ18&gt;ATK18,"W",IF(ATJ18=ATK18,"D","L")),"")</f>
        <v/>
      </c>
      <c r="ATN18" s="385" t="str">
        <f t="shared" ca="1" si="35"/>
        <v/>
      </c>
      <c r="ATY18" s="391"/>
      <c r="AXO18" s="389"/>
      <c r="AXP18" s="389"/>
      <c r="AXQ18" s="389"/>
      <c r="AXR18" s="389"/>
      <c r="AXS18" s="389"/>
      <c r="AYE18" s="391"/>
      <c r="BBU18" s="389"/>
      <c r="BBV18" s="389"/>
      <c r="BBW18" s="389"/>
      <c r="BBX18" s="389"/>
      <c r="BBY18" s="389"/>
      <c r="BCK18" s="391"/>
      <c r="BGA18" s="389"/>
      <c r="BGB18" s="389"/>
      <c r="BGC18" s="389"/>
      <c r="BGD18" s="389"/>
      <c r="BGE18" s="389"/>
      <c r="BGQ18" s="391"/>
      <c r="BKG18" s="389"/>
      <c r="BKH18" s="389"/>
      <c r="BKI18" s="389"/>
      <c r="BKJ18" s="389"/>
      <c r="BKK18" s="389"/>
      <c r="BKW18" s="391"/>
      <c r="BOM18" s="389"/>
      <c r="BON18" s="389"/>
      <c r="BOO18" s="389"/>
      <c r="BOP18" s="389"/>
      <c r="BOQ18" s="389"/>
      <c r="BPC18" s="391"/>
      <c r="BSS18" s="389"/>
      <c r="BST18" s="389"/>
      <c r="BSU18" s="389"/>
      <c r="BSV18" s="389"/>
      <c r="BSW18" s="389"/>
      <c r="BTI18" s="391"/>
      <c r="BWY18" s="389"/>
      <c r="BWZ18" s="389"/>
      <c r="BXA18" s="389"/>
      <c r="BXB18" s="389"/>
      <c r="BXC18" s="389"/>
      <c r="BXO18" s="391"/>
      <c r="CBE18" s="389"/>
      <c r="CBF18" s="389"/>
      <c r="CBG18" s="389"/>
      <c r="CBH18" s="389"/>
      <c r="CBI18" s="389"/>
      <c r="CBU18" s="391"/>
      <c r="CFK18" s="389"/>
      <c r="CFL18" s="389"/>
      <c r="CFM18" s="389"/>
      <c r="CFN18" s="389"/>
      <c r="CFO18" s="389"/>
      <c r="CGA18" s="391"/>
      <c r="CJQ18" s="389"/>
      <c r="CJR18" s="389"/>
      <c r="CJS18" s="389"/>
      <c r="CJT18" s="389"/>
      <c r="CJU18" s="389"/>
      <c r="CKG18" s="391"/>
      <c r="CNW18" s="389"/>
      <c r="CNX18" s="389"/>
      <c r="CNY18" s="389"/>
      <c r="CNZ18" s="389"/>
      <c r="COA18" s="389"/>
      <c r="COM18" s="391"/>
      <c r="CSC18" s="389"/>
      <c r="CSD18" s="389"/>
      <c r="CSE18" s="389"/>
      <c r="CSF18" s="389"/>
      <c r="CSG18" s="389"/>
      <c r="CSS18" s="391"/>
      <c r="CWI18" s="389"/>
      <c r="CWJ18" s="389"/>
      <c r="CWK18" s="389"/>
      <c r="CWL18" s="389"/>
      <c r="CWM18" s="389"/>
      <c r="CWY18" s="391"/>
      <c r="DAO18" s="389"/>
      <c r="DAP18" s="389"/>
      <c r="DAQ18" s="389"/>
      <c r="DAR18" s="389"/>
      <c r="DAS18" s="389"/>
      <c r="DBE18" s="391"/>
      <c r="DEU18" s="389"/>
      <c r="DEV18" s="389"/>
      <c r="DEW18" s="389"/>
      <c r="DEX18" s="389"/>
      <c r="DEY18" s="389"/>
      <c r="DFK18" s="391"/>
      <c r="DJA18" s="389"/>
      <c r="DJB18" s="389"/>
      <c r="DJC18" s="389"/>
      <c r="DJD18" s="389"/>
      <c r="DJE18" s="389"/>
      <c r="DJQ18" s="391"/>
      <c r="DNG18" s="389"/>
      <c r="DNH18" s="389"/>
      <c r="DNI18" s="389"/>
      <c r="DNJ18" s="389"/>
      <c r="DNK18" s="389"/>
      <c r="DNW18" s="391"/>
      <c r="DRM18" s="389"/>
      <c r="DRN18" s="389"/>
      <c r="DRO18" s="389"/>
      <c r="DRP18" s="389"/>
      <c r="DRQ18" s="389"/>
      <c r="DSC18" s="391"/>
      <c r="DVS18" s="389"/>
      <c r="DVT18" s="389"/>
      <c r="DVU18" s="389"/>
      <c r="DVV18" s="389"/>
      <c r="DVW18" s="389"/>
      <c r="DWI18" s="391"/>
      <c r="DZY18" s="389"/>
      <c r="DZZ18" s="389"/>
      <c r="EAA18" s="389"/>
      <c r="EAB18" s="389"/>
      <c r="EAC18" s="389"/>
      <c r="EAO18" s="391"/>
      <c r="EEE18" s="389"/>
      <c r="EEF18" s="389"/>
      <c r="EEG18" s="389"/>
      <c r="EEH18" s="389"/>
      <c r="EEI18" s="389"/>
      <c r="EEU18" s="391"/>
      <c r="EIK18" s="389"/>
      <c r="EIL18" s="389"/>
      <c r="EIM18" s="389"/>
      <c r="EIN18" s="389"/>
      <c r="EIO18" s="389"/>
      <c r="EJA18" s="391"/>
      <c r="EMQ18" s="389"/>
      <c r="EMR18" s="389"/>
      <c r="EMS18" s="389"/>
      <c r="EMT18" s="389"/>
      <c r="EMU18" s="389"/>
      <c r="ENG18" s="391"/>
      <c r="EQW18" s="389"/>
      <c r="EQX18" s="389"/>
      <c r="EQY18" s="389"/>
      <c r="EQZ18" s="389"/>
      <c r="ERA18" s="389"/>
      <c r="ERM18" s="391"/>
      <c r="EVC18" s="389"/>
      <c r="EVD18" s="389"/>
      <c r="EVE18" s="389"/>
      <c r="EVF18" s="389"/>
      <c r="EVG18" s="389"/>
      <c r="EVS18" s="391"/>
      <c r="EZI18" s="389"/>
      <c r="EZJ18" s="389"/>
      <c r="EZK18" s="389"/>
      <c r="EZL18" s="389"/>
      <c r="EZM18" s="389"/>
      <c r="EZY18" s="391"/>
      <c r="FDO18" s="389"/>
      <c r="FDP18" s="389"/>
      <c r="FDQ18" s="389"/>
      <c r="FDR18" s="389"/>
      <c r="FDS18" s="389"/>
      <c r="FEE18" s="391"/>
      <c r="FHU18" s="389"/>
      <c r="FHV18" s="389"/>
      <c r="FHW18" s="389"/>
      <c r="FHX18" s="389"/>
      <c r="FHY18" s="389"/>
      <c r="FIK18" s="391"/>
      <c r="FMA18" s="389"/>
      <c r="FMB18" s="389"/>
      <c r="FMC18" s="389"/>
      <c r="FMD18" s="389"/>
      <c r="FME18" s="389"/>
      <c r="FMQ18" s="391"/>
      <c r="FQG18" s="389"/>
      <c r="FQH18" s="389"/>
      <c r="FQI18" s="389"/>
      <c r="FQJ18" s="389"/>
      <c r="FQK18" s="389"/>
      <c r="FQW18" s="391"/>
      <c r="FUM18" s="389"/>
      <c r="FUN18" s="389"/>
      <c r="FUO18" s="389"/>
      <c r="FUP18" s="389"/>
      <c r="FUQ18" s="389"/>
      <c r="FVC18" s="391"/>
      <c r="FYS18" s="389"/>
      <c r="FYT18" s="389"/>
      <c r="FYU18" s="389"/>
      <c r="FYV18" s="389"/>
      <c r="FYW18" s="389"/>
      <c r="FZI18" s="391"/>
      <c r="GCY18" s="389"/>
      <c r="GCZ18" s="389"/>
      <c r="GDA18" s="389"/>
      <c r="GDB18" s="389"/>
      <c r="GDC18" s="389"/>
      <c r="GDO18" s="391"/>
      <c r="GHE18" s="389"/>
      <c r="GHF18" s="389"/>
      <c r="GHG18" s="389"/>
      <c r="GHH18" s="389"/>
      <c r="GHI18" s="389"/>
      <c r="GHU18" s="391"/>
      <c r="GLK18" s="389"/>
      <c r="GLL18" s="389"/>
      <c r="GLM18" s="389"/>
      <c r="GLN18" s="389"/>
      <c r="GLO18" s="389"/>
      <c r="GMA18" s="391"/>
      <c r="GPQ18" s="389"/>
      <c r="GPR18" s="389"/>
      <c r="GPS18" s="389"/>
      <c r="GPT18" s="389"/>
      <c r="GPU18" s="389"/>
      <c r="GQG18" s="391"/>
      <c r="GTW18" s="389"/>
      <c r="GTX18" s="389"/>
      <c r="GTY18" s="389"/>
      <c r="GTZ18" s="389"/>
      <c r="GUA18" s="389"/>
      <c r="GUM18" s="391"/>
      <c r="GYC18" s="389"/>
      <c r="GYD18" s="389"/>
      <c r="GYE18" s="389"/>
      <c r="GYF18" s="389"/>
      <c r="GYG18" s="389"/>
      <c r="GYS18" s="391"/>
      <c r="HCI18" s="389"/>
      <c r="HCJ18" s="389"/>
      <c r="HCK18" s="389"/>
      <c r="HCL18" s="389"/>
      <c r="HCM18" s="389"/>
      <c r="HCY18" s="391"/>
      <c r="HGO18" s="389"/>
      <c r="HGP18" s="389"/>
      <c r="HGQ18" s="389"/>
      <c r="HGR18" s="389"/>
      <c r="HGS18" s="389"/>
      <c r="HHE18" s="391"/>
      <c r="HKU18" s="389"/>
      <c r="HKV18" s="389"/>
      <c r="HKW18" s="389"/>
      <c r="HKX18" s="389"/>
      <c r="HKY18" s="389"/>
      <c r="HLK18" s="391"/>
      <c r="HPA18" s="389"/>
      <c r="HPB18" s="389"/>
      <c r="HPC18" s="389"/>
      <c r="HPD18" s="389"/>
      <c r="HPE18" s="389"/>
      <c r="HPQ18" s="391"/>
      <c r="HTG18" s="389"/>
      <c r="HTH18" s="389"/>
      <c r="HTI18" s="389"/>
      <c r="HTJ18" s="389"/>
      <c r="HTK18" s="389"/>
      <c r="HTW18" s="391"/>
      <c r="HXM18" s="389"/>
      <c r="HXN18" s="389"/>
      <c r="HXO18" s="389"/>
      <c r="HXP18" s="389"/>
      <c r="HXQ18" s="389"/>
      <c r="HYC18" s="391"/>
      <c r="IBS18" s="389"/>
      <c r="IBT18" s="389"/>
      <c r="IBU18" s="389"/>
      <c r="IBV18" s="389"/>
      <c r="IBW18" s="389"/>
      <c r="ICI18" s="391"/>
      <c r="IFY18" s="389"/>
      <c r="IFZ18" s="389"/>
      <c r="IGA18" s="389"/>
      <c r="IGB18" s="389"/>
      <c r="IGC18" s="389"/>
      <c r="IGO18" s="391"/>
      <c r="IKE18" s="389"/>
      <c r="IKF18" s="389"/>
      <c r="IKG18" s="389"/>
      <c r="IKH18" s="389"/>
      <c r="IKI18" s="389"/>
      <c r="IKU18" s="391"/>
      <c r="IOK18" s="389"/>
      <c r="IOL18" s="389"/>
      <c r="IOM18" s="389"/>
      <c r="ION18" s="389"/>
      <c r="IOO18" s="389"/>
      <c r="IPA18" s="391"/>
      <c r="ISQ18" s="389"/>
      <c r="ISR18" s="389"/>
      <c r="ISS18" s="389"/>
      <c r="IST18" s="389"/>
      <c r="ISU18" s="389"/>
      <c r="ITG18" s="391"/>
      <c r="IWW18" s="389"/>
      <c r="IWX18" s="389"/>
      <c r="IWY18" s="389"/>
      <c r="IWZ18" s="389"/>
      <c r="IXA18" s="389"/>
      <c r="IXM18" s="391"/>
      <c r="JBC18" s="389"/>
      <c r="JBD18" s="389"/>
      <c r="JBE18" s="389"/>
      <c r="JBF18" s="389"/>
      <c r="JBG18" s="389"/>
      <c r="JBS18" s="391"/>
      <c r="JFI18" s="389"/>
      <c r="JFJ18" s="389"/>
      <c r="JFK18" s="389"/>
      <c r="JFL18" s="389"/>
      <c r="JFM18" s="389"/>
      <c r="JFY18" s="391"/>
      <c r="JJO18" s="389"/>
      <c r="JJP18" s="389"/>
      <c r="JJQ18" s="389"/>
      <c r="JJR18" s="389"/>
      <c r="JJS18" s="389"/>
      <c r="JKE18" s="391"/>
      <c r="JNU18" s="389"/>
      <c r="JNV18" s="389"/>
      <c r="JNW18" s="389"/>
      <c r="JNX18" s="389"/>
      <c r="JNY18" s="389"/>
      <c r="JOK18" s="391"/>
      <c r="JSA18" s="389"/>
      <c r="JSB18" s="389"/>
      <c r="JSC18" s="389"/>
      <c r="JSD18" s="389"/>
      <c r="JSE18" s="389"/>
      <c r="JSQ18" s="391"/>
      <c r="JWG18" s="389"/>
      <c r="JWH18" s="389"/>
      <c r="JWI18" s="389"/>
      <c r="JWJ18" s="389"/>
      <c r="JWK18" s="389"/>
      <c r="JWW18" s="391"/>
      <c r="KAM18" s="389"/>
      <c r="KAN18" s="389"/>
      <c r="KAO18" s="389"/>
      <c r="KAP18" s="389"/>
      <c r="KAQ18" s="389"/>
      <c r="KBC18" s="391"/>
      <c r="KES18" s="389"/>
      <c r="KET18" s="389"/>
      <c r="KEU18" s="389"/>
      <c r="KEV18" s="389"/>
      <c r="KEW18" s="389"/>
      <c r="KFI18" s="391"/>
      <c r="KIY18" s="389"/>
      <c r="KIZ18" s="389"/>
      <c r="KJA18" s="389"/>
      <c r="KJB18" s="389"/>
      <c r="KJC18" s="389"/>
      <c r="KJO18" s="391"/>
      <c r="KNE18" s="389"/>
      <c r="KNF18" s="389"/>
      <c r="KNG18" s="389"/>
      <c r="KNH18" s="389"/>
      <c r="KNI18" s="389"/>
      <c r="KNU18" s="391"/>
      <c r="KRK18" s="389"/>
      <c r="KRL18" s="389"/>
      <c r="KRM18" s="389"/>
      <c r="KRN18" s="389"/>
      <c r="KRO18" s="389"/>
      <c r="KSA18" s="391"/>
      <c r="KVQ18" s="389"/>
      <c r="KVR18" s="389"/>
      <c r="KVS18" s="389"/>
      <c r="KVT18" s="389"/>
      <c r="KVU18" s="389"/>
      <c r="KWG18" s="391"/>
      <c r="KZW18" s="389"/>
      <c r="KZX18" s="389"/>
      <c r="KZY18" s="389"/>
      <c r="KZZ18" s="389"/>
      <c r="LAA18" s="389"/>
      <c r="LAM18" s="391"/>
      <c r="LEC18" s="389"/>
      <c r="LED18" s="389"/>
      <c r="LEE18" s="389"/>
      <c r="LEF18" s="389"/>
      <c r="LEG18" s="389"/>
      <c r="LES18" s="391"/>
      <c r="LII18" s="389"/>
      <c r="LIJ18" s="389"/>
      <c r="LIK18" s="389"/>
      <c r="LIL18" s="389"/>
      <c r="LIM18" s="389"/>
      <c r="LIY18" s="391"/>
      <c r="LMO18" s="389"/>
      <c r="LMP18" s="389"/>
      <c r="LMQ18" s="389"/>
      <c r="LMR18" s="389"/>
      <c r="LMS18" s="389"/>
      <c r="LNE18" s="391"/>
      <c r="LQU18" s="389"/>
      <c r="LQV18" s="389"/>
      <c r="LQW18" s="389"/>
      <c r="LQX18" s="389"/>
      <c r="LQY18" s="389"/>
      <c r="LRK18" s="391"/>
      <c r="LVA18" s="389"/>
      <c r="LVB18" s="389"/>
      <c r="LVC18" s="389"/>
      <c r="LVD18" s="389"/>
      <c r="LVE18" s="389"/>
      <c r="LVQ18" s="391"/>
      <c r="LZG18" s="389"/>
      <c r="LZH18" s="389"/>
      <c r="LZI18" s="389"/>
      <c r="LZJ18" s="389"/>
      <c r="LZK18" s="389"/>
      <c r="LZW18" s="391"/>
      <c r="MDM18" s="389"/>
      <c r="MDN18" s="389"/>
      <c r="MDO18" s="389"/>
      <c r="MDP18" s="389"/>
      <c r="MDQ18" s="389"/>
      <c r="MEC18" s="391"/>
      <c r="MHS18" s="389"/>
      <c r="MHT18" s="389"/>
      <c r="MHU18" s="389"/>
      <c r="MHV18" s="389"/>
      <c r="MHW18" s="389"/>
      <c r="MII18" s="391"/>
      <c r="MLY18" s="389"/>
      <c r="MLZ18" s="389"/>
      <c r="MMA18" s="389"/>
      <c r="MMB18" s="389"/>
      <c r="MMC18" s="389"/>
      <c r="MMO18" s="391"/>
      <c r="MQE18" s="389"/>
      <c r="MQF18" s="389"/>
      <c r="MQG18" s="389"/>
      <c r="MQH18" s="389"/>
      <c r="MQI18" s="389"/>
      <c r="MQU18" s="391"/>
      <c r="MUK18" s="389"/>
      <c r="MUL18" s="389"/>
      <c r="MUM18" s="389"/>
      <c r="MUN18" s="389"/>
      <c r="MUO18" s="389"/>
      <c r="MVA18" s="391"/>
      <c r="MYQ18" s="389"/>
      <c r="MYR18" s="389"/>
      <c r="MYS18" s="389"/>
      <c r="MYT18" s="389"/>
      <c r="MYU18" s="389"/>
      <c r="MZG18" s="391"/>
      <c r="NCW18" s="389"/>
      <c r="NCX18" s="389"/>
      <c r="NCY18" s="389"/>
      <c r="NCZ18" s="389"/>
      <c r="NDA18" s="389"/>
      <c r="NDM18" s="391"/>
      <c r="NHC18" s="389"/>
      <c r="NHD18" s="389"/>
      <c r="NHE18" s="389"/>
      <c r="NHF18" s="389"/>
      <c r="NHG18" s="389"/>
      <c r="NHS18" s="391"/>
      <c r="NLI18" s="389"/>
      <c r="NLJ18" s="389"/>
      <c r="NLK18" s="389"/>
      <c r="NLL18" s="389"/>
      <c r="NLM18" s="389"/>
      <c r="NLY18" s="391"/>
      <c r="NPO18" s="389"/>
      <c r="NPP18" s="389"/>
      <c r="NPQ18" s="389"/>
      <c r="NPR18" s="389"/>
      <c r="NPS18" s="389"/>
      <c r="NQE18" s="391"/>
      <c r="NTU18" s="389"/>
      <c r="NTV18" s="389"/>
      <c r="NTW18" s="389"/>
      <c r="NTX18" s="389"/>
      <c r="NTY18" s="389"/>
      <c r="NUK18" s="391"/>
      <c r="NYA18" s="389"/>
      <c r="NYB18" s="389"/>
      <c r="NYC18" s="389"/>
      <c r="NYD18" s="389"/>
      <c r="NYE18" s="389"/>
      <c r="NYQ18" s="391"/>
      <c r="OCG18" s="389"/>
      <c r="OCH18" s="389"/>
      <c r="OCI18" s="389"/>
      <c r="OCJ18" s="389"/>
      <c r="OCK18" s="389"/>
      <c r="OCW18" s="391"/>
      <c r="OGM18" s="389"/>
      <c r="OGN18" s="389"/>
      <c r="OGO18" s="389"/>
      <c r="OGP18" s="389"/>
      <c r="OGQ18" s="389"/>
      <c r="OHC18" s="391"/>
      <c r="OKS18" s="389"/>
      <c r="OKT18" s="389"/>
      <c r="OKU18" s="389"/>
      <c r="OKV18" s="389"/>
      <c r="OKW18" s="389"/>
      <c r="OLI18" s="391"/>
      <c r="OOY18" s="389"/>
      <c r="OOZ18" s="389"/>
      <c r="OPA18" s="389"/>
      <c r="OPB18" s="389"/>
      <c r="OPC18" s="389"/>
      <c r="OPO18" s="391"/>
      <c r="OTE18" s="389"/>
      <c r="OTF18" s="389"/>
      <c r="OTG18" s="389"/>
      <c r="OTH18" s="389"/>
      <c r="OTI18" s="389"/>
      <c r="OTU18" s="391"/>
      <c r="OXK18" s="389"/>
      <c r="OXL18" s="389"/>
      <c r="OXM18" s="389"/>
      <c r="OXN18" s="389"/>
      <c r="OXO18" s="389"/>
      <c r="OYA18" s="391"/>
      <c r="PBQ18" s="389"/>
      <c r="PBR18" s="389"/>
      <c r="PBS18" s="389"/>
      <c r="PBT18" s="389"/>
      <c r="PBU18" s="389"/>
      <c r="PCG18" s="391"/>
      <c r="PFW18" s="389"/>
      <c r="PFX18" s="389"/>
      <c r="PFY18" s="389"/>
      <c r="PFZ18" s="389"/>
      <c r="PGA18" s="389"/>
      <c r="PGM18" s="391"/>
      <c r="PKC18" s="389"/>
      <c r="PKD18" s="389"/>
      <c r="PKE18" s="389"/>
      <c r="PKF18" s="389"/>
      <c r="PKG18" s="389"/>
      <c r="PKS18" s="391"/>
      <c r="POI18" s="389"/>
      <c r="POJ18" s="389"/>
      <c r="POK18" s="389"/>
      <c r="POL18" s="389"/>
      <c r="POM18" s="389"/>
    </row>
    <row r="19" spans="2:1995 2085:2985 3075:4085 4175:5075 5165:6065 6155:7165 7255:8155 8245:9145 9235:10233 10241:11219" x14ac:dyDescent="0.25">
      <c r="B19" s="385">
        <f>VLOOKUP(C19,CX18:CY22,2,FALSE)</f>
        <v>4</v>
      </c>
      <c r="C19" s="386" t="str">
        <f>'Tournament Setup'!D15</f>
        <v>Poland</v>
      </c>
      <c r="D19" s="385">
        <f>SUMPRODUCT((DA3:DA54=C19)*(DE3:DE54="W"))+SUMPRODUCT((DD3:DD54=C19)*(DF3:DF54="W"))</f>
        <v>0</v>
      </c>
      <c r="E19" s="385">
        <f>SUMPRODUCT((DA3:DA54=C19)*(DE3:DE54="D"))+SUMPRODUCT((DD3:DD54=C19)*(DF3:DF54="D"))</f>
        <v>0</v>
      </c>
      <c r="F19" s="385">
        <f>SUMPRODUCT((DA3:DA54=C19)*(DE3:DE54="L"))+SUMPRODUCT((DD3:DD54=C19)*(DF3:DF54="L"))</f>
        <v>0</v>
      </c>
      <c r="G19" s="385">
        <f>SUMIF(DA3:DA72,C19,DB3:DB72)+SUMIF(DD3:DD72,C19,DC3:DC72)</f>
        <v>0</v>
      </c>
      <c r="H19" s="385">
        <f>SUMIF(DD3:DD72,C19,DB3:DB72)+SUMIF(DA3:DA72,C19,DC3:DC72)</f>
        <v>0</v>
      </c>
      <c r="I19" s="385">
        <f t="shared" si="2562"/>
        <v>1000</v>
      </c>
      <c r="J19" s="385">
        <f t="shared" si="2563"/>
        <v>0</v>
      </c>
      <c r="K19" s="391">
        <v>6</v>
      </c>
      <c r="L19" s="385">
        <f>IF(COUNTIF(J18:J22,4)&lt;&gt;4,RANK(J19,J18:J22),J71)</f>
        <v>1</v>
      </c>
      <c r="N19" s="385">
        <f>SUMPRODUCT((L18:L21=L19)*(K18:K21&lt;K19))+L19</f>
        <v>1</v>
      </c>
      <c r="O19" s="386" t="str">
        <f>INDEX(C18:C22,MATCH(2,N18:N22,0),0)</f>
        <v>Denmark</v>
      </c>
      <c r="P19" s="385">
        <f>INDEX(L18:L22,MATCH(O19,C18:C22,0),0)</f>
        <v>1</v>
      </c>
      <c r="Q19" s="385" t="str">
        <f>IF(Q18&lt;&gt;"",O19,"")</f>
        <v>Denmark</v>
      </c>
      <c r="R19" s="385" t="str">
        <f>IF(R18&lt;&gt;"",O20,"")</f>
        <v/>
      </c>
      <c r="S19" s="385" t="str">
        <f>IF(S18&lt;&gt;"",O21,"")</f>
        <v/>
      </c>
      <c r="T19" s="385" t="str">
        <f>IF(T18&lt;&gt;"",O22,"")</f>
        <v/>
      </c>
      <c r="V19" s="385" t="str">
        <f t="shared" ref="V19:V21" si="2805">IF(Q19&lt;&gt;"",Q19,"")</f>
        <v>Denmark</v>
      </c>
      <c r="W19" s="385">
        <f>SUMPRODUCT((DA3:DA54=V19)*(DD3:DD54=V20)*(DE3:DE54="W"))+SUMPRODUCT((DA3:DA54=V19)*(DD3:DD54=V21)*(DE3:DE54="W"))+SUMPRODUCT((DA3:DA54=V19)*(DD3:DD54=V22)*(DE3:DE54="W"))+SUMPRODUCT((DA3:DA54=V19)*(DD3:DD54=V18)*(DE3:DE54="W"))+SUMPRODUCT((DA3:DA54=V20)*(DD3:DD54=V19)*(DF3:DF54="W"))+SUMPRODUCT((DA3:DA54=V21)*(DD3:DD54=V19)*(DF3:DF54="W"))+SUMPRODUCT((DA3:DA54=V22)*(DD3:DD54=V19)*(DF3:DF54="W"))+SUMPRODUCT((DA3:DA54=V18)*(DD3:DD54=V19)*(DF3:DF54="W"))</f>
        <v>0</v>
      </c>
      <c r="X19" s="385">
        <f>SUMPRODUCT((DA3:DA54=V19)*(DD3:DD54=V20)*(DE3:DE54="D"))+SUMPRODUCT((DA3:DA54=V19)*(DD3:DD54=V21)*(DE3:DE54="D"))+SUMPRODUCT((DA3:DA54=V19)*(DD3:DD54=V22)*(DE3:DE54="D"))+SUMPRODUCT((DA3:DA54=V19)*(DD3:DD54=V18)*(DE3:DE54="D"))+SUMPRODUCT((DA3:DA54=V20)*(DD3:DD54=V19)*(DE3:DE54="D"))+SUMPRODUCT((DA3:DA54=V21)*(DD3:DD54=V19)*(DE3:DE54="D"))+SUMPRODUCT((DA3:DA54=V22)*(DD3:DD54=V19)*(DE3:DE54="D"))+SUMPRODUCT((DA3:DA54=V18)*(DD3:DD54=V19)*(DE3:DE54="D"))</f>
        <v>0</v>
      </c>
      <c r="Y19" s="385">
        <f>SUMPRODUCT((DA3:DA54=V19)*(DD3:DD54=V20)*(DE3:DE54="L"))+SUMPRODUCT((DA3:DA54=V19)*(DD3:DD54=V21)*(DE3:DE54="L"))+SUMPRODUCT((DA3:DA54=V19)*(DD3:DD54=V22)*(DE3:DE54="L"))+SUMPRODUCT((DA3:DA54=V19)*(DD3:DD54=V18)*(DE3:DE54="L"))+SUMPRODUCT((DA3:DA54=V20)*(DD3:DD54=V19)*(DF3:DF54="L"))+SUMPRODUCT((DA3:DA54=V21)*(DD3:DD54=V19)*(DF3:DF54="L"))+SUMPRODUCT((DA3:DA54=V22)*(DD3:DD54=V19)*(DF3:DF54="L"))+SUMPRODUCT((DA3:DA54=V18)*(DD3:DD54=V19)*(DF3:DF54="L"))</f>
        <v>0</v>
      </c>
      <c r="Z19" s="385">
        <f>SUMPRODUCT((DA3:DA54=V19)*(DD3:DD54=V20)*DB3:DB54)+SUMPRODUCT((DA3:DA54=V19)*(DD3:DD54=V21)*DB3:DB54)+SUMPRODUCT((DA3:DA54=V19)*(DD3:DD54=V22)*DB3:DB54)+SUMPRODUCT((DA3:DA54=V19)*(DD3:DD54=V18)*DB3:DB54)+SUMPRODUCT((DA3:DA54=V20)*(DD3:DD54=V19)*DC3:DC54)+SUMPRODUCT((DA3:DA54=V21)*(DD3:DD54=V19)*DC3:DC54)+SUMPRODUCT((DA3:DA54=V22)*(DD3:DD54=V19)*DC3:DC54)+SUMPRODUCT((DA3:DA54=V18)*(DD3:DD54=V19)*DC3:DC54)</f>
        <v>0</v>
      </c>
      <c r="AA19" s="385">
        <f>SUMPRODUCT((DA3:DA54=V19)*(DD3:DD54=V20)*DC3:DC54)+SUMPRODUCT((DA3:DA54=V19)*(DD3:DD54=V21)*DC3:DC54)+SUMPRODUCT((DA3:DA54=V19)*(DD3:DD54=V22)*DC3:DC54)+SUMPRODUCT((DA3:DA54=V19)*(DD3:DD54=V18)*DC3:DC54)+SUMPRODUCT((DA3:DA54=V20)*(DD3:DD54=V19)*DB3:DB54)+SUMPRODUCT((DA3:DA54=V21)*(DD3:DD54=V19)*DB3:DB54)+SUMPRODUCT((DA3:DA54=V22)*(DD3:DD54=V19)*DB3:DB54)+SUMPRODUCT((DA3:DA54=V18)*(DD3:DD54=V19)*DB3:DB54)</f>
        <v>0</v>
      </c>
      <c r="AB19" s="385">
        <f>Z19-AA19+1000</f>
        <v>1000</v>
      </c>
      <c r="AC19" s="385">
        <f t="shared" si="2564"/>
        <v>0</v>
      </c>
      <c r="AD19" s="385">
        <f>IF(V19&lt;&gt;"",VLOOKUP(V19,C4:I52,7,FALSE),"")</f>
        <v>1000</v>
      </c>
      <c r="AE19" s="385">
        <f>IF(V19&lt;&gt;"",VLOOKUP(V19,C4:I52,5,FALSE),"")</f>
        <v>0</v>
      </c>
      <c r="AF19" s="385">
        <f>IF(V19&lt;&gt;"",VLOOKUP(V19,C4:K52,9,FALSE),"")</f>
        <v>14</v>
      </c>
      <c r="AG19" s="385">
        <f t="shared" si="2565"/>
        <v>0</v>
      </c>
      <c r="AH19" s="385">
        <f>IF(V19&lt;&gt;"",RANK(AG19,AG18:AG22),"")</f>
        <v>1</v>
      </c>
      <c r="AI19" s="385">
        <f>IF(V19&lt;&gt;"",SUMPRODUCT((AG18:AG22=AG19)*(AB18:AB22&gt;AB19)),"")</f>
        <v>0</v>
      </c>
      <c r="AJ19" s="385">
        <f>IF(V19&lt;&gt;"",SUMPRODUCT((AG18:AG22=AG19)*(AB18:AB22=AB19)*(Z18:Z22&gt;Z19)),"")</f>
        <v>0</v>
      </c>
      <c r="AK19" s="385">
        <f>IF(V19&lt;&gt;"",SUMPRODUCT((AG18:AG22=AG19)*(AB18:AB22=AB19)*(Z18:Z22=Z19)*(AD18:AD22&gt;AD19)),"")</f>
        <v>0</v>
      </c>
      <c r="AL19" s="385">
        <f>IF(V19&lt;&gt;"",SUMPRODUCT((AG18:AG22=AG19)*(AB18:AB22=AB19)*(Z18:Z22=Z19)*(AD18:AD22=AD19)*(AE18:AE22&gt;AE19)),"")</f>
        <v>0</v>
      </c>
      <c r="AM19" s="385">
        <f>IF(V19&lt;&gt;"",SUMPRODUCT((AG18:AG22=AG19)*(AB18:AB22=AB19)*(Z18:Z22=Z19)*(AD18:AD22=AD19)*(AE18:AE22=AE19)*(AF18:AF22&gt;AF19)),"")</f>
        <v>2</v>
      </c>
      <c r="AN19" s="385">
        <f>IF(V19&lt;&gt;"",IF(AN71&lt;&gt;"",IF(U69=3,AN71,AN71+U69),SUM(AH19:AM19)),"")</f>
        <v>3</v>
      </c>
      <c r="AO19" s="385" t="str">
        <f>IF(V19&lt;&gt;"",INDEX(V18:V22,MATCH(2,AN18:AN22,0),0),"")</f>
        <v>Sweden</v>
      </c>
      <c r="AP19" s="385" t="str">
        <f>IF(R18&lt;&gt;"",R18,"")</f>
        <v/>
      </c>
      <c r="AQ19" s="385">
        <f>SUMPRODUCT((DA3:DA54=AP19)*(DD3:DD54=AP20)*(DE3:DE54="W"))+SUMPRODUCT((DA3:DA54=AP19)*(DD3:DD54=AP21)*(DE3:DE54="W"))+SUMPRODUCT((DA3:DA54=AP19)*(DD3:DD54=AP22)*(DE3:DE54="W"))+SUMPRODUCT((DA3:DA54=AP20)*(DD3:DD54=AP19)*(DF3:DF54="W"))+SUMPRODUCT((DA3:DA54=AP21)*(DD3:DD54=AP19)*(DF3:DF54="W"))+SUMPRODUCT((DA3:DA54=AP22)*(DD3:DD54=AP19)*(DF3:DF54="W"))</f>
        <v>0</v>
      </c>
      <c r="AR19" s="385">
        <f>SUMPRODUCT((DA3:DA54=AP19)*(DD3:DD54=AP20)*(DE3:DE54="D"))+SUMPRODUCT((DA3:DA54=AP19)*(DD3:DD54=AP21)*(DE3:DE54="D"))+SUMPRODUCT((DA3:DA54=AP19)*(DD3:DD54=AP22)*(DE3:DE54="D"))+SUMPRODUCT((DA3:DA54=AP20)*(DD3:DD54=AP19)*(DE3:DE54="D"))+SUMPRODUCT((DA3:DA54=AP21)*(DD3:DD54=AP19)*(DE3:DE54="D"))+SUMPRODUCT((DA3:DA54=AP22)*(DD3:DD54=AP19)*(DE3:DE54="D"))</f>
        <v>0</v>
      </c>
      <c r="AS19" s="385">
        <f>SUMPRODUCT((DA3:DA54=AP19)*(DD3:DD54=AP20)*(DE3:DE54="L"))+SUMPRODUCT((DA3:DA54=AP19)*(DD3:DD54=AP21)*(DE3:DE54="L"))+SUMPRODUCT((DA3:DA54=AP19)*(DD3:DD54=AP22)*(DE3:DE54="L"))+SUMPRODUCT((DA3:DA54=AP20)*(DD3:DD54=AP19)*(DF3:DF54="L"))+SUMPRODUCT((DA3:DA54=AP21)*(DD3:DD54=AP19)*(DF3:DF54="L"))+SUMPRODUCT((DA3:DA54=AP22)*(DD3:DD54=AP19)*(DF3:DF54="L"))</f>
        <v>0</v>
      </c>
      <c r="AT19" s="385">
        <f>SUMPRODUCT((DA3:DA54=AP19)*(DD3:DD54=AP20)*DB3:DB54)+SUMPRODUCT((DA3:DA54=AP19)*(DD3:DD54=AP21)*DB3:DB54)+SUMPRODUCT((DA3:DA54=AP19)*(DD3:DD54=AP22)*DB3:DB54)+SUMPRODUCT((DA3:DA54=AP19)*(DD3:DD54=AP18)*DB3:DB54)+SUMPRODUCT((DA3:DA54=AP20)*(DD3:DD54=AP19)*DC3:DC54)+SUMPRODUCT((DA3:DA54=AP21)*(DD3:DD54=AP19)*DC3:DC54)+SUMPRODUCT((DA3:DA54=AP22)*(DD3:DD54=AP19)*DC3:DC54)+SUMPRODUCT((DA3:DA54=AP18)*(DD3:DD54=AP19)*DC3:DC54)</f>
        <v>0</v>
      </c>
      <c r="AU19" s="385">
        <f>SUMPRODUCT((DA3:DA54=AP19)*(DD3:DD54=AP20)*DC3:DC54)+SUMPRODUCT((DA3:DA54=AP19)*(DD3:DD54=AP21)*DC3:DC54)+SUMPRODUCT((DA3:DA54=AP19)*(DD3:DD54=AP22)*DC3:DC54)+SUMPRODUCT((DA3:DA54=AP19)*(DD3:DD54=AP18)*DC3:DC54)+SUMPRODUCT((DA3:DA54=AP20)*(DD3:DD54=AP19)*DB3:DB54)+SUMPRODUCT((DA3:DA54=AP21)*(DD3:DD54=AP19)*DB3:DB54)+SUMPRODUCT((DA3:DA54=AP22)*(DD3:DD54=AP19)*DB3:DB54)+SUMPRODUCT((DA3:DA54=AP18)*(DD3:DD54=AP19)*DB3:DB54)</f>
        <v>0</v>
      </c>
      <c r="AV19" s="385">
        <f>AT19-AU19+1000</f>
        <v>1000</v>
      </c>
      <c r="AW19" s="385" t="str">
        <f t="shared" ref="AW19:AW21" si="2806">IF(AP19&lt;&gt;"",AQ19*3+AR19*1,"")</f>
        <v/>
      </c>
      <c r="AX19" s="385" t="str">
        <f>IF(AP19&lt;&gt;"",VLOOKUP(AP19,C4:I52,7,FALSE),"")</f>
        <v/>
      </c>
      <c r="AY19" s="385" t="str">
        <f>IF(AP19&lt;&gt;"",VLOOKUP(AP19,C4:I52,5,FALSE),"")</f>
        <v/>
      </c>
      <c r="AZ19" s="385" t="str">
        <f>IF(AP19&lt;&gt;"",VLOOKUP(AP19,C4:K52,9,FALSE),"")</f>
        <v/>
      </c>
      <c r="BA19" s="385" t="str">
        <f t="shared" ref="BA19:BA21" si="2807">AW19</f>
        <v/>
      </c>
      <c r="BB19" s="385" t="str">
        <f>IF(AP19&lt;&gt;"",RANK(BA19,BA18:BA22),"")</f>
        <v/>
      </c>
      <c r="BC19" s="385" t="str">
        <f>IF(AP19&lt;&gt;"",SUMPRODUCT((BA18:BA22=BA19)*(AV18:AV22&gt;AV19)),"")</f>
        <v/>
      </c>
      <c r="BD19" s="385" t="str">
        <f>IF(AP19&lt;&gt;"",SUMPRODUCT((BA18:BA22=BA19)*(AV18:AV22=AV19)*(AT18:AT22&gt;AT19)),"")</f>
        <v/>
      </c>
      <c r="BE19" s="385" t="str">
        <f>IF(AP19&lt;&gt;"",SUMPRODUCT((BA18:BA22=BA19)*(AV18:AV22=AV19)*(AT18:AT22=AT19)*(AX18:AX22&gt;AX19)),"")</f>
        <v/>
      </c>
      <c r="BF19" s="385" t="str">
        <f>IF(AP19&lt;&gt;"",SUMPRODUCT((BA18:BA22=BA19)*(AV18:AV22=AV19)*(AT18:AT22=AT19)*(AX18:AX22=AX19)*(AY18:AY22&gt;AY19)),"")</f>
        <v/>
      </c>
      <c r="BG19" s="385" t="str">
        <f>IF(AP19&lt;&gt;"",SUMPRODUCT((BA18:BA22=BA19)*(AV18:AV22=AV19)*(AT18:AT22=AT19)*(AX18:AX22=AX19)*(AY18:AY22=AY19)*(AZ18:AZ22&gt;AZ19)),"")</f>
        <v/>
      </c>
      <c r="BH19" s="385" t="str">
        <f>IF(AP19&lt;&gt;"",IF(BH71&lt;&gt;"",IF(AO69=3,BH71,BH71+AO69),SUM(BB19:BG19)+1),"")</f>
        <v/>
      </c>
      <c r="BI19" s="385" t="str">
        <f>IF(AP19&lt;&gt;"",INDEX(AP19:AP22,MATCH(2,BH19:BH22,0),0),"")</f>
        <v/>
      </c>
      <c r="CX19" s="385" t="str">
        <f>IF(BI19&lt;&gt;"",BI19,IF(AO19&lt;&gt;"",AO19,O19))</f>
        <v>Sweden</v>
      </c>
      <c r="CY19" s="385">
        <v>2</v>
      </c>
      <c r="CZ19" s="385">
        <v>17</v>
      </c>
      <c r="DA19" s="389" t="str">
        <f>'Game Board'!F24</f>
        <v>Finland</v>
      </c>
      <c r="DB19" s="389">
        <f>IF(DA2&lt;&gt;"",IF(AND('Game Board'!G24&lt;&gt;"",'Game Board'!H24&lt;&gt;""),'Game Board'!G24,0),"")</f>
        <v>0</v>
      </c>
      <c r="DC19" s="389">
        <f>IF(DA2&lt;&gt;"",IF(AND('Game Board'!G24&lt;&gt;"",'Game Board'!H24&lt;&gt;""),'Game Board'!H24,0),"")</f>
        <v>0</v>
      </c>
      <c r="DD19" s="389" t="str">
        <f>'Game Board'!I24</f>
        <v>Switzerland</v>
      </c>
      <c r="DE19" s="389" t="str">
        <f>IF(AND('Game Board'!G24&lt;&gt;"",'Game Board'!H24&lt;&gt;""),IF(DB19&gt;DC19,"W",IF(DB19=DC19,"D","L")),"")</f>
        <v/>
      </c>
      <c r="DF19" s="385" t="str">
        <f t="shared" si="36"/>
        <v/>
      </c>
      <c r="DH19" s="385">
        <f ca="1">VLOOKUP(DI19,HD18:HE22,2,FALSE)</f>
        <v>4</v>
      </c>
      <c r="DI19" s="386" t="str">
        <f t="shared" si="2566"/>
        <v>Poland</v>
      </c>
      <c r="DJ19" s="385">
        <f ca="1">SUMPRODUCT((HG3:HG54=DI19)*(HK3:HK54="W"))+SUMPRODUCT((HJ3:HJ54=DI19)*(HL3:HL54="W"))</f>
        <v>0</v>
      </c>
      <c r="DK19" s="385">
        <f ca="1">SUMPRODUCT((HG3:HG54=DI19)*(HK3:HK54="D"))+SUMPRODUCT((HJ3:HJ54=DI19)*(HL3:HL54="D"))</f>
        <v>0</v>
      </c>
      <c r="DL19" s="385">
        <f ca="1">SUMPRODUCT((HG3:HG54=DI19)*(HK3:HK54="L"))+SUMPRODUCT((HJ3:HJ54=DI19)*(HL3:HL54="L"))</f>
        <v>0</v>
      </c>
      <c r="DM19" s="385">
        <f ca="1">SUMIF(HG3:HG72,DI19,HH3:HH72)+SUMIF(HJ3:HJ72,DI19,HI3:HI72)</f>
        <v>0</v>
      </c>
      <c r="DN19" s="385">
        <f ca="1">SUMIF(HJ3:HJ72,DI19,HH3:HH72)+SUMIF(HG3:HG72,DI19,HI3:HI72)</f>
        <v>0</v>
      </c>
      <c r="DO19" s="385">
        <f t="shared" ca="1" si="2567"/>
        <v>1000</v>
      </c>
      <c r="DP19" s="385">
        <f t="shared" ca="1" si="2568"/>
        <v>0</v>
      </c>
      <c r="DQ19" s="391">
        <f t="shared" si="293"/>
        <v>6</v>
      </c>
      <c r="DR19" s="385">
        <f ca="1">IF(COUNTIF(DP18:DP22,4)&lt;&gt;4,RANK(DP19,DP18:DP22),DP71)</f>
        <v>1</v>
      </c>
      <c r="DT19" s="385">
        <f ca="1">SUMPRODUCT((DR18:DR21=DR19)*(DQ18:DQ21&lt;DQ19))+DR19</f>
        <v>1</v>
      </c>
      <c r="DU19" s="386" t="str">
        <f ca="1">INDEX(DI18:DI22,MATCH(2,DT18:DT22,0),0)</f>
        <v>Denmark</v>
      </c>
      <c r="DV19" s="385">
        <f ca="1">INDEX(DR18:DR22,MATCH(DU19,DI18:DI22,0),0)</f>
        <v>1</v>
      </c>
      <c r="DW19" s="385" t="str">
        <f ca="1">IF(DW18&lt;&gt;"",DU19,"")</f>
        <v>Denmark</v>
      </c>
      <c r="DX19" s="385" t="str">
        <f ca="1">IF(DX18&lt;&gt;"",DU20,"")</f>
        <v/>
      </c>
      <c r="DY19" s="385" t="str">
        <f ca="1">IF(DY18&lt;&gt;"",DU21,"")</f>
        <v/>
      </c>
      <c r="DZ19" s="385" t="str">
        <f>IF(DZ18&lt;&gt;"",DU22,"")</f>
        <v/>
      </c>
      <c r="EB19" s="385" t="str">
        <f t="shared" ref="EB19:EB21" ca="1" si="2808">IF(DW19&lt;&gt;"",DW19,"")</f>
        <v>Denmark</v>
      </c>
      <c r="EC19" s="385">
        <f ca="1">SUMPRODUCT((HG3:HG54=EB19)*(HJ3:HJ54=EB20)*(HK3:HK54="W"))+SUMPRODUCT((HG3:HG54=EB19)*(HJ3:HJ54=EB21)*(HK3:HK54="W"))+SUMPRODUCT((HG3:HG54=EB19)*(HJ3:HJ54=EB22)*(HK3:HK54="W"))+SUMPRODUCT((HG3:HG54=EB19)*(HJ3:HJ54=EB18)*(HK3:HK54="W"))+SUMPRODUCT((HG3:HG54=EB20)*(HJ3:HJ54=EB19)*(HL3:HL54="W"))+SUMPRODUCT((HG3:HG54=EB21)*(HJ3:HJ54=EB19)*(HL3:HL54="W"))+SUMPRODUCT((HG3:HG54=EB22)*(HJ3:HJ54=EB19)*(HL3:HL54="W"))+SUMPRODUCT((HG3:HG54=EB18)*(HJ3:HJ54=EB19)*(HL3:HL54="W"))</f>
        <v>0</v>
      </c>
      <c r="ED19" s="385">
        <f ca="1">SUMPRODUCT((HG3:HG54=EB19)*(HJ3:HJ54=EB20)*(HK3:HK54="D"))+SUMPRODUCT((HG3:HG54=EB19)*(HJ3:HJ54=EB21)*(HK3:HK54="D"))+SUMPRODUCT((HG3:HG54=EB19)*(HJ3:HJ54=EB22)*(HK3:HK54="D"))+SUMPRODUCT((HG3:HG54=EB19)*(HJ3:HJ54=EB18)*(HK3:HK54="D"))+SUMPRODUCT((HG3:HG54=EB20)*(HJ3:HJ54=EB19)*(HK3:HK54="D"))+SUMPRODUCT((HG3:HG54=EB21)*(HJ3:HJ54=EB19)*(HK3:HK54="D"))+SUMPRODUCT((HG3:HG54=EB22)*(HJ3:HJ54=EB19)*(HK3:HK54="D"))+SUMPRODUCT((HG3:HG54=EB18)*(HJ3:HJ54=EB19)*(HK3:HK54="D"))</f>
        <v>0</v>
      </c>
      <c r="EE19" s="385">
        <f ca="1">SUMPRODUCT((HG3:HG54=EB19)*(HJ3:HJ54=EB20)*(HK3:HK54="L"))+SUMPRODUCT((HG3:HG54=EB19)*(HJ3:HJ54=EB21)*(HK3:HK54="L"))+SUMPRODUCT((HG3:HG54=EB19)*(HJ3:HJ54=EB22)*(HK3:HK54="L"))+SUMPRODUCT((HG3:HG54=EB19)*(HJ3:HJ54=EB18)*(HK3:HK54="L"))+SUMPRODUCT((HG3:HG54=EB20)*(HJ3:HJ54=EB19)*(HL3:HL54="L"))+SUMPRODUCT((HG3:HG54=EB21)*(HJ3:HJ54=EB19)*(HL3:HL54="L"))+SUMPRODUCT((HG3:HG54=EB22)*(HJ3:HJ54=EB19)*(HL3:HL54="L"))+SUMPRODUCT((HG3:HG54=EB18)*(HJ3:HJ54=EB19)*(HL3:HL54="L"))</f>
        <v>0</v>
      </c>
      <c r="EF19" s="385">
        <f ca="1">SUMPRODUCT((HG3:HG54=EB19)*(HJ3:HJ54=EB20)*HH3:HH54)+SUMPRODUCT((HG3:HG54=EB19)*(HJ3:HJ54=EB21)*HH3:HH54)+SUMPRODUCT((HG3:HG54=EB19)*(HJ3:HJ54=EB22)*HH3:HH54)+SUMPRODUCT((HG3:HG54=EB19)*(HJ3:HJ54=EB18)*HH3:HH54)+SUMPRODUCT((HG3:HG54=EB20)*(HJ3:HJ54=EB19)*HI3:HI54)+SUMPRODUCT((HG3:HG54=EB21)*(HJ3:HJ54=EB19)*HI3:HI54)+SUMPRODUCT((HG3:HG54=EB22)*(HJ3:HJ54=EB19)*HI3:HI54)+SUMPRODUCT((HG3:HG54=EB18)*(HJ3:HJ54=EB19)*HI3:HI54)</f>
        <v>0</v>
      </c>
      <c r="EG19" s="385">
        <f ca="1">SUMPRODUCT((HG3:HG54=EB19)*(HJ3:HJ54=EB20)*HI3:HI54)+SUMPRODUCT((HG3:HG54=EB19)*(HJ3:HJ54=EB21)*HI3:HI54)+SUMPRODUCT((HG3:HG54=EB19)*(HJ3:HJ54=EB22)*HI3:HI54)+SUMPRODUCT((HG3:HG54=EB19)*(HJ3:HJ54=EB18)*HI3:HI54)+SUMPRODUCT((HG3:HG54=EB20)*(HJ3:HJ54=EB19)*HH3:HH54)+SUMPRODUCT((HG3:HG54=EB21)*(HJ3:HJ54=EB19)*HH3:HH54)+SUMPRODUCT((HG3:HG54=EB22)*(HJ3:HJ54=EB19)*HH3:HH54)+SUMPRODUCT((HG3:HG54=EB18)*(HJ3:HJ54=EB19)*HH3:HH54)</f>
        <v>0</v>
      </c>
      <c r="EH19" s="385">
        <f ca="1">EF19-EG19+1000</f>
        <v>1000</v>
      </c>
      <c r="EI19" s="385">
        <f t="shared" ca="1" si="2569"/>
        <v>0</v>
      </c>
      <c r="EJ19" s="385">
        <f ca="1">IF(EB19&lt;&gt;"",VLOOKUP(EB19,DI4:DO52,7,FALSE),"")</f>
        <v>1000</v>
      </c>
      <c r="EK19" s="385">
        <f ca="1">IF(EB19&lt;&gt;"",VLOOKUP(EB19,DI4:DO52,5,FALSE),"")</f>
        <v>0</v>
      </c>
      <c r="EL19" s="385">
        <f ca="1">IF(EB19&lt;&gt;"",VLOOKUP(EB19,DI4:DQ52,9,FALSE),"")</f>
        <v>14</v>
      </c>
      <c r="EM19" s="385">
        <f t="shared" ca="1" si="2570"/>
        <v>0</v>
      </c>
      <c r="EN19" s="385">
        <f ca="1">IF(EB19&lt;&gt;"",RANK(EM19,EM18:EM22),"")</f>
        <v>1</v>
      </c>
      <c r="EO19" s="385">
        <f ca="1">IF(EB19&lt;&gt;"",SUMPRODUCT((EM18:EM22=EM19)*(EH18:EH22&gt;EH19)),"")</f>
        <v>0</v>
      </c>
      <c r="EP19" s="385">
        <f ca="1">IF(EB19&lt;&gt;"",SUMPRODUCT((EM18:EM22=EM19)*(EH18:EH22=EH19)*(EF18:EF22&gt;EF19)),"")</f>
        <v>0</v>
      </c>
      <c r="EQ19" s="385">
        <f ca="1">IF(EB19&lt;&gt;"",SUMPRODUCT((EM18:EM22=EM19)*(EH18:EH22=EH19)*(EF18:EF22=EF19)*(EJ18:EJ22&gt;EJ19)),"")</f>
        <v>0</v>
      </c>
      <c r="ER19" s="385">
        <f ca="1">IF(EB19&lt;&gt;"",SUMPRODUCT((EM18:EM22=EM19)*(EH18:EH22=EH19)*(EF18:EF22=EF19)*(EJ18:EJ22=EJ19)*(EK18:EK22&gt;EK19)),"")</f>
        <v>0</v>
      </c>
      <c r="ES19" s="385">
        <f ca="1">IF(EB19&lt;&gt;"",SUMPRODUCT((EM18:EM22=EM19)*(EH18:EH22=EH19)*(EF18:EF22=EF19)*(EJ18:EJ22=EJ19)*(EK18:EK22=EK19)*(EL18:EL22&gt;EL19)),"")</f>
        <v>2</v>
      </c>
      <c r="ET19" s="385">
        <f ca="1">IF(EB19&lt;&gt;"",IF(ET71&lt;&gt;"",IF(EA69=3,ET71,ET71+EA69),SUM(EN19:ES19)),"")</f>
        <v>3</v>
      </c>
      <c r="EU19" s="385" t="str">
        <f ca="1">IF(EB19&lt;&gt;"",INDEX(EB18:EB22,MATCH(2,ET18:ET22,0),0),"")</f>
        <v>Sweden</v>
      </c>
      <c r="EV19" s="385" t="str">
        <f ca="1">IF(DX18&lt;&gt;"",DX18,"")</f>
        <v/>
      </c>
      <c r="EW19" s="385">
        <f ca="1">SUMPRODUCT((HG3:HG54=EV19)*(HJ3:HJ54=EV20)*(HK3:HK54="W"))+SUMPRODUCT((HG3:HG54=EV19)*(HJ3:HJ54=EV21)*(HK3:HK54="W"))+SUMPRODUCT((HG3:HG54=EV19)*(HJ3:HJ54=EV22)*(HK3:HK54="W"))+SUMPRODUCT((HG3:HG54=EV20)*(HJ3:HJ54=EV19)*(HL3:HL54="W"))+SUMPRODUCT((HG3:HG54=EV21)*(HJ3:HJ54=EV19)*(HL3:HL54="W"))+SUMPRODUCT((HG3:HG54=EV22)*(HJ3:HJ54=EV19)*(HL3:HL54="W"))</f>
        <v>0</v>
      </c>
      <c r="EX19" s="385">
        <f ca="1">SUMPRODUCT((HG3:HG54=EV19)*(HJ3:HJ54=EV20)*(HK3:HK54="D"))+SUMPRODUCT((HG3:HG54=EV19)*(HJ3:HJ54=EV21)*(HK3:HK54="D"))+SUMPRODUCT((HG3:HG54=EV19)*(HJ3:HJ54=EV22)*(HK3:HK54="D"))+SUMPRODUCT((HG3:HG54=EV20)*(HJ3:HJ54=EV19)*(HK3:HK54="D"))+SUMPRODUCT((HG3:HG54=EV21)*(HJ3:HJ54=EV19)*(HK3:HK54="D"))+SUMPRODUCT((HG3:HG54=EV22)*(HJ3:HJ54=EV19)*(HK3:HK54="D"))</f>
        <v>0</v>
      </c>
      <c r="EY19" s="385">
        <f ca="1">SUMPRODUCT((HG3:HG54=EV19)*(HJ3:HJ54=EV20)*(HK3:HK54="L"))+SUMPRODUCT((HG3:HG54=EV19)*(HJ3:HJ54=EV21)*(HK3:HK54="L"))+SUMPRODUCT((HG3:HG54=EV19)*(HJ3:HJ54=EV22)*(HK3:HK54="L"))+SUMPRODUCT((HG3:HG54=EV20)*(HJ3:HJ54=EV19)*(HL3:HL54="L"))+SUMPRODUCT((HG3:HG54=EV21)*(HJ3:HJ54=EV19)*(HL3:HL54="L"))+SUMPRODUCT((HG3:HG54=EV22)*(HJ3:HJ54=EV19)*(HL3:HL54="L"))</f>
        <v>0</v>
      </c>
      <c r="EZ19" s="385">
        <f ca="1">SUMPRODUCT((HG3:HG54=EV19)*(HJ3:HJ54=EV20)*HH3:HH54)+SUMPRODUCT((HG3:HG54=EV19)*(HJ3:HJ54=EV21)*HH3:HH54)+SUMPRODUCT((HG3:HG54=EV19)*(HJ3:HJ54=EV22)*HH3:HH54)+SUMPRODUCT((HG3:HG54=EV19)*(HJ3:HJ54=EV18)*HH3:HH54)+SUMPRODUCT((HG3:HG54=EV20)*(HJ3:HJ54=EV19)*HI3:HI54)+SUMPRODUCT((HG3:HG54=EV21)*(HJ3:HJ54=EV19)*HI3:HI54)+SUMPRODUCT((HG3:HG54=EV22)*(HJ3:HJ54=EV19)*HI3:HI54)+SUMPRODUCT((HG3:HG54=EV18)*(HJ3:HJ54=EV19)*HI3:HI54)</f>
        <v>0</v>
      </c>
      <c r="FA19" s="385">
        <f ca="1">SUMPRODUCT((HG3:HG54=EV19)*(HJ3:HJ54=EV20)*HI3:HI54)+SUMPRODUCT((HG3:HG54=EV19)*(HJ3:HJ54=EV21)*HI3:HI54)+SUMPRODUCT((HG3:HG54=EV19)*(HJ3:HJ54=EV22)*HI3:HI54)+SUMPRODUCT((HG3:HG54=EV19)*(HJ3:HJ54=EV18)*HI3:HI54)+SUMPRODUCT((HG3:HG54=EV20)*(HJ3:HJ54=EV19)*HH3:HH54)+SUMPRODUCT((HG3:HG54=EV21)*(HJ3:HJ54=EV19)*HH3:HH54)+SUMPRODUCT((HG3:HG54=EV22)*(HJ3:HJ54=EV19)*HH3:HH54)+SUMPRODUCT((HG3:HG54=EV18)*(HJ3:HJ54=EV19)*HH3:HH54)</f>
        <v>0</v>
      </c>
      <c r="FB19" s="385">
        <f ca="1">EZ19-FA19+1000</f>
        <v>1000</v>
      </c>
      <c r="FC19" s="385" t="str">
        <f t="shared" ref="FC19:FC21" ca="1" si="2809">IF(EV19&lt;&gt;"",EW19*3+EX19*1,"")</f>
        <v/>
      </c>
      <c r="FD19" s="385" t="str">
        <f ca="1">IF(EV19&lt;&gt;"",VLOOKUP(EV19,DI4:DO52,7,FALSE),"")</f>
        <v/>
      </c>
      <c r="FE19" s="385" t="str">
        <f ca="1">IF(EV19&lt;&gt;"",VLOOKUP(EV19,DI4:DO52,5,FALSE),"")</f>
        <v/>
      </c>
      <c r="FF19" s="385" t="str">
        <f ca="1">IF(EV19&lt;&gt;"",VLOOKUP(EV19,DI4:DQ52,9,FALSE),"")</f>
        <v/>
      </c>
      <c r="FG19" s="385" t="str">
        <f t="shared" ref="FG19:FG21" ca="1" si="2810">FC19</f>
        <v/>
      </c>
      <c r="FH19" s="385" t="str">
        <f ca="1">IF(EV19&lt;&gt;"",RANK(FG19,FG18:FG22),"")</f>
        <v/>
      </c>
      <c r="FI19" s="385" t="str">
        <f ca="1">IF(EV19&lt;&gt;"",SUMPRODUCT((FG18:FG22=FG19)*(FB18:FB22&gt;FB19)),"")</f>
        <v/>
      </c>
      <c r="FJ19" s="385" t="str">
        <f ca="1">IF(EV19&lt;&gt;"",SUMPRODUCT((FG18:FG22=FG19)*(FB18:FB22=FB19)*(EZ18:EZ22&gt;EZ19)),"")</f>
        <v/>
      </c>
      <c r="FK19" s="385" t="str">
        <f ca="1">IF(EV19&lt;&gt;"",SUMPRODUCT((FG18:FG22=FG19)*(FB18:FB22=FB19)*(EZ18:EZ22=EZ19)*(FD18:FD22&gt;FD19)),"")</f>
        <v/>
      </c>
      <c r="FL19" s="385" t="str">
        <f ca="1">IF(EV19&lt;&gt;"",SUMPRODUCT((FG18:FG22=FG19)*(FB18:FB22=FB19)*(EZ18:EZ22=EZ19)*(FD18:FD22=FD19)*(FE18:FE22&gt;FE19)),"")</f>
        <v/>
      </c>
      <c r="FM19" s="385" t="str">
        <f ca="1">IF(EV19&lt;&gt;"",SUMPRODUCT((FG18:FG22=FG19)*(FB18:FB22=FB19)*(EZ18:EZ22=EZ19)*(FD18:FD22=FD19)*(FE18:FE22=FE19)*(FF18:FF22&gt;FF19)),"")</f>
        <v/>
      </c>
      <c r="FN19" s="385" t="str">
        <f ca="1">IF(EV19&lt;&gt;"",IF(FN71&lt;&gt;"",IF(EU69=3,FN71,FN71+EU69),SUM(FH19:FM19)+1),"")</f>
        <v/>
      </c>
      <c r="FO19" s="385" t="str">
        <f ca="1">IF(EV19&lt;&gt;"",INDEX(EV19:EV22,MATCH(2,FN19:FN22,0),0),"")</f>
        <v/>
      </c>
      <c r="HD19" s="385" t="str">
        <f ca="1">IF(FO19&lt;&gt;"",FO19,IF(EU19&lt;&gt;"",EU19,DU19))</f>
        <v>Sweden</v>
      </c>
      <c r="HE19" s="385">
        <v>2</v>
      </c>
      <c r="HF19" s="385">
        <v>17</v>
      </c>
      <c r="HG19" s="389" t="str">
        <f t="shared" si="37"/>
        <v>Finland</v>
      </c>
      <c r="HH19" s="389">
        <f ca="1">IF(OFFSET('Game Board'!O24,0,HH1)&lt;&gt;"",OFFSET('Game Board'!O24,0,HH1),0)</f>
        <v>0</v>
      </c>
      <c r="HI19" s="389">
        <f ca="1">IF(OFFSET('Game Board'!P24,0,HH1)&lt;&gt;"",OFFSET('Game Board'!P24,0,HH1),0)</f>
        <v>0</v>
      </c>
      <c r="HJ19" s="389" t="str">
        <f t="shared" si="38"/>
        <v>Switzerland</v>
      </c>
      <c r="HK19" s="389" t="str">
        <f ca="1">IF(AND(OFFSET('Game Board'!O24,0,HH1)&lt;&gt;"",OFFSET('Game Board'!P24,0,HH1)&lt;&gt;""),IF(HH19&gt;HI19,"W",IF(HH19=HI19,"D","L")),"")</f>
        <v/>
      </c>
      <c r="HL19" s="385" t="str">
        <f t="shared" ca="1" si="39"/>
        <v/>
      </c>
      <c r="HN19" s="385">
        <f ca="1">VLOOKUP(HO19,LJ18:LK22,2,FALSE)</f>
        <v>4</v>
      </c>
      <c r="HO19" s="386" t="str">
        <f t="shared" si="2571"/>
        <v>Poland</v>
      </c>
      <c r="HP19" s="385">
        <f ca="1">SUMPRODUCT((LM3:LM54=HO19)*(LQ3:LQ54="W"))+SUMPRODUCT((LP3:LP54=HO19)*(LR3:LR54="W"))</f>
        <v>0</v>
      </c>
      <c r="HQ19" s="385">
        <f ca="1">SUMPRODUCT((LM3:LM54=HO19)*(LQ3:LQ54="D"))+SUMPRODUCT((LP3:LP54=HO19)*(LR3:LR54="D"))</f>
        <v>0</v>
      </c>
      <c r="HR19" s="385">
        <f ca="1">SUMPRODUCT((LM3:LM54=HO19)*(LQ3:LQ54="L"))+SUMPRODUCT((LP3:LP54=HO19)*(LR3:LR54="L"))</f>
        <v>0</v>
      </c>
      <c r="HS19" s="385">
        <f t="shared" ref="HS19" ca="1" si="2811">SUMIF(LM3:LM72,HO19,LN3:LN72)+SUMIF(LP3:LP72,HO19,LO3:LO72)</f>
        <v>0</v>
      </c>
      <c r="HT19" s="385">
        <f t="shared" ref="HT19" ca="1" si="2812">SUMIF(LP3:LP72,HO19,LN3:LN72)+SUMIF(LM3:LM72,HO19,LO3:LO72)</f>
        <v>0</v>
      </c>
      <c r="HU19" s="385">
        <f t="shared" ca="1" si="2574"/>
        <v>1000</v>
      </c>
      <c r="HV19" s="385">
        <f t="shared" ca="1" si="2575"/>
        <v>0</v>
      </c>
      <c r="HW19" s="391">
        <f t="shared" si="45"/>
        <v>6</v>
      </c>
      <c r="HX19" s="385">
        <f t="shared" ref="HX19" ca="1" si="2813">IF(COUNTIF(HV18:HV22,4)&lt;&gt;4,RANK(HV19,HV18:HV22),HV71)</f>
        <v>1</v>
      </c>
      <c r="HZ19" s="385">
        <f t="shared" ref="HZ19" ca="1" si="2814">SUMPRODUCT((HX18:HX21=HX19)*(HW18:HW21&lt;HW19))+HX19</f>
        <v>1</v>
      </c>
      <c r="IA19" s="386" t="str">
        <f t="shared" ref="IA19" ca="1" si="2815">INDEX(HO18:HO22,MATCH(2,HZ18:HZ22,0),0)</f>
        <v>Denmark</v>
      </c>
      <c r="IB19" s="385">
        <f t="shared" ref="IB19" ca="1" si="2816">INDEX(HX18:HX22,MATCH(IA19,HO18:HO22,0),0)</f>
        <v>1</v>
      </c>
      <c r="IC19" s="385" t="str">
        <f t="shared" ref="IC19" ca="1" si="2817">IF(IC18&lt;&gt;"",IA19,"")</f>
        <v>Denmark</v>
      </c>
      <c r="ID19" s="385" t="str">
        <f t="shared" ref="ID19" ca="1" si="2818">IF(ID18&lt;&gt;"",IA20,"")</f>
        <v/>
      </c>
      <c r="IE19" s="385" t="str">
        <f t="shared" ref="IE19" ca="1" si="2819">IF(IE18&lt;&gt;"",IA21,"")</f>
        <v/>
      </c>
      <c r="IF19" s="385" t="str">
        <f t="shared" ref="IF19" si="2820">IF(IF18&lt;&gt;"",IA22,"")</f>
        <v/>
      </c>
      <c r="IH19" s="385" t="str">
        <f t="shared" ca="1" si="2584"/>
        <v>Denmark</v>
      </c>
      <c r="II19" s="385">
        <f ca="1">SUMPRODUCT((LM3:LM54=IH19)*(LP3:LP54=IH20)*(LQ3:LQ54="W"))+SUMPRODUCT((LM3:LM54=IH19)*(LP3:LP54=IH21)*(LQ3:LQ54="W"))+SUMPRODUCT((LM3:LM54=IH19)*(LP3:LP54=IH22)*(LQ3:LQ54="W"))+SUMPRODUCT((LM3:LM54=IH19)*(LP3:LP54=IH18)*(LQ3:LQ54="W"))+SUMPRODUCT((LM3:LM54=IH20)*(LP3:LP54=IH19)*(LR3:LR54="W"))+SUMPRODUCT((LM3:LM54=IH21)*(LP3:LP54=IH19)*(LR3:LR54="W"))+SUMPRODUCT((LM3:LM54=IH22)*(LP3:LP54=IH19)*(LR3:LR54="W"))+SUMPRODUCT((LM3:LM54=IH18)*(LP3:LP54=IH19)*(LR3:LR54="W"))</f>
        <v>0</v>
      </c>
      <c r="IJ19" s="385">
        <f ca="1">SUMPRODUCT((LM3:LM54=IH19)*(LP3:LP54=IH20)*(LQ3:LQ54="D"))+SUMPRODUCT((LM3:LM54=IH19)*(LP3:LP54=IH21)*(LQ3:LQ54="D"))+SUMPRODUCT((LM3:LM54=IH19)*(LP3:LP54=IH22)*(LQ3:LQ54="D"))+SUMPRODUCT((LM3:LM54=IH19)*(LP3:LP54=IH18)*(LQ3:LQ54="D"))+SUMPRODUCT((LM3:LM54=IH20)*(LP3:LP54=IH19)*(LQ3:LQ54="D"))+SUMPRODUCT((LM3:LM54=IH21)*(LP3:LP54=IH19)*(LQ3:LQ54="D"))+SUMPRODUCT((LM3:LM54=IH22)*(LP3:LP54=IH19)*(LQ3:LQ54="D"))+SUMPRODUCT((LM3:LM54=IH18)*(LP3:LP54=IH19)*(LQ3:LQ54="D"))</f>
        <v>0</v>
      </c>
      <c r="IK19" s="385">
        <f ca="1">SUMPRODUCT((LM3:LM54=IH19)*(LP3:LP54=IH20)*(LQ3:LQ54="L"))+SUMPRODUCT((LM3:LM54=IH19)*(LP3:LP54=IH21)*(LQ3:LQ54="L"))+SUMPRODUCT((LM3:LM54=IH19)*(LP3:LP54=IH22)*(LQ3:LQ54="L"))+SUMPRODUCT((LM3:LM54=IH19)*(LP3:LP54=IH18)*(LQ3:LQ54="L"))+SUMPRODUCT((LM3:LM54=IH20)*(LP3:LP54=IH19)*(LR3:LR54="L"))+SUMPRODUCT((LM3:LM54=IH21)*(LP3:LP54=IH19)*(LR3:LR54="L"))+SUMPRODUCT((LM3:LM54=IH22)*(LP3:LP54=IH19)*(LR3:LR54="L"))+SUMPRODUCT((LM3:LM54=IH18)*(LP3:LP54=IH19)*(LR3:LR54="L"))</f>
        <v>0</v>
      </c>
      <c r="IL19" s="385">
        <f ca="1">SUMPRODUCT((LM3:LM54=IH19)*(LP3:LP54=IH20)*LN3:LN54)+SUMPRODUCT((LM3:LM54=IH19)*(LP3:LP54=IH21)*LN3:LN54)+SUMPRODUCT((LM3:LM54=IH19)*(LP3:LP54=IH22)*LN3:LN54)+SUMPRODUCT((LM3:LM54=IH19)*(LP3:LP54=IH18)*LN3:LN54)+SUMPRODUCT((LM3:LM54=IH20)*(LP3:LP54=IH19)*LO3:LO54)+SUMPRODUCT((LM3:LM54=IH21)*(LP3:LP54=IH19)*LO3:LO54)+SUMPRODUCT((LM3:LM54=IH22)*(LP3:LP54=IH19)*LO3:LO54)+SUMPRODUCT((LM3:LM54=IH18)*(LP3:LP54=IH19)*LO3:LO54)</f>
        <v>0</v>
      </c>
      <c r="IM19" s="385">
        <f ca="1">SUMPRODUCT((LM3:LM54=IH19)*(LP3:LP54=IH20)*LO3:LO54)+SUMPRODUCT((LM3:LM54=IH19)*(LP3:LP54=IH21)*LO3:LO54)+SUMPRODUCT((LM3:LM54=IH19)*(LP3:LP54=IH22)*LO3:LO54)+SUMPRODUCT((LM3:LM54=IH19)*(LP3:LP54=IH18)*LO3:LO54)+SUMPRODUCT((LM3:LM54=IH20)*(LP3:LP54=IH19)*LN3:LN54)+SUMPRODUCT((LM3:LM54=IH21)*(LP3:LP54=IH19)*LN3:LN54)+SUMPRODUCT((LM3:LM54=IH22)*(LP3:LP54=IH19)*LN3:LN54)+SUMPRODUCT((LM3:LM54=IH18)*(LP3:LP54=IH19)*LN3:LN54)</f>
        <v>0</v>
      </c>
      <c r="IN19" s="385">
        <f t="shared" ca="1" si="2585"/>
        <v>1000</v>
      </c>
      <c r="IO19" s="385">
        <f t="shared" ca="1" si="2586"/>
        <v>0</v>
      </c>
      <c r="IP19" s="385">
        <f ca="1">IF(IH19&lt;&gt;"",VLOOKUP(IH19,HO4:HU52,7,FALSE),"")</f>
        <v>1000</v>
      </c>
      <c r="IQ19" s="385">
        <f ca="1">IF(IH19&lt;&gt;"",VLOOKUP(IH19,HO4:HU52,5,FALSE),"")</f>
        <v>0</v>
      </c>
      <c r="IR19" s="385">
        <f ca="1">IF(IH19&lt;&gt;"",VLOOKUP(IH19,HO4:HW52,9,FALSE),"")</f>
        <v>14</v>
      </c>
      <c r="IS19" s="385">
        <f t="shared" ca="1" si="2587"/>
        <v>0</v>
      </c>
      <c r="IT19" s="385">
        <f t="shared" ref="IT19" ca="1" si="2821">IF(IH19&lt;&gt;"",RANK(IS19,IS18:IS22),"")</f>
        <v>1</v>
      </c>
      <c r="IU19" s="385">
        <f t="shared" ref="IU19" ca="1" si="2822">IF(IH19&lt;&gt;"",SUMPRODUCT((IS18:IS22=IS19)*(IN18:IN22&gt;IN19)),"")</f>
        <v>0</v>
      </c>
      <c r="IV19" s="385">
        <f t="shared" ref="IV19" ca="1" si="2823">IF(IH19&lt;&gt;"",SUMPRODUCT((IS18:IS22=IS19)*(IN18:IN22=IN19)*(IL18:IL22&gt;IL19)),"")</f>
        <v>0</v>
      </c>
      <c r="IW19" s="385">
        <f t="shared" ref="IW19" ca="1" si="2824">IF(IH19&lt;&gt;"",SUMPRODUCT((IS18:IS22=IS19)*(IN18:IN22=IN19)*(IL18:IL22=IL19)*(IP18:IP22&gt;IP19)),"")</f>
        <v>0</v>
      </c>
      <c r="IX19" s="385">
        <f t="shared" ref="IX19" ca="1" si="2825">IF(IH19&lt;&gt;"",SUMPRODUCT((IS18:IS22=IS19)*(IN18:IN22=IN19)*(IL18:IL22=IL19)*(IP18:IP22=IP19)*(IQ18:IQ22&gt;IQ19)),"")</f>
        <v>0</v>
      </c>
      <c r="IY19" s="385">
        <f t="shared" ref="IY19" ca="1" si="2826">IF(IH19&lt;&gt;"",SUMPRODUCT((IS18:IS22=IS19)*(IN18:IN22=IN19)*(IL18:IL22=IL19)*(IP18:IP22=IP19)*(IQ18:IQ22=IQ19)*(IR18:IR22&gt;IR19)),"")</f>
        <v>2</v>
      </c>
      <c r="IZ19" s="385">
        <f t="shared" ref="IZ19" ca="1" si="2827">IF(IH19&lt;&gt;"",IF(IZ71&lt;&gt;"",IF(IG69=3,IZ71,IZ71+IG69),SUM(IT19:IY19)),"")</f>
        <v>3</v>
      </c>
      <c r="JA19" s="385" t="str">
        <f t="shared" ref="JA19" ca="1" si="2828">IF(IH19&lt;&gt;"",INDEX(IH18:IH22,MATCH(2,IZ18:IZ22,0),0),"")</f>
        <v>Sweden</v>
      </c>
      <c r="JB19" s="385" t="str">
        <f t="shared" ref="JB19:JB21" ca="1" si="2829">IF(ID18&lt;&gt;"",ID18,"")</f>
        <v/>
      </c>
      <c r="JC19" s="385">
        <f ca="1">SUMPRODUCT((LM3:LM54=JB19)*(LP3:LP54=JB20)*(LQ3:LQ54="W"))+SUMPRODUCT((LM3:LM54=JB19)*(LP3:LP54=JB21)*(LQ3:LQ54="W"))+SUMPRODUCT((LM3:LM54=JB19)*(LP3:LP54=JB22)*(LQ3:LQ54="W"))+SUMPRODUCT((LM3:LM54=JB20)*(LP3:LP54=JB19)*(LR3:LR54="W"))+SUMPRODUCT((LM3:LM54=JB21)*(LP3:LP54=JB19)*(LR3:LR54="W"))+SUMPRODUCT((LM3:LM54=JB22)*(LP3:LP54=JB19)*(LR3:LR54="W"))</f>
        <v>0</v>
      </c>
      <c r="JD19" s="385">
        <f ca="1">SUMPRODUCT((LM3:LM54=JB19)*(LP3:LP54=JB20)*(LQ3:LQ54="D"))+SUMPRODUCT((LM3:LM54=JB19)*(LP3:LP54=JB21)*(LQ3:LQ54="D"))+SUMPRODUCT((LM3:LM54=JB19)*(LP3:LP54=JB22)*(LQ3:LQ54="D"))+SUMPRODUCT((LM3:LM54=JB20)*(LP3:LP54=JB19)*(LQ3:LQ54="D"))+SUMPRODUCT((LM3:LM54=JB21)*(LP3:LP54=JB19)*(LQ3:LQ54="D"))+SUMPRODUCT((LM3:LM54=JB22)*(LP3:LP54=JB19)*(LQ3:LQ54="D"))</f>
        <v>0</v>
      </c>
      <c r="JE19" s="385">
        <f ca="1">SUMPRODUCT((LM3:LM54=JB19)*(LP3:LP54=JB20)*(LQ3:LQ54="L"))+SUMPRODUCT((LM3:LM54=JB19)*(LP3:LP54=JB21)*(LQ3:LQ54="L"))+SUMPRODUCT((LM3:LM54=JB19)*(LP3:LP54=JB22)*(LQ3:LQ54="L"))+SUMPRODUCT((LM3:LM54=JB20)*(LP3:LP54=JB19)*(LR3:LR54="L"))+SUMPRODUCT((LM3:LM54=JB21)*(LP3:LP54=JB19)*(LR3:LR54="L"))+SUMPRODUCT((LM3:LM54=JB22)*(LP3:LP54=JB19)*(LR3:LR54="L"))</f>
        <v>0</v>
      </c>
      <c r="JF19" s="385">
        <f ca="1">SUMPRODUCT((LM3:LM54=JB19)*(LP3:LP54=JB20)*LN3:LN54)+SUMPRODUCT((LM3:LM54=JB19)*(LP3:LP54=JB21)*LN3:LN54)+SUMPRODUCT((LM3:LM54=JB19)*(LP3:LP54=JB22)*LN3:LN54)+SUMPRODUCT((LM3:LM54=JB19)*(LP3:LP54=JB18)*LN3:LN54)+SUMPRODUCT((LM3:LM54=JB20)*(LP3:LP54=JB19)*LO3:LO54)+SUMPRODUCT((LM3:LM54=JB21)*(LP3:LP54=JB19)*LO3:LO54)+SUMPRODUCT((LM3:LM54=JB22)*(LP3:LP54=JB19)*LO3:LO54)+SUMPRODUCT((LM3:LM54=JB18)*(LP3:LP54=JB19)*LO3:LO54)</f>
        <v>0</v>
      </c>
      <c r="JG19" s="385">
        <f ca="1">SUMPRODUCT((LM3:LM54=JB19)*(LP3:LP54=JB20)*LO3:LO54)+SUMPRODUCT((LM3:LM54=JB19)*(LP3:LP54=JB21)*LO3:LO54)+SUMPRODUCT((LM3:LM54=JB19)*(LP3:LP54=JB22)*LO3:LO54)+SUMPRODUCT((LM3:LM54=JB19)*(LP3:LP54=JB18)*LO3:LO54)+SUMPRODUCT((LM3:LM54=JB20)*(LP3:LP54=JB19)*LN3:LN54)+SUMPRODUCT((LM3:LM54=JB21)*(LP3:LP54=JB19)*LN3:LN54)+SUMPRODUCT((LM3:LM54=JB22)*(LP3:LP54=JB19)*LN3:LN54)+SUMPRODUCT((LM3:LM54=JB18)*(LP3:LP54=JB19)*LN3:LN54)</f>
        <v>0</v>
      </c>
      <c r="JH19" s="385">
        <f t="shared" ref="JH19:JH21" ca="1" si="2830">JF19-JG19+1000</f>
        <v>1000</v>
      </c>
      <c r="JI19" s="385" t="str">
        <f t="shared" ref="JI19:JI21" ca="1" si="2831">IF(JB19&lt;&gt;"",JC19*3+JD19*1,"")</f>
        <v/>
      </c>
      <c r="JJ19" s="385" t="str">
        <f ca="1">IF(JB19&lt;&gt;"",VLOOKUP(JB19,HO4:HU52,7,FALSE),"")</f>
        <v/>
      </c>
      <c r="JK19" s="385" t="str">
        <f ca="1">IF(JB19&lt;&gt;"",VLOOKUP(JB19,HO4:HU52,5,FALSE),"")</f>
        <v/>
      </c>
      <c r="JL19" s="385" t="str">
        <f ca="1">IF(JB19&lt;&gt;"",VLOOKUP(JB19,HO4:HW52,9,FALSE),"")</f>
        <v/>
      </c>
      <c r="JM19" s="385" t="str">
        <f t="shared" ref="JM19:JM21" ca="1" si="2832">JI19</f>
        <v/>
      </c>
      <c r="JN19" s="385" t="str">
        <f t="shared" ref="JN19" ca="1" si="2833">IF(JB19&lt;&gt;"",RANK(JM19,JM18:JM22),"")</f>
        <v/>
      </c>
      <c r="JO19" s="385" t="str">
        <f t="shared" ref="JO19" ca="1" si="2834">IF(JB19&lt;&gt;"",SUMPRODUCT((JM18:JM22=JM19)*(JH18:JH22&gt;JH19)),"")</f>
        <v/>
      </c>
      <c r="JP19" s="385" t="str">
        <f t="shared" ref="JP19" ca="1" si="2835">IF(JB19&lt;&gt;"",SUMPRODUCT((JM18:JM22=JM19)*(JH18:JH22=JH19)*(JF18:JF22&gt;JF19)),"")</f>
        <v/>
      </c>
      <c r="JQ19" s="385" t="str">
        <f t="shared" ref="JQ19" ca="1" si="2836">IF(JB19&lt;&gt;"",SUMPRODUCT((JM18:JM22=JM19)*(JH18:JH22=JH19)*(JF18:JF22=JF19)*(JJ18:JJ22&gt;JJ19)),"")</f>
        <v/>
      </c>
      <c r="JR19" s="385" t="str">
        <f t="shared" ref="JR19" ca="1" si="2837">IF(JB19&lt;&gt;"",SUMPRODUCT((JM18:JM22=JM19)*(JH18:JH22=JH19)*(JF18:JF22=JF19)*(JJ18:JJ22=JJ19)*(JK18:JK22&gt;JK19)),"")</f>
        <v/>
      </c>
      <c r="JS19" s="385" t="str">
        <f t="shared" ref="JS19" ca="1" si="2838">IF(JB19&lt;&gt;"",SUMPRODUCT((JM18:JM22=JM19)*(JH18:JH22=JH19)*(JF18:JF22=JF19)*(JJ18:JJ22=JJ19)*(JK18:JK22=JK19)*(JL18:JL22&gt;JL19)),"")</f>
        <v/>
      </c>
      <c r="JT19" s="385" t="str">
        <f t="shared" ref="JT19" ca="1" si="2839">IF(JB19&lt;&gt;"",IF(JT71&lt;&gt;"",IF(JA69=3,JT71,JT71+JA69),SUM(JN19:JS19)+1),"")</f>
        <v/>
      </c>
      <c r="JU19" s="385" t="str">
        <f t="shared" ref="JU19" ca="1" si="2840">IF(JB19&lt;&gt;"",INDEX(JB19:JB22,MATCH(2,JT19:JT22,0),0),"")</f>
        <v/>
      </c>
      <c r="LJ19" s="385" t="str">
        <f t="shared" ref="LJ19" ca="1" si="2841">IF(JU19&lt;&gt;"",JU19,IF(JA19&lt;&gt;"",JA19,IA19))</f>
        <v>Sweden</v>
      </c>
      <c r="LK19" s="385">
        <v>2</v>
      </c>
      <c r="LL19" s="385">
        <v>17</v>
      </c>
      <c r="LM19" s="389" t="str">
        <f t="shared" si="9"/>
        <v>Finland</v>
      </c>
      <c r="LN19" s="389">
        <f ca="1">IF(OFFSET('Game Board'!O24,0,LN1)&lt;&gt;"",OFFSET('Game Board'!O24,0,LN1),0)</f>
        <v>0</v>
      </c>
      <c r="LO19" s="389">
        <f ca="1">IF(OFFSET('Game Board'!P24,0,LN1)&lt;&gt;"",OFFSET('Game Board'!P24,0,LN1),0)</f>
        <v>0</v>
      </c>
      <c r="LP19" s="389" t="str">
        <f t="shared" si="10"/>
        <v>Switzerland</v>
      </c>
      <c r="LQ19" s="389" t="str">
        <f ca="1">IF(AND(OFFSET('Game Board'!O24,0,LN1)&lt;&gt;"",OFFSET('Game Board'!P24,0,LN1)&lt;&gt;""),IF(LN19&gt;LO19,"W",IF(LN19=LO19,"D","L")),"")</f>
        <v/>
      </c>
      <c r="LR19" s="385" t="str">
        <f t="shared" ref="LR19:LR26" ca="1" si="2842">IF(LQ19&lt;&gt;"",IF(LQ19="W","L",IF(LQ19="L","W","D")),"")</f>
        <v/>
      </c>
      <c r="LT19" s="385">
        <f ca="1">VLOOKUP(LU19,PP18:PQ22,2,FALSE)</f>
        <v>4</v>
      </c>
      <c r="LU19" s="386" t="str">
        <f t="shared" si="2597"/>
        <v>Poland</v>
      </c>
      <c r="LV19" s="385">
        <f ca="1">SUMPRODUCT((PS3:PS54=LU19)*(PW3:PW54="W"))+SUMPRODUCT((PV3:PV54=LU19)*(PX3:PX54="W"))</f>
        <v>0</v>
      </c>
      <c r="LW19" s="385">
        <f ca="1">SUMPRODUCT((PS3:PS54=LU19)*(PW3:PW54="D"))+SUMPRODUCT((PV3:PV54=LU19)*(PX3:PX54="D"))</f>
        <v>0</v>
      </c>
      <c r="LX19" s="385">
        <f ca="1">SUMPRODUCT((PS3:PS54=LU19)*(PW3:PW54="L"))+SUMPRODUCT((PV3:PV54=LU19)*(PX3:PX54="L"))</f>
        <v>0</v>
      </c>
      <c r="LY19" s="385">
        <f t="shared" ref="LY19" ca="1" si="2843">SUMIF(PS3:PS72,LU19,PT3:PT72)+SUMIF(PV3:PV72,LU19,PU3:PU72)</f>
        <v>0</v>
      </c>
      <c r="LZ19" s="385">
        <f t="shared" ref="LZ19" ca="1" si="2844">SUMIF(PV3:PV72,LU19,PT3:PT72)+SUMIF(PS3:PS72,LU19,PU3:PU72)</f>
        <v>0</v>
      </c>
      <c r="MA19" s="385">
        <f t="shared" ca="1" si="2600"/>
        <v>1000</v>
      </c>
      <c r="MB19" s="385">
        <f t="shared" ca="1" si="2601"/>
        <v>0</v>
      </c>
      <c r="MC19" s="391">
        <f t="shared" si="72"/>
        <v>6</v>
      </c>
      <c r="MD19" s="385">
        <f t="shared" ref="MD19" ca="1" si="2845">IF(COUNTIF(MB18:MB22,4)&lt;&gt;4,RANK(MB19,MB18:MB22),MB71)</f>
        <v>1</v>
      </c>
      <c r="MF19" s="385">
        <f t="shared" ref="MF19" ca="1" si="2846">SUMPRODUCT((MD18:MD21=MD19)*(MC18:MC21&lt;MC19))+MD19</f>
        <v>1</v>
      </c>
      <c r="MG19" s="386" t="str">
        <f t="shared" ref="MG19" ca="1" si="2847">INDEX(LU18:LU22,MATCH(2,MF18:MF22,0),0)</f>
        <v>Denmark</v>
      </c>
      <c r="MH19" s="385">
        <f t="shared" ref="MH19" ca="1" si="2848">INDEX(MD18:MD22,MATCH(MG19,LU18:LU22,0),0)</f>
        <v>1</v>
      </c>
      <c r="MI19" s="385" t="str">
        <f t="shared" ref="MI19" ca="1" si="2849">IF(MI18&lt;&gt;"",MG19,"")</f>
        <v>Denmark</v>
      </c>
      <c r="MJ19" s="385" t="str">
        <f t="shared" ref="MJ19" ca="1" si="2850">IF(MJ18&lt;&gt;"",MG20,"")</f>
        <v/>
      </c>
      <c r="MK19" s="385" t="str">
        <f t="shared" ref="MK19" ca="1" si="2851">IF(MK18&lt;&gt;"",MG21,"")</f>
        <v/>
      </c>
      <c r="ML19" s="385" t="str">
        <f t="shared" ref="ML19" si="2852">IF(ML18&lt;&gt;"",MG22,"")</f>
        <v/>
      </c>
      <c r="MN19" s="385" t="str">
        <f t="shared" ca="1" si="2610"/>
        <v>Denmark</v>
      </c>
      <c r="MO19" s="385">
        <f ca="1">SUMPRODUCT((PS3:PS54=MN19)*(PV3:PV54=MN20)*(PW3:PW54="W"))+SUMPRODUCT((PS3:PS54=MN19)*(PV3:PV54=MN21)*(PW3:PW54="W"))+SUMPRODUCT((PS3:PS54=MN19)*(PV3:PV54=MN22)*(PW3:PW54="W"))+SUMPRODUCT((PS3:PS54=MN19)*(PV3:PV54=MN18)*(PW3:PW54="W"))+SUMPRODUCT((PS3:PS54=MN20)*(PV3:PV54=MN19)*(PX3:PX54="W"))+SUMPRODUCT((PS3:PS54=MN21)*(PV3:PV54=MN19)*(PX3:PX54="W"))+SUMPRODUCT((PS3:PS54=MN22)*(PV3:PV54=MN19)*(PX3:PX54="W"))+SUMPRODUCT((PS3:PS54=MN18)*(PV3:PV54=MN19)*(PX3:PX54="W"))</f>
        <v>0</v>
      </c>
      <c r="MP19" s="385">
        <f ca="1">SUMPRODUCT((PS3:PS54=MN19)*(PV3:PV54=MN20)*(PW3:PW54="D"))+SUMPRODUCT((PS3:PS54=MN19)*(PV3:PV54=MN21)*(PW3:PW54="D"))+SUMPRODUCT((PS3:PS54=MN19)*(PV3:PV54=MN22)*(PW3:PW54="D"))+SUMPRODUCT((PS3:PS54=MN19)*(PV3:PV54=MN18)*(PW3:PW54="D"))+SUMPRODUCT((PS3:PS54=MN20)*(PV3:PV54=MN19)*(PW3:PW54="D"))+SUMPRODUCT((PS3:PS54=MN21)*(PV3:PV54=MN19)*(PW3:PW54="D"))+SUMPRODUCT((PS3:PS54=MN22)*(PV3:PV54=MN19)*(PW3:PW54="D"))+SUMPRODUCT((PS3:PS54=MN18)*(PV3:PV54=MN19)*(PW3:PW54="D"))</f>
        <v>0</v>
      </c>
      <c r="MQ19" s="385">
        <f ca="1">SUMPRODUCT((PS3:PS54=MN19)*(PV3:PV54=MN20)*(PW3:PW54="L"))+SUMPRODUCT((PS3:PS54=MN19)*(PV3:PV54=MN21)*(PW3:PW54="L"))+SUMPRODUCT((PS3:PS54=MN19)*(PV3:PV54=MN22)*(PW3:PW54="L"))+SUMPRODUCT((PS3:PS54=MN19)*(PV3:PV54=MN18)*(PW3:PW54="L"))+SUMPRODUCT((PS3:PS54=MN20)*(PV3:PV54=MN19)*(PX3:PX54="L"))+SUMPRODUCT((PS3:PS54=MN21)*(PV3:PV54=MN19)*(PX3:PX54="L"))+SUMPRODUCT((PS3:PS54=MN22)*(PV3:PV54=MN19)*(PX3:PX54="L"))+SUMPRODUCT((PS3:PS54=MN18)*(PV3:PV54=MN19)*(PX3:PX54="L"))</f>
        <v>0</v>
      </c>
      <c r="MR19" s="385">
        <f ca="1">SUMPRODUCT((PS3:PS54=MN19)*(PV3:PV54=MN20)*PT3:PT54)+SUMPRODUCT((PS3:PS54=MN19)*(PV3:PV54=MN21)*PT3:PT54)+SUMPRODUCT((PS3:PS54=MN19)*(PV3:PV54=MN22)*PT3:PT54)+SUMPRODUCT((PS3:PS54=MN19)*(PV3:PV54=MN18)*PT3:PT54)+SUMPRODUCT((PS3:PS54=MN20)*(PV3:PV54=MN19)*PU3:PU54)+SUMPRODUCT((PS3:PS54=MN21)*(PV3:PV54=MN19)*PU3:PU54)+SUMPRODUCT((PS3:PS54=MN22)*(PV3:PV54=MN19)*PU3:PU54)+SUMPRODUCT((PS3:PS54=MN18)*(PV3:PV54=MN19)*PU3:PU54)</f>
        <v>0</v>
      </c>
      <c r="MS19" s="385">
        <f ca="1">SUMPRODUCT((PS3:PS54=MN19)*(PV3:PV54=MN20)*PU3:PU54)+SUMPRODUCT((PS3:PS54=MN19)*(PV3:PV54=MN21)*PU3:PU54)+SUMPRODUCT((PS3:PS54=MN19)*(PV3:PV54=MN22)*PU3:PU54)+SUMPRODUCT((PS3:PS54=MN19)*(PV3:PV54=MN18)*PU3:PU54)+SUMPRODUCT((PS3:PS54=MN20)*(PV3:PV54=MN19)*PT3:PT54)+SUMPRODUCT((PS3:PS54=MN21)*(PV3:PV54=MN19)*PT3:PT54)+SUMPRODUCT((PS3:PS54=MN22)*(PV3:PV54=MN19)*PT3:PT54)+SUMPRODUCT((PS3:PS54=MN18)*(PV3:PV54=MN19)*PT3:PT54)</f>
        <v>0</v>
      </c>
      <c r="MT19" s="385">
        <f t="shared" ca="1" si="2611"/>
        <v>1000</v>
      </c>
      <c r="MU19" s="385">
        <f t="shared" ca="1" si="2612"/>
        <v>0</v>
      </c>
      <c r="MV19" s="385">
        <f ca="1">IF(MN19&lt;&gt;"",VLOOKUP(MN19,LU4:MA52,7,FALSE),"")</f>
        <v>1000</v>
      </c>
      <c r="MW19" s="385">
        <f ca="1">IF(MN19&lt;&gt;"",VLOOKUP(MN19,LU4:MA52,5,FALSE),"")</f>
        <v>0</v>
      </c>
      <c r="MX19" s="385">
        <f ca="1">IF(MN19&lt;&gt;"",VLOOKUP(MN19,LU4:MC52,9,FALSE),"")</f>
        <v>14</v>
      </c>
      <c r="MY19" s="385">
        <f t="shared" ca="1" si="2613"/>
        <v>0</v>
      </c>
      <c r="MZ19" s="385">
        <f t="shared" ref="MZ19" ca="1" si="2853">IF(MN19&lt;&gt;"",RANK(MY19,MY18:MY22),"")</f>
        <v>1</v>
      </c>
      <c r="NA19" s="385">
        <f t="shared" ref="NA19" ca="1" si="2854">IF(MN19&lt;&gt;"",SUMPRODUCT((MY18:MY22=MY19)*(MT18:MT22&gt;MT19)),"")</f>
        <v>0</v>
      </c>
      <c r="NB19" s="385">
        <f t="shared" ref="NB19" ca="1" si="2855">IF(MN19&lt;&gt;"",SUMPRODUCT((MY18:MY22=MY19)*(MT18:MT22=MT19)*(MR18:MR22&gt;MR19)),"")</f>
        <v>0</v>
      </c>
      <c r="NC19" s="385">
        <f t="shared" ref="NC19" ca="1" si="2856">IF(MN19&lt;&gt;"",SUMPRODUCT((MY18:MY22=MY19)*(MT18:MT22=MT19)*(MR18:MR22=MR19)*(MV18:MV22&gt;MV19)),"")</f>
        <v>0</v>
      </c>
      <c r="ND19" s="385">
        <f t="shared" ref="ND19" ca="1" si="2857">IF(MN19&lt;&gt;"",SUMPRODUCT((MY18:MY22=MY19)*(MT18:MT22=MT19)*(MR18:MR22=MR19)*(MV18:MV22=MV19)*(MW18:MW22&gt;MW19)),"")</f>
        <v>0</v>
      </c>
      <c r="NE19" s="385">
        <f t="shared" ref="NE19" ca="1" si="2858">IF(MN19&lt;&gt;"",SUMPRODUCT((MY18:MY22=MY19)*(MT18:MT22=MT19)*(MR18:MR22=MR19)*(MV18:MV22=MV19)*(MW18:MW22=MW19)*(MX18:MX22&gt;MX19)),"")</f>
        <v>2</v>
      </c>
      <c r="NF19" s="385">
        <f t="shared" ref="NF19" ca="1" si="2859">IF(MN19&lt;&gt;"",IF(NF71&lt;&gt;"",IF(MM69=3,NF71,NF71+MM69),SUM(MZ19:NE19)),"")</f>
        <v>3</v>
      </c>
      <c r="NG19" s="385" t="str">
        <f t="shared" ref="NG19" ca="1" si="2860">IF(MN19&lt;&gt;"",INDEX(MN18:MN22,MATCH(2,NF18:NF22,0),0),"")</f>
        <v>Sweden</v>
      </c>
      <c r="NH19" s="385" t="str">
        <f t="shared" ref="NH19:NH21" ca="1" si="2861">IF(MJ18&lt;&gt;"",MJ18,"")</f>
        <v/>
      </c>
      <c r="NI19" s="385">
        <f ca="1">SUMPRODUCT((PS3:PS54=NH19)*(PV3:PV54=NH20)*(PW3:PW54="W"))+SUMPRODUCT((PS3:PS54=NH19)*(PV3:PV54=NH21)*(PW3:PW54="W"))+SUMPRODUCT((PS3:PS54=NH19)*(PV3:PV54=NH22)*(PW3:PW54="W"))+SUMPRODUCT((PS3:PS54=NH20)*(PV3:PV54=NH19)*(PX3:PX54="W"))+SUMPRODUCT((PS3:PS54=NH21)*(PV3:PV54=NH19)*(PX3:PX54="W"))+SUMPRODUCT((PS3:PS54=NH22)*(PV3:PV54=NH19)*(PX3:PX54="W"))</f>
        <v>0</v>
      </c>
      <c r="NJ19" s="385">
        <f ca="1">SUMPRODUCT((PS3:PS54=NH19)*(PV3:PV54=NH20)*(PW3:PW54="D"))+SUMPRODUCT((PS3:PS54=NH19)*(PV3:PV54=NH21)*(PW3:PW54="D"))+SUMPRODUCT((PS3:PS54=NH19)*(PV3:PV54=NH22)*(PW3:PW54="D"))+SUMPRODUCT((PS3:PS54=NH20)*(PV3:PV54=NH19)*(PW3:PW54="D"))+SUMPRODUCT((PS3:PS54=NH21)*(PV3:PV54=NH19)*(PW3:PW54="D"))+SUMPRODUCT((PS3:PS54=NH22)*(PV3:PV54=NH19)*(PW3:PW54="D"))</f>
        <v>0</v>
      </c>
      <c r="NK19" s="385">
        <f ca="1">SUMPRODUCT((PS3:PS54=NH19)*(PV3:PV54=NH20)*(PW3:PW54="L"))+SUMPRODUCT((PS3:PS54=NH19)*(PV3:PV54=NH21)*(PW3:PW54="L"))+SUMPRODUCT((PS3:PS54=NH19)*(PV3:PV54=NH22)*(PW3:PW54="L"))+SUMPRODUCT((PS3:PS54=NH20)*(PV3:PV54=NH19)*(PX3:PX54="L"))+SUMPRODUCT((PS3:PS54=NH21)*(PV3:PV54=NH19)*(PX3:PX54="L"))+SUMPRODUCT((PS3:PS54=NH22)*(PV3:PV54=NH19)*(PX3:PX54="L"))</f>
        <v>0</v>
      </c>
      <c r="NL19" s="385">
        <f ca="1">SUMPRODUCT((PS3:PS54=NH19)*(PV3:PV54=NH20)*PT3:PT54)+SUMPRODUCT((PS3:PS54=NH19)*(PV3:PV54=NH21)*PT3:PT54)+SUMPRODUCT((PS3:PS54=NH19)*(PV3:PV54=NH22)*PT3:PT54)+SUMPRODUCT((PS3:PS54=NH19)*(PV3:PV54=NH18)*PT3:PT54)+SUMPRODUCT((PS3:PS54=NH20)*(PV3:PV54=NH19)*PU3:PU54)+SUMPRODUCT((PS3:PS54=NH21)*(PV3:PV54=NH19)*PU3:PU54)+SUMPRODUCT((PS3:PS54=NH22)*(PV3:PV54=NH19)*PU3:PU54)+SUMPRODUCT((PS3:PS54=NH18)*(PV3:PV54=NH19)*PU3:PU54)</f>
        <v>0</v>
      </c>
      <c r="NM19" s="385">
        <f ca="1">SUMPRODUCT((PS3:PS54=NH19)*(PV3:PV54=NH20)*PU3:PU54)+SUMPRODUCT((PS3:PS54=NH19)*(PV3:PV54=NH21)*PU3:PU54)+SUMPRODUCT((PS3:PS54=NH19)*(PV3:PV54=NH22)*PU3:PU54)+SUMPRODUCT((PS3:PS54=NH19)*(PV3:PV54=NH18)*PU3:PU54)+SUMPRODUCT((PS3:PS54=NH20)*(PV3:PV54=NH19)*PT3:PT54)+SUMPRODUCT((PS3:PS54=NH21)*(PV3:PV54=NH19)*PT3:PT54)+SUMPRODUCT((PS3:PS54=NH22)*(PV3:PV54=NH19)*PT3:PT54)+SUMPRODUCT((PS3:PS54=NH18)*(PV3:PV54=NH19)*PT3:PT54)</f>
        <v>0</v>
      </c>
      <c r="NN19" s="385">
        <f t="shared" ref="NN19:NN21" ca="1" si="2862">NL19-NM19+1000</f>
        <v>1000</v>
      </c>
      <c r="NO19" s="385" t="str">
        <f t="shared" ref="NO19:NO21" ca="1" si="2863">IF(NH19&lt;&gt;"",NI19*3+NJ19*1,"")</f>
        <v/>
      </c>
      <c r="NP19" s="385" t="str">
        <f ca="1">IF(NH19&lt;&gt;"",VLOOKUP(NH19,LU4:MA52,7,FALSE),"")</f>
        <v/>
      </c>
      <c r="NQ19" s="385" t="str">
        <f ca="1">IF(NH19&lt;&gt;"",VLOOKUP(NH19,LU4:MA52,5,FALSE),"")</f>
        <v/>
      </c>
      <c r="NR19" s="385" t="str">
        <f ca="1">IF(NH19&lt;&gt;"",VLOOKUP(NH19,LU4:MC52,9,FALSE),"")</f>
        <v/>
      </c>
      <c r="NS19" s="385" t="str">
        <f t="shared" ref="NS19:NS21" ca="1" si="2864">NO19</f>
        <v/>
      </c>
      <c r="NT19" s="385" t="str">
        <f t="shared" ref="NT19" ca="1" si="2865">IF(NH19&lt;&gt;"",RANK(NS19,NS18:NS22),"")</f>
        <v/>
      </c>
      <c r="NU19" s="385" t="str">
        <f t="shared" ref="NU19" ca="1" si="2866">IF(NH19&lt;&gt;"",SUMPRODUCT((NS18:NS22=NS19)*(NN18:NN22&gt;NN19)),"")</f>
        <v/>
      </c>
      <c r="NV19" s="385" t="str">
        <f t="shared" ref="NV19" ca="1" si="2867">IF(NH19&lt;&gt;"",SUMPRODUCT((NS18:NS22=NS19)*(NN18:NN22=NN19)*(NL18:NL22&gt;NL19)),"")</f>
        <v/>
      </c>
      <c r="NW19" s="385" t="str">
        <f t="shared" ref="NW19" ca="1" si="2868">IF(NH19&lt;&gt;"",SUMPRODUCT((NS18:NS22=NS19)*(NN18:NN22=NN19)*(NL18:NL22=NL19)*(NP18:NP22&gt;NP19)),"")</f>
        <v/>
      </c>
      <c r="NX19" s="385" t="str">
        <f t="shared" ref="NX19" ca="1" si="2869">IF(NH19&lt;&gt;"",SUMPRODUCT((NS18:NS22=NS19)*(NN18:NN22=NN19)*(NL18:NL22=NL19)*(NP18:NP22=NP19)*(NQ18:NQ22&gt;NQ19)),"")</f>
        <v/>
      </c>
      <c r="NY19" s="385" t="str">
        <f t="shared" ref="NY19" ca="1" si="2870">IF(NH19&lt;&gt;"",SUMPRODUCT((NS18:NS22=NS19)*(NN18:NN22=NN19)*(NL18:NL22=NL19)*(NP18:NP22=NP19)*(NQ18:NQ22=NQ19)*(NR18:NR22&gt;NR19)),"")</f>
        <v/>
      </c>
      <c r="NZ19" s="385" t="str">
        <f t="shared" ref="NZ19" ca="1" si="2871">IF(NH19&lt;&gt;"",IF(NZ71&lt;&gt;"",IF(NG69=3,NZ71,NZ71+NG69),SUM(NT19:NY19)+1),"")</f>
        <v/>
      </c>
      <c r="OA19" s="385" t="str">
        <f t="shared" ref="OA19" ca="1" si="2872">IF(NH19&lt;&gt;"",INDEX(NH19:NH22,MATCH(2,NZ19:NZ22,0),0),"")</f>
        <v/>
      </c>
      <c r="PP19" s="385" t="str">
        <f t="shared" ref="PP19" ca="1" si="2873">IF(OA19&lt;&gt;"",OA19,IF(NG19&lt;&gt;"",NG19,MG19))</f>
        <v>Sweden</v>
      </c>
      <c r="PQ19" s="385">
        <v>2</v>
      </c>
      <c r="PR19" s="385">
        <v>17</v>
      </c>
      <c r="PS19" s="389" t="str">
        <f t="shared" si="12"/>
        <v>Finland</v>
      </c>
      <c r="PT19" s="389">
        <f ca="1">IF(OFFSET('Game Board'!O24,0,PT1)&lt;&gt;"",OFFSET('Game Board'!O24,0,PT1),0)</f>
        <v>0</v>
      </c>
      <c r="PU19" s="389">
        <f ca="1">IF(OFFSET('Game Board'!P24,0,PT1)&lt;&gt;"",OFFSET('Game Board'!P24,0,PT1),0)</f>
        <v>0</v>
      </c>
      <c r="PV19" s="389" t="str">
        <f t="shared" si="13"/>
        <v>Switzerland</v>
      </c>
      <c r="PW19" s="389" t="str">
        <f ca="1">IF(AND(OFFSET('Game Board'!O24,0,PT1)&lt;&gt;"",OFFSET('Game Board'!P24,0,PT1)&lt;&gt;""),IF(PT19&gt;PU19,"W",IF(PT19=PU19,"D","L")),"")</f>
        <v/>
      </c>
      <c r="PX19" s="385" t="str">
        <f t="shared" ref="PX19:PX26" ca="1" si="2874">IF(PW19&lt;&gt;"",IF(PW19="W","L",IF(PW19="L","W","D")),"")</f>
        <v/>
      </c>
      <c r="PZ19" s="385">
        <f ca="1">VLOOKUP(QA19,TV18:TW22,2,FALSE)</f>
        <v>4</v>
      </c>
      <c r="QA19" s="386" t="str">
        <f t="shared" si="2623"/>
        <v>Poland</v>
      </c>
      <c r="QB19" s="385">
        <f ca="1">SUMPRODUCT((TY3:TY54=QA19)*(UC3:UC54="W"))+SUMPRODUCT((UB3:UB54=QA19)*(UD3:UD54="W"))</f>
        <v>0</v>
      </c>
      <c r="QC19" s="385">
        <f ca="1">SUMPRODUCT((TY3:TY54=QA19)*(UC3:UC54="D"))+SUMPRODUCT((UB3:UB54=QA19)*(UD3:UD54="D"))</f>
        <v>0</v>
      </c>
      <c r="QD19" s="385">
        <f ca="1">SUMPRODUCT((TY3:TY54=QA19)*(UC3:UC54="L"))+SUMPRODUCT((UB3:UB54=QA19)*(UD3:UD54="L"))</f>
        <v>0</v>
      </c>
      <c r="QE19" s="385">
        <f t="shared" ref="QE19" ca="1" si="2875">SUMIF(TY3:TY72,QA19,TZ3:TZ72)+SUMIF(UB3:UB72,QA19,UA3:UA72)</f>
        <v>0</v>
      </c>
      <c r="QF19" s="385">
        <f t="shared" ref="QF19" ca="1" si="2876">SUMIF(UB3:UB72,QA19,TZ3:TZ72)+SUMIF(TY3:TY72,QA19,UA3:UA72)</f>
        <v>0</v>
      </c>
      <c r="QG19" s="385">
        <f t="shared" ca="1" si="2626"/>
        <v>1000</v>
      </c>
      <c r="QH19" s="385">
        <f t="shared" ca="1" si="2627"/>
        <v>0</v>
      </c>
      <c r="QI19" s="391">
        <f t="shared" si="99"/>
        <v>6</v>
      </c>
      <c r="QJ19" s="385">
        <f t="shared" ref="QJ19" ca="1" si="2877">IF(COUNTIF(QH18:QH22,4)&lt;&gt;4,RANK(QH19,QH18:QH22),QH71)</f>
        <v>1</v>
      </c>
      <c r="QL19" s="385">
        <f t="shared" ref="QL19" ca="1" si="2878">SUMPRODUCT((QJ18:QJ21=QJ19)*(QI18:QI21&lt;QI19))+QJ19</f>
        <v>1</v>
      </c>
      <c r="QM19" s="386" t="str">
        <f t="shared" ref="QM19" ca="1" si="2879">INDEX(QA18:QA22,MATCH(2,QL18:QL22,0),0)</f>
        <v>Denmark</v>
      </c>
      <c r="QN19" s="385">
        <f t="shared" ref="QN19" ca="1" si="2880">INDEX(QJ18:QJ22,MATCH(QM19,QA18:QA22,0),0)</f>
        <v>1</v>
      </c>
      <c r="QO19" s="385" t="str">
        <f t="shared" ref="QO19" ca="1" si="2881">IF(QO18&lt;&gt;"",QM19,"")</f>
        <v>Denmark</v>
      </c>
      <c r="QP19" s="385" t="str">
        <f t="shared" ref="QP19" ca="1" si="2882">IF(QP18&lt;&gt;"",QM20,"")</f>
        <v/>
      </c>
      <c r="QQ19" s="385" t="str">
        <f t="shared" ref="QQ19" ca="1" si="2883">IF(QQ18&lt;&gt;"",QM21,"")</f>
        <v/>
      </c>
      <c r="QR19" s="385" t="str">
        <f t="shared" ref="QR19" si="2884">IF(QR18&lt;&gt;"",QM22,"")</f>
        <v/>
      </c>
      <c r="QT19" s="385" t="str">
        <f t="shared" ca="1" si="2636"/>
        <v>Denmark</v>
      </c>
      <c r="QU19" s="385">
        <f ca="1">SUMPRODUCT((TY3:TY54=QT19)*(UB3:UB54=QT20)*(UC3:UC54="W"))+SUMPRODUCT((TY3:TY54=QT19)*(UB3:UB54=QT21)*(UC3:UC54="W"))+SUMPRODUCT((TY3:TY54=QT19)*(UB3:UB54=QT22)*(UC3:UC54="W"))+SUMPRODUCT((TY3:TY54=QT19)*(UB3:UB54=QT18)*(UC3:UC54="W"))+SUMPRODUCT((TY3:TY54=QT20)*(UB3:UB54=QT19)*(UD3:UD54="W"))+SUMPRODUCT((TY3:TY54=QT21)*(UB3:UB54=QT19)*(UD3:UD54="W"))+SUMPRODUCT((TY3:TY54=QT22)*(UB3:UB54=QT19)*(UD3:UD54="W"))+SUMPRODUCT((TY3:TY54=QT18)*(UB3:UB54=QT19)*(UD3:UD54="W"))</f>
        <v>0</v>
      </c>
      <c r="QV19" s="385">
        <f ca="1">SUMPRODUCT((TY3:TY54=QT19)*(UB3:UB54=QT20)*(UC3:UC54="D"))+SUMPRODUCT((TY3:TY54=QT19)*(UB3:UB54=QT21)*(UC3:UC54="D"))+SUMPRODUCT((TY3:TY54=QT19)*(UB3:UB54=QT22)*(UC3:UC54="D"))+SUMPRODUCT((TY3:TY54=QT19)*(UB3:UB54=QT18)*(UC3:UC54="D"))+SUMPRODUCT((TY3:TY54=QT20)*(UB3:UB54=QT19)*(UC3:UC54="D"))+SUMPRODUCT((TY3:TY54=QT21)*(UB3:UB54=QT19)*(UC3:UC54="D"))+SUMPRODUCT((TY3:TY54=QT22)*(UB3:UB54=QT19)*(UC3:UC54="D"))+SUMPRODUCT((TY3:TY54=QT18)*(UB3:UB54=QT19)*(UC3:UC54="D"))</f>
        <v>0</v>
      </c>
      <c r="QW19" s="385">
        <f ca="1">SUMPRODUCT((TY3:TY54=QT19)*(UB3:UB54=QT20)*(UC3:UC54="L"))+SUMPRODUCT((TY3:TY54=QT19)*(UB3:UB54=QT21)*(UC3:UC54="L"))+SUMPRODUCT((TY3:TY54=QT19)*(UB3:UB54=QT22)*(UC3:UC54="L"))+SUMPRODUCT((TY3:TY54=QT19)*(UB3:UB54=QT18)*(UC3:UC54="L"))+SUMPRODUCT((TY3:TY54=QT20)*(UB3:UB54=QT19)*(UD3:UD54="L"))+SUMPRODUCT((TY3:TY54=QT21)*(UB3:UB54=QT19)*(UD3:UD54="L"))+SUMPRODUCT((TY3:TY54=QT22)*(UB3:UB54=QT19)*(UD3:UD54="L"))+SUMPRODUCT((TY3:TY54=QT18)*(UB3:UB54=QT19)*(UD3:UD54="L"))</f>
        <v>0</v>
      </c>
      <c r="QX19" s="385">
        <f ca="1">SUMPRODUCT((TY3:TY54=QT19)*(UB3:UB54=QT20)*TZ3:TZ54)+SUMPRODUCT((TY3:TY54=QT19)*(UB3:UB54=QT21)*TZ3:TZ54)+SUMPRODUCT((TY3:TY54=QT19)*(UB3:UB54=QT22)*TZ3:TZ54)+SUMPRODUCT((TY3:TY54=QT19)*(UB3:UB54=QT18)*TZ3:TZ54)+SUMPRODUCT((TY3:TY54=QT20)*(UB3:UB54=QT19)*UA3:UA54)+SUMPRODUCT((TY3:TY54=QT21)*(UB3:UB54=QT19)*UA3:UA54)+SUMPRODUCT((TY3:TY54=QT22)*(UB3:UB54=QT19)*UA3:UA54)+SUMPRODUCT((TY3:TY54=QT18)*(UB3:UB54=QT19)*UA3:UA54)</f>
        <v>0</v>
      </c>
      <c r="QY19" s="385">
        <f ca="1">SUMPRODUCT((TY3:TY54=QT19)*(UB3:UB54=QT20)*UA3:UA54)+SUMPRODUCT((TY3:TY54=QT19)*(UB3:UB54=QT21)*UA3:UA54)+SUMPRODUCT((TY3:TY54=QT19)*(UB3:UB54=QT22)*UA3:UA54)+SUMPRODUCT((TY3:TY54=QT19)*(UB3:UB54=QT18)*UA3:UA54)+SUMPRODUCT((TY3:TY54=QT20)*(UB3:UB54=QT19)*TZ3:TZ54)+SUMPRODUCT((TY3:TY54=QT21)*(UB3:UB54=QT19)*TZ3:TZ54)+SUMPRODUCT((TY3:TY54=QT22)*(UB3:UB54=QT19)*TZ3:TZ54)+SUMPRODUCT((TY3:TY54=QT18)*(UB3:UB54=QT19)*TZ3:TZ54)</f>
        <v>0</v>
      </c>
      <c r="QZ19" s="385">
        <f t="shared" ca="1" si="2637"/>
        <v>1000</v>
      </c>
      <c r="RA19" s="385">
        <f t="shared" ca="1" si="2638"/>
        <v>0</v>
      </c>
      <c r="RB19" s="385">
        <f ca="1">IF(QT19&lt;&gt;"",VLOOKUP(QT19,QA4:QG52,7,FALSE),"")</f>
        <v>1000</v>
      </c>
      <c r="RC19" s="385">
        <f ca="1">IF(QT19&lt;&gt;"",VLOOKUP(QT19,QA4:QG52,5,FALSE),"")</f>
        <v>0</v>
      </c>
      <c r="RD19" s="385">
        <f ca="1">IF(QT19&lt;&gt;"",VLOOKUP(QT19,QA4:QI52,9,FALSE),"")</f>
        <v>14</v>
      </c>
      <c r="RE19" s="385">
        <f t="shared" ca="1" si="2639"/>
        <v>0</v>
      </c>
      <c r="RF19" s="385">
        <f t="shared" ref="RF19" ca="1" si="2885">IF(QT19&lt;&gt;"",RANK(RE19,RE18:RE22),"")</f>
        <v>1</v>
      </c>
      <c r="RG19" s="385">
        <f t="shared" ref="RG19" ca="1" si="2886">IF(QT19&lt;&gt;"",SUMPRODUCT((RE18:RE22=RE19)*(QZ18:QZ22&gt;QZ19)),"")</f>
        <v>0</v>
      </c>
      <c r="RH19" s="385">
        <f t="shared" ref="RH19" ca="1" si="2887">IF(QT19&lt;&gt;"",SUMPRODUCT((RE18:RE22=RE19)*(QZ18:QZ22=QZ19)*(QX18:QX22&gt;QX19)),"")</f>
        <v>0</v>
      </c>
      <c r="RI19" s="385">
        <f t="shared" ref="RI19" ca="1" si="2888">IF(QT19&lt;&gt;"",SUMPRODUCT((RE18:RE22=RE19)*(QZ18:QZ22=QZ19)*(QX18:QX22=QX19)*(RB18:RB22&gt;RB19)),"")</f>
        <v>0</v>
      </c>
      <c r="RJ19" s="385">
        <f t="shared" ref="RJ19" ca="1" si="2889">IF(QT19&lt;&gt;"",SUMPRODUCT((RE18:RE22=RE19)*(QZ18:QZ22=QZ19)*(QX18:QX22=QX19)*(RB18:RB22=RB19)*(RC18:RC22&gt;RC19)),"")</f>
        <v>0</v>
      </c>
      <c r="RK19" s="385">
        <f t="shared" ref="RK19" ca="1" si="2890">IF(QT19&lt;&gt;"",SUMPRODUCT((RE18:RE22=RE19)*(QZ18:QZ22=QZ19)*(QX18:QX22=QX19)*(RB18:RB22=RB19)*(RC18:RC22=RC19)*(RD18:RD22&gt;RD19)),"")</f>
        <v>2</v>
      </c>
      <c r="RL19" s="385">
        <f t="shared" ref="RL19" ca="1" si="2891">IF(QT19&lt;&gt;"",IF(RL71&lt;&gt;"",IF(QS69=3,RL71,RL71+QS69),SUM(RF19:RK19)),"")</f>
        <v>3</v>
      </c>
      <c r="RM19" s="385" t="str">
        <f t="shared" ref="RM19" ca="1" si="2892">IF(QT19&lt;&gt;"",INDEX(QT18:QT22,MATCH(2,RL18:RL22,0),0),"")</f>
        <v>Sweden</v>
      </c>
      <c r="RN19" s="385" t="str">
        <f t="shared" ref="RN19:RN21" ca="1" si="2893">IF(QP18&lt;&gt;"",QP18,"")</f>
        <v/>
      </c>
      <c r="RO19" s="385">
        <f ca="1">SUMPRODUCT((TY3:TY54=RN19)*(UB3:UB54=RN20)*(UC3:UC54="W"))+SUMPRODUCT((TY3:TY54=RN19)*(UB3:UB54=RN21)*(UC3:UC54="W"))+SUMPRODUCT((TY3:TY54=RN19)*(UB3:UB54=RN22)*(UC3:UC54="W"))+SUMPRODUCT((TY3:TY54=RN20)*(UB3:UB54=RN19)*(UD3:UD54="W"))+SUMPRODUCT((TY3:TY54=RN21)*(UB3:UB54=RN19)*(UD3:UD54="W"))+SUMPRODUCT((TY3:TY54=RN22)*(UB3:UB54=RN19)*(UD3:UD54="W"))</f>
        <v>0</v>
      </c>
      <c r="RP19" s="385">
        <f ca="1">SUMPRODUCT((TY3:TY54=RN19)*(UB3:UB54=RN20)*(UC3:UC54="D"))+SUMPRODUCT((TY3:TY54=RN19)*(UB3:UB54=RN21)*(UC3:UC54="D"))+SUMPRODUCT((TY3:TY54=RN19)*(UB3:UB54=RN22)*(UC3:UC54="D"))+SUMPRODUCT((TY3:TY54=RN20)*(UB3:UB54=RN19)*(UC3:UC54="D"))+SUMPRODUCT((TY3:TY54=RN21)*(UB3:UB54=RN19)*(UC3:UC54="D"))+SUMPRODUCT((TY3:TY54=RN22)*(UB3:UB54=RN19)*(UC3:UC54="D"))</f>
        <v>0</v>
      </c>
      <c r="RQ19" s="385">
        <f ca="1">SUMPRODUCT((TY3:TY54=RN19)*(UB3:UB54=RN20)*(UC3:UC54="L"))+SUMPRODUCT((TY3:TY54=RN19)*(UB3:UB54=RN21)*(UC3:UC54="L"))+SUMPRODUCT((TY3:TY54=RN19)*(UB3:UB54=RN22)*(UC3:UC54="L"))+SUMPRODUCT((TY3:TY54=RN20)*(UB3:UB54=RN19)*(UD3:UD54="L"))+SUMPRODUCT((TY3:TY54=RN21)*(UB3:UB54=RN19)*(UD3:UD54="L"))+SUMPRODUCT((TY3:TY54=RN22)*(UB3:UB54=RN19)*(UD3:UD54="L"))</f>
        <v>0</v>
      </c>
      <c r="RR19" s="385">
        <f ca="1">SUMPRODUCT((TY3:TY54=RN19)*(UB3:UB54=RN20)*TZ3:TZ54)+SUMPRODUCT((TY3:TY54=RN19)*(UB3:UB54=RN21)*TZ3:TZ54)+SUMPRODUCT((TY3:TY54=RN19)*(UB3:UB54=RN22)*TZ3:TZ54)+SUMPRODUCT((TY3:TY54=RN19)*(UB3:UB54=RN18)*TZ3:TZ54)+SUMPRODUCT((TY3:TY54=RN20)*(UB3:UB54=RN19)*UA3:UA54)+SUMPRODUCT((TY3:TY54=RN21)*(UB3:UB54=RN19)*UA3:UA54)+SUMPRODUCT((TY3:TY54=RN22)*(UB3:UB54=RN19)*UA3:UA54)+SUMPRODUCT((TY3:TY54=RN18)*(UB3:UB54=RN19)*UA3:UA54)</f>
        <v>0</v>
      </c>
      <c r="RS19" s="385">
        <f ca="1">SUMPRODUCT((TY3:TY54=RN19)*(UB3:UB54=RN20)*UA3:UA54)+SUMPRODUCT((TY3:TY54=RN19)*(UB3:UB54=RN21)*UA3:UA54)+SUMPRODUCT((TY3:TY54=RN19)*(UB3:UB54=RN22)*UA3:UA54)+SUMPRODUCT((TY3:TY54=RN19)*(UB3:UB54=RN18)*UA3:UA54)+SUMPRODUCT((TY3:TY54=RN20)*(UB3:UB54=RN19)*TZ3:TZ54)+SUMPRODUCT((TY3:TY54=RN21)*(UB3:UB54=RN19)*TZ3:TZ54)+SUMPRODUCT((TY3:TY54=RN22)*(UB3:UB54=RN19)*TZ3:TZ54)+SUMPRODUCT((TY3:TY54=RN18)*(UB3:UB54=RN19)*TZ3:TZ54)</f>
        <v>0</v>
      </c>
      <c r="RT19" s="385">
        <f t="shared" ref="RT19:RT21" ca="1" si="2894">RR19-RS19+1000</f>
        <v>1000</v>
      </c>
      <c r="RU19" s="385" t="str">
        <f t="shared" ref="RU19:RU21" ca="1" si="2895">IF(RN19&lt;&gt;"",RO19*3+RP19*1,"")</f>
        <v/>
      </c>
      <c r="RV19" s="385" t="str">
        <f ca="1">IF(RN19&lt;&gt;"",VLOOKUP(RN19,QA4:QG52,7,FALSE),"")</f>
        <v/>
      </c>
      <c r="RW19" s="385" t="str">
        <f ca="1">IF(RN19&lt;&gt;"",VLOOKUP(RN19,QA4:QG52,5,FALSE),"")</f>
        <v/>
      </c>
      <c r="RX19" s="385" t="str">
        <f ca="1">IF(RN19&lt;&gt;"",VLOOKUP(RN19,QA4:QI52,9,FALSE),"")</f>
        <v/>
      </c>
      <c r="RY19" s="385" t="str">
        <f t="shared" ref="RY19:RY21" ca="1" si="2896">RU19</f>
        <v/>
      </c>
      <c r="RZ19" s="385" t="str">
        <f t="shared" ref="RZ19" ca="1" si="2897">IF(RN19&lt;&gt;"",RANK(RY19,RY18:RY22),"")</f>
        <v/>
      </c>
      <c r="SA19" s="385" t="str">
        <f t="shared" ref="SA19" ca="1" si="2898">IF(RN19&lt;&gt;"",SUMPRODUCT((RY18:RY22=RY19)*(RT18:RT22&gt;RT19)),"")</f>
        <v/>
      </c>
      <c r="SB19" s="385" t="str">
        <f t="shared" ref="SB19" ca="1" si="2899">IF(RN19&lt;&gt;"",SUMPRODUCT((RY18:RY22=RY19)*(RT18:RT22=RT19)*(RR18:RR22&gt;RR19)),"")</f>
        <v/>
      </c>
      <c r="SC19" s="385" t="str">
        <f t="shared" ref="SC19" ca="1" si="2900">IF(RN19&lt;&gt;"",SUMPRODUCT((RY18:RY22=RY19)*(RT18:RT22=RT19)*(RR18:RR22=RR19)*(RV18:RV22&gt;RV19)),"")</f>
        <v/>
      </c>
      <c r="SD19" s="385" t="str">
        <f t="shared" ref="SD19" ca="1" si="2901">IF(RN19&lt;&gt;"",SUMPRODUCT((RY18:RY22=RY19)*(RT18:RT22=RT19)*(RR18:RR22=RR19)*(RV18:RV22=RV19)*(RW18:RW22&gt;RW19)),"")</f>
        <v/>
      </c>
      <c r="SE19" s="385" t="str">
        <f t="shared" ref="SE19" ca="1" si="2902">IF(RN19&lt;&gt;"",SUMPRODUCT((RY18:RY22=RY19)*(RT18:RT22=RT19)*(RR18:RR22=RR19)*(RV18:RV22=RV19)*(RW18:RW22=RW19)*(RX18:RX22&gt;RX19)),"")</f>
        <v/>
      </c>
      <c r="SF19" s="385" t="str">
        <f t="shared" ref="SF19" ca="1" si="2903">IF(RN19&lt;&gt;"",IF(SF71&lt;&gt;"",IF(RM69=3,SF71,SF71+RM69),SUM(RZ19:SE19)+1),"")</f>
        <v/>
      </c>
      <c r="SG19" s="385" t="str">
        <f t="shared" ref="SG19" ca="1" si="2904">IF(RN19&lt;&gt;"",INDEX(RN19:RN22,MATCH(2,SF19:SF22,0),0),"")</f>
        <v/>
      </c>
      <c r="TV19" s="385" t="str">
        <f t="shared" ref="TV19" ca="1" si="2905">IF(SG19&lt;&gt;"",SG19,IF(RM19&lt;&gt;"",RM19,QM19))</f>
        <v>Sweden</v>
      </c>
      <c r="TW19" s="385">
        <v>2</v>
      </c>
      <c r="TX19" s="385">
        <v>17</v>
      </c>
      <c r="TY19" s="389" t="str">
        <f t="shared" si="15"/>
        <v>Finland</v>
      </c>
      <c r="TZ19" s="389">
        <f ca="1">IF(OFFSET('Game Board'!O24,0,TZ1)&lt;&gt;"",OFFSET('Game Board'!O24,0,TZ1),0)</f>
        <v>0</v>
      </c>
      <c r="UA19" s="389">
        <f ca="1">IF(OFFSET('Game Board'!P24,0,TZ1)&lt;&gt;"",OFFSET('Game Board'!P24,0,TZ1),0)</f>
        <v>0</v>
      </c>
      <c r="UB19" s="389" t="str">
        <f t="shared" si="16"/>
        <v>Switzerland</v>
      </c>
      <c r="UC19" s="389" t="str">
        <f ca="1">IF(AND(OFFSET('Game Board'!O24,0,TZ1)&lt;&gt;"",OFFSET('Game Board'!P24,0,TZ1)&lt;&gt;""),IF(TZ19&gt;UA19,"W",IF(TZ19=UA19,"D","L")),"")</f>
        <v/>
      </c>
      <c r="UD19" s="385" t="str">
        <f t="shared" ref="UD19:UD26" ca="1" si="2906">IF(UC19&lt;&gt;"",IF(UC19="W","L",IF(UC19="L","W","D")),"")</f>
        <v/>
      </c>
      <c r="UF19" s="385">
        <f ca="1">VLOOKUP(UG19,YB18:YC22,2,FALSE)</f>
        <v>4</v>
      </c>
      <c r="UG19" s="386" t="str">
        <f t="shared" si="2649"/>
        <v>Poland</v>
      </c>
      <c r="UH19" s="385">
        <f ca="1">SUMPRODUCT((YE3:YE54=UG19)*(YI3:YI54="W"))+SUMPRODUCT((YH3:YH54=UG19)*(YJ3:YJ54="W"))</f>
        <v>0</v>
      </c>
      <c r="UI19" s="385">
        <f ca="1">SUMPRODUCT((YE3:YE54=UG19)*(YI3:YI54="D"))+SUMPRODUCT((YH3:YH54=UG19)*(YJ3:YJ54="D"))</f>
        <v>0</v>
      </c>
      <c r="UJ19" s="385">
        <f ca="1">SUMPRODUCT((YE3:YE54=UG19)*(YI3:YI54="L"))+SUMPRODUCT((YH3:YH54=UG19)*(YJ3:YJ54="L"))</f>
        <v>0</v>
      </c>
      <c r="UK19" s="385">
        <f t="shared" ref="UK19" ca="1" si="2907">SUMIF(YE3:YE72,UG19,YF3:YF72)+SUMIF(YH3:YH72,UG19,YG3:YG72)</f>
        <v>0</v>
      </c>
      <c r="UL19" s="385">
        <f t="shared" ref="UL19" ca="1" si="2908">SUMIF(YH3:YH72,UG19,YF3:YF72)+SUMIF(YE3:YE72,UG19,YG3:YG72)</f>
        <v>0</v>
      </c>
      <c r="UM19" s="385">
        <f t="shared" ca="1" si="2652"/>
        <v>1000</v>
      </c>
      <c r="UN19" s="385">
        <f t="shared" ca="1" si="2653"/>
        <v>0</v>
      </c>
      <c r="UO19" s="391">
        <f t="shared" si="126"/>
        <v>6</v>
      </c>
      <c r="UP19" s="385">
        <f t="shared" ref="UP19" ca="1" si="2909">IF(COUNTIF(UN18:UN22,4)&lt;&gt;4,RANK(UN19,UN18:UN22),UN71)</f>
        <v>1</v>
      </c>
      <c r="UR19" s="385">
        <f t="shared" ref="UR19" ca="1" si="2910">SUMPRODUCT((UP18:UP21=UP19)*(UO18:UO21&lt;UO19))+UP19</f>
        <v>1</v>
      </c>
      <c r="US19" s="386" t="str">
        <f t="shared" ref="US19" ca="1" si="2911">INDEX(UG18:UG22,MATCH(2,UR18:UR22,0),0)</f>
        <v>Denmark</v>
      </c>
      <c r="UT19" s="385">
        <f t="shared" ref="UT19" ca="1" si="2912">INDEX(UP18:UP22,MATCH(US19,UG18:UG22,0),0)</f>
        <v>1</v>
      </c>
      <c r="UU19" s="385" t="str">
        <f t="shared" ref="UU19" ca="1" si="2913">IF(UU18&lt;&gt;"",US19,"")</f>
        <v>Denmark</v>
      </c>
      <c r="UV19" s="385" t="str">
        <f t="shared" ref="UV19" ca="1" si="2914">IF(UV18&lt;&gt;"",US20,"")</f>
        <v/>
      </c>
      <c r="UW19" s="385" t="str">
        <f t="shared" ref="UW19" ca="1" si="2915">IF(UW18&lt;&gt;"",US21,"")</f>
        <v/>
      </c>
      <c r="UX19" s="385" t="str">
        <f t="shared" ref="UX19" si="2916">IF(UX18&lt;&gt;"",US22,"")</f>
        <v/>
      </c>
      <c r="UZ19" s="385" t="str">
        <f t="shared" ca="1" si="2662"/>
        <v>Denmark</v>
      </c>
      <c r="VA19" s="385">
        <f ca="1">SUMPRODUCT((YE3:YE54=UZ19)*(YH3:YH54=UZ20)*(YI3:YI54="W"))+SUMPRODUCT((YE3:YE54=UZ19)*(YH3:YH54=UZ21)*(YI3:YI54="W"))+SUMPRODUCT((YE3:YE54=UZ19)*(YH3:YH54=UZ22)*(YI3:YI54="W"))+SUMPRODUCT((YE3:YE54=UZ19)*(YH3:YH54=UZ18)*(YI3:YI54="W"))+SUMPRODUCT((YE3:YE54=UZ20)*(YH3:YH54=UZ19)*(YJ3:YJ54="W"))+SUMPRODUCT((YE3:YE54=UZ21)*(YH3:YH54=UZ19)*(YJ3:YJ54="W"))+SUMPRODUCT((YE3:YE54=UZ22)*(YH3:YH54=UZ19)*(YJ3:YJ54="W"))+SUMPRODUCT((YE3:YE54=UZ18)*(YH3:YH54=UZ19)*(YJ3:YJ54="W"))</f>
        <v>0</v>
      </c>
      <c r="VB19" s="385">
        <f ca="1">SUMPRODUCT((YE3:YE54=UZ19)*(YH3:YH54=UZ20)*(YI3:YI54="D"))+SUMPRODUCT((YE3:YE54=UZ19)*(YH3:YH54=UZ21)*(YI3:YI54="D"))+SUMPRODUCT((YE3:YE54=UZ19)*(YH3:YH54=UZ22)*(YI3:YI54="D"))+SUMPRODUCT((YE3:YE54=UZ19)*(YH3:YH54=UZ18)*(YI3:YI54="D"))+SUMPRODUCT((YE3:YE54=UZ20)*(YH3:YH54=UZ19)*(YI3:YI54="D"))+SUMPRODUCT((YE3:YE54=UZ21)*(YH3:YH54=UZ19)*(YI3:YI54="D"))+SUMPRODUCT((YE3:YE54=UZ22)*(YH3:YH54=UZ19)*(YI3:YI54="D"))+SUMPRODUCT((YE3:YE54=UZ18)*(YH3:YH54=UZ19)*(YI3:YI54="D"))</f>
        <v>0</v>
      </c>
      <c r="VC19" s="385">
        <f ca="1">SUMPRODUCT((YE3:YE54=UZ19)*(YH3:YH54=UZ20)*(YI3:YI54="L"))+SUMPRODUCT((YE3:YE54=UZ19)*(YH3:YH54=UZ21)*(YI3:YI54="L"))+SUMPRODUCT((YE3:YE54=UZ19)*(YH3:YH54=UZ22)*(YI3:YI54="L"))+SUMPRODUCT((YE3:YE54=UZ19)*(YH3:YH54=UZ18)*(YI3:YI54="L"))+SUMPRODUCT((YE3:YE54=UZ20)*(YH3:YH54=UZ19)*(YJ3:YJ54="L"))+SUMPRODUCT((YE3:YE54=UZ21)*(YH3:YH54=UZ19)*(YJ3:YJ54="L"))+SUMPRODUCT((YE3:YE54=UZ22)*(YH3:YH54=UZ19)*(YJ3:YJ54="L"))+SUMPRODUCT((YE3:YE54=UZ18)*(YH3:YH54=UZ19)*(YJ3:YJ54="L"))</f>
        <v>0</v>
      </c>
      <c r="VD19" s="385">
        <f ca="1">SUMPRODUCT((YE3:YE54=UZ19)*(YH3:YH54=UZ20)*YF3:YF54)+SUMPRODUCT((YE3:YE54=UZ19)*(YH3:YH54=UZ21)*YF3:YF54)+SUMPRODUCT((YE3:YE54=UZ19)*(YH3:YH54=UZ22)*YF3:YF54)+SUMPRODUCT((YE3:YE54=UZ19)*(YH3:YH54=UZ18)*YF3:YF54)+SUMPRODUCT((YE3:YE54=UZ20)*(YH3:YH54=UZ19)*YG3:YG54)+SUMPRODUCT((YE3:YE54=UZ21)*(YH3:YH54=UZ19)*YG3:YG54)+SUMPRODUCT((YE3:YE54=UZ22)*(YH3:YH54=UZ19)*YG3:YG54)+SUMPRODUCT((YE3:YE54=UZ18)*(YH3:YH54=UZ19)*YG3:YG54)</f>
        <v>0</v>
      </c>
      <c r="VE19" s="385">
        <f ca="1">SUMPRODUCT((YE3:YE54=UZ19)*(YH3:YH54=UZ20)*YG3:YG54)+SUMPRODUCT((YE3:YE54=UZ19)*(YH3:YH54=UZ21)*YG3:YG54)+SUMPRODUCT((YE3:YE54=UZ19)*(YH3:YH54=UZ22)*YG3:YG54)+SUMPRODUCT((YE3:YE54=UZ19)*(YH3:YH54=UZ18)*YG3:YG54)+SUMPRODUCT((YE3:YE54=UZ20)*(YH3:YH54=UZ19)*YF3:YF54)+SUMPRODUCT((YE3:YE54=UZ21)*(YH3:YH54=UZ19)*YF3:YF54)+SUMPRODUCT((YE3:YE54=UZ22)*(YH3:YH54=UZ19)*YF3:YF54)+SUMPRODUCT((YE3:YE54=UZ18)*(YH3:YH54=UZ19)*YF3:YF54)</f>
        <v>0</v>
      </c>
      <c r="VF19" s="385">
        <f t="shared" ca="1" si="2663"/>
        <v>1000</v>
      </c>
      <c r="VG19" s="385">
        <f t="shared" ca="1" si="2664"/>
        <v>0</v>
      </c>
      <c r="VH19" s="385">
        <f ca="1">IF(UZ19&lt;&gt;"",VLOOKUP(UZ19,UG4:UM52,7,FALSE),"")</f>
        <v>1000</v>
      </c>
      <c r="VI19" s="385">
        <f ca="1">IF(UZ19&lt;&gt;"",VLOOKUP(UZ19,UG4:UM52,5,FALSE),"")</f>
        <v>0</v>
      </c>
      <c r="VJ19" s="385">
        <f ca="1">IF(UZ19&lt;&gt;"",VLOOKUP(UZ19,UG4:UO52,9,FALSE),"")</f>
        <v>14</v>
      </c>
      <c r="VK19" s="385">
        <f t="shared" ca="1" si="2665"/>
        <v>0</v>
      </c>
      <c r="VL19" s="385">
        <f t="shared" ref="VL19" ca="1" si="2917">IF(UZ19&lt;&gt;"",RANK(VK19,VK18:VK22),"")</f>
        <v>1</v>
      </c>
      <c r="VM19" s="385">
        <f t="shared" ref="VM19" ca="1" si="2918">IF(UZ19&lt;&gt;"",SUMPRODUCT((VK18:VK22=VK19)*(VF18:VF22&gt;VF19)),"")</f>
        <v>0</v>
      </c>
      <c r="VN19" s="385">
        <f t="shared" ref="VN19" ca="1" si="2919">IF(UZ19&lt;&gt;"",SUMPRODUCT((VK18:VK22=VK19)*(VF18:VF22=VF19)*(VD18:VD22&gt;VD19)),"")</f>
        <v>0</v>
      </c>
      <c r="VO19" s="385">
        <f t="shared" ref="VO19" ca="1" si="2920">IF(UZ19&lt;&gt;"",SUMPRODUCT((VK18:VK22=VK19)*(VF18:VF22=VF19)*(VD18:VD22=VD19)*(VH18:VH22&gt;VH19)),"")</f>
        <v>0</v>
      </c>
      <c r="VP19" s="385">
        <f t="shared" ref="VP19" ca="1" si="2921">IF(UZ19&lt;&gt;"",SUMPRODUCT((VK18:VK22=VK19)*(VF18:VF22=VF19)*(VD18:VD22=VD19)*(VH18:VH22=VH19)*(VI18:VI22&gt;VI19)),"")</f>
        <v>0</v>
      </c>
      <c r="VQ19" s="385">
        <f t="shared" ref="VQ19" ca="1" si="2922">IF(UZ19&lt;&gt;"",SUMPRODUCT((VK18:VK22=VK19)*(VF18:VF22=VF19)*(VD18:VD22=VD19)*(VH18:VH22=VH19)*(VI18:VI22=VI19)*(VJ18:VJ22&gt;VJ19)),"")</f>
        <v>2</v>
      </c>
      <c r="VR19" s="385">
        <f t="shared" ref="VR19" ca="1" si="2923">IF(UZ19&lt;&gt;"",IF(VR71&lt;&gt;"",IF(UY69=3,VR71,VR71+UY69),SUM(VL19:VQ19)),"")</f>
        <v>3</v>
      </c>
      <c r="VS19" s="385" t="str">
        <f t="shared" ref="VS19" ca="1" si="2924">IF(UZ19&lt;&gt;"",INDEX(UZ18:UZ22,MATCH(2,VR18:VR22,0),0),"")</f>
        <v>Sweden</v>
      </c>
      <c r="VT19" s="385" t="str">
        <f t="shared" ref="VT19:VT21" ca="1" si="2925">IF(UV18&lt;&gt;"",UV18,"")</f>
        <v/>
      </c>
      <c r="VU19" s="385">
        <f ca="1">SUMPRODUCT((YE3:YE54=VT19)*(YH3:YH54=VT20)*(YI3:YI54="W"))+SUMPRODUCT((YE3:YE54=VT19)*(YH3:YH54=VT21)*(YI3:YI54="W"))+SUMPRODUCT((YE3:YE54=VT19)*(YH3:YH54=VT22)*(YI3:YI54="W"))+SUMPRODUCT((YE3:YE54=VT20)*(YH3:YH54=VT19)*(YJ3:YJ54="W"))+SUMPRODUCT((YE3:YE54=VT21)*(YH3:YH54=VT19)*(YJ3:YJ54="W"))+SUMPRODUCT((YE3:YE54=VT22)*(YH3:YH54=VT19)*(YJ3:YJ54="W"))</f>
        <v>0</v>
      </c>
      <c r="VV19" s="385">
        <f ca="1">SUMPRODUCT((YE3:YE54=VT19)*(YH3:YH54=VT20)*(YI3:YI54="D"))+SUMPRODUCT((YE3:YE54=VT19)*(YH3:YH54=VT21)*(YI3:YI54="D"))+SUMPRODUCT((YE3:YE54=VT19)*(YH3:YH54=VT22)*(YI3:YI54="D"))+SUMPRODUCT((YE3:YE54=VT20)*(YH3:YH54=VT19)*(YI3:YI54="D"))+SUMPRODUCT((YE3:YE54=VT21)*(YH3:YH54=VT19)*(YI3:YI54="D"))+SUMPRODUCT((YE3:YE54=VT22)*(YH3:YH54=VT19)*(YI3:YI54="D"))</f>
        <v>0</v>
      </c>
      <c r="VW19" s="385">
        <f ca="1">SUMPRODUCT((YE3:YE54=VT19)*(YH3:YH54=VT20)*(YI3:YI54="L"))+SUMPRODUCT((YE3:YE54=VT19)*(YH3:YH54=VT21)*(YI3:YI54="L"))+SUMPRODUCT((YE3:YE54=VT19)*(YH3:YH54=VT22)*(YI3:YI54="L"))+SUMPRODUCT((YE3:YE54=VT20)*(YH3:YH54=VT19)*(YJ3:YJ54="L"))+SUMPRODUCT((YE3:YE54=VT21)*(YH3:YH54=VT19)*(YJ3:YJ54="L"))+SUMPRODUCT((YE3:YE54=VT22)*(YH3:YH54=VT19)*(YJ3:YJ54="L"))</f>
        <v>0</v>
      </c>
      <c r="VX19" s="385">
        <f ca="1">SUMPRODUCT((YE3:YE54=VT19)*(YH3:YH54=VT20)*YF3:YF54)+SUMPRODUCT((YE3:YE54=VT19)*(YH3:YH54=VT21)*YF3:YF54)+SUMPRODUCT((YE3:YE54=VT19)*(YH3:YH54=VT22)*YF3:YF54)+SUMPRODUCT((YE3:YE54=VT19)*(YH3:YH54=VT18)*YF3:YF54)+SUMPRODUCT((YE3:YE54=VT20)*(YH3:YH54=VT19)*YG3:YG54)+SUMPRODUCT((YE3:YE54=VT21)*(YH3:YH54=VT19)*YG3:YG54)+SUMPRODUCT((YE3:YE54=VT22)*(YH3:YH54=VT19)*YG3:YG54)+SUMPRODUCT((YE3:YE54=VT18)*(YH3:YH54=VT19)*YG3:YG54)</f>
        <v>0</v>
      </c>
      <c r="VY19" s="385">
        <f ca="1">SUMPRODUCT((YE3:YE54=VT19)*(YH3:YH54=VT20)*YG3:YG54)+SUMPRODUCT((YE3:YE54=VT19)*(YH3:YH54=VT21)*YG3:YG54)+SUMPRODUCT((YE3:YE54=VT19)*(YH3:YH54=VT22)*YG3:YG54)+SUMPRODUCT((YE3:YE54=VT19)*(YH3:YH54=VT18)*YG3:YG54)+SUMPRODUCT((YE3:YE54=VT20)*(YH3:YH54=VT19)*YF3:YF54)+SUMPRODUCT((YE3:YE54=VT21)*(YH3:YH54=VT19)*YF3:YF54)+SUMPRODUCT((YE3:YE54=VT22)*(YH3:YH54=VT19)*YF3:YF54)+SUMPRODUCT((YE3:YE54=VT18)*(YH3:YH54=VT19)*YF3:YF54)</f>
        <v>0</v>
      </c>
      <c r="VZ19" s="385">
        <f t="shared" ref="VZ19:VZ21" ca="1" si="2926">VX19-VY19+1000</f>
        <v>1000</v>
      </c>
      <c r="WA19" s="385" t="str">
        <f t="shared" ref="WA19:WA21" ca="1" si="2927">IF(VT19&lt;&gt;"",VU19*3+VV19*1,"")</f>
        <v/>
      </c>
      <c r="WB19" s="385" t="str">
        <f ca="1">IF(VT19&lt;&gt;"",VLOOKUP(VT19,UG4:UM52,7,FALSE),"")</f>
        <v/>
      </c>
      <c r="WC19" s="385" t="str">
        <f ca="1">IF(VT19&lt;&gt;"",VLOOKUP(VT19,UG4:UM52,5,FALSE),"")</f>
        <v/>
      </c>
      <c r="WD19" s="385" t="str">
        <f ca="1">IF(VT19&lt;&gt;"",VLOOKUP(VT19,UG4:UO52,9,FALSE),"")</f>
        <v/>
      </c>
      <c r="WE19" s="385" t="str">
        <f t="shared" ref="WE19:WE21" ca="1" si="2928">WA19</f>
        <v/>
      </c>
      <c r="WF19" s="385" t="str">
        <f t="shared" ref="WF19" ca="1" si="2929">IF(VT19&lt;&gt;"",RANK(WE19,WE18:WE22),"")</f>
        <v/>
      </c>
      <c r="WG19" s="385" t="str">
        <f t="shared" ref="WG19" ca="1" si="2930">IF(VT19&lt;&gt;"",SUMPRODUCT((WE18:WE22=WE19)*(VZ18:VZ22&gt;VZ19)),"")</f>
        <v/>
      </c>
      <c r="WH19" s="385" t="str">
        <f t="shared" ref="WH19" ca="1" si="2931">IF(VT19&lt;&gt;"",SUMPRODUCT((WE18:WE22=WE19)*(VZ18:VZ22=VZ19)*(VX18:VX22&gt;VX19)),"")</f>
        <v/>
      </c>
      <c r="WI19" s="385" t="str">
        <f t="shared" ref="WI19" ca="1" si="2932">IF(VT19&lt;&gt;"",SUMPRODUCT((WE18:WE22=WE19)*(VZ18:VZ22=VZ19)*(VX18:VX22=VX19)*(WB18:WB22&gt;WB19)),"")</f>
        <v/>
      </c>
      <c r="WJ19" s="385" t="str">
        <f t="shared" ref="WJ19" ca="1" si="2933">IF(VT19&lt;&gt;"",SUMPRODUCT((WE18:WE22=WE19)*(VZ18:VZ22=VZ19)*(VX18:VX22=VX19)*(WB18:WB22=WB19)*(WC18:WC22&gt;WC19)),"")</f>
        <v/>
      </c>
      <c r="WK19" s="385" t="str">
        <f t="shared" ref="WK19" ca="1" si="2934">IF(VT19&lt;&gt;"",SUMPRODUCT((WE18:WE22=WE19)*(VZ18:VZ22=VZ19)*(VX18:VX22=VX19)*(WB18:WB22=WB19)*(WC18:WC22=WC19)*(WD18:WD22&gt;WD19)),"")</f>
        <v/>
      </c>
      <c r="WL19" s="385" t="str">
        <f t="shared" ref="WL19" ca="1" si="2935">IF(VT19&lt;&gt;"",IF(WL71&lt;&gt;"",IF(VS69=3,WL71,WL71+VS69),SUM(WF19:WK19)+1),"")</f>
        <v/>
      </c>
      <c r="WM19" s="385" t="str">
        <f t="shared" ref="WM19" ca="1" si="2936">IF(VT19&lt;&gt;"",INDEX(VT19:VT22,MATCH(2,WL19:WL22,0),0),"")</f>
        <v/>
      </c>
      <c r="YB19" s="385" t="str">
        <f t="shared" ref="YB19" ca="1" si="2937">IF(WM19&lt;&gt;"",WM19,IF(VS19&lt;&gt;"",VS19,US19))</f>
        <v>Sweden</v>
      </c>
      <c r="YC19" s="385">
        <v>2</v>
      </c>
      <c r="YD19" s="385">
        <v>17</v>
      </c>
      <c r="YE19" s="389" t="str">
        <f t="shared" si="18"/>
        <v>Finland</v>
      </c>
      <c r="YF19" s="389">
        <f ca="1">IF(OFFSET('Game Board'!O24,0,YF1)&lt;&gt;"",OFFSET('Game Board'!O24,0,YF1),0)</f>
        <v>0</v>
      </c>
      <c r="YG19" s="389">
        <f ca="1">IF(OFFSET('Game Board'!P24,0,YF1)&lt;&gt;"",OFFSET('Game Board'!P24,0,YF1),0)</f>
        <v>0</v>
      </c>
      <c r="YH19" s="389" t="str">
        <f t="shared" si="19"/>
        <v>Switzerland</v>
      </c>
      <c r="YI19" s="389" t="str">
        <f ca="1">IF(AND(OFFSET('Game Board'!O24,0,YF1)&lt;&gt;"",OFFSET('Game Board'!P24,0,YF1)&lt;&gt;""),IF(YF19&gt;YG19,"W",IF(YF19=YG19,"D","L")),"")</f>
        <v/>
      </c>
      <c r="YJ19" s="385" t="str">
        <f t="shared" ref="YJ19:YJ26" ca="1" si="2938">IF(YI19&lt;&gt;"",IF(YI19="W","L",IF(YI19="L","W","D")),"")</f>
        <v/>
      </c>
      <c r="YL19" s="385">
        <f ca="1">VLOOKUP(YM19,ACH18:ACI22,2,FALSE)</f>
        <v>4</v>
      </c>
      <c r="YM19" s="386" t="str">
        <f t="shared" si="2675"/>
        <v>Poland</v>
      </c>
      <c r="YN19" s="385">
        <f ca="1">SUMPRODUCT((ACK3:ACK54=YM19)*(ACO3:ACO54="W"))+SUMPRODUCT((ACN3:ACN54=YM19)*(ACP3:ACP54="W"))</f>
        <v>0</v>
      </c>
      <c r="YO19" s="385">
        <f ca="1">SUMPRODUCT((ACK3:ACK54=YM19)*(ACO3:ACO54="D"))+SUMPRODUCT((ACN3:ACN54=YM19)*(ACP3:ACP54="D"))</f>
        <v>0</v>
      </c>
      <c r="YP19" s="385">
        <f ca="1">SUMPRODUCT((ACK3:ACK54=YM19)*(ACO3:ACO54="L"))+SUMPRODUCT((ACN3:ACN54=YM19)*(ACP3:ACP54="L"))</f>
        <v>0</v>
      </c>
      <c r="YQ19" s="385">
        <f t="shared" ref="YQ19" ca="1" si="2939">SUMIF(ACK3:ACK72,YM19,ACL3:ACL72)+SUMIF(ACN3:ACN72,YM19,ACM3:ACM72)</f>
        <v>0</v>
      </c>
      <c r="YR19" s="385">
        <f t="shared" ref="YR19" ca="1" si="2940">SUMIF(ACN3:ACN72,YM19,ACL3:ACL72)+SUMIF(ACK3:ACK72,YM19,ACM3:ACM72)</f>
        <v>0</v>
      </c>
      <c r="YS19" s="385">
        <f t="shared" ca="1" si="2678"/>
        <v>1000</v>
      </c>
      <c r="YT19" s="385">
        <f t="shared" ca="1" si="2679"/>
        <v>0</v>
      </c>
      <c r="YU19" s="391">
        <f t="shared" si="153"/>
        <v>6</v>
      </c>
      <c r="YV19" s="385">
        <f t="shared" ref="YV19" ca="1" si="2941">IF(COUNTIF(YT18:YT22,4)&lt;&gt;4,RANK(YT19,YT18:YT22),YT71)</f>
        <v>1</v>
      </c>
      <c r="YX19" s="385">
        <f t="shared" ref="YX19" ca="1" si="2942">SUMPRODUCT((YV18:YV21=YV19)*(YU18:YU21&lt;YU19))+YV19</f>
        <v>1</v>
      </c>
      <c r="YY19" s="386" t="str">
        <f t="shared" ref="YY19" ca="1" si="2943">INDEX(YM18:YM22,MATCH(2,YX18:YX22,0),0)</f>
        <v>Denmark</v>
      </c>
      <c r="YZ19" s="385">
        <f t="shared" ref="YZ19" ca="1" si="2944">INDEX(YV18:YV22,MATCH(YY19,YM18:YM22,0),0)</f>
        <v>1</v>
      </c>
      <c r="ZA19" s="385" t="str">
        <f t="shared" ref="ZA19" ca="1" si="2945">IF(ZA18&lt;&gt;"",YY19,"")</f>
        <v>Denmark</v>
      </c>
      <c r="ZB19" s="385" t="str">
        <f t="shared" ref="ZB19" ca="1" si="2946">IF(ZB18&lt;&gt;"",YY20,"")</f>
        <v/>
      </c>
      <c r="ZC19" s="385" t="str">
        <f t="shared" ref="ZC19" ca="1" si="2947">IF(ZC18&lt;&gt;"",YY21,"")</f>
        <v/>
      </c>
      <c r="ZD19" s="385" t="str">
        <f t="shared" ref="ZD19" si="2948">IF(ZD18&lt;&gt;"",YY22,"")</f>
        <v/>
      </c>
      <c r="ZF19" s="385" t="str">
        <f t="shared" ca="1" si="2688"/>
        <v>Denmark</v>
      </c>
      <c r="ZG19" s="385">
        <f ca="1">SUMPRODUCT((ACK3:ACK54=ZF19)*(ACN3:ACN54=ZF20)*(ACO3:ACO54="W"))+SUMPRODUCT((ACK3:ACK54=ZF19)*(ACN3:ACN54=ZF21)*(ACO3:ACO54="W"))+SUMPRODUCT((ACK3:ACK54=ZF19)*(ACN3:ACN54=ZF22)*(ACO3:ACO54="W"))+SUMPRODUCT((ACK3:ACK54=ZF19)*(ACN3:ACN54=ZF18)*(ACO3:ACO54="W"))+SUMPRODUCT((ACK3:ACK54=ZF20)*(ACN3:ACN54=ZF19)*(ACP3:ACP54="W"))+SUMPRODUCT((ACK3:ACK54=ZF21)*(ACN3:ACN54=ZF19)*(ACP3:ACP54="W"))+SUMPRODUCT((ACK3:ACK54=ZF22)*(ACN3:ACN54=ZF19)*(ACP3:ACP54="W"))+SUMPRODUCT((ACK3:ACK54=ZF18)*(ACN3:ACN54=ZF19)*(ACP3:ACP54="W"))</f>
        <v>0</v>
      </c>
      <c r="ZH19" s="385">
        <f ca="1">SUMPRODUCT((ACK3:ACK54=ZF19)*(ACN3:ACN54=ZF20)*(ACO3:ACO54="D"))+SUMPRODUCT((ACK3:ACK54=ZF19)*(ACN3:ACN54=ZF21)*(ACO3:ACO54="D"))+SUMPRODUCT((ACK3:ACK54=ZF19)*(ACN3:ACN54=ZF22)*(ACO3:ACO54="D"))+SUMPRODUCT((ACK3:ACK54=ZF19)*(ACN3:ACN54=ZF18)*(ACO3:ACO54="D"))+SUMPRODUCT((ACK3:ACK54=ZF20)*(ACN3:ACN54=ZF19)*(ACO3:ACO54="D"))+SUMPRODUCT((ACK3:ACK54=ZF21)*(ACN3:ACN54=ZF19)*(ACO3:ACO54="D"))+SUMPRODUCT((ACK3:ACK54=ZF22)*(ACN3:ACN54=ZF19)*(ACO3:ACO54="D"))+SUMPRODUCT((ACK3:ACK54=ZF18)*(ACN3:ACN54=ZF19)*(ACO3:ACO54="D"))</f>
        <v>0</v>
      </c>
      <c r="ZI19" s="385">
        <f ca="1">SUMPRODUCT((ACK3:ACK54=ZF19)*(ACN3:ACN54=ZF20)*(ACO3:ACO54="L"))+SUMPRODUCT((ACK3:ACK54=ZF19)*(ACN3:ACN54=ZF21)*(ACO3:ACO54="L"))+SUMPRODUCT((ACK3:ACK54=ZF19)*(ACN3:ACN54=ZF22)*(ACO3:ACO54="L"))+SUMPRODUCT((ACK3:ACK54=ZF19)*(ACN3:ACN54=ZF18)*(ACO3:ACO54="L"))+SUMPRODUCT((ACK3:ACK54=ZF20)*(ACN3:ACN54=ZF19)*(ACP3:ACP54="L"))+SUMPRODUCT((ACK3:ACK54=ZF21)*(ACN3:ACN54=ZF19)*(ACP3:ACP54="L"))+SUMPRODUCT((ACK3:ACK54=ZF22)*(ACN3:ACN54=ZF19)*(ACP3:ACP54="L"))+SUMPRODUCT((ACK3:ACK54=ZF18)*(ACN3:ACN54=ZF19)*(ACP3:ACP54="L"))</f>
        <v>0</v>
      </c>
      <c r="ZJ19" s="385">
        <f ca="1">SUMPRODUCT((ACK3:ACK54=ZF19)*(ACN3:ACN54=ZF20)*ACL3:ACL54)+SUMPRODUCT((ACK3:ACK54=ZF19)*(ACN3:ACN54=ZF21)*ACL3:ACL54)+SUMPRODUCT((ACK3:ACK54=ZF19)*(ACN3:ACN54=ZF22)*ACL3:ACL54)+SUMPRODUCT((ACK3:ACK54=ZF19)*(ACN3:ACN54=ZF18)*ACL3:ACL54)+SUMPRODUCT((ACK3:ACK54=ZF20)*(ACN3:ACN54=ZF19)*ACM3:ACM54)+SUMPRODUCT((ACK3:ACK54=ZF21)*(ACN3:ACN54=ZF19)*ACM3:ACM54)+SUMPRODUCT((ACK3:ACK54=ZF22)*(ACN3:ACN54=ZF19)*ACM3:ACM54)+SUMPRODUCT((ACK3:ACK54=ZF18)*(ACN3:ACN54=ZF19)*ACM3:ACM54)</f>
        <v>0</v>
      </c>
      <c r="ZK19" s="385">
        <f ca="1">SUMPRODUCT((ACK3:ACK54=ZF19)*(ACN3:ACN54=ZF20)*ACM3:ACM54)+SUMPRODUCT((ACK3:ACK54=ZF19)*(ACN3:ACN54=ZF21)*ACM3:ACM54)+SUMPRODUCT((ACK3:ACK54=ZF19)*(ACN3:ACN54=ZF22)*ACM3:ACM54)+SUMPRODUCT((ACK3:ACK54=ZF19)*(ACN3:ACN54=ZF18)*ACM3:ACM54)+SUMPRODUCT((ACK3:ACK54=ZF20)*(ACN3:ACN54=ZF19)*ACL3:ACL54)+SUMPRODUCT((ACK3:ACK54=ZF21)*(ACN3:ACN54=ZF19)*ACL3:ACL54)+SUMPRODUCT((ACK3:ACK54=ZF22)*(ACN3:ACN54=ZF19)*ACL3:ACL54)+SUMPRODUCT((ACK3:ACK54=ZF18)*(ACN3:ACN54=ZF19)*ACL3:ACL54)</f>
        <v>0</v>
      </c>
      <c r="ZL19" s="385">
        <f t="shared" ca="1" si="2689"/>
        <v>1000</v>
      </c>
      <c r="ZM19" s="385">
        <f t="shared" ca="1" si="2690"/>
        <v>0</v>
      </c>
      <c r="ZN19" s="385">
        <f ca="1">IF(ZF19&lt;&gt;"",VLOOKUP(ZF19,YM4:YS52,7,FALSE),"")</f>
        <v>1000</v>
      </c>
      <c r="ZO19" s="385">
        <f ca="1">IF(ZF19&lt;&gt;"",VLOOKUP(ZF19,YM4:YS52,5,FALSE),"")</f>
        <v>0</v>
      </c>
      <c r="ZP19" s="385">
        <f ca="1">IF(ZF19&lt;&gt;"",VLOOKUP(ZF19,YM4:YU52,9,FALSE),"")</f>
        <v>14</v>
      </c>
      <c r="ZQ19" s="385">
        <f t="shared" ca="1" si="2691"/>
        <v>0</v>
      </c>
      <c r="ZR19" s="385">
        <f t="shared" ref="ZR19" ca="1" si="2949">IF(ZF19&lt;&gt;"",RANK(ZQ19,ZQ18:ZQ22),"")</f>
        <v>1</v>
      </c>
      <c r="ZS19" s="385">
        <f t="shared" ref="ZS19" ca="1" si="2950">IF(ZF19&lt;&gt;"",SUMPRODUCT((ZQ18:ZQ22=ZQ19)*(ZL18:ZL22&gt;ZL19)),"")</f>
        <v>0</v>
      </c>
      <c r="ZT19" s="385">
        <f t="shared" ref="ZT19" ca="1" si="2951">IF(ZF19&lt;&gt;"",SUMPRODUCT((ZQ18:ZQ22=ZQ19)*(ZL18:ZL22=ZL19)*(ZJ18:ZJ22&gt;ZJ19)),"")</f>
        <v>0</v>
      </c>
      <c r="ZU19" s="385">
        <f t="shared" ref="ZU19" ca="1" si="2952">IF(ZF19&lt;&gt;"",SUMPRODUCT((ZQ18:ZQ22=ZQ19)*(ZL18:ZL22=ZL19)*(ZJ18:ZJ22=ZJ19)*(ZN18:ZN22&gt;ZN19)),"")</f>
        <v>0</v>
      </c>
      <c r="ZV19" s="385">
        <f t="shared" ref="ZV19" ca="1" si="2953">IF(ZF19&lt;&gt;"",SUMPRODUCT((ZQ18:ZQ22=ZQ19)*(ZL18:ZL22=ZL19)*(ZJ18:ZJ22=ZJ19)*(ZN18:ZN22=ZN19)*(ZO18:ZO22&gt;ZO19)),"")</f>
        <v>0</v>
      </c>
      <c r="ZW19" s="385">
        <f t="shared" ref="ZW19" ca="1" si="2954">IF(ZF19&lt;&gt;"",SUMPRODUCT((ZQ18:ZQ22=ZQ19)*(ZL18:ZL22=ZL19)*(ZJ18:ZJ22=ZJ19)*(ZN18:ZN22=ZN19)*(ZO18:ZO22=ZO19)*(ZP18:ZP22&gt;ZP19)),"")</f>
        <v>2</v>
      </c>
      <c r="ZX19" s="385">
        <f t="shared" ref="ZX19" ca="1" si="2955">IF(ZF19&lt;&gt;"",IF(ZX71&lt;&gt;"",IF(ZE69=3,ZX71,ZX71+ZE69),SUM(ZR19:ZW19)),"")</f>
        <v>3</v>
      </c>
      <c r="ZY19" s="385" t="str">
        <f t="shared" ref="ZY19" ca="1" si="2956">IF(ZF19&lt;&gt;"",INDEX(ZF18:ZF22,MATCH(2,ZX18:ZX22,0),0),"")</f>
        <v>Sweden</v>
      </c>
      <c r="ZZ19" s="385" t="str">
        <f t="shared" ref="ZZ19:ZZ21" ca="1" si="2957">IF(ZB18&lt;&gt;"",ZB18,"")</f>
        <v/>
      </c>
      <c r="AAA19" s="385">
        <f ca="1">SUMPRODUCT((ACK3:ACK54=ZZ19)*(ACN3:ACN54=ZZ20)*(ACO3:ACO54="W"))+SUMPRODUCT((ACK3:ACK54=ZZ19)*(ACN3:ACN54=ZZ21)*(ACO3:ACO54="W"))+SUMPRODUCT((ACK3:ACK54=ZZ19)*(ACN3:ACN54=ZZ22)*(ACO3:ACO54="W"))+SUMPRODUCT((ACK3:ACK54=ZZ20)*(ACN3:ACN54=ZZ19)*(ACP3:ACP54="W"))+SUMPRODUCT((ACK3:ACK54=ZZ21)*(ACN3:ACN54=ZZ19)*(ACP3:ACP54="W"))+SUMPRODUCT((ACK3:ACK54=ZZ22)*(ACN3:ACN54=ZZ19)*(ACP3:ACP54="W"))</f>
        <v>0</v>
      </c>
      <c r="AAB19" s="385">
        <f ca="1">SUMPRODUCT((ACK3:ACK54=ZZ19)*(ACN3:ACN54=ZZ20)*(ACO3:ACO54="D"))+SUMPRODUCT((ACK3:ACK54=ZZ19)*(ACN3:ACN54=ZZ21)*(ACO3:ACO54="D"))+SUMPRODUCT((ACK3:ACK54=ZZ19)*(ACN3:ACN54=ZZ22)*(ACO3:ACO54="D"))+SUMPRODUCT((ACK3:ACK54=ZZ20)*(ACN3:ACN54=ZZ19)*(ACO3:ACO54="D"))+SUMPRODUCT((ACK3:ACK54=ZZ21)*(ACN3:ACN54=ZZ19)*(ACO3:ACO54="D"))+SUMPRODUCT((ACK3:ACK54=ZZ22)*(ACN3:ACN54=ZZ19)*(ACO3:ACO54="D"))</f>
        <v>0</v>
      </c>
      <c r="AAC19" s="385">
        <f ca="1">SUMPRODUCT((ACK3:ACK54=ZZ19)*(ACN3:ACN54=ZZ20)*(ACO3:ACO54="L"))+SUMPRODUCT((ACK3:ACK54=ZZ19)*(ACN3:ACN54=ZZ21)*(ACO3:ACO54="L"))+SUMPRODUCT((ACK3:ACK54=ZZ19)*(ACN3:ACN54=ZZ22)*(ACO3:ACO54="L"))+SUMPRODUCT((ACK3:ACK54=ZZ20)*(ACN3:ACN54=ZZ19)*(ACP3:ACP54="L"))+SUMPRODUCT((ACK3:ACK54=ZZ21)*(ACN3:ACN54=ZZ19)*(ACP3:ACP54="L"))+SUMPRODUCT((ACK3:ACK54=ZZ22)*(ACN3:ACN54=ZZ19)*(ACP3:ACP54="L"))</f>
        <v>0</v>
      </c>
      <c r="AAD19" s="385">
        <f ca="1">SUMPRODUCT((ACK3:ACK54=ZZ19)*(ACN3:ACN54=ZZ20)*ACL3:ACL54)+SUMPRODUCT((ACK3:ACK54=ZZ19)*(ACN3:ACN54=ZZ21)*ACL3:ACL54)+SUMPRODUCT((ACK3:ACK54=ZZ19)*(ACN3:ACN54=ZZ22)*ACL3:ACL54)+SUMPRODUCT((ACK3:ACK54=ZZ19)*(ACN3:ACN54=ZZ18)*ACL3:ACL54)+SUMPRODUCT((ACK3:ACK54=ZZ20)*(ACN3:ACN54=ZZ19)*ACM3:ACM54)+SUMPRODUCT((ACK3:ACK54=ZZ21)*(ACN3:ACN54=ZZ19)*ACM3:ACM54)+SUMPRODUCT((ACK3:ACK54=ZZ22)*(ACN3:ACN54=ZZ19)*ACM3:ACM54)+SUMPRODUCT((ACK3:ACK54=ZZ18)*(ACN3:ACN54=ZZ19)*ACM3:ACM54)</f>
        <v>0</v>
      </c>
      <c r="AAE19" s="385">
        <f ca="1">SUMPRODUCT((ACK3:ACK54=ZZ19)*(ACN3:ACN54=ZZ20)*ACM3:ACM54)+SUMPRODUCT((ACK3:ACK54=ZZ19)*(ACN3:ACN54=ZZ21)*ACM3:ACM54)+SUMPRODUCT((ACK3:ACK54=ZZ19)*(ACN3:ACN54=ZZ22)*ACM3:ACM54)+SUMPRODUCT((ACK3:ACK54=ZZ19)*(ACN3:ACN54=ZZ18)*ACM3:ACM54)+SUMPRODUCT((ACK3:ACK54=ZZ20)*(ACN3:ACN54=ZZ19)*ACL3:ACL54)+SUMPRODUCT((ACK3:ACK54=ZZ21)*(ACN3:ACN54=ZZ19)*ACL3:ACL54)+SUMPRODUCT((ACK3:ACK54=ZZ22)*(ACN3:ACN54=ZZ19)*ACL3:ACL54)+SUMPRODUCT((ACK3:ACK54=ZZ18)*(ACN3:ACN54=ZZ19)*ACL3:ACL54)</f>
        <v>0</v>
      </c>
      <c r="AAF19" s="385">
        <f t="shared" ref="AAF19:AAF21" ca="1" si="2958">AAD19-AAE19+1000</f>
        <v>1000</v>
      </c>
      <c r="AAG19" s="385" t="str">
        <f t="shared" ref="AAG19:AAG21" ca="1" si="2959">IF(ZZ19&lt;&gt;"",AAA19*3+AAB19*1,"")</f>
        <v/>
      </c>
      <c r="AAH19" s="385" t="str">
        <f ca="1">IF(ZZ19&lt;&gt;"",VLOOKUP(ZZ19,YM4:YS52,7,FALSE),"")</f>
        <v/>
      </c>
      <c r="AAI19" s="385" t="str">
        <f ca="1">IF(ZZ19&lt;&gt;"",VLOOKUP(ZZ19,YM4:YS52,5,FALSE),"")</f>
        <v/>
      </c>
      <c r="AAJ19" s="385" t="str">
        <f ca="1">IF(ZZ19&lt;&gt;"",VLOOKUP(ZZ19,YM4:YU52,9,FALSE),"")</f>
        <v/>
      </c>
      <c r="AAK19" s="385" t="str">
        <f t="shared" ref="AAK19:AAK21" ca="1" si="2960">AAG19</f>
        <v/>
      </c>
      <c r="AAL19" s="385" t="str">
        <f t="shared" ref="AAL19" ca="1" si="2961">IF(ZZ19&lt;&gt;"",RANK(AAK19,AAK18:AAK22),"")</f>
        <v/>
      </c>
      <c r="AAM19" s="385" t="str">
        <f t="shared" ref="AAM19" ca="1" si="2962">IF(ZZ19&lt;&gt;"",SUMPRODUCT((AAK18:AAK22=AAK19)*(AAF18:AAF22&gt;AAF19)),"")</f>
        <v/>
      </c>
      <c r="AAN19" s="385" t="str">
        <f t="shared" ref="AAN19" ca="1" si="2963">IF(ZZ19&lt;&gt;"",SUMPRODUCT((AAK18:AAK22=AAK19)*(AAF18:AAF22=AAF19)*(AAD18:AAD22&gt;AAD19)),"")</f>
        <v/>
      </c>
      <c r="AAO19" s="385" t="str">
        <f t="shared" ref="AAO19" ca="1" si="2964">IF(ZZ19&lt;&gt;"",SUMPRODUCT((AAK18:AAK22=AAK19)*(AAF18:AAF22=AAF19)*(AAD18:AAD22=AAD19)*(AAH18:AAH22&gt;AAH19)),"")</f>
        <v/>
      </c>
      <c r="AAP19" s="385" t="str">
        <f t="shared" ref="AAP19" ca="1" si="2965">IF(ZZ19&lt;&gt;"",SUMPRODUCT((AAK18:AAK22=AAK19)*(AAF18:AAF22=AAF19)*(AAD18:AAD22=AAD19)*(AAH18:AAH22=AAH19)*(AAI18:AAI22&gt;AAI19)),"")</f>
        <v/>
      </c>
      <c r="AAQ19" s="385" t="str">
        <f t="shared" ref="AAQ19" ca="1" si="2966">IF(ZZ19&lt;&gt;"",SUMPRODUCT((AAK18:AAK22=AAK19)*(AAF18:AAF22=AAF19)*(AAD18:AAD22=AAD19)*(AAH18:AAH22=AAH19)*(AAI18:AAI22=AAI19)*(AAJ18:AAJ22&gt;AAJ19)),"")</f>
        <v/>
      </c>
      <c r="AAR19" s="385" t="str">
        <f t="shared" ref="AAR19" ca="1" si="2967">IF(ZZ19&lt;&gt;"",IF(AAR71&lt;&gt;"",IF(ZY69=3,AAR71,AAR71+ZY69),SUM(AAL19:AAQ19)+1),"")</f>
        <v/>
      </c>
      <c r="AAS19" s="385" t="str">
        <f t="shared" ref="AAS19" ca="1" si="2968">IF(ZZ19&lt;&gt;"",INDEX(ZZ19:ZZ22,MATCH(2,AAR19:AAR22,0),0),"")</f>
        <v/>
      </c>
      <c r="ACH19" s="385" t="str">
        <f t="shared" ref="ACH19" ca="1" si="2969">IF(AAS19&lt;&gt;"",AAS19,IF(ZY19&lt;&gt;"",ZY19,YY19))</f>
        <v>Sweden</v>
      </c>
      <c r="ACI19" s="385">
        <v>2</v>
      </c>
      <c r="ACJ19" s="385">
        <v>17</v>
      </c>
      <c r="ACK19" s="389" t="str">
        <f t="shared" si="21"/>
        <v>Finland</v>
      </c>
      <c r="ACL19" s="389">
        <f ca="1">IF(OFFSET('Game Board'!O24,0,ACL1)&lt;&gt;"",OFFSET('Game Board'!O24,0,ACL1),0)</f>
        <v>0</v>
      </c>
      <c r="ACM19" s="389">
        <f ca="1">IF(OFFSET('Game Board'!P24,0,ACL1)&lt;&gt;"",OFFSET('Game Board'!P24,0,ACL1),0)</f>
        <v>0</v>
      </c>
      <c r="ACN19" s="389" t="str">
        <f t="shared" si="22"/>
        <v>Switzerland</v>
      </c>
      <c r="ACO19" s="389" t="str">
        <f ca="1">IF(AND(OFFSET('Game Board'!O24,0,ACL1)&lt;&gt;"",OFFSET('Game Board'!P24,0,ACL1)&lt;&gt;""),IF(ACL19&gt;ACM19,"W",IF(ACL19=ACM19,"D","L")),"")</f>
        <v/>
      </c>
      <c r="ACP19" s="385" t="str">
        <f t="shared" ref="ACP19:ACP26" ca="1" si="2970">IF(ACO19&lt;&gt;"",IF(ACO19="W","L",IF(ACO19="L","W","D")),"")</f>
        <v/>
      </c>
      <c r="ACR19" s="385">
        <f ca="1">VLOOKUP(ACS19,AGN18:AGO22,2,FALSE)</f>
        <v>4</v>
      </c>
      <c r="ACS19" s="386" t="str">
        <f t="shared" si="2701"/>
        <v>Poland</v>
      </c>
      <c r="ACT19" s="385">
        <f ca="1">SUMPRODUCT((AGQ3:AGQ54=ACS19)*(AGU3:AGU54="W"))+SUMPRODUCT((AGT3:AGT54=ACS19)*(AGV3:AGV54="W"))</f>
        <v>0</v>
      </c>
      <c r="ACU19" s="385">
        <f ca="1">SUMPRODUCT((AGQ3:AGQ54=ACS19)*(AGU3:AGU54="D"))+SUMPRODUCT((AGT3:AGT54=ACS19)*(AGV3:AGV54="D"))</f>
        <v>0</v>
      </c>
      <c r="ACV19" s="385">
        <f ca="1">SUMPRODUCT((AGQ3:AGQ54=ACS19)*(AGU3:AGU54="L"))+SUMPRODUCT((AGT3:AGT54=ACS19)*(AGV3:AGV54="L"))</f>
        <v>0</v>
      </c>
      <c r="ACW19" s="385">
        <f t="shared" ref="ACW19" ca="1" si="2971">SUMIF(AGQ3:AGQ72,ACS19,AGR3:AGR72)+SUMIF(AGT3:AGT72,ACS19,AGS3:AGS72)</f>
        <v>0</v>
      </c>
      <c r="ACX19" s="385">
        <f t="shared" ref="ACX19" ca="1" si="2972">SUMIF(AGT3:AGT72,ACS19,AGR3:AGR72)+SUMIF(AGQ3:AGQ72,ACS19,AGS3:AGS72)</f>
        <v>0</v>
      </c>
      <c r="ACY19" s="385">
        <f t="shared" ca="1" si="2704"/>
        <v>1000</v>
      </c>
      <c r="ACZ19" s="385">
        <f t="shared" ca="1" si="2705"/>
        <v>0</v>
      </c>
      <c r="ADA19" s="391">
        <f t="shared" si="180"/>
        <v>6</v>
      </c>
      <c r="ADB19" s="385">
        <f t="shared" ref="ADB19" ca="1" si="2973">IF(COUNTIF(ACZ18:ACZ22,4)&lt;&gt;4,RANK(ACZ19,ACZ18:ACZ22),ACZ71)</f>
        <v>1</v>
      </c>
      <c r="ADD19" s="385">
        <f t="shared" ref="ADD19" ca="1" si="2974">SUMPRODUCT((ADB18:ADB21=ADB19)*(ADA18:ADA21&lt;ADA19))+ADB19</f>
        <v>1</v>
      </c>
      <c r="ADE19" s="386" t="str">
        <f t="shared" ref="ADE19" ca="1" si="2975">INDEX(ACS18:ACS22,MATCH(2,ADD18:ADD22,0),0)</f>
        <v>Denmark</v>
      </c>
      <c r="ADF19" s="385">
        <f t="shared" ref="ADF19" ca="1" si="2976">INDEX(ADB18:ADB22,MATCH(ADE19,ACS18:ACS22,0),0)</f>
        <v>1</v>
      </c>
      <c r="ADG19" s="385" t="str">
        <f t="shared" ref="ADG19" ca="1" si="2977">IF(ADG18&lt;&gt;"",ADE19,"")</f>
        <v>Denmark</v>
      </c>
      <c r="ADH19" s="385" t="str">
        <f t="shared" ref="ADH19" ca="1" si="2978">IF(ADH18&lt;&gt;"",ADE20,"")</f>
        <v/>
      </c>
      <c r="ADI19" s="385" t="str">
        <f t="shared" ref="ADI19" ca="1" si="2979">IF(ADI18&lt;&gt;"",ADE21,"")</f>
        <v/>
      </c>
      <c r="ADJ19" s="385" t="str">
        <f t="shared" ref="ADJ19" si="2980">IF(ADJ18&lt;&gt;"",ADE22,"")</f>
        <v/>
      </c>
      <c r="ADL19" s="385" t="str">
        <f t="shared" ca="1" si="2714"/>
        <v>Denmark</v>
      </c>
      <c r="ADM19" s="385">
        <f ca="1">SUMPRODUCT((AGQ3:AGQ54=ADL19)*(AGT3:AGT54=ADL20)*(AGU3:AGU54="W"))+SUMPRODUCT((AGQ3:AGQ54=ADL19)*(AGT3:AGT54=ADL21)*(AGU3:AGU54="W"))+SUMPRODUCT((AGQ3:AGQ54=ADL19)*(AGT3:AGT54=ADL22)*(AGU3:AGU54="W"))+SUMPRODUCT((AGQ3:AGQ54=ADL19)*(AGT3:AGT54=ADL18)*(AGU3:AGU54="W"))+SUMPRODUCT((AGQ3:AGQ54=ADL20)*(AGT3:AGT54=ADL19)*(AGV3:AGV54="W"))+SUMPRODUCT((AGQ3:AGQ54=ADL21)*(AGT3:AGT54=ADL19)*(AGV3:AGV54="W"))+SUMPRODUCT((AGQ3:AGQ54=ADL22)*(AGT3:AGT54=ADL19)*(AGV3:AGV54="W"))+SUMPRODUCT((AGQ3:AGQ54=ADL18)*(AGT3:AGT54=ADL19)*(AGV3:AGV54="W"))</f>
        <v>0</v>
      </c>
      <c r="ADN19" s="385">
        <f ca="1">SUMPRODUCT((AGQ3:AGQ54=ADL19)*(AGT3:AGT54=ADL20)*(AGU3:AGU54="D"))+SUMPRODUCT((AGQ3:AGQ54=ADL19)*(AGT3:AGT54=ADL21)*(AGU3:AGU54="D"))+SUMPRODUCT((AGQ3:AGQ54=ADL19)*(AGT3:AGT54=ADL22)*(AGU3:AGU54="D"))+SUMPRODUCT((AGQ3:AGQ54=ADL19)*(AGT3:AGT54=ADL18)*(AGU3:AGU54="D"))+SUMPRODUCT((AGQ3:AGQ54=ADL20)*(AGT3:AGT54=ADL19)*(AGU3:AGU54="D"))+SUMPRODUCT((AGQ3:AGQ54=ADL21)*(AGT3:AGT54=ADL19)*(AGU3:AGU54="D"))+SUMPRODUCT((AGQ3:AGQ54=ADL22)*(AGT3:AGT54=ADL19)*(AGU3:AGU54="D"))+SUMPRODUCT((AGQ3:AGQ54=ADL18)*(AGT3:AGT54=ADL19)*(AGU3:AGU54="D"))</f>
        <v>0</v>
      </c>
      <c r="ADO19" s="385">
        <f ca="1">SUMPRODUCT((AGQ3:AGQ54=ADL19)*(AGT3:AGT54=ADL20)*(AGU3:AGU54="L"))+SUMPRODUCT((AGQ3:AGQ54=ADL19)*(AGT3:AGT54=ADL21)*(AGU3:AGU54="L"))+SUMPRODUCT((AGQ3:AGQ54=ADL19)*(AGT3:AGT54=ADL22)*(AGU3:AGU54="L"))+SUMPRODUCT((AGQ3:AGQ54=ADL19)*(AGT3:AGT54=ADL18)*(AGU3:AGU54="L"))+SUMPRODUCT((AGQ3:AGQ54=ADL20)*(AGT3:AGT54=ADL19)*(AGV3:AGV54="L"))+SUMPRODUCT((AGQ3:AGQ54=ADL21)*(AGT3:AGT54=ADL19)*(AGV3:AGV54="L"))+SUMPRODUCT((AGQ3:AGQ54=ADL22)*(AGT3:AGT54=ADL19)*(AGV3:AGV54="L"))+SUMPRODUCT((AGQ3:AGQ54=ADL18)*(AGT3:AGT54=ADL19)*(AGV3:AGV54="L"))</f>
        <v>0</v>
      </c>
      <c r="ADP19" s="385">
        <f ca="1">SUMPRODUCT((AGQ3:AGQ54=ADL19)*(AGT3:AGT54=ADL20)*AGR3:AGR54)+SUMPRODUCT((AGQ3:AGQ54=ADL19)*(AGT3:AGT54=ADL21)*AGR3:AGR54)+SUMPRODUCT((AGQ3:AGQ54=ADL19)*(AGT3:AGT54=ADL22)*AGR3:AGR54)+SUMPRODUCT((AGQ3:AGQ54=ADL19)*(AGT3:AGT54=ADL18)*AGR3:AGR54)+SUMPRODUCT((AGQ3:AGQ54=ADL20)*(AGT3:AGT54=ADL19)*AGS3:AGS54)+SUMPRODUCT((AGQ3:AGQ54=ADL21)*(AGT3:AGT54=ADL19)*AGS3:AGS54)+SUMPRODUCT((AGQ3:AGQ54=ADL22)*(AGT3:AGT54=ADL19)*AGS3:AGS54)+SUMPRODUCT((AGQ3:AGQ54=ADL18)*(AGT3:AGT54=ADL19)*AGS3:AGS54)</f>
        <v>0</v>
      </c>
      <c r="ADQ19" s="385">
        <f ca="1">SUMPRODUCT((AGQ3:AGQ54=ADL19)*(AGT3:AGT54=ADL20)*AGS3:AGS54)+SUMPRODUCT((AGQ3:AGQ54=ADL19)*(AGT3:AGT54=ADL21)*AGS3:AGS54)+SUMPRODUCT((AGQ3:AGQ54=ADL19)*(AGT3:AGT54=ADL22)*AGS3:AGS54)+SUMPRODUCT((AGQ3:AGQ54=ADL19)*(AGT3:AGT54=ADL18)*AGS3:AGS54)+SUMPRODUCT((AGQ3:AGQ54=ADL20)*(AGT3:AGT54=ADL19)*AGR3:AGR54)+SUMPRODUCT((AGQ3:AGQ54=ADL21)*(AGT3:AGT54=ADL19)*AGR3:AGR54)+SUMPRODUCT((AGQ3:AGQ54=ADL22)*(AGT3:AGT54=ADL19)*AGR3:AGR54)+SUMPRODUCT((AGQ3:AGQ54=ADL18)*(AGT3:AGT54=ADL19)*AGR3:AGR54)</f>
        <v>0</v>
      </c>
      <c r="ADR19" s="385">
        <f t="shared" ca="1" si="2715"/>
        <v>1000</v>
      </c>
      <c r="ADS19" s="385">
        <f t="shared" ca="1" si="2716"/>
        <v>0</v>
      </c>
      <c r="ADT19" s="385">
        <f ca="1">IF(ADL19&lt;&gt;"",VLOOKUP(ADL19,ACS4:ACY52,7,FALSE),"")</f>
        <v>1000</v>
      </c>
      <c r="ADU19" s="385">
        <f ca="1">IF(ADL19&lt;&gt;"",VLOOKUP(ADL19,ACS4:ACY52,5,FALSE),"")</f>
        <v>0</v>
      </c>
      <c r="ADV19" s="385">
        <f ca="1">IF(ADL19&lt;&gt;"",VLOOKUP(ADL19,ACS4:ADA52,9,FALSE),"")</f>
        <v>14</v>
      </c>
      <c r="ADW19" s="385">
        <f t="shared" ca="1" si="2717"/>
        <v>0</v>
      </c>
      <c r="ADX19" s="385">
        <f t="shared" ref="ADX19" ca="1" si="2981">IF(ADL19&lt;&gt;"",RANK(ADW19,ADW18:ADW22),"")</f>
        <v>1</v>
      </c>
      <c r="ADY19" s="385">
        <f t="shared" ref="ADY19" ca="1" si="2982">IF(ADL19&lt;&gt;"",SUMPRODUCT((ADW18:ADW22=ADW19)*(ADR18:ADR22&gt;ADR19)),"")</f>
        <v>0</v>
      </c>
      <c r="ADZ19" s="385">
        <f t="shared" ref="ADZ19" ca="1" si="2983">IF(ADL19&lt;&gt;"",SUMPRODUCT((ADW18:ADW22=ADW19)*(ADR18:ADR22=ADR19)*(ADP18:ADP22&gt;ADP19)),"")</f>
        <v>0</v>
      </c>
      <c r="AEA19" s="385">
        <f t="shared" ref="AEA19" ca="1" si="2984">IF(ADL19&lt;&gt;"",SUMPRODUCT((ADW18:ADW22=ADW19)*(ADR18:ADR22=ADR19)*(ADP18:ADP22=ADP19)*(ADT18:ADT22&gt;ADT19)),"")</f>
        <v>0</v>
      </c>
      <c r="AEB19" s="385">
        <f t="shared" ref="AEB19" ca="1" si="2985">IF(ADL19&lt;&gt;"",SUMPRODUCT((ADW18:ADW22=ADW19)*(ADR18:ADR22=ADR19)*(ADP18:ADP22=ADP19)*(ADT18:ADT22=ADT19)*(ADU18:ADU22&gt;ADU19)),"")</f>
        <v>0</v>
      </c>
      <c r="AEC19" s="385">
        <f t="shared" ref="AEC19" ca="1" si="2986">IF(ADL19&lt;&gt;"",SUMPRODUCT((ADW18:ADW22=ADW19)*(ADR18:ADR22=ADR19)*(ADP18:ADP22=ADP19)*(ADT18:ADT22=ADT19)*(ADU18:ADU22=ADU19)*(ADV18:ADV22&gt;ADV19)),"")</f>
        <v>2</v>
      </c>
      <c r="AED19" s="385">
        <f t="shared" ref="AED19" ca="1" si="2987">IF(ADL19&lt;&gt;"",IF(AED71&lt;&gt;"",IF(ADK69=3,AED71,AED71+ADK69),SUM(ADX19:AEC19)),"")</f>
        <v>3</v>
      </c>
      <c r="AEE19" s="385" t="str">
        <f t="shared" ref="AEE19" ca="1" si="2988">IF(ADL19&lt;&gt;"",INDEX(ADL18:ADL22,MATCH(2,AED18:AED22,0),0),"")</f>
        <v>Sweden</v>
      </c>
      <c r="AEF19" s="385" t="str">
        <f t="shared" ref="AEF19:AEF21" ca="1" si="2989">IF(ADH18&lt;&gt;"",ADH18,"")</f>
        <v/>
      </c>
      <c r="AEG19" s="385">
        <f ca="1">SUMPRODUCT((AGQ3:AGQ54=AEF19)*(AGT3:AGT54=AEF20)*(AGU3:AGU54="W"))+SUMPRODUCT((AGQ3:AGQ54=AEF19)*(AGT3:AGT54=AEF21)*(AGU3:AGU54="W"))+SUMPRODUCT((AGQ3:AGQ54=AEF19)*(AGT3:AGT54=AEF22)*(AGU3:AGU54="W"))+SUMPRODUCT((AGQ3:AGQ54=AEF20)*(AGT3:AGT54=AEF19)*(AGV3:AGV54="W"))+SUMPRODUCT((AGQ3:AGQ54=AEF21)*(AGT3:AGT54=AEF19)*(AGV3:AGV54="W"))+SUMPRODUCT((AGQ3:AGQ54=AEF22)*(AGT3:AGT54=AEF19)*(AGV3:AGV54="W"))</f>
        <v>0</v>
      </c>
      <c r="AEH19" s="385">
        <f ca="1">SUMPRODUCT((AGQ3:AGQ54=AEF19)*(AGT3:AGT54=AEF20)*(AGU3:AGU54="D"))+SUMPRODUCT((AGQ3:AGQ54=AEF19)*(AGT3:AGT54=AEF21)*(AGU3:AGU54="D"))+SUMPRODUCT((AGQ3:AGQ54=AEF19)*(AGT3:AGT54=AEF22)*(AGU3:AGU54="D"))+SUMPRODUCT((AGQ3:AGQ54=AEF20)*(AGT3:AGT54=AEF19)*(AGU3:AGU54="D"))+SUMPRODUCT((AGQ3:AGQ54=AEF21)*(AGT3:AGT54=AEF19)*(AGU3:AGU54="D"))+SUMPRODUCT((AGQ3:AGQ54=AEF22)*(AGT3:AGT54=AEF19)*(AGU3:AGU54="D"))</f>
        <v>0</v>
      </c>
      <c r="AEI19" s="385">
        <f ca="1">SUMPRODUCT((AGQ3:AGQ54=AEF19)*(AGT3:AGT54=AEF20)*(AGU3:AGU54="L"))+SUMPRODUCT((AGQ3:AGQ54=AEF19)*(AGT3:AGT54=AEF21)*(AGU3:AGU54="L"))+SUMPRODUCT((AGQ3:AGQ54=AEF19)*(AGT3:AGT54=AEF22)*(AGU3:AGU54="L"))+SUMPRODUCT((AGQ3:AGQ54=AEF20)*(AGT3:AGT54=AEF19)*(AGV3:AGV54="L"))+SUMPRODUCT((AGQ3:AGQ54=AEF21)*(AGT3:AGT54=AEF19)*(AGV3:AGV54="L"))+SUMPRODUCT((AGQ3:AGQ54=AEF22)*(AGT3:AGT54=AEF19)*(AGV3:AGV54="L"))</f>
        <v>0</v>
      </c>
      <c r="AEJ19" s="385">
        <f ca="1">SUMPRODUCT((AGQ3:AGQ54=AEF19)*(AGT3:AGT54=AEF20)*AGR3:AGR54)+SUMPRODUCT((AGQ3:AGQ54=AEF19)*(AGT3:AGT54=AEF21)*AGR3:AGR54)+SUMPRODUCT((AGQ3:AGQ54=AEF19)*(AGT3:AGT54=AEF22)*AGR3:AGR54)+SUMPRODUCT((AGQ3:AGQ54=AEF19)*(AGT3:AGT54=AEF18)*AGR3:AGR54)+SUMPRODUCT((AGQ3:AGQ54=AEF20)*(AGT3:AGT54=AEF19)*AGS3:AGS54)+SUMPRODUCT((AGQ3:AGQ54=AEF21)*(AGT3:AGT54=AEF19)*AGS3:AGS54)+SUMPRODUCT((AGQ3:AGQ54=AEF22)*(AGT3:AGT54=AEF19)*AGS3:AGS54)+SUMPRODUCT((AGQ3:AGQ54=AEF18)*(AGT3:AGT54=AEF19)*AGS3:AGS54)</f>
        <v>0</v>
      </c>
      <c r="AEK19" s="385">
        <f ca="1">SUMPRODUCT((AGQ3:AGQ54=AEF19)*(AGT3:AGT54=AEF20)*AGS3:AGS54)+SUMPRODUCT((AGQ3:AGQ54=AEF19)*(AGT3:AGT54=AEF21)*AGS3:AGS54)+SUMPRODUCT((AGQ3:AGQ54=AEF19)*(AGT3:AGT54=AEF22)*AGS3:AGS54)+SUMPRODUCT((AGQ3:AGQ54=AEF19)*(AGT3:AGT54=AEF18)*AGS3:AGS54)+SUMPRODUCT((AGQ3:AGQ54=AEF20)*(AGT3:AGT54=AEF19)*AGR3:AGR54)+SUMPRODUCT((AGQ3:AGQ54=AEF21)*(AGT3:AGT54=AEF19)*AGR3:AGR54)+SUMPRODUCT((AGQ3:AGQ54=AEF22)*(AGT3:AGT54=AEF19)*AGR3:AGR54)+SUMPRODUCT((AGQ3:AGQ54=AEF18)*(AGT3:AGT54=AEF19)*AGR3:AGR54)</f>
        <v>0</v>
      </c>
      <c r="AEL19" s="385">
        <f t="shared" ref="AEL19:AEL21" ca="1" si="2990">AEJ19-AEK19+1000</f>
        <v>1000</v>
      </c>
      <c r="AEM19" s="385" t="str">
        <f t="shared" ref="AEM19:AEM21" ca="1" si="2991">IF(AEF19&lt;&gt;"",AEG19*3+AEH19*1,"")</f>
        <v/>
      </c>
      <c r="AEN19" s="385" t="str">
        <f ca="1">IF(AEF19&lt;&gt;"",VLOOKUP(AEF19,ACS4:ACY52,7,FALSE),"")</f>
        <v/>
      </c>
      <c r="AEO19" s="385" t="str">
        <f ca="1">IF(AEF19&lt;&gt;"",VLOOKUP(AEF19,ACS4:ACY52,5,FALSE),"")</f>
        <v/>
      </c>
      <c r="AEP19" s="385" t="str">
        <f ca="1">IF(AEF19&lt;&gt;"",VLOOKUP(AEF19,ACS4:ADA52,9,FALSE),"")</f>
        <v/>
      </c>
      <c r="AEQ19" s="385" t="str">
        <f t="shared" ref="AEQ19:AEQ21" ca="1" si="2992">AEM19</f>
        <v/>
      </c>
      <c r="AER19" s="385" t="str">
        <f t="shared" ref="AER19" ca="1" si="2993">IF(AEF19&lt;&gt;"",RANK(AEQ19,AEQ18:AEQ22),"")</f>
        <v/>
      </c>
      <c r="AES19" s="385" t="str">
        <f t="shared" ref="AES19" ca="1" si="2994">IF(AEF19&lt;&gt;"",SUMPRODUCT((AEQ18:AEQ22=AEQ19)*(AEL18:AEL22&gt;AEL19)),"")</f>
        <v/>
      </c>
      <c r="AET19" s="385" t="str">
        <f t="shared" ref="AET19" ca="1" si="2995">IF(AEF19&lt;&gt;"",SUMPRODUCT((AEQ18:AEQ22=AEQ19)*(AEL18:AEL22=AEL19)*(AEJ18:AEJ22&gt;AEJ19)),"")</f>
        <v/>
      </c>
      <c r="AEU19" s="385" t="str">
        <f t="shared" ref="AEU19" ca="1" si="2996">IF(AEF19&lt;&gt;"",SUMPRODUCT((AEQ18:AEQ22=AEQ19)*(AEL18:AEL22=AEL19)*(AEJ18:AEJ22=AEJ19)*(AEN18:AEN22&gt;AEN19)),"")</f>
        <v/>
      </c>
      <c r="AEV19" s="385" t="str">
        <f t="shared" ref="AEV19" ca="1" si="2997">IF(AEF19&lt;&gt;"",SUMPRODUCT((AEQ18:AEQ22=AEQ19)*(AEL18:AEL22=AEL19)*(AEJ18:AEJ22=AEJ19)*(AEN18:AEN22=AEN19)*(AEO18:AEO22&gt;AEO19)),"")</f>
        <v/>
      </c>
      <c r="AEW19" s="385" t="str">
        <f t="shared" ref="AEW19" ca="1" si="2998">IF(AEF19&lt;&gt;"",SUMPRODUCT((AEQ18:AEQ22=AEQ19)*(AEL18:AEL22=AEL19)*(AEJ18:AEJ22=AEJ19)*(AEN18:AEN22=AEN19)*(AEO18:AEO22=AEO19)*(AEP18:AEP22&gt;AEP19)),"")</f>
        <v/>
      </c>
      <c r="AEX19" s="385" t="str">
        <f t="shared" ref="AEX19" ca="1" si="2999">IF(AEF19&lt;&gt;"",IF(AEX71&lt;&gt;"",IF(AEE69=3,AEX71,AEX71+AEE69),SUM(AER19:AEW19)+1),"")</f>
        <v/>
      </c>
      <c r="AEY19" s="385" t="str">
        <f t="shared" ref="AEY19" ca="1" si="3000">IF(AEF19&lt;&gt;"",INDEX(AEF19:AEF22,MATCH(2,AEX19:AEX22,0),0),"")</f>
        <v/>
      </c>
      <c r="AGN19" s="385" t="str">
        <f t="shared" ref="AGN19" ca="1" si="3001">IF(AEY19&lt;&gt;"",AEY19,IF(AEE19&lt;&gt;"",AEE19,ADE19))</f>
        <v>Sweden</v>
      </c>
      <c r="AGO19" s="385">
        <v>2</v>
      </c>
      <c r="AGP19" s="385">
        <v>17</v>
      </c>
      <c r="AGQ19" s="389" t="str">
        <f t="shared" si="24"/>
        <v>Finland</v>
      </c>
      <c r="AGR19" s="389">
        <f ca="1">IF(OFFSET('Game Board'!O24,0,AGR1)&lt;&gt;"",OFFSET('Game Board'!O24,0,AGR1),0)</f>
        <v>0</v>
      </c>
      <c r="AGS19" s="389">
        <f ca="1">IF(OFFSET('Game Board'!P24,0,AGR1)&lt;&gt;"",OFFSET('Game Board'!P24,0,AGR1),0)</f>
        <v>0</v>
      </c>
      <c r="AGT19" s="389" t="str">
        <f t="shared" si="25"/>
        <v>Switzerland</v>
      </c>
      <c r="AGU19" s="389" t="str">
        <f ca="1">IF(AND(OFFSET('Game Board'!O24,0,AGR1)&lt;&gt;"",OFFSET('Game Board'!P24,0,AGR1)&lt;&gt;""),IF(AGR19&gt;AGS19,"W",IF(AGR19=AGS19,"D","L")),"")</f>
        <v/>
      </c>
      <c r="AGV19" s="385" t="str">
        <f t="shared" ref="AGV19:AGV26" ca="1" si="3002">IF(AGU19&lt;&gt;"",IF(AGU19="W","L",IF(AGU19="L","W","D")),"")</f>
        <v/>
      </c>
      <c r="AGX19" s="385">
        <f ca="1">VLOOKUP(AGY19,AKT18:AKU22,2,FALSE)</f>
        <v>4</v>
      </c>
      <c r="AGY19" s="386" t="str">
        <f t="shared" si="2727"/>
        <v>Poland</v>
      </c>
      <c r="AGZ19" s="385">
        <f ca="1">SUMPRODUCT((AKW3:AKW54=AGY19)*(ALA3:ALA54="W"))+SUMPRODUCT((AKZ3:AKZ54=AGY19)*(ALB3:ALB54="W"))</f>
        <v>0</v>
      </c>
      <c r="AHA19" s="385">
        <f ca="1">SUMPRODUCT((AKW3:AKW54=AGY19)*(ALA3:ALA54="D"))+SUMPRODUCT((AKZ3:AKZ54=AGY19)*(ALB3:ALB54="D"))</f>
        <v>0</v>
      </c>
      <c r="AHB19" s="385">
        <f ca="1">SUMPRODUCT((AKW3:AKW54=AGY19)*(ALA3:ALA54="L"))+SUMPRODUCT((AKZ3:AKZ54=AGY19)*(ALB3:ALB54="L"))</f>
        <v>0</v>
      </c>
      <c r="AHC19" s="385">
        <f t="shared" ref="AHC19" ca="1" si="3003">SUMIF(AKW3:AKW72,AGY19,AKX3:AKX72)+SUMIF(AKZ3:AKZ72,AGY19,AKY3:AKY72)</f>
        <v>0</v>
      </c>
      <c r="AHD19" s="385">
        <f t="shared" ref="AHD19" ca="1" si="3004">SUMIF(AKZ3:AKZ72,AGY19,AKX3:AKX72)+SUMIF(AKW3:AKW72,AGY19,AKY3:AKY72)</f>
        <v>0</v>
      </c>
      <c r="AHE19" s="385">
        <f t="shared" ca="1" si="2730"/>
        <v>1000</v>
      </c>
      <c r="AHF19" s="385">
        <f t="shared" ca="1" si="2731"/>
        <v>0</v>
      </c>
      <c r="AHG19" s="391">
        <f t="shared" si="207"/>
        <v>6</v>
      </c>
      <c r="AHH19" s="385">
        <f t="shared" ref="AHH19" ca="1" si="3005">IF(COUNTIF(AHF18:AHF22,4)&lt;&gt;4,RANK(AHF19,AHF18:AHF22),AHF71)</f>
        <v>1</v>
      </c>
      <c r="AHJ19" s="385">
        <f t="shared" ref="AHJ19" ca="1" si="3006">SUMPRODUCT((AHH18:AHH21=AHH19)*(AHG18:AHG21&lt;AHG19))+AHH19</f>
        <v>1</v>
      </c>
      <c r="AHK19" s="386" t="str">
        <f t="shared" ref="AHK19" ca="1" si="3007">INDEX(AGY18:AGY22,MATCH(2,AHJ18:AHJ22,0),0)</f>
        <v>Denmark</v>
      </c>
      <c r="AHL19" s="385">
        <f t="shared" ref="AHL19" ca="1" si="3008">INDEX(AHH18:AHH22,MATCH(AHK19,AGY18:AGY22,0),0)</f>
        <v>1</v>
      </c>
      <c r="AHM19" s="385" t="str">
        <f t="shared" ref="AHM19" ca="1" si="3009">IF(AHM18&lt;&gt;"",AHK19,"")</f>
        <v>Denmark</v>
      </c>
      <c r="AHN19" s="385" t="str">
        <f t="shared" ref="AHN19" ca="1" si="3010">IF(AHN18&lt;&gt;"",AHK20,"")</f>
        <v/>
      </c>
      <c r="AHO19" s="385" t="str">
        <f t="shared" ref="AHO19" ca="1" si="3011">IF(AHO18&lt;&gt;"",AHK21,"")</f>
        <v/>
      </c>
      <c r="AHP19" s="385" t="str">
        <f t="shared" ref="AHP19" si="3012">IF(AHP18&lt;&gt;"",AHK22,"")</f>
        <v/>
      </c>
      <c r="AHR19" s="385" t="str">
        <f t="shared" ca="1" si="2740"/>
        <v>Denmark</v>
      </c>
      <c r="AHS19" s="385">
        <f ca="1">SUMPRODUCT((AKW3:AKW54=AHR19)*(AKZ3:AKZ54=AHR20)*(ALA3:ALA54="W"))+SUMPRODUCT((AKW3:AKW54=AHR19)*(AKZ3:AKZ54=AHR21)*(ALA3:ALA54="W"))+SUMPRODUCT((AKW3:AKW54=AHR19)*(AKZ3:AKZ54=AHR22)*(ALA3:ALA54="W"))+SUMPRODUCT((AKW3:AKW54=AHR19)*(AKZ3:AKZ54=AHR18)*(ALA3:ALA54="W"))+SUMPRODUCT((AKW3:AKW54=AHR20)*(AKZ3:AKZ54=AHR19)*(ALB3:ALB54="W"))+SUMPRODUCT((AKW3:AKW54=AHR21)*(AKZ3:AKZ54=AHR19)*(ALB3:ALB54="W"))+SUMPRODUCT((AKW3:AKW54=AHR22)*(AKZ3:AKZ54=AHR19)*(ALB3:ALB54="W"))+SUMPRODUCT((AKW3:AKW54=AHR18)*(AKZ3:AKZ54=AHR19)*(ALB3:ALB54="W"))</f>
        <v>0</v>
      </c>
      <c r="AHT19" s="385">
        <f ca="1">SUMPRODUCT((AKW3:AKW54=AHR19)*(AKZ3:AKZ54=AHR20)*(ALA3:ALA54="D"))+SUMPRODUCT((AKW3:AKW54=AHR19)*(AKZ3:AKZ54=AHR21)*(ALA3:ALA54="D"))+SUMPRODUCT((AKW3:AKW54=AHR19)*(AKZ3:AKZ54=AHR22)*(ALA3:ALA54="D"))+SUMPRODUCT((AKW3:AKW54=AHR19)*(AKZ3:AKZ54=AHR18)*(ALA3:ALA54="D"))+SUMPRODUCT((AKW3:AKW54=AHR20)*(AKZ3:AKZ54=AHR19)*(ALA3:ALA54="D"))+SUMPRODUCT((AKW3:AKW54=AHR21)*(AKZ3:AKZ54=AHR19)*(ALA3:ALA54="D"))+SUMPRODUCT((AKW3:AKW54=AHR22)*(AKZ3:AKZ54=AHR19)*(ALA3:ALA54="D"))+SUMPRODUCT((AKW3:AKW54=AHR18)*(AKZ3:AKZ54=AHR19)*(ALA3:ALA54="D"))</f>
        <v>0</v>
      </c>
      <c r="AHU19" s="385">
        <f ca="1">SUMPRODUCT((AKW3:AKW54=AHR19)*(AKZ3:AKZ54=AHR20)*(ALA3:ALA54="L"))+SUMPRODUCT((AKW3:AKW54=AHR19)*(AKZ3:AKZ54=AHR21)*(ALA3:ALA54="L"))+SUMPRODUCT((AKW3:AKW54=AHR19)*(AKZ3:AKZ54=AHR22)*(ALA3:ALA54="L"))+SUMPRODUCT((AKW3:AKW54=AHR19)*(AKZ3:AKZ54=AHR18)*(ALA3:ALA54="L"))+SUMPRODUCT((AKW3:AKW54=AHR20)*(AKZ3:AKZ54=AHR19)*(ALB3:ALB54="L"))+SUMPRODUCT((AKW3:AKW54=AHR21)*(AKZ3:AKZ54=AHR19)*(ALB3:ALB54="L"))+SUMPRODUCT((AKW3:AKW54=AHR22)*(AKZ3:AKZ54=AHR19)*(ALB3:ALB54="L"))+SUMPRODUCT((AKW3:AKW54=AHR18)*(AKZ3:AKZ54=AHR19)*(ALB3:ALB54="L"))</f>
        <v>0</v>
      </c>
      <c r="AHV19" s="385">
        <f ca="1">SUMPRODUCT((AKW3:AKW54=AHR19)*(AKZ3:AKZ54=AHR20)*AKX3:AKX54)+SUMPRODUCT((AKW3:AKW54=AHR19)*(AKZ3:AKZ54=AHR21)*AKX3:AKX54)+SUMPRODUCT((AKW3:AKW54=AHR19)*(AKZ3:AKZ54=AHR22)*AKX3:AKX54)+SUMPRODUCT((AKW3:AKW54=AHR19)*(AKZ3:AKZ54=AHR18)*AKX3:AKX54)+SUMPRODUCT((AKW3:AKW54=AHR20)*(AKZ3:AKZ54=AHR19)*AKY3:AKY54)+SUMPRODUCT((AKW3:AKW54=AHR21)*(AKZ3:AKZ54=AHR19)*AKY3:AKY54)+SUMPRODUCT((AKW3:AKW54=AHR22)*(AKZ3:AKZ54=AHR19)*AKY3:AKY54)+SUMPRODUCT((AKW3:AKW54=AHR18)*(AKZ3:AKZ54=AHR19)*AKY3:AKY54)</f>
        <v>0</v>
      </c>
      <c r="AHW19" s="385">
        <f ca="1">SUMPRODUCT((AKW3:AKW54=AHR19)*(AKZ3:AKZ54=AHR20)*AKY3:AKY54)+SUMPRODUCT((AKW3:AKW54=AHR19)*(AKZ3:AKZ54=AHR21)*AKY3:AKY54)+SUMPRODUCT((AKW3:AKW54=AHR19)*(AKZ3:AKZ54=AHR22)*AKY3:AKY54)+SUMPRODUCT((AKW3:AKW54=AHR19)*(AKZ3:AKZ54=AHR18)*AKY3:AKY54)+SUMPRODUCT((AKW3:AKW54=AHR20)*(AKZ3:AKZ54=AHR19)*AKX3:AKX54)+SUMPRODUCT((AKW3:AKW54=AHR21)*(AKZ3:AKZ54=AHR19)*AKX3:AKX54)+SUMPRODUCT((AKW3:AKW54=AHR22)*(AKZ3:AKZ54=AHR19)*AKX3:AKX54)+SUMPRODUCT((AKW3:AKW54=AHR18)*(AKZ3:AKZ54=AHR19)*AKX3:AKX54)</f>
        <v>0</v>
      </c>
      <c r="AHX19" s="385">
        <f t="shared" ca="1" si="2741"/>
        <v>1000</v>
      </c>
      <c r="AHY19" s="385">
        <f t="shared" ca="1" si="2742"/>
        <v>0</v>
      </c>
      <c r="AHZ19" s="385">
        <f ca="1">IF(AHR19&lt;&gt;"",VLOOKUP(AHR19,AGY4:AHE52,7,FALSE),"")</f>
        <v>1000</v>
      </c>
      <c r="AIA19" s="385">
        <f ca="1">IF(AHR19&lt;&gt;"",VLOOKUP(AHR19,AGY4:AHE52,5,FALSE),"")</f>
        <v>0</v>
      </c>
      <c r="AIB19" s="385">
        <f ca="1">IF(AHR19&lt;&gt;"",VLOOKUP(AHR19,AGY4:AHG52,9,FALSE),"")</f>
        <v>14</v>
      </c>
      <c r="AIC19" s="385">
        <f t="shared" ca="1" si="2743"/>
        <v>0</v>
      </c>
      <c r="AID19" s="385">
        <f t="shared" ref="AID19" ca="1" si="3013">IF(AHR19&lt;&gt;"",RANK(AIC19,AIC18:AIC22),"")</f>
        <v>1</v>
      </c>
      <c r="AIE19" s="385">
        <f t="shared" ref="AIE19" ca="1" si="3014">IF(AHR19&lt;&gt;"",SUMPRODUCT((AIC18:AIC22=AIC19)*(AHX18:AHX22&gt;AHX19)),"")</f>
        <v>0</v>
      </c>
      <c r="AIF19" s="385">
        <f t="shared" ref="AIF19" ca="1" si="3015">IF(AHR19&lt;&gt;"",SUMPRODUCT((AIC18:AIC22=AIC19)*(AHX18:AHX22=AHX19)*(AHV18:AHV22&gt;AHV19)),"")</f>
        <v>0</v>
      </c>
      <c r="AIG19" s="385">
        <f t="shared" ref="AIG19" ca="1" si="3016">IF(AHR19&lt;&gt;"",SUMPRODUCT((AIC18:AIC22=AIC19)*(AHX18:AHX22=AHX19)*(AHV18:AHV22=AHV19)*(AHZ18:AHZ22&gt;AHZ19)),"")</f>
        <v>0</v>
      </c>
      <c r="AIH19" s="385">
        <f t="shared" ref="AIH19" ca="1" si="3017">IF(AHR19&lt;&gt;"",SUMPRODUCT((AIC18:AIC22=AIC19)*(AHX18:AHX22=AHX19)*(AHV18:AHV22=AHV19)*(AHZ18:AHZ22=AHZ19)*(AIA18:AIA22&gt;AIA19)),"")</f>
        <v>0</v>
      </c>
      <c r="AII19" s="385">
        <f t="shared" ref="AII19" ca="1" si="3018">IF(AHR19&lt;&gt;"",SUMPRODUCT((AIC18:AIC22=AIC19)*(AHX18:AHX22=AHX19)*(AHV18:AHV22=AHV19)*(AHZ18:AHZ22=AHZ19)*(AIA18:AIA22=AIA19)*(AIB18:AIB22&gt;AIB19)),"")</f>
        <v>2</v>
      </c>
      <c r="AIJ19" s="385">
        <f t="shared" ref="AIJ19" ca="1" si="3019">IF(AHR19&lt;&gt;"",IF(AIJ71&lt;&gt;"",IF(AHQ69=3,AIJ71,AIJ71+AHQ69),SUM(AID19:AII19)),"")</f>
        <v>3</v>
      </c>
      <c r="AIK19" s="385" t="str">
        <f t="shared" ref="AIK19" ca="1" si="3020">IF(AHR19&lt;&gt;"",INDEX(AHR18:AHR22,MATCH(2,AIJ18:AIJ22,0),0),"")</f>
        <v>Sweden</v>
      </c>
      <c r="AIL19" s="385" t="str">
        <f t="shared" ref="AIL19:AIL21" ca="1" si="3021">IF(AHN18&lt;&gt;"",AHN18,"")</f>
        <v/>
      </c>
      <c r="AIM19" s="385">
        <f ca="1">SUMPRODUCT((AKW3:AKW54=AIL19)*(AKZ3:AKZ54=AIL20)*(ALA3:ALA54="W"))+SUMPRODUCT((AKW3:AKW54=AIL19)*(AKZ3:AKZ54=AIL21)*(ALA3:ALA54="W"))+SUMPRODUCT((AKW3:AKW54=AIL19)*(AKZ3:AKZ54=AIL22)*(ALA3:ALA54="W"))+SUMPRODUCT((AKW3:AKW54=AIL20)*(AKZ3:AKZ54=AIL19)*(ALB3:ALB54="W"))+SUMPRODUCT((AKW3:AKW54=AIL21)*(AKZ3:AKZ54=AIL19)*(ALB3:ALB54="W"))+SUMPRODUCT((AKW3:AKW54=AIL22)*(AKZ3:AKZ54=AIL19)*(ALB3:ALB54="W"))</f>
        <v>0</v>
      </c>
      <c r="AIN19" s="385">
        <f ca="1">SUMPRODUCT((AKW3:AKW54=AIL19)*(AKZ3:AKZ54=AIL20)*(ALA3:ALA54="D"))+SUMPRODUCT((AKW3:AKW54=AIL19)*(AKZ3:AKZ54=AIL21)*(ALA3:ALA54="D"))+SUMPRODUCT((AKW3:AKW54=AIL19)*(AKZ3:AKZ54=AIL22)*(ALA3:ALA54="D"))+SUMPRODUCT((AKW3:AKW54=AIL20)*(AKZ3:AKZ54=AIL19)*(ALA3:ALA54="D"))+SUMPRODUCT((AKW3:AKW54=AIL21)*(AKZ3:AKZ54=AIL19)*(ALA3:ALA54="D"))+SUMPRODUCT((AKW3:AKW54=AIL22)*(AKZ3:AKZ54=AIL19)*(ALA3:ALA54="D"))</f>
        <v>0</v>
      </c>
      <c r="AIO19" s="385">
        <f ca="1">SUMPRODUCT((AKW3:AKW54=AIL19)*(AKZ3:AKZ54=AIL20)*(ALA3:ALA54="L"))+SUMPRODUCT((AKW3:AKW54=AIL19)*(AKZ3:AKZ54=AIL21)*(ALA3:ALA54="L"))+SUMPRODUCT((AKW3:AKW54=AIL19)*(AKZ3:AKZ54=AIL22)*(ALA3:ALA54="L"))+SUMPRODUCT((AKW3:AKW54=AIL20)*(AKZ3:AKZ54=AIL19)*(ALB3:ALB54="L"))+SUMPRODUCT((AKW3:AKW54=AIL21)*(AKZ3:AKZ54=AIL19)*(ALB3:ALB54="L"))+SUMPRODUCT((AKW3:AKW54=AIL22)*(AKZ3:AKZ54=AIL19)*(ALB3:ALB54="L"))</f>
        <v>0</v>
      </c>
      <c r="AIP19" s="385">
        <f ca="1">SUMPRODUCT((AKW3:AKW54=AIL19)*(AKZ3:AKZ54=AIL20)*AKX3:AKX54)+SUMPRODUCT((AKW3:AKW54=AIL19)*(AKZ3:AKZ54=AIL21)*AKX3:AKX54)+SUMPRODUCT((AKW3:AKW54=AIL19)*(AKZ3:AKZ54=AIL22)*AKX3:AKX54)+SUMPRODUCT((AKW3:AKW54=AIL19)*(AKZ3:AKZ54=AIL18)*AKX3:AKX54)+SUMPRODUCT((AKW3:AKW54=AIL20)*(AKZ3:AKZ54=AIL19)*AKY3:AKY54)+SUMPRODUCT((AKW3:AKW54=AIL21)*(AKZ3:AKZ54=AIL19)*AKY3:AKY54)+SUMPRODUCT((AKW3:AKW54=AIL22)*(AKZ3:AKZ54=AIL19)*AKY3:AKY54)+SUMPRODUCT((AKW3:AKW54=AIL18)*(AKZ3:AKZ54=AIL19)*AKY3:AKY54)</f>
        <v>0</v>
      </c>
      <c r="AIQ19" s="385">
        <f ca="1">SUMPRODUCT((AKW3:AKW54=AIL19)*(AKZ3:AKZ54=AIL20)*AKY3:AKY54)+SUMPRODUCT((AKW3:AKW54=AIL19)*(AKZ3:AKZ54=AIL21)*AKY3:AKY54)+SUMPRODUCT((AKW3:AKW54=AIL19)*(AKZ3:AKZ54=AIL22)*AKY3:AKY54)+SUMPRODUCT((AKW3:AKW54=AIL19)*(AKZ3:AKZ54=AIL18)*AKY3:AKY54)+SUMPRODUCT((AKW3:AKW54=AIL20)*(AKZ3:AKZ54=AIL19)*AKX3:AKX54)+SUMPRODUCT((AKW3:AKW54=AIL21)*(AKZ3:AKZ54=AIL19)*AKX3:AKX54)+SUMPRODUCT((AKW3:AKW54=AIL22)*(AKZ3:AKZ54=AIL19)*AKX3:AKX54)+SUMPRODUCT((AKW3:AKW54=AIL18)*(AKZ3:AKZ54=AIL19)*AKX3:AKX54)</f>
        <v>0</v>
      </c>
      <c r="AIR19" s="385">
        <f t="shared" ref="AIR19:AIR21" ca="1" si="3022">AIP19-AIQ19+1000</f>
        <v>1000</v>
      </c>
      <c r="AIS19" s="385" t="str">
        <f t="shared" ref="AIS19:AIS21" ca="1" si="3023">IF(AIL19&lt;&gt;"",AIM19*3+AIN19*1,"")</f>
        <v/>
      </c>
      <c r="AIT19" s="385" t="str">
        <f ca="1">IF(AIL19&lt;&gt;"",VLOOKUP(AIL19,AGY4:AHE52,7,FALSE),"")</f>
        <v/>
      </c>
      <c r="AIU19" s="385" t="str">
        <f ca="1">IF(AIL19&lt;&gt;"",VLOOKUP(AIL19,AGY4:AHE52,5,FALSE),"")</f>
        <v/>
      </c>
      <c r="AIV19" s="385" t="str">
        <f ca="1">IF(AIL19&lt;&gt;"",VLOOKUP(AIL19,AGY4:AHG52,9,FALSE),"")</f>
        <v/>
      </c>
      <c r="AIW19" s="385" t="str">
        <f t="shared" ref="AIW19:AIW21" ca="1" si="3024">AIS19</f>
        <v/>
      </c>
      <c r="AIX19" s="385" t="str">
        <f t="shared" ref="AIX19" ca="1" si="3025">IF(AIL19&lt;&gt;"",RANK(AIW19,AIW18:AIW22),"")</f>
        <v/>
      </c>
      <c r="AIY19" s="385" t="str">
        <f t="shared" ref="AIY19" ca="1" si="3026">IF(AIL19&lt;&gt;"",SUMPRODUCT((AIW18:AIW22=AIW19)*(AIR18:AIR22&gt;AIR19)),"")</f>
        <v/>
      </c>
      <c r="AIZ19" s="385" t="str">
        <f t="shared" ref="AIZ19" ca="1" si="3027">IF(AIL19&lt;&gt;"",SUMPRODUCT((AIW18:AIW22=AIW19)*(AIR18:AIR22=AIR19)*(AIP18:AIP22&gt;AIP19)),"")</f>
        <v/>
      </c>
      <c r="AJA19" s="385" t="str">
        <f t="shared" ref="AJA19" ca="1" si="3028">IF(AIL19&lt;&gt;"",SUMPRODUCT((AIW18:AIW22=AIW19)*(AIR18:AIR22=AIR19)*(AIP18:AIP22=AIP19)*(AIT18:AIT22&gt;AIT19)),"")</f>
        <v/>
      </c>
      <c r="AJB19" s="385" t="str">
        <f t="shared" ref="AJB19" ca="1" si="3029">IF(AIL19&lt;&gt;"",SUMPRODUCT((AIW18:AIW22=AIW19)*(AIR18:AIR22=AIR19)*(AIP18:AIP22=AIP19)*(AIT18:AIT22=AIT19)*(AIU18:AIU22&gt;AIU19)),"")</f>
        <v/>
      </c>
      <c r="AJC19" s="385" t="str">
        <f t="shared" ref="AJC19" ca="1" si="3030">IF(AIL19&lt;&gt;"",SUMPRODUCT((AIW18:AIW22=AIW19)*(AIR18:AIR22=AIR19)*(AIP18:AIP22=AIP19)*(AIT18:AIT22=AIT19)*(AIU18:AIU22=AIU19)*(AIV18:AIV22&gt;AIV19)),"")</f>
        <v/>
      </c>
      <c r="AJD19" s="385" t="str">
        <f t="shared" ref="AJD19" ca="1" si="3031">IF(AIL19&lt;&gt;"",IF(AJD71&lt;&gt;"",IF(AIK69=3,AJD71,AJD71+AIK69),SUM(AIX19:AJC19)+1),"")</f>
        <v/>
      </c>
      <c r="AJE19" s="385" t="str">
        <f t="shared" ref="AJE19" ca="1" si="3032">IF(AIL19&lt;&gt;"",INDEX(AIL19:AIL22,MATCH(2,AJD19:AJD22,0),0),"")</f>
        <v/>
      </c>
      <c r="AKT19" s="385" t="str">
        <f t="shared" ref="AKT19" ca="1" si="3033">IF(AJE19&lt;&gt;"",AJE19,IF(AIK19&lt;&gt;"",AIK19,AHK19))</f>
        <v>Sweden</v>
      </c>
      <c r="AKU19" s="385">
        <v>2</v>
      </c>
      <c r="AKV19" s="385">
        <v>17</v>
      </c>
      <c r="AKW19" s="389" t="str">
        <f t="shared" si="27"/>
        <v>Finland</v>
      </c>
      <c r="AKX19" s="389">
        <f ca="1">IF(OFFSET('Game Board'!O24,0,AKX1)&lt;&gt;"",OFFSET('Game Board'!O24,0,AKX1),0)</f>
        <v>0</v>
      </c>
      <c r="AKY19" s="389">
        <f ca="1">IF(OFFSET('Game Board'!P24,0,AKX1)&lt;&gt;"",OFFSET('Game Board'!P24,0,AKX1),0)</f>
        <v>0</v>
      </c>
      <c r="AKZ19" s="389" t="str">
        <f t="shared" si="28"/>
        <v>Switzerland</v>
      </c>
      <c r="ALA19" s="389" t="str">
        <f ca="1">IF(AND(OFFSET('Game Board'!O24,0,AKX1)&lt;&gt;"",OFFSET('Game Board'!P24,0,AKX1)&lt;&gt;""),IF(AKX19&gt;AKY19,"W",IF(AKX19=AKY19,"D","L")),"")</f>
        <v/>
      </c>
      <c r="ALB19" s="385" t="str">
        <f t="shared" ref="ALB19:ALB26" ca="1" si="3034">IF(ALA19&lt;&gt;"",IF(ALA19="W","L",IF(ALA19="L","W","D")),"")</f>
        <v/>
      </c>
      <c r="ALD19" s="385">
        <f ca="1">VLOOKUP(ALE19,AOZ18:APA22,2,FALSE)</f>
        <v>4</v>
      </c>
      <c r="ALE19" s="386" t="str">
        <f t="shared" si="2753"/>
        <v>Poland</v>
      </c>
      <c r="ALF19" s="385">
        <f ca="1">SUMPRODUCT((APC3:APC54=ALE19)*(APG3:APG54="W"))+SUMPRODUCT((APF3:APF54=ALE19)*(APH3:APH54="W"))</f>
        <v>0</v>
      </c>
      <c r="ALG19" s="385">
        <f ca="1">SUMPRODUCT((APC3:APC54=ALE19)*(APG3:APG54="D"))+SUMPRODUCT((APF3:APF54=ALE19)*(APH3:APH54="D"))</f>
        <v>0</v>
      </c>
      <c r="ALH19" s="385">
        <f ca="1">SUMPRODUCT((APC3:APC54=ALE19)*(APG3:APG54="L"))+SUMPRODUCT((APF3:APF54=ALE19)*(APH3:APH54="L"))</f>
        <v>0</v>
      </c>
      <c r="ALI19" s="385">
        <f t="shared" ref="ALI19" ca="1" si="3035">SUMIF(APC3:APC72,ALE19,APD3:APD72)+SUMIF(APF3:APF72,ALE19,APE3:APE72)</f>
        <v>0</v>
      </c>
      <c r="ALJ19" s="385">
        <f t="shared" ref="ALJ19" ca="1" si="3036">SUMIF(APF3:APF72,ALE19,APD3:APD72)+SUMIF(APC3:APC72,ALE19,APE3:APE72)</f>
        <v>0</v>
      </c>
      <c r="ALK19" s="385">
        <f t="shared" ca="1" si="2756"/>
        <v>1000</v>
      </c>
      <c r="ALL19" s="385">
        <f t="shared" ca="1" si="2757"/>
        <v>0</v>
      </c>
      <c r="ALM19" s="391">
        <f t="shared" si="234"/>
        <v>6</v>
      </c>
      <c r="ALN19" s="385">
        <f t="shared" ref="ALN19" ca="1" si="3037">IF(COUNTIF(ALL18:ALL22,4)&lt;&gt;4,RANK(ALL19,ALL18:ALL22),ALL71)</f>
        <v>1</v>
      </c>
      <c r="ALP19" s="385">
        <f t="shared" ref="ALP19" ca="1" si="3038">SUMPRODUCT((ALN18:ALN21=ALN19)*(ALM18:ALM21&lt;ALM19))+ALN19</f>
        <v>1</v>
      </c>
      <c r="ALQ19" s="386" t="str">
        <f t="shared" ref="ALQ19" ca="1" si="3039">INDEX(ALE18:ALE22,MATCH(2,ALP18:ALP22,0),0)</f>
        <v>Denmark</v>
      </c>
      <c r="ALR19" s="385">
        <f t="shared" ref="ALR19" ca="1" si="3040">INDEX(ALN18:ALN22,MATCH(ALQ19,ALE18:ALE22,0),0)</f>
        <v>1</v>
      </c>
      <c r="ALS19" s="385" t="str">
        <f t="shared" ref="ALS19" ca="1" si="3041">IF(ALS18&lt;&gt;"",ALQ19,"")</f>
        <v>Denmark</v>
      </c>
      <c r="ALT19" s="385" t="str">
        <f t="shared" ref="ALT19" ca="1" si="3042">IF(ALT18&lt;&gt;"",ALQ20,"")</f>
        <v/>
      </c>
      <c r="ALU19" s="385" t="str">
        <f t="shared" ref="ALU19" ca="1" si="3043">IF(ALU18&lt;&gt;"",ALQ21,"")</f>
        <v/>
      </c>
      <c r="ALV19" s="385" t="str">
        <f t="shared" ref="ALV19" si="3044">IF(ALV18&lt;&gt;"",ALQ22,"")</f>
        <v/>
      </c>
      <c r="ALX19" s="385" t="str">
        <f t="shared" ca="1" si="2766"/>
        <v>Denmark</v>
      </c>
      <c r="ALY19" s="385">
        <f ca="1">SUMPRODUCT((APC3:APC54=ALX19)*(APF3:APF54=ALX20)*(APG3:APG54="W"))+SUMPRODUCT((APC3:APC54=ALX19)*(APF3:APF54=ALX21)*(APG3:APG54="W"))+SUMPRODUCT((APC3:APC54=ALX19)*(APF3:APF54=ALX22)*(APG3:APG54="W"))+SUMPRODUCT((APC3:APC54=ALX19)*(APF3:APF54=ALX18)*(APG3:APG54="W"))+SUMPRODUCT((APC3:APC54=ALX20)*(APF3:APF54=ALX19)*(APH3:APH54="W"))+SUMPRODUCT((APC3:APC54=ALX21)*(APF3:APF54=ALX19)*(APH3:APH54="W"))+SUMPRODUCT((APC3:APC54=ALX22)*(APF3:APF54=ALX19)*(APH3:APH54="W"))+SUMPRODUCT((APC3:APC54=ALX18)*(APF3:APF54=ALX19)*(APH3:APH54="W"))</f>
        <v>0</v>
      </c>
      <c r="ALZ19" s="385">
        <f ca="1">SUMPRODUCT((APC3:APC54=ALX19)*(APF3:APF54=ALX20)*(APG3:APG54="D"))+SUMPRODUCT((APC3:APC54=ALX19)*(APF3:APF54=ALX21)*(APG3:APG54="D"))+SUMPRODUCT((APC3:APC54=ALX19)*(APF3:APF54=ALX22)*(APG3:APG54="D"))+SUMPRODUCT((APC3:APC54=ALX19)*(APF3:APF54=ALX18)*(APG3:APG54="D"))+SUMPRODUCT((APC3:APC54=ALX20)*(APF3:APF54=ALX19)*(APG3:APG54="D"))+SUMPRODUCT((APC3:APC54=ALX21)*(APF3:APF54=ALX19)*(APG3:APG54="D"))+SUMPRODUCT((APC3:APC54=ALX22)*(APF3:APF54=ALX19)*(APG3:APG54="D"))+SUMPRODUCT((APC3:APC54=ALX18)*(APF3:APF54=ALX19)*(APG3:APG54="D"))</f>
        <v>0</v>
      </c>
      <c r="AMA19" s="385">
        <f ca="1">SUMPRODUCT((APC3:APC54=ALX19)*(APF3:APF54=ALX20)*(APG3:APG54="L"))+SUMPRODUCT((APC3:APC54=ALX19)*(APF3:APF54=ALX21)*(APG3:APG54="L"))+SUMPRODUCT((APC3:APC54=ALX19)*(APF3:APF54=ALX22)*(APG3:APG54="L"))+SUMPRODUCT((APC3:APC54=ALX19)*(APF3:APF54=ALX18)*(APG3:APG54="L"))+SUMPRODUCT((APC3:APC54=ALX20)*(APF3:APF54=ALX19)*(APH3:APH54="L"))+SUMPRODUCT((APC3:APC54=ALX21)*(APF3:APF54=ALX19)*(APH3:APH54="L"))+SUMPRODUCT((APC3:APC54=ALX22)*(APF3:APF54=ALX19)*(APH3:APH54="L"))+SUMPRODUCT((APC3:APC54=ALX18)*(APF3:APF54=ALX19)*(APH3:APH54="L"))</f>
        <v>0</v>
      </c>
      <c r="AMB19" s="385">
        <f ca="1">SUMPRODUCT((APC3:APC54=ALX19)*(APF3:APF54=ALX20)*APD3:APD54)+SUMPRODUCT((APC3:APC54=ALX19)*(APF3:APF54=ALX21)*APD3:APD54)+SUMPRODUCT((APC3:APC54=ALX19)*(APF3:APF54=ALX22)*APD3:APD54)+SUMPRODUCT((APC3:APC54=ALX19)*(APF3:APF54=ALX18)*APD3:APD54)+SUMPRODUCT((APC3:APC54=ALX20)*(APF3:APF54=ALX19)*APE3:APE54)+SUMPRODUCT((APC3:APC54=ALX21)*(APF3:APF54=ALX19)*APE3:APE54)+SUMPRODUCT((APC3:APC54=ALX22)*(APF3:APF54=ALX19)*APE3:APE54)+SUMPRODUCT((APC3:APC54=ALX18)*(APF3:APF54=ALX19)*APE3:APE54)</f>
        <v>0</v>
      </c>
      <c r="AMC19" s="385">
        <f ca="1">SUMPRODUCT((APC3:APC54=ALX19)*(APF3:APF54=ALX20)*APE3:APE54)+SUMPRODUCT((APC3:APC54=ALX19)*(APF3:APF54=ALX21)*APE3:APE54)+SUMPRODUCT((APC3:APC54=ALX19)*(APF3:APF54=ALX22)*APE3:APE54)+SUMPRODUCT((APC3:APC54=ALX19)*(APF3:APF54=ALX18)*APE3:APE54)+SUMPRODUCT((APC3:APC54=ALX20)*(APF3:APF54=ALX19)*APD3:APD54)+SUMPRODUCT((APC3:APC54=ALX21)*(APF3:APF54=ALX19)*APD3:APD54)+SUMPRODUCT((APC3:APC54=ALX22)*(APF3:APF54=ALX19)*APD3:APD54)+SUMPRODUCT((APC3:APC54=ALX18)*(APF3:APF54=ALX19)*APD3:APD54)</f>
        <v>0</v>
      </c>
      <c r="AMD19" s="385">
        <f t="shared" ca="1" si="2767"/>
        <v>1000</v>
      </c>
      <c r="AME19" s="385">
        <f t="shared" ca="1" si="2768"/>
        <v>0</v>
      </c>
      <c r="AMF19" s="385">
        <f ca="1">IF(ALX19&lt;&gt;"",VLOOKUP(ALX19,ALE4:ALK52,7,FALSE),"")</f>
        <v>1000</v>
      </c>
      <c r="AMG19" s="385">
        <f ca="1">IF(ALX19&lt;&gt;"",VLOOKUP(ALX19,ALE4:ALK52,5,FALSE),"")</f>
        <v>0</v>
      </c>
      <c r="AMH19" s="385">
        <f ca="1">IF(ALX19&lt;&gt;"",VLOOKUP(ALX19,ALE4:ALM52,9,FALSE),"")</f>
        <v>14</v>
      </c>
      <c r="AMI19" s="385">
        <f t="shared" ca="1" si="2769"/>
        <v>0</v>
      </c>
      <c r="AMJ19" s="385">
        <f t="shared" ref="AMJ19" ca="1" si="3045">IF(ALX19&lt;&gt;"",RANK(AMI19,AMI18:AMI22),"")</f>
        <v>1</v>
      </c>
      <c r="AMK19" s="385">
        <f t="shared" ref="AMK19" ca="1" si="3046">IF(ALX19&lt;&gt;"",SUMPRODUCT((AMI18:AMI22=AMI19)*(AMD18:AMD22&gt;AMD19)),"")</f>
        <v>0</v>
      </c>
      <c r="AML19" s="385">
        <f t="shared" ref="AML19" ca="1" si="3047">IF(ALX19&lt;&gt;"",SUMPRODUCT((AMI18:AMI22=AMI19)*(AMD18:AMD22=AMD19)*(AMB18:AMB22&gt;AMB19)),"")</f>
        <v>0</v>
      </c>
      <c r="AMM19" s="385">
        <f t="shared" ref="AMM19" ca="1" si="3048">IF(ALX19&lt;&gt;"",SUMPRODUCT((AMI18:AMI22=AMI19)*(AMD18:AMD22=AMD19)*(AMB18:AMB22=AMB19)*(AMF18:AMF22&gt;AMF19)),"")</f>
        <v>0</v>
      </c>
      <c r="AMN19" s="385">
        <f t="shared" ref="AMN19" ca="1" si="3049">IF(ALX19&lt;&gt;"",SUMPRODUCT((AMI18:AMI22=AMI19)*(AMD18:AMD22=AMD19)*(AMB18:AMB22=AMB19)*(AMF18:AMF22=AMF19)*(AMG18:AMG22&gt;AMG19)),"")</f>
        <v>0</v>
      </c>
      <c r="AMO19" s="385">
        <f t="shared" ref="AMO19" ca="1" si="3050">IF(ALX19&lt;&gt;"",SUMPRODUCT((AMI18:AMI22=AMI19)*(AMD18:AMD22=AMD19)*(AMB18:AMB22=AMB19)*(AMF18:AMF22=AMF19)*(AMG18:AMG22=AMG19)*(AMH18:AMH22&gt;AMH19)),"")</f>
        <v>2</v>
      </c>
      <c r="AMP19" s="385">
        <f t="shared" ref="AMP19" ca="1" si="3051">IF(ALX19&lt;&gt;"",IF(AMP71&lt;&gt;"",IF(ALW69=3,AMP71,AMP71+ALW69),SUM(AMJ19:AMO19)),"")</f>
        <v>3</v>
      </c>
      <c r="AMQ19" s="385" t="str">
        <f t="shared" ref="AMQ19" ca="1" si="3052">IF(ALX19&lt;&gt;"",INDEX(ALX18:ALX22,MATCH(2,AMP18:AMP22,0),0),"")</f>
        <v>Sweden</v>
      </c>
      <c r="AMR19" s="385" t="str">
        <f t="shared" ref="AMR19:AMR21" ca="1" si="3053">IF(ALT18&lt;&gt;"",ALT18,"")</f>
        <v/>
      </c>
      <c r="AMS19" s="385">
        <f ca="1">SUMPRODUCT((APC3:APC54=AMR19)*(APF3:APF54=AMR20)*(APG3:APG54="W"))+SUMPRODUCT((APC3:APC54=AMR19)*(APF3:APF54=AMR21)*(APG3:APG54="W"))+SUMPRODUCT((APC3:APC54=AMR19)*(APF3:APF54=AMR22)*(APG3:APG54="W"))+SUMPRODUCT((APC3:APC54=AMR20)*(APF3:APF54=AMR19)*(APH3:APH54="W"))+SUMPRODUCT((APC3:APC54=AMR21)*(APF3:APF54=AMR19)*(APH3:APH54="W"))+SUMPRODUCT((APC3:APC54=AMR22)*(APF3:APF54=AMR19)*(APH3:APH54="W"))</f>
        <v>0</v>
      </c>
      <c r="AMT19" s="385">
        <f ca="1">SUMPRODUCT((APC3:APC54=AMR19)*(APF3:APF54=AMR20)*(APG3:APG54="D"))+SUMPRODUCT((APC3:APC54=AMR19)*(APF3:APF54=AMR21)*(APG3:APG54="D"))+SUMPRODUCT((APC3:APC54=AMR19)*(APF3:APF54=AMR22)*(APG3:APG54="D"))+SUMPRODUCT((APC3:APC54=AMR20)*(APF3:APF54=AMR19)*(APG3:APG54="D"))+SUMPRODUCT((APC3:APC54=AMR21)*(APF3:APF54=AMR19)*(APG3:APG54="D"))+SUMPRODUCT((APC3:APC54=AMR22)*(APF3:APF54=AMR19)*(APG3:APG54="D"))</f>
        <v>0</v>
      </c>
      <c r="AMU19" s="385">
        <f ca="1">SUMPRODUCT((APC3:APC54=AMR19)*(APF3:APF54=AMR20)*(APG3:APG54="L"))+SUMPRODUCT((APC3:APC54=AMR19)*(APF3:APF54=AMR21)*(APG3:APG54="L"))+SUMPRODUCT((APC3:APC54=AMR19)*(APF3:APF54=AMR22)*(APG3:APG54="L"))+SUMPRODUCT((APC3:APC54=AMR20)*(APF3:APF54=AMR19)*(APH3:APH54="L"))+SUMPRODUCT((APC3:APC54=AMR21)*(APF3:APF54=AMR19)*(APH3:APH54="L"))+SUMPRODUCT((APC3:APC54=AMR22)*(APF3:APF54=AMR19)*(APH3:APH54="L"))</f>
        <v>0</v>
      </c>
      <c r="AMV19" s="385">
        <f ca="1">SUMPRODUCT((APC3:APC54=AMR19)*(APF3:APF54=AMR20)*APD3:APD54)+SUMPRODUCT((APC3:APC54=AMR19)*(APF3:APF54=AMR21)*APD3:APD54)+SUMPRODUCT((APC3:APC54=AMR19)*(APF3:APF54=AMR22)*APD3:APD54)+SUMPRODUCT((APC3:APC54=AMR19)*(APF3:APF54=AMR18)*APD3:APD54)+SUMPRODUCT((APC3:APC54=AMR20)*(APF3:APF54=AMR19)*APE3:APE54)+SUMPRODUCT((APC3:APC54=AMR21)*(APF3:APF54=AMR19)*APE3:APE54)+SUMPRODUCT((APC3:APC54=AMR22)*(APF3:APF54=AMR19)*APE3:APE54)+SUMPRODUCT((APC3:APC54=AMR18)*(APF3:APF54=AMR19)*APE3:APE54)</f>
        <v>0</v>
      </c>
      <c r="AMW19" s="385">
        <f ca="1">SUMPRODUCT((APC3:APC54=AMR19)*(APF3:APF54=AMR20)*APE3:APE54)+SUMPRODUCT((APC3:APC54=AMR19)*(APF3:APF54=AMR21)*APE3:APE54)+SUMPRODUCT((APC3:APC54=AMR19)*(APF3:APF54=AMR22)*APE3:APE54)+SUMPRODUCT((APC3:APC54=AMR19)*(APF3:APF54=AMR18)*APE3:APE54)+SUMPRODUCT((APC3:APC54=AMR20)*(APF3:APF54=AMR19)*APD3:APD54)+SUMPRODUCT((APC3:APC54=AMR21)*(APF3:APF54=AMR19)*APD3:APD54)+SUMPRODUCT((APC3:APC54=AMR22)*(APF3:APF54=AMR19)*APD3:APD54)+SUMPRODUCT((APC3:APC54=AMR18)*(APF3:APF54=AMR19)*APD3:APD54)</f>
        <v>0</v>
      </c>
      <c r="AMX19" s="385">
        <f t="shared" ref="AMX19:AMX21" ca="1" si="3054">AMV19-AMW19+1000</f>
        <v>1000</v>
      </c>
      <c r="AMY19" s="385" t="str">
        <f t="shared" ref="AMY19:AMY21" ca="1" si="3055">IF(AMR19&lt;&gt;"",AMS19*3+AMT19*1,"")</f>
        <v/>
      </c>
      <c r="AMZ19" s="385" t="str">
        <f ca="1">IF(AMR19&lt;&gt;"",VLOOKUP(AMR19,ALE4:ALK52,7,FALSE),"")</f>
        <v/>
      </c>
      <c r="ANA19" s="385" t="str">
        <f ca="1">IF(AMR19&lt;&gt;"",VLOOKUP(AMR19,ALE4:ALK52,5,FALSE),"")</f>
        <v/>
      </c>
      <c r="ANB19" s="385" t="str">
        <f ca="1">IF(AMR19&lt;&gt;"",VLOOKUP(AMR19,ALE4:ALM52,9,FALSE),"")</f>
        <v/>
      </c>
      <c r="ANC19" s="385" t="str">
        <f t="shared" ref="ANC19:ANC21" ca="1" si="3056">AMY19</f>
        <v/>
      </c>
      <c r="AND19" s="385" t="str">
        <f t="shared" ref="AND19" ca="1" si="3057">IF(AMR19&lt;&gt;"",RANK(ANC19,ANC18:ANC22),"")</f>
        <v/>
      </c>
      <c r="ANE19" s="385" t="str">
        <f t="shared" ref="ANE19" ca="1" si="3058">IF(AMR19&lt;&gt;"",SUMPRODUCT((ANC18:ANC22=ANC19)*(AMX18:AMX22&gt;AMX19)),"")</f>
        <v/>
      </c>
      <c r="ANF19" s="385" t="str">
        <f t="shared" ref="ANF19" ca="1" si="3059">IF(AMR19&lt;&gt;"",SUMPRODUCT((ANC18:ANC22=ANC19)*(AMX18:AMX22=AMX19)*(AMV18:AMV22&gt;AMV19)),"")</f>
        <v/>
      </c>
      <c r="ANG19" s="385" t="str">
        <f t="shared" ref="ANG19" ca="1" si="3060">IF(AMR19&lt;&gt;"",SUMPRODUCT((ANC18:ANC22=ANC19)*(AMX18:AMX22=AMX19)*(AMV18:AMV22=AMV19)*(AMZ18:AMZ22&gt;AMZ19)),"")</f>
        <v/>
      </c>
      <c r="ANH19" s="385" t="str">
        <f t="shared" ref="ANH19" ca="1" si="3061">IF(AMR19&lt;&gt;"",SUMPRODUCT((ANC18:ANC22=ANC19)*(AMX18:AMX22=AMX19)*(AMV18:AMV22=AMV19)*(AMZ18:AMZ22=AMZ19)*(ANA18:ANA22&gt;ANA19)),"")</f>
        <v/>
      </c>
      <c r="ANI19" s="385" t="str">
        <f t="shared" ref="ANI19" ca="1" si="3062">IF(AMR19&lt;&gt;"",SUMPRODUCT((ANC18:ANC22=ANC19)*(AMX18:AMX22=AMX19)*(AMV18:AMV22=AMV19)*(AMZ18:AMZ22=AMZ19)*(ANA18:ANA22=ANA19)*(ANB18:ANB22&gt;ANB19)),"")</f>
        <v/>
      </c>
      <c r="ANJ19" s="385" t="str">
        <f t="shared" ref="ANJ19" ca="1" si="3063">IF(AMR19&lt;&gt;"",IF(ANJ71&lt;&gt;"",IF(AMQ69=3,ANJ71,ANJ71+AMQ69),SUM(AND19:ANI19)+1),"")</f>
        <v/>
      </c>
      <c r="ANK19" s="385" t="str">
        <f t="shared" ref="ANK19" ca="1" si="3064">IF(AMR19&lt;&gt;"",INDEX(AMR19:AMR22,MATCH(2,ANJ19:ANJ22,0),0),"")</f>
        <v/>
      </c>
      <c r="AOZ19" s="385" t="str">
        <f t="shared" ref="AOZ19" ca="1" si="3065">IF(ANK19&lt;&gt;"",ANK19,IF(AMQ19&lt;&gt;"",AMQ19,ALQ19))</f>
        <v>Sweden</v>
      </c>
      <c r="APA19" s="385">
        <v>2</v>
      </c>
      <c r="APB19" s="385">
        <v>17</v>
      </c>
      <c r="APC19" s="389" t="str">
        <f t="shared" si="30"/>
        <v>Finland</v>
      </c>
      <c r="APD19" s="389">
        <f ca="1">IF(OFFSET('Game Board'!O24,0,APD1)&lt;&gt;"",OFFSET('Game Board'!O24,0,APD1),0)</f>
        <v>0</v>
      </c>
      <c r="APE19" s="389">
        <f ca="1">IF(OFFSET('Game Board'!P24,0,APD1)&lt;&gt;"",OFFSET('Game Board'!P24,0,APD1),0)</f>
        <v>0</v>
      </c>
      <c r="APF19" s="389" t="str">
        <f t="shared" si="31"/>
        <v>Switzerland</v>
      </c>
      <c r="APG19" s="389" t="str">
        <f ca="1">IF(AND(OFFSET('Game Board'!O24,0,APD1)&lt;&gt;"",OFFSET('Game Board'!P24,0,APD1)&lt;&gt;""),IF(APD19&gt;APE19,"W",IF(APD19=APE19,"D","L")),"")</f>
        <v/>
      </c>
      <c r="APH19" s="385" t="str">
        <f t="shared" ref="APH19:APH26" ca="1" si="3066">IF(APG19&lt;&gt;"",IF(APG19="W","L",IF(APG19="L","W","D")),"")</f>
        <v/>
      </c>
      <c r="APJ19" s="385">
        <f ca="1">VLOOKUP(APK19,ATF18:ATG22,2,FALSE)</f>
        <v>4</v>
      </c>
      <c r="APK19" s="386" t="str">
        <f t="shared" si="2779"/>
        <v>Poland</v>
      </c>
      <c r="APL19" s="385">
        <f ca="1">SUMPRODUCT((ATI3:ATI54=APK19)*(ATM3:ATM54="W"))+SUMPRODUCT((ATL3:ATL54=APK19)*(ATN3:ATN54="W"))</f>
        <v>0</v>
      </c>
      <c r="APM19" s="385">
        <f ca="1">SUMPRODUCT((ATI3:ATI54=APK19)*(ATM3:ATM54="D"))+SUMPRODUCT((ATL3:ATL54=APK19)*(ATN3:ATN54="D"))</f>
        <v>0</v>
      </c>
      <c r="APN19" s="385">
        <f ca="1">SUMPRODUCT((ATI3:ATI54=APK19)*(ATM3:ATM54="L"))+SUMPRODUCT((ATL3:ATL54=APK19)*(ATN3:ATN54="L"))</f>
        <v>0</v>
      </c>
      <c r="APO19" s="385">
        <f t="shared" ref="APO19" ca="1" si="3067">SUMIF(ATI3:ATI72,APK19,ATJ3:ATJ72)+SUMIF(ATL3:ATL72,APK19,ATK3:ATK72)</f>
        <v>0</v>
      </c>
      <c r="APP19" s="385">
        <f t="shared" ref="APP19" ca="1" si="3068">SUMIF(ATL3:ATL72,APK19,ATJ3:ATJ72)+SUMIF(ATI3:ATI72,APK19,ATK3:ATK72)</f>
        <v>0</v>
      </c>
      <c r="APQ19" s="385">
        <f t="shared" ca="1" si="2782"/>
        <v>1000</v>
      </c>
      <c r="APR19" s="385">
        <f t="shared" ca="1" si="2783"/>
        <v>0</v>
      </c>
      <c r="APS19" s="391">
        <f t="shared" si="261"/>
        <v>6</v>
      </c>
      <c r="APT19" s="385">
        <f t="shared" ref="APT19" ca="1" si="3069">IF(COUNTIF(APR18:APR22,4)&lt;&gt;4,RANK(APR19,APR18:APR22),APR71)</f>
        <v>1</v>
      </c>
      <c r="APV19" s="385">
        <f t="shared" ref="APV19" ca="1" si="3070">SUMPRODUCT((APT18:APT21=APT19)*(APS18:APS21&lt;APS19))+APT19</f>
        <v>1</v>
      </c>
      <c r="APW19" s="386" t="str">
        <f t="shared" ref="APW19" ca="1" si="3071">INDEX(APK18:APK22,MATCH(2,APV18:APV22,0),0)</f>
        <v>Denmark</v>
      </c>
      <c r="APX19" s="385">
        <f t="shared" ref="APX19" ca="1" si="3072">INDEX(APT18:APT22,MATCH(APW19,APK18:APK22,0),0)</f>
        <v>1</v>
      </c>
      <c r="APY19" s="385" t="str">
        <f t="shared" ref="APY19" ca="1" si="3073">IF(APY18&lt;&gt;"",APW19,"")</f>
        <v>Denmark</v>
      </c>
      <c r="APZ19" s="385" t="str">
        <f t="shared" ref="APZ19" ca="1" si="3074">IF(APZ18&lt;&gt;"",APW20,"")</f>
        <v/>
      </c>
      <c r="AQA19" s="385" t="str">
        <f t="shared" ref="AQA19" ca="1" si="3075">IF(AQA18&lt;&gt;"",APW21,"")</f>
        <v/>
      </c>
      <c r="AQB19" s="385" t="str">
        <f t="shared" ref="AQB19" si="3076">IF(AQB18&lt;&gt;"",APW22,"")</f>
        <v/>
      </c>
      <c r="AQD19" s="385" t="str">
        <f t="shared" ca="1" si="2792"/>
        <v>Denmark</v>
      </c>
      <c r="AQE19" s="385">
        <f ca="1">SUMPRODUCT((ATI3:ATI54=AQD19)*(ATL3:ATL54=AQD20)*(ATM3:ATM54="W"))+SUMPRODUCT((ATI3:ATI54=AQD19)*(ATL3:ATL54=AQD21)*(ATM3:ATM54="W"))+SUMPRODUCT((ATI3:ATI54=AQD19)*(ATL3:ATL54=AQD22)*(ATM3:ATM54="W"))+SUMPRODUCT((ATI3:ATI54=AQD19)*(ATL3:ATL54=AQD18)*(ATM3:ATM54="W"))+SUMPRODUCT((ATI3:ATI54=AQD20)*(ATL3:ATL54=AQD19)*(ATN3:ATN54="W"))+SUMPRODUCT((ATI3:ATI54=AQD21)*(ATL3:ATL54=AQD19)*(ATN3:ATN54="W"))+SUMPRODUCT((ATI3:ATI54=AQD22)*(ATL3:ATL54=AQD19)*(ATN3:ATN54="W"))+SUMPRODUCT((ATI3:ATI54=AQD18)*(ATL3:ATL54=AQD19)*(ATN3:ATN54="W"))</f>
        <v>0</v>
      </c>
      <c r="AQF19" s="385">
        <f ca="1">SUMPRODUCT((ATI3:ATI54=AQD19)*(ATL3:ATL54=AQD20)*(ATM3:ATM54="D"))+SUMPRODUCT((ATI3:ATI54=AQD19)*(ATL3:ATL54=AQD21)*(ATM3:ATM54="D"))+SUMPRODUCT((ATI3:ATI54=AQD19)*(ATL3:ATL54=AQD22)*(ATM3:ATM54="D"))+SUMPRODUCT((ATI3:ATI54=AQD19)*(ATL3:ATL54=AQD18)*(ATM3:ATM54="D"))+SUMPRODUCT((ATI3:ATI54=AQD20)*(ATL3:ATL54=AQD19)*(ATM3:ATM54="D"))+SUMPRODUCT((ATI3:ATI54=AQD21)*(ATL3:ATL54=AQD19)*(ATM3:ATM54="D"))+SUMPRODUCT((ATI3:ATI54=AQD22)*(ATL3:ATL54=AQD19)*(ATM3:ATM54="D"))+SUMPRODUCT((ATI3:ATI54=AQD18)*(ATL3:ATL54=AQD19)*(ATM3:ATM54="D"))</f>
        <v>0</v>
      </c>
      <c r="AQG19" s="385">
        <f ca="1">SUMPRODUCT((ATI3:ATI54=AQD19)*(ATL3:ATL54=AQD20)*(ATM3:ATM54="L"))+SUMPRODUCT((ATI3:ATI54=AQD19)*(ATL3:ATL54=AQD21)*(ATM3:ATM54="L"))+SUMPRODUCT((ATI3:ATI54=AQD19)*(ATL3:ATL54=AQD22)*(ATM3:ATM54="L"))+SUMPRODUCT((ATI3:ATI54=AQD19)*(ATL3:ATL54=AQD18)*(ATM3:ATM54="L"))+SUMPRODUCT((ATI3:ATI54=AQD20)*(ATL3:ATL54=AQD19)*(ATN3:ATN54="L"))+SUMPRODUCT((ATI3:ATI54=AQD21)*(ATL3:ATL54=AQD19)*(ATN3:ATN54="L"))+SUMPRODUCT((ATI3:ATI54=AQD22)*(ATL3:ATL54=AQD19)*(ATN3:ATN54="L"))+SUMPRODUCT((ATI3:ATI54=AQD18)*(ATL3:ATL54=AQD19)*(ATN3:ATN54="L"))</f>
        <v>0</v>
      </c>
      <c r="AQH19" s="385">
        <f ca="1">SUMPRODUCT((ATI3:ATI54=AQD19)*(ATL3:ATL54=AQD20)*ATJ3:ATJ54)+SUMPRODUCT((ATI3:ATI54=AQD19)*(ATL3:ATL54=AQD21)*ATJ3:ATJ54)+SUMPRODUCT((ATI3:ATI54=AQD19)*(ATL3:ATL54=AQD22)*ATJ3:ATJ54)+SUMPRODUCT((ATI3:ATI54=AQD19)*(ATL3:ATL54=AQD18)*ATJ3:ATJ54)+SUMPRODUCT((ATI3:ATI54=AQD20)*(ATL3:ATL54=AQD19)*ATK3:ATK54)+SUMPRODUCT((ATI3:ATI54=AQD21)*(ATL3:ATL54=AQD19)*ATK3:ATK54)+SUMPRODUCT((ATI3:ATI54=AQD22)*(ATL3:ATL54=AQD19)*ATK3:ATK54)+SUMPRODUCT((ATI3:ATI54=AQD18)*(ATL3:ATL54=AQD19)*ATK3:ATK54)</f>
        <v>0</v>
      </c>
      <c r="AQI19" s="385">
        <f ca="1">SUMPRODUCT((ATI3:ATI54=AQD19)*(ATL3:ATL54=AQD20)*ATK3:ATK54)+SUMPRODUCT((ATI3:ATI54=AQD19)*(ATL3:ATL54=AQD21)*ATK3:ATK54)+SUMPRODUCT((ATI3:ATI54=AQD19)*(ATL3:ATL54=AQD22)*ATK3:ATK54)+SUMPRODUCT((ATI3:ATI54=AQD19)*(ATL3:ATL54=AQD18)*ATK3:ATK54)+SUMPRODUCT((ATI3:ATI54=AQD20)*(ATL3:ATL54=AQD19)*ATJ3:ATJ54)+SUMPRODUCT((ATI3:ATI54=AQD21)*(ATL3:ATL54=AQD19)*ATJ3:ATJ54)+SUMPRODUCT((ATI3:ATI54=AQD22)*(ATL3:ATL54=AQD19)*ATJ3:ATJ54)+SUMPRODUCT((ATI3:ATI54=AQD18)*(ATL3:ATL54=AQD19)*ATJ3:ATJ54)</f>
        <v>0</v>
      </c>
      <c r="AQJ19" s="385">
        <f t="shared" ca="1" si="2793"/>
        <v>1000</v>
      </c>
      <c r="AQK19" s="385">
        <f t="shared" ca="1" si="2794"/>
        <v>0</v>
      </c>
      <c r="AQL19" s="385">
        <f ca="1">IF(AQD19&lt;&gt;"",VLOOKUP(AQD19,APK4:APQ52,7,FALSE),"")</f>
        <v>1000</v>
      </c>
      <c r="AQM19" s="385">
        <f ca="1">IF(AQD19&lt;&gt;"",VLOOKUP(AQD19,APK4:APQ52,5,FALSE),"")</f>
        <v>0</v>
      </c>
      <c r="AQN19" s="385">
        <f ca="1">IF(AQD19&lt;&gt;"",VLOOKUP(AQD19,APK4:APS52,9,FALSE),"")</f>
        <v>14</v>
      </c>
      <c r="AQO19" s="385">
        <f t="shared" ca="1" si="2795"/>
        <v>0</v>
      </c>
      <c r="AQP19" s="385">
        <f t="shared" ref="AQP19" ca="1" si="3077">IF(AQD19&lt;&gt;"",RANK(AQO19,AQO18:AQO22),"")</f>
        <v>1</v>
      </c>
      <c r="AQQ19" s="385">
        <f t="shared" ref="AQQ19" ca="1" si="3078">IF(AQD19&lt;&gt;"",SUMPRODUCT((AQO18:AQO22=AQO19)*(AQJ18:AQJ22&gt;AQJ19)),"")</f>
        <v>0</v>
      </c>
      <c r="AQR19" s="385">
        <f t="shared" ref="AQR19" ca="1" si="3079">IF(AQD19&lt;&gt;"",SUMPRODUCT((AQO18:AQO22=AQO19)*(AQJ18:AQJ22=AQJ19)*(AQH18:AQH22&gt;AQH19)),"")</f>
        <v>0</v>
      </c>
      <c r="AQS19" s="385">
        <f t="shared" ref="AQS19" ca="1" si="3080">IF(AQD19&lt;&gt;"",SUMPRODUCT((AQO18:AQO22=AQO19)*(AQJ18:AQJ22=AQJ19)*(AQH18:AQH22=AQH19)*(AQL18:AQL22&gt;AQL19)),"")</f>
        <v>0</v>
      </c>
      <c r="AQT19" s="385">
        <f t="shared" ref="AQT19" ca="1" si="3081">IF(AQD19&lt;&gt;"",SUMPRODUCT((AQO18:AQO22=AQO19)*(AQJ18:AQJ22=AQJ19)*(AQH18:AQH22=AQH19)*(AQL18:AQL22=AQL19)*(AQM18:AQM22&gt;AQM19)),"")</f>
        <v>0</v>
      </c>
      <c r="AQU19" s="385">
        <f t="shared" ref="AQU19" ca="1" si="3082">IF(AQD19&lt;&gt;"",SUMPRODUCT((AQO18:AQO22=AQO19)*(AQJ18:AQJ22=AQJ19)*(AQH18:AQH22=AQH19)*(AQL18:AQL22=AQL19)*(AQM18:AQM22=AQM19)*(AQN18:AQN22&gt;AQN19)),"")</f>
        <v>2</v>
      </c>
      <c r="AQV19" s="385">
        <f t="shared" ref="AQV19" ca="1" si="3083">IF(AQD19&lt;&gt;"",IF(AQV71&lt;&gt;"",IF(AQC69=3,AQV71,AQV71+AQC69),SUM(AQP19:AQU19)),"")</f>
        <v>3</v>
      </c>
      <c r="AQW19" s="385" t="str">
        <f t="shared" ref="AQW19" ca="1" si="3084">IF(AQD19&lt;&gt;"",INDEX(AQD18:AQD22,MATCH(2,AQV18:AQV22,0),0),"")</f>
        <v>Sweden</v>
      </c>
      <c r="AQX19" s="385" t="str">
        <f t="shared" ref="AQX19:AQX21" ca="1" si="3085">IF(APZ18&lt;&gt;"",APZ18,"")</f>
        <v/>
      </c>
      <c r="AQY19" s="385">
        <f ca="1">SUMPRODUCT((ATI3:ATI54=AQX19)*(ATL3:ATL54=AQX20)*(ATM3:ATM54="W"))+SUMPRODUCT((ATI3:ATI54=AQX19)*(ATL3:ATL54=AQX21)*(ATM3:ATM54="W"))+SUMPRODUCT((ATI3:ATI54=AQX19)*(ATL3:ATL54=AQX22)*(ATM3:ATM54="W"))+SUMPRODUCT((ATI3:ATI54=AQX20)*(ATL3:ATL54=AQX19)*(ATN3:ATN54="W"))+SUMPRODUCT((ATI3:ATI54=AQX21)*(ATL3:ATL54=AQX19)*(ATN3:ATN54="W"))+SUMPRODUCT((ATI3:ATI54=AQX22)*(ATL3:ATL54=AQX19)*(ATN3:ATN54="W"))</f>
        <v>0</v>
      </c>
      <c r="AQZ19" s="385">
        <f ca="1">SUMPRODUCT((ATI3:ATI54=AQX19)*(ATL3:ATL54=AQX20)*(ATM3:ATM54="D"))+SUMPRODUCT((ATI3:ATI54=AQX19)*(ATL3:ATL54=AQX21)*(ATM3:ATM54="D"))+SUMPRODUCT((ATI3:ATI54=AQX19)*(ATL3:ATL54=AQX22)*(ATM3:ATM54="D"))+SUMPRODUCT((ATI3:ATI54=AQX20)*(ATL3:ATL54=AQX19)*(ATM3:ATM54="D"))+SUMPRODUCT((ATI3:ATI54=AQX21)*(ATL3:ATL54=AQX19)*(ATM3:ATM54="D"))+SUMPRODUCT((ATI3:ATI54=AQX22)*(ATL3:ATL54=AQX19)*(ATM3:ATM54="D"))</f>
        <v>0</v>
      </c>
      <c r="ARA19" s="385">
        <f ca="1">SUMPRODUCT((ATI3:ATI54=AQX19)*(ATL3:ATL54=AQX20)*(ATM3:ATM54="L"))+SUMPRODUCT((ATI3:ATI54=AQX19)*(ATL3:ATL54=AQX21)*(ATM3:ATM54="L"))+SUMPRODUCT((ATI3:ATI54=AQX19)*(ATL3:ATL54=AQX22)*(ATM3:ATM54="L"))+SUMPRODUCT((ATI3:ATI54=AQX20)*(ATL3:ATL54=AQX19)*(ATN3:ATN54="L"))+SUMPRODUCT((ATI3:ATI54=AQX21)*(ATL3:ATL54=AQX19)*(ATN3:ATN54="L"))+SUMPRODUCT((ATI3:ATI54=AQX22)*(ATL3:ATL54=AQX19)*(ATN3:ATN54="L"))</f>
        <v>0</v>
      </c>
      <c r="ARB19" s="385">
        <f ca="1">SUMPRODUCT((ATI3:ATI54=AQX19)*(ATL3:ATL54=AQX20)*ATJ3:ATJ54)+SUMPRODUCT((ATI3:ATI54=AQX19)*(ATL3:ATL54=AQX21)*ATJ3:ATJ54)+SUMPRODUCT((ATI3:ATI54=AQX19)*(ATL3:ATL54=AQX22)*ATJ3:ATJ54)+SUMPRODUCT((ATI3:ATI54=AQX19)*(ATL3:ATL54=AQX18)*ATJ3:ATJ54)+SUMPRODUCT((ATI3:ATI54=AQX20)*(ATL3:ATL54=AQX19)*ATK3:ATK54)+SUMPRODUCT((ATI3:ATI54=AQX21)*(ATL3:ATL54=AQX19)*ATK3:ATK54)+SUMPRODUCT((ATI3:ATI54=AQX22)*(ATL3:ATL54=AQX19)*ATK3:ATK54)+SUMPRODUCT((ATI3:ATI54=AQX18)*(ATL3:ATL54=AQX19)*ATK3:ATK54)</f>
        <v>0</v>
      </c>
      <c r="ARC19" s="385">
        <f ca="1">SUMPRODUCT((ATI3:ATI54=AQX19)*(ATL3:ATL54=AQX20)*ATK3:ATK54)+SUMPRODUCT((ATI3:ATI54=AQX19)*(ATL3:ATL54=AQX21)*ATK3:ATK54)+SUMPRODUCT((ATI3:ATI54=AQX19)*(ATL3:ATL54=AQX22)*ATK3:ATK54)+SUMPRODUCT((ATI3:ATI54=AQX19)*(ATL3:ATL54=AQX18)*ATK3:ATK54)+SUMPRODUCT((ATI3:ATI54=AQX20)*(ATL3:ATL54=AQX19)*ATJ3:ATJ54)+SUMPRODUCT((ATI3:ATI54=AQX21)*(ATL3:ATL54=AQX19)*ATJ3:ATJ54)+SUMPRODUCT((ATI3:ATI54=AQX22)*(ATL3:ATL54=AQX19)*ATJ3:ATJ54)+SUMPRODUCT((ATI3:ATI54=AQX18)*(ATL3:ATL54=AQX19)*ATJ3:ATJ54)</f>
        <v>0</v>
      </c>
      <c r="ARD19" s="385">
        <f t="shared" ref="ARD19:ARD21" ca="1" si="3086">ARB19-ARC19+1000</f>
        <v>1000</v>
      </c>
      <c r="ARE19" s="385" t="str">
        <f t="shared" ref="ARE19:ARE21" ca="1" si="3087">IF(AQX19&lt;&gt;"",AQY19*3+AQZ19*1,"")</f>
        <v/>
      </c>
      <c r="ARF19" s="385" t="str">
        <f ca="1">IF(AQX19&lt;&gt;"",VLOOKUP(AQX19,APK4:APQ52,7,FALSE),"")</f>
        <v/>
      </c>
      <c r="ARG19" s="385" t="str">
        <f ca="1">IF(AQX19&lt;&gt;"",VLOOKUP(AQX19,APK4:APQ52,5,FALSE),"")</f>
        <v/>
      </c>
      <c r="ARH19" s="385" t="str">
        <f ca="1">IF(AQX19&lt;&gt;"",VLOOKUP(AQX19,APK4:APS52,9,FALSE),"")</f>
        <v/>
      </c>
      <c r="ARI19" s="385" t="str">
        <f t="shared" ref="ARI19:ARI21" ca="1" si="3088">ARE19</f>
        <v/>
      </c>
      <c r="ARJ19" s="385" t="str">
        <f t="shared" ref="ARJ19" ca="1" si="3089">IF(AQX19&lt;&gt;"",RANK(ARI19,ARI18:ARI22),"")</f>
        <v/>
      </c>
      <c r="ARK19" s="385" t="str">
        <f t="shared" ref="ARK19" ca="1" si="3090">IF(AQX19&lt;&gt;"",SUMPRODUCT((ARI18:ARI22=ARI19)*(ARD18:ARD22&gt;ARD19)),"")</f>
        <v/>
      </c>
      <c r="ARL19" s="385" t="str">
        <f t="shared" ref="ARL19" ca="1" si="3091">IF(AQX19&lt;&gt;"",SUMPRODUCT((ARI18:ARI22=ARI19)*(ARD18:ARD22=ARD19)*(ARB18:ARB22&gt;ARB19)),"")</f>
        <v/>
      </c>
      <c r="ARM19" s="385" t="str">
        <f t="shared" ref="ARM19" ca="1" si="3092">IF(AQX19&lt;&gt;"",SUMPRODUCT((ARI18:ARI22=ARI19)*(ARD18:ARD22=ARD19)*(ARB18:ARB22=ARB19)*(ARF18:ARF22&gt;ARF19)),"")</f>
        <v/>
      </c>
      <c r="ARN19" s="385" t="str">
        <f t="shared" ref="ARN19" ca="1" si="3093">IF(AQX19&lt;&gt;"",SUMPRODUCT((ARI18:ARI22=ARI19)*(ARD18:ARD22=ARD19)*(ARB18:ARB22=ARB19)*(ARF18:ARF22=ARF19)*(ARG18:ARG22&gt;ARG19)),"")</f>
        <v/>
      </c>
      <c r="ARO19" s="385" t="str">
        <f t="shared" ref="ARO19" ca="1" si="3094">IF(AQX19&lt;&gt;"",SUMPRODUCT((ARI18:ARI22=ARI19)*(ARD18:ARD22=ARD19)*(ARB18:ARB22=ARB19)*(ARF18:ARF22=ARF19)*(ARG18:ARG22=ARG19)*(ARH18:ARH22&gt;ARH19)),"")</f>
        <v/>
      </c>
      <c r="ARP19" s="385" t="str">
        <f t="shared" ref="ARP19" ca="1" si="3095">IF(AQX19&lt;&gt;"",IF(ARP71&lt;&gt;"",IF(AQW69=3,ARP71,ARP71+AQW69),SUM(ARJ19:ARO19)+1),"")</f>
        <v/>
      </c>
      <c r="ARQ19" s="385" t="str">
        <f t="shared" ref="ARQ19" ca="1" si="3096">IF(AQX19&lt;&gt;"",INDEX(AQX19:AQX22,MATCH(2,ARP19:ARP22,0),0),"")</f>
        <v/>
      </c>
      <c r="ATF19" s="385" t="str">
        <f t="shared" ref="ATF19" ca="1" si="3097">IF(ARQ19&lt;&gt;"",ARQ19,IF(AQW19&lt;&gt;"",AQW19,APW19))</f>
        <v>Sweden</v>
      </c>
      <c r="ATG19" s="385">
        <v>2</v>
      </c>
      <c r="ATH19" s="385">
        <v>17</v>
      </c>
      <c r="ATI19" s="389" t="str">
        <f t="shared" si="33"/>
        <v>Finland</v>
      </c>
      <c r="ATJ19" s="389">
        <f ca="1">IF(ATI2&lt;&gt;"",IF(OFFSET('Game Board'!O24,0,ATJ1)&lt;&gt;"",OFFSET('Game Board'!O24,0,ATJ1),0),"")</f>
        <v>0</v>
      </c>
      <c r="ATK19" s="389">
        <f ca="1">IF(ATI2&lt;&gt;"",IF(OFFSET('Game Board'!P24,0,ATJ1)&lt;&gt;"",OFFSET('Game Board'!P24,0,ATJ1),0),"")</f>
        <v>0</v>
      </c>
      <c r="ATL19" s="389" t="str">
        <f t="shared" si="34"/>
        <v>Switzerland</v>
      </c>
      <c r="ATM19" s="389" t="str">
        <f ca="1">IF(AND(OFFSET('Game Board'!O24,0,ATJ1)&lt;&gt;"",OFFSET('Game Board'!P24,0,ATJ1)&lt;&gt;""),IF(ATJ19&gt;ATK19,"W",IF(ATJ19=ATK19,"D","L")),"")</f>
        <v/>
      </c>
      <c r="ATN19" s="385" t="str">
        <f t="shared" ref="ATN19:ATN26" ca="1" si="3098">IF(ATM19&lt;&gt;"",IF(ATM19="W","L",IF(ATM19="L","W","D")),"")</f>
        <v/>
      </c>
      <c r="ATY19" s="391"/>
      <c r="AXO19" s="389"/>
      <c r="AXP19" s="389"/>
      <c r="AXQ19" s="389"/>
      <c r="AXR19" s="389"/>
      <c r="AXS19" s="389"/>
      <c r="AYE19" s="391"/>
      <c r="BBU19" s="389"/>
      <c r="BBV19" s="389"/>
      <c r="BBW19" s="389"/>
      <c r="BBX19" s="389"/>
      <c r="BBY19" s="389"/>
      <c r="BCK19" s="391"/>
      <c r="BGA19" s="389"/>
      <c r="BGB19" s="389"/>
      <c r="BGC19" s="389"/>
      <c r="BGD19" s="389"/>
      <c r="BGE19" s="389"/>
      <c r="BGQ19" s="391"/>
      <c r="BKG19" s="389"/>
      <c r="BKH19" s="389"/>
      <c r="BKI19" s="389"/>
      <c r="BKJ19" s="389"/>
      <c r="BKK19" s="389"/>
      <c r="BKW19" s="391"/>
      <c r="BOM19" s="389"/>
      <c r="BON19" s="389"/>
      <c r="BOO19" s="389"/>
      <c r="BOP19" s="389"/>
      <c r="BOQ19" s="389"/>
      <c r="BPC19" s="391"/>
      <c r="BSS19" s="389"/>
      <c r="BST19" s="389"/>
      <c r="BSU19" s="389"/>
      <c r="BSV19" s="389"/>
      <c r="BSW19" s="389"/>
      <c r="BTI19" s="391"/>
      <c r="BWY19" s="389"/>
      <c r="BWZ19" s="389"/>
      <c r="BXA19" s="389"/>
      <c r="BXB19" s="389"/>
      <c r="BXC19" s="389"/>
      <c r="BXO19" s="391"/>
      <c r="CBE19" s="389"/>
      <c r="CBF19" s="389"/>
      <c r="CBG19" s="389"/>
      <c r="CBH19" s="389"/>
      <c r="CBI19" s="389"/>
      <c r="CBU19" s="391"/>
      <c r="CFK19" s="389"/>
      <c r="CFL19" s="389"/>
      <c r="CFM19" s="389"/>
      <c r="CFN19" s="389"/>
      <c r="CFO19" s="389"/>
      <c r="CGA19" s="391"/>
      <c r="CJQ19" s="389"/>
      <c r="CJR19" s="389"/>
      <c r="CJS19" s="389"/>
      <c r="CJT19" s="389"/>
      <c r="CJU19" s="389"/>
      <c r="CKG19" s="391"/>
      <c r="CNW19" s="389"/>
      <c r="CNX19" s="389"/>
      <c r="CNY19" s="389"/>
      <c r="CNZ19" s="389"/>
      <c r="COA19" s="389"/>
      <c r="COM19" s="391"/>
      <c r="CSC19" s="389"/>
      <c r="CSD19" s="389"/>
      <c r="CSE19" s="389"/>
      <c r="CSF19" s="389"/>
      <c r="CSG19" s="389"/>
      <c r="CSS19" s="391"/>
      <c r="CWI19" s="389"/>
      <c r="CWJ19" s="389"/>
      <c r="CWK19" s="389"/>
      <c r="CWL19" s="389"/>
      <c r="CWM19" s="389"/>
      <c r="CWY19" s="391"/>
      <c r="DAO19" s="389"/>
      <c r="DAP19" s="389"/>
      <c r="DAQ19" s="389"/>
      <c r="DAR19" s="389"/>
      <c r="DAS19" s="389"/>
      <c r="DBE19" s="391"/>
      <c r="DEU19" s="389"/>
      <c r="DEV19" s="389"/>
      <c r="DEW19" s="389"/>
      <c r="DEX19" s="389"/>
      <c r="DEY19" s="389"/>
      <c r="DFK19" s="391"/>
      <c r="DJA19" s="389"/>
      <c r="DJB19" s="389"/>
      <c r="DJC19" s="389"/>
      <c r="DJD19" s="389"/>
      <c r="DJE19" s="389"/>
      <c r="DJQ19" s="391"/>
      <c r="DNG19" s="389"/>
      <c r="DNH19" s="389"/>
      <c r="DNI19" s="389"/>
      <c r="DNJ19" s="389"/>
      <c r="DNK19" s="389"/>
      <c r="DNW19" s="391"/>
      <c r="DRM19" s="389"/>
      <c r="DRN19" s="389"/>
      <c r="DRO19" s="389"/>
      <c r="DRP19" s="389"/>
      <c r="DRQ19" s="389"/>
      <c r="DSC19" s="391"/>
      <c r="DVS19" s="389"/>
      <c r="DVT19" s="389"/>
      <c r="DVU19" s="389"/>
      <c r="DVV19" s="389"/>
      <c r="DVW19" s="389"/>
      <c r="DWI19" s="391"/>
      <c r="DZY19" s="389"/>
      <c r="DZZ19" s="389"/>
      <c r="EAA19" s="389"/>
      <c r="EAB19" s="389"/>
      <c r="EAC19" s="389"/>
      <c r="EAO19" s="391"/>
      <c r="EEE19" s="389"/>
      <c r="EEF19" s="389"/>
      <c r="EEG19" s="389"/>
      <c r="EEH19" s="389"/>
      <c r="EEI19" s="389"/>
      <c r="EEU19" s="391"/>
      <c r="EIK19" s="389"/>
      <c r="EIL19" s="389"/>
      <c r="EIM19" s="389"/>
      <c r="EIN19" s="389"/>
      <c r="EIO19" s="389"/>
      <c r="EJA19" s="391"/>
      <c r="EMQ19" s="389"/>
      <c r="EMR19" s="389"/>
      <c r="EMS19" s="389"/>
      <c r="EMT19" s="389"/>
      <c r="EMU19" s="389"/>
      <c r="ENG19" s="391"/>
      <c r="EQW19" s="389"/>
      <c r="EQX19" s="389"/>
      <c r="EQY19" s="389"/>
      <c r="EQZ19" s="389"/>
      <c r="ERA19" s="389"/>
      <c r="ERM19" s="391"/>
      <c r="EVC19" s="389"/>
      <c r="EVD19" s="389"/>
      <c r="EVE19" s="389"/>
      <c r="EVF19" s="389"/>
      <c r="EVG19" s="389"/>
      <c r="EVS19" s="391"/>
      <c r="EZI19" s="389"/>
      <c r="EZJ19" s="389"/>
      <c r="EZK19" s="389"/>
      <c r="EZL19" s="389"/>
      <c r="EZM19" s="389"/>
      <c r="EZY19" s="391"/>
      <c r="FDO19" s="389"/>
      <c r="FDP19" s="389"/>
      <c r="FDQ19" s="389"/>
      <c r="FDR19" s="389"/>
      <c r="FDS19" s="389"/>
      <c r="FEE19" s="391"/>
      <c r="FHU19" s="389"/>
      <c r="FHV19" s="389"/>
      <c r="FHW19" s="389"/>
      <c r="FHX19" s="389"/>
      <c r="FHY19" s="389"/>
      <c r="FIK19" s="391"/>
      <c r="FMA19" s="389"/>
      <c r="FMB19" s="389"/>
      <c r="FMC19" s="389"/>
      <c r="FMD19" s="389"/>
      <c r="FME19" s="389"/>
      <c r="FMQ19" s="391"/>
      <c r="FQG19" s="389"/>
      <c r="FQH19" s="389"/>
      <c r="FQI19" s="389"/>
      <c r="FQJ19" s="389"/>
      <c r="FQK19" s="389"/>
      <c r="FQW19" s="391"/>
      <c r="FUM19" s="389"/>
      <c r="FUN19" s="389"/>
      <c r="FUO19" s="389"/>
      <c r="FUP19" s="389"/>
      <c r="FUQ19" s="389"/>
      <c r="FVC19" s="391"/>
      <c r="FYS19" s="389"/>
      <c r="FYT19" s="389"/>
      <c r="FYU19" s="389"/>
      <c r="FYV19" s="389"/>
      <c r="FYW19" s="389"/>
      <c r="FZI19" s="391"/>
      <c r="GCY19" s="389"/>
      <c r="GCZ19" s="389"/>
      <c r="GDA19" s="389"/>
      <c r="GDB19" s="389"/>
      <c r="GDC19" s="389"/>
      <c r="GDO19" s="391"/>
      <c r="GHE19" s="389"/>
      <c r="GHF19" s="389"/>
      <c r="GHG19" s="389"/>
      <c r="GHH19" s="389"/>
      <c r="GHI19" s="389"/>
      <c r="GHU19" s="391"/>
      <c r="GLK19" s="389"/>
      <c r="GLL19" s="389"/>
      <c r="GLM19" s="389"/>
      <c r="GLN19" s="389"/>
      <c r="GLO19" s="389"/>
      <c r="GMA19" s="391"/>
      <c r="GPQ19" s="389"/>
      <c r="GPR19" s="389"/>
      <c r="GPS19" s="389"/>
      <c r="GPT19" s="389"/>
      <c r="GPU19" s="389"/>
      <c r="GQG19" s="391"/>
      <c r="GTW19" s="389"/>
      <c r="GTX19" s="389"/>
      <c r="GTY19" s="389"/>
      <c r="GTZ19" s="389"/>
      <c r="GUA19" s="389"/>
      <c r="GUM19" s="391"/>
      <c r="GYC19" s="389"/>
      <c r="GYD19" s="389"/>
      <c r="GYE19" s="389"/>
      <c r="GYF19" s="389"/>
      <c r="GYG19" s="389"/>
      <c r="GYS19" s="391"/>
      <c r="HCI19" s="389"/>
      <c r="HCJ19" s="389"/>
      <c r="HCK19" s="389"/>
      <c r="HCL19" s="389"/>
      <c r="HCM19" s="389"/>
      <c r="HCY19" s="391"/>
      <c r="HGO19" s="389"/>
      <c r="HGP19" s="389"/>
      <c r="HGQ19" s="389"/>
      <c r="HGR19" s="389"/>
      <c r="HGS19" s="389"/>
      <c r="HHE19" s="391"/>
      <c r="HKU19" s="389"/>
      <c r="HKV19" s="389"/>
      <c r="HKW19" s="389"/>
      <c r="HKX19" s="389"/>
      <c r="HKY19" s="389"/>
      <c r="HLK19" s="391"/>
      <c r="HPA19" s="389"/>
      <c r="HPB19" s="389"/>
      <c r="HPC19" s="389"/>
      <c r="HPD19" s="389"/>
      <c r="HPE19" s="389"/>
      <c r="HPQ19" s="391"/>
      <c r="HTG19" s="389"/>
      <c r="HTH19" s="389"/>
      <c r="HTI19" s="389"/>
      <c r="HTJ19" s="389"/>
      <c r="HTK19" s="389"/>
      <c r="HTW19" s="391"/>
      <c r="HXM19" s="389"/>
      <c r="HXN19" s="389"/>
      <c r="HXO19" s="389"/>
      <c r="HXP19" s="389"/>
      <c r="HXQ19" s="389"/>
      <c r="HYC19" s="391"/>
      <c r="IBS19" s="389"/>
      <c r="IBT19" s="389"/>
      <c r="IBU19" s="389"/>
      <c r="IBV19" s="389"/>
      <c r="IBW19" s="389"/>
      <c r="ICI19" s="391"/>
      <c r="IFY19" s="389"/>
      <c r="IFZ19" s="389"/>
      <c r="IGA19" s="389"/>
      <c r="IGB19" s="389"/>
      <c r="IGC19" s="389"/>
      <c r="IGO19" s="391"/>
      <c r="IKE19" s="389"/>
      <c r="IKF19" s="389"/>
      <c r="IKG19" s="389"/>
      <c r="IKH19" s="389"/>
      <c r="IKI19" s="389"/>
      <c r="IKU19" s="391"/>
      <c r="IOK19" s="389"/>
      <c r="IOL19" s="389"/>
      <c r="IOM19" s="389"/>
      <c r="ION19" s="389"/>
      <c r="IOO19" s="389"/>
      <c r="IPA19" s="391"/>
      <c r="ISQ19" s="389"/>
      <c r="ISR19" s="389"/>
      <c r="ISS19" s="389"/>
      <c r="IST19" s="389"/>
      <c r="ISU19" s="389"/>
      <c r="ITG19" s="391"/>
      <c r="IWW19" s="389"/>
      <c r="IWX19" s="389"/>
      <c r="IWY19" s="389"/>
      <c r="IWZ19" s="389"/>
      <c r="IXA19" s="389"/>
      <c r="IXM19" s="391"/>
      <c r="JBC19" s="389"/>
      <c r="JBD19" s="389"/>
      <c r="JBE19" s="389"/>
      <c r="JBF19" s="389"/>
      <c r="JBG19" s="389"/>
      <c r="JBS19" s="391"/>
      <c r="JFI19" s="389"/>
      <c r="JFJ19" s="389"/>
      <c r="JFK19" s="389"/>
      <c r="JFL19" s="389"/>
      <c r="JFM19" s="389"/>
      <c r="JFY19" s="391"/>
      <c r="JJO19" s="389"/>
      <c r="JJP19" s="389"/>
      <c r="JJQ19" s="389"/>
      <c r="JJR19" s="389"/>
      <c r="JJS19" s="389"/>
      <c r="JKE19" s="391"/>
      <c r="JNU19" s="389"/>
      <c r="JNV19" s="389"/>
      <c r="JNW19" s="389"/>
      <c r="JNX19" s="389"/>
      <c r="JNY19" s="389"/>
      <c r="JOK19" s="391"/>
      <c r="JSA19" s="389"/>
      <c r="JSB19" s="389"/>
      <c r="JSC19" s="389"/>
      <c r="JSD19" s="389"/>
      <c r="JSE19" s="389"/>
      <c r="JSQ19" s="391"/>
      <c r="JWG19" s="389"/>
      <c r="JWH19" s="389"/>
      <c r="JWI19" s="389"/>
      <c r="JWJ19" s="389"/>
      <c r="JWK19" s="389"/>
      <c r="JWW19" s="391"/>
      <c r="KAM19" s="389"/>
      <c r="KAN19" s="389"/>
      <c r="KAO19" s="389"/>
      <c r="KAP19" s="389"/>
      <c r="KAQ19" s="389"/>
      <c r="KBC19" s="391"/>
      <c r="KES19" s="389"/>
      <c r="KET19" s="389"/>
      <c r="KEU19" s="389"/>
      <c r="KEV19" s="389"/>
      <c r="KEW19" s="389"/>
      <c r="KFI19" s="391"/>
      <c r="KIY19" s="389"/>
      <c r="KIZ19" s="389"/>
      <c r="KJA19" s="389"/>
      <c r="KJB19" s="389"/>
      <c r="KJC19" s="389"/>
      <c r="KJO19" s="391"/>
      <c r="KNE19" s="389"/>
      <c r="KNF19" s="389"/>
      <c r="KNG19" s="389"/>
      <c r="KNH19" s="389"/>
      <c r="KNI19" s="389"/>
      <c r="KNU19" s="391"/>
      <c r="KRK19" s="389"/>
      <c r="KRL19" s="389"/>
      <c r="KRM19" s="389"/>
      <c r="KRN19" s="389"/>
      <c r="KRO19" s="389"/>
      <c r="KSA19" s="391"/>
      <c r="KVQ19" s="389"/>
      <c r="KVR19" s="389"/>
      <c r="KVS19" s="389"/>
      <c r="KVT19" s="389"/>
      <c r="KVU19" s="389"/>
      <c r="KWG19" s="391"/>
      <c r="KZW19" s="389"/>
      <c r="KZX19" s="389"/>
      <c r="KZY19" s="389"/>
      <c r="KZZ19" s="389"/>
      <c r="LAA19" s="389"/>
      <c r="LAM19" s="391"/>
      <c r="LEC19" s="389"/>
      <c r="LED19" s="389"/>
      <c r="LEE19" s="389"/>
      <c r="LEF19" s="389"/>
      <c r="LEG19" s="389"/>
      <c r="LES19" s="391"/>
      <c r="LII19" s="389"/>
      <c r="LIJ19" s="389"/>
      <c r="LIK19" s="389"/>
      <c r="LIL19" s="389"/>
      <c r="LIM19" s="389"/>
      <c r="LIY19" s="391"/>
      <c r="LMO19" s="389"/>
      <c r="LMP19" s="389"/>
      <c r="LMQ19" s="389"/>
      <c r="LMR19" s="389"/>
      <c r="LMS19" s="389"/>
      <c r="LNE19" s="391"/>
      <c r="LQU19" s="389"/>
      <c r="LQV19" s="389"/>
      <c r="LQW19" s="389"/>
      <c r="LQX19" s="389"/>
      <c r="LQY19" s="389"/>
      <c r="LRK19" s="391"/>
      <c r="LVA19" s="389"/>
      <c r="LVB19" s="389"/>
      <c r="LVC19" s="389"/>
      <c r="LVD19" s="389"/>
      <c r="LVE19" s="389"/>
      <c r="LVQ19" s="391"/>
      <c r="LZG19" s="389"/>
      <c r="LZH19" s="389"/>
      <c r="LZI19" s="389"/>
      <c r="LZJ19" s="389"/>
      <c r="LZK19" s="389"/>
      <c r="LZW19" s="391"/>
      <c r="MDM19" s="389"/>
      <c r="MDN19" s="389"/>
      <c r="MDO19" s="389"/>
      <c r="MDP19" s="389"/>
      <c r="MDQ19" s="389"/>
      <c r="MEC19" s="391"/>
      <c r="MHS19" s="389"/>
      <c r="MHT19" s="389"/>
      <c r="MHU19" s="389"/>
      <c r="MHV19" s="389"/>
      <c r="MHW19" s="389"/>
      <c r="MII19" s="391"/>
      <c r="MLY19" s="389"/>
      <c r="MLZ19" s="389"/>
      <c r="MMA19" s="389"/>
      <c r="MMB19" s="389"/>
      <c r="MMC19" s="389"/>
      <c r="MMO19" s="391"/>
      <c r="MQE19" s="389"/>
      <c r="MQF19" s="389"/>
      <c r="MQG19" s="389"/>
      <c r="MQH19" s="389"/>
      <c r="MQI19" s="389"/>
      <c r="MQU19" s="391"/>
      <c r="MUK19" s="389"/>
      <c r="MUL19" s="389"/>
      <c r="MUM19" s="389"/>
      <c r="MUN19" s="389"/>
      <c r="MUO19" s="389"/>
      <c r="MVA19" s="391"/>
      <c r="MYQ19" s="389"/>
      <c r="MYR19" s="389"/>
      <c r="MYS19" s="389"/>
      <c r="MYT19" s="389"/>
      <c r="MYU19" s="389"/>
      <c r="MZG19" s="391"/>
      <c r="NCW19" s="389"/>
      <c r="NCX19" s="389"/>
      <c r="NCY19" s="389"/>
      <c r="NCZ19" s="389"/>
      <c r="NDA19" s="389"/>
      <c r="NDM19" s="391"/>
      <c r="NHC19" s="389"/>
      <c r="NHD19" s="389"/>
      <c r="NHE19" s="389"/>
      <c r="NHF19" s="389"/>
      <c r="NHG19" s="389"/>
      <c r="NHS19" s="391"/>
      <c r="NLI19" s="389"/>
      <c r="NLJ19" s="389"/>
      <c r="NLK19" s="389"/>
      <c r="NLL19" s="389"/>
      <c r="NLM19" s="389"/>
      <c r="NLY19" s="391"/>
      <c r="NPO19" s="389"/>
      <c r="NPP19" s="389"/>
      <c r="NPQ19" s="389"/>
      <c r="NPR19" s="389"/>
      <c r="NPS19" s="389"/>
      <c r="NQE19" s="391"/>
      <c r="NTU19" s="389"/>
      <c r="NTV19" s="389"/>
      <c r="NTW19" s="389"/>
      <c r="NTX19" s="389"/>
      <c r="NTY19" s="389"/>
      <c r="NUK19" s="391"/>
      <c r="NYA19" s="389"/>
      <c r="NYB19" s="389"/>
      <c r="NYC19" s="389"/>
      <c r="NYD19" s="389"/>
      <c r="NYE19" s="389"/>
      <c r="NYQ19" s="391"/>
      <c r="OCG19" s="389"/>
      <c r="OCH19" s="389"/>
      <c r="OCI19" s="389"/>
      <c r="OCJ19" s="389"/>
      <c r="OCK19" s="389"/>
      <c r="OCW19" s="391"/>
      <c r="OGM19" s="389"/>
      <c r="OGN19" s="389"/>
      <c r="OGO19" s="389"/>
      <c r="OGP19" s="389"/>
      <c r="OGQ19" s="389"/>
      <c r="OHC19" s="391"/>
      <c r="OKS19" s="389"/>
      <c r="OKT19" s="389"/>
      <c r="OKU19" s="389"/>
      <c r="OKV19" s="389"/>
      <c r="OKW19" s="389"/>
      <c r="OLI19" s="391"/>
      <c r="OOY19" s="389"/>
      <c r="OOZ19" s="389"/>
      <c r="OPA19" s="389"/>
      <c r="OPB19" s="389"/>
      <c r="OPC19" s="389"/>
      <c r="OPO19" s="391"/>
      <c r="OTE19" s="389"/>
      <c r="OTF19" s="389"/>
      <c r="OTG19" s="389"/>
      <c r="OTH19" s="389"/>
      <c r="OTI19" s="389"/>
      <c r="OTU19" s="391"/>
      <c r="OXK19" s="389"/>
      <c r="OXL19" s="389"/>
      <c r="OXM19" s="389"/>
      <c r="OXN19" s="389"/>
      <c r="OXO19" s="389"/>
      <c r="OYA19" s="391"/>
      <c r="PBQ19" s="389"/>
      <c r="PBR19" s="389"/>
      <c r="PBS19" s="389"/>
      <c r="PBT19" s="389"/>
      <c r="PBU19" s="389"/>
      <c r="PCG19" s="391"/>
      <c r="PFW19" s="389"/>
      <c r="PFX19" s="389"/>
      <c r="PFY19" s="389"/>
      <c r="PFZ19" s="389"/>
      <c r="PGA19" s="389"/>
      <c r="PGM19" s="391"/>
      <c r="PKC19" s="389"/>
      <c r="PKD19" s="389"/>
      <c r="PKE19" s="389"/>
      <c r="PKF19" s="389"/>
      <c r="PKG19" s="389"/>
      <c r="PKS19" s="391"/>
      <c r="POI19" s="389"/>
      <c r="POJ19" s="389"/>
      <c r="POK19" s="389"/>
      <c r="POL19" s="389"/>
      <c r="POM19" s="389"/>
    </row>
    <row r="20" spans="2:1995 2085:2985 3075:4085 4175:5075 5165:6065 6155:7165 7255:8155 8245:9145 9235:10233 10241:11219" x14ac:dyDescent="0.25">
      <c r="B20" s="385">
        <f>VLOOKUP(C20,CX18:CY22,2,FALSE)</f>
        <v>3</v>
      </c>
      <c r="C20" s="386" t="str">
        <f>'Tournament Setup'!D16</f>
        <v>Denmark</v>
      </c>
      <c r="D20" s="385">
        <f>SUMPRODUCT((DA3:DA54=C20)*(DE3:DE54="W"))+SUMPRODUCT((DD3:DD54=C20)*(DF3:DF54="W"))</f>
        <v>0</v>
      </c>
      <c r="E20" s="385">
        <f>SUMPRODUCT((DA3:DA54=C20)*(DE3:DE54="D"))+SUMPRODUCT((DD3:DD54=C20)*(DF3:DF54="D"))</f>
        <v>0</v>
      </c>
      <c r="F20" s="385">
        <f>SUMPRODUCT((DA3:DA54=C20)*(DE3:DE54="L"))+SUMPRODUCT((DD3:DD54=C20)*(DF3:DF54="L"))</f>
        <v>0</v>
      </c>
      <c r="G20" s="385">
        <f>SUMIF(DA3:DA72,C20,DB3:DB72)+SUMIF(DD3:DD72,C20,DC3:DC72)</f>
        <v>0</v>
      </c>
      <c r="H20" s="385">
        <f>SUMIF(DD3:DD72,C20,DB3:DB72)+SUMIF(DA3:DA72,C20,DC3:DC72)</f>
        <v>0</v>
      </c>
      <c r="I20" s="385">
        <f t="shared" si="2562"/>
        <v>1000</v>
      </c>
      <c r="J20" s="385">
        <f t="shared" si="2563"/>
        <v>0</v>
      </c>
      <c r="K20" s="391">
        <v>14</v>
      </c>
      <c r="L20" s="385">
        <f>IF(COUNTIF(J18:J22,4)&lt;&gt;4,RANK(J20,J18:J22),J72)</f>
        <v>1</v>
      </c>
      <c r="N20" s="385">
        <f>SUMPRODUCT((L18:L21=L20)*(K18:K21&lt;K20))+L20</f>
        <v>2</v>
      </c>
      <c r="O20" s="386" t="str">
        <f>INDEX(C18:C22,MATCH(3,N18:N22,0),0)</f>
        <v>Sweden</v>
      </c>
      <c r="P20" s="385">
        <f>INDEX(L18:L22,MATCH(O20,C18:C22,0),0)</f>
        <v>1</v>
      </c>
      <c r="Q20" s="385" t="str">
        <f>IF(AND(Q19&lt;&gt;"",P20=1),O20,"")</f>
        <v>Sweden</v>
      </c>
      <c r="R20" s="385" t="str">
        <f>IF(AND(R19&lt;&gt;"",P21=2),O21,"")</f>
        <v/>
      </c>
      <c r="S20" s="385" t="str">
        <f>IF(AND(S19&lt;&gt;"",P22=3),O22,"")</f>
        <v/>
      </c>
      <c r="V20" s="385" t="str">
        <f t="shared" si="2805"/>
        <v>Sweden</v>
      </c>
      <c r="W20" s="385">
        <f>SUMPRODUCT((DA3:DA54=V20)*(DD3:DD54=V21)*(DE3:DE54="W"))+SUMPRODUCT((DA3:DA54=V20)*(DD3:DD54=V22)*(DE3:DE54="W"))+SUMPRODUCT((DA3:DA54=V20)*(DD3:DD54=V18)*(DE3:DE54="W"))+SUMPRODUCT((DA3:DA54=V20)*(DD3:DD54=V19)*(DE3:DE54="W"))+SUMPRODUCT((DA3:DA54=V21)*(DD3:DD54=V20)*(DF3:DF54="W"))+SUMPRODUCT((DA3:DA54=V22)*(DD3:DD54=V20)*(DF3:DF54="W"))+SUMPRODUCT((DA3:DA54=V18)*(DD3:DD54=V20)*(DF3:DF54="W"))+SUMPRODUCT((DA3:DA54=V19)*(DD3:DD54=V20)*(DF3:DF54="W"))</f>
        <v>0</v>
      </c>
      <c r="X20" s="385">
        <f>SUMPRODUCT((DA3:DA54=V20)*(DD3:DD54=V21)*(DE3:DE54="D"))+SUMPRODUCT((DA3:DA54=V20)*(DD3:DD54=V22)*(DE3:DE54="D"))+SUMPRODUCT((DA3:DA54=V20)*(DD3:DD54=V18)*(DE3:DE54="D"))+SUMPRODUCT((DA3:DA54=V20)*(DD3:DD54=V19)*(DE3:DE54="D"))+SUMPRODUCT((DA3:DA54=V21)*(DD3:DD54=V20)*(DE3:DE54="D"))+SUMPRODUCT((DA3:DA54=V22)*(DD3:DD54=V20)*(DE3:DE54="D"))+SUMPRODUCT((DA3:DA54=V18)*(DD3:DD54=V20)*(DE3:DE54="D"))+SUMPRODUCT((DA3:DA54=V19)*(DD3:DD54=V20)*(DE3:DE54="D"))</f>
        <v>0</v>
      </c>
      <c r="Y20" s="385">
        <f>SUMPRODUCT((DA3:DA54=V20)*(DD3:DD54=V21)*(DE3:DE54="L"))+SUMPRODUCT((DA3:DA54=V20)*(DD3:DD54=V22)*(DE3:DE54="L"))+SUMPRODUCT((DA3:DA54=V20)*(DD3:DD54=V18)*(DE3:DE54="L"))+SUMPRODUCT((DA3:DA54=V20)*(DD3:DD54=V19)*(DE3:DE54="L"))+SUMPRODUCT((DA3:DA54=V21)*(DD3:DD54=V20)*(DF3:DF54="L"))+SUMPRODUCT((DA3:DA54=V22)*(DD3:DD54=V20)*(DF3:DF54="L"))+SUMPRODUCT((DA3:DA54=V18)*(DD3:DD54=V20)*(DF3:DF54="L"))+SUMPRODUCT((DA3:DA54=V19)*(DD3:DD54=V20)*(DF3:DF54="L"))</f>
        <v>0</v>
      </c>
      <c r="Z20" s="385">
        <f>SUMPRODUCT((DA3:DA54=V20)*(DD3:DD54=V21)*DB3:DB54)+SUMPRODUCT((DA3:DA54=V20)*(DD3:DD54=V22)*DB3:DB54)+SUMPRODUCT((DA3:DA54=V20)*(DD3:DD54=V18)*DB3:DB54)+SUMPRODUCT((DA3:DA54=V20)*(DD3:DD54=V19)*DB3:DB54)+SUMPRODUCT((DA3:DA54=V21)*(DD3:DD54=V20)*DC3:DC54)+SUMPRODUCT((DA3:DA54=V22)*(DD3:DD54=V20)*DC3:DC54)+SUMPRODUCT((DA3:DA54=V18)*(DD3:DD54=V20)*DC3:DC54)+SUMPRODUCT((DA3:DA54=V19)*(DD3:DD54=V20)*DC3:DC54)</f>
        <v>0</v>
      </c>
      <c r="AA20" s="385">
        <f>SUMPRODUCT((DA3:DA54=V20)*(DD3:DD54=V21)*DC3:DC54)+SUMPRODUCT((DA3:DA54=V20)*(DD3:DD54=V22)*DC3:DC54)+SUMPRODUCT((DA3:DA54=V20)*(DD3:DD54=V18)*DC3:DC54)+SUMPRODUCT((DA3:DA54=V20)*(DD3:DD54=V19)*DC3:DC54)+SUMPRODUCT((DA3:DA54=V21)*(DD3:DD54=V20)*DB3:DB54)+SUMPRODUCT((DA3:DA54=V22)*(DD3:DD54=V20)*DB3:DB54)+SUMPRODUCT((DA3:DA54=V18)*(DD3:DD54=V20)*DB3:DB54)+SUMPRODUCT((DA3:DA54=V19)*(DD3:DD54=V20)*DB3:DB54)</f>
        <v>0</v>
      </c>
      <c r="AB20" s="385">
        <f>Z20-AA20+1000</f>
        <v>1000</v>
      </c>
      <c r="AC20" s="385">
        <f t="shared" si="2564"/>
        <v>0</v>
      </c>
      <c r="AD20" s="385">
        <f>IF(V20&lt;&gt;"",VLOOKUP(V20,C4:I52,7,FALSE),"")</f>
        <v>1000</v>
      </c>
      <c r="AE20" s="385">
        <f>IF(V20&lt;&gt;"",VLOOKUP(V20,C4:I52,5,FALSE),"")</f>
        <v>0</v>
      </c>
      <c r="AF20" s="385">
        <f>IF(V20&lt;&gt;"",VLOOKUP(V20,C4:K52,9,FALSE),"")</f>
        <v>22</v>
      </c>
      <c r="AG20" s="385">
        <f t="shared" si="2565"/>
        <v>0</v>
      </c>
      <c r="AH20" s="385">
        <f>IF(V20&lt;&gt;"",RANK(AG20,AG18:AG22),"")</f>
        <v>1</v>
      </c>
      <c r="AI20" s="385">
        <f>IF(V20&lt;&gt;"",SUMPRODUCT((AG18:AG22=AG20)*(AB18:AB22&gt;AB20)),"")</f>
        <v>0</v>
      </c>
      <c r="AJ20" s="385">
        <f>IF(V20&lt;&gt;"",SUMPRODUCT((AG18:AG22=AG20)*(AB18:AB22=AB20)*(Z18:Z22&gt;Z20)),"")</f>
        <v>0</v>
      </c>
      <c r="AK20" s="385">
        <f>IF(V20&lt;&gt;"",SUMPRODUCT((AG18:AG22=AG20)*(AB18:AB22=AB20)*(Z18:Z22=Z20)*(AD18:AD22&gt;AD20)),"")</f>
        <v>0</v>
      </c>
      <c r="AL20" s="385">
        <f>IF(V20&lt;&gt;"",SUMPRODUCT((AG18:AG22=AG20)*(AB18:AB22=AB20)*(Z18:Z22=Z20)*(AD18:AD22=AD20)*(AE18:AE22&gt;AE20)),"")</f>
        <v>0</v>
      </c>
      <c r="AM20" s="385">
        <f>IF(V20&lt;&gt;"",SUMPRODUCT((AG18:AG22=AG20)*(AB18:AB22=AB20)*(Z18:Z22=Z20)*(AD18:AD22=AD20)*(AE18:AE22=AE20)*(AF18:AF22&gt;AF20)),"")</f>
        <v>1</v>
      </c>
      <c r="AN20" s="385">
        <f>IF(V20&lt;&gt;"",IF(AN72&lt;&gt;"",IF(U69=3,AN72,AN72+U69),SUM(AH20:AM20)),"")</f>
        <v>2</v>
      </c>
      <c r="AO20" s="385" t="str">
        <f>IF(V20&lt;&gt;"",INDEX(V18:V22,MATCH(3,AN18:AN22,0),0),"")</f>
        <v>Denmark</v>
      </c>
      <c r="AP20" s="385" t="str">
        <f>IF(R19&lt;&gt;"",R19,"")</f>
        <v/>
      </c>
      <c r="AQ20" s="385">
        <f>SUMPRODUCT((DA3:DA54=AP20)*(DD3:DD54=AP21)*(DE3:DE54="W"))+SUMPRODUCT((DA3:DA54=AP20)*(DD3:DD54=AP22)*(DE3:DE54="W"))+SUMPRODUCT((DA3:DA54=AP20)*(DD3:DD54=AP19)*(DE3:DE54="W"))+SUMPRODUCT((DA3:DA54=AP21)*(DD3:DD54=AP20)*(DF3:DF54="W"))+SUMPRODUCT((DA3:DA54=AP22)*(DD3:DD54=AP20)*(DF3:DF54="W"))+SUMPRODUCT((DA3:DA54=AP19)*(DD3:DD54=AP20)*(DF3:DF54="W"))</f>
        <v>0</v>
      </c>
      <c r="AR20" s="385">
        <f>SUMPRODUCT((DA3:DA54=AP20)*(DD3:DD54=AP21)*(DE3:DE54="D"))+SUMPRODUCT((DA3:DA54=AP20)*(DD3:DD54=AP22)*(DE3:DE54="D"))+SUMPRODUCT((DA3:DA54=AP20)*(DD3:DD54=AP19)*(DE3:DE54="D"))+SUMPRODUCT((DA3:DA54=AP21)*(DD3:DD54=AP20)*(DE3:DE54="D"))+SUMPRODUCT((DA3:DA54=AP22)*(DD3:DD54=AP20)*(DE3:DE54="D"))+SUMPRODUCT((DA3:DA54=AP19)*(DD3:DD54=AP20)*(DE3:DE54="D"))</f>
        <v>0</v>
      </c>
      <c r="AS20" s="385">
        <f>SUMPRODUCT((DA3:DA54=AP20)*(DD3:DD54=AP21)*(DE3:DE54="L"))+SUMPRODUCT((DA3:DA54=AP20)*(DD3:DD54=AP22)*(DE3:DE54="L"))+SUMPRODUCT((DA3:DA54=AP20)*(DD3:DD54=AP19)*(DE3:DE54="L"))+SUMPRODUCT((DA3:DA54=AP21)*(DD3:DD54=AP20)*(DF3:DF54="L"))+SUMPRODUCT((DA3:DA54=AP22)*(DD3:DD54=AP20)*(DF3:DF54="L"))+SUMPRODUCT((DA3:DA54=AP19)*(DD3:DD54=AP20)*(DF3:DF54="L"))</f>
        <v>0</v>
      </c>
      <c r="AT20" s="385">
        <f>SUMPRODUCT((DA3:DA54=AP20)*(DD3:DD54=AP21)*DB3:DB54)+SUMPRODUCT((DA3:DA54=AP20)*(DD3:DD54=AP22)*DB3:DB54)+SUMPRODUCT((DA3:DA54=AP20)*(DD3:DD54=AP18)*DB3:DB54)+SUMPRODUCT((DA3:DA54=AP20)*(DD3:DD54=AP19)*DB3:DB54)+SUMPRODUCT((DA3:DA54=AP21)*(DD3:DD54=AP20)*DC3:DC54)+SUMPRODUCT((DA3:DA54=AP22)*(DD3:DD54=AP20)*DC3:DC54)+SUMPRODUCT((DA3:DA54=AP18)*(DD3:DD54=AP20)*DC3:DC54)+SUMPRODUCT((DA3:DA54=AP19)*(DD3:DD54=AP20)*DC3:DC54)</f>
        <v>0</v>
      </c>
      <c r="AU20" s="385">
        <f>SUMPRODUCT((DA3:DA54=AP20)*(DD3:DD54=AP21)*DC3:DC54)+SUMPRODUCT((DA3:DA54=AP20)*(DD3:DD54=AP22)*DC3:DC54)+SUMPRODUCT((DA3:DA54=AP20)*(DD3:DD54=AP18)*DC3:DC54)+SUMPRODUCT((DA3:DA54=AP20)*(DD3:DD54=AP19)*DC3:DC54)+SUMPRODUCT((DA3:DA54=AP21)*(DD3:DD54=AP20)*DB3:DB54)+SUMPRODUCT((DA3:DA54=AP22)*(DD3:DD54=AP20)*DB3:DB54)+SUMPRODUCT((DA3:DA54=AP18)*(DD3:DD54=AP20)*DB3:DB54)+SUMPRODUCT((DA3:DA54=AP19)*(DD3:DD54=AP20)*DB3:DB54)</f>
        <v>0</v>
      </c>
      <c r="AV20" s="385">
        <f>AT20-AU20+1000</f>
        <v>1000</v>
      </c>
      <c r="AW20" s="385" t="str">
        <f t="shared" si="2806"/>
        <v/>
      </c>
      <c r="AX20" s="385" t="str">
        <f>IF(AP20&lt;&gt;"",VLOOKUP(AP20,C4:I52,7,FALSE),"")</f>
        <v/>
      </c>
      <c r="AY20" s="385" t="str">
        <f>IF(AP20&lt;&gt;"",VLOOKUP(AP20,C4:I52,5,FALSE),"")</f>
        <v/>
      </c>
      <c r="AZ20" s="385" t="str">
        <f>IF(AP20&lt;&gt;"",VLOOKUP(AP20,C4:K52,9,FALSE),"")</f>
        <v/>
      </c>
      <c r="BA20" s="385" t="str">
        <f t="shared" si="2807"/>
        <v/>
      </c>
      <c r="BB20" s="385" t="str">
        <f>IF(AP20&lt;&gt;"",RANK(BA20,BA18:BA22),"")</f>
        <v/>
      </c>
      <c r="BC20" s="385" t="str">
        <f>IF(AP20&lt;&gt;"",SUMPRODUCT((BA18:BA22=BA20)*(AV18:AV22&gt;AV20)),"")</f>
        <v/>
      </c>
      <c r="BD20" s="385" t="str">
        <f>IF(AP20&lt;&gt;"",SUMPRODUCT((BA18:BA22=BA20)*(AV18:AV22=AV20)*(AT18:AT22&gt;AT20)),"")</f>
        <v/>
      </c>
      <c r="BE20" s="385" t="str">
        <f>IF(AP20&lt;&gt;"",SUMPRODUCT((BA18:BA22=BA20)*(AV18:AV22=AV20)*(AT18:AT22=AT20)*(AX18:AX22&gt;AX20)),"")</f>
        <v/>
      </c>
      <c r="BF20" s="385" t="str">
        <f>IF(AP20&lt;&gt;"",SUMPRODUCT((BA18:BA22=BA20)*(AV18:AV22=AV20)*(AT18:AT22=AT20)*(AX18:AX22=AX20)*(AY18:AY22&gt;AY20)),"")</f>
        <v/>
      </c>
      <c r="BG20" s="385" t="str">
        <f>IF(AP20&lt;&gt;"",SUMPRODUCT((BA18:BA22=BA20)*(AV18:AV22=AV20)*(AT18:AT22=AT20)*(AX18:AX22=AX20)*(AY18:AY22=AY20)*(AZ18:AZ22&gt;AZ20)),"")</f>
        <v/>
      </c>
      <c r="BH20" s="385" t="str">
        <f>IF(AP20&lt;&gt;"",IF(BH72&lt;&gt;"",IF(AO69=3,BH72,BH72+AO69),SUM(BB20:BG20)+1),"")</f>
        <v/>
      </c>
      <c r="BI20" s="385" t="str">
        <f>IF(AP20&lt;&gt;"",INDEX(AP19:AP22,MATCH(3,BH19:BH22,0),0),"")</f>
        <v/>
      </c>
      <c r="BJ20" s="385" t="str">
        <f>IF(S18&lt;&gt;"",S18,"")</f>
        <v/>
      </c>
      <c r="BK20" s="385">
        <f>SUMPRODUCT((DA3:DA54=BJ20)*(DD3:DD54=BJ21)*(DE3:DE54="W"))+SUMPRODUCT((DA3:DA54=BJ20)*(DD3:DD54=BJ22)*(DE3:DE54="W"))+SUMPRODUCT((DA3:DA54=BJ20)*(DD3:DD54=BJ23)*(DE3:DE54="W"))+SUMPRODUCT((DA3:DA54=BJ21)*(DD3:DD54=BJ20)*(DF3:DF54="W"))+SUMPRODUCT((DA3:DA54=BJ22)*(DD3:DD54=BJ20)*(DF3:DF54="W"))+SUMPRODUCT((DA3:DA54=BJ23)*(DD3:DD54=BJ20)*(DF3:DF54="W"))</f>
        <v>0</v>
      </c>
      <c r="BL20" s="385">
        <f>SUMPRODUCT((DA3:DA54=BJ20)*(DD3:DD54=BJ21)*(DE3:DE54="D"))+SUMPRODUCT((DA3:DA54=BJ20)*(DD3:DD54=BJ22)*(DE3:DE54="D"))+SUMPRODUCT((DA3:DA54=BJ20)*(DD3:DD54=BJ23)*(DE3:DE54="D"))+SUMPRODUCT((DA3:DA54=BJ21)*(DD3:DD54=BJ20)*(DE3:DE54="D"))+SUMPRODUCT((DA3:DA54=BJ22)*(DD3:DD54=BJ20)*(DE3:DE54="D"))+SUMPRODUCT((DA3:DA54=BJ23)*(DD3:DD54=BJ20)*(DE3:DE54="D"))</f>
        <v>0</v>
      </c>
      <c r="BM20" s="385">
        <f>SUMPRODUCT((DA3:DA54=BJ20)*(DD3:DD54=BJ21)*(DE3:DE54="L"))+SUMPRODUCT((DA3:DA54=BJ20)*(DD3:DD54=BJ22)*(DE3:DE54="L"))+SUMPRODUCT((DA3:DA54=BJ20)*(DD3:DD54=BJ23)*(DE3:DE54="L"))+SUMPRODUCT((DA3:DA54=BJ21)*(DD3:DD54=BJ20)*(DF3:DF54="L"))+SUMPRODUCT((DA3:DA54=BJ22)*(DD3:DD54=BJ20)*(DF3:DF54="L"))+SUMPRODUCT((DA3:DA54=BJ23)*(DD3:DD54=BJ20)*(DF3:DF54="L"))</f>
        <v>0</v>
      </c>
      <c r="BN20" s="385">
        <f>SUMPRODUCT((DA3:DA54=BJ20)*(DD3:DD54=BJ21)*DB3:DB54)+SUMPRODUCT((DA3:DA54=BJ20)*(DD3:DD54=BJ22)*DB3:DB54)+SUMPRODUCT((DA3:DA54=BJ20)*(DD3:DD54=BJ18)*DB3:DB54)+SUMPRODUCT((DA3:DA54=BJ20)*(DD3:DD54=BJ19)*DB3:DB54)+SUMPRODUCT((DA3:DA54=BJ21)*(DD3:DD54=BJ20)*DC3:DC54)+SUMPRODUCT((DA3:DA54=BJ22)*(DD3:DD54=BJ20)*DC3:DC54)+SUMPRODUCT((DA3:DA54=BJ18)*(DD3:DD54=BJ20)*DC3:DC54)+SUMPRODUCT((DA3:DA54=BJ19)*(DD3:DD54=BJ20)*DC3:DC54)</f>
        <v>0</v>
      </c>
      <c r="BO20" s="385">
        <f>SUMPRODUCT((DA3:DA54=BJ20)*(DD3:DD54=BJ21)*DC3:DC54)+SUMPRODUCT((DA3:DA54=BJ20)*(DD3:DD54=BJ22)*DC3:DC54)+SUMPRODUCT((DA3:DA54=BJ20)*(DD3:DD54=BJ18)*DC3:DC54)+SUMPRODUCT((DA3:DA54=BJ20)*(DD3:DD54=BJ19)*DC3:DC54)+SUMPRODUCT((DA3:DA54=BJ21)*(DD3:DD54=BJ20)*DB3:DB54)+SUMPRODUCT((DA3:DA54=BJ22)*(DD3:DD54=BJ20)*DB3:DB54)+SUMPRODUCT((DA3:DA54=BJ18)*(DD3:DD54=BJ20)*DB3:DB54)+SUMPRODUCT((DA3:DA54=BJ19)*(DD3:DD54=BJ20)*DB3:DB54)</f>
        <v>0</v>
      </c>
      <c r="BP20" s="385">
        <f>BN20-BO20+1000</f>
        <v>1000</v>
      </c>
      <c r="BQ20" s="385" t="str">
        <f t="shared" ref="BQ20:BQ21" si="3099">IF(BJ20&lt;&gt;"",BK20*3+BL20*1,"")</f>
        <v/>
      </c>
      <c r="BR20" s="385" t="str">
        <f>IF(BJ20&lt;&gt;"",VLOOKUP(BJ20,C4:I52,7,FALSE),"")</f>
        <v/>
      </c>
      <c r="BS20" s="385" t="str">
        <f>IF(BJ20&lt;&gt;"",VLOOKUP(BJ20,C4:I52,5,FALSE),"")</f>
        <v/>
      </c>
      <c r="BT20" s="385" t="str">
        <f>IF(BJ20&lt;&gt;"",VLOOKUP(BJ20,C4:K52,9,FALSE),"")</f>
        <v/>
      </c>
      <c r="BU20" s="385" t="str">
        <f t="shared" ref="BU20:BU21" si="3100">BQ20</f>
        <v/>
      </c>
      <c r="BV20" s="385" t="str">
        <f>IF(BJ20&lt;&gt;"",RANK(BU20,BU18:BU22),"")</f>
        <v/>
      </c>
      <c r="BW20" s="385" t="str">
        <f>IF(BJ20&lt;&gt;"",SUMPRODUCT((BU18:BU22=BU20)*(BP18:BP22&gt;BP20)),"")</f>
        <v/>
      </c>
      <c r="BX20" s="385" t="str">
        <f>IF(BJ20&lt;&gt;"",SUMPRODUCT((BU18:BU22=BU20)*(BP18:BP22=BP20)*(BN18:BN22&gt;BN20)),"")</f>
        <v/>
      </c>
      <c r="BY20" s="385" t="str">
        <f>IF(BJ20&lt;&gt;"",SUMPRODUCT((BU18:BU22=BU20)*(BP18:BP22=BP20)*(BN18:BN22=BN20)*(BR18:BR22&gt;BR20)),"")</f>
        <v/>
      </c>
      <c r="BZ20" s="385" t="str">
        <f>IF(BJ20&lt;&gt;"",SUMPRODUCT((BU18:BU22=BU20)*(BP18:BP22=BP20)*(BN18:BN22=BN20)*(BR18:BR22=BR20)*(BS18:BS22&gt;BS20)),"")</f>
        <v/>
      </c>
      <c r="CA20" s="385" t="str">
        <f>IF(BJ20&lt;&gt;"",SUMPRODUCT((BU18:BU22=BU20)*(BP18:BP22=BP20)*(BN18:BN22=BN20)*(BR18:BR22=BR20)*(BS18:BS22=BS20)*(BT18:BT22&gt;BT20)),"")</f>
        <v/>
      </c>
      <c r="CB20" s="385" t="str">
        <f>IF(BJ20&lt;&gt;"",SUM(BV20:CA20)+2,"")</f>
        <v/>
      </c>
      <c r="CC20" s="385" t="str">
        <f>IF(BJ20&lt;&gt;"",INDEX(BJ20:BJ22,MATCH(3,CB20:CB22,0),0),"")</f>
        <v/>
      </c>
      <c r="CX20" s="385" t="str">
        <f>IF(CC20&lt;&gt;"",CC20,IF(BI20&lt;&gt;"",BI20,IF(AO20&lt;&gt;"",AO20,O20)))</f>
        <v>Denmark</v>
      </c>
      <c r="CY20" s="385">
        <v>3</v>
      </c>
      <c r="CZ20" s="385">
        <v>18</v>
      </c>
      <c r="DA20" s="389" t="str">
        <f>'Game Board'!F25</f>
        <v>Norway</v>
      </c>
      <c r="DB20" s="389">
        <f>IF(DA2&lt;&gt;"",IF(AND('Game Board'!G25&lt;&gt;"",'Game Board'!H25&lt;&gt;""),'Game Board'!G25,0),"")</f>
        <v>0</v>
      </c>
      <c r="DC20" s="389">
        <f>IF(DA2&lt;&gt;"",IF(AND('Game Board'!G25&lt;&gt;"",'Game Board'!H25&lt;&gt;""),'Game Board'!H25,0),"")</f>
        <v>0</v>
      </c>
      <c r="DD20" s="389" t="str">
        <f>'Game Board'!I25</f>
        <v>Iceland</v>
      </c>
      <c r="DE20" s="389" t="str">
        <f>IF(AND('Game Board'!G25&lt;&gt;"",'Game Board'!H25&lt;&gt;""),IF(DB20&gt;DC20,"W",IF(DB20=DC20,"D","L")),"")</f>
        <v/>
      </c>
      <c r="DF20" s="385" t="str">
        <f t="shared" si="36"/>
        <v/>
      </c>
      <c r="DH20" s="385">
        <f ca="1">VLOOKUP(DI20,HD18:HE22,2,FALSE)</f>
        <v>3</v>
      </c>
      <c r="DI20" s="386" t="str">
        <f t="shared" si="2566"/>
        <v>Denmark</v>
      </c>
      <c r="DJ20" s="385">
        <f ca="1">SUMPRODUCT((HG3:HG54=DI20)*(HK3:HK54="W"))+SUMPRODUCT((HJ3:HJ54=DI20)*(HL3:HL54="W"))</f>
        <v>0</v>
      </c>
      <c r="DK20" s="385">
        <f ca="1">SUMPRODUCT((HG3:HG54=DI20)*(HK3:HK54="D"))+SUMPRODUCT((HJ3:HJ54=DI20)*(HL3:HL54="D"))</f>
        <v>0</v>
      </c>
      <c r="DL20" s="385">
        <f ca="1">SUMPRODUCT((HG3:HG54=DI20)*(HK3:HK54="L"))+SUMPRODUCT((HJ3:HJ54=DI20)*(HL3:HL54="L"))</f>
        <v>0</v>
      </c>
      <c r="DM20" s="385">
        <f ca="1">SUMIF(HG3:HG72,DI20,HH3:HH72)+SUMIF(HJ3:HJ72,DI20,HI3:HI72)</f>
        <v>0</v>
      </c>
      <c r="DN20" s="385">
        <f ca="1">SUMIF(HJ3:HJ72,DI20,HH3:HH72)+SUMIF(HG3:HG72,DI20,HI3:HI72)</f>
        <v>0</v>
      </c>
      <c r="DO20" s="385">
        <f t="shared" ca="1" si="2567"/>
        <v>1000</v>
      </c>
      <c r="DP20" s="385">
        <f t="shared" ca="1" si="2568"/>
        <v>0</v>
      </c>
      <c r="DQ20" s="391">
        <f t="shared" si="293"/>
        <v>14</v>
      </c>
      <c r="DR20" s="385">
        <f ca="1">IF(COUNTIF(DP18:DP22,4)&lt;&gt;4,RANK(DP20,DP18:DP22),DP72)</f>
        <v>1</v>
      </c>
      <c r="DT20" s="385">
        <f ca="1">SUMPRODUCT((DR18:DR21=DR20)*(DQ18:DQ21&lt;DQ20))+DR20</f>
        <v>2</v>
      </c>
      <c r="DU20" s="386" t="str">
        <f ca="1">INDEX(DI18:DI22,MATCH(3,DT18:DT22,0),0)</f>
        <v>Sweden</v>
      </c>
      <c r="DV20" s="385">
        <f ca="1">INDEX(DR18:DR22,MATCH(DU20,DI18:DI22,0),0)</f>
        <v>1</v>
      </c>
      <c r="DW20" s="385" t="str">
        <f ca="1">IF(AND(DW19&lt;&gt;"",DV20=1),DU20,"")</f>
        <v>Sweden</v>
      </c>
      <c r="DX20" s="385" t="str">
        <f ca="1">IF(AND(DX19&lt;&gt;"",DV21=2),DU21,"")</f>
        <v/>
      </c>
      <c r="DY20" s="385" t="str">
        <f ca="1">IF(AND(DY19&lt;&gt;"",DV22=3),DU22,"")</f>
        <v/>
      </c>
      <c r="EB20" s="385" t="str">
        <f t="shared" ca="1" si="2808"/>
        <v>Sweden</v>
      </c>
      <c r="EC20" s="385">
        <f ca="1">SUMPRODUCT((HG3:HG54=EB20)*(HJ3:HJ54=EB21)*(HK3:HK54="W"))+SUMPRODUCT((HG3:HG54=EB20)*(HJ3:HJ54=EB22)*(HK3:HK54="W"))+SUMPRODUCT((HG3:HG54=EB20)*(HJ3:HJ54=EB18)*(HK3:HK54="W"))+SUMPRODUCT((HG3:HG54=EB20)*(HJ3:HJ54=EB19)*(HK3:HK54="W"))+SUMPRODUCT((HG3:HG54=EB21)*(HJ3:HJ54=EB20)*(HL3:HL54="W"))+SUMPRODUCT((HG3:HG54=EB22)*(HJ3:HJ54=EB20)*(HL3:HL54="W"))+SUMPRODUCT((HG3:HG54=EB18)*(HJ3:HJ54=EB20)*(HL3:HL54="W"))+SUMPRODUCT((HG3:HG54=EB19)*(HJ3:HJ54=EB20)*(HL3:HL54="W"))</f>
        <v>0</v>
      </c>
      <c r="ED20" s="385">
        <f ca="1">SUMPRODUCT((HG3:HG54=EB20)*(HJ3:HJ54=EB21)*(HK3:HK54="D"))+SUMPRODUCT((HG3:HG54=EB20)*(HJ3:HJ54=EB22)*(HK3:HK54="D"))+SUMPRODUCT((HG3:HG54=EB20)*(HJ3:HJ54=EB18)*(HK3:HK54="D"))+SUMPRODUCT((HG3:HG54=EB20)*(HJ3:HJ54=EB19)*(HK3:HK54="D"))+SUMPRODUCT((HG3:HG54=EB21)*(HJ3:HJ54=EB20)*(HK3:HK54="D"))+SUMPRODUCT((HG3:HG54=EB22)*(HJ3:HJ54=EB20)*(HK3:HK54="D"))+SUMPRODUCT((HG3:HG54=EB18)*(HJ3:HJ54=EB20)*(HK3:HK54="D"))+SUMPRODUCT((HG3:HG54=EB19)*(HJ3:HJ54=EB20)*(HK3:HK54="D"))</f>
        <v>0</v>
      </c>
      <c r="EE20" s="385">
        <f ca="1">SUMPRODUCT((HG3:HG54=EB20)*(HJ3:HJ54=EB21)*(HK3:HK54="L"))+SUMPRODUCT((HG3:HG54=EB20)*(HJ3:HJ54=EB22)*(HK3:HK54="L"))+SUMPRODUCT((HG3:HG54=EB20)*(HJ3:HJ54=EB18)*(HK3:HK54="L"))+SUMPRODUCT((HG3:HG54=EB20)*(HJ3:HJ54=EB19)*(HK3:HK54="L"))+SUMPRODUCT((HG3:HG54=EB21)*(HJ3:HJ54=EB20)*(HL3:HL54="L"))+SUMPRODUCT((HG3:HG54=EB22)*(HJ3:HJ54=EB20)*(HL3:HL54="L"))+SUMPRODUCT((HG3:HG54=EB18)*(HJ3:HJ54=EB20)*(HL3:HL54="L"))+SUMPRODUCT((HG3:HG54=EB19)*(HJ3:HJ54=EB20)*(HL3:HL54="L"))</f>
        <v>0</v>
      </c>
      <c r="EF20" s="385">
        <f ca="1">SUMPRODUCT((HG3:HG54=EB20)*(HJ3:HJ54=EB21)*HH3:HH54)+SUMPRODUCT((HG3:HG54=EB20)*(HJ3:HJ54=EB22)*HH3:HH54)+SUMPRODUCT((HG3:HG54=EB20)*(HJ3:HJ54=EB18)*HH3:HH54)+SUMPRODUCT((HG3:HG54=EB20)*(HJ3:HJ54=EB19)*HH3:HH54)+SUMPRODUCT((HG3:HG54=EB21)*(HJ3:HJ54=EB20)*HI3:HI54)+SUMPRODUCT((HG3:HG54=EB22)*(HJ3:HJ54=EB20)*HI3:HI54)+SUMPRODUCT((HG3:HG54=EB18)*(HJ3:HJ54=EB20)*HI3:HI54)+SUMPRODUCT((HG3:HG54=EB19)*(HJ3:HJ54=EB20)*HI3:HI54)</f>
        <v>0</v>
      </c>
      <c r="EG20" s="385">
        <f ca="1">SUMPRODUCT((HG3:HG54=EB20)*(HJ3:HJ54=EB21)*HI3:HI54)+SUMPRODUCT((HG3:HG54=EB20)*(HJ3:HJ54=EB22)*HI3:HI54)+SUMPRODUCT((HG3:HG54=EB20)*(HJ3:HJ54=EB18)*HI3:HI54)+SUMPRODUCT((HG3:HG54=EB20)*(HJ3:HJ54=EB19)*HI3:HI54)+SUMPRODUCT((HG3:HG54=EB21)*(HJ3:HJ54=EB20)*HH3:HH54)+SUMPRODUCT((HG3:HG54=EB22)*(HJ3:HJ54=EB20)*HH3:HH54)+SUMPRODUCT((HG3:HG54=EB18)*(HJ3:HJ54=EB20)*HH3:HH54)+SUMPRODUCT((HG3:HG54=EB19)*(HJ3:HJ54=EB20)*HH3:HH54)</f>
        <v>0</v>
      </c>
      <c r="EH20" s="385">
        <f ca="1">EF20-EG20+1000</f>
        <v>1000</v>
      </c>
      <c r="EI20" s="385">
        <f t="shared" ca="1" si="2569"/>
        <v>0</v>
      </c>
      <c r="EJ20" s="385">
        <f ca="1">IF(EB20&lt;&gt;"",VLOOKUP(EB20,DI4:DO52,7,FALSE),"")</f>
        <v>1000</v>
      </c>
      <c r="EK20" s="385">
        <f ca="1">IF(EB20&lt;&gt;"",VLOOKUP(EB20,DI4:DO52,5,FALSE),"")</f>
        <v>0</v>
      </c>
      <c r="EL20" s="385">
        <f ca="1">IF(EB20&lt;&gt;"",VLOOKUP(EB20,DI4:DQ52,9,FALSE),"")</f>
        <v>22</v>
      </c>
      <c r="EM20" s="385">
        <f t="shared" ca="1" si="2570"/>
        <v>0</v>
      </c>
      <c r="EN20" s="385">
        <f ca="1">IF(EB20&lt;&gt;"",RANK(EM20,EM18:EM22),"")</f>
        <v>1</v>
      </c>
      <c r="EO20" s="385">
        <f ca="1">IF(EB20&lt;&gt;"",SUMPRODUCT((EM18:EM22=EM20)*(EH18:EH22&gt;EH20)),"")</f>
        <v>0</v>
      </c>
      <c r="EP20" s="385">
        <f ca="1">IF(EB20&lt;&gt;"",SUMPRODUCT((EM18:EM22=EM20)*(EH18:EH22=EH20)*(EF18:EF22&gt;EF20)),"")</f>
        <v>0</v>
      </c>
      <c r="EQ20" s="385">
        <f ca="1">IF(EB20&lt;&gt;"",SUMPRODUCT((EM18:EM22=EM20)*(EH18:EH22=EH20)*(EF18:EF22=EF20)*(EJ18:EJ22&gt;EJ20)),"")</f>
        <v>0</v>
      </c>
      <c r="ER20" s="385">
        <f ca="1">IF(EB20&lt;&gt;"",SUMPRODUCT((EM18:EM22=EM20)*(EH18:EH22=EH20)*(EF18:EF22=EF20)*(EJ18:EJ22=EJ20)*(EK18:EK22&gt;EK20)),"")</f>
        <v>0</v>
      </c>
      <c r="ES20" s="385">
        <f ca="1">IF(EB20&lt;&gt;"",SUMPRODUCT((EM18:EM22=EM20)*(EH18:EH22=EH20)*(EF18:EF22=EF20)*(EJ18:EJ22=EJ20)*(EK18:EK22=EK20)*(EL18:EL22&gt;EL20)),"")</f>
        <v>1</v>
      </c>
      <c r="ET20" s="385">
        <f ca="1">IF(EB20&lt;&gt;"",IF(ET72&lt;&gt;"",IF(EA69=3,ET72,ET72+EA69),SUM(EN20:ES20)),"")</f>
        <v>2</v>
      </c>
      <c r="EU20" s="385" t="str">
        <f ca="1">IF(EB20&lt;&gt;"",INDEX(EB18:EB22,MATCH(3,ET18:ET22,0),0),"")</f>
        <v>Denmark</v>
      </c>
      <c r="EV20" s="385" t="str">
        <f ca="1">IF(DX19&lt;&gt;"",DX19,"")</f>
        <v/>
      </c>
      <c r="EW20" s="385">
        <f ca="1">SUMPRODUCT((HG3:HG54=EV20)*(HJ3:HJ54=EV21)*(HK3:HK54="W"))+SUMPRODUCT((HG3:HG54=EV20)*(HJ3:HJ54=EV22)*(HK3:HK54="W"))+SUMPRODUCT((HG3:HG54=EV20)*(HJ3:HJ54=EV19)*(HK3:HK54="W"))+SUMPRODUCT((HG3:HG54=EV21)*(HJ3:HJ54=EV20)*(HL3:HL54="W"))+SUMPRODUCT((HG3:HG54=EV22)*(HJ3:HJ54=EV20)*(HL3:HL54="W"))+SUMPRODUCT((HG3:HG54=EV19)*(HJ3:HJ54=EV20)*(HL3:HL54="W"))</f>
        <v>0</v>
      </c>
      <c r="EX20" s="385">
        <f ca="1">SUMPRODUCT((HG3:HG54=EV20)*(HJ3:HJ54=EV21)*(HK3:HK54="D"))+SUMPRODUCT((HG3:HG54=EV20)*(HJ3:HJ54=EV22)*(HK3:HK54="D"))+SUMPRODUCT((HG3:HG54=EV20)*(HJ3:HJ54=EV19)*(HK3:HK54="D"))+SUMPRODUCT((HG3:HG54=EV21)*(HJ3:HJ54=EV20)*(HK3:HK54="D"))+SUMPRODUCT((HG3:HG54=EV22)*(HJ3:HJ54=EV20)*(HK3:HK54="D"))+SUMPRODUCT((HG3:HG54=EV19)*(HJ3:HJ54=EV20)*(HK3:HK54="D"))</f>
        <v>0</v>
      </c>
      <c r="EY20" s="385">
        <f ca="1">SUMPRODUCT((HG3:HG54=EV20)*(HJ3:HJ54=EV21)*(HK3:HK54="L"))+SUMPRODUCT((HG3:HG54=EV20)*(HJ3:HJ54=EV22)*(HK3:HK54="L"))+SUMPRODUCT((HG3:HG54=EV20)*(HJ3:HJ54=EV19)*(HK3:HK54="L"))+SUMPRODUCT((HG3:HG54=EV21)*(HJ3:HJ54=EV20)*(HL3:HL54="L"))+SUMPRODUCT((HG3:HG54=EV22)*(HJ3:HJ54=EV20)*(HL3:HL54="L"))+SUMPRODUCT((HG3:HG54=EV19)*(HJ3:HJ54=EV20)*(HL3:HL54="L"))</f>
        <v>0</v>
      </c>
      <c r="EZ20" s="385">
        <f ca="1">SUMPRODUCT((HG3:HG54=EV20)*(HJ3:HJ54=EV21)*HH3:HH54)+SUMPRODUCT((HG3:HG54=EV20)*(HJ3:HJ54=EV22)*HH3:HH54)+SUMPRODUCT((HG3:HG54=EV20)*(HJ3:HJ54=EV18)*HH3:HH54)+SUMPRODUCT((HG3:HG54=EV20)*(HJ3:HJ54=EV19)*HH3:HH54)+SUMPRODUCT((HG3:HG54=EV21)*(HJ3:HJ54=EV20)*HI3:HI54)+SUMPRODUCT((HG3:HG54=EV22)*(HJ3:HJ54=EV20)*HI3:HI54)+SUMPRODUCT((HG3:HG54=EV18)*(HJ3:HJ54=EV20)*HI3:HI54)+SUMPRODUCT((HG3:HG54=EV19)*(HJ3:HJ54=EV20)*HI3:HI54)</f>
        <v>0</v>
      </c>
      <c r="FA20" s="385">
        <f ca="1">SUMPRODUCT((HG3:HG54=EV20)*(HJ3:HJ54=EV21)*HI3:HI54)+SUMPRODUCT((HG3:HG54=EV20)*(HJ3:HJ54=EV22)*HI3:HI54)+SUMPRODUCT((HG3:HG54=EV20)*(HJ3:HJ54=EV18)*HI3:HI54)+SUMPRODUCT((HG3:HG54=EV20)*(HJ3:HJ54=EV19)*HI3:HI54)+SUMPRODUCT((HG3:HG54=EV21)*(HJ3:HJ54=EV20)*HH3:HH54)+SUMPRODUCT((HG3:HG54=EV22)*(HJ3:HJ54=EV20)*HH3:HH54)+SUMPRODUCT((HG3:HG54=EV18)*(HJ3:HJ54=EV20)*HH3:HH54)+SUMPRODUCT((HG3:HG54=EV19)*(HJ3:HJ54=EV20)*HH3:HH54)</f>
        <v>0</v>
      </c>
      <c r="FB20" s="385">
        <f ca="1">EZ20-FA20+1000</f>
        <v>1000</v>
      </c>
      <c r="FC20" s="385" t="str">
        <f t="shared" ca="1" si="2809"/>
        <v/>
      </c>
      <c r="FD20" s="385" t="str">
        <f ca="1">IF(EV20&lt;&gt;"",VLOOKUP(EV20,DI4:DO52,7,FALSE),"")</f>
        <v/>
      </c>
      <c r="FE20" s="385" t="str">
        <f ca="1">IF(EV20&lt;&gt;"",VLOOKUP(EV20,DI4:DO52,5,FALSE),"")</f>
        <v/>
      </c>
      <c r="FF20" s="385" t="str">
        <f ca="1">IF(EV20&lt;&gt;"",VLOOKUP(EV20,DI4:DQ52,9,FALSE),"")</f>
        <v/>
      </c>
      <c r="FG20" s="385" t="str">
        <f t="shared" ca="1" si="2810"/>
        <v/>
      </c>
      <c r="FH20" s="385" t="str">
        <f ca="1">IF(EV20&lt;&gt;"",RANK(FG20,FG18:FG22),"")</f>
        <v/>
      </c>
      <c r="FI20" s="385" t="str">
        <f ca="1">IF(EV20&lt;&gt;"",SUMPRODUCT((FG18:FG22=FG20)*(FB18:FB22&gt;FB20)),"")</f>
        <v/>
      </c>
      <c r="FJ20" s="385" t="str">
        <f ca="1">IF(EV20&lt;&gt;"",SUMPRODUCT((FG18:FG22=FG20)*(FB18:FB22=FB20)*(EZ18:EZ22&gt;EZ20)),"")</f>
        <v/>
      </c>
      <c r="FK20" s="385" t="str">
        <f ca="1">IF(EV20&lt;&gt;"",SUMPRODUCT((FG18:FG22=FG20)*(FB18:FB22=FB20)*(EZ18:EZ22=EZ20)*(FD18:FD22&gt;FD20)),"")</f>
        <v/>
      </c>
      <c r="FL20" s="385" t="str">
        <f ca="1">IF(EV20&lt;&gt;"",SUMPRODUCT((FG18:FG22=FG20)*(FB18:FB22=FB20)*(EZ18:EZ22=EZ20)*(FD18:FD22=FD20)*(FE18:FE22&gt;FE20)),"")</f>
        <v/>
      </c>
      <c r="FM20" s="385" t="str">
        <f ca="1">IF(EV20&lt;&gt;"",SUMPRODUCT((FG18:FG22=FG20)*(FB18:FB22=FB20)*(EZ18:EZ22=EZ20)*(FD18:FD22=FD20)*(FE18:FE22=FE20)*(FF18:FF22&gt;FF20)),"")</f>
        <v/>
      </c>
      <c r="FN20" s="385" t="str">
        <f ca="1">IF(EV20&lt;&gt;"",IF(FN72&lt;&gt;"",IF(EU69=3,FN72,FN72+EU69),SUM(FH20:FM20)+1),"")</f>
        <v/>
      </c>
      <c r="FO20" s="385" t="str">
        <f ca="1">IF(EV20&lt;&gt;"",INDEX(EV19:EV22,MATCH(3,FN19:FN22,0),0),"")</f>
        <v/>
      </c>
      <c r="FP20" s="385" t="str">
        <f ca="1">IF(DY18&lt;&gt;"",DY18,"")</f>
        <v/>
      </c>
      <c r="FQ20" s="385">
        <f ca="1">SUMPRODUCT((HG3:HG54=FP20)*(HJ3:HJ54=FP21)*(HK3:HK54="W"))+SUMPRODUCT((HG3:HG54=FP20)*(HJ3:HJ54=FP22)*(HK3:HK54="W"))+SUMPRODUCT((HG3:HG54=FP20)*(HJ3:HJ54=FP23)*(HK3:HK54="W"))+SUMPRODUCT((HG3:HG54=FP21)*(HJ3:HJ54=FP20)*(HL3:HL54="W"))+SUMPRODUCT((HG3:HG54=FP22)*(HJ3:HJ54=FP20)*(HL3:HL54="W"))+SUMPRODUCT((HG3:HG54=FP23)*(HJ3:HJ54=FP20)*(HL3:HL54="W"))</f>
        <v>0</v>
      </c>
      <c r="FR20" s="385">
        <f ca="1">SUMPRODUCT((HG3:HG54=FP20)*(HJ3:HJ54=FP21)*(HK3:HK54="D"))+SUMPRODUCT((HG3:HG54=FP20)*(HJ3:HJ54=FP22)*(HK3:HK54="D"))+SUMPRODUCT((HG3:HG54=FP20)*(HJ3:HJ54=FP23)*(HK3:HK54="D"))+SUMPRODUCT((HG3:HG54=FP21)*(HJ3:HJ54=FP20)*(HK3:HK54="D"))+SUMPRODUCT((HG3:HG54=FP22)*(HJ3:HJ54=FP20)*(HK3:HK54="D"))+SUMPRODUCT((HG3:HG54=FP23)*(HJ3:HJ54=FP20)*(HK3:HK54="D"))</f>
        <v>0</v>
      </c>
      <c r="FS20" s="385">
        <f ca="1">SUMPRODUCT((HG3:HG54=FP20)*(HJ3:HJ54=FP21)*(HK3:HK54="L"))+SUMPRODUCT((HG3:HG54=FP20)*(HJ3:HJ54=FP22)*(HK3:HK54="L"))+SUMPRODUCT((HG3:HG54=FP20)*(HJ3:HJ54=FP23)*(HK3:HK54="L"))+SUMPRODUCT((HG3:HG54=FP21)*(HJ3:HJ54=FP20)*(HL3:HL54="L"))+SUMPRODUCT((HG3:HG54=FP22)*(HJ3:HJ54=FP20)*(HL3:HL54="L"))+SUMPRODUCT((HG3:HG54=FP23)*(HJ3:HJ54=FP20)*(HL3:HL54="L"))</f>
        <v>0</v>
      </c>
      <c r="FT20" s="385">
        <f ca="1">SUMPRODUCT((HG3:HG54=FP20)*(HJ3:HJ54=FP21)*HH3:HH54)+SUMPRODUCT((HG3:HG54=FP20)*(HJ3:HJ54=FP22)*HH3:HH54)+SUMPRODUCT((HG3:HG54=FP20)*(HJ3:HJ54=FP18)*HH3:HH54)+SUMPRODUCT((HG3:HG54=FP20)*(HJ3:HJ54=FP19)*HH3:HH54)+SUMPRODUCT((HG3:HG54=FP21)*(HJ3:HJ54=FP20)*HI3:HI54)+SUMPRODUCT((HG3:HG54=FP22)*(HJ3:HJ54=FP20)*HI3:HI54)+SUMPRODUCT((HG3:HG54=FP18)*(HJ3:HJ54=FP20)*HI3:HI54)+SUMPRODUCT((HG3:HG54=FP19)*(HJ3:HJ54=FP20)*HI3:HI54)</f>
        <v>0</v>
      </c>
      <c r="FU20" s="385">
        <f ca="1">SUMPRODUCT((HG3:HG54=FP20)*(HJ3:HJ54=FP21)*HI3:HI54)+SUMPRODUCT((HG3:HG54=FP20)*(HJ3:HJ54=FP22)*HI3:HI54)+SUMPRODUCT((HG3:HG54=FP20)*(HJ3:HJ54=FP18)*HI3:HI54)+SUMPRODUCT((HG3:HG54=FP20)*(HJ3:HJ54=FP19)*HI3:HI54)+SUMPRODUCT((HG3:HG54=FP21)*(HJ3:HJ54=FP20)*HH3:HH54)+SUMPRODUCT((HG3:HG54=FP22)*(HJ3:HJ54=FP20)*HH3:HH54)+SUMPRODUCT((HG3:HG54=FP18)*(HJ3:HJ54=FP20)*HH3:HH54)+SUMPRODUCT((HG3:HG54=FP19)*(HJ3:HJ54=FP20)*HH3:HH54)</f>
        <v>0</v>
      </c>
      <c r="FV20" s="385">
        <f ca="1">FT20-FU20+1000</f>
        <v>1000</v>
      </c>
      <c r="FW20" s="385" t="str">
        <f t="shared" ref="FW20:FW21" ca="1" si="3101">IF(FP20&lt;&gt;"",FQ20*3+FR20*1,"")</f>
        <v/>
      </c>
      <c r="FX20" s="385" t="str">
        <f ca="1">IF(FP20&lt;&gt;"",VLOOKUP(FP20,DI4:DO52,7,FALSE),"")</f>
        <v/>
      </c>
      <c r="FY20" s="385" t="str">
        <f ca="1">IF(FP20&lt;&gt;"",VLOOKUP(FP20,DI4:DO52,5,FALSE),"")</f>
        <v/>
      </c>
      <c r="FZ20" s="385" t="str">
        <f ca="1">IF(FP20&lt;&gt;"",VLOOKUP(FP20,DI4:DQ52,9,FALSE),"")</f>
        <v/>
      </c>
      <c r="GA20" s="385" t="str">
        <f t="shared" ref="GA20:GA21" ca="1" si="3102">FW20</f>
        <v/>
      </c>
      <c r="GB20" s="385" t="str">
        <f ca="1">IF(FP20&lt;&gt;"",RANK(GA20,GA18:GA22),"")</f>
        <v/>
      </c>
      <c r="GC20" s="385" t="str">
        <f ca="1">IF(FP20&lt;&gt;"",SUMPRODUCT((GA18:GA22=GA20)*(FV18:FV22&gt;FV20)),"")</f>
        <v/>
      </c>
      <c r="GD20" s="385" t="str">
        <f ca="1">IF(FP20&lt;&gt;"",SUMPRODUCT((GA18:GA22=GA20)*(FV18:FV22=FV20)*(FT18:FT22&gt;FT20)),"")</f>
        <v/>
      </c>
      <c r="GE20" s="385" t="str">
        <f ca="1">IF(FP20&lt;&gt;"",SUMPRODUCT((GA18:GA22=GA20)*(FV18:FV22=FV20)*(FT18:FT22=FT20)*(FX18:FX22&gt;FX20)),"")</f>
        <v/>
      </c>
      <c r="GF20" s="385" t="str">
        <f ca="1">IF(FP20&lt;&gt;"",SUMPRODUCT((GA18:GA22=GA20)*(FV18:FV22=FV20)*(FT18:FT22=FT20)*(FX18:FX22=FX20)*(FY18:FY22&gt;FY20)),"")</f>
        <v/>
      </c>
      <c r="GG20" s="385" t="str">
        <f ca="1">IF(FP20&lt;&gt;"",SUMPRODUCT((GA18:GA22=GA20)*(FV18:FV22=FV20)*(FT18:FT22=FT20)*(FX18:FX22=FX20)*(FY18:FY22=FY20)*(FZ18:FZ22&gt;FZ20)),"")</f>
        <v/>
      </c>
      <c r="GH20" s="385" t="str">
        <f ca="1">IF(FP20&lt;&gt;"",SUM(GB20:GG20)+2,"")</f>
        <v/>
      </c>
      <c r="GI20" s="385" t="str">
        <f ca="1">IF(FP20&lt;&gt;"",INDEX(FP20:FP22,MATCH(3,GH20:GH22,0),0),"")</f>
        <v/>
      </c>
      <c r="HD20" s="385" t="str">
        <f ca="1">IF(GI20&lt;&gt;"",GI20,IF(FO20&lt;&gt;"",FO20,IF(EU20&lt;&gt;"",EU20,DU20)))</f>
        <v>Denmark</v>
      </c>
      <c r="HE20" s="385">
        <v>3</v>
      </c>
      <c r="HF20" s="385">
        <v>18</v>
      </c>
      <c r="HG20" s="389" t="str">
        <f t="shared" si="37"/>
        <v>Norway</v>
      </c>
      <c r="HH20" s="389">
        <f ca="1">IF(OFFSET('Game Board'!O25,0,HH1)&lt;&gt;"",OFFSET('Game Board'!O25,0,HH1),0)</f>
        <v>0</v>
      </c>
      <c r="HI20" s="389">
        <f ca="1">IF(OFFSET('Game Board'!P25,0,HH1)&lt;&gt;"",OFFSET('Game Board'!P25,0,HH1),0)</f>
        <v>0</v>
      </c>
      <c r="HJ20" s="389" t="str">
        <f t="shared" si="38"/>
        <v>Iceland</v>
      </c>
      <c r="HK20" s="389" t="str">
        <f ca="1">IF(AND(OFFSET('Game Board'!O25,0,HH1)&lt;&gt;"",OFFSET('Game Board'!P25,0,HH1)&lt;&gt;""),IF(HH20&gt;HI20,"W",IF(HH20=HI20,"D","L")),"")</f>
        <v/>
      </c>
      <c r="HL20" s="385" t="str">
        <f t="shared" ca="1" si="39"/>
        <v/>
      </c>
      <c r="HN20" s="385">
        <f ca="1">VLOOKUP(HO20,LJ18:LK22,2,FALSE)</f>
        <v>3</v>
      </c>
      <c r="HO20" s="386" t="str">
        <f t="shared" si="2571"/>
        <v>Denmark</v>
      </c>
      <c r="HP20" s="385">
        <f ca="1">SUMPRODUCT((LM3:LM54=HO20)*(LQ3:LQ54="W"))+SUMPRODUCT((LP3:LP54=HO20)*(LR3:LR54="W"))</f>
        <v>0</v>
      </c>
      <c r="HQ20" s="385">
        <f ca="1">SUMPRODUCT((LM3:LM54=HO20)*(LQ3:LQ54="D"))+SUMPRODUCT((LP3:LP54=HO20)*(LR3:LR54="D"))</f>
        <v>0</v>
      </c>
      <c r="HR20" s="385">
        <f ca="1">SUMPRODUCT((LM3:LM54=HO20)*(LQ3:LQ54="L"))+SUMPRODUCT((LP3:LP54=HO20)*(LR3:LR54="L"))</f>
        <v>0</v>
      </c>
      <c r="HS20" s="385">
        <f t="shared" ref="HS20" ca="1" si="3103">SUMIF(LM3:LM72,HO20,LN3:LN72)+SUMIF(LP3:LP72,HO20,LO3:LO72)</f>
        <v>0</v>
      </c>
      <c r="HT20" s="385">
        <f t="shared" ref="HT20" ca="1" si="3104">SUMIF(LP3:LP72,HO20,LN3:LN72)+SUMIF(LM3:LM72,HO20,LO3:LO72)</f>
        <v>0</v>
      </c>
      <c r="HU20" s="385">
        <f t="shared" ca="1" si="2574"/>
        <v>1000</v>
      </c>
      <c r="HV20" s="385">
        <f t="shared" ca="1" si="2575"/>
        <v>0</v>
      </c>
      <c r="HW20" s="391">
        <f t="shared" si="45"/>
        <v>14</v>
      </c>
      <c r="HX20" s="385">
        <f t="shared" ref="HX20" ca="1" si="3105">IF(COUNTIF(HV18:HV22,4)&lt;&gt;4,RANK(HV20,HV18:HV22),HV72)</f>
        <v>1</v>
      </c>
      <c r="HZ20" s="385">
        <f t="shared" ref="HZ20" ca="1" si="3106">SUMPRODUCT((HX18:HX21=HX20)*(HW18:HW21&lt;HW20))+HX20</f>
        <v>2</v>
      </c>
      <c r="IA20" s="386" t="str">
        <f t="shared" ref="IA20" ca="1" si="3107">INDEX(HO18:HO22,MATCH(3,HZ18:HZ22,0),0)</f>
        <v>Sweden</v>
      </c>
      <c r="IB20" s="385">
        <f t="shared" ref="IB20" ca="1" si="3108">INDEX(HX18:HX22,MATCH(IA20,HO18:HO22,0),0)</f>
        <v>1</v>
      </c>
      <c r="IC20" s="385" t="str">
        <f t="shared" ref="IC20:IC21" ca="1" si="3109">IF(AND(IC19&lt;&gt;"",IB20=1),IA20,"")</f>
        <v>Sweden</v>
      </c>
      <c r="ID20" s="385" t="str">
        <f t="shared" ref="ID20:ID21" ca="1" si="3110">IF(AND(ID19&lt;&gt;"",IB21=2),IA21,"")</f>
        <v/>
      </c>
      <c r="IE20" s="385" t="str">
        <f t="shared" ref="IE20" ca="1" si="3111">IF(AND(IE19&lt;&gt;"",IB22=3),IA22,"")</f>
        <v/>
      </c>
      <c r="IH20" s="385" t="str">
        <f t="shared" ca="1" si="2584"/>
        <v>Sweden</v>
      </c>
      <c r="II20" s="385">
        <f ca="1">SUMPRODUCT((LM3:LM54=IH20)*(LP3:LP54=IH21)*(LQ3:LQ54="W"))+SUMPRODUCT((LM3:LM54=IH20)*(LP3:LP54=IH22)*(LQ3:LQ54="W"))+SUMPRODUCT((LM3:LM54=IH20)*(LP3:LP54=IH18)*(LQ3:LQ54="W"))+SUMPRODUCT((LM3:LM54=IH20)*(LP3:LP54=IH19)*(LQ3:LQ54="W"))+SUMPRODUCT((LM3:LM54=IH21)*(LP3:LP54=IH20)*(LR3:LR54="W"))+SUMPRODUCT((LM3:LM54=IH22)*(LP3:LP54=IH20)*(LR3:LR54="W"))+SUMPRODUCT((LM3:LM54=IH18)*(LP3:LP54=IH20)*(LR3:LR54="W"))+SUMPRODUCT((LM3:LM54=IH19)*(LP3:LP54=IH20)*(LR3:LR54="W"))</f>
        <v>0</v>
      </c>
      <c r="IJ20" s="385">
        <f ca="1">SUMPRODUCT((LM3:LM54=IH20)*(LP3:LP54=IH21)*(LQ3:LQ54="D"))+SUMPRODUCT((LM3:LM54=IH20)*(LP3:LP54=IH22)*(LQ3:LQ54="D"))+SUMPRODUCT((LM3:LM54=IH20)*(LP3:LP54=IH18)*(LQ3:LQ54="D"))+SUMPRODUCT((LM3:LM54=IH20)*(LP3:LP54=IH19)*(LQ3:LQ54="D"))+SUMPRODUCT((LM3:LM54=IH21)*(LP3:LP54=IH20)*(LQ3:LQ54="D"))+SUMPRODUCT((LM3:LM54=IH22)*(LP3:LP54=IH20)*(LQ3:LQ54="D"))+SUMPRODUCT((LM3:LM54=IH18)*(LP3:LP54=IH20)*(LQ3:LQ54="D"))+SUMPRODUCT((LM3:LM54=IH19)*(LP3:LP54=IH20)*(LQ3:LQ54="D"))</f>
        <v>0</v>
      </c>
      <c r="IK20" s="385">
        <f ca="1">SUMPRODUCT((LM3:LM54=IH20)*(LP3:LP54=IH21)*(LQ3:LQ54="L"))+SUMPRODUCT((LM3:LM54=IH20)*(LP3:LP54=IH22)*(LQ3:LQ54="L"))+SUMPRODUCT((LM3:LM54=IH20)*(LP3:LP54=IH18)*(LQ3:LQ54="L"))+SUMPRODUCT((LM3:LM54=IH20)*(LP3:LP54=IH19)*(LQ3:LQ54="L"))+SUMPRODUCT((LM3:LM54=IH21)*(LP3:LP54=IH20)*(LR3:LR54="L"))+SUMPRODUCT((LM3:LM54=IH22)*(LP3:LP54=IH20)*(LR3:LR54="L"))+SUMPRODUCT((LM3:LM54=IH18)*(LP3:LP54=IH20)*(LR3:LR54="L"))+SUMPRODUCT((LM3:LM54=IH19)*(LP3:LP54=IH20)*(LR3:LR54="L"))</f>
        <v>0</v>
      </c>
      <c r="IL20" s="385">
        <f ca="1">SUMPRODUCT((LM3:LM54=IH20)*(LP3:LP54=IH21)*LN3:LN54)+SUMPRODUCT((LM3:LM54=IH20)*(LP3:LP54=IH22)*LN3:LN54)+SUMPRODUCT((LM3:LM54=IH20)*(LP3:LP54=IH18)*LN3:LN54)+SUMPRODUCT((LM3:LM54=IH20)*(LP3:LP54=IH19)*LN3:LN54)+SUMPRODUCT((LM3:LM54=IH21)*(LP3:LP54=IH20)*LO3:LO54)+SUMPRODUCT((LM3:LM54=IH22)*(LP3:LP54=IH20)*LO3:LO54)+SUMPRODUCT((LM3:LM54=IH18)*(LP3:LP54=IH20)*LO3:LO54)+SUMPRODUCT((LM3:LM54=IH19)*(LP3:LP54=IH20)*LO3:LO54)</f>
        <v>0</v>
      </c>
      <c r="IM20" s="385">
        <f ca="1">SUMPRODUCT((LM3:LM54=IH20)*(LP3:LP54=IH21)*LO3:LO54)+SUMPRODUCT((LM3:LM54=IH20)*(LP3:LP54=IH22)*LO3:LO54)+SUMPRODUCT((LM3:LM54=IH20)*(LP3:LP54=IH18)*LO3:LO54)+SUMPRODUCT((LM3:LM54=IH20)*(LP3:LP54=IH19)*LO3:LO54)+SUMPRODUCT((LM3:LM54=IH21)*(LP3:LP54=IH20)*LN3:LN54)+SUMPRODUCT((LM3:LM54=IH22)*(LP3:LP54=IH20)*LN3:LN54)+SUMPRODUCT((LM3:LM54=IH18)*(LP3:LP54=IH20)*LN3:LN54)+SUMPRODUCT((LM3:LM54=IH19)*(LP3:LP54=IH20)*LN3:LN54)</f>
        <v>0</v>
      </c>
      <c r="IN20" s="385">
        <f t="shared" ca="1" si="2585"/>
        <v>1000</v>
      </c>
      <c r="IO20" s="385">
        <f t="shared" ca="1" si="2586"/>
        <v>0</v>
      </c>
      <c r="IP20" s="385">
        <f ca="1">IF(IH20&lt;&gt;"",VLOOKUP(IH20,HO4:HU52,7,FALSE),"")</f>
        <v>1000</v>
      </c>
      <c r="IQ20" s="385">
        <f ca="1">IF(IH20&lt;&gt;"",VLOOKUP(IH20,HO4:HU52,5,FALSE),"")</f>
        <v>0</v>
      </c>
      <c r="IR20" s="385">
        <f ca="1">IF(IH20&lt;&gt;"",VLOOKUP(IH20,HO4:HW52,9,FALSE),"")</f>
        <v>22</v>
      </c>
      <c r="IS20" s="385">
        <f t="shared" ca="1" si="2587"/>
        <v>0</v>
      </c>
      <c r="IT20" s="385">
        <f t="shared" ref="IT20" ca="1" si="3112">IF(IH20&lt;&gt;"",RANK(IS20,IS18:IS22),"")</f>
        <v>1</v>
      </c>
      <c r="IU20" s="385">
        <f t="shared" ref="IU20" ca="1" si="3113">IF(IH20&lt;&gt;"",SUMPRODUCT((IS18:IS22=IS20)*(IN18:IN22&gt;IN20)),"")</f>
        <v>0</v>
      </c>
      <c r="IV20" s="385">
        <f t="shared" ref="IV20" ca="1" si="3114">IF(IH20&lt;&gt;"",SUMPRODUCT((IS18:IS22=IS20)*(IN18:IN22=IN20)*(IL18:IL22&gt;IL20)),"")</f>
        <v>0</v>
      </c>
      <c r="IW20" s="385">
        <f t="shared" ref="IW20" ca="1" si="3115">IF(IH20&lt;&gt;"",SUMPRODUCT((IS18:IS22=IS20)*(IN18:IN22=IN20)*(IL18:IL22=IL20)*(IP18:IP22&gt;IP20)),"")</f>
        <v>0</v>
      </c>
      <c r="IX20" s="385">
        <f t="shared" ref="IX20" ca="1" si="3116">IF(IH20&lt;&gt;"",SUMPRODUCT((IS18:IS22=IS20)*(IN18:IN22=IN20)*(IL18:IL22=IL20)*(IP18:IP22=IP20)*(IQ18:IQ22&gt;IQ20)),"")</f>
        <v>0</v>
      </c>
      <c r="IY20" s="385">
        <f t="shared" ref="IY20" ca="1" si="3117">IF(IH20&lt;&gt;"",SUMPRODUCT((IS18:IS22=IS20)*(IN18:IN22=IN20)*(IL18:IL22=IL20)*(IP18:IP22=IP20)*(IQ18:IQ22=IQ20)*(IR18:IR22&gt;IR20)),"")</f>
        <v>1</v>
      </c>
      <c r="IZ20" s="385">
        <f t="shared" ref="IZ20" ca="1" si="3118">IF(IH20&lt;&gt;"",IF(IZ72&lt;&gt;"",IF(IG69=3,IZ72,IZ72+IG69),SUM(IT20:IY20)),"")</f>
        <v>2</v>
      </c>
      <c r="JA20" s="385" t="str">
        <f t="shared" ref="JA20" ca="1" si="3119">IF(IH20&lt;&gt;"",INDEX(IH18:IH22,MATCH(3,IZ18:IZ22,0),0),"")</f>
        <v>Denmark</v>
      </c>
      <c r="JB20" s="385" t="str">
        <f t="shared" ca="1" si="2829"/>
        <v/>
      </c>
      <c r="JC20" s="385">
        <f ca="1">SUMPRODUCT((LM3:LM54=JB20)*(LP3:LP54=JB21)*(LQ3:LQ54="W"))+SUMPRODUCT((LM3:LM54=JB20)*(LP3:LP54=JB22)*(LQ3:LQ54="W"))+SUMPRODUCT((LM3:LM54=JB20)*(LP3:LP54=JB19)*(LQ3:LQ54="W"))+SUMPRODUCT((LM3:LM54=JB21)*(LP3:LP54=JB20)*(LR3:LR54="W"))+SUMPRODUCT((LM3:LM54=JB22)*(LP3:LP54=JB20)*(LR3:LR54="W"))+SUMPRODUCT((LM3:LM54=JB19)*(LP3:LP54=JB20)*(LR3:LR54="W"))</f>
        <v>0</v>
      </c>
      <c r="JD20" s="385">
        <f ca="1">SUMPRODUCT((LM3:LM54=JB20)*(LP3:LP54=JB21)*(LQ3:LQ54="D"))+SUMPRODUCT((LM3:LM54=JB20)*(LP3:LP54=JB22)*(LQ3:LQ54="D"))+SUMPRODUCT((LM3:LM54=JB20)*(LP3:LP54=JB19)*(LQ3:LQ54="D"))+SUMPRODUCT((LM3:LM54=JB21)*(LP3:LP54=JB20)*(LQ3:LQ54="D"))+SUMPRODUCT((LM3:LM54=JB22)*(LP3:LP54=JB20)*(LQ3:LQ54="D"))+SUMPRODUCT((LM3:LM54=JB19)*(LP3:LP54=JB20)*(LQ3:LQ54="D"))</f>
        <v>0</v>
      </c>
      <c r="JE20" s="385">
        <f ca="1">SUMPRODUCT((LM3:LM54=JB20)*(LP3:LP54=JB21)*(LQ3:LQ54="L"))+SUMPRODUCT((LM3:LM54=JB20)*(LP3:LP54=JB22)*(LQ3:LQ54="L"))+SUMPRODUCT((LM3:LM54=JB20)*(LP3:LP54=JB19)*(LQ3:LQ54="L"))+SUMPRODUCT((LM3:LM54=JB21)*(LP3:LP54=JB20)*(LR3:LR54="L"))+SUMPRODUCT((LM3:LM54=JB22)*(LP3:LP54=JB20)*(LR3:LR54="L"))+SUMPRODUCT((LM3:LM54=JB19)*(LP3:LP54=JB20)*(LR3:LR54="L"))</f>
        <v>0</v>
      </c>
      <c r="JF20" s="385">
        <f ca="1">SUMPRODUCT((LM3:LM54=JB20)*(LP3:LP54=JB21)*LN3:LN54)+SUMPRODUCT((LM3:LM54=JB20)*(LP3:LP54=JB22)*LN3:LN54)+SUMPRODUCT((LM3:LM54=JB20)*(LP3:LP54=JB18)*LN3:LN54)+SUMPRODUCT((LM3:LM54=JB20)*(LP3:LP54=JB19)*LN3:LN54)+SUMPRODUCT((LM3:LM54=JB21)*(LP3:LP54=JB20)*LO3:LO54)+SUMPRODUCT((LM3:LM54=JB22)*(LP3:LP54=JB20)*LO3:LO54)+SUMPRODUCT((LM3:LM54=JB18)*(LP3:LP54=JB20)*LO3:LO54)+SUMPRODUCT((LM3:LM54=JB19)*(LP3:LP54=JB20)*LO3:LO54)</f>
        <v>0</v>
      </c>
      <c r="JG20" s="385">
        <f ca="1">SUMPRODUCT((LM3:LM54=JB20)*(LP3:LP54=JB21)*LO3:LO54)+SUMPRODUCT((LM3:LM54=JB20)*(LP3:LP54=JB22)*LO3:LO54)+SUMPRODUCT((LM3:LM54=JB20)*(LP3:LP54=JB18)*LO3:LO54)+SUMPRODUCT((LM3:LM54=JB20)*(LP3:LP54=JB19)*LO3:LO54)+SUMPRODUCT((LM3:LM54=JB21)*(LP3:LP54=JB20)*LN3:LN54)+SUMPRODUCT((LM3:LM54=JB22)*(LP3:LP54=JB20)*LN3:LN54)+SUMPRODUCT((LM3:LM54=JB18)*(LP3:LP54=JB20)*LN3:LN54)+SUMPRODUCT((LM3:LM54=JB19)*(LP3:LP54=JB20)*LN3:LN54)</f>
        <v>0</v>
      </c>
      <c r="JH20" s="385">
        <f t="shared" ca="1" si="2830"/>
        <v>1000</v>
      </c>
      <c r="JI20" s="385" t="str">
        <f t="shared" ca="1" si="2831"/>
        <v/>
      </c>
      <c r="JJ20" s="385" t="str">
        <f ca="1">IF(JB20&lt;&gt;"",VLOOKUP(JB20,HO4:HU52,7,FALSE),"")</f>
        <v/>
      </c>
      <c r="JK20" s="385" t="str">
        <f ca="1">IF(JB20&lt;&gt;"",VLOOKUP(JB20,HO4:HU52,5,FALSE),"")</f>
        <v/>
      </c>
      <c r="JL20" s="385" t="str">
        <f ca="1">IF(JB20&lt;&gt;"",VLOOKUP(JB20,HO4:HW52,9,FALSE),"")</f>
        <v/>
      </c>
      <c r="JM20" s="385" t="str">
        <f t="shared" ca="1" si="2832"/>
        <v/>
      </c>
      <c r="JN20" s="385" t="str">
        <f t="shared" ref="JN20" ca="1" si="3120">IF(JB20&lt;&gt;"",RANK(JM20,JM18:JM22),"")</f>
        <v/>
      </c>
      <c r="JO20" s="385" t="str">
        <f t="shared" ref="JO20" ca="1" si="3121">IF(JB20&lt;&gt;"",SUMPRODUCT((JM18:JM22=JM20)*(JH18:JH22&gt;JH20)),"")</f>
        <v/>
      </c>
      <c r="JP20" s="385" t="str">
        <f t="shared" ref="JP20" ca="1" si="3122">IF(JB20&lt;&gt;"",SUMPRODUCT((JM18:JM22=JM20)*(JH18:JH22=JH20)*(JF18:JF22&gt;JF20)),"")</f>
        <v/>
      </c>
      <c r="JQ20" s="385" t="str">
        <f t="shared" ref="JQ20" ca="1" si="3123">IF(JB20&lt;&gt;"",SUMPRODUCT((JM18:JM22=JM20)*(JH18:JH22=JH20)*(JF18:JF22=JF20)*(JJ18:JJ22&gt;JJ20)),"")</f>
        <v/>
      </c>
      <c r="JR20" s="385" t="str">
        <f t="shared" ref="JR20" ca="1" si="3124">IF(JB20&lt;&gt;"",SUMPRODUCT((JM18:JM22=JM20)*(JH18:JH22=JH20)*(JF18:JF22=JF20)*(JJ18:JJ22=JJ20)*(JK18:JK22&gt;JK20)),"")</f>
        <v/>
      </c>
      <c r="JS20" s="385" t="str">
        <f t="shared" ref="JS20" ca="1" si="3125">IF(JB20&lt;&gt;"",SUMPRODUCT((JM18:JM22=JM20)*(JH18:JH22=JH20)*(JF18:JF22=JF20)*(JJ18:JJ22=JJ20)*(JK18:JK22=JK20)*(JL18:JL22&gt;JL20)),"")</f>
        <v/>
      </c>
      <c r="JT20" s="385" t="str">
        <f t="shared" ref="JT20" ca="1" si="3126">IF(JB20&lt;&gt;"",IF(JT72&lt;&gt;"",IF(JA69=3,JT72,JT72+JA69),SUM(JN20:JS20)+1),"")</f>
        <v/>
      </c>
      <c r="JU20" s="385" t="str">
        <f t="shared" ref="JU20" ca="1" si="3127">IF(JB20&lt;&gt;"",INDEX(JB19:JB22,MATCH(3,JT19:JT22,0),0),"")</f>
        <v/>
      </c>
      <c r="JV20" s="385" t="str">
        <f t="shared" ref="JV20:JV21" ca="1" si="3128">IF(IE18&lt;&gt;"",IE18,"")</f>
        <v/>
      </c>
      <c r="JW20" s="385">
        <f ca="1">SUMPRODUCT((LM3:LM54=JV20)*(LP3:LP54=JV21)*(LQ3:LQ54="W"))+SUMPRODUCT((LM3:LM54=JV20)*(LP3:LP54=JV22)*(LQ3:LQ54="W"))+SUMPRODUCT((LM3:LM54=JV20)*(LP3:LP54=JV23)*(LQ3:LQ54="W"))+SUMPRODUCT((LM3:LM54=JV21)*(LP3:LP54=JV20)*(LR3:LR54="W"))+SUMPRODUCT((LM3:LM54=JV22)*(LP3:LP54=JV20)*(LR3:LR54="W"))+SUMPRODUCT((LM3:LM54=JV23)*(LP3:LP54=JV20)*(LR3:LR54="W"))</f>
        <v>0</v>
      </c>
      <c r="JX20" s="385">
        <f ca="1">SUMPRODUCT((LM3:LM54=JV20)*(LP3:LP54=JV21)*(LQ3:LQ54="D"))+SUMPRODUCT((LM3:LM54=JV20)*(LP3:LP54=JV22)*(LQ3:LQ54="D"))+SUMPRODUCT((LM3:LM54=JV20)*(LP3:LP54=JV23)*(LQ3:LQ54="D"))+SUMPRODUCT((LM3:LM54=JV21)*(LP3:LP54=JV20)*(LQ3:LQ54="D"))+SUMPRODUCT((LM3:LM54=JV22)*(LP3:LP54=JV20)*(LQ3:LQ54="D"))+SUMPRODUCT((LM3:LM54=JV23)*(LP3:LP54=JV20)*(LQ3:LQ54="D"))</f>
        <v>0</v>
      </c>
      <c r="JY20" s="385">
        <f ca="1">SUMPRODUCT((LM3:LM54=JV20)*(LP3:LP54=JV21)*(LQ3:LQ54="L"))+SUMPRODUCT((LM3:LM54=JV20)*(LP3:LP54=JV22)*(LQ3:LQ54="L"))+SUMPRODUCT((LM3:LM54=JV20)*(LP3:LP54=JV23)*(LQ3:LQ54="L"))+SUMPRODUCT((LM3:LM54=JV21)*(LP3:LP54=JV20)*(LR3:LR54="L"))+SUMPRODUCT((LM3:LM54=JV22)*(LP3:LP54=JV20)*(LR3:LR54="L"))+SUMPRODUCT((LM3:LM54=JV23)*(LP3:LP54=JV20)*(LR3:LR54="L"))</f>
        <v>0</v>
      </c>
      <c r="JZ20" s="385">
        <f ca="1">SUMPRODUCT((LM3:LM54=JV20)*(LP3:LP54=JV21)*LN3:LN54)+SUMPRODUCT((LM3:LM54=JV20)*(LP3:LP54=JV22)*LN3:LN54)+SUMPRODUCT((LM3:LM54=JV20)*(LP3:LP54=JV18)*LN3:LN54)+SUMPRODUCT((LM3:LM54=JV20)*(LP3:LP54=JV19)*LN3:LN54)+SUMPRODUCT((LM3:LM54=JV21)*(LP3:LP54=JV20)*LO3:LO54)+SUMPRODUCT((LM3:LM54=JV22)*(LP3:LP54=JV20)*LO3:LO54)+SUMPRODUCT((LM3:LM54=JV18)*(LP3:LP54=JV20)*LO3:LO54)+SUMPRODUCT((LM3:LM54=JV19)*(LP3:LP54=JV20)*LO3:LO54)</f>
        <v>0</v>
      </c>
      <c r="KA20" s="385">
        <f ca="1">SUMPRODUCT((LM3:LM54=JV20)*(LP3:LP54=JV21)*LO3:LO54)+SUMPRODUCT((LM3:LM54=JV20)*(LP3:LP54=JV22)*LO3:LO54)+SUMPRODUCT((LM3:LM54=JV20)*(LP3:LP54=JV18)*LO3:LO54)+SUMPRODUCT((LM3:LM54=JV20)*(LP3:LP54=JV19)*LO3:LO54)+SUMPRODUCT((LM3:LM54=JV21)*(LP3:LP54=JV20)*LN3:LN54)+SUMPRODUCT((LM3:LM54=JV22)*(LP3:LP54=JV20)*LN3:LN54)+SUMPRODUCT((LM3:LM54=JV18)*(LP3:LP54=JV20)*LN3:LN54)+SUMPRODUCT((LM3:LM54=JV19)*(LP3:LP54=JV20)*LN3:LN54)</f>
        <v>0</v>
      </c>
      <c r="KB20" s="385">
        <f t="shared" ref="KB20:KB21" ca="1" si="3129">JZ20-KA20+1000</f>
        <v>1000</v>
      </c>
      <c r="KC20" s="385" t="str">
        <f t="shared" ref="KC20:KC21" ca="1" si="3130">IF(JV20&lt;&gt;"",JW20*3+JX20*1,"")</f>
        <v/>
      </c>
      <c r="KD20" s="385" t="str">
        <f ca="1">IF(JV20&lt;&gt;"",VLOOKUP(JV20,HO4:HU52,7,FALSE),"")</f>
        <v/>
      </c>
      <c r="KE20" s="385" t="str">
        <f ca="1">IF(JV20&lt;&gt;"",VLOOKUP(JV20,HO4:HU52,5,FALSE),"")</f>
        <v/>
      </c>
      <c r="KF20" s="385" t="str">
        <f ca="1">IF(JV20&lt;&gt;"",VLOOKUP(JV20,HO4:HW52,9,FALSE),"")</f>
        <v/>
      </c>
      <c r="KG20" s="385" t="str">
        <f t="shared" ref="KG20:KG21" ca="1" si="3131">KC20</f>
        <v/>
      </c>
      <c r="KH20" s="385" t="str">
        <f t="shared" ref="KH20" ca="1" si="3132">IF(JV20&lt;&gt;"",RANK(KG20,KG18:KG22),"")</f>
        <v/>
      </c>
      <c r="KI20" s="385" t="str">
        <f t="shared" ref="KI20" ca="1" si="3133">IF(JV20&lt;&gt;"",SUMPRODUCT((KG18:KG22=KG20)*(KB18:KB22&gt;KB20)),"")</f>
        <v/>
      </c>
      <c r="KJ20" s="385" t="str">
        <f t="shared" ref="KJ20" ca="1" si="3134">IF(JV20&lt;&gt;"",SUMPRODUCT((KG18:KG22=KG20)*(KB18:KB22=KB20)*(JZ18:JZ22&gt;JZ20)),"")</f>
        <v/>
      </c>
      <c r="KK20" s="385" t="str">
        <f t="shared" ref="KK20" ca="1" si="3135">IF(JV20&lt;&gt;"",SUMPRODUCT((KG18:KG22=KG20)*(KB18:KB22=KB20)*(JZ18:JZ22=JZ20)*(KD18:KD22&gt;KD20)),"")</f>
        <v/>
      </c>
      <c r="KL20" s="385" t="str">
        <f t="shared" ref="KL20" ca="1" si="3136">IF(JV20&lt;&gt;"",SUMPRODUCT((KG18:KG22=KG20)*(KB18:KB22=KB20)*(JZ18:JZ22=JZ20)*(KD18:KD22=KD20)*(KE18:KE22&gt;KE20)),"")</f>
        <v/>
      </c>
      <c r="KM20" s="385" t="str">
        <f t="shared" ref="KM20" ca="1" si="3137">IF(JV20&lt;&gt;"",SUMPRODUCT((KG18:KG22=KG20)*(KB18:KB22=KB20)*(JZ18:JZ22=JZ20)*(KD18:KD22=KD20)*(KE18:KE22=KE20)*(KF18:KF22&gt;KF20)),"")</f>
        <v/>
      </c>
      <c r="KN20" s="385" t="str">
        <f t="shared" ref="KN20:KN21" ca="1" si="3138">IF(JV20&lt;&gt;"",SUM(KH20:KM20)+2,"")</f>
        <v/>
      </c>
      <c r="KO20" s="385" t="str">
        <f t="shared" ref="KO20" ca="1" si="3139">IF(JV20&lt;&gt;"",INDEX(JV20:JV22,MATCH(3,KN20:KN22,0),0),"")</f>
        <v/>
      </c>
      <c r="LJ20" s="385" t="str">
        <f t="shared" ref="LJ20" ca="1" si="3140">IF(KO20&lt;&gt;"",KO20,IF(JU20&lt;&gt;"",JU20,IF(JA20&lt;&gt;"",JA20,IA20)))</f>
        <v>Denmark</v>
      </c>
      <c r="LK20" s="385">
        <v>3</v>
      </c>
      <c r="LL20" s="385">
        <v>18</v>
      </c>
      <c r="LM20" s="389" t="str">
        <f t="shared" si="9"/>
        <v>Norway</v>
      </c>
      <c r="LN20" s="389">
        <f ca="1">IF(OFFSET('Game Board'!O25,0,LN1)&lt;&gt;"",OFFSET('Game Board'!O25,0,LN1),0)</f>
        <v>0</v>
      </c>
      <c r="LO20" s="389">
        <f ca="1">IF(OFFSET('Game Board'!P25,0,LN1)&lt;&gt;"",OFFSET('Game Board'!P25,0,LN1),0)</f>
        <v>0</v>
      </c>
      <c r="LP20" s="389" t="str">
        <f t="shared" si="10"/>
        <v>Iceland</v>
      </c>
      <c r="LQ20" s="389" t="str">
        <f ca="1">IF(AND(OFFSET('Game Board'!O25,0,LN1)&lt;&gt;"",OFFSET('Game Board'!P25,0,LN1)&lt;&gt;""),IF(LN20&gt;LO20,"W",IF(LN20=LO20,"D","L")),"")</f>
        <v/>
      </c>
      <c r="LR20" s="385" t="str">
        <f t="shared" ca="1" si="2842"/>
        <v/>
      </c>
      <c r="LT20" s="385">
        <f ca="1">VLOOKUP(LU20,PP18:PQ22,2,FALSE)</f>
        <v>3</v>
      </c>
      <c r="LU20" s="386" t="str">
        <f t="shared" si="2597"/>
        <v>Denmark</v>
      </c>
      <c r="LV20" s="385">
        <f ca="1">SUMPRODUCT((PS3:PS54=LU20)*(PW3:PW54="W"))+SUMPRODUCT((PV3:PV54=LU20)*(PX3:PX54="W"))</f>
        <v>0</v>
      </c>
      <c r="LW20" s="385">
        <f ca="1">SUMPRODUCT((PS3:PS54=LU20)*(PW3:PW54="D"))+SUMPRODUCT((PV3:PV54=LU20)*(PX3:PX54="D"))</f>
        <v>0</v>
      </c>
      <c r="LX20" s="385">
        <f ca="1">SUMPRODUCT((PS3:PS54=LU20)*(PW3:PW54="L"))+SUMPRODUCT((PV3:PV54=LU20)*(PX3:PX54="L"))</f>
        <v>0</v>
      </c>
      <c r="LY20" s="385">
        <f t="shared" ref="LY20" ca="1" si="3141">SUMIF(PS3:PS72,LU20,PT3:PT72)+SUMIF(PV3:PV72,LU20,PU3:PU72)</f>
        <v>0</v>
      </c>
      <c r="LZ20" s="385">
        <f t="shared" ref="LZ20" ca="1" si="3142">SUMIF(PV3:PV72,LU20,PT3:PT72)+SUMIF(PS3:PS72,LU20,PU3:PU72)</f>
        <v>0</v>
      </c>
      <c r="MA20" s="385">
        <f t="shared" ca="1" si="2600"/>
        <v>1000</v>
      </c>
      <c r="MB20" s="385">
        <f t="shared" ca="1" si="2601"/>
        <v>0</v>
      </c>
      <c r="MC20" s="391">
        <f t="shared" si="72"/>
        <v>14</v>
      </c>
      <c r="MD20" s="385">
        <f t="shared" ref="MD20" ca="1" si="3143">IF(COUNTIF(MB18:MB22,4)&lt;&gt;4,RANK(MB20,MB18:MB22),MB72)</f>
        <v>1</v>
      </c>
      <c r="MF20" s="385">
        <f t="shared" ref="MF20" ca="1" si="3144">SUMPRODUCT((MD18:MD21=MD20)*(MC18:MC21&lt;MC20))+MD20</f>
        <v>2</v>
      </c>
      <c r="MG20" s="386" t="str">
        <f t="shared" ref="MG20" ca="1" si="3145">INDEX(LU18:LU22,MATCH(3,MF18:MF22,0),0)</f>
        <v>Sweden</v>
      </c>
      <c r="MH20" s="385">
        <f t="shared" ref="MH20" ca="1" si="3146">INDEX(MD18:MD22,MATCH(MG20,LU18:LU22,0),0)</f>
        <v>1</v>
      </c>
      <c r="MI20" s="385" t="str">
        <f t="shared" ref="MI20:MI21" ca="1" si="3147">IF(AND(MI19&lt;&gt;"",MH20=1),MG20,"")</f>
        <v>Sweden</v>
      </c>
      <c r="MJ20" s="385" t="str">
        <f t="shared" ref="MJ20:MJ21" ca="1" si="3148">IF(AND(MJ19&lt;&gt;"",MH21=2),MG21,"")</f>
        <v/>
      </c>
      <c r="MK20" s="385" t="str">
        <f t="shared" ref="MK20" ca="1" si="3149">IF(AND(MK19&lt;&gt;"",MH22=3),MG22,"")</f>
        <v/>
      </c>
      <c r="MN20" s="385" t="str">
        <f t="shared" ca="1" si="2610"/>
        <v>Sweden</v>
      </c>
      <c r="MO20" s="385">
        <f ca="1">SUMPRODUCT((PS3:PS54=MN20)*(PV3:PV54=MN21)*(PW3:PW54="W"))+SUMPRODUCT((PS3:PS54=MN20)*(PV3:PV54=MN22)*(PW3:PW54="W"))+SUMPRODUCT((PS3:PS54=MN20)*(PV3:PV54=MN18)*(PW3:PW54="W"))+SUMPRODUCT((PS3:PS54=MN20)*(PV3:PV54=MN19)*(PW3:PW54="W"))+SUMPRODUCT((PS3:PS54=MN21)*(PV3:PV54=MN20)*(PX3:PX54="W"))+SUMPRODUCT((PS3:PS54=MN22)*(PV3:PV54=MN20)*(PX3:PX54="W"))+SUMPRODUCT((PS3:PS54=MN18)*(PV3:PV54=MN20)*(PX3:PX54="W"))+SUMPRODUCT((PS3:PS54=MN19)*(PV3:PV54=MN20)*(PX3:PX54="W"))</f>
        <v>0</v>
      </c>
      <c r="MP20" s="385">
        <f ca="1">SUMPRODUCT((PS3:PS54=MN20)*(PV3:PV54=MN21)*(PW3:PW54="D"))+SUMPRODUCT((PS3:PS54=MN20)*(PV3:PV54=MN22)*(PW3:PW54="D"))+SUMPRODUCT((PS3:PS54=MN20)*(PV3:PV54=MN18)*(PW3:PW54="D"))+SUMPRODUCT((PS3:PS54=MN20)*(PV3:PV54=MN19)*(PW3:PW54="D"))+SUMPRODUCT((PS3:PS54=MN21)*(PV3:PV54=MN20)*(PW3:PW54="D"))+SUMPRODUCT((PS3:PS54=MN22)*(PV3:PV54=MN20)*(PW3:PW54="D"))+SUMPRODUCT((PS3:PS54=MN18)*(PV3:PV54=MN20)*(PW3:PW54="D"))+SUMPRODUCT((PS3:PS54=MN19)*(PV3:PV54=MN20)*(PW3:PW54="D"))</f>
        <v>0</v>
      </c>
      <c r="MQ20" s="385">
        <f ca="1">SUMPRODUCT((PS3:PS54=MN20)*(PV3:PV54=MN21)*(PW3:PW54="L"))+SUMPRODUCT((PS3:PS54=MN20)*(PV3:PV54=MN22)*(PW3:PW54="L"))+SUMPRODUCT((PS3:PS54=MN20)*(PV3:PV54=MN18)*(PW3:PW54="L"))+SUMPRODUCT((PS3:PS54=MN20)*(PV3:PV54=MN19)*(PW3:PW54="L"))+SUMPRODUCT((PS3:PS54=MN21)*(PV3:PV54=MN20)*(PX3:PX54="L"))+SUMPRODUCT((PS3:PS54=MN22)*(PV3:PV54=MN20)*(PX3:PX54="L"))+SUMPRODUCT((PS3:PS54=MN18)*(PV3:PV54=MN20)*(PX3:PX54="L"))+SUMPRODUCT((PS3:PS54=MN19)*(PV3:PV54=MN20)*(PX3:PX54="L"))</f>
        <v>0</v>
      </c>
      <c r="MR20" s="385">
        <f ca="1">SUMPRODUCT((PS3:PS54=MN20)*(PV3:PV54=MN21)*PT3:PT54)+SUMPRODUCT((PS3:PS54=MN20)*(PV3:PV54=MN22)*PT3:PT54)+SUMPRODUCT((PS3:PS54=MN20)*(PV3:PV54=MN18)*PT3:PT54)+SUMPRODUCT((PS3:PS54=MN20)*(PV3:PV54=MN19)*PT3:PT54)+SUMPRODUCT((PS3:PS54=MN21)*(PV3:PV54=MN20)*PU3:PU54)+SUMPRODUCT((PS3:PS54=MN22)*(PV3:PV54=MN20)*PU3:PU54)+SUMPRODUCT((PS3:PS54=MN18)*(PV3:PV54=MN20)*PU3:PU54)+SUMPRODUCT((PS3:PS54=MN19)*(PV3:PV54=MN20)*PU3:PU54)</f>
        <v>0</v>
      </c>
      <c r="MS20" s="385">
        <f ca="1">SUMPRODUCT((PS3:PS54=MN20)*(PV3:PV54=MN21)*PU3:PU54)+SUMPRODUCT((PS3:PS54=MN20)*(PV3:PV54=MN22)*PU3:PU54)+SUMPRODUCT((PS3:PS54=MN20)*(PV3:PV54=MN18)*PU3:PU54)+SUMPRODUCT((PS3:PS54=MN20)*(PV3:PV54=MN19)*PU3:PU54)+SUMPRODUCT((PS3:PS54=MN21)*(PV3:PV54=MN20)*PT3:PT54)+SUMPRODUCT((PS3:PS54=MN22)*(PV3:PV54=MN20)*PT3:PT54)+SUMPRODUCT((PS3:PS54=MN18)*(PV3:PV54=MN20)*PT3:PT54)+SUMPRODUCT((PS3:PS54=MN19)*(PV3:PV54=MN20)*PT3:PT54)</f>
        <v>0</v>
      </c>
      <c r="MT20" s="385">
        <f t="shared" ca="1" si="2611"/>
        <v>1000</v>
      </c>
      <c r="MU20" s="385">
        <f t="shared" ca="1" si="2612"/>
        <v>0</v>
      </c>
      <c r="MV20" s="385">
        <f ca="1">IF(MN20&lt;&gt;"",VLOOKUP(MN20,LU4:MA52,7,FALSE),"")</f>
        <v>1000</v>
      </c>
      <c r="MW20" s="385">
        <f ca="1">IF(MN20&lt;&gt;"",VLOOKUP(MN20,LU4:MA52,5,FALSE),"")</f>
        <v>0</v>
      </c>
      <c r="MX20" s="385">
        <f ca="1">IF(MN20&lt;&gt;"",VLOOKUP(MN20,LU4:MC52,9,FALSE),"")</f>
        <v>22</v>
      </c>
      <c r="MY20" s="385">
        <f t="shared" ca="1" si="2613"/>
        <v>0</v>
      </c>
      <c r="MZ20" s="385">
        <f t="shared" ref="MZ20" ca="1" si="3150">IF(MN20&lt;&gt;"",RANK(MY20,MY18:MY22),"")</f>
        <v>1</v>
      </c>
      <c r="NA20" s="385">
        <f t="shared" ref="NA20" ca="1" si="3151">IF(MN20&lt;&gt;"",SUMPRODUCT((MY18:MY22=MY20)*(MT18:MT22&gt;MT20)),"")</f>
        <v>0</v>
      </c>
      <c r="NB20" s="385">
        <f t="shared" ref="NB20" ca="1" si="3152">IF(MN20&lt;&gt;"",SUMPRODUCT((MY18:MY22=MY20)*(MT18:MT22=MT20)*(MR18:MR22&gt;MR20)),"")</f>
        <v>0</v>
      </c>
      <c r="NC20" s="385">
        <f t="shared" ref="NC20" ca="1" si="3153">IF(MN20&lt;&gt;"",SUMPRODUCT((MY18:MY22=MY20)*(MT18:MT22=MT20)*(MR18:MR22=MR20)*(MV18:MV22&gt;MV20)),"")</f>
        <v>0</v>
      </c>
      <c r="ND20" s="385">
        <f t="shared" ref="ND20" ca="1" si="3154">IF(MN20&lt;&gt;"",SUMPRODUCT((MY18:MY22=MY20)*(MT18:MT22=MT20)*(MR18:MR22=MR20)*(MV18:MV22=MV20)*(MW18:MW22&gt;MW20)),"")</f>
        <v>0</v>
      </c>
      <c r="NE20" s="385">
        <f t="shared" ref="NE20" ca="1" si="3155">IF(MN20&lt;&gt;"",SUMPRODUCT((MY18:MY22=MY20)*(MT18:MT22=MT20)*(MR18:MR22=MR20)*(MV18:MV22=MV20)*(MW18:MW22=MW20)*(MX18:MX22&gt;MX20)),"")</f>
        <v>1</v>
      </c>
      <c r="NF20" s="385">
        <f t="shared" ref="NF20" ca="1" si="3156">IF(MN20&lt;&gt;"",IF(NF72&lt;&gt;"",IF(MM69=3,NF72,NF72+MM69),SUM(MZ20:NE20)),"")</f>
        <v>2</v>
      </c>
      <c r="NG20" s="385" t="str">
        <f t="shared" ref="NG20" ca="1" si="3157">IF(MN20&lt;&gt;"",INDEX(MN18:MN22,MATCH(3,NF18:NF22,0),0),"")</f>
        <v>Denmark</v>
      </c>
      <c r="NH20" s="385" t="str">
        <f t="shared" ca="1" si="2861"/>
        <v/>
      </c>
      <c r="NI20" s="385">
        <f ca="1">SUMPRODUCT((PS3:PS54=NH20)*(PV3:PV54=NH21)*(PW3:PW54="W"))+SUMPRODUCT((PS3:PS54=NH20)*(PV3:PV54=NH22)*(PW3:PW54="W"))+SUMPRODUCT((PS3:PS54=NH20)*(PV3:PV54=NH19)*(PW3:PW54="W"))+SUMPRODUCT((PS3:PS54=NH21)*(PV3:PV54=NH20)*(PX3:PX54="W"))+SUMPRODUCT((PS3:PS54=NH22)*(PV3:PV54=NH20)*(PX3:PX54="W"))+SUMPRODUCT((PS3:PS54=NH19)*(PV3:PV54=NH20)*(PX3:PX54="W"))</f>
        <v>0</v>
      </c>
      <c r="NJ20" s="385">
        <f ca="1">SUMPRODUCT((PS3:PS54=NH20)*(PV3:PV54=NH21)*(PW3:PW54="D"))+SUMPRODUCT((PS3:PS54=NH20)*(PV3:PV54=NH22)*(PW3:PW54="D"))+SUMPRODUCT((PS3:PS54=NH20)*(PV3:PV54=NH19)*(PW3:PW54="D"))+SUMPRODUCT((PS3:PS54=NH21)*(PV3:PV54=NH20)*(PW3:PW54="D"))+SUMPRODUCT((PS3:PS54=NH22)*(PV3:PV54=NH20)*(PW3:PW54="D"))+SUMPRODUCT((PS3:PS54=NH19)*(PV3:PV54=NH20)*(PW3:PW54="D"))</f>
        <v>0</v>
      </c>
      <c r="NK20" s="385">
        <f ca="1">SUMPRODUCT((PS3:PS54=NH20)*(PV3:PV54=NH21)*(PW3:PW54="L"))+SUMPRODUCT((PS3:PS54=NH20)*(PV3:PV54=NH22)*(PW3:PW54="L"))+SUMPRODUCT((PS3:PS54=NH20)*(PV3:PV54=NH19)*(PW3:PW54="L"))+SUMPRODUCT((PS3:PS54=NH21)*(PV3:PV54=NH20)*(PX3:PX54="L"))+SUMPRODUCT((PS3:PS54=NH22)*(PV3:PV54=NH20)*(PX3:PX54="L"))+SUMPRODUCT((PS3:PS54=NH19)*(PV3:PV54=NH20)*(PX3:PX54="L"))</f>
        <v>0</v>
      </c>
      <c r="NL20" s="385">
        <f ca="1">SUMPRODUCT((PS3:PS54=NH20)*(PV3:PV54=NH21)*PT3:PT54)+SUMPRODUCT((PS3:PS54=NH20)*(PV3:PV54=NH22)*PT3:PT54)+SUMPRODUCT((PS3:PS54=NH20)*(PV3:PV54=NH18)*PT3:PT54)+SUMPRODUCT((PS3:PS54=NH20)*(PV3:PV54=NH19)*PT3:PT54)+SUMPRODUCT((PS3:PS54=NH21)*(PV3:PV54=NH20)*PU3:PU54)+SUMPRODUCT((PS3:PS54=NH22)*(PV3:PV54=NH20)*PU3:PU54)+SUMPRODUCT((PS3:PS54=NH18)*(PV3:PV54=NH20)*PU3:PU54)+SUMPRODUCT((PS3:PS54=NH19)*(PV3:PV54=NH20)*PU3:PU54)</f>
        <v>0</v>
      </c>
      <c r="NM20" s="385">
        <f ca="1">SUMPRODUCT((PS3:PS54=NH20)*(PV3:PV54=NH21)*PU3:PU54)+SUMPRODUCT((PS3:PS54=NH20)*(PV3:PV54=NH22)*PU3:PU54)+SUMPRODUCT((PS3:PS54=NH20)*(PV3:PV54=NH18)*PU3:PU54)+SUMPRODUCT((PS3:PS54=NH20)*(PV3:PV54=NH19)*PU3:PU54)+SUMPRODUCT((PS3:PS54=NH21)*(PV3:PV54=NH20)*PT3:PT54)+SUMPRODUCT((PS3:PS54=NH22)*(PV3:PV54=NH20)*PT3:PT54)+SUMPRODUCT((PS3:PS54=NH18)*(PV3:PV54=NH20)*PT3:PT54)+SUMPRODUCT((PS3:PS54=NH19)*(PV3:PV54=NH20)*PT3:PT54)</f>
        <v>0</v>
      </c>
      <c r="NN20" s="385">
        <f t="shared" ca="1" si="2862"/>
        <v>1000</v>
      </c>
      <c r="NO20" s="385" t="str">
        <f t="shared" ca="1" si="2863"/>
        <v/>
      </c>
      <c r="NP20" s="385" t="str">
        <f ca="1">IF(NH20&lt;&gt;"",VLOOKUP(NH20,LU4:MA52,7,FALSE),"")</f>
        <v/>
      </c>
      <c r="NQ20" s="385" t="str">
        <f ca="1">IF(NH20&lt;&gt;"",VLOOKUP(NH20,LU4:MA52,5,FALSE),"")</f>
        <v/>
      </c>
      <c r="NR20" s="385" t="str">
        <f ca="1">IF(NH20&lt;&gt;"",VLOOKUP(NH20,LU4:MC52,9,FALSE),"")</f>
        <v/>
      </c>
      <c r="NS20" s="385" t="str">
        <f t="shared" ca="1" si="2864"/>
        <v/>
      </c>
      <c r="NT20" s="385" t="str">
        <f t="shared" ref="NT20" ca="1" si="3158">IF(NH20&lt;&gt;"",RANK(NS20,NS18:NS22),"")</f>
        <v/>
      </c>
      <c r="NU20" s="385" t="str">
        <f t="shared" ref="NU20" ca="1" si="3159">IF(NH20&lt;&gt;"",SUMPRODUCT((NS18:NS22=NS20)*(NN18:NN22&gt;NN20)),"")</f>
        <v/>
      </c>
      <c r="NV20" s="385" t="str">
        <f t="shared" ref="NV20" ca="1" si="3160">IF(NH20&lt;&gt;"",SUMPRODUCT((NS18:NS22=NS20)*(NN18:NN22=NN20)*(NL18:NL22&gt;NL20)),"")</f>
        <v/>
      </c>
      <c r="NW20" s="385" t="str">
        <f t="shared" ref="NW20" ca="1" si="3161">IF(NH20&lt;&gt;"",SUMPRODUCT((NS18:NS22=NS20)*(NN18:NN22=NN20)*(NL18:NL22=NL20)*(NP18:NP22&gt;NP20)),"")</f>
        <v/>
      </c>
      <c r="NX20" s="385" t="str">
        <f t="shared" ref="NX20" ca="1" si="3162">IF(NH20&lt;&gt;"",SUMPRODUCT((NS18:NS22=NS20)*(NN18:NN22=NN20)*(NL18:NL22=NL20)*(NP18:NP22=NP20)*(NQ18:NQ22&gt;NQ20)),"")</f>
        <v/>
      </c>
      <c r="NY20" s="385" t="str">
        <f t="shared" ref="NY20" ca="1" si="3163">IF(NH20&lt;&gt;"",SUMPRODUCT((NS18:NS22=NS20)*(NN18:NN22=NN20)*(NL18:NL22=NL20)*(NP18:NP22=NP20)*(NQ18:NQ22=NQ20)*(NR18:NR22&gt;NR20)),"")</f>
        <v/>
      </c>
      <c r="NZ20" s="385" t="str">
        <f t="shared" ref="NZ20" ca="1" si="3164">IF(NH20&lt;&gt;"",IF(NZ72&lt;&gt;"",IF(NG69=3,NZ72,NZ72+NG69),SUM(NT20:NY20)+1),"")</f>
        <v/>
      </c>
      <c r="OA20" s="385" t="str">
        <f t="shared" ref="OA20" ca="1" si="3165">IF(NH20&lt;&gt;"",INDEX(NH19:NH22,MATCH(3,NZ19:NZ22,0),0),"")</f>
        <v/>
      </c>
      <c r="OB20" s="385" t="str">
        <f t="shared" ref="OB20:OB21" ca="1" si="3166">IF(MK18&lt;&gt;"",MK18,"")</f>
        <v/>
      </c>
      <c r="OC20" s="385">
        <f ca="1">SUMPRODUCT((PS3:PS54=OB20)*(PV3:PV54=OB21)*(PW3:PW54="W"))+SUMPRODUCT((PS3:PS54=OB20)*(PV3:PV54=OB22)*(PW3:PW54="W"))+SUMPRODUCT((PS3:PS54=OB20)*(PV3:PV54=OB23)*(PW3:PW54="W"))+SUMPRODUCT((PS3:PS54=OB21)*(PV3:PV54=OB20)*(PX3:PX54="W"))+SUMPRODUCT((PS3:PS54=OB22)*(PV3:PV54=OB20)*(PX3:PX54="W"))+SUMPRODUCT((PS3:PS54=OB23)*(PV3:PV54=OB20)*(PX3:PX54="W"))</f>
        <v>0</v>
      </c>
      <c r="OD20" s="385">
        <f ca="1">SUMPRODUCT((PS3:PS54=OB20)*(PV3:PV54=OB21)*(PW3:PW54="D"))+SUMPRODUCT((PS3:PS54=OB20)*(PV3:PV54=OB22)*(PW3:PW54="D"))+SUMPRODUCT((PS3:PS54=OB20)*(PV3:PV54=OB23)*(PW3:PW54="D"))+SUMPRODUCT((PS3:PS54=OB21)*(PV3:PV54=OB20)*(PW3:PW54="D"))+SUMPRODUCT((PS3:PS54=OB22)*(PV3:PV54=OB20)*(PW3:PW54="D"))+SUMPRODUCT((PS3:PS54=OB23)*(PV3:PV54=OB20)*(PW3:PW54="D"))</f>
        <v>0</v>
      </c>
      <c r="OE20" s="385">
        <f ca="1">SUMPRODUCT((PS3:PS54=OB20)*(PV3:PV54=OB21)*(PW3:PW54="L"))+SUMPRODUCT((PS3:PS54=OB20)*(PV3:PV54=OB22)*(PW3:PW54="L"))+SUMPRODUCT((PS3:PS54=OB20)*(PV3:PV54=OB23)*(PW3:PW54="L"))+SUMPRODUCT((PS3:PS54=OB21)*(PV3:PV54=OB20)*(PX3:PX54="L"))+SUMPRODUCT((PS3:PS54=OB22)*(PV3:PV54=OB20)*(PX3:PX54="L"))+SUMPRODUCT((PS3:PS54=OB23)*(PV3:PV54=OB20)*(PX3:PX54="L"))</f>
        <v>0</v>
      </c>
      <c r="OF20" s="385">
        <f ca="1">SUMPRODUCT((PS3:PS54=OB20)*(PV3:PV54=OB21)*PT3:PT54)+SUMPRODUCT((PS3:PS54=OB20)*(PV3:PV54=OB22)*PT3:PT54)+SUMPRODUCT((PS3:PS54=OB20)*(PV3:PV54=OB18)*PT3:PT54)+SUMPRODUCT((PS3:PS54=OB20)*(PV3:PV54=OB19)*PT3:PT54)+SUMPRODUCT((PS3:PS54=OB21)*(PV3:PV54=OB20)*PU3:PU54)+SUMPRODUCT((PS3:PS54=OB22)*(PV3:PV54=OB20)*PU3:PU54)+SUMPRODUCT((PS3:PS54=OB18)*(PV3:PV54=OB20)*PU3:PU54)+SUMPRODUCT((PS3:PS54=OB19)*(PV3:PV54=OB20)*PU3:PU54)</f>
        <v>0</v>
      </c>
      <c r="OG20" s="385">
        <f ca="1">SUMPRODUCT((PS3:PS54=OB20)*(PV3:PV54=OB21)*PU3:PU54)+SUMPRODUCT((PS3:PS54=OB20)*(PV3:PV54=OB22)*PU3:PU54)+SUMPRODUCT((PS3:PS54=OB20)*(PV3:PV54=OB18)*PU3:PU54)+SUMPRODUCT((PS3:PS54=OB20)*(PV3:PV54=OB19)*PU3:PU54)+SUMPRODUCT((PS3:PS54=OB21)*(PV3:PV54=OB20)*PT3:PT54)+SUMPRODUCT((PS3:PS54=OB22)*(PV3:PV54=OB20)*PT3:PT54)+SUMPRODUCT((PS3:PS54=OB18)*(PV3:PV54=OB20)*PT3:PT54)+SUMPRODUCT((PS3:PS54=OB19)*(PV3:PV54=OB20)*PT3:PT54)</f>
        <v>0</v>
      </c>
      <c r="OH20" s="385">
        <f t="shared" ref="OH20:OH21" ca="1" si="3167">OF20-OG20+1000</f>
        <v>1000</v>
      </c>
      <c r="OI20" s="385" t="str">
        <f t="shared" ref="OI20:OI21" ca="1" si="3168">IF(OB20&lt;&gt;"",OC20*3+OD20*1,"")</f>
        <v/>
      </c>
      <c r="OJ20" s="385" t="str">
        <f ca="1">IF(OB20&lt;&gt;"",VLOOKUP(OB20,LU4:MA52,7,FALSE),"")</f>
        <v/>
      </c>
      <c r="OK20" s="385" t="str">
        <f ca="1">IF(OB20&lt;&gt;"",VLOOKUP(OB20,LU4:MA52,5,FALSE),"")</f>
        <v/>
      </c>
      <c r="OL20" s="385" t="str">
        <f ca="1">IF(OB20&lt;&gt;"",VLOOKUP(OB20,LU4:MC52,9,FALSE),"")</f>
        <v/>
      </c>
      <c r="OM20" s="385" t="str">
        <f t="shared" ref="OM20:OM21" ca="1" si="3169">OI20</f>
        <v/>
      </c>
      <c r="ON20" s="385" t="str">
        <f t="shared" ref="ON20" ca="1" si="3170">IF(OB20&lt;&gt;"",RANK(OM20,OM18:OM22),"")</f>
        <v/>
      </c>
      <c r="OO20" s="385" t="str">
        <f t="shared" ref="OO20" ca="1" si="3171">IF(OB20&lt;&gt;"",SUMPRODUCT((OM18:OM22=OM20)*(OH18:OH22&gt;OH20)),"")</f>
        <v/>
      </c>
      <c r="OP20" s="385" t="str">
        <f t="shared" ref="OP20" ca="1" si="3172">IF(OB20&lt;&gt;"",SUMPRODUCT((OM18:OM22=OM20)*(OH18:OH22=OH20)*(OF18:OF22&gt;OF20)),"")</f>
        <v/>
      </c>
      <c r="OQ20" s="385" t="str">
        <f t="shared" ref="OQ20" ca="1" si="3173">IF(OB20&lt;&gt;"",SUMPRODUCT((OM18:OM22=OM20)*(OH18:OH22=OH20)*(OF18:OF22=OF20)*(OJ18:OJ22&gt;OJ20)),"")</f>
        <v/>
      </c>
      <c r="OR20" s="385" t="str">
        <f t="shared" ref="OR20" ca="1" si="3174">IF(OB20&lt;&gt;"",SUMPRODUCT((OM18:OM22=OM20)*(OH18:OH22=OH20)*(OF18:OF22=OF20)*(OJ18:OJ22=OJ20)*(OK18:OK22&gt;OK20)),"")</f>
        <v/>
      </c>
      <c r="OS20" s="385" t="str">
        <f t="shared" ref="OS20" ca="1" si="3175">IF(OB20&lt;&gt;"",SUMPRODUCT((OM18:OM22=OM20)*(OH18:OH22=OH20)*(OF18:OF22=OF20)*(OJ18:OJ22=OJ20)*(OK18:OK22=OK20)*(OL18:OL22&gt;OL20)),"")</f>
        <v/>
      </c>
      <c r="OT20" s="385" t="str">
        <f t="shared" ref="OT20:OT21" ca="1" si="3176">IF(OB20&lt;&gt;"",SUM(ON20:OS20)+2,"")</f>
        <v/>
      </c>
      <c r="OU20" s="385" t="str">
        <f t="shared" ref="OU20" ca="1" si="3177">IF(OB20&lt;&gt;"",INDEX(OB20:OB22,MATCH(3,OT20:OT22,0),0),"")</f>
        <v/>
      </c>
      <c r="PP20" s="385" t="str">
        <f t="shared" ref="PP20" ca="1" si="3178">IF(OU20&lt;&gt;"",OU20,IF(OA20&lt;&gt;"",OA20,IF(NG20&lt;&gt;"",NG20,MG20)))</f>
        <v>Denmark</v>
      </c>
      <c r="PQ20" s="385">
        <v>3</v>
      </c>
      <c r="PR20" s="385">
        <v>18</v>
      </c>
      <c r="PS20" s="389" t="str">
        <f t="shared" si="12"/>
        <v>Norway</v>
      </c>
      <c r="PT20" s="389">
        <f ca="1">IF(OFFSET('Game Board'!O25,0,PT1)&lt;&gt;"",OFFSET('Game Board'!O25,0,PT1),0)</f>
        <v>0</v>
      </c>
      <c r="PU20" s="389">
        <f ca="1">IF(OFFSET('Game Board'!P25,0,PT1)&lt;&gt;"",OFFSET('Game Board'!P25,0,PT1),0)</f>
        <v>0</v>
      </c>
      <c r="PV20" s="389" t="str">
        <f t="shared" si="13"/>
        <v>Iceland</v>
      </c>
      <c r="PW20" s="389" t="str">
        <f ca="1">IF(AND(OFFSET('Game Board'!O25,0,PT1)&lt;&gt;"",OFFSET('Game Board'!P25,0,PT1)&lt;&gt;""),IF(PT20&gt;PU20,"W",IF(PT20=PU20,"D","L")),"")</f>
        <v/>
      </c>
      <c r="PX20" s="385" t="str">
        <f t="shared" ca="1" si="2874"/>
        <v/>
      </c>
      <c r="PZ20" s="385">
        <f ca="1">VLOOKUP(QA20,TV18:TW22,2,FALSE)</f>
        <v>3</v>
      </c>
      <c r="QA20" s="386" t="str">
        <f t="shared" si="2623"/>
        <v>Denmark</v>
      </c>
      <c r="QB20" s="385">
        <f ca="1">SUMPRODUCT((TY3:TY54=QA20)*(UC3:UC54="W"))+SUMPRODUCT((UB3:UB54=QA20)*(UD3:UD54="W"))</f>
        <v>0</v>
      </c>
      <c r="QC20" s="385">
        <f ca="1">SUMPRODUCT((TY3:TY54=QA20)*(UC3:UC54="D"))+SUMPRODUCT((UB3:UB54=QA20)*(UD3:UD54="D"))</f>
        <v>0</v>
      </c>
      <c r="QD20" s="385">
        <f ca="1">SUMPRODUCT((TY3:TY54=QA20)*(UC3:UC54="L"))+SUMPRODUCT((UB3:UB54=QA20)*(UD3:UD54="L"))</f>
        <v>0</v>
      </c>
      <c r="QE20" s="385">
        <f t="shared" ref="QE20" ca="1" si="3179">SUMIF(TY3:TY72,QA20,TZ3:TZ72)+SUMIF(UB3:UB72,QA20,UA3:UA72)</f>
        <v>0</v>
      </c>
      <c r="QF20" s="385">
        <f t="shared" ref="QF20" ca="1" si="3180">SUMIF(UB3:UB72,QA20,TZ3:TZ72)+SUMIF(TY3:TY72,QA20,UA3:UA72)</f>
        <v>0</v>
      </c>
      <c r="QG20" s="385">
        <f t="shared" ca="1" si="2626"/>
        <v>1000</v>
      </c>
      <c r="QH20" s="385">
        <f t="shared" ca="1" si="2627"/>
        <v>0</v>
      </c>
      <c r="QI20" s="391">
        <f t="shared" si="99"/>
        <v>14</v>
      </c>
      <c r="QJ20" s="385">
        <f t="shared" ref="QJ20" ca="1" si="3181">IF(COUNTIF(QH18:QH22,4)&lt;&gt;4,RANK(QH20,QH18:QH22),QH72)</f>
        <v>1</v>
      </c>
      <c r="QL20" s="385">
        <f t="shared" ref="QL20" ca="1" si="3182">SUMPRODUCT((QJ18:QJ21=QJ20)*(QI18:QI21&lt;QI20))+QJ20</f>
        <v>2</v>
      </c>
      <c r="QM20" s="386" t="str">
        <f t="shared" ref="QM20" ca="1" si="3183">INDEX(QA18:QA22,MATCH(3,QL18:QL22,0),0)</f>
        <v>Sweden</v>
      </c>
      <c r="QN20" s="385">
        <f t="shared" ref="QN20" ca="1" si="3184">INDEX(QJ18:QJ22,MATCH(QM20,QA18:QA22,0),0)</f>
        <v>1</v>
      </c>
      <c r="QO20" s="385" t="str">
        <f t="shared" ref="QO20:QO21" ca="1" si="3185">IF(AND(QO19&lt;&gt;"",QN20=1),QM20,"")</f>
        <v>Sweden</v>
      </c>
      <c r="QP20" s="385" t="str">
        <f t="shared" ref="QP20:QP21" ca="1" si="3186">IF(AND(QP19&lt;&gt;"",QN21=2),QM21,"")</f>
        <v/>
      </c>
      <c r="QQ20" s="385" t="str">
        <f t="shared" ref="QQ20" ca="1" si="3187">IF(AND(QQ19&lt;&gt;"",QN22=3),QM22,"")</f>
        <v/>
      </c>
      <c r="QT20" s="385" t="str">
        <f t="shared" ca="1" si="2636"/>
        <v>Sweden</v>
      </c>
      <c r="QU20" s="385">
        <f ca="1">SUMPRODUCT((TY3:TY54=QT20)*(UB3:UB54=QT21)*(UC3:UC54="W"))+SUMPRODUCT((TY3:TY54=QT20)*(UB3:UB54=QT22)*(UC3:UC54="W"))+SUMPRODUCT((TY3:TY54=QT20)*(UB3:UB54=QT18)*(UC3:UC54="W"))+SUMPRODUCT((TY3:TY54=QT20)*(UB3:UB54=QT19)*(UC3:UC54="W"))+SUMPRODUCT((TY3:TY54=QT21)*(UB3:UB54=QT20)*(UD3:UD54="W"))+SUMPRODUCT((TY3:TY54=QT22)*(UB3:UB54=QT20)*(UD3:UD54="W"))+SUMPRODUCT((TY3:TY54=QT18)*(UB3:UB54=QT20)*(UD3:UD54="W"))+SUMPRODUCT((TY3:TY54=QT19)*(UB3:UB54=QT20)*(UD3:UD54="W"))</f>
        <v>0</v>
      </c>
      <c r="QV20" s="385">
        <f ca="1">SUMPRODUCT((TY3:TY54=QT20)*(UB3:UB54=QT21)*(UC3:UC54="D"))+SUMPRODUCT((TY3:TY54=QT20)*(UB3:UB54=QT22)*(UC3:UC54="D"))+SUMPRODUCT((TY3:TY54=QT20)*(UB3:UB54=QT18)*(UC3:UC54="D"))+SUMPRODUCT((TY3:TY54=QT20)*(UB3:UB54=QT19)*(UC3:UC54="D"))+SUMPRODUCT((TY3:TY54=QT21)*(UB3:UB54=QT20)*(UC3:UC54="D"))+SUMPRODUCT((TY3:TY54=QT22)*(UB3:UB54=QT20)*(UC3:UC54="D"))+SUMPRODUCT((TY3:TY54=QT18)*(UB3:UB54=QT20)*(UC3:UC54="D"))+SUMPRODUCT((TY3:TY54=QT19)*(UB3:UB54=QT20)*(UC3:UC54="D"))</f>
        <v>0</v>
      </c>
      <c r="QW20" s="385">
        <f ca="1">SUMPRODUCT((TY3:TY54=QT20)*(UB3:UB54=QT21)*(UC3:UC54="L"))+SUMPRODUCT((TY3:TY54=QT20)*(UB3:UB54=QT22)*(UC3:UC54="L"))+SUMPRODUCT((TY3:TY54=QT20)*(UB3:UB54=QT18)*(UC3:UC54="L"))+SUMPRODUCT((TY3:TY54=QT20)*(UB3:UB54=QT19)*(UC3:UC54="L"))+SUMPRODUCT((TY3:TY54=QT21)*(UB3:UB54=QT20)*(UD3:UD54="L"))+SUMPRODUCT((TY3:TY54=QT22)*(UB3:UB54=QT20)*(UD3:UD54="L"))+SUMPRODUCT((TY3:TY54=QT18)*(UB3:UB54=QT20)*(UD3:UD54="L"))+SUMPRODUCT((TY3:TY54=QT19)*(UB3:UB54=QT20)*(UD3:UD54="L"))</f>
        <v>0</v>
      </c>
      <c r="QX20" s="385">
        <f ca="1">SUMPRODUCT((TY3:TY54=QT20)*(UB3:UB54=QT21)*TZ3:TZ54)+SUMPRODUCT((TY3:TY54=QT20)*(UB3:UB54=QT22)*TZ3:TZ54)+SUMPRODUCT((TY3:TY54=QT20)*(UB3:UB54=QT18)*TZ3:TZ54)+SUMPRODUCT((TY3:TY54=QT20)*(UB3:UB54=QT19)*TZ3:TZ54)+SUMPRODUCT((TY3:TY54=QT21)*(UB3:UB54=QT20)*UA3:UA54)+SUMPRODUCT((TY3:TY54=QT22)*(UB3:UB54=QT20)*UA3:UA54)+SUMPRODUCT((TY3:TY54=QT18)*(UB3:UB54=QT20)*UA3:UA54)+SUMPRODUCT((TY3:TY54=QT19)*(UB3:UB54=QT20)*UA3:UA54)</f>
        <v>0</v>
      </c>
      <c r="QY20" s="385">
        <f ca="1">SUMPRODUCT((TY3:TY54=QT20)*(UB3:UB54=QT21)*UA3:UA54)+SUMPRODUCT((TY3:TY54=QT20)*(UB3:UB54=QT22)*UA3:UA54)+SUMPRODUCT((TY3:TY54=QT20)*(UB3:UB54=QT18)*UA3:UA54)+SUMPRODUCT((TY3:TY54=QT20)*(UB3:UB54=QT19)*UA3:UA54)+SUMPRODUCT((TY3:TY54=QT21)*(UB3:UB54=QT20)*TZ3:TZ54)+SUMPRODUCT((TY3:TY54=QT22)*(UB3:UB54=QT20)*TZ3:TZ54)+SUMPRODUCT((TY3:TY54=QT18)*(UB3:UB54=QT20)*TZ3:TZ54)+SUMPRODUCT((TY3:TY54=QT19)*(UB3:UB54=QT20)*TZ3:TZ54)</f>
        <v>0</v>
      </c>
      <c r="QZ20" s="385">
        <f t="shared" ca="1" si="2637"/>
        <v>1000</v>
      </c>
      <c r="RA20" s="385">
        <f t="shared" ca="1" si="2638"/>
        <v>0</v>
      </c>
      <c r="RB20" s="385">
        <f ca="1">IF(QT20&lt;&gt;"",VLOOKUP(QT20,QA4:QG52,7,FALSE),"")</f>
        <v>1000</v>
      </c>
      <c r="RC20" s="385">
        <f ca="1">IF(QT20&lt;&gt;"",VLOOKUP(QT20,QA4:QG52,5,FALSE),"")</f>
        <v>0</v>
      </c>
      <c r="RD20" s="385">
        <f ca="1">IF(QT20&lt;&gt;"",VLOOKUP(QT20,QA4:QI52,9,FALSE),"")</f>
        <v>22</v>
      </c>
      <c r="RE20" s="385">
        <f t="shared" ca="1" si="2639"/>
        <v>0</v>
      </c>
      <c r="RF20" s="385">
        <f t="shared" ref="RF20" ca="1" si="3188">IF(QT20&lt;&gt;"",RANK(RE20,RE18:RE22),"")</f>
        <v>1</v>
      </c>
      <c r="RG20" s="385">
        <f t="shared" ref="RG20" ca="1" si="3189">IF(QT20&lt;&gt;"",SUMPRODUCT((RE18:RE22=RE20)*(QZ18:QZ22&gt;QZ20)),"")</f>
        <v>0</v>
      </c>
      <c r="RH20" s="385">
        <f t="shared" ref="RH20" ca="1" si="3190">IF(QT20&lt;&gt;"",SUMPRODUCT((RE18:RE22=RE20)*(QZ18:QZ22=QZ20)*(QX18:QX22&gt;QX20)),"")</f>
        <v>0</v>
      </c>
      <c r="RI20" s="385">
        <f t="shared" ref="RI20" ca="1" si="3191">IF(QT20&lt;&gt;"",SUMPRODUCT((RE18:RE22=RE20)*(QZ18:QZ22=QZ20)*(QX18:QX22=QX20)*(RB18:RB22&gt;RB20)),"")</f>
        <v>0</v>
      </c>
      <c r="RJ20" s="385">
        <f t="shared" ref="RJ20" ca="1" si="3192">IF(QT20&lt;&gt;"",SUMPRODUCT((RE18:RE22=RE20)*(QZ18:QZ22=QZ20)*(QX18:QX22=QX20)*(RB18:RB22=RB20)*(RC18:RC22&gt;RC20)),"")</f>
        <v>0</v>
      </c>
      <c r="RK20" s="385">
        <f t="shared" ref="RK20" ca="1" si="3193">IF(QT20&lt;&gt;"",SUMPRODUCT((RE18:RE22=RE20)*(QZ18:QZ22=QZ20)*(QX18:QX22=QX20)*(RB18:RB22=RB20)*(RC18:RC22=RC20)*(RD18:RD22&gt;RD20)),"")</f>
        <v>1</v>
      </c>
      <c r="RL20" s="385">
        <f t="shared" ref="RL20" ca="1" si="3194">IF(QT20&lt;&gt;"",IF(RL72&lt;&gt;"",IF(QS69=3,RL72,RL72+QS69),SUM(RF20:RK20)),"")</f>
        <v>2</v>
      </c>
      <c r="RM20" s="385" t="str">
        <f t="shared" ref="RM20" ca="1" si="3195">IF(QT20&lt;&gt;"",INDEX(QT18:QT22,MATCH(3,RL18:RL22,0),0),"")</f>
        <v>Denmark</v>
      </c>
      <c r="RN20" s="385" t="str">
        <f t="shared" ca="1" si="2893"/>
        <v/>
      </c>
      <c r="RO20" s="385">
        <f ca="1">SUMPRODUCT((TY3:TY54=RN20)*(UB3:UB54=RN21)*(UC3:UC54="W"))+SUMPRODUCT((TY3:TY54=RN20)*(UB3:UB54=RN22)*(UC3:UC54="W"))+SUMPRODUCT((TY3:TY54=RN20)*(UB3:UB54=RN19)*(UC3:UC54="W"))+SUMPRODUCT((TY3:TY54=RN21)*(UB3:UB54=RN20)*(UD3:UD54="W"))+SUMPRODUCT((TY3:TY54=RN22)*(UB3:UB54=RN20)*(UD3:UD54="W"))+SUMPRODUCT((TY3:TY54=RN19)*(UB3:UB54=RN20)*(UD3:UD54="W"))</f>
        <v>0</v>
      </c>
      <c r="RP20" s="385">
        <f ca="1">SUMPRODUCT((TY3:TY54=RN20)*(UB3:UB54=RN21)*(UC3:UC54="D"))+SUMPRODUCT((TY3:TY54=RN20)*(UB3:UB54=RN22)*(UC3:UC54="D"))+SUMPRODUCT((TY3:TY54=RN20)*(UB3:UB54=RN19)*(UC3:UC54="D"))+SUMPRODUCT((TY3:TY54=RN21)*(UB3:UB54=RN20)*(UC3:UC54="D"))+SUMPRODUCT((TY3:TY54=RN22)*(UB3:UB54=RN20)*(UC3:UC54="D"))+SUMPRODUCT((TY3:TY54=RN19)*(UB3:UB54=RN20)*(UC3:UC54="D"))</f>
        <v>0</v>
      </c>
      <c r="RQ20" s="385">
        <f ca="1">SUMPRODUCT((TY3:TY54=RN20)*(UB3:UB54=RN21)*(UC3:UC54="L"))+SUMPRODUCT((TY3:TY54=RN20)*(UB3:UB54=RN22)*(UC3:UC54="L"))+SUMPRODUCT((TY3:TY54=RN20)*(UB3:UB54=RN19)*(UC3:UC54="L"))+SUMPRODUCT((TY3:TY54=RN21)*(UB3:UB54=RN20)*(UD3:UD54="L"))+SUMPRODUCT((TY3:TY54=RN22)*(UB3:UB54=RN20)*(UD3:UD54="L"))+SUMPRODUCT((TY3:TY54=RN19)*(UB3:UB54=RN20)*(UD3:UD54="L"))</f>
        <v>0</v>
      </c>
      <c r="RR20" s="385">
        <f ca="1">SUMPRODUCT((TY3:TY54=RN20)*(UB3:UB54=RN21)*TZ3:TZ54)+SUMPRODUCT((TY3:TY54=RN20)*(UB3:UB54=RN22)*TZ3:TZ54)+SUMPRODUCT((TY3:TY54=RN20)*(UB3:UB54=RN18)*TZ3:TZ54)+SUMPRODUCT((TY3:TY54=RN20)*(UB3:UB54=RN19)*TZ3:TZ54)+SUMPRODUCT((TY3:TY54=RN21)*(UB3:UB54=RN20)*UA3:UA54)+SUMPRODUCT((TY3:TY54=RN22)*(UB3:UB54=RN20)*UA3:UA54)+SUMPRODUCT((TY3:TY54=RN18)*(UB3:UB54=RN20)*UA3:UA54)+SUMPRODUCT((TY3:TY54=RN19)*(UB3:UB54=RN20)*UA3:UA54)</f>
        <v>0</v>
      </c>
      <c r="RS20" s="385">
        <f ca="1">SUMPRODUCT((TY3:TY54=RN20)*(UB3:UB54=RN21)*UA3:UA54)+SUMPRODUCT((TY3:TY54=RN20)*(UB3:UB54=RN22)*UA3:UA54)+SUMPRODUCT((TY3:TY54=RN20)*(UB3:UB54=RN18)*UA3:UA54)+SUMPRODUCT((TY3:TY54=RN20)*(UB3:UB54=RN19)*UA3:UA54)+SUMPRODUCT((TY3:TY54=RN21)*(UB3:UB54=RN20)*TZ3:TZ54)+SUMPRODUCT((TY3:TY54=RN22)*(UB3:UB54=RN20)*TZ3:TZ54)+SUMPRODUCT((TY3:TY54=RN18)*(UB3:UB54=RN20)*TZ3:TZ54)+SUMPRODUCT((TY3:TY54=RN19)*(UB3:UB54=RN20)*TZ3:TZ54)</f>
        <v>0</v>
      </c>
      <c r="RT20" s="385">
        <f t="shared" ca="1" si="2894"/>
        <v>1000</v>
      </c>
      <c r="RU20" s="385" t="str">
        <f t="shared" ca="1" si="2895"/>
        <v/>
      </c>
      <c r="RV20" s="385" t="str">
        <f ca="1">IF(RN20&lt;&gt;"",VLOOKUP(RN20,QA4:QG52,7,FALSE),"")</f>
        <v/>
      </c>
      <c r="RW20" s="385" t="str">
        <f ca="1">IF(RN20&lt;&gt;"",VLOOKUP(RN20,QA4:QG52,5,FALSE),"")</f>
        <v/>
      </c>
      <c r="RX20" s="385" t="str">
        <f ca="1">IF(RN20&lt;&gt;"",VLOOKUP(RN20,QA4:QI52,9,FALSE),"")</f>
        <v/>
      </c>
      <c r="RY20" s="385" t="str">
        <f t="shared" ca="1" si="2896"/>
        <v/>
      </c>
      <c r="RZ20" s="385" t="str">
        <f t="shared" ref="RZ20" ca="1" si="3196">IF(RN20&lt;&gt;"",RANK(RY20,RY18:RY22),"")</f>
        <v/>
      </c>
      <c r="SA20" s="385" t="str">
        <f t="shared" ref="SA20" ca="1" si="3197">IF(RN20&lt;&gt;"",SUMPRODUCT((RY18:RY22=RY20)*(RT18:RT22&gt;RT20)),"")</f>
        <v/>
      </c>
      <c r="SB20" s="385" t="str">
        <f t="shared" ref="SB20" ca="1" si="3198">IF(RN20&lt;&gt;"",SUMPRODUCT((RY18:RY22=RY20)*(RT18:RT22=RT20)*(RR18:RR22&gt;RR20)),"")</f>
        <v/>
      </c>
      <c r="SC20" s="385" t="str">
        <f t="shared" ref="SC20" ca="1" si="3199">IF(RN20&lt;&gt;"",SUMPRODUCT((RY18:RY22=RY20)*(RT18:RT22=RT20)*(RR18:RR22=RR20)*(RV18:RV22&gt;RV20)),"")</f>
        <v/>
      </c>
      <c r="SD20" s="385" t="str">
        <f t="shared" ref="SD20" ca="1" si="3200">IF(RN20&lt;&gt;"",SUMPRODUCT((RY18:RY22=RY20)*(RT18:RT22=RT20)*(RR18:RR22=RR20)*(RV18:RV22=RV20)*(RW18:RW22&gt;RW20)),"")</f>
        <v/>
      </c>
      <c r="SE20" s="385" t="str">
        <f t="shared" ref="SE20" ca="1" si="3201">IF(RN20&lt;&gt;"",SUMPRODUCT((RY18:RY22=RY20)*(RT18:RT22=RT20)*(RR18:RR22=RR20)*(RV18:RV22=RV20)*(RW18:RW22=RW20)*(RX18:RX22&gt;RX20)),"")</f>
        <v/>
      </c>
      <c r="SF20" s="385" t="str">
        <f t="shared" ref="SF20" ca="1" si="3202">IF(RN20&lt;&gt;"",IF(SF72&lt;&gt;"",IF(RM69=3,SF72,SF72+RM69),SUM(RZ20:SE20)+1),"")</f>
        <v/>
      </c>
      <c r="SG20" s="385" t="str">
        <f t="shared" ref="SG20" ca="1" si="3203">IF(RN20&lt;&gt;"",INDEX(RN19:RN22,MATCH(3,SF19:SF22,0),0),"")</f>
        <v/>
      </c>
      <c r="SH20" s="385" t="str">
        <f t="shared" ref="SH20:SH21" ca="1" si="3204">IF(QQ18&lt;&gt;"",QQ18,"")</f>
        <v/>
      </c>
      <c r="SI20" s="385">
        <f ca="1">SUMPRODUCT((TY3:TY54=SH20)*(UB3:UB54=SH21)*(UC3:UC54="W"))+SUMPRODUCT((TY3:TY54=SH20)*(UB3:UB54=SH22)*(UC3:UC54="W"))+SUMPRODUCT((TY3:TY54=SH20)*(UB3:UB54=SH23)*(UC3:UC54="W"))+SUMPRODUCT((TY3:TY54=SH21)*(UB3:UB54=SH20)*(UD3:UD54="W"))+SUMPRODUCT((TY3:TY54=SH22)*(UB3:UB54=SH20)*(UD3:UD54="W"))+SUMPRODUCT((TY3:TY54=SH23)*(UB3:UB54=SH20)*(UD3:UD54="W"))</f>
        <v>0</v>
      </c>
      <c r="SJ20" s="385">
        <f ca="1">SUMPRODUCT((TY3:TY54=SH20)*(UB3:UB54=SH21)*(UC3:UC54="D"))+SUMPRODUCT((TY3:TY54=SH20)*(UB3:UB54=SH22)*(UC3:UC54="D"))+SUMPRODUCT((TY3:TY54=SH20)*(UB3:UB54=SH23)*(UC3:UC54="D"))+SUMPRODUCT((TY3:TY54=SH21)*(UB3:UB54=SH20)*(UC3:UC54="D"))+SUMPRODUCT((TY3:TY54=SH22)*(UB3:UB54=SH20)*(UC3:UC54="D"))+SUMPRODUCT((TY3:TY54=SH23)*(UB3:UB54=SH20)*(UC3:UC54="D"))</f>
        <v>0</v>
      </c>
      <c r="SK20" s="385">
        <f ca="1">SUMPRODUCT((TY3:TY54=SH20)*(UB3:UB54=SH21)*(UC3:UC54="L"))+SUMPRODUCT((TY3:TY54=SH20)*(UB3:UB54=SH22)*(UC3:UC54="L"))+SUMPRODUCT((TY3:TY54=SH20)*(UB3:UB54=SH23)*(UC3:UC54="L"))+SUMPRODUCT((TY3:TY54=SH21)*(UB3:UB54=SH20)*(UD3:UD54="L"))+SUMPRODUCT((TY3:TY54=SH22)*(UB3:UB54=SH20)*(UD3:UD54="L"))+SUMPRODUCT((TY3:TY54=SH23)*(UB3:UB54=SH20)*(UD3:UD54="L"))</f>
        <v>0</v>
      </c>
      <c r="SL20" s="385">
        <f ca="1">SUMPRODUCT((TY3:TY54=SH20)*(UB3:UB54=SH21)*TZ3:TZ54)+SUMPRODUCT((TY3:TY54=SH20)*(UB3:UB54=SH22)*TZ3:TZ54)+SUMPRODUCT((TY3:TY54=SH20)*(UB3:UB54=SH18)*TZ3:TZ54)+SUMPRODUCT((TY3:TY54=SH20)*(UB3:UB54=SH19)*TZ3:TZ54)+SUMPRODUCT((TY3:TY54=SH21)*(UB3:UB54=SH20)*UA3:UA54)+SUMPRODUCT((TY3:TY54=SH22)*(UB3:UB54=SH20)*UA3:UA54)+SUMPRODUCT((TY3:TY54=SH18)*(UB3:UB54=SH20)*UA3:UA54)+SUMPRODUCT((TY3:TY54=SH19)*(UB3:UB54=SH20)*UA3:UA54)</f>
        <v>0</v>
      </c>
      <c r="SM20" s="385">
        <f ca="1">SUMPRODUCT((TY3:TY54=SH20)*(UB3:UB54=SH21)*UA3:UA54)+SUMPRODUCT((TY3:TY54=SH20)*(UB3:UB54=SH22)*UA3:UA54)+SUMPRODUCT((TY3:TY54=SH20)*(UB3:UB54=SH18)*UA3:UA54)+SUMPRODUCT((TY3:TY54=SH20)*(UB3:UB54=SH19)*UA3:UA54)+SUMPRODUCT((TY3:TY54=SH21)*(UB3:UB54=SH20)*TZ3:TZ54)+SUMPRODUCT((TY3:TY54=SH22)*(UB3:UB54=SH20)*TZ3:TZ54)+SUMPRODUCT((TY3:TY54=SH18)*(UB3:UB54=SH20)*TZ3:TZ54)+SUMPRODUCT((TY3:TY54=SH19)*(UB3:UB54=SH20)*TZ3:TZ54)</f>
        <v>0</v>
      </c>
      <c r="SN20" s="385">
        <f t="shared" ref="SN20:SN21" ca="1" si="3205">SL20-SM20+1000</f>
        <v>1000</v>
      </c>
      <c r="SO20" s="385" t="str">
        <f t="shared" ref="SO20:SO21" ca="1" si="3206">IF(SH20&lt;&gt;"",SI20*3+SJ20*1,"")</f>
        <v/>
      </c>
      <c r="SP20" s="385" t="str">
        <f ca="1">IF(SH20&lt;&gt;"",VLOOKUP(SH20,QA4:QG52,7,FALSE),"")</f>
        <v/>
      </c>
      <c r="SQ20" s="385" t="str">
        <f ca="1">IF(SH20&lt;&gt;"",VLOOKUP(SH20,QA4:QG52,5,FALSE),"")</f>
        <v/>
      </c>
      <c r="SR20" s="385" t="str">
        <f ca="1">IF(SH20&lt;&gt;"",VLOOKUP(SH20,QA4:QI52,9,FALSE),"")</f>
        <v/>
      </c>
      <c r="SS20" s="385" t="str">
        <f t="shared" ref="SS20:SS21" ca="1" si="3207">SO20</f>
        <v/>
      </c>
      <c r="ST20" s="385" t="str">
        <f t="shared" ref="ST20" ca="1" si="3208">IF(SH20&lt;&gt;"",RANK(SS20,SS18:SS22),"")</f>
        <v/>
      </c>
      <c r="SU20" s="385" t="str">
        <f t="shared" ref="SU20" ca="1" si="3209">IF(SH20&lt;&gt;"",SUMPRODUCT((SS18:SS22=SS20)*(SN18:SN22&gt;SN20)),"")</f>
        <v/>
      </c>
      <c r="SV20" s="385" t="str">
        <f t="shared" ref="SV20" ca="1" si="3210">IF(SH20&lt;&gt;"",SUMPRODUCT((SS18:SS22=SS20)*(SN18:SN22=SN20)*(SL18:SL22&gt;SL20)),"")</f>
        <v/>
      </c>
      <c r="SW20" s="385" t="str">
        <f t="shared" ref="SW20" ca="1" si="3211">IF(SH20&lt;&gt;"",SUMPRODUCT((SS18:SS22=SS20)*(SN18:SN22=SN20)*(SL18:SL22=SL20)*(SP18:SP22&gt;SP20)),"")</f>
        <v/>
      </c>
      <c r="SX20" s="385" t="str">
        <f t="shared" ref="SX20" ca="1" si="3212">IF(SH20&lt;&gt;"",SUMPRODUCT((SS18:SS22=SS20)*(SN18:SN22=SN20)*(SL18:SL22=SL20)*(SP18:SP22=SP20)*(SQ18:SQ22&gt;SQ20)),"")</f>
        <v/>
      </c>
      <c r="SY20" s="385" t="str">
        <f t="shared" ref="SY20" ca="1" si="3213">IF(SH20&lt;&gt;"",SUMPRODUCT((SS18:SS22=SS20)*(SN18:SN22=SN20)*(SL18:SL22=SL20)*(SP18:SP22=SP20)*(SQ18:SQ22=SQ20)*(SR18:SR22&gt;SR20)),"")</f>
        <v/>
      </c>
      <c r="SZ20" s="385" t="str">
        <f t="shared" ref="SZ20:SZ21" ca="1" si="3214">IF(SH20&lt;&gt;"",SUM(ST20:SY20)+2,"")</f>
        <v/>
      </c>
      <c r="TA20" s="385" t="str">
        <f t="shared" ref="TA20" ca="1" si="3215">IF(SH20&lt;&gt;"",INDEX(SH20:SH22,MATCH(3,SZ20:SZ22,0),0),"")</f>
        <v/>
      </c>
      <c r="TV20" s="385" t="str">
        <f t="shared" ref="TV20" ca="1" si="3216">IF(TA20&lt;&gt;"",TA20,IF(SG20&lt;&gt;"",SG20,IF(RM20&lt;&gt;"",RM20,QM20)))</f>
        <v>Denmark</v>
      </c>
      <c r="TW20" s="385">
        <v>3</v>
      </c>
      <c r="TX20" s="385">
        <v>18</v>
      </c>
      <c r="TY20" s="389" t="str">
        <f t="shared" si="15"/>
        <v>Norway</v>
      </c>
      <c r="TZ20" s="389">
        <f ca="1">IF(OFFSET('Game Board'!O25,0,TZ1)&lt;&gt;"",OFFSET('Game Board'!O25,0,TZ1),0)</f>
        <v>0</v>
      </c>
      <c r="UA20" s="389">
        <f ca="1">IF(OFFSET('Game Board'!P25,0,TZ1)&lt;&gt;"",OFFSET('Game Board'!P25,0,TZ1),0)</f>
        <v>0</v>
      </c>
      <c r="UB20" s="389" t="str">
        <f t="shared" si="16"/>
        <v>Iceland</v>
      </c>
      <c r="UC20" s="389" t="str">
        <f ca="1">IF(AND(OFFSET('Game Board'!O25,0,TZ1)&lt;&gt;"",OFFSET('Game Board'!P25,0,TZ1)&lt;&gt;""),IF(TZ20&gt;UA20,"W",IF(TZ20=UA20,"D","L")),"")</f>
        <v/>
      </c>
      <c r="UD20" s="385" t="str">
        <f t="shared" ca="1" si="2906"/>
        <v/>
      </c>
      <c r="UF20" s="385">
        <f ca="1">VLOOKUP(UG20,YB18:YC22,2,FALSE)</f>
        <v>3</v>
      </c>
      <c r="UG20" s="386" t="str">
        <f t="shared" si="2649"/>
        <v>Denmark</v>
      </c>
      <c r="UH20" s="385">
        <f ca="1">SUMPRODUCT((YE3:YE54=UG20)*(YI3:YI54="W"))+SUMPRODUCT((YH3:YH54=UG20)*(YJ3:YJ54="W"))</f>
        <v>0</v>
      </c>
      <c r="UI20" s="385">
        <f ca="1">SUMPRODUCT((YE3:YE54=UG20)*(YI3:YI54="D"))+SUMPRODUCT((YH3:YH54=UG20)*(YJ3:YJ54="D"))</f>
        <v>0</v>
      </c>
      <c r="UJ20" s="385">
        <f ca="1">SUMPRODUCT((YE3:YE54=UG20)*(YI3:YI54="L"))+SUMPRODUCT((YH3:YH54=UG20)*(YJ3:YJ54="L"))</f>
        <v>0</v>
      </c>
      <c r="UK20" s="385">
        <f t="shared" ref="UK20" ca="1" si="3217">SUMIF(YE3:YE72,UG20,YF3:YF72)+SUMIF(YH3:YH72,UG20,YG3:YG72)</f>
        <v>0</v>
      </c>
      <c r="UL20" s="385">
        <f t="shared" ref="UL20" ca="1" si="3218">SUMIF(YH3:YH72,UG20,YF3:YF72)+SUMIF(YE3:YE72,UG20,YG3:YG72)</f>
        <v>0</v>
      </c>
      <c r="UM20" s="385">
        <f t="shared" ca="1" si="2652"/>
        <v>1000</v>
      </c>
      <c r="UN20" s="385">
        <f t="shared" ca="1" si="2653"/>
        <v>0</v>
      </c>
      <c r="UO20" s="391">
        <f t="shared" si="126"/>
        <v>14</v>
      </c>
      <c r="UP20" s="385">
        <f t="shared" ref="UP20" ca="1" si="3219">IF(COUNTIF(UN18:UN22,4)&lt;&gt;4,RANK(UN20,UN18:UN22),UN72)</f>
        <v>1</v>
      </c>
      <c r="UR20" s="385">
        <f t="shared" ref="UR20" ca="1" si="3220">SUMPRODUCT((UP18:UP21=UP20)*(UO18:UO21&lt;UO20))+UP20</f>
        <v>2</v>
      </c>
      <c r="US20" s="386" t="str">
        <f t="shared" ref="US20" ca="1" si="3221">INDEX(UG18:UG22,MATCH(3,UR18:UR22,0),0)</f>
        <v>Sweden</v>
      </c>
      <c r="UT20" s="385">
        <f t="shared" ref="UT20" ca="1" si="3222">INDEX(UP18:UP22,MATCH(US20,UG18:UG22,0),0)</f>
        <v>1</v>
      </c>
      <c r="UU20" s="385" t="str">
        <f t="shared" ref="UU20:UU21" ca="1" si="3223">IF(AND(UU19&lt;&gt;"",UT20=1),US20,"")</f>
        <v>Sweden</v>
      </c>
      <c r="UV20" s="385" t="str">
        <f t="shared" ref="UV20:UV21" ca="1" si="3224">IF(AND(UV19&lt;&gt;"",UT21=2),US21,"")</f>
        <v/>
      </c>
      <c r="UW20" s="385" t="str">
        <f t="shared" ref="UW20" ca="1" si="3225">IF(AND(UW19&lt;&gt;"",UT22=3),US22,"")</f>
        <v/>
      </c>
      <c r="UZ20" s="385" t="str">
        <f t="shared" ca="1" si="2662"/>
        <v>Sweden</v>
      </c>
      <c r="VA20" s="385">
        <f ca="1">SUMPRODUCT((YE3:YE54=UZ20)*(YH3:YH54=UZ21)*(YI3:YI54="W"))+SUMPRODUCT((YE3:YE54=UZ20)*(YH3:YH54=UZ22)*(YI3:YI54="W"))+SUMPRODUCT((YE3:YE54=UZ20)*(YH3:YH54=UZ18)*(YI3:YI54="W"))+SUMPRODUCT((YE3:YE54=UZ20)*(YH3:YH54=UZ19)*(YI3:YI54="W"))+SUMPRODUCT((YE3:YE54=UZ21)*(YH3:YH54=UZ20)*(YJ3:YJ54="W"))+SUMPRODUCT((YE3:YE54=UZ22)*(YH3:YH54=UZ20)*(YJ3:YJ54="W"))+SUMPRODUCT((YE3:YE54=UZ18)*(YH3:YH54=UZ20)*(YJ3:YJ54="W"))+SUMPRODUCT((YE3:YE54=UZ19)*(YH3:YH54=UZ20)*(YJ3:YJ54="W"))</f>
        <v>0</v>
      </c>
      <c r="VB20" s="385">
        <f ca="1">SUMPRODUCT((YE3:YE54=UZ20)*(YH3:YH54=UZ21)*(YI3:YI54="D"))+SUMPRODUCT((YE3:YE54=UZ20)*(YH3:YH54=UZ22)*(YI3:YI54="D"))+SUMPRODUCT((YE3:YE54=UZ20)*(YH3:YH54=UZ18)*(YI3:YI54="D"))+SUMPRODUCT((YE3:YE54=UZ20)*(YH3:YH54=UZ19)*(YI3:YI54="D"))+SUMPRODUCT((YE3:YE54=UZ21)*(YH3:YH54=UZ20)*(YI3:YI54="D"))+SUMPRODUCT((YE3:YE54=UZ22)*(YH3:YH54=UZ20)*(YI3:YI54="D"))+SUMPRODUCT((YE3:YE54=UZ18)*(YH3:YH54=UZ20)*(YI3:YI54="D"))+SUMPRODUCT((YE3:YE54=UZ19)*(YH3:YH54=UZ20)*(YI3:YI54="D"))</f>
        <v>0</v>
      </c>
      <c r="VC20" s="385">
        <f ca="1">SUMPRODUCT((YE3:YE54=UZ20)*(YH3:YH54=UZ21)*(YI3:YI54="L"))+SUMPRODUCT((YE3:YE54=UZ20)*(YH3:YH54=UZ22)*(YI3:YI54="L"))+SUMPRODUCT((YE3:YE54=UZ20)*(YH3:YH54=UZ18)*(YI3:YI54="L"))+SUMPRODUCT((YE3:YE54=UZ20)*(YH3:YH54=UZ19)*(YI3:YI54="L"))+SUMPRODUCT((YE3:YE54=UZ21)*(YH3:YH54=UZ20)*(YJ3:YJ54="L"))+SUMPRODUCT((YE3:YE54=UZ22)*(YH3:YH54=UZ20)*(YJ3:YJ54="L"))+SUMPRODUCT((YE3:YE54=UZ18)*(YH3:YH54=UZ20)*(YJ3:YJ54="L"))+SUMPRODUCT((YE3:YE54=UZ19)*(YH3:YH54=UZ20)*(YJ3:YJ54="L"))</f>
        <v>0</v>
      </c>
      <c r="VD20" s="385">
        <f ca="1">SUMPRODUCT((YE3:YE54=UZ20)*(YH3:YH54=UZ21)*YF3:YF54)+SUMPRODUCT((YE3:YE54=UZ20)*(YH3:YH54=UZ22)*YF3:YF54)+SUMPRODUCT((YE3:YE54=UZ20)*(YH3:YH54=UZ18)*YF3:YF54)+SUMPRODUCT((YE3:YE54=UZ20)*(YH3:YH54=UZ19)*YF3:YF54)+SUMPRODUCT((YE3:YE54=UZ21)*(YH3:YH54=UZ20)*YG3:YG54)+SUMPRODUCT((YE3:YE54=UZ22)*(YH3:YH54=UZ20)*YG3:YG54)+SUMPRODUCT((YE3:YE54=UZ18)*(YH3:YH54=UZ20)*YG3:YG54)+SUMPRODUCT((YE3:YE54=UZ19)*(YH3:YH54=UZ20)*YG3:YG54)</f>
        <v>0</v>
      </c>
      <c r="VE20" s="385">
        <f ca="1">SUMPRODUCT((YE3:YE54=UZ20)*(YH3:YH54=UZ21)*YG3:YG54)+SUMPRODUCT((YE3:YE54=UZ20)*(YH3:YH54=UZ22)*YG3:YG54)+SUMPRODUCT((YE3:YE54=UZ20)*(YH3:YH54=UZ18)*YG3:YG54)+SUMPRODUCT((YE3:YE54=UZ20)*(YH3:YH54=UZ19)*YG3:YG54)+SUMPRODUCT((YE3:YE54=UZ21)*(YH3:YH54=UZ20)*YF3:YF54)+SUMPRODUCT((YE3:YE54=UZ22)*(YH3:YH54=UZ20)*YF3:YF54)+SUMPRODUCT((YE3:YE54=UZ18)*(YH3:YH54=UZ20)*YF3:YF54)+SUMPRODUCT((YE3:YE54=UZ19)*(YH3:YH54=UZ20)*YF3:YF54)</f>
        <v>0</v>
      </c>
      <c r="VF20" s="385">
        <f t="shared" ca="1" si="2663"/>
        <v>1000</v>
      </c>
      <c r="VG20" s="385">
        <f t="shared" ca="1" si="2664"/>
        <v>0</v>
      </c>
      <c r="VH20" s="385">
        <f ca="1">IF(UZ20&lt;&gt;"",VLOOKUP(UZ20,UG4:UM52,7,FALSE),"")</f>
        <v>1000</v>
      </c>
      <c r="VI20" s="385">
        <f ca="1">IF(UZ20&lt;&gt;"",VLOOKUP(UZ20,UG4:UM52,5,FALSE),"")</f>
        <v>0</v>
      </c>
      <c r="VJ20" s="385">
        <f ca="1">IF(UZ20&lt;&gt;"",VLOOKUP(UZ20,UG4:UO52,9,FALSE),"")</f>
        <v>22</v>
      </c>
      <c r="VK20" s="385">
        <f t="shared" ca="1" si="2665"/>
        <v>0</v>
      </c>
      <c r="VL20" s="385">
        <f t="shared" ref="VL20" ca="1" si="3226">IF(UZ20&lt;&gt;"",RANK(VK20,VK18:VK22),"")</f>
        <v>1</v>
      </c>
      <c r="VM20" s="385">
        <f t="shared" ref="VM20" ca="1" si="3227">IF(UZ20&lt;&gt;"",SUMPRODUCT((VK18:VK22=VK20)*(VF18:VF22&gt;VF20)),"")</f>
        <v>0</v>
      </c>
      <c r="VN20" s="385">
        <f t="shared" ref="VN20" ca="1" si="3228">IF(UZ20&lt;&gt;"",SUMPRODUCT((VK18:VK22=VK20)*(VF18:VF22=VF20)*(VD18:VD22&gt;VD20)),"")</f>
        <v>0</v>
      </c>
      <c r="VO20" s="385">
        <f t="shared" ref="VO20" ca="1" si="3229">IF(UZ20&lt;&gt;"",SUMPRODUCT((VK18:VK22=VK20)*(VF18:VF22=VF20)*(VD18:VD22=VD20)*(VH18:VH22&gt;VH20)),"")</f>
        <v>0</v>
      </c>
      <c r="VP20" s="385">
        <f t="shared" ref="VP20" ca="1" si="3230">IF(UZ20&lt;&gt;"",SUMPRODUCT((VK18:VK22=VK20)*(VF18:VF22=VF20)*(VD18:VD22=VD20)*(VH18:VH22=VH20)*(VI18:VI22&gt;VI20)),"")</f>
        <v>0</v>
      </c>
      <c r="VQ20" s="385">
        <f t="shared" ref="VQ20" ca="1" si="3231">IF(UZ20&lt;&gt;"",SUMPRODUCT((VK18:VK22=VK20)*(VF18:VF22=VF20)*(VD18:VD22=VD20)*(VH18:VH22=VH20)*(VI18:VI22=VI20)*(VJ18:VJ22&gt;VJ20)),"")</f>
        <v>1</v>
      </c>
      <c r="VR20" s="385">
        <f t="shared" ref="VR20" ca="1" si="3232">IF(UZ20&lt;&gt;"",IF(VR72&lt;&gt;"",IF(UY69=3,VR72,VR72+UY69),SUM(VL20:VQ20)),"")</f>
        <v>2</v>
      </c>
      <c r="VS20" s="385" t="str">
        <f t="shared" ref="VS20" ca="1" si="3233">IF(UZ20&lt;&gt;"",INDEX(UZ18:UZ22,MATCH(3,VR18:VR22,0),0),"")</f>
        <v>Denmark</v>
      </c>
      <c r="VT20" s="385" t="str">
        <f t="shared" ca="1" si="2925"/>
        <v/>
      </c>
      <c r="VU20" s="385">
        <f ca="1">SUMPRODUCT((YE3:YE54=VT20)*(YH3:YH54=VT21)*(YI3:YI54="W"))+SUMPRODUCT((YE3:YE54=VT20)*(YH3:YH54=VT22)*(YI3:YI54="W"))+SUMPRODUCT((YE3:YE54=VT20)*(YH3:YH54=VT19)*(YI3:YI54="W"))+SUMPRODUCT((YE3:YE54=VT21)*(YH3:YH54=VT20)*(YJ3:YJ54="W"))+SUMPRODUCT((YE3:YE54=VT22)*(YH3:YH54=VT20)*(YJ3:YJ54="W"))+SUMPRODUCT((YE3:YE54=VT19)*(YH3:YH54=VT20)*(YJ3:YJ54="W"))</f>
        <v>0</v>
      </c>
      <c r="VV20" s="385">
        <f ca="1">SUMPRODUCT((YE3:YE54=VT20)*(YH3:YH54=VT21)*(YI3:YI54="D"))+SUMPRODUCT((YE3:YE54=VT20)*(YH3:YH54=VT22)*(YI3:YI54="D"))+SUMPRODUCT((YE3:YE54=VT20)*(YH3:YH54=VT19)*(YI3:YI54="D"))+SUMPRODUCT((YE3:YE54=VT21)*(YH3:YH54=VT20)*(YI3:YI54="D"))+SUMPRODUCT((YE3:YE54=VT22)*(YH3:YH54=VT20)*(YI3:YI54="D"))+SUMPRODUCT((YE3:YE54=VT19)*(YH3:YH54=VT20)*(YI3:YI54="D"))</f>
        <v>0</v>
      </c>
      <c r="VW20" s="385">
        <f ca="1">SUMPRODUCT((YE3:YE54=VT20)*(YH3:YH54=VT21)*(YI3:YI54="L"))+SUMPRODUCT((YE3:YE54=VT20)*(YH3:YH54=VT22)*(YI3:YI54="L"))+SUMPRODUCT((YE3:YE54=VT20)*(YH3:YH54=VT19)*(YI3:YI54="L"))+SUMPRODUCT((YE3:YE54=VT21)*(YH3:YH54=VT20)*(YJ3:YJ54="L"))+SUMPRODUCT((YE3:YE54=VT22)*(YH3:YH54=VT20)*(YJ3:YJ54="L"))+SUMPRODUCT((YE3:YE54=VT19)*(YH3:YH54=VT20)*(YJ3:YJ54="L"))</f>
        <v>0</v>
      </c>
      <c r="VX20" s="385">
        <f ca="1">SUMPRODUCT((YE3:YE54=VT20)*(YH3:YH54=VT21)*YF3:YF54)+SUMPRODUCT((YE3:YE54=VT20)*(YH3:YH54=VT22)*YF3:YF54)+SUMPRODUCT((YE3:YE54=VT20)*(YH3:YH54=VT18)*YF3:YF54)+SUMPRODUCT((YE3:YE54=VT20)*(YH3:YH54=VT19)*YF3:YF54)+SUMPRODUCT((YE3:YE54=VT21)*(YH3:YH54=VT20)*YG3:YG54)+SUMPRODUCT((YE3:YE54=VT22)*(YH3:YH54=VT20)*YG3:YG54)+SUMPRODUCT((YE3:YE54=VT18)*(YH3:YH54=VT20)*YG3:YG54)+SUMPRODUCT((YE3:YE54=VT19)*(YH3:YH54=VT20)*YG3:YG54)</f>
        <v>0</v>
      </c>
      <c r="VY20" s="385">
        <f ca="1">SUMPRODUCT((YE3:YE54=VT20)*(YH3:YH54=VT21)*YG3:YG54)+SUMPRODUCT((YE3:YE54=VT20)*(YH3:YH54=VT22)*YG3:YG54)+SUMPRODUCT((YE3:YE54=VT20)*(YH3:YH54=VT18)*YG3:YG54)+SUMPRODUCT((YE3:YE54=VT20)*(YH3:YH54=VT19)*YG3:YG54)+SUMPRODUCT((YE3:YE54=VT21)*(YH3:YH54=VT20)*YF3:YF54)+SUMPRODUCT((YE3:YE54=VT22)*(YH3:YH54=VT20)*YF3:YF54)+SUMPRODUCT((YE3:YE54=VT18)*(YH3:YH54=VT20)*YF3:YF54)+SUMPRODUCT((YE3:YE54=VT19)*(YH3:YH54=VT20)*YF3:YF54)</f>
        <v>0</v>
      </c>
      <c r="VZ20" s="385">
        <f t="shared" ca="1" si="2926"/>
        <v>1000</v>
      </c>
      <c r="WA20" s="385" t="str">
        <f t="shared" ca="1" si="2927"/>
        <v/>
      </c>
      <c r="WB20" s="385" t="str">
        <f ca="1">IF(VT20&lt;&gt;"",VLOOKUP(VT20,UG4:UM52,7,FALSE),"")</f>
        <v/>
      </c>
      <c r="WC20" s="385" t="str">
        <f ca="1">IF(VT20&lt;&gt;"",VLOOKUP(VT20,UG4:UM52,5,FALSE),"")</f>
        <v/>
      </c>
      <c r="WD20" s="385" t="str">
        <f ca="1">IF(VT20&lt;&gt;"",VLOOKUP(VT20,UG4:UO52,9,FALSE),"")</f>
        <v/>
      </c>
      <c r="WE20" s="385" t="str">
        <f t="shared" ca="1" si="2928"/>
        <v/>
      </c>
      <c r="WF20" s="385" t="str">
        <f t="shared" ref="WF20" ca="1" si="3234">IF(VT20&lt;&gt;"",RANK(WE20,WE18:WE22),"")</f>
        <v/>
      </c>
      <c r="WG20" s="385" t="str">
        <f t="shared" ref="WG20" ca="1" si="3235">IF(VT20&lt;&gt;"",SUMPRODUCT((WE18:WE22=WE20)*(VZ18:VZ22&gt;VZ20)),"")</f>
        <v/>
      </c>
      <c r="WH20" s="385" t="str">
        <f t="shared" ref="WH20" ca="1" si="3236">IF(VT20&lt;&gt;"",SUMPRODUCT((WE18:WE22=WE20)*(VZ18:VZ22=VZ20)*(VX18:VX22&gt;VX20)),"")</f>
        <v/>
      </c>
      <c r="WI20" s="385" t="str">
        <f t="shared" ref="WI20" ca="1" si="3237">IF(VT20&lt;&gt;"",SUMPRODUCT((WE18:WE22=WE20)*(VZ18:VZ22=VZ20)*(VX18:VX22=VX20)*(WB18:WB22&gt;WB20)),"")</f>
        <v/>
      </c>
      <c r="WJ20" s="385" t="str">
        <f t="shared" ref="WJ20" ca="1" si="3238">IF(VT20&lt;&gt;"",SUMPRODUCT((WE18:WE22=WE20)*(VZ18:VZ22=VZ20)*(VX18:VX22=VX20)*(WB18:WB22=WB20)*(WC18:WC22&gt;WC20)),"")</f>
        <v/>
      </c>
      <c r="WK20" s="385" t="str">
        <f t="shared" ref="WK20" ca="1" si="3239">IF(VT20&lt;&gt;"",SUMPRODUCT((WE18:WE22=WE20)*(VZ18:VZ22=VZ20)*(VX18:VX22=VX20)*(WB18:WB22=WB20)*(WC18:WC22=WC20)*(WD18:WD22&gt;WD20)),"")</f>
        <v/>
      </c>
      <c r="WL20" s="385" t="str">
        <f t="shared" ref="WL20" ca="1" si="3240">IF(VT20&lt;&gt;"",IF(WL72&lt;&gt;"",IF(VS69=3,WL72,WL72+VS69),SUM(WF20:WK20)+1),"")</f>
        <v/>
      </c>
      <c r="WM20" s="385" t="str">
        <f t="shared" ref="WM20" ca="1" si="3241">IF(VT20&lt;&gt;"",INDEX(VT19:VT22,MATCH(3,WL19:WL22,0),0),"")</f>
        <v/>
      </c>
      <c r="WN20" s="385" t="str">
        <f t="shared" ref="WN20:WN21" ca="1" si="3242">IF(UW18&lt;&gt;"",UW18,"")</f>
        <v/>
      </c>
      <c r="WO20" s="385">
        <f ca="1">SUMPRODUCT((YE3:YE54=WN20)*(YH3:YH54=WN21)*(YI3:YI54="W"))+SUMPRODUCT((YE3:YE54=WN20)*(YH3:YH54=WN22)*(YI3:YI54="W"))+SUMPRODUCT((YE3:YE54=WN20)*(YH3:YH54=WN23)*(YI3:YI54="W"))+SUMPRODUCT((YE3:YE54=WN21)*(YH3:YH54=WN20)*(YJ3:YJ54="W"))+SUMPRODUCT((YE3:YE54=WN22)*(YH3:YH54=WN20)*(YJ3:YJ54="W"))+SUMPRODUCT((YE3:YE54=WN23)*(YH3:YH54=WN20)*(YJ3:YJ54="W"))</f>
        <v>0</v>
      </c>
      <c r="WP20" s="385">
        <f ca="1">SUMPRODUCT((YE3:YE54=WN20)*(YH3:YH54=WN21)*(YI3:YI54="D"))+SUMPRODUCT((YE3:YE54=WN20)*(YH3:YH54=WN22)*(YI3:YI54="D"))+SUMPRODUCT((YE3:YE54=WN20)*(YH3:YH54=WN23)*(YI3:YI54="D"))+SUMPRODUCT((YE3:YE54=WN21)*(YH3:YH54=WN20)*(YI3:YI54="D"))+SUMPRODUCT((YE3:YE54=WN22)*(YH3:YH54=WN20)*(YI3:YI54="D"))+SUMPRODUCT((YE3:YE54=WN23)*(YH3:YH54=WN20)*(YI3:YI54="D"))</f>
        <v>0</v>
      </c>
      <c r="WQ20" s="385">
        <f ca="1">SUMPRODUCT((YE3:YE54=WN20)*(YH3:YH54=WN21)*(YI3:YI54="L"))+SUMPRODUCT((YE3:YE54=WN20)*(YH3:YH54=WN22)*(YI3:YI54="L"))+SUMPRODUCT((YE3:YE54=WN20)*(YH3:YH54=WN23)*(YI3:YI54="L"))+SUMPRODUCT((YE3:YE54=WN21)*(YH3:YH54=WN20)*(YJ3:YJ54="L"))+SUMPRODUCT((YE3:YE54=WN22)*(YH3:YH54=WN20)*(YJ3:YJ54="L"))+SUMPRODUCT((YE3:YE54=WN23)*(YH3:YH54=WN20)*(YJ3:YJ54="L"))</f>
        <v>0</v>
      </c>
      <c r="WR20" s="385">
        <f ca="1">SUMPRODUCT((YE3:YE54=WN20)*(YH3:YH54=WN21)*YF3:YF54)+SUMPRODUCT((YE3:YE54=WN20)*(YH3:YH54=WN22)*YF3:YF54)+SUMPRODUCT((YE3:YE54=WN20)*(YH3:YH54=WN18)*YF3:YF54)+SUMPRODUCT((YE3:YE54=WN20)*(YH3:YH54=WN19)*YF3:YF54)+SUMPRODUCT((YE3:YE54=WN21)*(YH3:YH54=WN20)*YG3:YG54)+SUMPRODUCT((YE3:YE54=WN22)*(YH3:YH54=WN20)*YG3:YG54)+SUMPRODUCT((YE3:YE54=WN18)*(YH3:YH54=WN20)*YG3:YG54)+SUMPRODUCT((YE3:YE54=WN19)*(YH3:YH54=WN20)*YG3:YG54)</f>
        <v>0</v>
      </c>
      <c r="WS20" s="385">
        <f ca="1">SUMPRODUCT((YE3:YE54=WN20)*(YH3:YH54=WN21)*YG3:YG54)+SUMPRODUCT((YE3:YE54=WN20)*(YH3:YH54=WN22)*YG3:YG54)+SUMPRODUCT((YE3:YE54=WN20)*(YH3:YH54=WN18)*YG3:YG54)+SUMPRODUCT((YE3:YE54=WN20)*(YH3:YH54=WN19)*YG3:YG54)+SUMPRODUCT((YE3:YE54=WN21)*(YH3:YH54=WN20)*YF3:YF54)+SUMPRODUCT((YE3:YE54=WN22)*(YH3:YH54=WN20)*YF3:YF54)+SUMPRODUCT((YE3:YE54=WN18)*(YH3:YH54=WN20)*YF3:YF54)+SUMPRODUCT((YE3:YE54=WN19)*(YH3:YH54=WN20)*YF3:YF54)</f>
        <v>0</v>
      </c>
      <c r="WT20" s="385">
        <f t="shared" ref="WT20:WT21" ca="1" si="3243">WR20-WS20+1000</f>
        <v>1000</v>
      </c>
      <c r="WU20" s="385" t="str">
        <f t="shared" ref="WU20:WU21" ca="1" si="3244">IF(WN20&lt;&gt;"",WO20*3+WP20*1,"")</f>
        <v/>
      </c>
      <c r="WV20" s="385" t="str">
        <f ca="1">IF(WN20&lt;&gt;"",VLOOKUP(WN20,UG4:UM52,7,FALSE),"")</f>
        <v/>
      </c>
      <c r="WW20" s="385" t="str">
        <f ca="1">IF(WN20&lt;&gt;"",VLOOKUP(WN20,UG4:UM52,5,FALSE),"")</f>
        <v/>
      </c>
      <c r="WX20" s="385" t="str">
        <f ca="1">IF(WN20&lt;&gt;"",VLOOKUP(WN20,UG4:UO52,9,FALSE),"")</f>
        <v/>
      </c>
      <c r="WY20" s="385" t="str">
        <f t="shared" ref="WY20:WY21" ca="1" si="3245">WU20</f>
        <v/>
      </c>
      <c r="WZ20" s="385" t="str">
        <f t="shared" ref="WZ20" ca="1" si="3246">IF(WN20&lt;&gt;"",RANK(WY20,WY18:WY22),"")</f>
        <v/>
      </c>
      <c r="XA20" s="385" t="str">
        <f t="shared" ref="XA20" ca="1" si="3247">IF(WN20&lt;&gt;"",SUMPRODUCT((WY18:WY22=WY20)*(WT18:WT22&gt;WT20)),"")</f>
        <v/>
      </c>
      <c r="XB20" s="385" t="str">
        <f t="shared" ref="XB20" ca="1" si="3248">IF(WN20&lt;&gt;"",SUMPRODUCT((WY18:WY22=WY20)*(WT18:WT22=WT20)*(WR18:WR22&gt;WR20)),"")</f>
        <v/>
      </c>
      <c r="XC20" s="385" t="str">
        <f t="shared" ref="XC20" ca="1" si="3249">IF(WN20&lt;&gt;"",SUMPRODUCT((WY18:WY22=WY20)*(WT18:WT22=WT20)*(WR18:WR22=WR20)*(WV18:WV22&gt;WV20)),"")</f>
        <v/>
      </c>
      <c r="XD20" s="385" t="str">
        <f t="shared" ref="XD20" ca="1" si="3250">IF(WN20&lt;&gt;"",SUMPRODUCT((WY18:WY22=WY20)*(WT18:WT22=WT20)*(WR18:WR22=WR20)*(WV18:WV22=WV20)*(WW18:WW22&gt;WW20)),"")</f>
        <v/>
      </c>
      <c r="XE20" s="385" t="str">
        <f t="shared" ref="XE20" ca="1" si="3251">IF(WN20&lt;&gt;"",SUMPRODUCT((WY18:WY22=WY20)*(WT18:WT22=WT20)*(WR18:WR22=WR20)*(WV18:WV22=WV20)*(WW18:WW22=WW20)*(WX18:WX22&gt;WX20)),"")</f>
        <v/>
      </c>
      <c r="XF20" s="385" t="str">
        <f t="shared" ref="XF20:XF21" ca="1" si="3252">IF(WN20&lt;&gt;"",SUM(WZ20:XE20)+2,"")</f>
        <v/>
      </c>
      <c r="XG20" s="385" t="str">
        <f t="shared" ref="XG20" ca="1" si="3253">IF(WN20&lt;&gt;"",INDEX(WN20:WN22,MATCH(3,XF20:XF22,0),0),"")</f>
        <v/>
      </c>
      <c r="YB20" s="385" t="str">
        <f t="shared" ref="YB20" ca="1" si="3254">IF(XG20&lt;&gt;"",XG20,IF(WM20&lt;&gt;"",WM20,IF(VS20&lt;&gt;"",VS20,US20)))</f>
        <v>Denmark</v>
      </c>
      <c r="YC20" s="385">
        <v>3</v>
      </c>
      <c r="YD20" s="385">
        <v>18</v>
      </c>
      <c r="YE20" s="389" t="str">
        <f t="shared" si="18"/>
        <v>Norway</v>
      </c>
      <c r="YF20" s="389">
        <f ca="1">IF(OFFSET('Game Board'!O25,0,YF1)&lt;&gt;"",OFFSET('Game Board'!O25,0,YF1),0)</f>
        <v>0</v>
      </c>
      <c r="YG20" s="389">
        <f ca="1">IF(OFFSET('Game Board'!P25,0,YF1)&lt;&gt;"",OFFSET('Game Board'!P25,0,YF1),0)</f>
        <v>0</v>
      </c>
      <c r="YH20" s="389" t="str">
        <f t="shared" si="19"/>
        <v>Iceland</v>
      </c>
      <c r="YI20" s="389" t="str">
        <f ca="1">IF(AND(OFFSET('Game Board'!O25,0,YF1)&lt;&gt;"",OFFSET('Game Board'!P25,0,YF1)&lt;&gt;""),IF(YF20&gt;YG20,"W",IF(YF20=YG20,"D","L")),"")</f>
        <v/>
      </c>
      <c r="YJ20" s="385" t="str">
        <f t="shared" ca="1" si="2938"/>
        <v/>
      </c>
      <c r="YL20" s="385">
        <f ca="1">VLOOKUP(YM20,ACH18:ACI22,2,FALSE)</f>
        <v>3</v>
      </c>
      <c r="YM20" s="386" t="str">
        <f t="shared" si="2675"/>
        <v>Denmark</v>
      </c>
      <c r="YN20" s="385">
        <f ca="1">SUMPRODUCT((ACK3:ACK54=YM20)*(ACO3:ACO54="W"))+SUMPRODUCT((ACN3:ACN54=YM20)*(ACP3:ACP54="W"))</f>
        <v>0</v>
      </c>
      <c r="YO20" s="385">
        <f ca="1">SUMPRODUCT((ACK3:ACK54=YM20)*(ACO3:ACO54="D"))+SUMPRODUCT((ACN3:ACN54=YM20)*(ACP3:ACP54="D"))</f>
        <v>0</v>
      </c>
      <c r="YP20" s="385">
        <f ca="1">SUMPRODUCT((ACK3:ACK54=YM20)*(ACO3:ACO54="L"))+SUMPRODUCT((ACN3:ACN54=YM20)*(ACP3:ACP54="L"))</f>
        <v>0</v>
      </c>
      <c r="YQ20" s="385">
        <f t="shared" ref="YQ20" ca="1" si="3255">SUMIF(ACK3:ACK72,YM20,ACL3:ACL72)+SUMIF(ACN3:ACN72,YM20,ACM3:ACM72)</f>
        <v>0</v>
      </c>
      <c r="YR20" s="385">
        <f t="shared" ref="YR20" ca="1" si="3256">SUMIF(ACN3:ACN72,YM20,ACL3:ACL72)+SUMIF(ACK3:ACK72,YM20,ACM3:ACM72)</f>
        <v>0</v>
      </c>
      <c r="YS20" s="385">
        <f t="shared" ca="1" si="2678"/>
        <v>1000</v>
      </c>
      <c r="YT20" s="385">
        <f t="shared" ca="1" si="2679"/>
        <v>0</v>
      </c>
      <c r="YU20" s="391">
        <f t="shared" si="153"/>
        <v>14</v>
      </c>
      <c r="YV20" s="385">
        <f t="shared" ref="YV20" ca="1" si="3257">IF(COUNTIF(YT18:YT22,4)&lt;&gt;4,RANK(YT20,YT18:YT22),YT72)</f>
        <v>1</v>
      </c>
      <c r="YX20" s="385">
        <f t="shared" ref="YX20" ca="1" si="3258">SUMPRODUCT((YV18:YV21=YV20)*(YU18:YU21&lt;YU20))+YV20</f>
        <v>2</v>
      </c>
      <c r="YY20" s="386" t="str">
        <f t="shared" ref="YY20" ca="1" si="3259">INDEX(YM18:YM22,MATCH(3,YX18:YX22,0),0)</f>
        <v>Sweden</v>
      </c>
      <c r="YZ20" s="385">
        <f t="shared" ref="YZ20" ca="1" si="3260">INDEX(YV18:YV22,MATCH(YY20,YM18:YM22,0),0)</f>
        <v>1</v>
      </c>
      <c r="ZA20" s="385" t="str">
        <f t="shared" ref="ZA20:ZA21" ca="1" si="3261">IF(AND(ZA19&lt;&gt;"",YZ20=1),YY20,"")</f>
        <v>Sweden</v>
      </c>
      <c r="ZB20" s="385" t="str">
        <f t="shared" ref="ZB20:ZB21" ca="1" si="3262">IF(AND(ZB19&lt;&gt;"",YZ21=2),YY21,"")</f>
        <v/>
      </c>
      <c r="ZC20" s="385" t="str">
        <f t="shared" ref="ZC20" ca="1" si="3263">IF(AND(ZC19&lt;&gt;"",YZ22=3),YY22,"")</f>
        <v/>
      </c>
      <c r="ZF20" s="385" t="str">
        <f t="shared" ca="1" si="2688"/>
        <v>Sweden</v>
      </c>
      <c r="ZG20" s="385">
        <f ca="1">SUMPRODUCT((ACK3:ACK54=ZF20)*(ACN3:ACN54=ZF21)*(ACO3:ACO54="W"))+SUMPRODUCT((ACK3:ACK54=ZF20)*(ACN3:ACN54=ZF22)*(ACO3:ACO54="W"))+SUMPRODUCT((ACK3:ACK54=ZF20)*(ACN3:ACN54=ZF18)*(ACO3:ACO54="W"))+SUMPRODUCT((ACK3:ACK54=ZF20)*(ACN3:ACN54=ZF19)*(ACO3:ACO54="W"))+SUMPRODUCT((ACK3:ACK54=ZF21)*(ACN3:ACN54=ZF20)*(ACP3:ACP54="W"))+SUMPRODUCT((ACK3:ACK54=ZF22)*(ACN3:ACN54=ZF20)*(ACP3:ACP54="W"))+SUMPRODUCT((ACK3:ACK54=ZF18)*(ACN3:ACN54=ZF20)*(ACP3:ACP54="W"))+SUMPRODUCT((ACK3:ACK54=ZF19)*(ACN3:ACN54=ZF20)*(ACP3:ACP54="W"))</f>
        <v>0</v>
      </c>
      <c r="ZH20" s="385">
        <f ca="1">SUMPRODUCT((ACK3:ACK54=ZF20)*(ACN3:ACN54=ZF21)*(ACO3:ACO54="D"))+SUMPRODUCT((ACK3:ACK54=ZF20)*(ACN3:ACN54=ZF22)*(ACO3:ACO54="D"))+SUMPRODUCT((ACK3:ACK54=ZF20)*(ACN3:ACN54=ZF18)*(ACO3:ACO54="D"))+SUMPRODUCT((ACK3:ACK54=ZF20)*(ACN3:ACN54=ZF19)*(ACO3:ACO54="D"))+SUMPRODUCT((ACK3:ACK54=ZF21)*(ACN3:ACN54=ZF20)*(ACO3:ACO54="D"))+SUMPRODUCT((ACK3:ACK54=ZF22)*(ACN3:ACN54=ZF20)*(ACO3:ACO54="D"))+SUMPRODUCT((ACK3:ACK54=ZF18)*(ACN3:ACN54=ZF20)*(ACO3:ACO54="D"))+SUMPRODUCT((ACK3:ACK54=ZF19)*(ACN3:ACN54=ZF20)*(ACO3:ACO54="D"))</f>
        <v>0</v>
      </c>
      <c r="ZI20" s="385">
        <f ca="1">SUMPRODUCT((ACK3:ACK54=ZF20)*(ACN3:ACN54=ZF21)*(ACO3:ACO54="L"))+SUMPRODUCT((ACK3:ACK54=ZF20)*(ACN3:ACN54=ZF22)*(ACO3:ACO54="L"))+SUMPRODUCT((ACK3:ACK54=ZF20)*(ACN3:ACN54=ZF18)*(ACO3:ACO54="L"))+SUMPRODUCT((ACK3:ACK54=ZF20)*(ACN3:ACN54=ZF19)*(ACO3:ACO54="L"))+SUMPRODUCT((ACK3:ACK54=ZF21)*(ACN3:ACN54=ZF20)*(ACP3:ACP54="L"))+SUMPRODUCT((ACK3:ACK54=ZF22)*(ACN3:ACN54=ZF20)*(ACP3:ACP54="L"))+SUMPRODUCT((ACK3:ACK54=ZF18)*(ACN3:ACN54=ZF20)*(ACP3:ACP54="L"))+SUMPRODUCT((ACK3:ACK54=ZF19)*(ACN3:ACN54=ZF20)*(ACP3:ACP54="L"))</f>
        <v>0</v>
      </c>
      <c r="ZJ20" s="385">
        <f ca="1">SUMPRODUCT((ACK3:ACK54=ZF20)*(ACN3:ACN54=ZF21)*ACL3:ACL54)+SUMPRODUCT((ACK3:ACK54=ZF20)*(ACN3:ACN54=ZF22)*ACL3:ACL54)+SUMPRODUCT((ACK3:ACK54=ZF20)*(ACN3:ACN54=ZF18)*ACL3:ACL54)+SUMPRODUCT((ACK3:ACK54=ZF20)*(ACN3:ACN54=ZF19)*ACL3:ACL54)+SUMPRODUCT((ACK3:ACK54=ZF21)*(ACN3:ACN54=ZF20)*ACM3:ACM54)+SUMPRODUCT((ACK3:ACK54=ZF22)*(ACN3:ACN54=ZF20)*ACM3:ACM54)+SUMPRODUCT((ACK3:ACK54=ZF18)*(ACN3:ACN54=ZF20)*ACM3:ACM54)+SUMPRODUCT((ACK3:ACK54=ZF19)*(ACN3:ACN54=ZF20)*ACM3:ACM54)</f>
        <v>0</v>
      </c>
      <c r="ZK20" s="385">
        <f ca="1">SUMPRODUCT((ACK3:ACK54=ZF20)*(ACN3:ACN54=ZF21)*ACM3:ACM54)+SUMPRODUCT((ACK3:ACK54=ZF20)*(ACN3:ACN54=ZF22)*ACM3:ACM54)+SUMPRODUCT((ACK3:ACK54=ZF20)*(ACN3:ACN54=ZF18)*ACM3:ACM54)+SUMPRODUCT((ACK3:ACK54=ZF20)*(ACN3:ACN54=ZF19)*ACM3:ACM54)+SUMPRODUCT((ACK3:ACK54=ZF21)*(ACN3:ACN54=ZF20)*ACL3:ACL54)+SUMPRODUCT((ACK3:ACK54=ZF22)*(ACN3:ACN54=ZF20)*ACL3:ACL54)+SUMPRODUCT((ACK3:ACK54=ZF18)*(ACN3:ACN54=ZF20)*ACL3:ACL54)+SUMPRODUCT((ACK3:ACK54=ZF19)*(ACN3:ACN54=ZF20)*ACL3:ACL54)</f>
        <v>0</v>
      </c>
      <c r="ZL20" s="385">
        <f t="shared" ca="1" si="2689"/>
        <v>1000</v>
      </c>
      <c r="ZM20" s="385">
        <f t="shared" ca="1" si="2690"/>
        <v>0</v>
      </c>
      <c r="ZN20" s="385">
        <f ca="1">IF(ZF20&lt;&gt;"",VLOOKUP(ZF20,YM4:YS52,7,FALSE),"")</f>
        <v>1000</v>
      </c>
      <c r="ZO20" s="385">
        <f ca="1">IF(ZF20&lt;&gt;"",VLOOKUP(ZF20,YM4:YS52,5,FALSE),"")</f>
        <v>0</v>
      </c>
      <c r="ZP20" s="385">
        <f ca="1">IF(ZF20&lt;&gt;"",VLOOKUP(ZF20,YM4:YU52,9,FALSE),"")</f>
        <v>22</v>
      </c>
      <c r="ZQ20" s="385">
        <f t="shared" ca="1" si="2691"/>
        <v>0</v>
      </c>
      <c r="ZR20" s="385">
        <f t="shared" ref="ZR20" ca="1" si="3264">IF(ZF20&lt;&gt;"",RANK(ZQ20,ZQ18:ZQ22),"")</f>
        <v>1</v>
      </c>
      <c r="ZS20" s="385">
        <f t="shared" ref="ZS20" ca="1" si="3265">IF(ZF20&lt;&gt;"",SUMPRODUCT((ZQ18:ZQ22=ZQ20)*(ZL18:ZL22&gt;ZL20)),"")</f>
        <v>0</v>
      </c>
      <c r="ZT20" s="385">
        <f t="shared" ref="ZT20" ca="1" si="3266">IF(ZF20&lt;&gt;"",SUMPRODUCT((ZQ18:ZQ22=ZQ20)*(ZL18:ZL22=ZL20)*(ZJ18:ZJ22&gt;ZJ20)),"")</f>
        <v>0</v>
      </c>
      <c r="ZU20" s="385">
        <f t="shared" ref="ZU20" ca="1" si="3267">IF(ZF20&lt;&gt;"",SUMPRODUCT((ZQ18:ZQ22=ZQ20)*(ZL18:ZL22=ZL20)*(ZJ18:ZJ22=ZJ20)*(ZN18:ZN22&gt;ZN20)),"")</f>
        <v>0</v>
      </c>
      <c r="ZV20" s="385">
        <f t="shared" ref="ZV20" ca="1" si="3268">IF(ZF20&lt;&gt;"",SUMPRODUCT((ZQ18:ZQ22=ZQ20)*(ZL18:ZL22=ZL20)*(ZJ18:ZJ22=ZJ20)*(ZN18:ZN22=ZN20)*(ZO18:ZO22&gt;ZO20)),"")</f>
        <v>0</v>
      </c>
      <c r="ZW20" s="385">
        <f t="shared" ref="ZW20" ca="1" si="3269">IF(ZF20&lt;&gt;"",SUMPRODUCT((ZQ18:ZQ22=ZQ20)*(ZL18:ZL22=ZL20)*(ZJ18:ZJ22=ZJ20)*(ZN18:ZN22=ZN20)*(ZO18:ZO22=ZO20)*(ZP18:ZP22&gt;ZP20)),"")</f>
        <v>1</v>
      </c>
      <c r="ZX20" s="385">
        <f t="shared" ref="ZX20" ca="1" si="3270">IF(ZF20&lt;&gt;"",IF(ZX72&lt;&gt;"",IF(ZE69=3,ZX72,ZX72+ZE69),SUM(ZR20:ZW20)),"")</f>
        <v>2</v>
      </c>
      <c r="ZY20" s="385" t="str">
        <f t="shared" ref="ZY20" ca="1" si="3271">IF(ZF20&lt;&gt;"",INDEX(ZF18:ZF22,MATCH(3,ZX18:ZX22,0),0),"")</f>
        <v>Denmark</v>
      </c>
      <c r="ZZ20" s="385" t="str">
        <f t="shared" ca="1" si="2957"/>
        <v/>
      </c>
      <c r="AAA20" s="385">
        <f ca="1">SUMPRODUCT((ACK3:ACK54=ZZ20)*(ACN3:ACN54=ZZ21)*(ACO3:ACO54="W"))+SUMPRODUCT((ACK3:ACK54=ZZ20)*(ACN3:ACN54=ZZ22)*(ACO3:ACO54="W"))+SUMPRODUCT((ACK3:ACK54=ZZ20)*(ACN3:ACN54=ZZ19)*(ACO3:ACO54="W"))+SUMPRODUCT((ACK3:ACK54=ZZ21)*(ACN3:ACN54=ZZ20)*(ACP3:ACP54="W"))+SUMPRODUCT((ACK3:ACK54=ZZ22)*(ACN3:ACN54=ZZ20)*(ACP3:ACP54="W"))+SUMPRODUCT((ACK3:ACK54=ZZ19)*(ACN3:ACN54=ZZ20)*(ACP3:ACP54="W"))</f>
        <v>0</v>
      </c>
      <c r="AAB20" s="385">
        <f ca="1">SUMPRODUCT((ACK3:ACK54=ZZ20)*(ACN3:ACN54=ZZ21)*(ACO3:ACO54="D"))+SUMPRODUCT((ACK3:ACK54=ZZ20)*(ACN3:ACN54=ZZ22)*(ACO3:ACO54="D"))+SUMPRODUCT((ACK3:ACK54=ZZ20)*(ACN3:ACN54=ZZ19)*(ACO3:ACO54="D"))+SUMPRODUCT((ACK3:ACK54=ZZ21)*(ACN3:ACN54=ZZ20)*(ACO3:ACO54="D"))+SUMPRODUCT((ACK3:ACK54=ZZ22)*(ACN3:ACN54=ZZ20)*(ACO3:ACO54="D"))+SUMPRODUCT((ACK3:ACK54=ZZ19)*(ACN3:ACN54=ZZ20)*(ACO3:ACO54="D"))</f>
        <v>0</v>
      </c>
      <c r="AAC20" s="385">
        <f ca="1">SUMPRODUCT((ACK3:ACK54=ZZ20)*(ACN3:ACN54=ZZ21)*(ACO3:ACO54="L"))+SUMPRODUCT((ACK3:ACK54=ZZ20)*(ACN3:ACN54=ZZ22)*(ACO3:ACO54="L"))+SUMPRODUCT((ACK3:ACK54=ZZ20)*(ACN3:ACN54=ZZ19)*(ACO3:ACO54="L"))+SUMPRODUCT((ACK3:ACK54=ZZ21)*(ACN3:ACN54=ZZ20)*(ACP3:ACP54="L"))+SUMPRODUCT((ACK3:ACK54=ZZ22)*(ACN3:ACN54=ZZ20)*(ACP3:ACP54="L"))+SUMPRODUCT((ACK3:ACK54=ZZ19)*(ACN3:ACN54=ZZ20)*(ACP3:ACP54="L"))</f>
        <v>0</v>
      </c>
      <c r="AAD20" s="385">
        <f ca="1">SUMPRODUCT((ACK3:ACK54=ZZ20)*(ACN3:ACN54=ZZ21)*ACL3:ACL54)+SUMPRODUCT((ACK3:ACK54=ZZ20)*(ACN3:ACN54=ZZ22)*ACL3:ACL54)+SUMPRODUCT((ACK3:ACK54=ZZ20)*(ACN3:ACN54=ZZ18)*ACL3:ACL54)+SUMPRODUCT((ACK3:ACK54=ZZ20)*(ACN3:ACN54=ZZ19)*ACL3:ACL54)+SUMPRODUCT((ACK3:ACK54=ZZ21)*(ACN3:ACN54=ZZ20)*ACM3:ACM54)+SUMPRODUCT((ACK3:ACK54=ZZ22)*(ACN3:ACN54=ZZ20)*ACM3:ACM54)+SUMPRODUCT((ACK3:ACK54=ZZ18)*(ACN3:ACN54=ZZ20)*ACM3:ACM54)+SUMPRODUCT((ACK3:ACK54=ZZ19)*(ACN3:ACN54=ZZ20)*ACM3:ACM54)</f>
        <v>0</v>
      </c>
      <c r="AAE20" s="385">
        <f ca="1">SUMPRODUCT((ACK3:ACK54=ZZ20)*(ACN3:ACN54=ZZ21)*ACM3:ACM54)+SUMPRODUCT((ACK3:ACK54=ZZ20)*(ACN3:ACN54=ZZ22)*ACM3:ACM54)+SUMPRODUCT((ACK3:ACK54=ZZ20)*(ACN3:ACN54=ZZ18)*ACM3:ACM54)+SUMPRODUCT((ACK3:ACK54=ZZ20)*(ACN3:ACN54=ZZ19)*ACM3:ACM54)+SUMPRODUCT((ACK3:ACK54=ZZ21)*(ACN3:ACN54=ZZ20)*ACL3:ACL54)+SUMPRODUCT((ACK3:ACK54=ZZ22)*(ACN3:ACN54=ZZ20)*ACL3:ACL54)+SUMPRODUCT((ACK3:ACK54=ZZ18)*(ACN3:ACN54=ZZ20)*ACL3:ACL54)+SUMPRODUCT((ACK3:ACK54=ZZ19)*(ACN3:ACN54=ZZ20)*ACL3:ACL54)</f>
        <v>0</v>
      </c>
      <c r="AAF20" s="385">
        <f t="shared" ca="1" si="2958"/>
        <v>1000</v>
      </c>
      <c r="AAG20" s="385" t="str">
        <f t="shared" ca="1" si="2959"/>
        <v/>
      </c>
      <c r="AAH20" s="385" t="str">
        <f ca="1">IF(ZZ20&lt;&gt;"",VLOOKUP(ZZ20,YM4:YS52,7,FALSE),"")</f>
        <v/>
      </c>
      <c r="AAI20" s="385" t="str">
        <f ca="1">IF(ZZ20&lt;&gt;"",VLOOKUP(ZZ20,YM4:YS52,5,FALSE),"")</f>
        <v/>
      </c>
      <c r="AAJ20" s="385" t="str">
        <f ca="1">IF(ZZ20&lt;&gt;"",VLOOKUP(ZZ20,YM4:YU52,9,FALSE),"")</f>
        <v/>
      </c>
      <c r="AAK20" s="385" t="str">
        <f t="shared" ca="1" si="2960"/>
        <v/>
      </c>
      <c r="AAL20" s="385" t="str">
        <f t="shared" ref="AAL20" ca="1" si="3272">IF(ZZ20&lt;&gt;"",RANK(AAK20,AAK18:AAK22),"")</f>
        <v/>
      </c>
      <c r="AAM20" s="385" t="str">
        <f t="shared" ref="AAM20" ca="1" si="3273">IF(ZZ20&lt;&gt;"",SUMPRODUCT((AAK18:AAK22=AAK20)*(AAF18:AAF22&gt;AAF20)),"")</f>
        <v/>
      </c>
      <c r="AAN20" s="385" t="str">
        <f t="shared" ref="AAN20" ca="1" si="3274">IF(ZZ20&lt;&gt;"",SUMPRODUCT((AAK18:AAK22=AAK20)*(AAF18:AAF22=AAF20)*(AAD18:AAD22&gt;AAD20)),"")</f>
        <v/>
      </c>
      <c r="AAO20" s="385" t="str">
        <f t="shared" ref="AAO20" ca="1" si="3275">IF(ZZ20&lt;&gt;"",SUMPRODUCT((AAK18:AAK22=AAK20)*(AAF18:AAF22=AAF20)*(AAD18:AAD22=AAD20)*(AAH18:AAH22&gt;AAH20)),"")</f>
        <v/>
      </c>
      <c r="AAP20" s="385" t="str">
        <f t="shared" ref="AAP20" ca="1" si="3276">IF(ZZ20&lt;&gt;"",SUMPRODUCT((AAK18:AAK22=AAK20)*(AAF18:AAF22=AAF20)*(AAD18:AAD22=AAD20)*(AAH18:AAH22=AAH20)*(AAI18:AAI22&gt;AAI20)),"")</f>
        <v/>
      </c>
      <c r="AAQ20" s="385" t="str">
        <f t="shared" ref="AAQ20" ca="1" si="3277">IF(ZZ20&lt;&gt;"",SUMPRODUCT((AAK18:AAK22=AAK20)*(AAF18:AAF22=AAF20)*(AAD18:AAD22=AAD20)*(AAH18:AAH22=AAH20)*(AAI18:AAI22=AAI20)*(AAJ18:AAJ22&gt;AAJ20)),"")</f>
        <v/>
      </c>
      <c r="AAR20" s="385" t="str">
        <f t="shared" ref="AAR20" ca="1" si="3278">IF(ZZ20&lt;&gt;"",IF(AAR72&lt;&gt;"",IF(ZY69=3,AAR72,AAR72+ZY69),SUM(AAL20:AAQ20)+1),"")</f>
        <v/>
      </c>
      <c r="AAS20" s="385" t="str">
        <f t="shared" ref="AAS20" ca="1" si="3279">IF(ZZ20&lt;&gt;"",INDEX(ZZ19:ZZ22,MATCH(3,AAR19:AAR22,0),0),"")</f>
        <v/>
      </c>
      <c r="AAT20" s="385" t="str">
        <f t="shared" ref="AAT20:AAT21" ca="1" si="3280">IF(ZC18&lt;&gt;"",ZC18,"")</f>
        <v/>
      </c>
      <c r="AAU20" s="385">
        <f ca="1">SUMPRODUCT((ACK3:ACK54=AAT20)*(ACN3:ACN54=AAT21)*(ACO3:ACO54="W"))+SUMPRODUCT((ACK3:ACK54=AAT20)*(ACN3:ACN54=AAT22)*(ACO3:ACO54="W"))+SUMPRODUCT((ACK3:ACK54=AAT20)*(ACN3:ACN54=AAT23)*(ACO3:ACO54="W"))+SUMPRODUCT((ACK3:ACK54=AAT21)*(ACN3:ACN54=AAT20)*(ACP3:ACP54="W"))+SUMPRODUCT((ACK3:ACK54=AAT22)*(ACN3:ACN54=AAT20)*(ACP3:ACP54="W"))+SUMPRODUCT((ACK3:ACK54=AAT23)*(ACN3:ACN54=AAT20)*(ACP3:ACP54="W"))</f>
        <v>0</v>
      </c>
      <c r="AAV20" s="385">
        <f ca="1">SUMPRODUCT((ACK3:ACK54=AAT20)*(ACN3:ACN54=AAT21)*(ACO3:ACO54="D"))+SUMPRODUCT((ACK3:ACK54=AAT20)*(ACN3:ACN54=AAT22)*(ACO3:ACO54="D"))+SUMPRODUCT((ACK3:ACK54=AAT20)*(ACN3:ACN54=AAT23)*(ACO3:ACO54="D"))+SUMPRODUCT((ACK3:ACK54=AAT21)*(ACN3:ACN54=AAT20)*(ACO3:ACO54="D"))+SUMPRODUCT((ACK3:ACK54=AAT22)*(ACN3:ACN54=AAT20)*(ACO3:ACO54="D"))+SUMPRODUCT((ACK3:ACK54=AAT23)*(ACN3:ACN54=AAT20)*(ACO3:ACO54="D"))</f>
        <v>0</v>
      </c>
      <c r="AAW20" s="385">
        <f ca="1">SUMPRODUCT((ACK3:ACK54=AAT20)*(ACN3:ACN54=AAT21)*(ACO3:ACO54="L"))+SUMPRODUCT((ACK3:ACK54=AAT20)*(ACN3:ACN54=AAT22)*(ACO3:ACO54="L"))+SUMPRODUCT((ACK3:ACK54=AAT20)*(ACN3:ACN54=AAT23)*(ACO3:ACO54="L"))+SUMPRODUCT((ACK3:ACK54=AAT21)*(ACN3:ACN54=AAT20)*(ACP3:ACP54="L"))+SUMPRODUCT((ACK3:ACK54=AAT22)*(ACN3:ACN54=AAT20)*(ACP3:ACP54="L"))+SUMPRODUCT((ACK3:ACK54=AAT23)*(ACN3:ACN54=AAT20)*(ACP3:ACP54="L"))</f>
        <v>0</v>
      </c>
      <c r="AAX20" s="385">
        <f ca="1">SUMPRODUCT((ACK3:ACK54=AAT20)*(ACN3:ACN54=AAT21)*ACL3:ACL54)+SUMPRODUCT((ACK3:ACK54=AAT20)*(ACN3:ACN54=AAT22)*ACL3:ACL54)+SUMPRODUCT((ACK3:ACK54=AAT20)*(ACN3:ACN54=AAT18)*ACL3:ACL54)+SUMPRODUCT((ACK3:ACK54=AAT20)*(ACN3:ACN54=AAT19)*ACL3:ACL54)+SUMPRODUCT((ACK3:ACK54=AAT21)*(ACN3:ACN54=AAT20)*ACM3:ACM54)+SUMPRODUCT((ACK3:ACK54=AAT22)*(ACN3:ACN54=AAT20)*ACM3:ACM54)+SUMPRODUCT((ACK3:ACK54=AAT18)*(ACN3:ACN54=AAT20)*ACM3:ACM54)+SUMPRODUCT((ACK3:ACK54=AAT19)*(ACN3:ACN54=AAT20)*ACM3:ACM54)</f>
        <v>0</v>
      </c>
      <c r="AAY20" s="385">
        <f ca="1">SUMPRODUCT((ACK3:ACK54=AAT20)*(ACN3:ACN54=AAT21)*ACM3:ACM54)+SUMPRODUCT((ACK3:ACK54=AAT20)*(ACN3:ACN54=AAT22)*ACM3:ACM54)+SUMPRODUCT((ACK3:ACK54=AAT20)*(ACN3:ACN54=AAT18)*ACM3:ACM54)+SUMPRODUCT((ACK3:ACK54=AAT20)*(ACN3:ACN54=AAT19)*ACM3:ACM54)+SUMPRODUCT((ACK3:ACK54=AAT21)*(ACN3:ACN54=AAT20)*ACL3:ACL54)+SUMPRODUCT((ACK3:ACK54=AAT22)*(ACN3:ACN54=AAT20)*ACL3:ACL54)+SUMPRODUCT((ACK3:ACK54=AAT18)*(ACN3:ACN54=AAT20)*ACL3:ACL54)+SUMPRODUCT((ACK3:ACK54=AAT19)*(ACN3:ACN54=AAT20)*ACL3:ACL54)</f>
        <v>0</v>
      </c>
      <c r="AAZ20" s="385">
        <f t="shared" ref="AAZ20:AAZ21" ca="1" si="3281">AAX20-AAY20+1000</f>
        <v>1000</v>
      </c>
      <c r="ABA20" s="385" t="str">
        <f t="shared" ref="ABA20:ABA21" ca="1" si="3282">IF(AAT20&lt;&gt;"",AAU20*3+AAV20*1,"")</f>
        <v/>
      </c>
      <c r="ABB20" s="385" t="str">
        <f ca="1">IF(AAT20&lt;&gt;"",VLOOKUP(AAT20,YM4:YS52,7,FALSE),"")</f>
        <v/>
      </c>
      <c r="ABC20" s="385" t="str">
        <f ca="1">IF(AAT20&lt;&gt;"",VLOOKUP(AAT20,YM4:YS52,5,FALSE),"")</f>
        <v/>
      </c>
      <c r="ABD20" s="385" t="str">
        <f ca="1">IF(AAT20&lt;&gt;"",VLOOKUP(AAT20,YM4:YU52,9,FALSE),"")</f>
        <v/>
      </c>
      <c r="ABE20" s="385" t="str">
        <f t="shared" ref="ABE20:ABE21" ca="1" si="3283">ABA20</f>
        <v/>
      </c>
      <c r="ABF20" s="385" t="str">
        <f t="shared" ref="ABF20" ca="1" si="3284">IF(AAT20&lt;&gt;"",RANK(ABE20,ABE18:ABE22),"")</f>
        <v/>
      </c>
      <c r="ABG20" s="385" t="str">
        <f t="shared" ref="ABG20" ca="1" si="3285">IF(AAT20&lt;&gt;"",SUMPRODUCT((ABE18:ABE22=ABE20)*(AAZ18:AAZ22&gt;AAZ20)),"")</f>
        <v/>
      </c>
      <c r="ABH20" s="385" t="str">
        <f t="shared" ref="ABH20" ca="1" si="3286">IF(AAT20&lt;&gt;"",SUMPRODUCT((ABE18:ABE22=ABE20)*(AAZ18:AAZ22=AAZ20)*(AAX18:AAX22&gt;AAX20)),"")</f>
        <v/>
      </c>
      <c r="ABI20" s="385" t="str">
        <f t="shared" ref="ABI20" ca="1" si="3287">IF(AAT20&lt;&gt;"",SUMPRODUCT((ABE18:ABE22=ABE20)*(AAZ18:AAZ22=AAZ20)*(AAX18:AAX22=AAX20)*(ABB18:ABB22&gt;ABB20)),"")</f>
        <v/>
      </c>
      <c r="ABJ20" s="385" t="str">
        <f t="shared" ref="ABJ20" ca="1" si="3288">IF(AAT20&lt;&gt;"",SUMPRODUCT((ABE18:ABE22=ABE20)*(AAZ18:AAZ22=AAZ20)*(AAX18:AAX22=AAX20)*(ABB18:ABB22=ABB20)*(ABC18:ABC22&gt;ABC20)),"")</f>
        <v/>
      </c>
      <c r="ABK20" s="385" t="str">
        <f t="shared" ref="ABK20" ca="1" si="3289">IF(AAT20&lt;&gt;"",SUMPRODUCT((ABE18:ABE22=ABE20)*(AAZ18:AAZ22=AAZ20)*(AAX18:AAX22=AAX20)*(ABB18:ABB22=ABB20)*(ABC18:ABC22=ABC20)*(ABD18:ABD22&gt;ABD20)),"")</f>
        <v/>
      </c>
      <c r="ABL20" s="385" t="str">
        <f t="shared" ref="ABL20:ABL21" ca="1" si="3290">IF(AAT20&lt;&gt;"",SUM(ABF20:ABK20)+2,"")</f>
        <v/>
      </c>
      <c r="ABM20" s="385" t="str">
        <f t="shared" ref="ABM20" ca="1" si="3291">IF(AAT20&lt;&gt;"",INDEX(AAT20:AAT22,MATCH(3,ABL20:ABL22,0),0),"")</f>
        <v/>
      </c>
      <c r="ACH20" s="385" t="str">
        <f t="shared" ref="ACH20" ca="1" si="3292">IF(ABM20&lt;&gt;"",ABM20,IF(AAS20&lt;&gt;"",AAS20,IF(ZY20&lt;&gt;"",ZY20,YY20)))</f>
        <v>Denmark</v>
      </c>
      <c r="ACI20" s="385">
        <v>3</v>
      </c>
      <c r="ACJ20" s="385">
        <v>18</v>
      </c>
      <c r="ACK20" s="389" t="str">
        <f t="shared" si="21"/>
        <v>Norway</v>
      </c>
      <c r="ACL20" s="389">
        <f ca="1">IF(OFFSET('Game Board'!O25,0,ACL1)&lt;&gt;"",OFFSET('Game Board'!O25,0,ACL1),0)</f>
        <v>0</v>
      </c>
      <c r="ACM20" s="389">
        <f ca="1">IF(OFFSET('Game Board'!P25,0,ACL1)&lt;&gt;"",OFFSET('Game Board'!P25,0,ACL1),0)</f>
        <v>0</v>
      </c>
      <c r="ACN20" s="389" t="str">
        <f t="shared" si="22"/>
        <v>Iceland</v>
      </c>
      <c r="ACO20" s="389" t="str">
        <f ca="1">IF(AND(OFFSET('Game Board'!O25,0,ACL1)&lt;&gt;"",OFFSET('Game Board'!P25,0,ACL1)&lt;&gt;""),IF(ACL20&gt;ACM20,"W",IF(ACL20=ACM20,"D","L")),"")</f>
        <v/>
      </c>
      <c r="ACP20" s="385" t="str">
        <f t="shared" ca="1" si="2970"/>
        <v/>
      </c>
      <c r="ACR20" s="385">
        <f ca="1">VLOOKUP(ACS20,AGN18:AGO22,2,FALSE)</f>
        <v>3</v>
      </c>
      <c r="ACS20" s="386" t="str">
        <f t="shared" si="2701"/>
        <v>Denmark</v>
      </c>
      <c r="ACT20" s="385">
        <f ca="1">SUMPRODUCT((AGQ3:AGQ54=ACS20)*(AGU3:AGU54="W"))+SUMPRODUCT((AGT3:AGT54=ACS20)*(AGV3:AGV54="W"))</f>
        <v>0</v>
      </c>
      <c r="ACU20" s="385">
        <f ca="1">SUMPRODUCT((AGQ3:AGQ54=ACS20)*(AGU3:AGU54="D"))+SUMPRODUCT((AGT3:AGT54=ACS20)*(AGV3:AGV54="D"))</f>
        <v>0</v>
      </c>
      <c r="ACV20" s="385">
        <f ca="1">SUMPRODUCT((AGQ3:AGQ54=ACS20)*(AGU3:AGU54="L"))+SUMPRODUCT((AGT3:AGT54=ACS20)*(AGV3:AGV54="L"))</f>
        <v>0</v>
      </c>
      <c r="ACW20" s="385">
        <f t="shared" ref="ACW20" ca="1" si="3293">SUMIF(AGQ3:AGQ72,ACS20,AGR3:AGR72)+SUMIF(AGT3:AGT72,ACS20,AGS3:AGS72)</f>
        <v>0</v>
      </c>
      <c r="ACX20" s="385">
        <f t="shared" ref="ACX20" ca="1" si="3294">SUMIF(AGT3:AGT72,ACS20,AGR3:AGR72)+SUMIF(AGQ3:AGQ72,ACS20,AGS3:AGS72)</f>
        <v>0</v>
      </c>
      <c r="ACY20" s="385">
        <f t="shared" ca="1" si="2704"/>
        <v>1000</v>
      </c>
      <c r="ACZ20" s="385">
        <f t="shared" ca="1" si="2705"/>
        <v>0</v>
      </c>
      <c r="ADA20" s="391">
        <f t="shared" si="180"/>
        <v>14</v>
      </c>
      <c r="ADB20" s="385">
        <f t="shared" ref="ADB20" ca="1" si="3295">IF(COUNTIF(ACZ18:ACZ22,4)&lt;&gt;4,RANK(ACZ20,ACZ18:ACZ22),ACZ72)</f>
        <v>1</v>
      </c>
      <c r="ADD20" s="385">
        <f t="shared" ref="ADD20" ca="1" si="3296">SUMPRODUCT((ADB18:ADB21=ADB20)*(ADA18:ADA21&lt;ADA20))+ADB20</f>
        <v>2</v>
      </c>
      <c r="ADE20" s="386" t="str">
        <f t="shared" ref="ADE20" ca="1" si="3297">INDEX(ACS18:ACS22,MATCH(3,ADD18:ADD22,0),0)</f>
        <v>Sweden</v>
      </c>
      <c r="ADF20" s="385">
        <f t="shared" ref="ADF20" ca="1" si="3298">INDEX(ADB18:ADB22,MATCH(ADE20,ACS18:ACS22,0),0)</f>
        <v>1</v>
      </c>
      <c r="ADG20" s="385" t="str">
        <f t="shared" ref="ADG20:ADG21" ca="1" si="3299">IF(AND(ADG19&lt;&gt;"",ADF20=1),ADE20,"")</f>
        <v>Sweden</v>
      </c>
      <c r="ADH20" s="385" t="str">
        <f t="shared" ref="ADH20:ADH21" ca="1" si="3300">IF(AND(ADH19&lt;&gt;"",ADF21=2),ADE21,"")</f>
        <v/>
      </c>
      <c r="ADI20" s="385" t="str">
        <f t="shared" ref="ADI20" ca="1" si="3301">IF(AND(ADI19&lt;&gt;"",ADF22=3),ADE22,"")</f>
        <v/>
      </c>
      <c r="ADL20" s="385" t="str">
        <f t="shared" ca="1" si="2714"/>
        <v>Sweden</v>
      </c>
      <c r="ADM20" s="385">
        <f ca="1">SUMPRODUCT((AGQ3:AGQ54=ADL20)*(AGT3:AGT54=ADL21)*(AGU3:AGU54="W"))+SUMPRODUCT((AGQ3:AGQ54=ADL20)*(AGT3:AGT54=ADL22)*(AGU3:AGU54="W"))+SUMPRODUCT((AGQ3:AGQ54=ADL20)*(AGT3:AGT54=ADL18)*(AGU3:AGU54="W"))+SUMPRODUCT((AGQ3:AGQ54=ADL20)*(AGT3:AGT54=ADL19)*(AGU3:AGU54="W"))+SUMPRODUCT((AGQ3:AGQ54=ADL21)*(AGT3:AGT54=ADL20)*(AGV3:AGV54="W"))+SUMPRODUCT((AGQ3:AGQ54=ADL22)*(AGT3:AGT54=ADL20)*(AGV3:AGV54="W"))+SUMPRODUCT((AGQ3:AGQ54=ADL18)*(AGT3:AGT54=ADL20)*(AGV3:AGV54="W"))+SUMPRODUCT((AGQ3:AGQ54=ADL19)*(AGT3:AGT54=ADL20)*(AGV3:AGV54="W"))</f>
        <v>0</v>
      </c>
      <c r="ADN20" s="385">
        <f ca="1">SUMPRODUCT((AGQ3:AGQ54=ADL20)*(AGT3:AGT54=ADL21)*(AGU3:AGU54="D"))+SUMPRODUCT((AGQ3:AGQ54=ADL20)*(AGT3:AGT54=ADL22)*(AGU3:AGU54="D"))+SUMPRODUCT((AGQ3:AGQ54=ADL20)*(AGT3:AGT54=ADL18)*(AGU3:AGU54="D"))+SUMPRODUCT((AGQ3:AGQ54=ADL20)*(AGT3:AGT54=ADL19)*(AGU3:AGU54="D"))+SUMPRODUCT((AGQ3:AGQ54=ADL21)*(AGT3:AGT54=ADL20)*(AGU3:AGU54="D"))+SUMPRODUCT((AGQ3:AGQ54=ADL22)*(AGT3:AGT54=ADL20)*(AGU3:AGU54="D"))+SUMPRODUCT((AGQ3:AGQ54=ADL18)*(AGT3:AGT54=ADL20)*(AGU3:AGU54="D"))+SUMPRODUCT((AGQ3:AGQ54=ADL19)*(AGT3:AGT54=ADL20)*(AGU3:AGU54="D"))</f>
        <v>0</v>
      </c>
      <c r="ADO20" s="385">
        <f ca="1">SUMPRODUCT((AGQ3:AGQ54=ADL20)*(AGT3:AGT54=ADL21)*(AGU3:AGU54="L"))+SUMPRODUCT((AGQ3:AGQ54=ADL20)*(AGT3:AGT54=ADL22)*(AGU3:AGU54="L"))+SUMPRODUCT((AGQ3:AGQ54=ADL20)*(AGT3:AGT54=ADL18)*(AGU3:AGU54="L"))+SUMPRODUCT((AGQ3:AGQ54=ADL20)*(AGT3:AGT54=ADL19)*(AGU3:AGU54="L"))+SUMPRODUCT((AGQ3:AGQ54=ADL21)*(AGT3:AGT54=ADL20)*(AGV3:AGV54="L"))+SUMPRODUCT((AGQ3:AGQ54=ADL22)*(AGT3:AGT54=ADL20)*(AGV3:AGV54="L"))+SUMPRODUCT((AGQ3:AGQ54=ADL18)*(AGT3:AGT54=ADL20)*(AGV3:AGV54="L"))+SUMPRODUCT((AGQ3:AGQ54=ADL19)*(AGT3:AGT54=ADL20)*(AGV3:AGV54="L"))</f>
        <v>0</v>
      </c>
      <c r="ADP20" s="385">
        <f ca="1">SUMPRODUCT((AGQ3:AGQ54=ADL20)*(AGT3:AGT54=ADL21)*AGR3:AGR54)+SUMPRODUCT((AGQ3:AGQ54=ADL20)*(AGT3:AGT54=ADL22)*AGR3:AGR54)+SUMPRODUCT((AGQ3:AGQ54=ADL20)*(AGT3:AGT54=ADL18)*AGR3:AGR54)+SUMPRODUCT((AGQ3:AGQ54=ADL20)*(AGT3:AGT54=ADL19)*AGR3:AGR54)+SUMPRODUCT((AGQ3:AGQ54=ADL21)*(AGT3:AGT54=ADL20)*AGS3:AGS54)+SUMPRODUCT((AGQ3:AGQ54=ADL22)*(AGT3:AGT54=ADL20)*AGS3:AGS54)+SUMPRODUCT((AGQ3:AGQ54=ADL18)*(AGT3:AGT54=ADL20)*AGS3:AGS54)+SUMPRODUCT((AGQ3:AGQ54=ADL19)*(AGT3:AGT54=ADL20)*AGS3:AGS54)</f>
        <v>0</v>
      </c>
      <c r="ADQ20" s="385">
        <f ca="1">SUMPRODUCT((AGQ3:AGQ54=ADL20)*(AGT3:AGT54=ADL21)*AGS3:AGS54)+SUMPRODUCT((AGQ3:AGQ54=ADL20)*(AGT3:AGT54=ADL22)*AGS3:AGS54)+SUMPRODUCT((AGQ3:AGQ54=ADL20)*(AGT3:AGT54=ADL18)*AGS3:AGS54)+SUMPRODUCT((AGQ3:AGQ54=ADL20)*(AGT3:AGT54=ADL19)*AGS3:AGS54)+SUMPRODUCT((AGQ3:AGQ54=ADL21)*(AGT3:AGT54=ADL20)*AGR3:AGR54)+SUMPRODUCT((AGQ3:AGQ54=ADL22)*(AGT3:AGT54=ADL20)*AGR3:AGR54)+SUMPRODUCT((AGQ3:AGQ54=ADL18)*(AGT3:AGT54=ADL20)*AGR3:AGR54)+SUMPRODUCT((AGQ3:AGQ54=ADL19)*(AGT3:AGT54=ADL20)*AGR3:AGR54)</f>
        <v>0</v>
      </c>
      <c r="ADR20" s="385">
        <f t="shared" ca="1" si="2715"/>
        <v>1000</v>
      </c>
      <c r="ADS20" s="385">
        <f t="shared" ca="1" si="2716"/>
        <v>0</v>
      </c>
      <c r="ADT20" s="385">
        <f ca="1">IF(ADL20&lt;&gt;"",VLOOKUP(ADL20,ACS4:ACY52,7,FALSE),"")</f>
        <v>1000</v>
      </c>
      <c r="ADU20" s="385">
        <f ca="1">IF(ADL20&lt;&gt;"",VLOOKUP(ADL20,ACS4:ACY52,5,FALSE),"")</f>
        <v>0</v>
      </c>
      <c r="ADV20" s="385">
        <f ca="1">IF(ADL20&lt;&gt;"",VLOOKUP(ADL20,ACS4:ADA52,9,FALSE),"")</f>
        <v>22</v>
      </c>
      <c r="ADW20" s="385">
        <f t="shared" ca="1" si="2717"/>
        <v>0</v>
      </c>
      <c r="ADX20" s="385">
        <f t="shared" ref="ADX20" ca="1" si="3302">IF(ADL20&lt;&gt;"",RANK(ADW20,ADW18:ADW22),"")</f>
        <v>1</v>
      </c>
      <c r="ADY20" s="385">
        <f t="shared" ref="ADY20" ca="1" si="3303">IF(ADL20&lt;&gt;"",SUMPRODUCT((ADW18:ADW22=ADW20)*(ADR18:ADR22&gt;ADR20)),"")</f>
        <v>0</v>
      </c>
      <c r="ADZ20" s="385">
        <f t="shared" ref="ADZ20" ca="1" si="3304">IF(ADL20&lt;&gt;"",SUMPRODUCT((ADW18:ADW22=ADW20)*(ADR18:ADR22=ADR20)*(ADP18:ADP22&gt;ADP20)),"")</f>
        <v>0</v>
      </c>
      <c r="AEA20" s="385">
        <f t="shared" ref="AEA20" ca="1" si="3305">IF(ADL20&lt;&gt;"",SUMPRODUCT((ADW18:ADW22=ADW20)*(ADR18:ADR22=ADR20)*(ADP18:ADP22=ADP20)*(ADT18:ADT22&gt;ADT20)),"")</f>
        <v>0</v>
      </c>
      <c r="AEB20" s="385">
        <f t="shared" ref="AEB20" ca="1" si="3306">IF(ADL20&lt;&gt;"",SUMPRODUCT((ADW18:ADW22=ADW20)*(ADR18:ADR22=ADR20)*(ADP18:ADP22=ADP20)*(ADT18:ADT22=ADT20)*(ADU18:ADU22&gt;ADU20)),"")</f>
        <v>0</v>
      </c>
      <c r="AEC20" s="385">
        <f t="shared" ref="AEC20" ca="1" si="3307">IF(ADL20&lt;&gt;"",SUMPRODUCT((ADW18:ADW22=ADW20)*(ADR18:ADR22=ADR20)*(ADP18:ADP22=ADP20)*(ADT18:ADT22=ADT20)*(ADU18:ADU22=ADU20)*(ADV18:ADV22&gt;ADV20)),"")</f>
        <v>1</v>
      </c>
      <c r="AED20" s="385">
        <f t="shared" ref="AED20" ca="1" si="3308">IF(ADL20&lt;&gt;"",IF(AED72&lt;&gt;"",IF(ADK69=3,AED72,AED72+ADK69),SUM(ADX20:AEC20)),"")</f>
        <v>2</v>
      </c>
      <c r="AEE20" s="385" t="str">
        <f t="shared" ref="AEE20" ca="1" si="3309">IF(ADL20&lt;&gt;"",INDEX(ADL18:ADL22,MATCH(3,AED18:AED22,0),0),"")</f>
        <v>Denmark</v>
      </c>
      <c r="AEF20" s="385" t="str">
        <f t="shared" ca="1" si="2989"/>
        <v/>
      </c>
      <c r="AEG20" s="385">
        <f ca="1">SUMPRODUCT((AGQ3:AGQ54=AEF20)*(AGT3:AGT54=AEF21)*(AGU3:AGU54="W"))+SUMPRODUCT((AGQ3:AGQ54=AEF20)*(AGT3:AGT54=AEF22)*(AGU3:AGU54="W"))+SUMPRODUCT((AGQ3:AGQ54=AEF20)*(AGT3:AGT54=AEF19)*(AGU3:AGU54="W"))+SUMPRODUCT((AGQ3:AGQ54=AEF21)*(AGT3:AGT54=AEF20)*(AGV3:AGV54="W"))+SUMPRODUCT((AGQ3:AGQ54=AEF22)*(AGT3:AGT54=AEF20)*(AGV3:AGV54="W"))+SUMPRODUCT((AGQ3:AGQ54=AEF19)*(AGT3:AGT54=AEF20)*(AGV3:AGV54="W"))</f>
        <v>0</v>
      </c>
      <c r="AEH20" s="385">
        <f ca="1">SUMPRODUCT((AGQ3:AGQ54=AEF20)*(AGT3:AGT54=AEF21)*(AGU3:AGU54="D"))+SUMPRODUCT((AGQ3:AGQ54=AEF20)*(AGT3:AGT54=AEF22)*(AGU3:AGU54="D"))+SUMPRODUCT((AGQ3:AGQ54=AEF20)*(AGT3:AGT54=AEF19)*(AGU3:AGU54="D"))+SUMPRODUCT((AGQ3:AGQ54=AEF21)*(AGT3:AGT54=AEF20)*(AGU3:AGU54="D"))+SUMPRODUCT((AGQ3:AGQ54=AEF22)*(AGT3:AGT54=AEF20)*(AGU3:AGU54="D"))+SUMPRODUCT((AGQ3:AGQ54=AEF19)*(AGT3:AGT54=AEF20)*(AGU3:AGU54="D"))</f>
        <v>0</v>
      </c>
      <c r="AEI20" s="385">
        <f ca="1">SUMPRODUCT((AGQ3:AGQ54=AEF20)*(AGT3:AGT54=AEF21)*(AGU3:AGU54="L"))+SUMPRODUCT((AGQ3:AGQ54=AEF20)*(AGT3:AGT54=AEF22)*(AGU3:AGU54="L"))+SUMPRODUCT((AGQ3:AGQ54=AEF20)*(AGT3:AGT54=AEF19)*(AGU3:AGU54="L"))+SUMPRODUCT((AGQ3:AGQ54=AEF21)*(AGT3:AGT54=AEF20)*(AGV3:AGV54="L"))+SUMPRODUCT((AGQ3:AGQ54=AEF22)*(AGT3:AGT54=AEF20)*(AGV3:AGV54="L"))+SUMPRODUCT((AGQ3:AGQ54=AEF19)*(AGT3:AGT54=AEF20)*(AGV3:AGV54="L"))</f>
        <v>0</v>
      </c>
      <c r="AEJ20" s="385">
        <f ca="1">SUMPRODUCT((AGQ3:AGQ54=AEF20)*(AGT3:AGT54=AEF21)*AGR3:AGR54)+SUMPRODUCT((AGQ3:AGQ54=AEF20)*(AGT3:AGT54=AEF22)*AGR3:AGR54)+SUMPRODUCT((AGQ3:AGQ54=AEF20)*(AGT3:AGT54=AEF18)*AGR3:AGR54)+SUMPRODUCT((AGQ3:AGQ54=AEF20)*(AGT3:AGT54=AEF19)*AGR3:AGR54)+SUMPRODUCT((AGQ3:AGQ54=AEF21)*(AGT3:AGT54=AEF20)*AGS3:AGS54)+SUMPRODUCT((AGQ3:AGQ54=AEF22)*(AGT3:AGT54=AEF20)*AGS3:AGS54)+SUMPRODUCT((AGQ3:AGQ54=AEF18)*(AGT3:AGT54=AEF20)*AGS3:AGS54)+SUMPRODUCT((AGQ3:AGQ54=AEF19)*(AGT3:AGT54=AEF20)*AGS3:AGS54)</f>
        <v>0</v>
      </c>
      <c r="AEK20" s="385">
        <f ca="1">SUMPRODUCT((AGQ3:AGQ54=AEF20)*(AGT3:AGT54=AEF21)*AGS3:AGS54)+SUMPRODUCT((AGQ3:AGQ54=AEF20)*(AGT3:AGT54=AEF22)*AGS3:AGS54)+SUMPRODUCT((AGQ3:AGQ54=AEF20)*(AGT3:AGT54=AEF18)*AGS3:AGS54)+SUMPRODUCT((AGQ3:AGQ54=AEF20)*(AGT3:AGT54=AEF19)*AGS3:AGS54)+SUMPRODUCT((AGQ3:AGQ54=AEF21)*(AGT3:AGT54=AEF20)*AGR3:AGR54)+SUMPRODUCT((AGQ3:AGQ54=AEF22)*(AGT3:AGT54=AEF20)*AGR3:AGR54)+SUMPRODUCT((AGQ3:AGQ54=AEF18)*(AGT3:AGT54=AEF20)*AGR3:AGR54)+SUMPRODUCT((AGQ3:AGQ54=AEF19)*(AGT3:AGT54=AEF20)*AGR3:AGR54)</f>
        <v>0</v>
      </c>
      <c r="AEL20" s="385">
        <f t="shared" ca="1" si="2990"/>
        <v>1000</v>
      </c>
      <c r="AEM20" s="385" t="str">
        <f t="shared" ca="1" si="2991"/>
        <v/>
      </c>
      <c r="AEN20" s="385" t="str">
        <f ca="1">IF(AEF20&lt;&gt;"",VLOOKUP(AEF20,ACS4:ACY52,7,FALSE),"")</f>
        <v/>
      </c>
      <c r="AEO20" s="385" t="str">
        <f ca="1">IF(AEF20&lt;&gt;"",VLOOKUP(AEF20,ACS4:ACY52,5,FALSE),"")</f>
        <v/>
      </c>
      <c r="AEP20" s="385" t="str">
        <f ca="1">IF(AEF20&lt;&gt;"",VLOOKUP(AEF20,ACS4:ADA52,9,FALSE),"")</f>
        <v/>
      </c>
      <c r="AEQ20" s="385" t="str">
        <f t="shared" ca="1" si="2992"/>
        <v/>
      </c>
      <c r="AER20" s="385" t="str">
        <f t="shared" ref="AER20" ca="1" si="3310">IF(AEF20&lt;&gt;"",RANK(AEQ20,AEQ18:AEQ22),"")</f>
        <v/>
      </c>
      <c r="AES20" s="385" t="str">
        <f t="shared" ref="AES20" ca="1" si="3311">IF(AEF20&lt;&gt;"",SUMPRODUCT((AEQ18:AEQ22=AEQ20)*(AEL18:AEL22&gt;AEL20)),"")</f>
        <v/>
      </c>
      <c r="AET20" s="385" t="str">
        <f t="shared" ref="AET20" ca="1" si="3312">IF(AEF20&lt;&gt;"",SUMPRODUCT((AEQ18:AEQ22=AEQ20)*(AEL18:AEL22=AEL20)*(AEJ18:AEJ22&gt;AEJ20)),"")</f>
        <v/>
      </c>
      <c r="AEU20" s="385" t="str">
        <f t="shared" ref="AEU20" ca="1" si="3313">IF(AEF20&lt;&gt;"",SUMPRODUCT((AEQ18:AEQ22=AEQ20)*(AEL18:AEL22=AEL20)*(AEJ18:AEJ22=AEJ20)*(AEN18:AEN22&gt;AEN20)),"")</f>
        <v/>
      </c>
      <c r="AEV20" s="385" t="str">
        <f t="shared" ref="AEV20" ca="1" si="3314">IF(AEF20&lt;&gt;"",SUMPRODUCT((AEQ18:AEQ22=AEQ20)*(AEL18:AEL22=AEL20)*(AEJ18:AEJ22=AEJ20)*(AEN18:AEN22=AEN20)*(AEO18:AEO22&gt;AEO20)),"")</f>
        <v/>
      </c>
      <c r="AEW20" s="385" t="str">
        <f t="shared" ref="AEW20" ca="1" si="3315">IF(AEF20&lt;&gt;"",SUMPRODUCT((AEQ18:AEQ22=AEQ20)*(AEL18:AEL22=AEL20)*(AEJ18:AEJ22=AEJ20)*(AEN18:AEN22=AEN20)*(AEO18:AEO22=AEO20)*(AEP18:AEP22&gt;AEP20)),"")</f>
        <v/>
      </c>
      <c r="AEX20" s="385" t="str">
        <f t="shared" ref="AEX20" ca="1" si="3316">IF(AEF20&lt;&gt;"",IF(AEX72&lt;&gt;"",IF(AEE69=3,AEX72,AEX72+AEE69),SUM(AER20:AEW20)+1),"")</f>
        <v/>
      </c>
      <c r="AEY20" s="385" t="str">
        <f t="shared" ref="AEY20" ca="1" si="3317">IF(AEF20&lt;&gt;"",INDEX(AEF19:AEF22,MATCH(3,AEX19:AEX22,0),0),"")</f>
        <v/>
      </c>
      <c r="AEZ20" s="385" t="str">
        <f t="shared" ref="AEZ20:AEZ21" ca="1" si="3318">IF(ADI18&lt;&gt;"",ADI18,"")</f>
        <v/>
      </c>
      <c r="AFA20" s="385">
        <f ca="1">SUMPRODUCT((AGQ3:AGQ54=AEZ20)*(AGT3:AGT54=AEZ21)*(AGU3:AGU54="W"))+SUMPRODUCT((AGQ3:AGQ54=AEZ20)*(AGT3:AGT54=AEZ22)*(AGU3:AGU54="W"))+SUMPRODUCT((AGQ3:AGQ54=AEZ20)*(AGT3:AGT54=AEZ23)*(AGU3:AGU54="W"))+SUMPRODUCT((AGQ3:AGQ54=AEZ21)*(AGT3:AGT54=AEZ20)*(AGV3:AGV54="W"))+SUMPRODUCT((AGQ3:AGQ54=AEZ22)*(AGT3:AGT54=AEZ20)*(AGV3:AGV54="W"))+SUMPRODUCT((AGQ3:AGQ54=AEZ23)*(AGT3:AGT54=AEZ20)*(AGV3:AGV54="W"))</f>
        <v>0</v>
      </c>
      <c r="AFB20" s="385">
        <f ca="1">SUMPRODUCT((AGQ3:AGQ54=AEZ20)*(AGT3:AGT54=AEZ21)*(AGU3:AGU54="D"))+SUMPRODUCT((AGQ3:AGQ54=AEZ20)*(AGT3:AGT54=AEZ22)*(AGU3:AGU54="D"))+SUMPRODUCT((AGQ3:AGQ54=AEZ20)*(AGT3:AGT54=AEZ23)*(AGU3:AGU54="D"))+SUMPRODUCT((AGQ3:AGQ54=AEZ21)*(AGT3:AGT54=AEZ20)*(AGU3:AGU54="D"))+SUMPRODUCT((AGQ3:AGQ54=AEZ22)*(AGT3:AGT54=AEZ20)*(AGU3:AGU54="D"))+SUMPRODUCT((AGQ3:AGQ54=AEZ23)*(AGT3:AGT54=AEZ20)*(AGU3:AGU54="D"))</f>
        <v>0</v>
      </c>
      <c r="AFC20" s="385">
        <f ca="1">SUMPRODUCT((AGQ3:AGQ54=AEZ20)*(AGT3:AGT54=AEZ21)*(AGU3:AGU54="L"))+SUMPRODUCT((AGQ3:AGQ54=AEZ20)*(AGT3:AGT54=AEZ22)*(AGU3:AGU54="L"))+SUMPRODUCT((AGQ3:AGQ54=AEZ20)*(AGT3:AGT54=AEZ23)*(AGU3:AGU54="L"))+SUMPRODUCT((AGQ3:AGQ54=AEZ21)*(AGT3:AGT54=AEZ20)*(AGV3:AGV54="L"))+SUMPRODUCT((AGQ3:AGQ54=AEZ22)*(AGT3:AGT54=AEZ20)*(AGV3:AGV54="L"))+SUMPRODUCT((AGQ3:AGQ54=AEZ23)*(AGT3:AGT54=AEZ20)*(AGV3:AGV54="L"))</f>
        <v>0</v>
      </c>
      <c r="AFD20" s="385">
        <f ca="1">SUMPRODUCT((AGQ3:AGQ54=AEZ20)*(AGT3:AGT54=AEZ21)*AGR3:AGR54)+SUMPRODUCT((AGQ3:AGQ54=AEZ20)*(AGT3:AGT54=AEZ22)*AGR3:AGR54)+SUMPRODUCT((AGQ3:AGQ54=AEZ20)*(AGT3:AGT54=AEZ18)*AGR3:AGR54)+SUMPRODUCT((AGQ3:AGQ54=AEZ20)*(AGT3:AGT54=AEZ19)*AGR3:AGR54)+SUMPRODUCT((AGQ3:AGQ54=AEZ21)*(AGT3:AGT54=AEZ20)*AGS3:AGS54)+SUMPRODUCT((AGQ3:AGQ54=AEZ22)*(AGT3:AGT54=AEZ20)*AGS3:AGS54)+SUMPRODUCT((AGQ3:AGQ54=AEZ18)*(AGT3:AGT54=AEZ20)*AGS3:AGS54)+SUMPRODUCT((AGQ3:AGQ54=AEZ19)*(AGT3:AGT54=AEZ20)*AGS3:AGS54)</f>
        <v>0</v>
      </c>
      <c r="AFE20" s="385">
        <f ca="1">SUMPRODUCT((AGQ3:AGQ54=AEZ20)*(AGT3:AGT54=AEZ21)*AGS3:AGS54)+SUMPRODUCT((AGQ3:AGQ54=AEZ20)*(AGT3:AGT54=AEZ22)*AGS3:AGS54)+SUMPRODUCT((AGQ3:AGQ54=AEZ20)*(AGT3:AGT54=AEZ18)*AGS3:AGS54)+SUMPRODUCT((AGQ3:AGQ54=AEZ20)*(AGT3:AGT54=AEZ19)*AGS3:AGS54)+SUMPRODUCT((AGQ3:AGQ54=AEZ21)*(AGT3:AGT54=AEZ20)*AGR3:AGR54)+SUMPRODUCT((AGQ3:AGQ54=AEZ22)*(AGT3:AGT54=AEZ20)*AGR3:AGR54)+SUMPRODUCT((AGQ3:AGQ54=AEZ18)*(AGT3:AGT54=AEZ20)*AGR3:AGR54)+SUMPRODUCT((AGQ3:AGQ54=AEZ19)*(AGT3:AGT54=AEZ20)*AGR3:AGR54)</f>
        <v>0</v>
      </c>
      <c r="AFF20" s="385">
        <f t="shared" ref="AFF20:AFF21" ca="1" si="3319">AFD20-AFE20+1000</f>
        <v>1000</v>
      </c>
      <c r="AFG20" s="385" t="str">
        <f t="shared" ref="AFG20:AFG21" ca="1" si="3320">IF(AEZ20&lt;&gt;"",AFA20*3+AFB20*1,"")</f>
        <v/>
      </c>
      <c r="AFH20" s="385" t="str">
        <f ca="1">IF(AEZ20&lt;&gt;"",VLOOKUP(AEZ20,ACS4:ACY52,7,FALSE),"")</f>
        <v/>
      </c>
      <c r="AFI20" s="385" t="str">
        <f ca="1">IF(AEZ20&lt;&gt;"",VLOOKUP(AEZ20,ACS4:ACY52,5,FALSE),"")</f>
        <v/>
      </c>
      <c r="AFJ20" s="385" t="str">
        <f ca="1">IF(AEZ20&lt;&gt;"",VLOOKUP(AEZ20,ACS4:ADA52,9,FALSE),"")</f>
        <v/>
      </c>
      <c r="AFK20" s="385" t="str">
        <f t="shared" ref="AFK20:AFK21" ca="1" si="3321">AFG20</f>
        <v/>
      </c>
      <c r="AFL20" s="385" t="str">
        <f t="shared" ref="AFL20" ca="1" si="3322">IF(AEZ20&lt;&gt;"",RANK(AFK20,AFK18:AFK22),"")</f>
        <v/>
      </c>
      <c r="AFM20" s="385" t="str">
        <f t="shared" ref="AFM20" ca="1" si="3323">IF(AEZ20&lt;&gt;"",SUMPRODUCT((AFK18:AFK22=AFK20)*(AFF18:AFF22&gt;AFF20)),"")</f>
        <v/>
      </c>
      <c r="AFN20" s="385" t="str">
        <f t="shared" ref="AFN20" ca="1" si="3324">IF(AEZ20&lt;&gt;"",SUMPRODUCT((AFK18:AFK22=AFK20)*(AFF18:AFF22=AFF20)*(AFD18:AFD22&gt;AFD20)),"")</f>
        <v/>
      </c>
      <c r="AFO20" s="385" t="str">
        <f t="shared" ref="AFO20" ca="1" si="3325">IF(AEZ20&lt;&gt;"",SUMPRODUCT((AFK18:AFK22=AFK20)*(AFF18:AFF22=AFF20)*(AFD18:AFD22=AFD20)*(AFH18:AFH22&gt;AFH20)),"")</f>
        <v/>
      </c>
      <c r="AFP20" s="385" t="str">
        <f t="shared" ref="AFP20" ca="1" si="3326">IF(AEZ20&lt;&gt;"",SUMPRODUCT((AFK18:AFK22=AFK20)*(AFF18:AFF22=AFF20)*(AFD18:AFD22=AFD20)*(AFH18:AFH22=AFH20)*(AFI18:AFI22&gt;AFI20)),"")</f>
        <v/>
      </c>
      <c r="AFQ20" s="385" t="str">
        <f t="shared" ref="AFQ20" ca="1" si="3327">IF(AEZ20&lt;&gt;"",SUMPRODUCT((AFK18:AFK22=AFK20)*(AFF18:AFF22=AFF20)*(AFD18:AFD22=AFD20)*(AFH18:AFH22=AFH20)*(AFI18:AFI22=AFI20)*(AFJ18:AFJ22&gt;AFJ20)),"")</f>
        <v/>
      </c>
      <c r="AFR20" s="385" t="str">
        <f t="shared" ref="AFR20:AFR21" ca="1" si="3328">IF(AEZ20&lt;&gt;"",SUM(AFL20:AFQ20)+2,"")</f>
        <v/>
      </c>
      <c r="AFS20" s="385" t="str">
        <f t="shared" ref="AFS20" ca="1" si="3329">IF(AEZ20&lt;&gt;"",INDEX(AEZ20:AEZ22,MATCH(3,AFR20:AFR22,0),0),"")</f>
        <v/>
      </c>
      <c r="AGN20" s="385" t="str">
        <f t="shared" ref="AGN20" ca="1" si="3330">IF(AFS20&lt;&gt;"",AFS20,IF(AEY20&lt;&gt;"",AEY20,IF(AEE20&lt;&gt;"",AEE20,ADE20)))</f>
        <v>Denmark</v>
      </c>
      <c r="AGO20" s="385">
        <v>3</v>
      </c>
      <c r="AGP20" s="385">
        <v>18</v>
      </c>
      <c r="AGQ20" s="389" t="str">
        <f t="shared" si="24"/>
        <v>Norway</v>
      </c>
      <c r="AGR20" s="389">
        <f ca="1">IF(OFFSET('Game Board'!O25,0,AGR1)&lt;&gt;"",OFFSET('Game Board'!O25,0,AGR1),0)</f>
        <v>0</v>
      </c>
      <c r="AGS20" s="389">
        <f ca="1">IF(OFFSET('Game Board'!P25,0,AGR1)&lt;&gt;"",OFFSET('Game Board'!P25,0,AGR1),0)</f>
        <v>0</v>
      </c>
      <c r="AGT20" s="389" t="str">
        <f t="shared" si="25"/>
        <v>Iceland</v>
      </c>
      <c r="AGU20" s="389" t="str">
        <f ca="1">IF(AND(OFFSET('Game Board'!O25,0,AGR1)&lt;&gt;"",OFFSET('Game Board'!P25,0,AGR1)&lt;&gt;""),IF(AGR20&gt;AGS20,"W",IF(AGR20=AGS20,"D","L")),"")</f>
        <v/>
      </c>
      <c r="AGV20" s="385" t="str">
        <f t="shared" ca="1" si="3002"/>
        <v/>
      </c>
      <c r="AGX20" s="385">
        <f ca="1">VLOOKUP(AGY20,AKT18:AKU22,2,FALSE)</f>
        <v>3</v>
      </c>
      <c r="AGY20" s="386" t="str">
        <f t="shared" si="2727"/>
        <v>Denmark</v>
      </c>
      <c r="AGZ20" s="385">
        <f ca="1">SUMPRODUCT((AKW3:AKW54=AGY20)*(ALA3:ALA54="W"))+SUMPRODUCT((AKZ3:AKZ54=AGY20)*(ALB3:ALB54="W"))</f>
        <v>0</v>
      </c>
      <c r="AHA20" s="385">
        <f ca="1">SUMPRODUCT((AKW3:AKW54=AGY20)*(ALA3:ALA54="D"))+SUMPRODUCT((AKZ3:AKZ54=AGY20)*(ALB3:ALB54="D"))</f>
        <v>0</v>
      </c>
      <c r="AHB20" s="385">
        <f ca="1">SUMPRODUCT((AKW3:AKW54=AGY20)*(ALA3:ALA54="L"))+SUMPRODUCT((AKZ3:AKZ54=AGY20)*(ALB3:ALB54="L"))</f>
        <v>0</v>
      </c>
      <c r="AHC20" s="385">
        <f t="shared" ref="AHC20" ca="1" si="3331">SUMIF(AKW3:AKW72,AGY20,AKX3:AKX72)+SUMIF(AKZ3:AKZ72,AGY20,AKY3:AKY72)</f>
        <v>0</v>
      </c>
      <c r="AHD20" s="385">
        <f t="shared" ref="AHD20" ca="1" si="3332">SUMIF(AKZ3:AKZ72,AGY20,AKX3:AKX72)+SUMIF(AKW3:AKW72,AGY20,AKY3:AKY72)</f>
        <v>0</v>
      </c>
      <c r="AHE20" s="385">
        <f t="shared" ca="1" si="2730"/>
        <v>1000</v>
      </c>
      <c r="AHF20" s="385">
        <f t="shared" ca="1" si="2731"/>
        <v>0</v>
      </c>
      <c r="AHG20" s="391">
        <f t="shared" si="207"/>
        <v>14</v>
      </c>
      <c r="AHH20" s="385">
        <f t="shared" ref="AHH20" ca="1" si="3333">IF(COUNTIF(AHF18:AHF22,4)&lt;&gt;4,RANK(AHF20,AHF18:AHF22),AHF72)</f>
        <v>1</v>
      </c>
      <c r="AHJ20" s="385">
        <f t="shared" ref="AHJ20" ca="1" si="3334">SUMPRODUCT((AHH18:AHH21=AHH20)*(AHG18:AHG21&lt;AHG20))+AHH20</f>
        <v>2</v>
      </c>
      <c r="AHK20" s="386" t="str">
        <f t="shared" ref="AHK20" ca="1" si="3335">INDEX(AGY18:AGY22,MATCH(3,AHJ18:AHJ22,0),0)</f>
        <v>Sweden</v>
      </c>
      <c r="AHL20" s="385">
        <f t="shared" ref="AHL20" ca="1" si="3336">INDEX(AHH18:AHH22,MATCH(AHK20,AGY18:AGY22,0),0)</f>
        <v>1</v>
      </c>
      <c r="AHM20" s="385" t="str">
        <f t="shared" ref="AHM20:AHM21" ca="1" si="3337">IF(AND(AHM19&lt;&gt;"",AHL20=1),AHK20,"")</f>
        <v>Sweden</v>
      </c>
      <c r="AHN20" s="385" t="str">
        <f t="shared" ref="AHN20:AHN21" ca="1" si="3338">IF(AND(AHN19&lt;&gt;"",AHL21=2),AHK21,"")</f>
        <v/>
      </c>
      <c r="AHO20" s="385" t="str">
        <f t="shared" ref="AHO20" ca="1" si="3339">IF(AND(AHO19&lt;&gt;"",AHL22=3),AHK22,"")</f>
        <v/>
      </c>
      <c r="AHR20" s="385" t="str">
        <f t="shared" ca="1" si="2740"/>
        <v>Sweden</v>
      </c>
      <c r="AHS20" s="385">
        <f ca="1">SUMPRODUCT((AKW3:AKW54=AHR20)*(AKZ3:AKZ54=AHR21)*(ALA3:ALA54="W"))+SUMPRODUCT((AKW3:AKW54=AHR20)*(AKZ3:AKZ54=AHR22)*(ALA3:ALA54="W"))+SUMPRODUCT((AKW3:AKW54=AHR20)*(AKZ3:AKZ54=AHR18)*(ALA3:ALA54="W"))+SUMPRODUCT((AKW3:AKW54=AHR20)*(AKZ3:AKZ54=AHR19)*(ALA3:ALA54="W"))+SUMPRODUCT((AKW3:AKW54=AHR21)*(AKZ3:AKZ54=AHR20)*(ALB3:ALB54="W"))+SUMPRODUCT((AKW3:AKW54=AHR22)*(AKZ3:AKZ54=AHR20)*(ALB3:ALB54="W"))+SUMPRODUCT((AKW3:AKW54=AHR18)*(AKZ3:AKZ54=AHR20)*(ALB3:ALB54="W"))+SUMPRODUCT((AKW3:AKW54=AHR19)*(AKZ3:AKZ54=AHR20)*(ALB3:ALB54="W"))</f>
        <v>0</v>
      </c>
      <c r="AHT20" s="385">
        <f ca="1">SUMPRODUCT((AKW3:AKW54=AHR20)*(AKZ3:AKZ54=AHR21)*(ALA3:ALA54="D"))+SUMPRODUCT((AKW3:AKW54=AHR20)*(AKZ3:AKZ54=AHR22)*(ALA3:ALA54="D"))+SUMPRODUCT((AKW3:AKW54=AHR20)*(AKZ3:AKZ54=AHR18)*(ALA3:ALA54="D"))+SUMPRODUCT((AKW3:AKW54=AHR20)*(AKZ3:AKZ54=AHR19)*(ALA3:ALA54="D"))+SUMPRODUCT((AKW3:AKW54=AHR21)*(AKZ3:AKZ54=AHR20)*(ALA3:ALA54="D"))+SUMPRODUCT((AKW3:AKW54=AHR22)*(AKZ3:AKZ54=AHR20)*(ALA3:ALA54="D"))+SUMPRODUCT((AKW3:AKW54=AHR18)*(AKZ3:AKZ54=AHR20)*(ALA3:ALA54="D"))+SUMPRODUCT((AKW3:AKW54=AHR19)*(AKZ3:AKZ54=AHR20)*(ALA3:ALA54="D"))</f>
        <v>0</v>
      </c>
      <c r="AHU20" s="385">
        <f ca="1">SUMPRODUCT((AKW3:AKW54=AHR20)*(AKZ3:AKZ54=AHR21)*(ALA3:ALA54="L"))+SUMPRODUCT((AKW3:AKW54=AHR20)*(AKZ3:AKZ54=AHR22)*(ALA3:ALA54="L"))+SUMPRODUCT((AKW3:AKW54=AHR20)*(AKZ3:AKZ54=AHR18)*(ALA3:ALA54="L"))+SUMPRODUCT((AKW3:AKW54=AHR20)*(AKZ3:AKZ54=AHR19)*(ALA3:ALA54="L"))+SUMPRODUCT((AKW3:AKW54=AHR21)*(AKZ3:AKZ54=AHR20)*(ALB3:ALB54="L"))+SUMPRODUCT((AKW3:AKW54=AHR22)*(AKZ3:AKZ54=AHR20)*(ALB3:ALB54="L"))+SUMPRODUCT((AKW3:AKW54=AHR18)*(AKZ3:AKZ54=AHR20)*(ALB3:ALB54="L"))+SUMPRODUCT((AKW3:AKW54=AHR19)*(AKZ3:AKZ54=AHR20)*(ALB3:ALB54="L"))</f>
        <v>0</v>
      </c>
      <c r="AHV20" s="385">
        <f ca="1">SUMPRODUCT((AKW3:AKW54=AHR20)*(AKZ3:AKZ54=AHR21)*AKX3:AKX54)+SUMPRODUCT((AKW3:AKW54=AHR20)*(AKZ3:AKZ54=AHR22)*AKX3:AKX54)+SUMPRODUCT((AKW3:AKW54=AHR20)*(AKZ3:AKZ54=AHR18)*AKX3:AKX54)+SUMPRODUCT((AKW3:AKW54=AHR20)*(AKZ3:AKZ54=AHR19)*AKX3:AKX54)+SUMPRODUCT((AKW3:AKW54=AHR21)*(AKZ3:AKZ54=AHR20)*AKY3:AKY54)+SUMPRODUCT((AKW3:AKW54=AHR22)*(AKZ3:AKZ54=AHR20)*AKY3:AKY54)+SUMPRODUCT((AKW3:AKW54=AHR18)*(AKZ3:AKZ54=AHR20)*AKY3:AKY54)+SUMPRODUCT((AKW3:AKW54=AHR19)*(AKZ3:AKZ54=AHR20)*AKY3:AKY54)</f>
        <v>0</v>
      </c>
      <c r="AHW20" s="385">
        <f ca="1">SUMPRODUCT((AKW3:AKW54=AHR20)*(AKZ3:AKZ54=AHR21)*AKY3:AKY54)+SUMPRODUCT((AKW3:AKW54=AHR20)*(AKZ3:AKZ54=AHR22)*AKY3:AKY54)+SUMPRODUCT((AKW3:AKW54=AHR20)*(AKZ3:AKZ54=AHR18)*AKY3:AKY54)+SUMPRODUCT((AKW3:AKW54=AHR20)*(AKZ3:AKZ54=AHR19)*AKY3:AKY54)+SUMPRODUCT((AKW3:AKW54=AHR21)*(AKZ3:AKZ54=AHR20)*AKX3:AKX54)+SUMPRODUCT((AKW3:AKW54=AHR22)*(AKZ3:AKZ54=AHR20)*AKX3:AKX54)+SUMPRODUCT((AKW3:AKW54=AHR18)*(AKZ3:AKZ54=AHR20)*AKX3:AKX54)+SUMPRODUCT((AKW3:AKW54=AHR19)*(AKZ3:AKZ54=AHR20)*AKX3:AKX54)</f>
        <v>0</v>
      </c>
      <c r="AHX20" s="385">
        <f t="shared" ca="1" si="2741"/>
        <v>1000</v>
      </c>
      <c r="AHY20" s="385">
        <f t="shared" ca="1" si="2742"/>
        <v>0</v>
      </c>
      <c r="AHZ20" s="385">
        <f ca="1">IF(AHR20&lt;&gt;"",VLOOKUP(AHR20,AGY4:AHE52,7,FALSE),"")</f>
        <v>1000</v>
      </c>
      <c r="AIA20" s="385">
        <f ca="1">IF(AHR20&lt;&gt;"",VLOOKUP(AHR20,AGY4:AHE52,5,FALSE),"")</f>
        <v>0</v>
      </c>
      <c r="AIB20" s="385">
        <f ca="1">IF(AHR20&lt;&gt;"",VLOOKUP(AHR20,AGY4:AHG52,9,FALSE),"")</f>
        <v>22</v>
      </c>
      <c r="AIC20" s="385">
        <f t="shared" ca="1" si="2743"/>
        <v>0</v>
      </c>
      <c r="AID20" s="385">
        <f t="shared" ref="AID20" ca="1" si="3340">IF(AHR20&lt;&gt;"",RANK(AIC20,AIC18:AIC22),"")</f>
        <v>1</v>
      </c>
      <c r="AIE20" s="385">
        <f t="shared" ref="AIE20" ca="1" si="3341">IF(AHR20&lt;&gt;"",SUMPRODUCT((AIC18:AIC22=AIC20)*(AHX18:AHX22&gt;AHX20)),"")</f>
        <v>0</v>
      </c>
      <c r="AIF20" s="385">
        <f t="shared" ref="AIF20" ca="1" si="3342">IF(AHR20&lt;&gt;"",SUMPRODUCT((AIC18:AIC22=AIC20)*(AHX18:AHX22=AHX20)*(AHV18:AHV22&gt;AHV20)),"")</f>
        <v>0</v>
      </c>
      <c r="AIG20" s="385">
        <f t="shared" ref="AIG20" ca="1" si="3343">IF(AHR20&lt;&gt;"",SUMPRODUCT((AIC18:AIC22=AIC20)*(AHX18:AHX22=AHX20)*(AHV18:AHV22=AHV20)*(AHZ18:AHZ22&gt;AHZ20)),"")</f>
        <v>0</v>
      </c>
      <c r="AIH20" s="385">
        <f t="shared" ref="AIH20" ca="1" si="3344">IF(AHR20&lt;&gt;"",SUMPRODUCT((AIC18:AIC22=AIC20)*(AHX18:AHX22=AHX20)*(AHV18:AHV22=AHV20)*(AHZ18:AHZ22=AHZ20)*(AIA18:AIA22&gt;AIA20)),"")</f>
        <v>0</v>
      </c>
      <c r="AII20" s="385">
        <f t="shared" ref="AII20" ca="1" si="3345">IF(AHR20&lt;&gt;"",SUMPRODUCT((AIC18:AIC22=AIC20)*(AHX18:AHX22=AHX20)*(AHV18:AHV22=AHV20)*(AHZ18:AHZ22=AHZ20)*(AIA18:AIA22=AIA20)*(AIB18:AIB22&gt;AIB20)),"")</f>
        <v>1</v>
      </c>
      <c r="AIJ20" s="385">
        <f t="shared" ref="AIJ20" ca="1" si="3346">IF(AHR20&lt;&gt;"",IF(AIJ72&lt;&gt;"",IF(AHQ69=3,AIJ72,AIJ72+AHQ69),SUM(AID20:AII20)),"")</f>
        <v>2</v>
      </c>
      <c r="AIK20" s="385" t="str">
        <f t="shared" ref="AIK20" ca="1" si="3347">IF(AHR20&lt;&gt;"",INDEX(AHR18:AHR22,MATCH(3,AIJ18:AIJ22,0),0),"")</f>
        <v>Denmark</v>
      </c>
      <c r="AIL20" s="385" t="str">
        <f t="shared" ca="1" si="3021"/>
        <v/>
      </c>
      <c r="AIM20" s="385">
        <f ca="1">SUMPRODUCT((AKW3:AKW54=AIL20)*(AKZ3:AKZ54=AIL21)*(ALA3:ALA54="W"))+SUMPRODUCT((AKW3:AKW54=AIL20)*(AKZ3:AKZ54=AIL22)*(ALA3:ALA54="W"))+SUMPRODUCT((AKW3:AKW54=AIL20)*(AKZ3:AKZ54=AIL19)*(ALA3:ALA54="W"))+SUMPRODUCT((AKW3:AKW54=AIL21)*(AKZ3:AKZ54=AIL20)*(ALB3:ALB54="W"))+SUMPRODUCT((AKW3:AKW54=AIL22)*(AKZ3:AKZ54=AIL20)*(ALB3:ALB54="W"))+SUMPRODUCT((AKW3:AKW54=AIL19)*(AKZ3:AKZ54=AIL20)*(ALB3:ALB54="W"))</f>
        <v>0</v>
      </c>
      <c r="AIN20" s="385">
        <f ca="1">SUMPRODUCT((AKW3:AKW54=AIL20)*(AKZ3:AKZ54=AIL21)*(ALA3:ALA54="D"))+SUMPRODUCT((AKW3:AKW54=AIL20)*(AKZ3:AKZ54=AIL22)*(ALA3:ALA54="D"))+SUMPRODUCT((AKW3:AKW54=AIL20)*(AKZ3:AKZ54=AIL19)*(ALA3:ALA54="D"))+SUMPRODUCT((AKW3:AKW54=AIL21)*(AKZ3:AKZ54=AIL20)*(ALA3:ALA54="D"))+SUMPRODUCT((AKW3:AKW54=AIL22)*(AKZ3:AKZ54=AIL20)*(ALA3:ALA54="D"))+SUMPRODUCT((AKW3:AKW54=AIL19)*(AKZ3:AKZ54=AIL20)*(ALA3:ALA54="D"))</f>
        <v>0</v>
      </c>
      <c r="AIO20" s="385">
        <f ca="1">SUMPRODUCT((AKW3:AKW54=AIL20)*(AKZ3:AKZ54=AIL21)*(ALA3:ALA54="L"))+SUMPRODUCT((AKW3:AKW54=AIL20)*(AKZ3:AKZ54=AIL22)*(ALA3:ALA54="L"))+SUMPRODUCT((AKW3:AKW54=AIL20)*(AKZ3:AKZ54=AIL19)*(ALA3:ALA54="L"))+SUMPRODUCT((AKW3:AKW54=AIL21)*(AKZ3:AKZ54=AIL20)*(ALB3:ALB54="L"))+SUMPRODUCT((AKW3:AKW54=AIL22)*(AKZ3:AKZ54=AIL20)*(ALB3:ALB54="L"))+SUMPRODUCT((AKW3:AKW54=AIL19)*(AKZ3:AKZ54=AIL20)*(ALB3:ALB54="L"))</f>
        <v>0</v>
      </c>
      <c r="AIP20" s="385">
        <f ca="1">SUMPRODUCT((AKW3:AKW54=AIL20)*(AKZ3:AKZ54=AIL21)*AKX3:AKX54)+SUMPRODUCT((AKW3:AKW54=AIL20)*(AKZ3:AKZ54=AIL22)*AKX3:AKX54)+SUMPRODUCT((AKW3:AKW54=AIL20)*(AKZ3:AKZ54=AIL18)*AKX3:AKX54)+SUMPRODUCT((AKW3:AKW54=AIL20)*(AKZ3:AKZ54=AIL19)*AKX3:AKX54)+SUMPRODUCT((AKW3:AKW54=AIL21)*(AKZ3:AKZ54=AIL20)*AKY3:AKY54)+SUMPRODUCT((AKW3:AKW54=AIL22)*(AKZ3:AKZ54=AIL20)*AKY3:AKY54)+SUMPRODUCT((AKW3:AKW54=AIL18)*(AKZ3:AKZ54=AIL20)*AKY3:AKY54)+SUMPRODUCT((AKW3:AKW54=AIL19)*(AKZ3:AKZ54=AIL20)*AKY3:AKY54)</f>
        <v>0</v>
      </c>
      <c r="AIQ20" s="385">
        <f ca="1">SUMPRODUCT((AKW3:AKW54=AIL20)*(AKZ3:AKZ54=AIL21)*AKY3:AKY54)+SUMPRODUCT((AKW3:AKW54=AIL20)*(AKZ3:AKZ54=AIL22)*AKY3:AKY54)+SUMPRODUCT((AKW3:AKW54=AIL20)*(AKZ3:AKZ54=AIL18)*AKY3:AKY54)+SUMPRODUCT((AKW3:AKW54=AIL20)*(AKZ3:AKZ54=AIL19)*AKY3:AKY54)+SUMPRODUCT((AKW3:AKW54=AIL21)*(AKZ3:AKZ54=AIL20)*AKX3:AKX54)+SUMPRODUCT((AKW3:AKW54=AIL22)*(AKZ3:AKZ54=AIL20)*AKX3:AKX54)+SUMPRODUCT((AKW3:AKW54=AIL18)*(AKZ3:AKZ54=AIL20)*AKX3:AKX54)+SUMPRODUCT((AKW3:AKW54=AIL19)*(AKZ3:AKZ54=AIL20)*AKX3:AKX54)</f>
        <v>0</v>
      </c>
      <c r="AIR20" s="385">
        <f t="shared" ca="1" si="3022"/>
        <v>1000</v>
      </c>
      <c r="AIS20" s="385" t="str">
        <f t="shared" ca="1" si="3023"/>
        <v/>
      </c>
      <c r="AIT20" s="385" t="str">
        <f ca="1">IF(AIL20&lt;&gt;"",VLOOKUP(AIL20,AGY4:AHE52,7,FALSE),"")</f>
        <v/>
      </c>
      <c r="AIU20" s="385" t="str">
        <f ca="1">IF(AIL20&lt;&gt;"",VLOOKUP(AIL20,AGY4:AHE52,5,FALSE),"")</f>
        <v/>
      </c>
      <c r="AIV20" s="385" t="str">
        <f ca="1">IF(AIL20&lt;&gt;"",VLOOKUP(AIL20,AGY4:AHG52,9,FALSE),"")</f>
        <v/>
      </c>
      <c r="AIW20" s="385" t="str">
        <f t="shared" ca="1" si="3024"/>
        <v/>
      </c>
      <c r="AIX20" s="385" t="str">
        <f t="shared" ref="AIX20" ca="1" si="3348">IF(AIL20&lt;&gt;"",RANK(AIW20,AIW18:AIW22),"")</f>
        <v/>
      </c>
      <c r="AIY20" s="385" t="str">
        <f t="shared" ref="AIY20" ca="1" si="3349">IF(AIL20&lt;&gt;"",SUMPRODUCT((AIW18:AIW22=AIW20)*(AIR18:AIR22&gt;AIR20)),"")</f>
        <v/>
      </c>
      <c r="AIZ20" s="385" t="str">
        <f t="shared" ref="AIZ20" ca="1" si="3350">IF(AIL20&lt;&gt;"",SUMPRODUCT((AIW18:AIW22=AIW20)*(AIR18:AIR22=AIR20)*(AIP18:AIP22&gt;AIP20)),"")</f>
        <v/>
      </c>
      <c r="AJA20" s="385" t="str">
        <f t="shared" ref="AJA20" ca="1" si="3351">IF(AIL20&lt;&gt;"",SUMPRODUCT((AIW18:AIW22=AIW20)*(AIR18:AIR22=AIR20)*(AIP18:AIP22=AIP20)*(AIT18:AIT22&gt;AIT20)),"")</f>
        <v/>
      </c>
      <c r="AJB20" s="385" t="str">
        <f t="shared" ref="AJB20" ca="1" si="3352">IF(AIL20&lt;&gt;"",SUMPRODUCT((AIW18:AIW22=AIW20)*(AIR18:AIR22=AIR20)*(AIP18:AIP22=AIP20)*(AIT18:AIT22=AIT20)*(AIU18:AIU22&gt;AIU20)),"")</f>
        <v/>
      </c>
      <c r="AJC20" s="385" t="str">
        <f t="shared" ref="AJC20" ca="1" si="3353">IF(AIL20&lt;&gt;"",SUMPRODUCT((AIW18:AIW22=AIW20)*(AIR18:AIR22=AIR20)*(AIP18:AIP22=AIP20)*(AIT18:AIT22=AIT20)*(AIU18:AIU22=AIU20)*(AIV18:AIV22&gt;AIV20)),"")</f>
        <v/>
      </c>
      <c r="AJD20" s="385" t="str">
        <f t="shared" ref="AJD20" ca="1" si="3354">IF(AIL20&lt;&gt;"",IF(AJD72&lt;&gt;"",IF(AIK69=3,AJD72,AJD72+AIK69),SUM(AIX20:AJC20)+1),"")</f>
        <v/>
      </c>
      <c r="AJE20" s="385" t="str">
        <f t="shared" ref="AJE20" ca="1" si="3355">IF(AIL20&lt;&gt;"",INDEX(AIL19:AIL22,MATCH(3,AJD19:AJD22,0),0),"")</f>
        <v/>
      </c>
      <c r="AJF20" s="385" t="str">
        <f t="shared" ref="AJF20:AJF21" ca="1" si="3356">IF(AHO18&lt;&gt;"",AHO18,"")</f>
        <v/>
      </c>
      <c r="AJG20" s="385">
        <f ca="1">SUMPRODUCT((AKW3:AKW54=AJF20)*(AKZ3:AKZ54=AJF21)*(ALA3:ALA54="W"))+SUMPRODUCT((AKW3:AKW54=AJF20)*(AKZ3:AKZ54=AJF22)*(ALA3:ALA54="W"))+SUMPRODUCT((AKW3:AKW54=AJF20)*(AKZ3:AKZ54=AJF23)*(ALA3:ALA54="W"))+SUMPRODUCT((AKW3:AKW54=AJF21)*(AKZ3:AKZ54=AJF20)*(ALB3:ALB54="W"))+SUMPRODUCT((AKW3:AKW54=AJF22)*(AKZ3:AKZ54=AJF20)*(ALB3:ALB54="W"))+SUMPRODUCT((AKW3:AKW54=AJF23)*(AKZ3:AKZ54=AJF20)*(ALB3:ALB54="W"))</f>
        <v>0</v>
      </c>
      <c r="AJH20" s="385">
        <f ca="1">SUMPRODUCT((AKW3:AKW54=AJF20)*(AKZ3:AKZ54=AJF21)*(ALA3:ALA54="D"))+SUMPRODUCT((AKW3:AKW54=AJF20)*(AKZ3:AKZ54=AJF22)*(ALA3:ALA54="D"))+SUMPRODUCT((AKW3:AKW54=AJF20)*(AKZ3:AKZ54=AJF23)*(ALA3:ALA54="D"))+SUMPRODUCT((AKW3:AKW54=AJF21)*(AKZ3:AKZ54=AJF20)*(ALA3:ALA54="D"))+SUMPRODUCT((AKW3:AKW54=AJF22)*(AKZ3:AKZ54=AJF20)*(ALA3:ALA54="D"))+SUMPRODUCT((AKW3:AKW54=AJF23)*(AKZ3:AKZ54=AJF20)*(ALA3:ALA54="D"))</f>
        <v>0</v>
      </c>
      <c r="AJI20" s="385">
        <f ca="1">SUMPRODUCT((AKW3:AKW54=AJF20)*(AKZ3:AKZ54=AJF21)*(ALA3:ALA54="L"))+SUMPRODUCT((AKW3:AKW54=AJF20)*(AKZ3:AKZ54=AJF22)*(ALA3:ALA54="L"))+SUMPRODUCT((AKW3:AKW54=AJF20)*(AKZ3:AKZ54=AJF23)*(ALA3:ALA54="L"))+SUMPRODUCT((AKW3:AKW54=AJF21)*(AKZ3:AKZ54=AJF20)*(ALB3:ALB54="L"))+SUMPRODUCT((AKW3:AKW54=AJF22)*(AKZ3:AKZ54=AJF20)*(ALB3:ALB54="L"))+SUMPRODUCT((AKW3:AKW54=AJF23)*(AKZ3:AKZ54=AJF20)*(ALB3:ALB54="L"))</f>
        <v>0</v>
      </c>
      <c r="AJJ20" s="385">
        <f ca="1">SUMPRODUCT((AKW3:AKW54=AJF20)*(AKZ3:AKZ54=AJF21)*AKX3:AKX54)+SUMPRODUCT((AKW3:AKW54=AJF20)*(AKZ3:AKZ54=AJF22)*AKX3:AKX54)+SUMPRODUCT((AKW3:AKW54=AJF20)*(AKZ3:AKZ54=AJF18)*AKX3:AKX54)+SUMPRODUCT((AKW3:AKW54=AJF20)*(AKZ3:AKZ54=AJF19)*AKX3:AKX54)+SUMPRODUCT((AKW3:AKW54=AJF21)*(AKZ3:AKZ54=AJF20)*AKY3:AKY54)+SUMPRODUCT((AKW3:AKW54=AJF22)*(AKZ3:AKZ54=AJF20)*AKY3:AKY54)+SUMPRODUCT((AKW3:AKW54=AJF18)*(AKZ3:AKZ54=AJF20)*AKY3:AKY54)+SUMPRODUCT((AKW3:AKW54=AJF19)*(AKZ3:AKZ54=AJF20)*AKY3:AKY54)</f>
        <v>0</v>
      </c>
      <c r="AJK20" s="385">
        <f ca="1">SUMPRODUCT((AKW3:AKW54=AJF20)*(AKZ3:AKZ54=AJF21)*AKY3:AKY54)+SUMPRODUCT((AKW3:AKW54=AJF20)*(AKZ3:AKZ54=AJF22)*AKY3:AKY54)+SUMPRODUCT((AKW3:AKW54=AJF20)*(AKZ3:AKZ54=AJF18)*AKY3:AKY54)+SUMPRODUCT((AKW3:AKW54=AJF20)*(AKZ3:AKZ54=AJF19)*AKY3:AKY54)+SUMPRODUCT((AKW3:AKW54=AJF21)*(AKZ3:AKZ54=AJF20)*AKX3:AKX54)+SUMPRODUCT((AKW3:AKW54=AJF22)*(AKZ3:AKZ54=AJF20)*AKX3:AKX54)+SUMPRODUCT((AKW3:AKW54=AJF18)*(AKZ3:AKZ54=AJF20)*AKX3:AKX54)+SUMPRODUCT((AKW3:AKW54=AJF19)*(AKZ3:AKZ54=AJF20)*AKX3:AKX54)</f>
        <v>0</v>
      </c>
      <c r="AJL20" s="385">
        <f t="shared" ref="AJL20:AJL21" ca="1" si="3357">AJJ20-AJK20+1000</f>
        <v>1000</v>
      </c>
      <c r="AJM20" s="385" t="str">
        <f t="shared" ref="AJM20:AJM21" ca="1" si="3358">IF(AJF20&lt;&gt;"",AJG20*3+AJH20*1,"")</f>
        <v/>
      </c>
      <c r="AJN20" s="385" t="str">
        <f ca="1">IF(AJF20&lt;&gt;"",VLOOKUP(AJF20,AGY4:AHE52,7,FALSE),"")</f>
        <v/>
      </c>
      <c r="AJO20" s="385" t="str">
        <f ca="1">IF(AJF20&lt;&gt;"",VLOOKUP(AJF20,AGY4:AHE52,5,FALSE),"")</f>
        <v/>
      </c>
      <c r="AJP20" s="385" t="str">
        <f ca="1">IF(AJF20&lt;&gt;"",VLOOKUP(AJF20,AGY4:AHG52,9,FALSE),"")</f>
        <v/>
      </c>
      <c r="AJQ20" s="385" t="str">
        <f t="shared" ref="AJQ20:AJQ21" ca="1" si="3359">AJM20</f>
        <v/>
      </c>
      <c r="AJR20" s="385" t="str">
        <f t="shared" ref="AJR20" ca="1" si="3360">IF(AJF20&lt;&gt;"",RANK(AJQ20,AJQ18:AJQ22),"")</f>
        <v/>
      </c>
      <c r="AJS20" s="385" t="str">
        <f t="shared" ref="AJS20" ca="1" si="3361">IF(AJF20&lt;&gt;"",SUMPRODUCT((AJQ18:AJQ22=AJQ20)*(AJL18:AJL22&gt;AJL20)),"")</f>
        <v/>
      </c>
      <c r="AJT20" s="385" t="str">
        <f t="shared" ref="AJT20" ca="1" si="3362">IF(AJF20&lt;&gt;"",SUMPRODUCT((AJQ18:AJQ22=AJQ20)*(AJL18:AJL22=AJL20)*(AJJ18:AJJ22&gt;AJJ20)),"")</f>
        <v/>
      </c>
      <c r="AJU20" s="385" t="str">
        <f t="shared" ref="AJU20" ca="1" si="3363">IF(AJF20&lt;&gt;"",SUMPRODUCT((AJQ18:AJQ22=AJQ20)*(AJL18:AJL22=AJL20)*(AJJ18:AJJ22=AJJ20)*(AJN18:AJN22&gt;AJN20)),"")</f>
        <v/>
      </c>
      <c r="AJV20" s="385" t="str">
        <f t="shared" ref="AJV20" ca="1" si="3364">IF(AJF20&lt;&gt;"",SUMPRODUCT((AJQ18:AJQ22=AJQ20)*(AJL18:AJL22=AJL20)*(AJJ18:AJJ22=AJJ20)*(AJN18:AJN22=AJN20)*(AJO18:AJO22&gt;AJO20)),"")</f>
        <v/>
      </c>
      <c r="AJW20" s="385" t="str">
        <f t="shared" ref="AJW20" ca="1" si="3365">IF(AJF20&lt;&gt;"",SUMPRODUCT((AJQ18:AJQ22=AJQ20)*(AJL18:AJL22=AJL20)*(AJJ18:AJJ22=AJJ20)*(AJN18:AJN22=AJN20)*(AJO18:AJO22=AJO20)*(AJP18:AJP22&gt;AJP20)),"")</f>
        <v/>
      </c>
      <c r="AJX20" s="385" t="str">
        <f t="shared" ref="AJX20:AJX21" ca="1" si="3366">IF(AJF20&lt;&gt;"",SUM(AJR20:AJW20)+2,"")</f>
        <v/>
      </c>
      <c r="AJY20" s="385" t="str">
        <f t="shared" ref="AJY20" ca="1" si="3367">IF(AJF20&lt;&gt;"",INDEX(AJF20:AJF22,MATCH(3,AJX20:AJX22,0),0),"")</f>
        <v/>
      </c>
      <c r="AKT20" s="385" t="str">
        <f t="shared" ref="AKT20" ca="1" si="3368">IF(AJY20&lt;&gt;"",AJY20,IF(AJE20&lt;&gt;"",AJE20,IF(AIK20&lt;&gt;"",AIK20,AHK20)))</f>
        <v>Denmark</v>
      </c>
      <c r="AKU20" s="385">
        <v>3</v>
      </c>
      <c r="AKV20" s="385">
        <v>18</v>
      </c>
      <c r="AKW20" s="389" t="str">
        <f t="shared" si="27"/>
        <v>Norway</v>
      </c>
      <c r="AKX20" s="389">
        <f ca="1">IF(OFFSET('Game Board'!O25,0,AKX1)&lt;&gt;"",OFFSET('Game Board'!O25,0,AKX1),0)</f>
        <v>0</v>
      </c>
      <c r="AKY20" s="389">
        <f ca="1">IF(OFFSET('Game Board'!P25,0,AKX1)&lt;&gt;"",OFFSET('Game Board'!P25,0,AKX1),0)</f>
        <v>0</v>
      </c>
      <c r="AKZ20" s="389" t="str">
        <f t="shared" si="28"/>
        <v>Iceland</v>
      </c>
      <c r="ALA20" s="389" t="str">
        <f ca="1">IF(AND(OFFSET('Game Board'!O25,0,AKX1)&lt;&gt;"",OFFSET('Game Board'!P25,0,AKX1)&lt;&gt;""),IF(AKX20&gt;AKY20,"W",IF(AKX20=AKY20,"D","L")),"")</f>
        <v/>
      </c>
      <c r="ALB20" s="385" t="str">
        <f t="shared" ca="1" si="3034"/>
        <v/>
      </c>
      <c r="ALD20" s="385">
        <f ca="1">VLOOKUP(ALE20,AOZ18:APA22,2,FALSE)</f>
        <v>3</v>
      </c>
      <c r="ALE20" s="386" t="str">
        <f t="shared" si="2753"/>
        <v>Denmark</v>
      </c>
      <c r="ALF20" s="385">
        <f ca="1">SUMPRODUCT((APC3:APC54=ALE20)*(APG3:APG54="W"))+SUMPRODUCT((APF3:APF54=ALE20)*(APH3:APH54="W"))</f>
        <v>0</v>
      </c>
      <c r="ALG20" s="385">
        <f ca="1">SUMPRODUCT((APC3:APC54=ALE20)*(APG3:APG54="D"))+SUMPRODUCT((APF3:APF54=ALE20)*(APH3:APH54="D"))</f>
        <v>0</v>
      </c>
      <c r="ALH20" s="385">
        <f ca="1">SUMPRODUCT((APC3:APC54=ALE20)*(APG3:APG54="L"))+SUMPRODUCT((APF3:APF54=ALE20)*(APH3:APH54="L"))</f>
        <v>0</v>
      </c>
      <c r="ALI20" s="385">
        <f t="shared" ref="ALI20" ca="1" si="3369">SUMIF(APC3:APC72,ALE20,APD3:APD72)+SUMIF(APF3:APF72,ALE20,APE3:APE72)</f>
        <v>0</v>
      </c>
      <c r="ALJ20" s="385">
        <f t="shared" ref="ALJ20" ca="1" si="3370">SUMIF(APF3:APF72,ALE20,APD3:APD72)+SUMIF(APC3:APC72,ALE20,APE3:APE72)</f>
        <v>0</v>
      </c>
      <c r="ALK20" s="385">
        <f t="shared" ca="1" si="2756"/>
        <v>1000</v>
      </c>
      <c r="ALL20" s="385">
        <f t="shared" ca="1" si="2757"/>
        <v>0</v>
      </c>
      <c r="ALM20" s="391">
        <f t="shared" si="234"/>
        <v>14</v>
      </c>
      <c r="ALN20" s="385">
        <f t="shared" ref="ALN20" ca="1" si="3371">IF(COUNTIF(ALL18:ALL22,4)&lt;&gt;4,RANK(ALL20,ALL18:ALL22),ALL72)</f>
        <v>1</v>
      </c>
      <c r="ALP20" s="385">
        <f t="shared" ref="ALP20" ca="1" si="3372">SUMPRODUCT((ALN18:ALN21=ALN20)*(ALM18:ALM21&lt;ALM20))+ALN20</f>
        <v>2</v>
      </c>
      <c r="ALQ20" s="386" t="str">
        <f t="shared" ref="ALQ20" ca="1" si="3373">INDEX(ALE18:ALE22,MATCH(3,ALP18:ALP22,0),0)</f>
        <v>Sweden</v>
      </c>
      <c r="ALR20" s="385">
        <f t="shared" ref="ALR20" ca="1" si="3374">INDEX(ALN18:ALN22,MATCH(ALQ20,ALE18:ALE22,0),0)</f>
        <v>1</v>
      </c>
      <c r="ALS20" s="385" t="str">
        <f t="shared" ref="ALS20:ALS21" ca="1" si="3375">IF(AND(ALS19&lt;&gt;"",ALR20=1),ALQ20,"")</f>
        <v>Sweden</v>
      </c>
      <c r="ALT20" s="385" t="str">
        <f t="shared" ref="ALT20:ALT21" ca="1" si="3376">IF(AND(ALT19&lt;&gt;"",ALR21=2),ALQ21,"")</f>
        <v/>
      </c>
      <c r="ALU20" s="385" t="str">
        <f t="shared" ref="ALU20" ca="1" si="3377">IF(AND(ALU19&lt;&gt;"",ALR22=3),ALQ22,"")</f>
        <v/>
      </c>
      <c r="ALX20" s="385" t="str">
        <f t="shared" ca="1" si="2766"/>
        <v>Sweden</v>
      </c>
      <c r="ALY20" s="385">
        <f ca="1">SUMPRODUCT((APC3:APC54=ALX20)*(APF3:APF54=ALX21)*(APG3:APG54="W"))+SUMPRODUCT((APC3:APC54=ALX20)*(APF3:APF54=ALX22)*(APG3:APG54="W"))+SUMPRODUCT((APC3:APC54=ALX20)*(APF3:APF54=ALX18)*(APG3:APG54="W"))+SUMPRODUCT((APC3:APC54=ALX20)*(APF3:APF54=ALX19)*(APG3:APG54="W"))+SUMPRODUCT((APC3:APC54=ALX21)*(APF3:APF54=ALX20)*(APH3:APH54="W"))+SUMPRODUCT((APC3:APC54=ALX22)*(APF3:APF54=ALX20)*(APH3:APH54="W"))+SUMPRODUCT((APC3:APC54=ALX18)*(APF3:APF54=ALX20)*(APH3:APH54="W"))+SUMPRODUCT((APC3:APC54=ALX19)*(APF3:APF54=ALX20)*(APH3:APH54="W"))</f>
        <v>0</v>
      </c>
      <c r="ALZ20" s="385">
        <f ca="1">SUMPRODUCT((APC3:APC54=ALX20)*(APF3:APF54=ALX21)*(APG3:APG54="D"))+SUMPRODUCT((APC3:APC54=ALX20)*(APF3:APF54=ALX22)*(APG3:APG54="D"))+SUMPRODUCT((APC3:APC54=ALX20)*(APF3:APF54=ALX18)*(APG3:APG54="D"))+SUMPRODUCT((APC3:APC54=ALX20)*(APF3:APF54=ALX19)*(APG3:APG54="D"))+SUMPRODUCT((APC3:APC54=ALX21)*(APF3:APF54=ALX20)*(APG3:APG54="D"))+SUMPRODUCT((APC3:APC54=ALX22)*(APF3:APF54=ALX20)*(APG3:APG54="D"))+SUMPRODUCT((APC3:APC54=ALX18)*(APF3:APF54=ALX20)*(APG3:APG54="D"))+SUMPRODUCT((APC3:APC54=ALX19)*(APF3:APF54=ALX20)*(APG3:APG54="D"))</f>
        <v>0</v>
      </c>
      <c r="AMA20" s="385">
        <f ca="1">SUMPRODUCT((APC3:APC54=ALX20)*(APF3:APF54=ALX21)*(APG3:APG54="L"))+SUMPRODUCT((APC3:APC54=ALX20)*(APF3:APF54=ALX22)*(APG3:APG54="L"))+SUMPRODUCT((APC3:APC54=ALX20)*(APF3:APF54=ALX18)*(APG3:APG54="L"))+SUMPRODUCT((APC3:APC54=ALX20)*(APF3:APF54=ALX19)*(APG3:APG54="L"))+SUMPRODUCT((APC3:APC54=ALX21)*(APF3:APF54=ALX20)*(APH3:APH54="L"))+SUMPRODUCT((APC3:APC54=ALX22)*(APF3:APF54=ALX20)*(APH3:APH54="L"))+SUMPRODUCT((APC3:APC54=ALX18)*(APF3:APF54=ALX20)*(APH3:APH54="L"))+SUMPRODUCT((APC3:APC54=ALX19)*(APF3:APF54=ALX20)*(APH3:APH54="L"))</f>
        <v>0</v>
      </c>
      <c r="AMB20" s="385">
        <f ca="1">SUMPRODUCT((APC3:APC54=ALX20)*(APF3:APF54=ALX21)*APD3:APD54)+SUMPRODUCT((APC3:APC54=ALX20)*(APF3:APF54=ALX22)*APD3:APD54)+SUMPRODUCT((APC3:APC54=ALX20)*(APF3:APF54=ALX18)*APD3:APD54)+SUMPRODUCT((APC3:APC54=ALX20)*(APF3:APF54=ALX19)*APD3:APD54)+SUMPRODUCT((APC3:APC54=ALX21)*(APF3:APF54=ALX20)*APE3:APE54)+SUMPRODUCT((APC3:APC54=ALX22)*(APF3:APF54=ALX20)*APE3:APE54)+SUMPRODUCT((APC3:APC54=ALX18)*(APF3:APF54=ALX20)*APE3:APE54)+SUMPRODUCT((APC3:APC54=ALX19)*(APF3:APF54=ALX20)*APE3:APE54)</f>
        <v>0</v>
      </c>
      <c r="AMC20" s="385">
        <f ca="1">SUMPRODUCT((APC3:APC54=ALX20)*(APF3:APF54=ALX21)*APE3:APE54)+SUMPRODUCT((APC3:APC54=ALX20)*(APF3:APF54=ALX22)*APE3:APE54)+SUMPRODUCT((APC3:APC54=ALX20)*(APF3:APF54=ALX18)*APE3:APE54)+SUMPRODUCT((APC3:APC54=ALX20)*(APF3:APF54=ALX19)*APE3:APE54)+SUMPRODUCT((APC3:APC54=ALX21)*(APF3:APF54=ALX20)*APD3:APD54)+SUMPRODUCT((APC3:APC54=ALX22)*(APF3:APF54=ALX20)*APD3:APD54)+SUMPRODUCT((APC3:APC54=ALX18)*(APF3:APF54=ALX20)*APD3:APD54)+SUMPRODUCT((APC3:APC54=ALX19)*(APF3:APF54=ALX20)*APD3:APD54)</f>
        <v>0</v>
      </c>
      <c r="AMD20" s="385">
        <f t="shared" ca="1" si="2767"/>
        <v>1000</v>
      </c>
      <c r="AME20" s="385">
        <f t="shared" ca="1" si="2768"/>
        <v>0</v>
      </c>
      <c r="AMF20" s="385">
        <f ca="1">IF(ALX20&lt;&gt;"",VLOOKUP(ALX20,ALE4:ALK52,7,FALSE),"")</f>
        <v>1000</v>
      </c>
      <c r="AMG20" s="385">
        <f ca="1">IF(ALX20&lt;&gt;"",VLOOKUP(ALX20,ALE4:ALK52,5,FALSE),"")</f>
        <v>0</v>
      </c>
      <c r="AMH20" s="385">
        <f ca="1">IF(ALX20&lt;&gt;"",VLOOKUP(ALX20,ALE4:ALM52,9,FALSE),"")</f>
        <v>22</v>
      </c>
      <c r="AMI20" s="385">
        <f t="shared" ca="1" si="2769"/>
        <v>0</v>
      </c>
      <c r="AMJ20" s="385">
        <f t="shared" ref="AMJ20" ca="1" si="3378">IF(ALX20&lt;&gt;"",RANK(AMI20,AMI18:AMI22),"")</f>
        <v>1</v>
      </c>
      <c r="AMK20" s="385">
        <f t="shared" ref="AMK20" ca="1" si="3379">IF(ALX20&lt;&gt;"",SUMPRODUCT((AMI18:AMI22=AMI20)*(AMD18:AMD22&gt;AMD20)),"")</f>
        <v>0</v>
      </c>
      <c r="AML20" s="385">
        <f t="shared" ref="AML20" ca="1" si="3380">IF(ALX20&lt;&gt;"",SUMPRODUCT((AMI18:AMI22=AMI20)*(AMD18:AMD22=AMD20)*(AMB18:AMB22&gt;AMB20)),"")</f>
        <v>0</v>
      </c>
      <c r="AMM20" s="385">
        <f t="shared" ref="AMM20" ca="1" si="3381">IF(ALX20&lt;&gt;"",SUMPRODUCT((AMI18:AMI22=AMI20)*(AMD18:AMD22=AMD20)*(AMB18:AMB22=AMB20)*(AMF18:AMF22&gt;AMF20)),"")</f>
        <v>0</v>
      </c>
      <c r="AMN20" s="385">
        <f t="shared" ref="AMN20" ca="1" si="3382">IF(ALX20&lt;&gt;"",SUMPRODUCT((AMI18:AMI22=AMI20)*(AMD18:AMD22=AMD20)*(AMB18:AMB22=AMB20)*(AMF18:AMF22=AMF20)*(AMG18:AMG22&gt;AMG20)),"")</f>
        <v>0</v>
      </c>
      <c r="AMO20" s="385">
        <f t="shared" ref="AMO20" ca="1" si="3383">IF(ALX20&lt;&gt;"",SUMPRODUCT((AMI18:AMI22=AMI20)*(AMD18:AMD22=AMD20)*(AMB18:AMB22=AMB20)*(AMF18:AMF22=AMF20)*(AMG18:AMG22=AMG20)*(AMH18:AMH22&gt;AMH20)),"")</f>
        <v>1</v>
      </c>
      <c r="AMP20" s="385">
        <f t="shared" ref="AMP20" ca="1" si="3384">IF(ALX20&lt;&gt;"",IF(AMP72&lt;&gt;"",IF(ALW69=3,AMP72,AMP72+ALW69),SUM(AMJ20:AMO20)),"")</f>
        <v>2</v>
      </c>
      <c r="AMQ20" s="385" t="str">
        <f t="shared" ref="AMQ20" ca="1" si="3385">IF(ALX20&lt;&gt;"",INDEX(ALX18:ALX22,MATCH(3,AMP18:AMP22,0),0),"")</f>
        <v>Denmark</v>
      </c>
      <c r="AMR20" s="385" t="str">
        <f t="shared" ca="1" si="3053"/>
        <v/>
      </c>
      <c r="AMS20" s="385">
        <f ca="1">SUMPRODUCT((APC3:APC54=AMR20)*(APF3:APF54=AMR21)*(APG3:APG54="W"))+SUMPRODUCT((APC3:APC54=AMR20)*(APF3:APF54=AMR22)*(APG3:APG54="W"))+SUMPRODUCT((APC3:APC54=AMR20)*(APF3:APF54=AMR19)*(APG3:APG54="W"))+SUMPRODUCT((APC3:APC54=AMR21)*(APF3:APF54=AMR20)*(APH3:APH54="W"))+SUMPRODUCT((APC3:APC54=AMR22)*(APF3:APF54=AMR20)*(APH3:APH54="W"))+SUMPRODUCT((APC3:APC54=AMR19)*(APF3:APF54=AMR20)*(APH3:APH54="W"))</f>
        <v>0</v>
      </c>
      <c r="AMT20" s="385">
        <f ca="1">SUMPRODUCT((APC3:APC54=AMR20)*(APF3:APF54=AMR21)*(APG3:APG54="D"))+SUMPRODUCT((APC3:APC54=AMR20)*(APF3:APF54=AMR22)*(APG3:APG54="D"))+SUMPRODUCT((APC3:APC54=AMR20)*(APF3:APF54=AMR19)*(APG3:APG54="D"))+SUMPRODUCT((APC3:APC54=AMR21)*(APF3:APF54=AMR20)*(APG3:APG54="D"))+SUMPRODUCT((APC3:APC54=AMR22)*(APF3:APF54=AMR20)*(APG3:APG54="D"))+SUMPRODUCT((APC3:APC54=AMR19)*(APF3:APF54=AMR20)*(APG3:APG54="D"))</f>
        <v>0</v>
      </c>
      <c r="AMU20" s="385">
        <f ca="1">SUMPRODUCT((APC3:APC54=AMR20)*(APF3:APF54=AMR21)*(APG3:APG54="L"))+SUMPRODUCT((APC3:APC54=AMR20)*(APF3:APF54=AMR22)*(APG3:APG54="L"))+SUMPRODUCT((APC3:APC54=AMR20)*(APF3:APF54=AMR19)*(APG3:APG54="L"))+SUMPRODUCT((APC3:APC54=AMR21)*(APF3:APF54=AMR20)*(APH3:APH54="L"))+SUMPRODUCT((APC3:APC54=AMR22)*(APF3:APF54=AMR20)*(APH3:APH54="L"))+SUMPRODUCT((APC3:APC54=AMR19)*(APF3:APF54=AMR20)*(APH3:APH54="L"))</f>
        <v>0</v>
      </c>
      <c r="AMV20" s="385">
        <f ca="1">SUMPRODUCT((APC3:APC54=AMR20)*(APF3:APF54=AMR21)*APD3:APD54)+SUMPRODUCT((APC3:APC54=AMR20)*(APF3:APF54=AMR22)*APD3:APD54)+SUMPRODUCT((APC3:APC54=AMR20)*(APF3:APF54=AMR18)*APD3:APD54)+SUMPRODUCT((APC3:APC54=AMR20)*(APF3:APF54=AMR19)*APD3:APD54)+SUMPRODUCT((APC3:APC54=AMR21)*(APF3:APF54=AMR20)*APE3:APE54)+SUMPRODUCT((APC3:APC54=AMR22)*(APF3:APF54=AMR20)*APE3:APE54)+SUMPRODUCT((APC3:APC54=AMR18)*(APF3:APF54=AMR20)*APE3:APE54)+SUMPRODUCT((APC3:APC54=AMR19)*(APF3:APF54=AMR20)*APE3:APE54)</f>
        <v>0</v>
      </c>
      <c r="AMW20" s="385">
        <f ca="1">SUMPRODUCT((APC3:APC54=AMR20)*(APF3:APF54=AMR21)*APE3:APE54)+SUMPRODUCT((APC3:APC54=AMR20)*(APF3:APF54=AMR22)*APE3:APE54)+SUMPRODUCT((APC3:APC54=AMR20)*(APF3:APF54=AMR18)*APE3:APE54)+SUMPRODUCT((APC3:APC54=AMR20)*(APF3:APF54=AMR19)*APE3:APE54)+SUMPRODUCT((APC3:APC54=AMR21)*(APF3:APF54=AMR20)*APD3:APD54)+SUMPRODUCT((APC3:APC54=AMR22)*(APF3:APF54=AMR20)*APD3:APD54)+SUMPRODUCT((APC3:APC54=AMR18)*(APF3:APF54=AMR20)*APD3:APD54)+SUMPRODUCT((APC3:APC54=AMR19)*(APF3:APF54=AMR20)*APD3:APD54)</f>
        <v>0</v>
      </c>
      <c r="AMX20" s="385">
        <f t="shared" ca="1" si="3054"/>
        <v>1000</v>
      </c>
      <c r="AMY20" s="385" t="str">
        <f t="shared" ca="1" si="3055"/>
        <v/>
      </c>
      <c r="AMZ20" s="385" t="str">
        <f ca="1">IF(AMR20&lt;&gt;"",VLOOKUP(AMR20,ALE4:ALK52,7,FALSE),"")</f>
        <v/>
      </c>
      <c r="ANA20" s="385" t="str">
        <f ca="1">IF(AMR20&lt;&gt;"",VLOOKUP(AMR20,ALE4:ALK52,5,FALSE),"")</f>
        <v/>
      </c>
      <c r="ANB20" s="385" t="str">
        <f ca="1">IF(AMR20&lt;&gt;"",VLOOKUP(AMR20,ALE4:ALM52,9,FALSE),"")</f>
        <v/>
      </c>
      <c r="ANC20" s="385" t="str">
        <f t="shared" ca="1" si="3056"/>
        <v/>
      </c>
      <c r="AND20" s="385" t="str">
        <f t="shared" ref="AND20" ca="1" si="3386">IF(AMR20&lt;&gt;"",RANK(ANC20,ANC18:ANC22),"")</f>
        <v/>
      </c>
      <c r="ANE20" s="385" t="str">
        <f t="shared" ref="ANE20" ca="1" si="3387">IF(AMR20&lt;&gt;"",SUMPRODUCT((ANC18:ANC22=ANC20)*(AMX18:AMX22&gt;AMX20)),"")</f>
        <v/>
      </c>
      <c r="ANF20" s="385" t="str">
        <f t="shared" ref="ANF20" ca="1" si="3388">IF(AMR20&lt;&gt;"",SUMPRODUCT((ANC18:ANC22=ANC20)*(AMX18:AMX22=AMX20)*(AMV18:AMV22&gt;AMV20)),"")</f>
        <v/>
      </c>
      <c r="ANG20" s="385" t="str">
        <f t="shared" ref="ANG20" ca="1" si="3389">IF(AMR20&lt;&gt;"",SUMPRODUCT((ANC18:ANC22=ANC20)*(AMX18:AMX22=AMX20)*(AMV18:AMV22=AMV20)*(AMZ18:AMZ22&gt;AMZ20)),"")</f>
        <v/>
      </c>
      <c r="ANH20" s="385" t="str">
        <f t="shared" ref="ANH20" ca="1" si="3390">IF(AMR20&lt;&gt;"",SUMPRODUCT((ANC18:ANC22=ANC20)*(AMX18:AMX22=AMX20)*(AMV18:AMV22=AMV20)*(AMZ18:AMZ22=AMZ20)*(ANA18:ANA22&gt;ANA20)),"")</f>
        <v/>
      </c>
      <c r="ANI20" s="385" t="str">
        <f t="shared" ref="ANI20" ca="1" si="3391">IF(AMR20&lt;&gt;"",SUMPRODUCT((ANC18:ANC22=ANC20)*(AMX18:AMX22=AMX20)*(AMV18:AMV22=AMV20)*(AMZ18:AMZ22=AMZ20)*(ANA18:ANA22=ANA20)*(ANB18:ANB22&gt;ANB20)),"")</f>
        <v/>
      </c>
      <c r="ANJ20" s="385" t="str">
        <f t="shared" ref="ANJ20" ca="1" si="3392">IF(AMR20&lt;&gt;"",IF(ANJ72&lt;&gt;"",IF(AMQ69=3,ANJ72,ANJ72+AMQ69),SUM(AND20:ANI20)+1),"")</f>
        <v/>
      </c>
      <c r="ANK20" s="385" t="str">
        <f t="shared" ref="ANK20" ca="1" si="3393">IF(AMR20&lt;&gt;"",INDEX(AMR19:AMR22,MATCH(3,ANJ19:ANJ22,0),0),"")</f>
        <v/>
      </c>
      <c r="ANL20" s="385" t="str">
        <f t="shared" ref="ANL20:ANL21" ca="1" si="3394">IF(ALU18&lt;&gt;"",ALU18,"")</f>
        <v/>
      </c>
      <c r="ANM20" s="385">
        <f ca="1">SUMPRODUCT((APC3:APC54=ANL20)*(APF3:APF54=ANL21)*(APG3:APG54="W"))+SUMPRODUCT((APC3:APC54=ANL20)*(APF3:APF54=ANL22)*(APG3:APG54="W"))+SUMPRODUCT((APC3:APC54=ANL20)*(APF3:APF54=ANL23)*(APG3:APG54="W"))+SUMPRODUCT((APC3:APC54=ANL21)*(APF3:APF54=ANL20)*(APH3:APH54="W"))+SUMPRODUCT((APC3:APC54=ANL22)*(APF3:APF54=ANL20)*(APH3:APH54="W"))+SUMPRODUCT((APC3:APC54=ANL23)*(APF3:APF54=ANL20)*(APH3:APH54="W"))</f>
        <v>0</v>
      </c>
      <c r="ANN20" s="385">
        <f ca="1">SUMPRODUCT((APC3:APC54=ANL20)*(APF3:APF54=ANL21)*(APG3:APG54="D"))+SUMPRODUCT((APC3:APC54=ANL20)*(APF3:APF54=ANL22)*(APG3:APG54="D"))+SUMPRODUCT((APC3:APC54=ANL20)*(APF3:APF54=ANL23)*(APG3:APG54="D"))+SUMPRODUCT((APC3:APC54=ANL21)*(APF3:APF54=ANL20)*(APG3:APG54="D"))+SUMPRODUCT((APC3:APC54=ANL22)*(APF3:APF54=ANL20)*(APG3:APG54="D"))+SUMPRODUCT((APC3:APC54=ANL23)*(APF3:APF54=ANL20)*(APG3:APG54="D"))</f>
        <v>0</v>
      </c>
      <c r="ANO20" s="385">
        <f ca="1">SUMPRODUCT((APC3:APC54=ANL20)*(APF3:APF54=ANL21)*(APG3:APG54="L"))+SUMPRODUCT((APC3:APC54=ANL20)*(APF3:APF54=ANL22)*(APG3:APG54="L"))+SUMPRODUCT((APC3:APC54=ANL20)*(APF3:APF54=ANL23)*(APG3:APG54="L"))+SUMPRODUCT((APC3:APC54=ANL21)*(APF3:APF54=ANL20)*(APH3:APH54="L"))+SUMPRODUCT((APC3:APC54=ANL22)*(APF3:APF54=ANL20)*(APH3:APH54="L"))+SUMPRODUCT((APC3:APC54=ANL23)*(APF3:APF54=ANL20)*(APH3:APH54="L"))</f>
        <v>0</v>
      </c>
      <c r="ANP20" s="385">
        <f ca="1">SUMPRODUCT((APC3:APC54=ANL20)*(APF3:APF54=ANL21)*APD3:APD54)+SUMPRODUCT((APC3:APC54=ANL20)*(APF3:APF54=ANL22)*APD3:APD54)+SUMPRODUCT((APC3:APC54=ANL20)*(APF3:APF54=ANL18)*APD3:APD54)+SUMPRODUCT((APC3:APC54=ANL20)*(APF3:APF54=ANL19)*APD3:APD54)+SUMPRODUCT((APC3:APC54=ANL21)*(APF3:APF54=ANL20)*APE3:APE54)+SUMPRODUCT((APC3:APC54=ANL22)*(APF3:APF54=ANL20)*APE3:APE54)+SUMPRODUCT((APC3:APC54=ANL18)*(APF3:APF54=ANL20)*APE3:APE54)+SUMPRODUCT((APC3:APC54=ANL19)*(APF3:APF54=ANL20)*APE3:APE54)</f>
        <v>0</v>
      </c>
      <c r="ANQ20" s="385">
        <f ca="1">SUMPRODUCT((APC3:APC54=ANL20)*(APF3:APF54=ANL21)*APE3:APE54)+SUMPRODUCT((APC3:APC54=ANL20)*(APF3:APF54=ANL22)*APE3:APE54)+SUMPRODUCT((APC3:APC54=ANL20)*(APF3:APF54=ANL18)*APE3:APE54)+SUMPRODUCT((APC3:APC54=ANL20)*(APF3:APF54=ANL19)*APE3:APE54)+SUMPRODUCT((APC3:APC54=ANL21)*(APF3:APF54=ANL20)*APD3:APD54)+SUMPRODUCT((APC3:APC54=ANL22)*(APF3:APF54=ANL20)*APD3:APD54)+SUMPRODUCT((APC3:APC54=ANL18)*(APF3:APF54=ANL20)*APD3:APD54)+SUMPRODUCT((APC3:APC54=ANL19)*(APF3:APF54=ANL20)*APD3:APD54)</f>
        <v>0</v>
      </c>
      <c r="ANR20" s="385">
        <f t="shared" ref="ANR20:ANR21" ca="1" si="3395">ANP20-ANQ20+1000</f>
        <v>1000</v>
      </c>
      <c r="ANS20" s="385" t="str">
        <f t="shared" ref="ANS20:ANS21" ca="1" si="3396">IF(ANL20&lt;&gt;"",ANM20*3+ANN20*1,"")</f>
        <v/>
      </c>
      <c r="ANT20" s="385" t="str">
        <f ca="1">IF(ANL20&lt;&gt;"",VLOOKUP(ANL20,ALE4:ALK52,7,FALSE),"")</f>
        <v/>
      </c>
      <c r="ANU20" s="385" t="str">
        <f ca="1">IF(ANL20&lt;&gt;"",VLOOKUP(ANL20,ALE4:ALK52,5,FALSE),"")</f>
        <v/>
      </c>
      <c r="ANV20" s="385" t="str">
        <f ca="1">IF(ANL20&lt;&gt;"",VLOOKUP(ANL20,ALE4:ALM52,9,FALSE),"")</f>
        <v/>
      </c>
      <c r="ANW20" s="385" t="str">
        <f t="shared" ref="ANW20:ANW21" ca="1" si="3397">ANS20</f>
        <v/>
      </c>
      <c r="ANX20" s="385" t="str">
        <f t="shared" ref="ANX20" ca="1" si="3398">IF(ANL20&lt;&gt;"",RANK(ANW20,ANW18:ANW22),"")</f>
        <v/>
      </c>
      <c r="ANY20" s="385" t="str">
        <f t="shared" ref="ANY20" ca="1" si="3399">IF(ANL20&lt;&gt;"",SUMPRODUCT((ANW18:ANW22=ANW20)*(ANR18:ANR22&gt;ANR20)),"")</f>
        <v/>
      </c>
      <c r="ANZ20" s="385" t="str">
        <f t="shared" ref="ANZ20" ca="1" si="3400">IF(ANL20&lt;&gt;"",SUMPRODUCT((ANW18:ANW22=ANW20)*(ANR18:ANR22=ANR20)*(ANP18:ANP22&gt;ANP20)),"")</f>
        <v/>
      </c>
      <c r="AOA20" s="385" t="str">
        <f t="shared" ref="AOA20" ca="1" si="3401">IF(ANL20&lt;&gt;"",SUMPRODUCT((ANW18:ANW22=ANW20)*(ANR18:ANR22=ANR20)*(ANP18:ANP22=ANP20)*(ANT18:ANT22&gt;ANT20)),"")</f>
        <v/>
      </c>
      <c r="AOB20" s="385" t="str">
        <f t="shared" ref="AOB20" ca="1" si="3402">IF(ANL20&lt;&gt;"",SUMPRODUCT((ANW18:ANW22=ANW20)*(ANR18:ANR22=ANR20)*(ANP18:ANP22=ANP20)*(ANT18:ANT22=ANT20)*(ANU18:ANU22&gt;ANU20)),"")</f>
        <v/>
      </c>
      <c r="AOC20" s="385" t="str">
        <f t="shared" ref="AOC20" ca="1" si="3403">IF(ANL20&lt;&gt;"",SUMPRODUCT((ANW18:ANW22=ANW20)*(ANR18:ANR22=ANR20)*(ANP18:ANP22=ANP20)*(ANT18:ANT22=ANT20)*(ANU18:ANU22=ANU20)*(ANV18:ANV22&gt;ANV20)),"")</f>
        <v/>
      </c>
      <c r="AOD20" s="385" t="str">
        <f t="shared" ref="AOD20:AOD21" ca="1" si="3404">IF(ANL20&lt;&gt;"",SUM(ANX20:AOC20)+2,"")</f>
        <v/>
      </c>
      <c r="AOE20" s="385" t="str">
        <f t="shared" ref="AOE20" ca="1" si="3405">IF(ANL20&lt;&gt;"",INDEX(ANL20:ANL22,MATCH(3,AOD20:AOD22,0),0),"")</f>
        <v/>
      </c>
      <c r="AOZ20" s="385" t="str">
        <f t="shared" ref="AOZ20" ca="1" si="3406">IF(AOE20&lt;&gt;"",AOE20,IF(ANK20&lt;&gt;"",ANK20,IF(AMQ20&lt;&gt;"",AMQ20,ALQ20)))</f>
        <v>Denmark</v>
      </c>
      <c r="APA20" s="385">
        <v>3</v>
      </c>
      <c r="APB20" s="385">
        <v>18</v>
      </c>
      <c r="APC20" s="389" t="str">
        <f t="shared" si="30"/>
        <v>Norway</v>
      </c>
      <c r="APD20" s="389">
        <f ca="1">IF(OFFSET('Game Board'!O25,0,APD1)&lt;&gt;"",OFFSET('Game Board'!O25,0,APD1),0)</f>
        <v>0</v>
      </c>
      <c r="APE20" s="389">
        <f ca="1">IF(OFFSET('Game Board'!P25,0,APD1)&lt;&gt;"",OFFSET('Game Board'!P25,0,APD1),0)</f>
        <v>0</v>
      </c>
      <c r="APF20" s="389" t="str">
        <f t="shared" si="31"/>
        <v>Iceland</v>
      </c>
      <c r="APG20" s="389" t="str">
        <f ca="1">IF(AND(OFFSET('Game Board'!O25,0,APD1)&lt;&gt;"",OFFSET('Game Board'!P25,0,APD1)&lt;&gt;""),IF(APD20&gt;APE20,"W",IF(APD20=APE20,"D","L")),"")</f>
        <v/>
      </c>
      <c r="APH20" s="385" t="str">
        <f t="shared" ca="1" si="3066"/>
        <v/>
      </c>
      <c r="APJ20" s="385">
        <f ca="1">VLOOKUP(APK20,ATF18:ATG22,2,FALSE)</f>
        <v>3</v>
      </c>
      <c r="APK20" s="386" t="str">
        <f t="shared" si="2779"/>
        <v>Denmark</v>
      </c>
      <c r="APL20" s="385">
        <f ca="1">SUMPRODUCT((ATI3:ATI54=APK20)*(ATM3:ATM54="W"))+SUMPRODUCT((ATL3:ATL54=APK20)*(ATN3:ATN54="W"))</f>
        <v>0</v>
      </c>
      <c r="APM20" s="385">
        <f ca="1">SUMPRODUCT((ATI3:ATI54=APK20)*(ATM3:ATM54="D"))+SUMPRODUCT((ATL3:ATL54=APK20)*(ATN3:ATN54="D"))</f>
        <v>0</v>
      </c>
      <c r="APN20" s="385">
        <f ca="1">SUMPRODUCT((ATI3:ATI54=APK20)*(ATM3:ATM54="L"))+SUMPRODUCT((ATL3:ATL54=APK20)*(ATN3:ATN54="L"))</f>
        <v>0</v>
      </c>
      <c r="APO20" s="385">
        <f t="shared" ref="APO20" ca="1" si="3407">SUMIF(ATI3:ATI72,APK20,ATJ3:ATJ72)+SUMIF(ATL3:ATL72,APK20,ATK3:ATK72)</f>
        <v>0</v>
      </c>
      <c r="APP20" s="385">
        <f t="shared" ref="APP20" ca="1" si="3408">SUMIF(ATL3:ATL72,APK20,ATJ3:ATJ72)+SUMIF(ATI3:ATI72,APK20,ATK3:ATK72)</f>
        <v>0</v>
      </c>
      <c r="APQ20" s="385">
        <f t="shared" ca="1" si="2782"/>
        <v>1000</v>
      </c>
      <c r="APR20" s="385">
        <f t="shared" ca="1" si="2783"/>
        <v>0</v>
      </c>
      <c r="APS20" s="391">
        <f t="shared" si="261"/>
        <v>14</v>
      </c>
      <c r="APT20" s="385">
        <f t="shared" ref="APT20" ca="1" si="3409">IF(COUNTIF(APR18:APR22,4)&lt;&gt;4,RANK(APR20,APR18:APR22),APR72)</f>
        <v>1</v>
      </c>
      <c r="APV20" s="385">
        <f t="shared" ref="APV20" ca="1" si="3410">SUMPRODUCT((APT18:APT21=APT20)*(APS18:APS21&lt;APS20))+APT20</f>
        <v>2</v>
      </c>
      <c r="APW20" s="386" t="str">
        <f t="shared" ref="APW20" ca="1" si="3411">INDEX(APK18:APK22,MATCH(3,APV18:APV22,0),0)</f>
        <v>Sweden</v>
      </c>
      <c r="APX20" s="385">
        <f t="shared" ref="APX20" ca="1" si="3412">INDEX(APT18:APT22,MATCH(APW20,APK18:APK22,0),0)</f>
        <v>1</v>
      </c>
      <c r="APY20" s="385" t="str">
        <f t="shared" ref="APY20:APY21" ca="1" si="3413">IF(AND(APY19&lt;&gt;"",APX20=1),APW20,"")</f>
        <v>Sweden</v>
      </c>
      <c r="APZ20" s="385" t="str">
        <f t="shared" ref="APZ20:APZ21" ca="1" si="3414">IF(AND(APZ19&lt;&gt;"",APX21=2),APW21,"")</f>
        <v/>
      </c>
      <c r="AQA20" s="385" t="str">
        <f t="shared" ref="AQA20" ca="1" si="3415">IF(AND(AQA19&lt;&gt;"",APX22=3),APW22,"")</f>
        <v/>
      </c>
      <c r="AQD20" s="385" t="str">
        <f t="shared" ca="1" si="2792"/>
        <v>Sweden</v>
      </c>
      <c r="AQE20" s="385">
        <f ca="1">SUMPRODUCT((ATI3:ATI54=AQD20)*(ATL3:ATL54=AQD21)*(ATM3:ATM54="W"))+SUMPRODUCT((ATI3:ATI54=AQD20)*(ATL3:ATL54=AQD22)*(ATM3:ATM54="W"))+SUMPRODUCT((ATI3:ATI54=AQD20)*(ATL3:ATL54=AQD18)*(ATM3:ATM54="W"))+SUMPRODUCT((ATI3:ATI54=AQD20)*(ATL3:ATL54=AQD19)*(ATM3:ATM54="W"))+SUMPRODUCT((ATI3:ATI54=AQD21)*(ATL3:ATL54=AQD20)*(ATN3:ATN54="W"))+SUMPRODUCT((ATI3:ATI54=AQD22)*(ATL3:ATL54=AQD20)*(ATN3:ATN54="W"))+SUMPRODUCT((ATI3:ATI54=AQD18)*(ATL3:ATL54=AQD20)*(ATN3:ATN54="W"))+SUMPRODUCT((ATI3:ATI54=AQD19)*(ATL3:ATL54=AQD20)*(ATN3:ATN54="W"))</f>
        <v>0</v>
      </c>
      <c r="AQF20" s="385">
        <f ca="1">SUMPRODUCT((ATI3:ATI54=AQD20)*(ATL3:ATL54=AQD21)*(ATM3:ATM54="D"))+SUMPRODUCT((ATI3:ATI54=AQD20)*(ATL3:ATL54=AQD22)*(ATM3:ATM54="D"))+SUMPRODUCT((ATI3:ATI54=AQD20)*(ATL3:ATL54=AQD18)*(ATM3:ATM54="D"))+SUMPRODUCT((ATI3:ATI54=AQD20)*(ATL3:ATL54=AQD19)*(ATM3:ATM54="D"))+SUMPRODUCT((ATI3:ATI54=AQD21)*(ATL3:ATL54=AQD20)*(ATM3:ATM54="D"))+SUMPRODUCT((ATI3:ATI54=AQD22)*(ATL3:ATL54=AQD20)*(ATM3:ATM54="D"))+SUMPRODUCT((ATI3:ATI54=AQD18)*(ATL3:ATL54=AQD20)*(ATM3:ATM54="D"))+SUMPRODUCT((ATI3:ATI54=AQD19)*(ATL3:ATL54=AQD20)*(ATM3:ATM54="D"))</f>
        <v>0</v>
      </c>
      <c r="AQG20" s="385">
        <f ca="1">SUMPRODUCT((ATI3:ATI54=AQD20)*(ATL3:ATL54=AQD21)*(ATM3:ATM54="L"))+SUMPRODUCT((ATI3:ATI54=AQD20)*(ATL3:ATL54=AQD22)*(ATM3:ATM54="L"))+SUMPRODUCT((ATI3:ATI54=AQD20)*(ATL3:ATL54=AQD18)*(ATM3:ATM54="L"))+SUMPRODUCT((ATI3:ATI54=AQD20)*(ATL3:ATL54=AQD19)*(ATM3:ATM54="L"))+SUMPRODUCT((ATI3:ATI54=AQD21)*(ATL3:ATL54=AQD20)*(ATN3:ATN54="L"))+SUMPRODUCT((ATI3:ATI54=AQD22)*(ATL3:ATL54=AQD20)*(ATN3:ATN54="L"))+SUMPRODUCT((ATI3:ATI54=AQD18)*(ATL3:ATL54=AQD20)*(ATN3:ATN54="L"))+SUMPRODUCT((ATI3:ATI54=AQD19)*(ATL3:ATL54=AQD20)*(ATN3:ATN54="L"))</f>
        <v>0</v>
      </c>
      <c r="AQH20" s="385">
        <f ca="1">SUMPRODUCT((ATI3:ATI54=AQD20)*(ATL3:ATL54=AQD21)*ATJ3:ATJ54)+SUMPRODUCT((ATI3:ATI54=AQD20)*(ATL3:ATL54=AQD22)*ATJ3:ATJ54)+SUMPRODUCT((ATI3:ATI54=AQD20)*(ATL3:ATL54=AQD18)*ATJ3:ATJ54)+SUMPRODUCT((ATI3:ATI54=AQD20)*(ATL3:ATL54=AQD19)*ATJ3:ATJ54)+SUMPRODUCT((ATI3:ATI54=AQD21)*(ATL3:ATL54=AQD20)*ATK3:ATK54)+SUMPRODUCT((ATI3:ATI54=AQD22)*(ATL3:ATL54=AQD20)*ATK3:ATK54)+SUMPRODUCT((ATI3:ATI54=AQD18)*(ATL3:ATL54=AQD20)*ATK3:ATK54)+SUMPRODUCT((ATI3:ATI54=AQD19)*(ATL3:ATL54=AQD20)*ATK3:ATK54)</f>
        <v>0</v>
      </c>
      <c r="AQI20" s="385">
        <f ca="1">SUMPRODUCT((ATI3:ATI54=AQD20)*(ATL3:ATL54=AQD21)*ATK3:ATK54)+SUMPRODUCT((ATI3:ATI54=AQD20)*(ATL3:ATL54=AQD22)*ATK3:ATK54)+SUMPRODUCT((ATI3:ATI54=AQD20)*(ATL3:ATL54=AQD18)*ATK3:ATK54)+SUMPRODUCT((ATI3:ATI54=AQD20)*(ATL3:ATL54=AQD19)*ATK3:ATK54)+SUMPRODUCT((ATI3:ATI54=AQD21)*(ATL3:ATL54=AQD20)*ATJ3:ATJ54)+SUMPRODUCT((ATI3:ATI54=AQD22)*(ATL3:ATL54=AQD20)*ATJ3:ATJ54)+SUMPRODUCT((ATI3:ATI54=AQD18)*(ATL3:ATL54=AQD20)*ATJ3:ATJ54)+SUMPRODUCT((ATI3:ATI54=AQD19)*(ATL3:ATL54=AQD20)*ATJ3:ATJ54)</f>
        <v>0</v>
      </c>
      <c r="AQJ20" s="385">
        <f t="shared" ca="1" si="2793"/>
        <v>1000</v>
      </c>
      <c r="AQK20" s="385">
        <f t="shared" ca="1" si="2794"/>
        <v>0</v>
      </c>
      <c r="AQL20" s="385">
        <f ca="1">IF(AQD20&lt;&gt;"",VLOOKUP(AQD20,APK4:APQ52,7,FALSE),"")</f>
        <v>1000</v>
      </c>
      <c r="AQM20" s="385">
        <f ca="1">IF(AQD20&lt;&gt;"",VLOOKUP(AQD20,APK4:APQ52,5,FALSE),"")</f>
        <v>0</v>
      </c>
      <c r="AQN20" s="385">
        <f ca="1">IF(AQD20&lt;&gt;"",VLOOKUP(AQD20,APK4:APS52,9,FALSE),"")</f>
        <v>22</v>
      </c>
      <c r="AQO20" s="385">
        <f t="shared" ca="1" si="2795"/>
        <v>0</v>
      </c>
      <c r="AQP20" s="385">
        <f t="shared" ref="AQP20" ca="1" si="3416">IF(AQD20&lt;&gt;"",RANK(AQO20,AQO18:AQO22),"")</f>
        <v>1</v>
      </c>
      <c r="AQQ20" s="385">
        <f t="shared" ref="AQQ20" ca="1" si="3417">IF(AQD20&lt;&gt;"",SUMPRODUCT((AQO18:AQO22=AQO20)*(AQJ18:AQJ22&gt;AQJ20)),"")</f>
        <v>0</v>
      </c>
      <c r="AQR20" s="385">
        <f t="shared" ref="AQR20" ca="1" si="3418">IF(AQD20&lt;&gt;"",SUMPRODUCT((AQO18:AQO22=AQO20)*(AQJ18:AQJ22=AQJ20)*(AQH18:AQH22&gt;AQH20)),"")</f>
        <v>0</v>
      </c>
      <c r="AQS20" s="385">
        <f t="shared" ref="AQS20" ca="1" si="3419">IF(AQD20&lt;&gt;"",SUMPRODUCT((AQO18:AQO22=AQO20)*(AQJ18:AQJ22=AQJ20)*(AQH18:AQH22=AQH20)*(AQL18:AQL22&gt;AQL20)),"")</f>
        <v>0</v>
      </c>
      <c r="AQT20" s="385">
        <f t="shared" ref="AQT20" ca="1" si="3420">IF(AQD20&lt;&gt;"",SUMPRODUCT((AQO18:AQO22=AQO20)*(AQJ18:AQJ22=AQJ20)*(AQH18:AQH22=AQH20)*(AQL18:AQL22=AQL20)*(AQM18:AQM22&gt;AQM20)),"")</f>
        <v>0</v>
      </c>
      <c r="AQU20" s="385">
        <f t="shared" ref="AQU20" ca="1" si="3421">IF(AQD20&lt;&gt;"",SUMPRODUCT((AQO18:AQO22=AQO20)*(AQJ18:AQJ22=AQJ20)*(AQH18:AQH22=AQH20)*(AQL18:AQL22=AQL20)*(AQM18:AQM22=AQM20)*(AQN18:AQN22&gt;AQN20)),"")</f>
        <v>1</v>
      </c>
      <c r="AQV20" s="385">
        <f t="shared" ref="AQV20" ca="1" si="3422">IF(AQD20&lt;&gt;"",IF(AQV72&lt;&gt;"",IF(AQC69=3,AQV72,AQV72+AQC69),SUM(AQP20:AQU20)),"")</f>
        <v>2</v>
      </c>
      <c r="AQW20" s="385" t="str">
        <f t="shared" ref="AQW20" ca="1" si="3423">IF(AQD20&lt;&gt;"",INDEX(AQD18:AQD22,MATCH(3,AQV18:AQV22,0),0),"")</f>
        <v>Denmark</v>
      </c>
      <c r="AQX20" s="385" t="str">
        <f t="shared" ca="1" si="3085"/>
        <v/>
      </c>
      <c r="AQY20" s="385">
        <f ca="1">SUMPRODUCT((ATI3:ATI54=AQX20)*(ATL3:ATL54=AQX21)*(ATM3:ATM54="W"))+SUMPRODUCT((ATI3:ATI54=AQX20)*(ATL3:ATL54=AQX22)*(ATM3:ATM54="W"))+SUMPRODUCT((ATI3:ATI54=AQX20)*(ATL3:ATL54=AQX19)*(ATM3:ATM54="W"))+SUMPRODUCT((ATI3:ATI54=AQX21)*(ATL3:ATL54=AQX20)*(ATN3:ATN54="W"))+SUMPRODUCT((ATI3:ATI54=AQX22)*(ATL3:ATL54=AQX20)*(ATN3:ATN54="W"))+SUMPRODUCT((ATI3:ATI54=AQX19)*(ATL3:ATL54=AQX20)*(ATN3:ATN54="W"))</f>
        <v>0</v>
      </c>
      <c r="AQZ20" s="385">
        <f ca="1">SUMPRODUCT((ATI3:ATI54=AQX20)*(ATL3:ATL54=AQX21)*(ATM3:ATM54="D"))+SUMPRODUCT((ATI3:ATI54=AQX20)*(ATL3:ATL54=AQX22)*(ATM3:ATM54="D"))+SUMPRODUCT((ATI3:ATI54=AQX20)*(ATL3:ATL54=AQX19)*(ATM3:ATM54="D"))+SUMPRODUCT((ATI3:ATI54=AQX21)*(ATL3:ATL54=AQX20)*(ATM3:ATM54="D"))+SUMPRODUCT((ATI3:ATI54=AQX22)*(ATL3:ATL54=AQX20)*(ATM3:ATM54="D"))+SUMPRODUCT((ATI3:ATI54=AQX19)*(ATL3:ATL54=AQX20)*(ATM3:ATM54="D"))</f>
        <v>0</v>
      </c>
      <c r="ARA20" s="385">
        <f ca="1">SUMPRODUCT((ATI3:ATI54=AQX20)*(ATL3:ATL54=AQX21)*(ATM3:ATM54="L"))+SUMPRODUCT((ATI3:ATI54=AQX20)*(ATL3:ATL54=AQX22)*(ATM3:ATM54="L"))+SUMPRODUCT((ATI3:ATI54=AQX20)*(ATL3:ATL54=AQX19)*(ATM3:ATM54="L"))+SUMPRODUCT((ATI3:ATI54=AQX21)*(ATL3:ATL54=AQX20)*(ATN3:ATN54="L"))+SUMPRODUCT((ATI3:ATI54=AQX22)*(ATL3:ATL54=AQX20)*(ATN3:ATN54="L"))+SUMPRODUCT((ATI3:ATI54=AQX19)*(ATL3:ATL54=AQX20)*(ATN3:ATN54="L"))</f>
        <v>0</v>
      </c>
      <c r="ARB20" s="385">
        <f ca="1">SUMPRODUCT((ATI3:ATI54=AQX20)*(ATL3:ATL54=AQX21)*ATJ3:ATJ54)+SUMPRODUCT((ATI3:ATI54=AQX20)*(ATL3:ATL54=AQX22)*ATJ3:ATJ54)+SUMPRODUCT((ATI3:ATI54=AQX20)*(ATL3:ATL54=AQX18)*ATJ3:ATJ54)+SUMPRODUCT((ATI3:ATI54=AQX20)*(ATL3:ATL54=AQX19)*ATJ3:ATJ54)+SUMPRODUCT((ATI3:ATI54=AQX21)*(ATL3:ATL54=AQX20)*ATK3:ATK54)+SUMPRODUCT((ATI3:ATI54=AQX22)*(ATL3:ATL54=AQX20)*ATK3:ATK54)+SUMPRODUCT((ATI3:ATI54=AQX18)*(ATL3:ATL54=AQX20)*ATK3:ATK54)+SUMPRODUCT((ATI3:ATI54=AQX19)*(ATL3:ATL54=AQX20)*ATK3:ATK54)</f>
        <v>0</v>
      </c>
      <c r="ARC20" s="385">
        <f ca="1">SUMPRODUCT((ATI3:ATI54=AQX20)*(ATL3:ATL54=AQX21)*ATK3:ATK54)+SUMPRODUCT((ATI3:ATI54=AQX20)*(ATL3:ATL54=AQX22)*ATK3:ATK54)+SUMPRODUCT((ATI3:ATI54=AQX20)*(ATL3:ATL54=AQX18)*ATK3:ATK54)+SUMPRODUCT((ATI3:ATI54=AQX20)*(ATL3:ATL54=AQX19)*ATK3:ATK54)+SUMPRODUCT((ATI3:ATI54=AQX21)*(ATL3:ATL54=AQX20)*ATJ3:ATJ54)+SUMPRODUCT((ATI3:ATI54=AQX22)*(ATL3:ATL54=AQX20)*ATJ3:ATJ54)+SUMPRODUCT((ATI3:ATI54=AQX18)*(ATL3:ATL54=AQX20)*ATJ3:ATJ54)+SUMPRODUCT((ATI3:ATI54=AQX19)*(ATL3:ATL54=AQX20)*ATJ3:ATJ54)</f>
        <v>0</v>
      </c>
      <c r="ARD20" s="385">
        <f t="shared" ca="1" si="3086"/>
        <v>1000</v>
      </c>
      <c r="ARE20" s="385" t="str">
        <f t="shared" ca="1" si="3087"/>
        <v/>
      </c>
      <c r="ARF20" s="385" t="str">
        <f ca="1">IF(AQX20&lt;&gt;"",VLOOKUP(AQX20,APK4:APQ52,7,FALSE),"")</f>
        <v/>
      </c>
      <c r="ARG20" s="385" t="str">
        <f ca="1">IF(AQX20&lt;&gt;"",VLOOKUP(AQX20,APK4:APQ52,5,FALSE),"")</f>
        <v/>
      </c>
      <c r="ARH20" s="385" t="str">
        <f ca="1">IF(AQX20&lt;&gt;"",VLOOKUP(AQX20,APK4:APS52,9,FALSE),"")</f>
        <v/>
      </c>
      <c r="ARI20" s="385" t="str">
        <f t="shared" ca="1" si="3088"/>
        <v/>
      </c>
      <c r="ARJ20" s="385" t="str">
        <f t="shared" ref="ARJ20" ca="1" si="3424">IF(AQX20&lt;&gt;"",RANK(ARI20,ARI18:ARI22),"")</f>
        <v/>
      </c>
      <c r="ARK20" s="385" t="str">
        <f t="shared" ref="ARK20" ca="1" si="3425">IF(AQX20&lt;&gt;"",SUMPRODUCT((ARI18:ARI22=ARI20)*(ARD18:ARD22&gt;ARD20)),"")</f>
        <v/>
      </c>
      <c r="ARL20" s="385" t="str">
        <f t="shared" ref="ARL20" ca="1" si="3426">IF(AQX20&lt;&gt;"",SUMPRODUCT((ARI18:ARI22=ARI20)*(ARD18:ARD22=ARD20)*(ARB18:ARB22&gt;ARB20)),"")</f>
        <v/>
      </c>
      <c r="ARM20" s="385" t="str">
        <f t="shared" ref="ARM20" ca="1" si="3427">IF(AQX20&lt;&gt;"",SUMPRODUCT((ARI18:ARI22=ARI20)*(ARD18:ARD22=ARD20)*(ARB18:ARB22=ARB20)*(ARF18:ARF22&gt;ARF20)),"")</f>
        <v/>
      </c>
      <c r="ARN20" s="385" t="str">
        <f t="shared" ref="ARN20" ca="1" si="3428">IF(AQX20&lt;&gt;"",SUMPRODUCT((ARI18:ARI22=ARI20)*(ARD18:ARD22=ARD20)*(ARB18:ARB22=ARB20)*(ARF18:ARF22=ARF20)*(ARG18:ARG22&gt;ARG20)),"")</f>
        <v/>
      </c>
      <c r="ARO20" s="385" t="str">
        <f t="shared" ref="ARO20" ca="1" si="3429">IF(AQX20&lt;&gt;"",SUMPRODUCT((ARI18:ARI22=ARI20)*(ARD18:ARD22=ARD20)*(ARB18:ARB22=ARB20)*(ARF18:ARF22=ARF20)*(ARG18:ARG22=ARG20)*(ARH18:ARH22&gt;ARH20)),"")</f>
        <v/>
      </c>
      <c r="ARP20" s="385" t="str">
        <f t="shared" ref="ARP20" ca="1" si="3430">IF(AQX20&lt;&gt;"",IF(ARP72&lt;&gt;"",IF(AQW69=3,ARP72,ARP72+AQW69),SUM(ARJ20:ARO20)+1),"")</f>
        <v/>
      </c>
      <c r="ARQ20" s="385" t="str">
        <f t="shared" ref="ARQ20" ca="1" si="3431">IF(AQX20&lt;&gt;"",INDEX(AQX19:AQX22,MATCH(3,ARP19:ARP22,0),0),"")</f>
        <v/>
      </c>
      <c r="ARR20" s="385" t="str">
        <f t="shared" ref="ARR20:ARR21" ca="1" si="3432">IF(AQA18&lt;&gt;"",AQA18,"")</f>
        <v/>
      </c>
      <c r="ARS20" s="385">
        <f ca="1">SUMPRODUCT((ATI3:ATI54=ARR20)*(ATL3:ATL54=ARR21)*(ATM3:ATM54="W"))+SUMPRODUCT((ATI3:ATI54=ARR20)*(ATL3:ATL54=ARR22)*(ATM3:ATM54="W"))+SUMPRODUCT((ATI3:ATI54=ARR20)*(ATL3:ATL54=ARR23)*(ATM3:ATM54="W"))+SUMPRODUCT((ATI3:ATI54=ARR21)*(ATL3:ATL54=ARR20)*(ATN3:ATN54="W"))+SUMPRODUCT((ATI3:ATI54=ARR22)*(ATL3:ATL54=ARR20)*(ATN3:ATN54="W"))+SUMPRODUCT((ATI3:ATI54=ARR23)*(ATL3:ATL54=ARR20)*(ATN3:ATN54="W"))</f>
        <v>0</v>
      </c>
      <c r="ART20" s="385">
        <f ca="1">SUMPRODUCT((ATI3:ATI54=ARR20)*(ATL3:ATL54=ARR21)*(ATM3:ATM54="D"))+SUMPRODUCT((ATI3:ATI54=ARR20)*(ATL3:ATL54=ARR22)*(ATM3:ATM54="D"))+SUMPRODUCT((ATI3:ATI54=ARR20)*(ATL3:ATL54=ARR23)*(ATM3:ATM54="D"))+SUMPRODUCT((ATI3:ATI54=ARR21)*(ATL3:ATL54=ARR20)*(ATM3:ATM54="D"))+SUMPRODUCT((ATI3:ATI54=ARR22)*(ATL3:ATL54=ARR20)*(ATM3:ATM54="D"))+SUMPRODUCT((ATI3:ATI54=ARR23)*(ATL3:ATL54=ARR20)*(ATM3:ATM54="D"))</f>
        <v>0</v>
      </c>
      <c r="ARU20" s="385">
        <f ca="1">SUMPRODUCT((ATI3:ATI54=ARR20)*(ATL3:ATL54=ARR21)*(ATM3:ATM54="L"))+SUMPRODUCT((ATI3:ATI54=ARR20)*(ATL3:ATL54=ARR22)*(ATM3:ATM54="L"))+SUMPRODUCT((ATI3:ATI54=ARR20)*(ATL3:ATL54=ARR23)*(ATM3:ATM54="L"))+SUMPRODUCT((ATI3:ATI54=ARR21)*(ATL3:ATL54=ARR20)*(ATN3:ATN54="L"))+SUMPRODUCT((ATI3:ATI54=ARR22)*(ATL3:ATL54=ARR20)*(ATN3:ATN54="L"))+SUMPRODUCT((ATI3:ATI54=ARR23)*(ATL3:ATL54=ARR20)*(ATN3:ATN54="L"))</f>
        <v>0</v>
      </c>
      <c r="ARV20" s="385">
        <f ca="1">SUMPRODUCT((ATI3:ATI54=ARR20)*(ATL3:ATL54=ARR21)*ATJ3:ATJ54)+SUMPRODUCT((ATI3:ATI54=ARR20)*(ATL3:ATL54=ARR22)*ATJ3:ATJ54)+SUMPRODUCT((ATI3:ATI54=ARR20)*(ATL3:ATL54=ARR18)*ATJ3:ATJ54)+SUMPRODUCT((ATI3:ATI54=ARR20)*(ATL3:ATL54=ARR19)*ATJ3:ATJ54)+SUMPRODUCT((ATI3:ATI54=ARR21)*(ATL3:ATL54=ARR20)*ATK3:ATK54)+SUMPRODUCT((ATI3:ATI54=ARR22)*(ATL3:ATL54=ARR20)*ATK3:ATK54)+SUMPRODUCT((ATI3:ATI54=ARR18)*(ATL3:ATL54=ARR20)*ATK3:ATK54)+SUMPRODUCT((ATI3:ATI54=ARR19)*(ATL3:ATL54=ARR20)*ATK3:ATK54)</f>
        <v>0</v>
      </c>
      <c r="ARW20" s="385">
        <f ca="1">SUMPRODUCT((ATI3:ATI54=ARR20)*(ATL3:ATL54=ARR21)*ATK3:ATK54)+SUMPRODUCT((ATI3:ATI54=ARR20)*(ATL3:ATL54=ARR22)*ATK3:ATK54)+SUMPRODUCT((ATI3:ATI54=ARR20)*(ATL3:ATL54=ARR18)*ATK3:ATK54)+SUMPRODUCT((ATI3:ATI54=ARR20)*(ATL3:ATL54=ARR19)*ATK3:ATK54)+SUMPRODUCT((ATI3:ATI54=ARR21)*(ATL3:ATL54=ARR20)*ATJ3:ATJ54)+SUMPRODUCT((ATI3:ATI54=ARR22)*(ATL3:ATL54=ARR20)*ATJ3:ATJ54)+SUMPRODUCT((ATI3:ATI54=ARR18)*(ATL3:ATL54=ARR20)*ATJ3:ATJ54)+SUMPRODUCT((ATI3:ATI54=ARR19)*(ATL3:ATL54=ARR20)*ATJ3:ATJ54)</f>
        <v>0</v>
      </c>
      <c r="ARX20" s="385">
        <f t="shared" ref="ARX20:ARX21" ca="1" si="3433">ARV20-ARW20+1000</f>
        <v>1000</v>
      </c>
      <c r="ARY20" s="385" t="str">
        <f t="shared" ref="ARY20:ARY21" ca="1" si="3434">IF(ARR20&lt;&gt;"",ARS20*3+ART20*1,"")</f>
        <v/>
      </c>
      <c r="ARZ20" s="385" t="str">
        <f ca="1">IF(ARR20&lt;&gt;"",VLOOKUP(ARR20,APK4:APQ52,7,FALSE),"")</f>
        <v/>
      </c>
      <c r="ASA20" s="385" t="str">
        <f ca="1">IF(ARR20&lt;&gt;"",VLOOKUP(ARR20,APK4:APQ52,5,FALSE),"")</f>
        <v/>
      </c>
      <c r="ASB20" s="385" t="str">
        <f ca="1">IF(ARR20&lt;&gt;"",VLOOKUP(ARR20,APK4:APS52,9,FALSE),"")</f>
        <v/>
      </c>
      <c r="ASC20" s="385" t="str">
        <f t="shared" ref="ASC20:ASC21" ca="1" si="3435">ARY20</f>
        <v/>
      </c>
      <c r="ASD20" s="385" t="str">
        <f t="shared" ref="ASD20" ca="1" si="3436">IF(ARR20&lt;&gt;"",RANK(ASC20,ASC18:ASC22),"")</f>
        <v/>
      </c>
      <c r="ASE20" s="385" t="str">
        <f t="shared" ref="ASE20" ca="1" si="3437">IF(ARR20&lt;&gt;"",SUMPRODUCT((ASC18:ASC22=ASC20)*(ARX18:ARX22&gt;ARX20)),"")</f>
        <v/>
      </c>
      <c r="ASF20" s="385" t="str">
        <f t="shared" ref="ASF20" ca="1" si="3438">IF(ARR20&lt;&gt;"",SUMPRODUCT((ASC18:ASC22=ASC20)*(ARX18:ARX22=ARX20)*(ARV18:ARV22&gt;ARV20)),"")</f>
        <v/>
      </c>
      <c r="ASG20" s="385" t="str">
        <f t="shared" ref="ASG20" ca="1" si="3439">IF(ARR20&lt;&gt;"",SUMPRODUCT((ASC18:ASC22=ASC20)*(ARX18:ARX22=ARX20)*(ARV18:ARV22=ARV20)*(ARZ18:ARZ22&gt;ARZ20)),"")</f>
        <v/>
      </c>
      <c r="ASH20" s="385" t="str">
        <f t="shared" ref="ASH20" ca="1" si="3440">IF(ARR20&lt;&gt;"",SUMPRODUCT((ASC18:ASC22=ASC20)*(ARX18:ARX22=ARX20)*(ARV18:ARV22=ARV20)*(ARZ18:ARZ22=ARZ20)*(ASA18:ASA22&gt;ASA20)),"")</f>
        <v/>
      </c>
      <c r="ASI20" s="385" t="str">
        <f t="shared" ref="ASI20" ca="1" si="3441">IF(ARR20&lt;&gt;"",SUMPRODUCT((ASC18:ASC22=ASC20)*(ARX18:ARX22=ARX20)*(ARV18:ARV22=ARV20)*(ARZ18:ARZ22=ARZ20)*(ASA18:ASA22=ASA20)*(ASB18:ASB22&gt;ASB20)),"")</f>
        <v/>
      </c>
      <c r="ASJ20" s="385" t="str">
        <f t="shared" ref="ASJ20:ASJ21" ca="1" si="3442">IF(ARR20&lt;&gt;"",SUM(ASD20:ASI20)+2,"")</f>
        <v/>
      </c>
      <c r="ASK20" s="385" t="str">
        <f t="shared" ref="ASK20" ca="1" si="3443">IF(ARR20&lt;&gt;"",INDEX(ARR20:ARR22,MATCH(3,ASJ20:ASJ22,0),0),"")</f>
        <v/>
      </c>
      <c r="ATF20" s="385" t="str">
        <f t="shared" ref="ATF20" ca="1" si="3444">IF(ASK20&lt;&gt;"",ASK20,IF(ARQ20&lt;&gt;"",ARQ20,IF(AQW20&lt;&gt;"",AQW20,APW20)))</f>
        <v>Denmark</v>
      </c>
      <c r="ATG20" s="385">
        <v>3</v>
      </c>
      <c r="ATH20" s="385">
        <v>18</v>
      </c>
      <c r="ATI20" s="389" t="str">
        <f t="shared" si="33"/>
        <v>Norway</v>
      </c>
      <c r="ATJ20" s="389">
        <f ca="1">IF(ATI2&lt;&gt;"",IF(OFFSET('Game Board'!O25,0,ATJ1)&lt;&gt;"",OFFSET('Game Board'!O25,0,ATJ1),0),"")</f>
        <v>0</v>
      </c>
      <c r="ATK20" s="389">
        <f ca="1">IF(ATI2&lt;&gt;"",IF(OFFSET('Game Board'!P25,0,ATJ1)&lt;&gt;"",OFFSET('Game Board'!P25,0,ATJ1),0),"")</f>
        <v>0</v>
      </c>
      <c r="ATL20" s="389" t="str">
        <f t="shared" si="34"/>
        <v>Iceland</v>
      </c>
      <c r="ATM20" s="389" t="str">
        <f ca="1">IF(AND(OFFSET('Game Board'!O25,0,ATJ1)&lt;&gt;"",OFFSET('Game Board'!P25,0,ATJ1)&lt;&gt;""),IF(ATJ20&gt;ATK20,"W",IF(ATJ20=ATK20,"D","L")),"")</f>
        <v/>
      </c>
      <c r="ATN20" s="385" t="str">
        <f t="shared" ca="1" si="3098"/>
        <v/>
      </c>
      <c r="ATY20" s="391"/>
      <c r="AXO20" s="389"/>
      <c r="AXP20" s="389"/>
      <c r="AXQ20" s="389"/>
      <c r="AXR20" s="389"/>
      <c r="AXS20" s="389"/>
      <c r="AYE20" s="391"/>
      <c r="BBU20" s="389"/>
      <c r="BBV20" s="389"/>
      <c r="BBW20" s="389"/>
      <c r="BBX20" s="389"/>
      <c r="BBY20" s="389"/>
      <c r="BCK20" s="391"/>
      <c r="BGA20" s="389"/>
      <c r="BGB20" s="389"/>
      <c r="BGC20" s="389"/>
      <c r="BGD20" s="389"/>
      <c r="BGE20" s="389"/>
      <c r="BGQ20" s="391"/>
      <c r="BKG20" s="389"/>
      <c r="BKH20" s="389"/>
      <c r="BKI20" s="389"/>
      <c r="BKJ20" s="389"/>
      <c r="BKK20" s="389"/>
      <c r="BKW20" s="391"/>
      <c r="BOM20" s="389"/>
      <c r="BON20" s="389"/>
      <c r="BOO20" s="389"/>
      <c r="BOP20" s="389"/>
      <c r="BOQ20" s="389"/>
      <c r="BPC20" s="391"/>
      <c r="BSS20" s="389"/>
      <c r="BST20" s="389"/>
      <c r="BSU20" s="389"/>
      <c r="BSV20" s="389"/>
      <c r="BSW20" s="389"/>
      <c r="BTI20" s="391"/>
      <c r="BWY20" s="389"/>
      <c r="BWZ20" s="389"/>
      <c r="BXA20" s="389"/>
      <c r="BXB20" s="389"/>
      <c r="BXC20" s="389"/>
      <c r="BXO20" s="391"/>
      <c r="CBE20" s="389"/>
      <c r="CBF20" s="389"/>
      <c r="CBG20" s="389"/>
      <c r="CBH20" s="389"/>
      <c r="CBI20" s="389"/>
      <c r="CBU20" s="391"/>
      <c r="CFK20" s="389"/>
      <c r="CFL20" s="389"/>
      <c r="CFM20" s="389"/>
      <c r="CFN20" s="389"/>
      <c r="CFO20" s="389"/>
      <c r="CGA20" s="391"/>
      <c r="CJQ20" s="389"/>
      <c r="CJR20" s="389"/>
      <c r="CJS20" s="389"/>
      <c r="CJT20" s="389"/>
      <c r="CJU20" s="389"/>
      <c r="CKG20" s="391"/>
      <c r="CNW20" s="389"/>
      <c r="CNX20" s="389"/>
      <c r="CNY20" s="389"/>
      <c r="CNZ20" s="389"/>
      <c r="COA20" s="389"/>
      <c r="COM20" s="391"/>
      <c r="CSC20" s="389"/>
      <c r="CSD20" s="389"/>
      <c r="CSE20" s="389"/>
      <c r="CSF20" s="389"/>
      <c r="CSG20" s="389"/>
      <c r="CSS20" s="391"/>
      <c r="CWI20" s="389"/>
      <c r="CWJ20" s="389"/>
      <c r="CWK20" s="389"/>
      <c r="CWL20" s="389"/>
      <c r="CWM20" s="389"/>
      <c r="CWY20" s="391"/>
      <c r="DAO20" s="389"/>
      <c r="DAP20" s="389"/>
      <c r="DAQ20" s="389"/>
      <c r="DAR20" s="389"/>
      <c r="DAS20" s="389"/>
      <c r="DBE20" s="391"/>
      <c r="DEU20" s="389"/>
      <c r="DEV20" s="389"/>
      <c r="DEW20" s="389"/>
      <c r="DEX20" s="389"/>
      <c r="DEY20" s="389"/>
      <c r="DFK20" s="391"/>
      <c r="DJA20" s="389"/>
      <c r="DJB20" s="389"/>
      <c r="DJC20" s="389"/>
      <c r="DJD20" s="389"/>
      <c r="DJE20" s="389"/>
      <c r="DJQ20" s="391"/>
      <c r="DNG20" s="389"/>
      <c r="DNH20" s="389"/>
      <c r="DNI20" s="389"/>
      <c r="DNJ20" s="389"/>
      <c r="DNK20" s="389"/>
      <c r="DNW20" s="391"/>
      <c r="DRM20" s="389"/>
      <c r="DRN20" s="389"/>
      <c r="DRO20" s="389"/>
      <c r="DRP20" s="389"/>
      <c r="DRQ20" s="389"/>
      <c r="DSC20" s="391"/>
      <c r="DVS20" s="389"/>
      <c r="DVT20" s="389"/>
      <c r="DVU20" s="389"/>
      <c r="DVV20" s="389"/>
      <c r="DVW20" s="389"/>
      <c r="DWI20" s="391"/>
      <c r="DZY20" s="389"/>
      <c r="DZZ20" s="389"/>
      <c r="EAA20" s="389"/>
      <c r="EAB20" s="389"/>
      <c r="EAC20" s="389"/>
      <c r="EAO20" s="391"/>
      <c r="EEE20" s="389"/>
      <c r="EEF20" s="389"/>
      <c r="EEG20" s="389"/>
      <c r="EEH20" s="389"/>
      <c r="EEI20" s="389"/>
      <c r="EEU20" s="391"/>
      <c r="EIK20" s="389"/>
      <c r="EIL20" s="389"/>
      <c r="EIM20" s="389"/>
      <c r="EIN20" s="389"/>
      <c r="EIO20" s="389"/>
      <c r="EJA20" s="391"/>
      <c r="EMQ20" s="389"/>
      <c r="EMR20" s="389"/>
      <c r="EMS20" s="389"/>
      <c r="EMT20" s="389"/>
      <c r="EMU20" s="389"/>
      <c r="ENG20" s="391"/>
      <c r="EQW20" s="389"/>
      <c r="EQX20" s="389"/>
      <c r="EQY20" s="389"/>
      <c r="EQZ20" s="389"/>
      <c r="ERA20" s="389"/>
      <c r="ERM20" s="391"/>
      <c r="EVC20" s="389"/>
      <c r="EVD20" s="389"/>
      <c r="EVE20" s="389"/>
      <c r="EVF20" s="389"/>
      <c r="EVG20" s="389"/>
      <c r="EVS20" s="391"/>
      <c r="EZI20" s="389"/>
      <c r="EZJ20" s="389"/>
      <c r="EZK20" s="389"/>
      <c r="EZL20" s="389"/>
      <c r="EZM20" s="389"/>
      <c r="EZY20" s="391"/>
      <c r="FDO20" s="389"/>
      <c r="FDP20" s="389"/>
      <c r="FDQ20" s="389"/>
      <c r="FDR20" s="389"/>
      <c r="FDS20" s="389"/>
      <c r="FEE20" s="391"/>
      <c r="FHU20" s="389"/>
      <c r="FHV20" s="389"/>
      <c r="FHW20" s="389"/>
      <c r="FHX20" s="389"/>
      <c r="FHY20" s="389"/>
      <c r="FIK20" s="391"/>
      <c r="FMA20" s="389"/>
      <c r="FMB20" s="389"/>
      <c r="FMC20" s="389"/>
      <c r="FMD20" s="389"/>
      <c r="FME20" s="389"/>
      <c r="FMQ20" s="391"/>
      <c r="FQG20" s="389"/>
      <c r="FQH20" s="389"/>
      <c r="FQI20" s="389"/>
      <c r="FQJ20" s="389"/>
      <c r="FQK20" s="389"/>
      <c r="FQW20" s="391"/>
      <c r="FUM20" s="389"/>
      <c r="FUN20" s="389"/>
      <c r="FUO20" s="389"/>
      <c r="FUP20" s="389"/>
      <c r="FUQ20" s="389"/>
      <c r="FVC20" s="391"/>
      <c r="FYS20" s="389"/>
      <c r="FYT20" s="389"/>
      <c r="FYU20" s="389"/>
      <c r="FYV20" s="389"/>
      <c r="FYW20" s="389"/>
      <c r="FZI20" s="391"/>
      <c r="GCY20" s="389"/>
      <c r="GCZ20" s="389"/>
      <c r="GDA20" s="389"/>
      <c r="GDB20" s="389"/>
      <c r="GDC20" s="389"/>
      <c r="GDO20" s="391"/>
      <c r="GHE20" s="389"/>
      <c r="GHF20" s="389"/>
      <c r="GHG20" s="389"/>
      <c r="GHH20" s="389"/>
      <c r="GHI20" s="389"/>
      <c r="GHU20" s="391"/>
      <c r="GLK20" s="389"/>
      <c r="GLL20" s="389"/>
      <c r="GLM20" s="389"/>
      <c r="GLN20" s="389"/>
      <c r="GLO20" s="389"/>
      <c r="GMA20" s="391"/>
      <c r="GPQ20" s="389"/>
      <c r="GPR20" s="389"/>
      <c r="GPS20" s="389"/>
      <c r="GPT20" s="389"/>
      <c r="GPU20" s="389"/>
      <c r="GQG20" s="391"/>
      <c r="GTW20" s="389"/>
      <c r="GTX20" s="389"/>
      <c r="GTY20" s="389"/>
      <c r="GTZ20" s="389"/>
      <c r="GUA20" s="389"/>
      <c r="GUM20" s="391"/>
      <c r="GYC20" s="389"/>
      <c r="GYD20" s="389"/>
      <c r="GYE20" s="389"/>
      <c r="GYF20" s="389"/>
      <c r="GYG20" s="389"/>
      <c r="GYS20" s="391"/>
      <c r="HCI20" s="389"/>
      <c r="HCJ20" s="389"/>
      <c r="HCK20" s="389"/>
      <c r="HCL20" s="389"/>
      <c r="HCM20" s="389"/>
      <c r="HCY20" s="391"/>
      <c r="HGO20" s="389"/>
      <c r="HGP20" s="389"/>
      <c r="HGQ20" s="389"/>
      <c r="HGR20" s="389"/>
      <c r="HGS20" s="389"/>
      <c r="HHE20" s="391"/>
      <c r="HKU20" s="389"/>
      <c r="HKV20" s="389"/>
      <c r="HKW20" s="389"/>
      <c r="HKX20" s="389"/>
      <c r="HKY20" s="389"/>
      <c r="HLK20" s="391"/>
      <c r="HPA20" s="389"/>
      <c r="HPB20" s="389"/>
      <c r="HPC20" s="389"/>
      <c r="HPD20" s="389"/>
      <c r="HPE20" s="389"/>
      <c r="HPQ20" s="391"/>
      <c r="HTG20" s="389"/>
      <c r="HTH20" s="389"/>
      <c r="HTI20" s="389"/>
      <c r="HTJ20" s="389"/>
      <c r="HTK20" s="389"/>
      <c r="HTW20" s="391"/>
      <c r="HXM20" s="389"/>
      <c r="HXN20" s="389"/>
      <c r="HXO20" s="389"/>
      <c r="HXP20" s="389"/>
      <c r="HXQ20" s="389"/>
      <c r="HYC20" s="391"/>
      <c r="IBS20" s="389"/>
      <c r="IBT20" s="389"/>
      <c r="IBU20" s="389"/>
      <c r="IBV20" s="389"/>
      <c r="IBW20" s="389"/>
      <c r="ICI20" s="391"/>
      <c r="IFY20" s="389"/>
      <c r="IFZ20" s="389"/>
      <c r="IGA20" s="389"/>
      <c r="IGB20" s="389"/>
      <c r="IGC20" s="389"/>
      <c r="IGO20" s="391"/>
      <c r="IKE20" s="389"/>
      <c r="IKF20" s="389"/>
      <c r="IKG20" s="389"/>
      <c r="IKH20" s="389"/>
      <c r="IKI20" s="389"/>
      <c r="IKU20" s="391"/>
      <c r="IOK20" s="389"/>
      <c r="IOL20" s="389"/>
      <c r="IOM20" s="389"/>
      <c r="ION20" s="389"/>
      <c r="IOO20" s="389"/>
      <c r="IPA20" s="391"/>
      <c r="ISQ20" s="389"/>
      <c r="ISR20" s="389"/>
      <c r="ISS20" s="389"/>
      <c r="IST20" s="389"/>
      <c r="ISU20" s="389"/>
      <c r="ITG20" s="391"/>
      <c r="IWW20" s="389"/>
      <c r="IWX20" s="389"/>
      <c r="IWY20" s="389"/>
      <c r="IWZ20" s="389"/>
      <c r="IXA20" s="389"/>
      <c r="IXM20" s="391"/>
      <c r="JBC20" s="389"/>
      <c r="JBD20" s="389"/>
      <c r="JBE20" s="389"/>
      <c r="JBF20" s="389"/>
      <c r="JBG20" s="389"/>
      <c r="JBS20" s="391"/>
      <c r="JFI20" s="389"/>
      <c r="JFJ20" s="389"/>
      <c r="JFK20" s="389"/>
      <c r="JFL20" s="389"/>
      <c r="JFM20" s="389"/>
      <c r="JFY20" s="391"/>
      <c r="JJO20" s="389"/>
      <c r="JJP20" s="389"/>
      <c r="JJQ20" s="389"/>
      <c r="JJR20" s="389"/>
      <c r="JJS20" s="389"/>
      <c r="JKE20" s="391"/>
      <c r="JNU20" s="389"/>
      <c r="JNV20" s="389"/>
      <c r="JNW20" s="389"/>
      <c r="JNX20" s="389"/>
      <c r="JNY20" s="389"/>
      <c r="JOK20" s="391"/>
      <c r="JSA20" s="389"/>
      <c r="JSB20" s="389"/>
      <c r="JSC20" s="389"/>
      <c r="JSD20" s="389"/>
      <c r="JSE20" s="389"/>
      <c r="JSQ20" s="391"/>
      <c r="JWG20" s="389"/>
      <c r="JWH20" s="389"/>
      <c r="JWI20" s="389"/>
      <c r="JWJ20" s="389"/>
      <c r="JWK20" s="389"/>
      <c r="JWW20" s="391"/>
      <c r="KAM20" s="389"/>
      <c r="KAN20" s="389"/>
      <c r="KAO20" s="389"/>
      <c r="KAP20" s="389"/>
      <c r="KAQ20" s="389"/>
      <c r="KBC20" s="391"/>
      <c r="KES20" s="389"/>
      <c r="KET20" s="389"/>
      <c r="KEU20" s="389"/>
      <c r="KEV20" s="389"/>
      <c r="KEW20" s="389"/>
      <c r="KFI20" s="391"/>
      <c r="KIY20" s="389"/>
      <c r="KIZ20" s="389"/>
      <c r="KJA20" s="389"/>
      <c r="KJB20" s="389"/>
      <c r="KJC20" s="389"/>
      <c r="KJO20" s="391"/>
      <c r="KNE20" s="389"/>
      <c r="KNF20" s="389"/>
      <c r="KNG20" s="389"/>
      <c r="KNH20" s="389"/>
      <c r="KNI20" s="389"/>
      <c r="KNU20" s="391"/>
      <c r="KRK20" s="389"/>
      <c r="KRL20" s="389"/>
      <c r="KRM20" s="389"/>
      <c r="KRN20" s="389"/>
      <c r="KRO20" s="389"/>
      <c r="KSA20" s="391"/>
      <c r="KVQ20" s="389"/>
      <c r="KVR20" s="389"/>
      <c r="KVS20" s="389"/>
      <c r="KVT20" s="389"/>
      <c r="KVU20" s="389"/>
      <c r="KWG20" s="391"/>
      <c r="KZW20" s="389"/>
      <c r="KZX20" s="389"/>
      <c r="KZY20" s="389"/>
      <c r="KZZ20" s="389"/>
      <c r="LAA20" s="389"/>
      <c r="LAM20" s="391"/>
      <c r="LEC20" s="389"/>
      <c r="LED20" s="389"/>
      <c r="LEE20" s="389"/>
      <c r="LEF20" s="389"/>
      <c r="LEG20" s="389"/>
      <c r="LES20" s="391"/>
      <c r="LII20" s="389"/>
      <c r="LIJ20" s="389"/>
      <c r="LIK20" s="389"/>
      <c r="LIL20" s="389"/>
      <c r="LIM20" s="389"/>
      <c r="LIY20" s="391"/>
      <c r="LMO20" s="389"/>
      <c r="LMP20" s="389"/>
      <c r="LMQ20" s="389"/>
      <c r="LMR20" s="389"/>
      <c r="LMS20" s="389"/>
      <c r="LNE20" s="391"/>
      <c r="LQU20" s="389"/>
      <c r="LQV20" s="389"/>
      <c r="LQW20" s="389"/>
      <c r="LQX20" s="389"/>
      <c r="LQY20" s="389"/>
      <c r="LRK20" s="391"/>
      <c r="LVA20" s="389"/>
      <c r="LVB20" s="389"/>
      <c r="LVC20" s="389"/>
      <c r="LVD20" s="389"/>
      <c r="LVE20" s="389"/>
      <c r="LVQ20" s="391"/>
      <c r="LZG20" s="389"/>
      <c r="LZH20" s="389"/>
      <c r="LZI20" s="389"/>
      <c r="LZJ20" s="389"/>
      <c r="LZK20" s="389"/>
      <c r="LZW20" s="391"/>
      <c r="MDM20" s="389"/>
      <c r="MDN20" s="389"/>
      <c r="MDO20" s="389"/>
      <c r="MDP20" s="389"/>
      <c r="MDQ20" s="389"/>
      <c r="MEC20" s="391"/>
      <c r="MHS20" s="389"/>
      <c r="MHT20" s="389"/>
      <c r="MHU20" s="389"/>
      <c r="MHV20" s="389"/>
      <c r="MHW20" s="389"/>
      <c r="MII20" s="391"/>
      <c r="MLY20" s="389"/>
      <c r="MLZ20" s="389"/>
      <c r="MMA20" s="389"/>
      <c r="MMB20" s="389"/>
      <c r="MMC20" s="389"/>
      <c r="MMO20" s="391"/>
      <c r="MQE20" s="389"/>
      <c r="MQF20" s="389"/>
      <c r="MQG20" s="389"/>
      <c r="MQH20" s="389"/>
      <c r="MQI20" s="389"/>
      <c r="MQU20" s="391"/>
      <c r="MUK20" s="389"/>
      <c r="MUL20" s="389"/>
      <c r="MUM20" s="389"/>
      <c r="MUN20" s="389"/>
      <c r="MUO20" s="389"/>
      <c r="MVA20" s="391"/>
      <c r="MYQ20" s="389"/>
      <c r="MYR20" s="389"/>
      <c r="MYS20" s="389"/>
      <c r="MYT20" s="389"/>
      <c r="MYU20" s="389"/>
      <c r="MZG20" s="391"/>
      <c r="NCW20" s="389"/>
      <c r="NCX20" s="389"/>
      <c r="NCY20" s="389"/>
      <c r="NCZ20" s="389"/>
      <c r="NDA20" s="389"/>
      <c r="NDM20" s="391"/>
      <c r="NHC20" s="389"/>
      <c r="NHD20" s="389"/>
      <c r="NHE20" s="389"/>
      <c r="NHF20" s="389"/>
      <c r="NHG20" s="389"/>
      <c r="NHS20" s="391"/>
      <c r="NLI20" s="389"/>
      <c r="NLJ20" s="389"/>
      <c r="NLK20" s="389"/>
      <c r="NLL20" s="389"/>
      <c r="NLM20" s="389"/>
      <c r="NLY20" s="391"/>
      <c r="NPO20" s="389"/>
      <c r="NPP20" s="389"/>
      <c r="NPQ20" s="389"/>
      <c r="NPR20" s="389"/>
      <c r="NPS20" s="389"/>
      <c r="NQE20" s="391"/>
      <c r="NTU20" s="389"/>
      <c r="NTV20" s="389"/>
      <c r="NTW20" s="389"/>
      <c r="NTX20" s="389"/>
      <c r="NTY20" s="389"/>
      <c r="NUK20" s="391"/>
      <c r="NYA20" s="389"/>
      <c r="NYB20" s="389"/>
      <c r="NYC20" s="389"/>
      <c r="NYD20" s="389"/>
      <c r="NYE20" s="389"/>
      <c r="NYQ20" s="391"/>
      <c r="OCG20" s="389"/>
      <c r="OCH20" s="389"/>
      <c r="OCI20" s="389"/>
      <c r="OCJ20" s="389"/>
      <c r="OCK20" s="389"/>
      <c r="OCW20" s="391"/>
      <c r="OGM20" s="389"/>
      <c r="OGN20" s="389"/>
      <c r="OGO20" s="389"/>
      <c r="OGP20" s="389"/>
      <c r="OGQ20" s="389"/>
      <c r="OHC20" s="391"/>
      <c r="OKS20" s="389"/>
      <c r="OKT20" s="389"/>
      <c r="OKU20" s="389"/>
      <c r="OKV20" s="389"/>
      <c r="OKW20" s="389"/>
      <c r="OLI20" s="391"/>
      <c r="OOY20" s="389"/>
      <c r="OOZ20" s="389"/>
      <c r="OPA20" s="389"/>
      <c r="OPB20" s="389"/>
      <c r="OPC20" s="389"/>
      <c r="OPO20" s="391"/>
      <c r="OTE20" s="389"/>
      <c r="OTF20" s="389"/>
      <c r="OTG20" s="389"/>
      <c r="OTH20" s="389"/>
      <c r="OTI20" s="389"/>
      <c r="OTU20" s="391"/>
      <c r="OXK20" s="389"/>
      <c r="OXL20" s="389"/>
      <c r="OXM20" s="389"/>
      <c r="OXN20" s="389"/>
      <c r="OXO20" s="389"/>
      <c r="OYA20" s="391"/>
      <c r="PBQ20" s="389"/>
      <c r="PBR20" s="389"/>
      <c r="PBS20" s="389"/>
      <c r="PBT20" s="389"/>
      <c r="PBU20" s="389"/>
      <c r="PCG20" s="391"/>
      <c r="PFW20" s="389"/>
      <c r="PFX20" s="389"/>
      <c r="PFY20" s="389"/>
      <c r="PFZ20" s="389"/>
      <c r="PGA20" s="389"/>
      <c r="PGM20" s="391"/>
      <c r="PKC20" s="389"/>
      <c r="PKD20" s="389"/>
      <c r="PKE20" s="389"/>
      <c r="PKF20" s="389"/>
      <c r="PKG20" s="389"/>
      <c r="PKS20" s="391"/>
      <c r="POI20" s="389"/>
      <c r="POJ20" s="389"/>
      <c r="POK20" s="389"/>
      <c r="POL20" s="389"/>
      <c r="POM20" s="389"/>
    </row>
    <row r="21" spans="2:1995 2085:2985 3075:4085 4175:5075 5165:6065 6155:7165 7255:8155 8245:9145 9235:10233 10241:11219" x14ac:dyDescent="0.25">
      <c r="B21" s="385">
        <f>VLOOKUP(C21,CX18:CY22,2,FALSE)</f>
        <v>2</v>
      </c>
      <c r="C21" s="386" t="str">
        <f>'Tournament Setup'!D17</f>
        <v>Sweden</v>
      </c>
      <c r="D21" s="385">
        <f>SUMPRODUCT((DA3:DA54=C21)*(DE3:DE54="W"))+SUMPRODUCT((DD3:DD54=C21)*(DF3:DF54="W"))</f>
        <v>0</v>
      </c>
      <c r="E21" s="385">
        <f>SUMPRODUCT((DA3:DA54=C21)*(DE3:DE54="D"))+SUMPRODUCT((DD3:DD54=C21)*(DF3:DF54="D"))</f>
        <v>0</v>
      </c>
      <c r="F21" s="385">
        <f>SUMPRODUCT((DA3:DA54=C21)*(DE3:DE54="L"))+SUMPRODUCT((DD3:DD54=C21)*(DF3:DF54="L"))</f>
        <v>0</v>
      </c>
      <c r="G21" s="385">
        <f>SUMIF(DA3:DA72,C21,DB3:DB72)+SUMIF(DD3:DD72,C21,DC3:DC72)</f>
        <v>0</v>
      </c>
      <c r="H21" s="385">
        <f>SUMIF(DD3:DD72,C21,DB3:DB72)+SUMIF(DA3:DA72,C21,DC3:DC72)</f>
        <v>0</v>
      </c>
      <c r="I21" s="385">
        <f t="shared" si="2562"/>
        <v>1000</v>
      </c>
      <c r="J21" s="385">
        <f t="shared" si="2563"/>
        <v>0</v>
      </c>
      <c r="K21" s="391">
        <v>22</v>
      </c>
      <c r="L21" s="385">
        <f>IF(COUNTIF(J18:J22,4)&lt;&gt;4,RANK(J21,J18:J22),J73)</f>
        <v>1</v>
      </c>
      <c r="N21" s="385">
        <f>SUMPRODUCT((L18:L21=L21)*(K18:K21&lt;K21))+L21</f>
        <v>3</v>
      </c>
      <c r="O21" s="386" t="str">
        <f>INDEX(C18:C22,MATCH(4,N18:N22,0),0)</f>
        <v>Germany</v>
      </c>
      <c r="P21" s="385">
        <f>INDEX(L18:L22,MATCH(O21,C18:C22,0),0)</f>
        <v>1</v>
      </c>
      <c r="Q21" s="385" t="str">
        <f>IF(AND(Q20&lt;&gt;"",P21=1),O21,"")</f>
        <v>Germany</v>
      </c>
      <c r="R21" s="385" t="str">
        <f>IF(AND(R20&lt;&gt;"",P22=2),O22,"")</f>
        <v/>
      </c>
      <c r="V21" s="385" t="str">
        <f t="shared" si="2805"/>
        <v>Germany</v>
      </c>
      <c r="W21" s="385">
        <f>SUMPRODUCT((DA3:DA54=V21)*(DD3:DD54=V22)*(DE3:DE54="W"))+SUMPRODUCT((DA3:DA54=V21)*(DD3:DD54=V18)*(DE3:DE54="W"))+SUMPRODUCT((DA3:DA54=V21)*(DD3:DD54=V19)*(DE3:DE54="W"))+SUMPRODUCT((DA3:DA54=V21)*(DD3:DD54=V20)*(DE3:DE54="W"))+SUMPRODUCT((DA3:DA54=V22)*(DD3:DD54=V21)*(DF3:DF54="W"))+SUMPRODUCT((DA3:DA54=V18)*(DD3:DD54=V21)*(DF3:DF54="W"))+SUMPRODUCT((DA3:DA54=V19)*(DD3:DD54=V21)*(DF3:DF54="W"))+SUMPRODUCT((DA3:DA54=V20)*(DD3:DD54=V21)*(DF3:DF54="W"))</f>
        <v>0</v>
      </c>
      <c r="X21" s="385">
        <f>SUMPRODUCT((DA3:DA54=V21)*(DD3:DD54=V22)*(DE3:DE54="D"))+SUMPRODUCT((DA3:DA54=V21)*(DD3:DD54=V18)*(DE3:DE54="D"))+SUMPRODUCT((DA3:DA54=V21)*(DD3:DD54=V19)*(DE3:DE54="D"))+SUMPRODUCT((DA3:DA54=V21)*(DD3:DD54=V20)*(DE3:DE54="D"))+SUMPRODUCT((DA3:DA54=V22)*(DD3:DD54=V21)*(DE3:DE54="D"))+SUMPRODUCT((DA3:DA54=V18)*(DD3:DD54=V21)*(DE3:DE54="D"))+SUMPRODUCT((DA3:DA54=V19)*(DD3:DD54=V21)*(DE3:DE54="D"))+SUMPRODUCT((DA3:DA54=V20)*(DD3:DD54=V21)*(DE3:DE54="D"))</f>
        <v>0</v>
      </c>
      <c r="Y21" s="385">
        <f>SUMPRODUCT((DA3:DA54=V21)*(DD3:DD54=V22)*(DE3:DE54="L"))+SUMPRODUCT((DA3:DA54=V21)*(DD3:DD54=V18)*(DE3:DE54="L"))+SUMPRODUCT((DA3:DA54=V21)*(DD3:DD54=V19)*(DE3:DE54="L"))+SUMPRODUCT((DA3:DA54=V21)*(DD3:DD54=V20)*(DE3:DE54="L"))+SUMPRODUCT((DA3:DA54=V22)*(DD3:DD54=V21)*(DF3:DF54="L"))+SUMPRODUCT((DA3:DA54=V18)*(DD3:DD54=V21)*(DF3:DF54="L"))+SUMPRODUCT((DA3:DA54=V19)*(DD3:DD54=V21)*(DF3:DF54="L"))+SUMPRODUCT((DA3:DA54=V20)*(DD3:DD54=V21)*(DF3:DF54="L"))</f>
        <v>0</v>
      </c>
      <c r="Z21" s="385">
        <f>SUMPRODUCT((DA3:DA54=V21)*(DD3:DD54=V22)*DB3:DB54)+SUMPRODUCT((DA3:DA54=V21)*(DD3:DD54=V18)*DB3:DB54)+SUMPRODUCT((DA3:DA54=V21)*(DD3:DD54=V19)*DB3:DB54)+SUMPRODUCT((DA3:DA54=V21)*(DD3:DD54=V20)*DB3:DB54)+SUMPRODUCT((DA3:DA54=V22)*(DD3:DD54=V21)*DC3:DC54)+SUMPRODUCT((DA3:DA54=V18)*(DD3:DD54=V21)*DC3:DC54)+SUMPRODUCT((DA3:DA54=V19)*(DD3:DD54=V21)*DC3:DC54)+SUMPRODUCT((DA3:DA54=V20)*(DD3:DD54=V21)*DC3:DC54)</f>
        <v>0</v>
      </c>
      <c r="AA21" s="385">
        <f>SUMPRODUCT((DA3:DA54=V21)*(DD3:DD54=V22)*DC3:DC54)+SUMPRODUCT((DA3:DA54=V21)*(DD3:DD54=V18)*DC3:DC54)+SUMPRODUCT((DA3:DA54=V21)*(DD3:DD54=V19)*DC3:DC54)+SUMPRODUCT((DA3:DA54=V21)*(DD3:DD54=V20)*DC3:DC54)+SUMPRODUCT((DA3:DA54=V22)*(DD3:DD54=V21)*DB3:DB54)+SUMPRODUCT((DA3:DA54=V18)*(DD3:DD54=V21)*DB3:DB54)+SUMPRODUCT((DA3:DA54=V19)*(DD3:DD54=V21)*DB3:DB54)+SUMPRODUCT((DA3:DA54=V20)*(DD3:DD54=V21)*DB3:DB54)</f>
        <v>0</v>
      </c>
      <c r="AB21" s="385">
        <f>Z21-AA21+1000</f>
        <v>1000</v>
      </c>
      <c r="AC21" s="385">
        <f t="shared" si="2564"/>
        <v>0</v>
      </c>
      <c r="AD21" s="385">
        <f>IF(V21&lt;&gt;"",VLOOKUP(V21,C4:I52,7,FALSE),"")</f>
        <v>1000</v>
      </c>
      <c r="AE21" s="385">
        <f>IF(V21&lt;&gt;"",VLOOKUP(V21,C4:I52,5,FALSE),"")</f>
        <v>0</v>
      </c>
      <c r="AF21" s="385">
        <f>IF(V21&lt;&gt;"",VLOOKUP(V21,C4:K52,9,FALSE),"")</f>
        <v>30</v>
      </c>
      <c r="AG21" s="385">
        <f t="shared" si="2565"/>
        <v>0</v>
      </c>
      <c r="AH21" s="385">
        <f>IF(V21&lt;&gt;"",RANK(AG21,AG18:AG22),"")</f>
        <v>1</v>
      </c>
      <c r="AI21" s="385">
        <f>IF(V21&lt;&gt;"",SUMPRODUCT((AG18:AG22=AG21)*(AB18:AB22&gt;AB21)),"")</f>
        <v>0</v>
      </c>
      <c r="AJ21" s="385">
        <f>IF(V21&lt;&gt;"",SUMPRODUCT((AG18:AG22=AG21)*(AB18:AB22=AB21)*(Z18:Z22&gt;Z21)),"")</f>
        <v>0</v>
      </c>
      <c r="AK21" s="385">
        <f>IF(V21&lt;&gt;"",SUMPRODUCT((AG18:AG22=AG21)*(AB18:AB22=AB21)*(Z18:Z22=Z21)*(AD18:AD22&gt;AD21)),"")</f>
        <v>0</v>
      </c>
      <c r="AL21" s="385">
        <f>IF(V21&lt;&gt;"",SUMPRODUCT((AG18:AG22=AG21)*(AB18:AB22=AB21)*(Z18:Z22=Z21)*(AD18:AD22=AD21)*(AE18:AE22&gt;AE21)),"")</f>
        <v>0</v>
      </c>
      <c r="AM21" s="385">
        <f>IF(V21&lt;&gt;"",SUMPRODUCT((AG18:AG22=AG21)*(AB18:AB22=AB21)*(Z18:Z22=Z21)*(AD18:AD22=AD21)*(AE18:AE22=AE21)*(AF18:AF22&gt;AF21)),"")</f>
        <v>0</v>
      </c>
      <c r="AN21" s="385">
        <f>IF(V21&lt;&gt;"",IF(AN73&lt;&gt;"",IF(U69=3,AN73,AN73+U69),SUM(AH21:AM21)),"")</f>
        <v>1</v>
      </c>
      <c r="AO21" s="385" t="str">
        <f>IF(V21&lt;&gt;"",INDEX(V18:V22,MATCH(4,AN18:AN22,0),0),"")</f>
        <v>Poland</v>
      </c>
      <c r="AP21" s="385" t="str">
        <f>IF(R20&lt;&gt;"",R20,"")</f>
        <v/>
      </c>
      <c r="AQ21" s="385" t="str">
        <f>IF(AP21&lt;&gt;"",SUMPRODUCT((DA3:DA54=AP21)*(DD3:DD54=AP22)*(DE3:DE54="W"))+SUMPRODUCT((DA3:DA54=AP21)*(DD3:DD54=AP19)*(DE3:DE54="W"))+SUMPRODUCT((DA3:DA54=AP21)*(DD3:DD54=AP20)*(DE3:DE54="W"))+SUMPRODUCT((DA3:DA54=AP22)*(DD3:DD54=AP21)*(DF3:DF54="W"))+SUMPRODUCT((DA3:DA54=AP19)*(DD3:DD54=AP21)*(DF3:DF54="W"))+SUMPRODUCT((DA3:DA54=AP20)*(DD3:DD54=AP21)*(DF3:DF54="W")),"")</f>
        <v/>
      </c>
      <c r="AR21" s="385" t="str">
        <f>IF(AP21&lt;&gt;"",SUMPRODUCT((DA3:DA54=AP21)*(DD3:DD54=AP22)*(DE3:DE54="D"))+SUMPRODUCT((DA3:DA54=AP21)*(DD3:DD54=AP19)*(DE3:DE54="D"))+SUMPRODUCT((DA3:DA54=AP21)*(DD3:DD54=AP20)*(DE3:DE54="D"))+SUMPRODUCT((DA3:DA54=AP22)*(DD3:DD54=AP21)*(DE3:DE54="D"))+SUMPRODUCT((DA3:DA54=AP19)*(DD3:DD54=AP21)*(DE3:DE54="D"))+SUMPRODUCT((DA3:DA54=AP20)*(DD3:DD54=AP21)*(DE3:DE54="D")),"")</f>
        <v/>
      </c>
      <c r="AS21" s="385" t="str">
        <f>IF(AP21&lt;&gt;"",SUMPRODUCT((DA3:DA54=AP21)*(DD3:DD54=AP22)*(DE3:DE54="L"))+SUMPRODUCT((DA3:DA54=AP21)*(DD3:DD54=AP19)*(DE3:DE54="L"))+SUMPRODUCT((DA3:DA54=AP21)*(DD3:DD54=AP20)*(DE3:DE54="L"))+SUMPRODUCT((DA3:DA54=AP22)*(DD3:DD54=AP21)*(DF3:DF54="L"))+SUMPRODUCT((DA3:DA54=AP19)*(DD3:DD54=AP21)*(DF3:DF54="L"))+SUMPRODUCT((DA3:DA54=AP20)*(DD3:DD54=AP21)*(DF3:DF54="L")),"")</f>
        <v/>
      </c>
      <c r="AT21" s="385">
        <f>SUMPRODUCT((DA3:DA54=AP21)*(DD3:DD54=AP22)*DB3:DB54)+SUMPRODUCT((DA3:DA54=AP21)*(DD3:DD54=AP18)*DB3:DB54)+SUMPRODUCT((DA3:DA54=AP21)*(DD3:DD54=AP19)*DB3:DB54)+SUMPRODUCT((DA3:DA54=AP21)*(DD3:DD54=AP20)*DB3:DB54)+SUMPRODUCT((DA3:DA54=AP22)*(DD3:DD54=AP21)*DC3:DC54)+SUMPRODUCT((DA3:DA54=AP18)*(DD3:DD54=AP21)*DC3:DC54)+SUMPRODUCT((DA3:DA54=AP19)*(DD3:DD54=AP21)*DC3:DC54)+SUMPRODUCT((DA3:DA54=AP20)*(DD3:DD54=AP21)*DC3:DC54)</f>
        <v>0</v>
      </c>
      <c r="AU21" s="385">
        <f>SUMPRODUCT((DA3:DA54=AP21)*(DD3:DD54=AP22)*DC3:DC54)+SUMPRODUCT((DA3:DA54=AP21)*(DD3:DD54=AP18)*DC3:DC54)+SUMPRODUCT((DA3:DA54=AP21)*(DD3:DD54=AP19)*DC3:DC54)+SUMPRODUCT((DA3:DA54=AP21)*(DD3:DD54=AP20)*DC3:DC54)+SUMPRODUCT((DA3:DA54=AP22)*(DD3:DD54=AP21)*DB3:DB54)+SUMPRODUCT((DA3:DA54=AP18)*(DD3:DD54=AP21)*DB3:DB54)+SUMPRODUCT((DA3:DA54=AP19)*(DD3:DD54=AP21)*DB3:DB54)+SUMPRODUCT((DA3:DA54=AP20)*(DD3:DD54=AP21)*DB3:DB54)</f>
        <v>0</v>
      </c>
      <c r="AV21" s="385">
        <f>AT21-AU21+1000</f>
        <v>1000</v>
      </c>
      <c r="AW21" s="385" t="str">
        <f t="shared" si="2806"/>
        <v/>
      </c>
      <c r="AX21" s="385" t="str">
        <f>IF(AP21&lt;&gt;"",VLOOKUP(AP21,C4:I52,7,FALSE),"")</f>
        <v/>
      </c>
      <c r="AY21" s="385" t="str">
        <f>IF(AP21&lt;&gt;"",VLOOKUP(AP21,C4:I52,5,FALSE),"")</f>
        <v/>
      </c>
      <c r="AZ21" s="385" t="str">
        <f>IF(AP21&lt;&gt;"",VLOOKUP(AP21,C4:K52,9,FALSE),"")</f>
        <v/>
      </c>
      <c r="BA21" s="385" t="str">
        <f t="shared" si="2807"/>
        <v/>
      </c>
      <c r="BB21" s="385" t="str">
        <f>IF(AP21&lt;&gt;"",RANK(BA21,BA18:BA22),"")</f>
        <v/>
      </c>
      <c r="BC21" s="385" t="str">
        <f>IF(AP21&lt;&gt;"",SUMPRODUCT((BA18:BA22=BA21)*(AV18:AV22&gt;AV21)),"")</f>
        <v/>
      </c>
      <c r="BD21" s="385" t="str">
        <f>IF(AP21&lt;&gt;"",SUMPRODUCT((BA18:BA22=BA21)*(AV18:AV22=AV21)*(AT18:AT22&gt;AT21)),"")</f>
        <v/>
      </c>
      <c r="BE21" s="385" t="str">
        <f>IF(AP21&lt;&gt;"",SUMPRODUCT((BA18:BA22=BA21)*(AV18:AV22=AV21)*(AT18:AT22=AT21)*(AX18:AX22&gt;AX21)),"")</f>
        <v/>
      </c>
      <c r="BF21" s="385" t="str">
        <f>IF(AP21&lt;&gt;"",SUMPRODUCT((BA18:BA22=BA21)*(AV18:AV22=AV21)*(AT18:AT22=AT21)*(AX18:AX22=AX21)*(AY18:AY22&gt;AY21)),"")</f>
        <v/>
      </c>
      <c r="BG21" s="385" t="str">
        <f>IF(AP21&lt;&gt;"",SUMPRODUCT((BA18:BA22=BA21)*(AV18:AV22=AV21)*(AT18:AT22=AT21)*(AX18:AX22=AX21)*(AY18:AY22=AY21)*(AZ18:AZ22&gt;AZ21)),"")</f>
        <v/>
      </c>
      <c r="BH21" s="385" t="str">
        <f>IF(AP21&lt;&gt;"",IF(BH73&lt;&gt;"",IF(AO69=3,BH73,BH73+AO69),SUM(BB21:BG21)+1),"")</f>
        <v/>
      </c>
      <c r="BI21" s="385" t="str">
        <f>IF(AP21&lt;&gt;"",INDEX(AP19:AP22,MATCH(4,BH19:BH22,0),0),"")</f>
        <v/>
      </c>
      <c r="BJ21" s="385" t="str">
        <f>IF(S19&lt;&gt;"",S19,"")</f>
        <v/>
      </c>
      <c r="BK21" s="385">
        <f>SUMPRODUCT((DA3:DA54=BJ21)*(DD3:DD54=BJ22)*(DE3:DE54="W"))+SUMPRODUCT((DA3:DA54=BJ21)*(DD3:DD54=BJ23)*(DE3:DE54="W"))+SUMPRODUCT((DA3:DA54=BJ21)*(DD3:DD54=BJ20)*(DE3:DE54="W"))+SUMPRODUCT((DA3:DA54=BJ22)*(DD3:DD54=BJ21)*(DF3:DF54="W"))+SUMPRODUCT((DA3:DA54=BJ23)*(DD3:DD54=BJ21)*(DF3:DF54="W"))+SUMPRODUCT((DA3:DA54=BJ20)*(DD3:DD54=BJ21)*(DF3:DF54="W"))</f>
        <v>0</v>
      </c>
      <c r="BL21" s="385">
        <f>SUMPRODUCT((DA3:DA54=BJ21)*(DD3:DD54=BJ22)*(DE3:DE54="D"))+SUMPRODUCT((DA3:DA54=BJ21)*(DD3:DD54=BJ23)*(DE3:DE54="D"))+SUMPRODUCT((DA3:DA54=BJ21)*(DD3:DD54=BJ20)*(DE3:DE54="D"))+SUMPRODUCT((DA3:DA54=BJ22)*(DD3:DD54=BJ21)*(DE3:DE54="D"))+SUMPRODUCT((DA3:DA54=BJ23)*(DD3:DD54=BJ21)*(DE3:DE54="D"))+SUMPRODUCT((DA3:DA54=BJ20)*(DD3:DD54=BJ21)*(DE3:DE54="D"))</f>
        <v>0</v>
      </c>
      <c r="BM21" s="385">
        <f>SUMPRODUCT((DA3:DA54=BJ21)*(DD3:DD54=BJ22)*(DE3:DE54="L"))+SUMPRODUCT((DA3:DA54=BJ21)*(DD3:DD54=BJ23)*(DE3:DE54="L"))+SUMPRODUCT((DA3:DA54=BJ21)*(DD3:DD54=BJ20)*(DE3:DE54="L"))+SUMPRODUCT((DA3:DA54=BJ22)*(DD3:DD54=BJ21)*(DF3:DF54="L"))+SUMPRODUCT((DA3:DA54=BJ23)*(DD3:DD54=BJ21)*(DF3:DF54="L"))+SUMPRODUCT((DA3:DA54=BJ20)*(DD3:DD54=BJ21)*(DF3:DF54="L"))</f>
        <v>0</v>
      </c>
      <c r="BN21" s="385">
        <f>SUMPRODUCT((DA3:DA54=BJ21)*(DD3:DD54=BJ22)*DB3:DB54)+SUMPRODUCT((DA3:DA54=BJ21)*(DD3:DD54=BJ18)*DB3:DB54)+SUMPRODUCT((DA3:DA54=BJ21)*(DD3:DD54=BJ19)*DB3:DB54)+SUMPRODUCT((DA3:DA54=BJ21)*(DD3:DD54=BJ20)*DB3:DB54)+SUMPRODUCT((DA3:DA54=BJ22)*(DD3:DD54=BJ21)*DC3:DC54)+SUMPRODUCT((DA3:DA54=BJ18)*(DD3:DD54=BJ21)*DC3:DC54)+SUMPRODUCT((DA3:DA54=BJ19)*(DD3:DD54=BJ21)*DC3:DC54)+SUMPRODUCT((DA3:DA54=BJ20)*(DD3:DD54=BJ21)*DC3:DC54)</f>
        <v>0</v>
      </c>
      <c r="BO21" s="385">
        <f>SUMPRODUCT((DA3:DA54=BJ21)*(DD3:DD54=BJ22)*DC3:DC54)+SUMPRODUCT((DA3:DA54=BJ21)*(DD3:DD54=BJ18)*DC3:DC54)+SUMPRODUCT((DA3:DA54=BJ21)*(DD3:DD54=BJ19)*DC3:DC54)+SUMPRODUCT((DA3:DA54=BJ21)*(DD3:DD54=BJ20)*DC3:DC54)+SUMPRODUCT((DA3:DA54=BJ22)*(DD3:DD54=BJ21)*DB3:DB54)+SUMPRODUCT((DA3:DA54=BJ18)*(DD3:DD54=BJ21)*DB3:DB54)+SUMPRODUCT((DA3:DA54=BJ19)*(DD3:DD54=BJ21)*DB3:DB54)+SUMPRODUCT((DA3:DA54=BJ20)*(DD3:DD54=BJ21)*DB3:DB54)</f>
        <v>0</v>
      </c>
      <c r="BP21" s="385">
        <f>BN21-BO21+1000</f>
        <v>1000</v>
      </c>
      <c r="BQ21" s="385" t="str">
        <f t="shared" si="3099"/>
        <v/>
      </c>
      <c r="BR21" s="385" t="str">
        <f>IF(BJ21&lt;&gt;"",VLOOKUP(BJ21,C4:I52,7,FALSE),"")</f>
        <v/>
      </c>
      <c r="BS21" s="385" t="str">
        <f>IF(BJ21&lt;&gt;"",VLOOKUP(BJ21,C4:I52,5,FALSE),"")</f>
        <v/>
      </c>
      <c r="BT21" s="385" t="str">
        <f>IF(BJ21&lt;&gt;"",VLOOKUP(BJ21,C4:K52,9,FALSE),"")</f>
        <v/>
      </c>
      <c r="BU21" s="385" t="str">
        <f t="shared" si="3100"/>
        <v/>
      </c>
      <c r="BV21" s="385" t="str">
        <f>IF(BJ21&lt;&gt;"",RANK(BU21,BU18:BU22),"")</f>
        <v/>
      </c>
      <c r="BW21" s="385" t="str">
        <f>IF(BJ21&lt;&gt;"",SUMPRODUCT((BU18:BU22=BU21)*(BP18:BP22&gt;BP21)),"")</f>
        <v/>
      </c>
      <c r="BX21" s="385" t="str">
        <f>IF(BJ21&lt;&gt;"",SUMPRODUCT((BU18:BU22=BU21)*(BP18:BP22=BP21)*(BN18:BN22&gt;BN21)),"")</f>
        <v/>
      </c>
      <c r="BY21" s="385" t="str">
        <f>IF(BJ21&lt;&gt;"",SUMPRODUCT((BU18:BU22=BU21)*(BP18:BP22=BP21)*(BN18:BN22=BN21)*(BR18:BR22&gt;BR21)),"")</f>
        <v/>
      </c>
      <c r="BZ21" s="385" t="str">
        <f>IF(BJ21&lt;&gt;"",SUMPRODUCT((BU18:BU22=BU21)*(BP18:BP22=BP21)*(BN18:BN22=BN21)*(BR18:BR22=BR21)*(BS18:BS22&gt;BS21)),"")</f>
        <v/>
      </c>
      <c r="CA21" s="385" t="str">
        <f>IF(BJ21&lt;&gt;"",SUMPRODUCT((BU18:BU22=BU21)*(BP18:BP22=BP21)*(BN18:BN22=BN21)*(BR18:BR22=BR21)*(BS18:BS22=BS21)*(BT18:BT22&gt;BT21)),"")</f>
        <v/>
      </c>
      <c r="CB21" s="385" t="str">
        <f>IF(BJ21&lt;&gt;"",SUM(BV21:CA21)+2,"")</f>
        <v/>
      </c>
      <c r="CC21" s="385" t="str">
        <f>IF(BJ21&lt;&gt;"",INDEX(BJ20:BJ22,MATCH(4,CB20:CB22,0),0),"")</f>
        <v/>
      </c>
      <c r="CD21" s="385" t="str">
        <f>IF(T18&lt;&gt;"",T18,"")</f>
        <v/>
      </c>
      <c r="CE21" s="385">
        <f>SUMPRODUCT((DA3:DA54=CD21)*(DD3:DD54=CD22)*(DE3:DE54="W"))+SUMPRODUCT((DA3:DA54=CD21)*(DD3:DD54=CD23)*(DE3:DE54="W"))+SUMPRODUCT((DA3:DA54=CD21)*(DD3:DD54=CD24)*(DE3:DE54="W"))+SUMPRODUCT((DA3:DA54=CD22)*(DD3:DD54=CD21)*(DF3:DF54="W"))+SUMPRODUCT((DA3:DA54=CD23)*(DD3:DD54=CD21)*(DF3:DF54="W"))+SUMPRODUCT((DA3:DA54=CD24)*(DD3:DD54=CD21)*(DF3:DF54="W"))</f>
        <v>0</v>
      </c>
      <c r="CF21" s="385">
        <f>SUMPRODUCT((DA3:DA54=CD21)*(DD3:DD54=CD22)*(DE3:DE54="D"))+SUMPRODUCT((DA3:DA54=CD21)*(DD3:DD54=CD23)*(DE3:DE54="D"))+SUMPRODUCT((DA3:DA54=CD21)*(DD3:DD54=CD24)*(DE3:DE54="D"))+SUMPRODUCT((DA3:DA54=CD22)*(DD3:DD54=CD21)*(DE3:DE54="D"))+SUMPRODUCT((DA3:DA54=CD23)*(DD3:DD54=CD21)*(DE3:DE54="D"))+SUMPRODUCT((DA3:DA54=CD24)*(DD3:DD54=CD21)*(DE3:DE54="D"))</f>
        <v>0</v>
      </c>
      <c r="CG21" s="385">
        <f>SUMPRODUCT((DA3:DA54=CD21)*(DD3:DD54=CD22)*(DE3:DE54="L"))+SUMPRODUCT((DA3:DA54=CD21)*(DD3:DD54=CD23)*(DE3:DE54="L"))+SUMPRODUCT((DA3:DA54=CD21)*(DD3:DD54=CD24)*(DE3:DE54="L"))+SUMPRODUCT((DA3:DA54=CD22)*(DD3:DD54=CD21)*(DF3:DF54="L"))+SUMPRODUCT((DA3:DA54=CD23)*(DD3:DD54=CD21)*(DF3:DF54="L"))+SUMPRODUCT((DA3:DA54=CD24)*(DD3:DD54=CD21)*(DF3:DF54="L"))</f>
        <v>0</v>
      </c>
      <c r="CH21" s="385">
        <f>SUMPRODUCT((DA3:DA54=CD21)*(DD3:DD54=CD22)*DB3:DB54)+SUMPRODUCT((DA3:DA54=CD21)*(DD3:DD54=CD18)*DB3:DB54)+SUMPRODUCT((DA3:DA54=CD21)*(DD3:DD54=CD19)*DB3:DB54)+SUMPRODUCT((DA3:DA54=CD21)*(DD3:DD54=CD20)*DB3:DB54)+SUMPRODUCT((DA3:DA54=CD22)*(DD3:DD54=CD21)*DC3:DC54)+SUMPRODUCT((DA3:DA54=CD18)*(DD3:DD54=CD21)*DC3:DC54)+SUMPRODUCT((DA3:DA54=CD19)*(DD3:DD54=CD21)*DC3:DC54)+SUMPRODUCT((DA3:DA54=CD20)*(DD3:DD54=CD21)*DC3:DC54)</f>
        <v>0</v>
      </c>
      <c r="CI21" s="385">
        <f>SUMPRODUCT((DA3:DA54=CD21)*(DD3:DD54=CD22)*DC3:DC54)+SUMPRODUCT((DA3:DA54=CD21)*(DD3:DD54=CD18)*DC3:DC54)+SUMPRODUCT((DA3:DA54=CD21)*(DD3:DD54=CD19)*DC3:DC54)+SUMPRODUCT((DA3:DA54=CD21)*(DD3:DD54=CD20)*DC3:DC54)+SUMPRODUCT((DA3:DA54=CD22)*(DD3:DD54=CD21)*DB3:DB54)+SUMPRODUCT((DA3:DA54=CD18)*(DD3:DD54=CD21)*DB3:DB54)+SUMPRODUCT((DA3:DA54=CD19)*(DD3:DD54=CD21)*DB3:DB54)+SUMPRODUCT((DA3:DA54=CD20)*(DD3:DD54=CD21)*DB3:DB54)</f>
        <v>0</v>
      </c>
      <c r="CJ21" s="385">
        <f>CH21-CI21+1000</f>
        <v>1000</v>
      </c>
      <c r="CK21" s="385" t="str">
        <f t="shared" ref="CK21" si="3445">IF(CD21&lt;&gt;"",CE21*3+CF21*1,"")</f>
        <v/>
      </c>
      <c r="CL21" s="385" t="str">
        <f>IF(CD21&lt;&gt;"",VLOOKUP(CD21,C4:I52,7,FALSE),"")</f>
        <v/>
      </c>
      <c r="CM21" s="385" t="str">
        <f>IF(CD21&lt;&gt;"",VLOOKUP(CD21,C4:I52,5,FALSE),"")</f>
        <v/>
      </c>
      <c r="CN21" s="385" t="str">
        <f>IF(CD21&lt;&gt;"",VLOOKUP(CD21,C4:K52,9,FALSE),"")</f>
        <v/>
      </c>
      <c r="CO21" s="385" t="str">
        <f t="shared" ref="CO21" si="3446">CK21</f>
        <v/>
      </c>
      <c r="CP21" s="385" t="str">
        <f>IF(CD21&lt;&gt;"",RANK(CO21,CO18:CO22),"")</f>
        <v/>
      </c>
      <c r="CQ21" s="385" t="str">
        <f>IF(CD21&lt;&gt;"",SUMPRODUCT((CO18:CO22=CO21)*(CJ18:CJ22&gt;CJ21)),"")</f>
        <v/>
      </c>
      <c r="CR21" s="385" t="str">
        <f>IF(CD21&lt;&gt;"",SUMPRODUCT((CO18:CO22=CO21)*(CJ18:CJ22=CJ21)*(CH18:CH22&gt;CH21)),"")</f>
        <v/>
      </c>
      <c r="CS21" s="385" t="str">
        <f>IF(CD21&lt;&gt;"",SUMPRODUCT((CO18:CO22=CO21)*(CJ18:CJ22=CJ21)*(CH18:CH22=CH21)*(CL18:CL22&gt;CL21)),"")</f>
        <v/>
      </c>
      <c r="CT21" s="385" t="str">
        <f>IF(CD21&lt;&gt;"",SUMPRODUCT((CO18:CO22=CO21)*(CJ18:CJ22=CJ21)*(CH18:CH22=CH21)*(CL18:CL22=CL21)*(CM18:CM22&gt;CM21)),"")</f>
        <v/>
      </c>
      <c r="CU21" s="385" t="str">
        <f>IF(CD21&lt;&gt;"",SUMPRODUCT((CO18:CO22=CO21)*(CJ18:CJ22=CJ21)*(CH18:CH22=CH21)*(CL18:CL22=CL21)*(CM18:CM22=CM21)*(CN18:CN22&gt;CN21)),"")</f>
        <v/>
      </c>
      <c r="CV21" s="385" t="str">
        <f>IF(CD21&lt;&gt;"",SUM(CP21:CU21)+3,"")</f>
        <v/>
      </c>
      <c r="CW21" s="385" t="str">
        <f>IF(CD21&lt;&gt;"",IF(CV21=4,CD21,CD22),"")</f>
        <v/>
      </c>
      <c r="CX21" s="385" t="str">
        <f>IF(CW21&lt;&gt;"",CW21,IF(CC21&lt;&gt;"",CC21,IF(BI21&lt;&gt;"",BI21,IF(AO21&lt;&gt;"",AO21,O21))))</f>
        <v>Poland</v>
      </c>
      <c r="CY21" s="385">
        <v>4</v>
      </c>
      <c r="CZ21" s="385">
        <v>19</v>
      </c>
      <c r="DA21" s="389" t="str">
        <f>'Game Board'!F26</f>
        <v>Italy</v>
      </c>
      <c r="DB21" s="389">
        <f>IF(DA2&lt;&gt;"",IF(AND('Game Board'!G26&lt;&gt;"",'Game Board'!H26&lt;&gt;""),'Game Board'!G26,0),"")</f>
        <v>0</v>
      </c>
      <c r="DC21" s="389">
        <f>IF(DA2&lt;&gt;"",IF(AND('Game Board'!G26&lt;&gt;"",'Game Board'!H26&lt;&gt;""),'Game Board'!H26,0),"")</f>
        <v>0</v>
      </c>
      <c r="DD21" s="389" t="str">
        <f>'Game Board'!I26</f>
        <v>Spain</v>
      </c>
      <c r="DE21" s="389" t="str">
        <f>IF(AND('Game Board'!G26&lt;&gt;"",'Game Board'!H26&lt;&gt;""),IF(DB21&gt;DC21,"W",IF(DB21=DC21,"D","L")),"")</f>
        <v/>
      </c>
      <c r="DF21" s="385" t="str">
        <f t="shared" si="36"/>
        <v/>
      </c>
      <c r="DH21" s="385">
        <f ca="1">VLOOKUP(DI21,HD18:HE22,2,FALSE)</f>
        <v>2</v>
      </c>
      <c r="DI21" s="386" t="str">
        <f t="shared" si="2566"/>
        <v>Sweden</v>
      </c>
      <c r="DJ21" s="385">
        <f ca="1">SUMPRODUCT((HG3:HG54=DI21)*(HK3:HK54="W"))+SUMPRODUCT((HJ3:HJ54=DI21)*(HL3:HL54="W"))</f>
        <v>0</v>
      </c>
      <c r="DK21" s="385">
        <f ca="1">SUMPRODUCT((HG3:HG54=DI21)*(HK3:HK54="D"))+SUMPRODUCT((HJ3:HJ54=DI21)*(HL3:HL54="D"))</f>
        <v>0</v>
      </c>
      <c r="DL21" s="385">
        <f ca="1">SUMPRODUCT((HG3:HG54=DI21)*(HK3:HK54="L"))+SUMPRODUCT((HJ3:HJ54=DI21)*(HL3:HL54="L"))</f>
        <v>0</v>
      </c>
      <c r="DM21" s="385">
        <f ca="1">SUMIF(HG3:HG72,DI21,HH3:HH72)+SUMIF(HJ3:HJ72,DI21,HI3:HI72)</f>
        <v>0</v>
      </c>
      <c r="DN21" s="385">
        <f ca="1">SUMIF(HJ3:HJ72,DI21,HH3:HH72)+SUMIF(HG3:HG72,DI21,HI3:HI72)</f>
        <v>0</v>
      </c>
      <c r="DO21" s="385">
        <f t="shared" ca="1" si="2567"/>
        <v>1000</v>
      </c>
      <c r="DP21" s="385">
        <f t="shared" ca="1" si="2568"/>
        <v>0</v>
      </c>
      <c r="DQ21" s="391">
        <f t="shared" si="293"/>
        <v>22</v>
      </c>
      <c r="DR21" s="385">
        <f ca="1">IF(COUNTIF(DP18:DP22,4)&lt;&gt;4,RANK(DP21,DP18:DP22),DP73)</f>
        <v>1</v>
      </c>
      <c r="DT21" s="385">
        <f ca="1">SUMPRODUCT((DR18:DR21=DR21)*(DQ18:DQ21&lt;DQ21))+DR21</f>
        <v>3</v>
      </c>
      <c r="DU21" s="386" t="str">
        <f ca="1">INDEX(DI18:DI22,MATCH(4,DT18:DT22,0),0)</f>
        <v>Germany</v>
      </c>
      <c r="DV21" s="385">
        <f ca="1">INDEX(DR18:DR22,MATCH(DU21,DI18:DI22,0),0)</f>
        <v>1</v>
      </c>
      <c r="DW21" s="385" t="str">
        <f ca="1">IF(AND(DW20&lt;&gt;"",DV21=1),DU21,"")</f>
        <v>Germany</v>
      </c>
      <c r="DX21" s="385" t="str">
        <f ca="1">IF(AND(DX20&lt;&gt;"",DV22=2),DU22,"")</f>
        <v/>
      </c>
      <c r="EB21" s="385" t="str">
        <f t="shared" ca="1" si="2808"/>
        <v>Germany</v>
      </c>
      <c r="EC21" s="385">
        <f ca="1">SUMPRODUCT((HG3:HG54=EB21)*(HJ3:HJ54=EB22)*(HK3:HK54="W"))+SUMPRODUCT((HG3:HG54=EB21)*(HJ3:HJ54=EB18)*(HK3:HK54="W"))+SUMPRODUCT((HG3:HG54=EB21)*(HJ3:HJ54=EB19)*(HK3:HK54="W"))+SUMPRODUCT((HG3:HG54=EB21)*(HJ3:HJ54=EB20)*(HK3:HK54="W"))+SUMPRODUCT((HG3:HG54=EB22)*(HJ3:HJ54=EB21)*(HL3:HL54="W"))+SUMPRODUCT((HG3:HG54=EB18)*(HJ3:HJ54=EB21)*(HL3:HL54="W"))+SUMPRODUCT((HG3:HG54=EB19)*(HJ3:HJ54=EB21)*(HL3:HL54="W"))+SUMPRODUCT((HG3:HG54=EB20)*(HJ3:HJ54=EB21)*(HL3:HL54="W"))</f>
        <v>0</v>
      </c>
      <c r="ED21" s="385">
        <f ca="1">SUMPRODUCT((HG3:HG54=EB21)*(HJ3:HJ54=EB22)*(HK3:HK54="D"))+SUMPRODUCT((HG3:HG54=EB21)*(HJ3:HJ54=EB18)*(HK3:HK54="D"))+SUMPRODUCT((HG3:HG54=EB21)*(HJ3:HJ54=EB19)*(HK3:HK54="D"))+SUMPRODUCT((HG3:HG54=EB21)*(HJ3:HJ54=EB20)*(HK3:HK54="D"))+SUMPRODUCT((HG3:HG54=EB22)*(HJ3:HJ54=EB21)*(HK3:HK54="D"))+SUMPRODUCT((HG3:HG54=EB18)*(HJ3:HJ54=EB21)*(HK3:HK54="D"))+SUMPRODUCT((HG3:HG54=EB19)*(HJ3:HJ54=EB21)*(HK3:HK54="D"))+SUMPRODUCT((HG3:HG54=EB20)*(HJ3:HJ54=EB21)*(HK3:HK54="D"))</f>
        <v>0</v>
      </c>
      <c r="EE21" s="385">
        <f ca="1">SUMPRODUCT((HG3:HG54=EB21)*(HJ3:HJ54=EB22)*(HK3:HK54="L"))+SUMPRODUCT((HG3:HG54=EB21)*(HJ3:HJ54=EB18)*(HK3:HK54="L"))+SUMPRODUCT((HG3:HG54=EB21)*(HJ3:HJ54=EB19)*(HK3:HK54="L"))+SUMPRODUCT((HG3:HG54=EB21)*(HJ3:HJ54=EB20)*(HK3:HK54="L"))+SUMPRODUCT((HG3:HG54=EB22)*(HJ3:HJ54=EB21)*(HL3:HL54="L"))+SUMPRODUCT((HG3:HG54=EB18)*(HJ3:HJ54=EB21)*(HL3:HL54="L"))+SUMPRODUCT((HG3:HG54=EB19)*(HJ3:HJ54=EB21)*(HL3:HL54="L"))+SUMPRODUCT((HG3:HG54=EB20)*(HJ3:HJ54=EB21)*(HL3:HL54="L"))</f>
        <v>0</v>
      </c>
      <c r="EF21" s="385">
        <f ca="1">SUMPRODUCT((HG3:HG54=EB21)*(HJ3:HJ54=EB22)*HH3:HH54)+SUMPRODUCT((HG3:HG54=EB21)*(HJ3:HJ54=EB18)*HH3:HH54)+SUMPRODUCT((HG3:HG54=EB21)*(HJ3:HJ54=EB19)*HH3:HH54)+SUMPRODUCT((HG3:HG54=EB21)*(HJ3:HJ54=EB20)*HH3:HH54)+SUMPRODUCT((HG3:HG54=EB22)*(HJ3:HJ54=EB21)*HI3:HI54)+SUMPRODUCT((HG3:HG54=EB18)*(HJ3:HJ54=EB21)*HI3:HI54)+SUMPRODUCT((HG3:HG54=EB19)*(HJ3:HJ54=EB21)*HI3:HI54)+SUMPRODUCT((HG3:HG54=EB20)*(HJ3:HJ54=EB21)*HI3:HI54)</f>
        <v>0</v>
      </c>
      <c r="EG21" s="385">
        <f ca="1">SUMPRODUCT((HG3:HG54=EB21)*(HJ3:HJ54=EB22)*HI3:HI54)+SUMPRODUCT((HG3:HG54=EB21)*(HJ3:HJ54=EB18)*HI3:HI54)+SUMPRODUCT((HG3:HG54=EB21)*(HJ3:HJ54=EB19)*HI3:HI54)+SUMPRODUCT((HG3:HG54=EB21)*(HJ3:HJ54=EB20)*HI3:HI54)+SUMPRODUCT((HG3:HG54=EB22)*(HJ3:HJ54=EB21)*HH3:HH54)+SUMPRODUCT((HG3:HG54=EB18)*(HJ3:HJ54=EB21)*HH3:HH54)+SUMPRODUCT((HG3:HG54=EB19)*(HJ3:HJ54=EB21)*HH3:HH54)+SUMPRODUCT((HG3:HG54=EB20)*(HJ3:HJ54=EB21)*HH3:HH54)</f>
        <v>0</v>
      </c>
      <c r="EH21" s="385">
        <f ca="1">EF21-EG21+1000</f>
        <v>1000</v>
      </c>
      <c r="EI21" s="385">
        <f t="shared" ca="1" si="2569"/>
        <v>0</v>
      </c>
      <c r="EJ21" s="385">
        <f ca="1">IF(EB21&lt;&gt;"",VLOOKUP(EB21,DI4:DO52,7,FALSE),"")</f>
        <v>1000</v>
      </c>
      <c r="EK21" s="385">
        <f ca="1">IF(EB21&lt;&gt;"",VLOOKUP(EB21,DI4:DO52,5,FALSE),"")</f>
        <v>0</v>
      </c>
      <c r="EL21" s="385">
        <f ca="1">IF(EB21&lt;&gt;"",VLOOKUP(EB21,DI4:DQ52,9,FALSE),"")</f>
        <v>30</v>
      </c>
      <c r="EM21" s="385">
        <f t="shared" ca="1" si="2570"/>
        <v>0</v>
      </c>
      <c r="EN21" s="385">
        <f ca="1">IF(EB21&lt;&gt;"",RANK(EM21,EM18:EM22),"")</f>
        <v>1</v>
      </c>
      <c r="EO21" s="385">
        <f ca="1">IF(EB21&lt;&gt;"",SUMPRODUCT((EM18:EM22=EM21)*(EH18:EH22&gt;EH21)),"")</f>
        <v>0</v>
      </c>
      <c r="EP21" s="385">
        <f ca="1">IF(EB21&lt;&gt;"",SUMPRODUCT((EM18:EM22=EM21)*(EH18:EH22=EH21)*(EF18:EF22&gt;EF21)),"")</f>
        <v>0</v>
      </c>
      <c r="EQ21" s="385">
        <f ca="1">IF(EB21&lt;&gt;"",SUMPRODUCT((EM18:EM22=EM21)*(EH18:EH22=EH21)*(EF18:EF22=EF21)*(EJ18:EJ22&gt;EJ21)),"")</f>
        <v>0</v>
      </c>
      <c r="ER21" s="385">
        <f ca="1">IF(EB21&lt;&gt;"",SUMPRODUCT((EM18:EM22=EM21)*(EH18:EH22=EH21)*(EF18:EF22=EF21)*(EJ18:EJ22=EJ21)*(EK18:EK22&gt;EK21)),"")</f>
        <v>0</v>
      </c>
      <c r="ES21" s="385">
        <f ca="1">IF(EB21&lt;&gt;"",SUMPRODUCT((EM18:EM22=EM21)*(EH18:EH22=EH21)*(EF18:EF22=EF21)*(EJ18:EJ22=EJ21)*(EK18:EK22=EK21)*(EL18:EL22&gt;EL21)),"")</f>
        <v>0</v>
      </c>
      <c r="ET21" s="385">
        <f ca="1">IF(EB21&lt;&gt;"",IF(ET73&lt;&gt;"",IF(EA69=3,ET73,ET73+EA69),SUM(EN21:ES21)),"")</f>
        <v>1</v>
      </c>
      <c r="EU21" s="385" t="str">
        <f ca="1">IF(EB21&lt;&gt;"",INDEX(EB18:EB22,MATCH(4,ET18:ET22,0),0),"")</f>
        <v>Poland</v>
      </c>
      <c r="EV21" s="385" t="str">
        <f ca="1">IF(DX20&lt;&gt;"",DX20,"")</f>
        <v/>
      </c>
      <c r="EW21" s="385" t="str">
        <f ca="1">IF(EV21&lt;&gt;"",SUMPRODUCT((HG3:HG54=EV21)*(HJ3:HJ54=EV22)*(HK3:HK54="W"))+SUMPRODUCT((HG3:HG54=EV21)*(HJ3:HJ54=EV19)*(HK3:HK54="W"))+SUMPRODUCT((HG3:HG54=EV21)*(HJ3:HJ54=EV20)*(HK3:HK54="W"))+SUMPRODUCT((HG3:HG54=EV22)*(HJ3:HJ54=EV21)*(HL3:HL54="W"))+SUMPRODUCT((HG3:HG54=EV19)*(HJ3:HJ54=EV21)*(HL3:HL54="W"))+SUMPRODUCT((HG3:HG54=EV20)*(HJ3:HJ54=EV21)*(HL3:HL54="W")),"")</f>
        <v/>
      </c>
      <c r="EX21" s="385" t="str">
        <f ca="1">IF(EV21&lt;&gt;"",SUMPRODUCT((HG3:HG54=EV21)*(HJ3:HJ54=EV22)*(HK3:HK54="D"))+SUMPRODUCT((HG3:HG54=EV21)*(HJ3:HJ54=EV19)*(HK3:HK54="D"))+SUMPRODUCT((HG3:HG54=EV21)*(HJ3:HJ54=EV20)*(HK3:HK54="D"))+SUMPRODUCT((HG3:HG54=EV22)*(HJ3:HJ54=EV21)*(HK3:HK54="D"))+SUMPRODUCT((HG3:HG54=EV19)*(HJ3:HJ54=EV21)*(HK3:HK54="D"))+SUMPRODUCT((HG3:HG54=EV20)*(HJ3:HJ54=EV21)*(HK3:HK54="D")),"")</f>
        <v/>
      </c>
      <c r="EY21" s="385" t="str">
        <f ca="1">IF(EV21&lt;&gt;"",SUMPRODUCT((HG3:HG54=EV21)*(HJ3:HJ54=EV22)*(HK3:HK54="L"))+SUMPRODUCT((HG3:HG54=EV21)*(HJ3:HJ54=EV19)*(HK3:HK54="L"))+SUMPRODUCT((HG3:HG54=EV21)*(HJ3:HJ54=EV20)*(HK3:HK54="L"))+SUMPRODUCT((HG3:HG54=EV22)*(HJ3:HJ54=EV21)*(HL3:HL54="L"))+SUMPRODUCT((HG3:HG54=EV19)*(HJ3:HJ54=EV21)*(HL3:HL54="L"))+SUMPRODUCT((HG3:HG54=EV20)*(HJ3:HJ54=EV21)*(HL3:HL54="L")),"")</f>
        <v/>
      </c>
      <c r="EZ21" s="385">
        <f ca="1">SUMPRODUCT((HG3:HG54=EV21)*(HJ3:HJ54=EV22)*HH3:HH54)+SUMPRODUCT((HG3:HG54=EV21)*(HJ3:HJ54=EV18)*HH3:HH54)+SUMPRODUCT((HG3:HG54=EV21)*(HJ3:HJ54=EV19)*HH3:HH54)+SUMPRODUCT((HG3:HG54=EV21)*(HJ3:HJ54=EV20)*HH3:HH54)+SUMPRODUCT((HG3:HG54=EV22)*(HJ3:HJ54=EV21)*HI3:HI54)+SUMPRODUCT((HG3:HG54=EV18)*(HJ3:HJ54=EV21)*HI3:HI54)+SUMPRODUCT((HG3:HG54=EV19)*(HJ3:HJ54=EV21)*HI3:HI54)+SUMPRODUCT((HG3:HG54=EV20)*(HJ3:HJ54=EV21)*HI3:HI54)</f>
        <v>0</v>
      </c>
      <c r="FA21" s="385">
        <f ca="1">SUMPRODUCT((HG3:HG54=EV21)*(HJ3:HJ54=EV22)*HI3:HI54)+SUMPRODUCT((HG3:HG54=EV21)*(HJ3:HJ54=EV18)*HI3:HI54)+SUMPRODUCT((HG3:HG54=EV21)*(HJ3:HJ54=EV19)*HI3:HI54)+SUMPRODUCT((HG3:HG54=EV21)*(HJ3:HJ54=EV20)*HI3:HI54)+SUMPRODUCT((HG3:HG54=EV22)*(HJ3:HJ54=EV21)*HH3:HH54)+SUMPRODUCT((HG3:HG54=EV18)*(HJ3:HJ54=EV21)*HH3:HH54)+SUMPRODUCT((HG3:HG54=EV19)*(HJ3:HJ54=EV21)*HH3:HH54)+SUMPRODUCT((HG3:HG54=EV20)*(HJ3:HJ54=EV21)*HH3:HH54)</f>
        <v>0</v>
      </c>
      <c r="FB21" s="385">
        <f ca="1">EZ21-FA21+1000</f>
        <v>1000</v>
      </c>
      <c r="FC21" s="385" t="str">
        <f t="shared" ca="1" si="2809"/>
        <v/>
      </c>
      <c r="FD21" s="385" t="str">
        <f ca="1">IF(EV21&lt;&gt;"",VLOOKUP(EV21,DI4:DO52,7,FALSE),"")</f>
        <v/>
      </c>
      <c r="FE21" s="385" t="str">
        <f ca="1">IF(EV21&lt;&gt;"",VLOOKUP(EV21,DI4:DO52,5,FALSE),"")</f>
        <v/>
      </c>
      <c r="FF21" s="385" t="str">
        <f ca="1">IF(EV21&lt;&gt;"",VLOOKUP(EV21,DI4:DQ52,9,FALSE),"")</f>
        <v/>
      </c>
      <c r="FG21" s="385" t="str">
        <f t="shared" ca="1" si="2810"/>
        <v/>
      </c>
      <c r="FH21" s="385" t="str">
        <f ca="1">IF(EV21&lt;&gt;"",RANK(FG21,FG18:FG22),"")</f>
        <v/>
      </c>
      <c r="FI21" s="385" t="str">
        <f ca="1">IF(EV21&lt;&gt;"",SUMPRODUCT((FG18:FG22=FG21)*(FB18:FB22&gt;FB21)),"")</f>
        <v/>
      </c>
      <c r="FJ21" s="385" t="str">
        <f ca="1">IF(EV21&lt;&gt;"",SUMPRODUCT((FG18:FG22=FG21)*(FB18:FB22=FB21)*(EZ18:EZ22&gt;EZ21)),"")</f>
        <v/>
      </c>
      <c r="FK21" s="385" t="str">
        <f ca="1">IF(EV21&lt;&gt;"",SUMPRODUCT((FG18:FG22=FG21)*(FB18:FB22=FB21)*(EZ18:EZ22=EZ21)*(FD18:FD22&gt;FD21)),"")</f>
        <v/>
      </c>
      <c r="FL21" s="385" t="str">
        <f ca="1">IF(EV21&lt;&gt;"",SUMPRODUCT((FG18:FG22=FG21)*(FB18:FB22=FB21)*(EZ18:EZ22=EZ21)*(FD18:FD22=FD21)*(FE18:FE22&gt;FE21)),"")</f>
        <v/>
      </c>
      <c r="FM21" s="385" t="str">
        <f ca="1">IF(EV21&lt;&gt;"",SUMPRODUCT((FG18:FG22=FG21)*(FB18:FB22=FB21)*(EZ18:EZ22=EZ21)*(FD18:FD22=FD21)*(FE18:FE22=FE21)*(FF18:FF22&gt;FF21)),"")</f>
        <v/>
      </c>
      <c r="FN21" s="385" t="str">
        <f ca="1">IF(EV21&lt;&gt;"",IF(FN73&lt;&gt;"",IF(EU69=3,FN73,FN73+EU69),SUM(FH21:FM21)+1),"")</f>
        <v/>
      </c>
      <c r="FO21" s="385" t="str">
        <f ca="1">IF(EV21&lt;&gt;"",INDEX(EV19:EV22,MATCH(4,FN19:FN22,0),0),"")</f>
        <v/>
      </c>
      <c r="FP21" s="385" t="str">
        <f ca="1">IF(DY19&lt;&gt;"",DY19,"")</f>
        <v/>
      </c>
      <c r="FQ21" s="385">
        <f ca="1">SUMPRODUCT((HG3:HG54=FP21)*(HJ3:HJ54=FP22)*(HK3:HK54="W"))+SUMPRODUCT((HG3:HG54=FP21)*(HJ3:HJ54=FP23)*(HK3:HK54="W"))+SUMPRODUCT((HG3:HG54=FP21)*(HJ3:HJ54=FP20)*(HK3:HK54="W"))+SUMPRODUCT((HG3:HG54=FP22)*(HJ3:HJ54=FP21)*(HL3:HL54="W"))+SUMPRODUCT((HG3:HG54=FP23)*(HJ3:HJ54=FP21)*(HL3:HL54="W"))+SUMPRODUCT((HG3:HG54=FP20)*(HJ3:HJ54=FP21)*(HL3:HL54="W"))</f>
        <v>0</v>
      </c>
      <c r="FR21" s="385">
        <f ca="1">SUMPRODUCT((HG3:HG54=FP21)*(HJ3:HJ54=FP22)*(HK3:HK54="D"))+SUMPRODUCT((HG3:HG54=FP21)*(HJ3:HJ54=FP23)*(HK3:HK54="D"))+SUMPRODUCT((HG3:HG54=FP21)*(HJ3:HJ54=FP20)*(HK3:HK54="D"))+SUMPRODUCT((HG3:HG54=FP22)*(HJ3:HJ54=FP21)*(HK3:HK54="D"))+SUMPRODUCT((HG3:HG54=FP23)*(HJ3:HJ54=FP21)*(HK3:HK54="D"))+SUMPRODUCT((HG3:HG54=FP20)*(HJ3:HJ54=FP21)*(HK3:HK54="D"))</f>
        <v>0</v>
      </c>
      <c r="FS21" s="385">
        <f ca="1">SUMPRODUCT((HG3:HG54=FP21)*(HJ3:HJ54=FP22)*(HK3:HK54="L"))+SUMPRODUCT((HG3:HG54=FP21)*(HJ3:HJ54=FP23)*(HK3:HK54="L"))+SUMPRODUCT((HG3:HG54=FP21)*(HJ3:HJ54=FP20)*(HK3:HK54="L"))+SUMPRODUCT((HG3:HG54=FP22)*(HJ3:HJ54=FP21)*(HL3:HL54="L"))+SUMPRODUCT((HG3:HG54=FP23)*(HJ3:HJ54=FP21)*(HL3:HL54="L"))+SUMPRODUCT((HG3:HG54=FP20)*(HJ3:HJ54=FP21)*(HL3:HL54="L"))</f>
        <v>0</v>
      </c>
      <c r="FT21" s="385">
        <f ca="1">SUMPRODUCT((HG3:HG54=FP21)*(HJ3:HJ54=FP22)*HH3:HH54)+SUMPRODUCT((HG3:HG54=FP21)*(HJ3:HJ54=FP18)*HH3:HH54)+SUMPRODUCT((HG3:HG54=FP21)*(HJ3:HJ54=FP19)*HH3:HH54)+SUMPRODUCT((HG3:HG54=FP21)*(HJ3:HJ54=FP20)*HH3:HH54)+SUMPRODUCT((HG3:HG54=FP22)*(HJ3:HJ54=FP21)*HI3:HI54)+SUMPRODUCT((HG3:HG54=FP18)*(HJ3:HJ54=FP21)*HI3:HI54)+SUMPRODUCT((HG3:HG54=FP19)*(HJ3:HJ54=FP21)*HI3:HI54)+SUMPRODUCT((HG3:HG54=FP20)*(HJ3:HJ54=FP21)*HI3:HI54)</f>
        <v>0</v>
      </c>
      <c r="FU21" s="385">
        <f ca="1">SUMPRODUCT((HG3:HG54=FP21)*(HJ3:HJ54=FP22)*HI3:HI54)+SUMPRODUCT((HG3:HG54=FP21)*(HJ3:HJ54=FP18)*HI3:HI54)+SUMPRODUCT((HG3:HG54=FP21)*(HJ3:HJ54=FP19)*HI3:HI54)+SUMPRODUCT((HG3:HG54=FP21)*(HJ3:HJ54=FP20)*HI3:HI54)+SUMPRODUCT((HG3:HG54=FP22)*(HJ3:HJ54=FP21)*HH3:HH54)+SUMPRODUCT((HG3:HG54=FP18)*(HJ3:HJ54=FP21)*HH3:HH54)+SUMPRODUCT((HG3:HG54=FP19)*(HJ3:HJ54=FP21)*HH3:HH54)+SUMPRODUCT((HG3:HG54=FP20)*(HJ3:HJ54=FP21)*HH3:HH54)</f>
        <v>0</v>
      </c>
      <c r="FV21" s="385">
        <f ca="1">FT21-FU21+1000</f>
        <v>1000</v>
      </c>
      <c r="FW21" s="385" t="str">
        <f t="shared" ca="1" si="3101"/>
        <v/>
      </c>
      <c r="FX21" s="385" t="str">
        <f ca="1">IF(FP21&lt;&gt;"",VLOOKUP(FP21,DI4:DO52,7,FALSE),"")</f>
        <v/>
      </c>
      <c r="FY21" s="385" t="str">
        <f ca="1">IF(FP21&lt;&gt;"",VLOOKUP(FP21,DI4:DO52,5,FALSE),"")</f>
        <v/>
      </c>
      <c r="FZ21" s="385" t="str">
        <f ca="1">IF(FP21&lt;&gt;"",VLOOKUP(FP21,DI4:DQ52,9,FALSE),"")</f>
        <v/>
      </c>
      <c r="GA21" s="385" t="str">
        <f t="shared" ca="1" si="3102"/>
        <v/>
      </c>
      <c r="GB21" s="385" t="str">
        <f ca="1">IF(FP21&lt;&gt;"",RANK(GA21,GA18:GA22),"")</f>
        <v/>
      </c>
      <c r="GC21" s="385" t="str">
        <f ca="1">IF(FP21&lt;&gt;"",SUMPRODUCT((GA18:GA22=GA21)*(FV18:FV22&gt;FV21)),"")</f>
        <v/>
      </c>
      <c r="GD21" s="385" t="str">
        <f ca="1">IF(FP21&lt;&gt;"",SUMPRODUCT((GA18:GA22=GA21)*(FV18:FV22=FV21)*(FT18:FT22&gt;FT21)),"")</f>
        <v/>
      </c>
      <c r="GE21" s="385" t="str">
        <f ca="1">IF(FP21&lt;&gt;"",SUMPRODUCT((GA18:GA22=GA21)*(FV18:FV22=FV21)*(FT18:FT22=FT21)*(FX18:FX22&gt;FX21)),"")</f>
        <v/>
      </c>
      <c r="GF21" s="385" t="str">
        <f ca="1">IF(FP21&lt;&gt;"",SUMPRODUCT((GA18:GA22=GA21)*(FV18:FV22=FV21)*(FT18:FT22=FT21)*(FX18:FX22=FX21)*(FY18:FY22&gt;FY21)),"")</f>
        <v/>
      </c>
      <c r="GG21" s="385" t="str">
        <f ca="1">IF(FP21&lt;&gt;"",SUMPRODUCT((GA18:GA22=GA21)*(FV18:FV22=FV21)*(FT18:FT22=FT21)*(FX18:FX22=FX21)*(FY18:FY22=FY21)*(FZ18:FZ22&gt;FZ21)),"")</f>
        <v/>
      </c>
      <c r="GH21" s="385" t="str">
        <f ca="1">IF(FP21&lt;&gt;"",SUM(GB21:GG21)+2,"")</f>
        <v/>
      </c>
      <c r="GI21" s="385" t="str">
        <f ca="1">IF(FP21&lt;&gt;"",INDEX(FP20:FP22,MATCH(4,GH20:GH22,0),0),"")</f>
        <v/>
      </c>
      <c r="GJ21" s="385" t="str">
        <f>IF(DZ18&lt;&gt;"",DZ18,"")</f>
        <v/>
      </c>
      <c r="GK21" s="385">
        <f ca="1">SUMPRODUCT((HG3:HG54=GJ21)*(HJ3:HJ54=GJ22)*(HK3:HK54="W"))+SUMPRODUCT((HG3:HG54=GJ21)*(HJ3:HJ54=GJ23)*(HK3:HK54="W"))+SUMPRODUCT((HG3:HG54=GJ21)*(HJ3:HJ54=GJ24)*(HK3:HK54="W"))+SUMPRODUCT((HG3:HG54=GJ22)*(HJ3:HJ54=GJ21)*(HL3:HL54="W"))+SUMPRODUCT((HG3:HG54=GJ23)*(HJ3:HJ54=GJ21)*(HL3:HL54="W"))+SUMPRODUCT((HG3:HG54=GJ24)*(HJ3:HJ54=GJ21)*(HL3:HL54="W"))</f>
        <v>0</v>
      </c>
      <c r="GL21" s="385">
        <f ca="1">SUMPRODUCT((HG3:HG54=GJ21)*(HJ3:HJ54=GJ22)*(HK3:HK54="D"))+SUMPRODUCT((HG3:HG54=GJ21)*(HJ3:HJ54=GJ23)*(HK3:HK54="D"))+SUMPRODUCT((HG3:HG54=GJ21)*(HJ3:HJ54=GJ24)*(HK3:HK54="D"))+SUMPRODUCT((HG3:HG54=GJ22)*(HJ3:HJ54=GJ21)*(HK3:HK54="D"))+SUMPRODUCT((HG3:HG54=GJ23)*(HJ3:HJ54=GJ21)*(HK3:HK54="D"))+SUMPRODUCT((HG3:HG54=GJ24)*(HJ3:HJ54=GJ21)*(HK3:HK54="D"))</f>
        <v>0</v>
      </c>
      <c r="GM21" s="385">
        <f ca="1">SUMPRODUCT((HG3:HG54=GJ21)*(HJ3:HJ54=GJ22)*(HK3:HK54="L"))+SUMPRODUCT((HG3:HG54=GJ21)*(HJ3:HJ54=GJ23)*(HK3:HK54="L"))+SUMPRODUCT((HG3:HG54=GJ21)*(HJ3:HJ54=GJ24)*(HK3:HK54="L"))+SUMPRODUCT((HG3:HG54=GJ22)*(HJ3:HJ54=GJ21)*(HL3:HL54="L"))+SUMPRODUCT((HG3:HG54=GJ23)*(HJ3:HJ54=GJ21)*(HL3:HL54="L"))+SUMPRODUCT((HG3:HG54=GJ24)*(HJ3:HJ54=GJ21)*(HL3:HL54="L"))</f>
        <v>0</v>
      </c>
      <c r="GN21" s="385">
        <f ca="1">SUMPRODUCT((HG3:HG54=GJ21)*(HJ3:HJ54=GJ22)*HH3:HH54)+SUMPRODUCT((HG3:HG54=GJ21)*(HJ3:HJ54=GJ18)*HH3:HH54)+SUMPRODUCT((HG3:HG54=GJ21)*(HJ3:HJ54=GJ19)*HH3:HH54)+SUMPRODUCT((HG3:HG54=GJ21)*(HJ3:HJ54=GJ20)*HH3:HH54)+SUMPRODUCT((HG3:HG54=GJ22)*(HJ3:HJ54=GJ21)*HI3:HI54)+SUMPRODUCT((HG3:HG54=GJ18)*(HJ3:HJ54=GJ21)*HI3:HI54)+SUMPRODUCT((HG3:HG54=GJ19)*(HJ3:HJ54=GJ21)*HI3:HI54)+SUMPRODUCT((HG3:HG54=GJ20)*(HJ3:HJ54=GJ21)*HI3:HI54)</f>
        <v>0</v>
      </c>
      <c r="GO21" s="385">
        <f ca="1">SUMPRODUCT((HG3:HG54=GJ21)*(HJ3:HJ54=GJ22)*HI3:HI54)+SUMPRODUCT((HG3:HG54=GJ21)*(HJ3:HJ54=GJ18)*HI3:HI54)+SUMPRODUCT((HG3:HG54=GJ21)*(HJ3:HJ54=GJ19)*HI3:HI54)+SUMPRODUCT((HG3:HG54=GJ21)*(HJ3:HJ54=GJ20)*HI3:HI54)+SUMPRODUCT((HG3:HG54=GJ22)*(HJ3:HJ54=GJ21)*HH3:HH54)+SUMPRODUCT((HG3:HG54=GJ18)*(HJ3:HJ54=GJ21)*HH3:HH54)+SUMPRODUCT((HG3:HG54=GJ19)*(HJ3:HJ54=GJ21)*HH3:HH54)+SUMPRODUCT((HG3:HG54=GJ20)*(HJ3:HJ54=GJ21)*HH3:HH54)</f>
        <v>0</v>
      </c>
      <c r="GP21" s="385">
        <f ca="1">GN21-GO21+1000</f>
        <v>1000</v>
      </c>
      <c r="GQ21" s="385" t="str">
        <f t="shared" ref="GQ21" si="3447">IF(GJ21&lt;&gt;"",GK21*3+GL21*1,"")</f>
        <v/>
      </c>
      <c r="GR21" s="385" t="str">
        <f>IF(GJ21&lt;&gt;"",VLOOKUP(GJ21,DI4:DO52,7,FALSE),"")</f>
        <v/>
      </c>
      <c r="GS21" s="385" t="str">
        <f>IF(GJ21&lt;&gt;"",VLOOKUP(GJ21,DI4:DO52,5,FALSE),"")</f>
        <v/>
      </c>
      <c r="GT21" s="385" t="str">
        <f>IF(GJ21&lt;&gt;"",VLOOKUP(GJ21,DI4:DQ52,9,FALSE),"")</f>
        <v/>
      </c>
      <c r="GU21" s="385" t="str">
        <f t="shared" ref="GU21" si="3448">GQ21</f>
        <v/>
      </c>
      <c r="GV21" s="385" t="str">
        <f>IF(GJ21&lt;&gt;"",RANK(GU21,GU18:GU22),"")</f>
        <v/>
      </c>
      <c r="GW21" s="385" t="str">
        <f>IF(GJ21&lt;&gt;"",SUMPRODUCT((GU18:GU22=GU21)*(GP18:GP22&gt;GP21)),"")</f>
        <v/>
      </c>
      <c r="GX21" s="385" t="str">
        <f>IF(GJ21&lt;&gt;"",SUMPRODUCT((GU18:GU22=GU21)*(GP18:GP22=GP21)*(GN18:GN22&gt;GN21)),"")</f>
        <v/>
      </c>
      <c r="GY21" s="385" t="str">
        <f>IF(GJ21&lt;&gt;"",SUMPRODUCT((GU18:GU22=GU21)*(GP18:GP22=GP21)*(GN18:GN22=GN21)*(GR18:GR22&gt;GR21)),"")</f>
        <v/>
      </c>
      <c r="GZ21" s="385" t="str">
        <f>IF(GJ21&lt;&gt;"",SUMPRODUCT((GU18:GU22=GU21)*(GP18:GP22=GP21)*(GN18:GN22=GN21)*(GR18:GR22=GR21)*(GS18:GS22&gt;GS21)),"")</f>
        <v/>
      </c>
      <c r="HA21" s="385" t="str">
        <f>IF(GJ21&lt;&gt;"",SUMPRODUCT((GU18:GU22=GU21)*(GP18:GP22=GP21)*(GN18:GN22=GN21)*(GR18:GR22=GR21)*(GS18:GS22=GS21)*(GT18:GT22&gt;GT21)),"")</f>
        <v/>
      </c>
      <c r="HB21" s="385" t="str">
        <f>IF(GJ21&lt;&gt;"",SUM(GV21:HA21)+3,"")</f>
        <v/>
      </c>
      <c r="HC21" s="385" t="str">
        <f>IF(GJ21&lt;&gt;"",IF(HB21=4,GJ21,GJ22),"")</f>
        <v/>
      </c>
      <c r="HD21" s="385" t="str">
        <f ca="1">IF(HC21&lt;&gt;"",HC21,IF(GI21&lt;&gt;"",GI21,IF(FO21&lt;&gt;"",FO21,IF(EU21&lt;&gt;"",EU21,DU21))))</f>
        <v>Poland</v>
      </c>
      <c r="HE21" s="385">
        <v>4</v>
      </c>
      <c r="HF21" s="385">
        <v>19</v>
      </c>
      <c r="HG21" s="389" t="str">
        <f t="shared" si="37"/>
        <v>Italy</v>
      </c>
      <c r="HH21" s="389">
        <f ca="1">IF(OFFSET('Game Board'!O26,0,HH1)&lt;&gt;"",OFFSET('Game Board'!O26,0,HH1),0)</f>
        <v>0</v>
      </c>
      <c r="HI21" s="389">
        <f ca="1">IF(OFFSET('Game Board'!P26,0,HH1)&lt;&gt;"",OFFSET('Game Board'!P26,0,HH1),0)</f>
        <v>0</v>
      </c>
      <c r="HJ21" s="389" t="str">
        <f t="shared" si="38"/>
        <v>Spain</v>
      </c>
      <c r="HK21" s="389" t="str">
        <f ca="1">IF(AND(OFFSET('Game Board'!O26,0,HH1)&lt;&gt;"",OFFSET('Game Board'!P26,0,HH1)&lt;&gt;""),IF(HH21&gt;HI21,"W",IF(HH21=HI21,"D","L")),"")</f>
        <v/>
      </c>
      <c r="HL21" s="385" t="str">
        <f t="shared" ca="1" si="39"/>
        <v/>
      </c>
      <c r="HN21" s="385">
        <f ca="1">VLOOKUP(HO21,LJ18:LK22,2,FALSE)</f>
        <v>2</v>
      </c>
      <c r="HO21" s="386" t="str">
        <f t="shared" si="2571"/>
        <v>Sweden</v>
      </c>
      <c r="HP21" s="385">
        <f ca="1">SUMPRODUCT((LM3:LM54=HO21)*(LQ3:LQ54="W"))+SUMPRODUCT((LP3:LP54=HO21)*(LR3:LR54="W"))</f>
        <v>0</v>
      </c>
      <c r="HQ21" s="385">
        <f ca="1">SUMPRODUCT((LM3:LM54=HO21)*(LQ3:LQ54="D"))+SUMPRODUCT((LP3:LP54=HO21)*(LR3:LR54="D"))</f>
        <v>0</v>
      </c>
      <c r="HR21" s="385">
        <f ca="1">SUMPRODUCT((LM3:LM54=HO21)*(LQ3:LQ54="L"))+SUMPRODUCT((LP3:LP54=HO21)*(LR3:LR54="L"))</f>
        <v>0</v>
      </c>
      <c r="HS21" s="385">
        <f t="shared" ref="HS21" ca="1" si="3449">SUMIF(LM3:LM72,HO21,LN3:LN72)+SUMIF(LP3:LP72,HO21,LO3:LO72)</f>
        <v>0</v>
      </c>
      <c r="HT21" s="385">
        <f t="shared" ref="HT21" ca="1" si="3450">SUMIF(LP3:LP72,HO21,LN3:LN72)+SUMIF(LM3:LM72,HO21,LO3:LO72)</f>
        <v>0</v>
      </c>
      <c r="HU21" s="385">
        <f t="shared" ca="1" si="2574"/>
        <v>1000</v>
      </c>
      <c r="HV21" s="385">
        <f t="shared" ca="1" si="2575"/>
        <v>0</v>
      </c>
      <c r="HW21" s="391">
        <f t="shared" si="45"/>
        <v>22</v>
      </c>
      <c r="HX21" s="385">
        <f t="shared" ref="HX21" ca="1" si="3451">IF(COUNTIF(HV18:HV22,4)&lt;&gt;4,RANK(HV21,HV18:HV22),HV73)</f>
        <v>1</v>
      </c>
      <c r="HZ21" s="385">
        <f t="shared" ref="HZ21" ca="1" si="3452">SUMPRODUCT((HX18:HX21=HX21)*(HW18:HW21&lt;HW21))+HX21</f>
        <v>3</v>
      </c>
      <c r="IA21" s="386" t="str">
        <f t="shared" ref="IA21" ca="1" si="3453">INDEX(HO18:HO22,MATCH(4,HZ18:HZ22,0),0)</f>
        <v>Germany</v>
      </c>
      <c r="IB21" s="385">
        <f t="shared" ref="IB21" ca="1" si="3454">INDEX(HX18:HX22,MATCH(IA21,HO18:HO22,0),0)</f>
        <v>1</v>
      </c>
      <c r="IC21" s="385" t="str">
        <f t="shared" ca="1" si="3109"/>
        <v>Germany</v>
      </c>
      <c r="ID21" s="385" t="str">
        <f t="shared" ca="1" si="3110"/>
        <v/>
      </c>
      <c r="IH21" s="385" t="str">
        <f t="shared" ca="1" si="2584"/>
        <v>Germany</v>
      </c>
      <c r="II21" s="385">
        <f ca="1">SUMPRODUCT((LM3:LM54=IH21)*(LP3:LP54=IH22)*(LQ3:LQ54="W"))+SUMPRODUCT((LM3:LM54=IH21)*(LP3:LP54=IH18)*(LQ3:LQ54="W"))+SUMPRODUCT((LM3:LM54=IH21)*(LP3:LP54=IH19)*(LQ3:LQ54="W"))+SUMPRODUCT((LM3:LM54=IH21)*(LP3:LP54=IH20)*(LQ3:LQ54="W"))+SUMPRODUCT((LM3:LM54=IH22)*(LP3:LP54=IH21)*(LR3:LR54="W"))+SUMPRODUCT((LM3:LM54=IH18)*(LP3:LP54=IH21)*(LR3:LR54="W"))+SUMPRODUCT((LM3:LM54=IH19)*(LP3:LP54=IH21)*(LR3:LR54="W"))+SUMPRODUCT((LM3:LM54=IH20)*(LP3:LP54=IH21)*(LR3:LR54="W"))</f>
        <v>0</v>
      </c>
      <c r="IJ21" s="385">
        <f ca="1">SUMPRODUCT((LM3:LM54=IH21)*(LP3:LP54=IH22)*(LQ3:LQ54="D"))+SUMPRODUCT((LM3:LM54=IH21)*(LP3:LP54=IH18)*(LQ3:LQ54="D"))+SUMPRODUCT((LM3:LM54=IH21)*(LP3:LP54=IH19)*(LQ3:LQ54="D"))+SUMPRODUCT((LM3:LM54=IH21)*(LP3:LP54=IH20)*(LQ3:LQ54="D"))+SUMPRODUCT((LM3:LM54=IH22)*(LP3:LP54=IH21)*(LQ3:LQ54="D"))+SUMPRODUCT((LM3:LM54=IH18)*(LP3:LP54=IH21)*(LQ3:LQ54="D"))+SUMPRODUCT((LM3:LM54=IH19)*(LP3:LP54=IH21)*(LQ3:LQ54="D"))+SUMPRODUCT((LM3:LM54=IH20)*(LP3:LP54=IH21)*(LQ3:LQ54="D"))</f>
        <v>0</v>
      </c>
      <c r="IK21" s="385">
        <f ca="1">SUMPRODUCT((LM3:LM54=IH21)*(LP3:LP54=IH22)*(LQ3:LQ54="L"))+SUMPRODUCT((LM3:LM54=IH21)*(LP3:LP54=IH18)*(LQ3:LQ54="L"))+SUMPRODUCT((LM3:LM54=IH21)*(LP3:LP54=IH19)*(LQ3:LQ54="L"))+SUMPRODUCT((LM3:LM54=IH21)*(LP3:LP54=IH20)*(LQ3:LQ54="L"))+SUMPRODUCT((LM3:LM54=IH22)*(LP3:LP54=IH21)*(LR3:LR54="L"))+SUMPRODUCT((LM3:LM54=IH18)*(LP3:LP54=IH21)*(LR3:LR54="L"))+SUMPRODUCT((LM3:LM54=IH19)*(LP3:LP54=IH21)*(LR3:LR54="L"))+SUMPRODUCT((LM3:LM54=IH20)*(LP3:LP54=IH21)*(LR3:LR54="L"))</f>
        <v>0</v>
      </c>
      <c r="IL21" s="385">
        <f ca="1">SUMPRODUCT((LM3:LM54=IH21)*(LP3:LP54=IH22)*LN3:LN54)+SUMPRODUCT((LM3:LM54=IH21)*(LP3:LP54=IH18)*LN3:LN54)+SUMPRODUCT((LM3:LM54=IH21)*(LP3:LP54=IH19)*LN3:LN54)+SUMPRODUCT((LM3:LM54=IH21)*(LP3:LP54=IH20)*LN3:LN54)+SUMPRODUCT((LM3:LM54=IH22)*(LP3:LP54=IH21)*LO3:LO54)+SUMPRODUCT((LM3:LM54=IH18)*(LP3:LP54=IH21)*LO3:LO54)+SUMPRODUCT((LM3:LM54=IH19)*(LP3:LP54=IH21)*LO3:LO54)+SUMPRODUCT((LM3:LM54=IH20)*(LP3:LP54=IH21)*LO3:LO54)</f>
        <v>0</v>
      </c>
      <c r="IM21" s="385">
        <f ca="1">SUMPRODUCT((LM3:LM54=IH21)*(LP3:LP54=IH22)*LO3:LO54)+SUMPRODUCT((LM3:LM54=IH21)*(LP3:LP54=IH18)*LO3:LO54)+SUMPRODUCT((LM3:LM54=IH21)*(LP3:LP54=IH19)*LO3:LO54)+SUMPRODUCT((LM3:LM54=IH21)*(LP3:LP54=IH20)*LO3:LO54)+SUMPRODUCT((LM3:LM54=IH22)*(LP3:LP54=IH21)*LN3:LN54)+SUMPRODUCT((LM3:LM54=IH18)*(LP3:LP54=IH21)*LN3:LN54)+SUMPRODUCT((LM3:LM54=IH19)*(LP3:LP54=IH21)*LN3:LN54)+SUMPRODUCT((LM3:LM54=IH20)*(LP3:LP54=IH21)*LN3:LN54)</f>
        <v>0</v>
      </c>
      <c r="IN21" s="385">
        <f t="shared" ca="1" si="2585"/>
        <v>1000</v>
      </c>
      <c r="IO21" s="385">
        <f t="shared" ca="1" si="2586"/>
        <v>0</v>
      </c>
      <c r="IP21" s="385">
        <f ca="1">IF(IH21&lt;&gt;"",VLOOKUP(IH21,HO4:HU52,7,FALSE),"")</f>
        <v>1000</v>
      </c>
      <c r="IQ21" s="385">
        <f ca="1">IF(IH21&lt;&gt;"",VLOOKUP(IH21,HO4:HU52,5,FALSE),"")</f>
        <v>0</v>
      </c>
      <c r="IR21" s="385">
        <f ca="1">IF(IH21&lt;&gt;"",VLOOKUP(IH21,HO4:HW52,9,FALSE),"")</f>
        <v>30</v>
      </c>
      <c r="IS21" s="385">
        <f t="shared" ca="1" si="2587"/>
        <v>0</v>
      </c>
      <c r="IT21" s="385">
        <f t="shared" ref="IT21" ca="1" si="3455">IF(IH21&lt;&gt;"",RANK(IS21,IS18:IS22),"")</f>
        <v>1</v>
      </c>
      <c r="IU21" s="385">
        <f t="shared" ref="IU21" ca="1" si="3456">IF(IH21&lt;&gt;"",SUMPRODUCT((IS18:IS22=IS21)*(IN18:IN22&gt;IN21)),"")</f>
        <v>0</v>
      </c>
      <c r="IV21" s="385">
        <f t="shared" ref="IV21" ca="1" si="3457">IF(IH21&lt;&gt;"",SUMPRODUCT((IS18:IS22=IS21)*(IN18:IN22=IN21)*(IL18:IL22&gt;IL21)),"")</f>
        <v>0</v>
      </c>
      <c r="IW21" s="385">
        <f t="shared" ref="IW21" ca="1" si="3458">IF(IH21&lt;&gt;"",SUMPRODUCT((IS18:IS22=IS21)*(IN18:IN22=IN21)*(IL18:IL22=IL21)*(IP18:IP22&gt;IP21)),"")</f>
        <v>0</v>
      </c>
      <c r="IX21" s="385">
        <f t="shared" ref="IX21" ca="1" si="3459">IF(IH21&lt;&gt;"",SUMPRODUCT((IS18:IS22=IS21)*(IN18:IN22=IN21)*(IL18:IL22=IL21)*(IP18:IP22=IP21)*(IQ18:IQ22&gt;IQ21)),"")</f>
        <v>0</v>
      </c>
      <c r="IY21" s="385">
        <f t="shared" ref="IY21" ca="1" si="3460">IF(IH21&lt;&gt;"",SUMPRODUCT((IS18:IS22=IS21)*(IN18:IN22=IN21)*(IL18:IL22=IL21)*(IP18:IP22=IP21)*(IQ18:IQ22=IQ21)*(IR18:IR22&gt;IR21)),"")</f>
        <v>0</v>
      </c>
      <c r="IZ21" s="385">
        <f t="shared" ref="IZ21" ca="1" si="3461">IF(IH21&lt;&gt;"",IF(IZ73&lt;&gt;"",IF(IG69=3,IZ73,IZ73+IG69),SUM(IT21:IY21)),"")</f>
        <v>1</v>
      </c>
      <c r="JA21" s="385" t="str">
        <f t="shared" ref="JA21" ca="1" si="3462">IF(IH21&lt;&gt;"",INDEX(IH18:IH22,MATCH(4,IZ18:IZ22,0),0),"")</f>
        <v>Poland</v>
      </c>
      <c r="JB21" s="385" t="str">
        <f t="shared" ca="1" si="2829"/>
        <v/>
      </c>
      <c r="JC21" s="385" t="str">
        <f ca="1">IF(JB21&lt;&gt;"",SUMPRODUCT((LM3:LM54=JB21)*(LP3:LP54=JB22)*(LQ3:LQ54="W"))+SUMPRODUCT((LM3:LM54=JB21)*(LP3:LP54=JB19)*(LQ3:LQ54="W"))+SUMPRODUCT((LM3:LM54=JB21)*(LP3:LP54=JB20)*(LQ3:LQ54="W"))+SUMPRODUCT((LM3:LM54=JB22)*(LP3:LP54=JB21)*(LR3:LR54="W"))+SUMPRODUCT((LM3:LM54=JB19)*(LP3:LP54=JB21)*(LR3:LR54="W"))+SUMPRODUCT((LM3:LM54=JB20)*(LP3:LP54=JB21)*(LR3:LR54="W")),"")</f>
        <v/>
      </c>
      <c r="JD21" s="385" t="str">
        <f ca="1">IF(JB21&lt;&gt;"",SUMPRODUCT((LM3:LM54=JB21)*(LP3:LP54=JB22)*(LQ3:LQ54="D"))+SUMPRODUCT((LM3:LM54=JB21)*(LP3:LP54=JB19)*(LQ3:LQ54="D"))+SUMPRODUCT((LM3:LM54=JB21)*(LP3:LP54=JB20)*(LQ3:LQ54="D"))+SUMPRODUCT((LM3:LM54=JB22)*(LP3:LP54=JB21)*(LQ3:LQ54="D"))+SUMPRODUCT((LM3:LM54=JB19)*(LP3:LP54=JB21)*(LQ3:LQ54="D"))+SUMPRODUCT((LM3:LM54=JB20)*(LP3:LP54=JB21)*(LQ3:LQ54="D")),"")</f>
        <v/>
      </c>
      <c r="JE21" s="385" t="str">
        <f ca="1">IF(JB21&lt;&gt;"",SUMPRODUCT((LM3:LM54=JB21)*(LP3:LP54=JB22)*(LQ3:LQ54="L"))+SUMPRODUCT((LM3:LM54=JB21)*(LP3:LP54=JB19)*(LQ3:LQ54="L"))+SUMPRODUCT((LM3:LM54=JB21)*(LP3:LP54=JB20)*(LQ3:LQ54="L"))+SUMPRODUCT((LM3:LM54=JB22)*(LP3:LP54=JB21)*(LR3:LR54="L"))+SUMPRODUCT((LM3:LM54=JB19)*(LP3:LP54=JB21)*(LR3:LR54="L"))+SUMPRODUCT((LM3:LM54=JB20)*(LP3:LP54=JB21)*(LR3:LR54="L")),"")</f>
        <v/>
      </c>
      <c r="JF21" s="385">
        <f ca="1">SUMPRODUCT((LM3:LM54=JB21)*(LP3:LP54=JB22)*LN3:LN54)+SUMPRODUCT((LM3:LM54=JB21)*(LP3:LP54=JB18)*LN3:LN54)+SUMPRODUCT((LM3:LM54=JB21)*(LP3:LP54=JB19)*LN3:LN54)+SUMPRODUCT((LM3:LM54=JB21)*(LP3:LP54=JB20)*LN3:LN54)+SUMPRODUCT((LM3:LM54=JB22)*(LP3:LP54=JB21)*LO3:LO54)+SUMPRODUCT((LM3:LM54=JB18)*(LP3:LP54=JB21)*LO3:LO54)+SUMPRODUCT((LM3:LM54=JB19)*(LP3:LP54=JB21)*LO3:LO54)+SUMPRODUCT((LM3:LM54=JB20)*(LP3:LP54=JB21)*LO3:LO54)</f>
        <v>0</v>
      </c>
      <c r="JG21" s="385">
        <f ca="1">SUMPRODUCT((LM3:LM54=JB21)*(LP3:LP54=JB22)*LO3:LO54)+SUMPRODUCT((LM3:LM54=JB21)*(LP3:LP54=JB18)*LO3:LO54)+SUMPRODUCT((LM3:LM54=JB21)*(LP3:LP54=JB19)*LO3:LO54)+SUMPRODUCT((LM3:LM54=JB21)*(LP3:LP54=JB20)*LO3:LO54)+SUMPRODUCT((LM3:LM54=JB22)*(LP3:LP54=JB21)*LN3:LN54)+SUMPRODUCT((LM3:LM54=JB18)*(LP3:LP54=JB21)*LN3:LN54)+SUMPRODUCT((LM3:LM54=JB19)*(LP3:LP54=JB21)*LN3:LN54)+SUMPRODUCT((LM3:LM54=JB20)*(LP3:LP54=JB21)*LN3:LN54)</f>
        <v>0</v>
      </c>
      <c r="JH21" s="385">
        <f t="shared" ca="1" si="2830"/>
        <v>1000</v>
      </c>
      <c r="JI21" s="385" t="str">
        <f t="shared" ca="1" si="2831"/>
        <v/>
      </c>
      <c r="JJ21" s="385" t="str">
        <f ca="1">IF(JB21&lt;&gt;"",VLOOKUP(JB21,HO4:HU52,7,FALSE),"")</f>
        <v/>
      </c>
      <c r="JK21" s="385" t="str">
        <f ca="1">IF(JB21&lt;&gt;"",VLOOKUP(JB21,HO4:HU52,5,FALSE),"")</f>
        <v/>
      </c>
      <c r="JL21" s="385" t="str">
        <f ca="1">IF(JB21&lt;&gt;"",VLOOKUP(JB21,HO4:HW52,9,FALSE),"")</f>
        <v/>
      </c>
      <c r="JM21" s="385" t="str">
        <f t="shared" ca="1" si="2832"/>
        <v/>
      </c>
      <c r="JN21" s="385" t="str">
        <f t="shared" ref="JN21" ca="1" si="3463">IF(JB21&lt;&gt;"",RANK(JM21,JM18:JM22),"")</f>
        <v/>
      </c>
      <c r="JO21" s="385" t="str">
        <f t="shared" ref="JO21" ca="1" si="3464">IF(JB21&lt;&gt;"",SUMPRODUCT((JM18:JM22=JM21)*(JH18:JH22&gt;JH21)),"")</f>
        <v/>
      </c>
      <c r="JP21" s="385" t="str">
        <f t="shared" ref="JP21" ca="1" si="3465">IF(JB21&lt;&gt;"",SUMPRODUCT((JM18:JM22=JM21)*(JH18:JH22=JH21)*(JF18:JF22&gt;JF21)),"")</f>
        <v/>
      </c>
      <c r="JQ21" s="385" t="str">
        <f t="shared" ref="JQ21" ca="1" si="3466">IF(JB21&lt;&gt;"",SUMPRODUCT((JM18:JM22=JM21)*(JH18:JH22=JH21)*(JF18:JF22=JF21)*(JJ18:JJ22&gt;JJ21)),"")</f>
        <v/>
      </c>
      <c r="JR21" s="385" t="str">
        <f t="shared" ref="JR21" ca="1" si="3467">IF(JB21&lt;&gt;"",SUMPRODUCT((JM18:JM22=JM21)*(JH18:JH22=JH21)*(JF18:JF22=JF21)*(JJ18:JJ22=JJ21)*(JK18:JK22&gt;JK21)),"")</f>
        <v/>
      </c>
      <c r="JS21" s="385" t="str">
        <f t="shared" ref="JS21" ca="1" si="3468">IF(JB21&lt;&gt;"",SUMPRODUCT((JM18:JM22=JM21)*(JH18:JH22=JH21)*(JF18:JF22=JF21)*(JJ18:JJ22=JJ21)*(JK18:JK22=JK21)*(JL18:JL22&gt;JL21)),"")</f>
        <v/>
      </c>
      <c r="JT21" s="385" t="str">
        <f t="shared" ref="JT21" ca="1" si="3469">IF(JB21&lt;&gt;"",IF(JT73&lt;&gt;"",IF(JA69=3,JT73,JT73+JA69),SUM(JN21:JS21)+1),"")</f>
        <v/>
      </c>
      <c r="JU21" s="385" t="str">
        <f t="shared" ref="JU21" ca="1" si="3470">IF(JB21&lt;&gt;"",INDEX(JB19:JB22,MATCH(4,JT19:JT22,0),0),"")</f>
        <v/>
      </c>
      <c r="JV21" s="385" t="str">
        <f t="shared" ca="1" si="3128"/>
        <v/>
      </c>
      <c r="JW21" s="385">
        <f ca="1">SUMPRODUCT((LM3:LM54=JV21)*(LP3:LP54=JV22)*(LQ3:LQ54="W"))+SUMPRODUCT((LM3:LM54=JV21)*(LP3:LP54=JV23)*(LQ3:LQ54="W"))+SUMPRODUCT((LM3:LM54=JV21)*(LP3:LP54=JV20)*(LQ3:LQ54="W"))+SUMPRODUCT((LM3:LM54=JV22)*(LP3:LP54=JV21)*(LR3:LR54="W"))+SUMPRODUCT((LM3:LM54=JV23)*(LP3:LP54=JV21)*(LR3:LR54="W"))+SUMPRODUCT((LM3:LM54=JV20)*(LP3:LP54=JV21)*(LR3:LR54="W"))</f>
        <v>0</v>
      </c>
      <c r="JX21" s="385">
        <f ca="1">SUMPRODUCT((LM3:LM54=JV21)*(LP3:LP54=JV22)*(LQ3:LQ54="D"))+SUMPRODUCT((LM3:LM54=JV21)*(LP3:LP54=JV23)*(LQ3:LQ54="D"))+SUMPRODUCT((LM3:LM54=JV21)*(LP3:LP54=JV20)*(LQ3:LQ54="D"))+SUMPRODUCT((LM3:LM54=JV22)*(LP3:LP54=JV21)*(LQ3:LQ54="D"))+SUMPRODUCT((LM3:LM54=JV23)*(LP3:LP54=JV21)*(LQ3:LQ54="D"))+SUMPRODUCT((LM3:LM54=JV20)*(LP3:LP54=JV21)*(LQ3:LQ54="D"))</f>
        <v>0</v>
      </c>
      <c r="JY21" s="385">
        <f ca="1">SUMPRODUCT((LM3:LM54=JV21)*(LP3:LP54=JV22)*(LQ3:LQ54="L"))+SUMPRODUCT((LM3:LM54=JV21)*(LP3:LP54=JV23)*(LQ3:LQ54="L"))+SUMPRODUCT((LM3:LM54=JV21)*(LP3:LP54=JV20)*(LQ3:LQ54="L"))+SUMPRODUCT((LM3:LM54=JV22)*(LP3:LP54=JV21)*(LR3:LR54="L"))+SUMPRODUCT((LM3:LM54=JV23)*(LP3:LP54=JV21)*(LR3:LR54="L"))+SUMPRODUCT((LM3:LM54=JV20)*(LP3:LP54=JV21)*(LR3:LR54="L"))</f>
        <v>0</v>
      </c>
      <c r="JZ21" s="385">
        <f ca="1">SUMPRODUCT((LM3:LM54=JV21)*(LP3:LP54=JV22)*LN3:LN54)+SUMPRODUCT((LM3:LM54=JV21)*(LP3:LP54=JV18)*LN3:LN54)+SUMPRODUCT((LM3:LM54=JV21)*(LP3:LP54=JV19)*LN3:LN54)+SUMPRODUCT((LM3:LM54=JV21)*(LP3:LP54=JV20)*LN3:LN54)+SUMPRODUCT((LM3:LM54=JV22)*(LP3:LP54=JV21)*LO3:LO54)+SUMPRODUCT((LM3:LM54=JV18)*(LP3:LP54=JV21)*LO3:LO54)+SUMPRODUCT((LM3:LM54=JV19)*(LP3:LP54=JV21)*LO3:LO54)+SUMPRODUCT((LM3:LM54=JV20)*(LP3:LP54=JV21)*LO3:LO54)</f>
        <v>0</v>
      </c>
      <c r="KA21" s="385">
        <f ca="1">SUMPRODUCT((LM3:LM54=JV21)*(LP3:LP54=JV22)*LO3:LO54)+SUMPRODUCT((LM3:LM54=JV21)*(LP3:LP54=JV18)*LO3:LO54)+SUMPRODUCT((LM3:LM54=JV21)*(LP3:LP54=JV19)*LO3:LO54)+SUMPRODUCT((LM3:LM54=JV21)*(LP3:LP54=JV20)*LO3:LO54)+SUMPRODUCT((LM3:LM54=JV22)*(LP3:LP54=JV21)*LN3:LN54)+SUMPRODUCT((LM3:LM54=JV18)*(LP3:LP54=JV21)*LN3:LN54)+SUMPRODUCT((LM3:LM54=JV19)*(LP3:LP54=JV21)*LN3:LN54)+SUMPRODUCT((LM3:LM54=JV20)*(LP3:LP54=JV21)*LN3:LN54)</f>
        <v>0</v>
      </c>
      <c r="KB21" s="385">
        <f t="shared" ca="1" si="3129"/>
        <v>1000</v>
      </c>
      <c r="KC21" s="385" t="str">
        <f t="shared" ca="1" si="3130"/>
        <v/>
      </c>
      <c r="KD21" s="385" t="str">
        <f ca="1">IF(JV21&lt;&gt;"",VLOOKUP(JV21,HO4:HU52,7,FALSE),"")</f>
        <v/>
      </c>
      <c r="KE21" s="385" t="str">
        <f ca="1">IF(JV21&lt;&gt;"",VLOOKUP(JV21,HO4:HU52,5,FALSE),"")</f>
        <v/>
      </c>
      <c r="KF21" s="385" t="str">
        <f ca="1">IF(JV21&lt;&gt;"",VLOOKUP(JV21,HO4:HW52,9,FALSE),"")</f>
        <v/>
      </c>
      <c r="KG21" s="385" t="str">
        <f t="shared" ca="1" si="3131"/>
        <v/>
      </c>
      <c r="KH21" s="385" t="str">
        <f t="shared" ref="KH21" ca="1" si="3471">IF(JV21&lt;&gt;"",RANK(KG21,KG18:KG22),"")</f>
        <v/>
      </c>
      <c r="KI21" s="385" t="str">
        <f t="shared" ref="KI21" ca="1" si="3472">IF(JV21&lt;&gt;"",SUMPRODUCT((KG18:KG22=KG21)*(KB18:KB22&gt;KB21)),"")</f>
        <v/>
      </c>
      <c r="KJ21" s="385" t="str">
        <f t="shared" ref="KJ21" ca="1" si="3473">IF(JV21&lt;&gt;"",SUMPRODUCT((KG18:KG22=KG21)*(KB18:KB22=KB21)*(JZ18:JZ22&gt;JZ21)),"")</f>
        <v/>
      </c>
      <c r="KK21" s="385" t="str">
        <f t="shared" ref="KK21" ca="1" si="3474">IF(JV21&lt;&gt;"",SUMPRODUCT((KG18:KG22=KG21)*(KB18:KB22=KB21)*(JZ18:JZ22=JZ21)*(KD18:KD22&gt;KD21)),"")</f>
        <v/>
      </c>
      <c r="KL21" s="385" t="str">
        <f t="shared" ref="KL21" ca="1" si="3475">IF(JV21&lt;&gt;"",SUMPRODUCT((KG18:KG22=KG21)*(KB18:KB22=KB21)*(JZ18:JZ22=JZ21)*(KD18:KD22=KD21)*(KE18:KE22&gt;KE21)),"")</f>
        <v/>
      </c>
      <c r="KM21" s="385" t="str">
        <f t="shared" ref="KM21" ca="1" si="3476">IF(JV21&lt;&gt;"",SUMPRODUCT((KG18:KG22=KG21)*(KB18:KB22=KB21)*(JZ18:JZ22=JZ21)*(KD18:KD22=KD21)*(KE18:KE22=KE21)*(KF18:KF22&gt;KF21)),"")</f>
        <v/>
      </c>
      <c r="KN21" s="385" t="str">
        <f t="shared" ca="1" si="3138"/>
        <v/>
      </c>
      <c r="KO21" s="385" t="str">
        <f t="shared" ref="KO21" ca="1" si="3477">IF(JV21&lt;&gt;"",INDEX(JV20:JV22,MATCH(4,KN20:KN22,0),0),"")</f>
        <v/>
      </c>
      <c r="KP21" s="385" t="str">
        <f t="shared" ref="KP21" si="3478">IF(IF18&lt;&gt;"",IF18,"")</f>
        <v/>
      </c>
      <c r="KQ21" s="385">
        <f ca="1">SUMPRODUCT((LM3:LM54=KP21)*(LP3:LP54=KP22)*(LQ3:LQ54="W"))+SUMPRODUCT((LM3:LM54=KP21)*(LP3:LP54=KP23)*(LQ3:LQ54="W"))+SUMPRODUCT((LM3:LM54=KP21)*(LP3:LP54=KP24)*(LQ3:LQ54="W"))+SUMPRODUCT((LM3:LM54=KP22)*(LP3:LP54=KP21)*(LR3:LR54="W"))+SUMPRODUCT((LM3:LM54=KP23)*(LP3:LP54=KP21)*(LR3:LR54="W"))+SUMPRODUCT((LM3:LM54=KP24)*(LP3:LP54=KP21)*(LR3:LR54="W"))</f>
        <v>0</v>
      </c>
      <c r="KR21" s="385">
        <f ca="1">SUMPRODUCT((LM3:LM54=KP21)*(LP3:LP54=KP22)*(LQ3:LQ54="D"))+SUMPRODUCT((LM3:LM54=KP21)*(LP3:LP54=KP23)*(LQ3:LQ54="D"))+SUMPRODUCT((LM3:LM54=KP21)*(LP3:LP54=KP24)*(LQ3:LQ54="D"))+SUMPRODUCT((LM3:LM54=KP22)*(LP3:LP54=KP21)*(LQ3:LQ54="D"))+SUMPRODUCT((LM3:LM54=KP23)*(LP3:LP54=KP21)*(LQ3:LQ54="D"))+SUMPRODUCT((LM3:LM54=KP24)*(LP3:LP54=KP21)*(LQ3:LQ54="D"))</f>
        <v>0</v>
      </c>
      <c r="KS21" s="385">
        <f ca="1">SUMPRODUCT((LM3:LM54=KP21)*(LP3:LP54=KP22)*(LQ3:LQ54="L"))+SUMPRODUCT((LM3:LM54=KP21)*(LP3:LP54=KP23)*(LQ3:LQ54="L"))+SUMPRODUCT((LM3:LM54=KP21)*(LP3:LP54=KP24)*(LQ3:LQ54="L"))+SUMPRODUCT((LM3:LM54=KP22)*(LP3:LP54=KP21)*(LR3:LR54="L"))+SUMPRODUCT((LM3:LM54=KP23)*(LP3:LP54=KP21)*(LR3:LR54="L"))+SUMPRODUCT((LM3:LM54=KP24)*(LP3:LP54=KP21)*(LR3:LR54="L"))</f>
        <v>0</v>
      </c>
      <c r="KT21" s="385">
        <f ca="1">SUMPRODUCT((LM3:LM54=KP21)*(LP3:LP54=KP22)*LN3:LN54)+SUMPRODUCT((LM3:LM54=KP21)*(LP3:LP54=KP18)*LN3:LN54)+SUMPRODUCT((LM3:LM54=KP21)*(LP3:LP54=KP19)*LN3:LN54)+SUMPRODUCT((LM3:LM54=KP21)*(LP3:LP54=KP20)*LN3:LN54)+SUMPRODUCT((LM3:LM54=KP22)*(LP3:LP54=KP21)*LO3:LO54)+SUMPRODUCT((LM3:LM54=KP18)*(LP3:LP54=KP21)*LO3:LO54)+SUMPRODUCT((LM3:LM54=KP19)*(LP3:LP54=KP21)*LO3:LO54)+SUMPRODUCT((LM3:LM54=KP20)*(LP3:LP54=KP21)*LO3:LO54)</f>
        <v>0</v>
      </c>
      <c r="KU21" s="385">
        <f ca="1">SUMPRODUCT((LM3:LM54=KP21)*(LP3:LP54=KP22)*LO3:LO54)+SUMPRODUCT((LM3:LM54=KP21)*(LP3:LP54=KP18)*LO3:LO54)+SUMPRODUCT((LM3:LM54=KP21)*(LP3:LP54=KP19)*LO3:LO54)+SUMPRODUCT((LM3:LM54=KP21)*(LP3:LP54=KP20)*LO3:LO54)+SUMPRODUCT((LM3:LM54=KP22)*(LP3:LP54=KP21)*LN3:LN54)+SUMPRODUCT((LM3:LM54=KP18)*(LP3:LP54=KP21)*LN3:LN54)+SUMPRODUCT((LM3:LM54=KP19)*(LP3:LP54=KP21)*LN3:LN54)+SUMPRODUCT((LM3:LM54=KP20)*(LP3:LP54=KP21)*LN3:LN54)</f>
        <v>0</v>
      </c>
      <c r="KV21" s="385">
        <f t="shared" ref="KV21" ca="1" si="3479">KT21-KU21+1000</f>
        <v>1000</v>
      </c>
      <c r="KW21" s="385" t="str">
        <f t="shared" ref="KW21" si="3480">IF(KP21&lt;&gt;"",KQ21*3+KR21*1,"")</f>
        <v/>
      </c>
      <c r="KX21" s="385" t="str">
        <f>IF(KP21&lt;&gt;"",VLOOKUP(KP21,HO4:HU52,7,FALSE),"")</f>
        <v/>
      </c>
      <c r="KY21" s="385" t="str">
        <f>IF(KP21&lt;&gt;"",VLOOKUP(KP21,HO4:HU52,5,FALSE),"")</f>
        <v/>
      </c>
      <c r="KZ21" s="385" t="str">
        <f>IF(KP21&lt;&gt;"",VLOOKUP(KP21,HO4:HW52,9,FALSE),"")</f>
        <v/>
      </c>
      <c r="LA21" s="385" t="str">
        <f t="shared" ref="LA21" si="3481">KW21</f>
        <v/>
      </c>
      <c r="LB21" s="385" t="str">
        <f t="shared" ref="LB21" si="3482">IF(KP21&lt;&gt;"",RANK(LA21,LA18:LA22),"")</f>
        <v/>
      </c>
      <c r="LC21" s="385" t="str">
        <f t="shared" ref="LC21" si="3483">IF(KP21&lt;&gt;"",SUMPRODUCT((LA18:LA22=LA21)*(KV18:KV22&gt;KV21)),"")</f>
        <v/>
      </c>
      <c r="LD21" s="385" t="str">
        <f t="shared" ref="LD21" si="3484">IF(KP21&lt;&gt;"",SUMPRODUCT((LA18:LA22=LA21)*(KV18:KV22=KV21)*(KT18:KT22&gt;KT21)),"")</f>
        <v/>
      </c>
      <c r="LE21" s="385" t="str">
        <f t="shared" ref="LE21" si="3485">IF(KP21&lt;&gt;"",SUMPRODUCT((LA18:LA22=LA21)*(KV18:KV22=KV21)*(KT18:KT22=KT21)*(KX18:KX22&gt;KX21)),"")</f>
        <v/>
      </c>
      <c r="LF21" s="385" t="str">
        <f t="shared" ref="LF21" si="3486">IF(KP21&lt;&gt;"",SUMPRODUCT((LA18:LA22=LA21)*(KV18:KV22=KV21)*(KT18:KT22=KT21)*(KX18:KX22=KX21)*(KY18:KY22&gt;KY21)),"")</f>
        <v/>
      </c>
      <c r="LG21" s="385" t="str">
        <f t="shared" ref="LG21" si="3487">IF(KP21&lt;&gt;"",SUMPRODUCT((LA18:LA22=LA21)*(KV18:KV22=KV21)*(KT18:KT22=KT21)*(KX18:KX22=KX21)*(KY18:KY22=KY21)*(KZ18:KZ22&gt;KZ21)),"")</f>
        <v/>
      </c>
      <c r="LH21" s="385" t="str">
        <f t="shared" ref="LH21" si="3488">IF(KP21&lt;&gt;"",SUM(LB21:LG21)+3,"")</f>
        <v/>
      </c>
      <c r="LI21" s="385" t="str">
        <f t="shared" ref="LI21" si="3489">IF(KP21&lt;&gt;"",IF(LH21=4,KP21,KP22),"")</f>
        <v/>
      </c>
      <c r="LJ21" s="385" t="str">
        <f t="shared" ref="LJ21" ca="1" si="3490">IF(LI21&lt;&gt;"",LI21,IF(KO21&lt;&gt;"",KO21,IF(JU21&lt;&gt;"",JU21,IF(JA21&lt;&gt;"",JA21,IA21))))</f>
        <v>Poland</v>
      </c>
      <c r="LK21" s="385">
        <v>4</v>
      </c>
      <c r="LL21" s="385">
        <v>19</v>
      </c>
      <c r="LM21" s="389" t="str">
        <f t="shared" si="9"/>
        <v>Italy</v>
      </c>
      <c r="LN21" s="389">
        <f ca="1">IF(OFFSET('Game Board'!O26,0,LN1)&lt;&gt;"",OFFSET('Game Board'!O26,0,LN1),0)</f>
        <v>0</v>
      </c>
      <c r="LO21" s="389">
        <f ca="1">IF(OFFSET('Game Board'!P26,0,LN1)&lt;&gt;"",OFFSET('Game Board'!P26,0,LN1),0)</f>
        <v>0</v>
      </c>
      <c r="LP21" s="389" t="str">
        <f t="shared" si="10"/>
        <v>Spain</v>
      </c>
      <c r="LQ21" s="389" t="str">
        <f ca="1">IF(AND(OFFSET('Game Board'!O26,0,LN1)&lt;&gt;"",OFFSET('Game Board'!P26,0,LN1)&lt;&gt;""),IF(LN21&gt;LO21,"W",IF(LN21=LO21,"D","L")),"")</f>
        <v/>
      </c>
      <c r="LR21" s="385" t="str">
        <f t="shared" ca="1" si="2842"/>
        <v/>
      </c>
      <c r="LT21" s="385">
        <f ca="1">VLOOKUP(LU21,PP18:PQ22,2,FALSE)</f>
        <v>2</v>
      </c>
      <c r="LU21" s="386" t="str">
        <f t="shared" si="2597"/>
        <v>Sweden</v>
      </c>
      <c r="LV21" s="385">
        <f ca="1">SUMPRODUCT((PS3:PS54=LU21)*(PW3:PW54="W"))+SUMPRODUCT((PV3:PV54=LU21)*(PX3:PX54="W"))</f>
        <v>0</v>
      </c>
      <c r="LW21" s="385">
        <f ca="1">SUMPRODUCT((PS3:PS54=LU21)*(PW3:PW54="D"))+SUMPRODUCT((PV3:PV54=LU21)*(PX3:PX54="D"))</f>
        <v>0</v>
      </c>
      <c r="LX21" s="385">
        <f ca="1">SUMPRODUCT((PS3:PS54=LU21)*(PW3:PW54="L"))+SUMPRODUCT((PV3:PV54=LU21)*(PX3:PX54="L"))</f>
        <v>0</v>
      </c>
      <c r="LY21" s="385">
        <f t="shared" ref="LY21" ca="1" si="3491">SUMIF(PS3:PS72,LU21,PT3:PT72)+SUMIF(PV3:PV72,LU21,PU3:PU72)</f>
        <v>0</v>
      </c>
      <c r="LZ21" s="385">
        <f t="shared" ref="LZ21" ca="1" si="3492">SUMIF(PV3:PV72,LU21,PT3:PT72)+SUMIF(PS3:PS72,LU21,PU3:PU72)</f>
        <v>0</v>
      </c>
      <c r="MA21" s="385">
        <f t="shared" ca="1" si="2600"/>
        <v>1000</v>
      </c>
      <c r="MB21" s="385">
        <f t="shared" ca="1" si="2601"/>
        <v>0</v>
      </c>
      <c r="MC21" s="391">
        <f t="shared" si="72"/>
        <v>22</v>
      </c>
      <c r="MD21" s="385">
        <f t="shared" ref="MD21" ca="1" si="3493">IF(COUNTIF(MB18:MB22,4)&lt;&gt;4,RANK(MB21,MB18:MB22),MB73)</f>
        <v>1</v>
      </c>
      <c r="MF21" s="385">
        <f t="shared" ref="MF21" ca="1" si="3494">SUMPRODUCT((MD18:MD21=MD21)*(MC18:MC21&lt;MC21))+MD21</f>
        <v>3</v>
      </c>
      <c r="MG21" s="386" t="str">
        <f t="shared" ref="MG21" ca="1" si="3495">INDEX(LU18:LU22,MATCH(4,MF18:MF22,0),0)</f>
        <v>Germany</v>
      </c>
      <c r="MH21" s="385">
        <f t="shared" ref="MH21" ca="1" si="3496">INDEX(MD18:MD22,MATCH(MG21,LU18:LU22,0),0)</f>
        <v>1</v>
      </c>
      <c r="MI21" s="385" t="str">
        <f t="shared" ca="1" si="3147"/>
        <v>Germany</v>
      </c>
      <c r="MJ21" s="385" t="str">
        <f t="shared" ca="1" si="3148"/>
        <v/>
      </c>
      <c r="MN21" s="385" t="str">
        <f t="shared" ca="1" si="2610"/>
        <v>Germany</v>
      </c>
      <c r="MO21" s="385">
        <f ca="1">SUMPRODUCT((PS3:PS54=MN21)*(PV3:PV54=MN22)*(PW3:PW54="W"))+SUMPRODUCT((PS3:PS54=MN21)*(PV3:PV54=MN18)*(PW3:PW54="W"))+SUMPRODUCT((PS3:PS54=MN21)*(PV3:PV54=MN19)*(PW3:PW54="W"))+SUMPRODUCT((PS3:PS54=MN21)*(PV3:PV54=MN20)*(PW3:PW54="W"))+SUMPRODUCT((PS3:PS54=MN22)*(PV3:PV54=MN21)*(PX3:PX54="W"))+SUMPRODUCT((PS3:PS54=MN18)*(PV3:PV54=MN21)*(PX3:PX54="W"))+SUMPRODUCT((PS3:PS54=MN19)*(PV3:PV54=MN21)*(PX3:PX54="W"))+SUMPRODUCT((PS3:PS54=MN20)*(PV3:PV54=MN21)*(PX3:PX54="W"))</f>
        <v>0</v>
      </c>
      <c r="MP21" s="385">
        <f ca="1">SUMPRODUCT((PS3:PS54=MN21)*(PV3:PV54=MN22)*(PW3:PW54="D"))+SUMPRODUCT((PS3:PS54=MN21)*(PV3:PV54=MN18)*(PW3:PW54="D"))+SUMPRODUCT((PS3:PS54=MN21)*(PV3:PV54=MN19)*(PW3:PW54="D"))+SUMPRODUCT((PS3:PS54=MN21)*(PV3:PV54=MN20)*(PW3:PW54="D"))+SUMPRODUCT((PS3:PS54=MN22)*(PV3:PV54=MN21)*(PW3:PW54="D"))+SUMPRODUCT((PS3:PS54=MN18)*(PV3:PV54=MN21)*(PW3:PW54="D"))+SUMPRODUCT((PS3:PS54=MN19)*(PV3:PV54=MN21)*(PW3:PW54="D"))+SUMPRODUCT((PS3:PS54=MN20)*(PV3:PV54=MN21)*(PW3:PW54="D"))</f>
        <v>0</v>
      </c>
      <c r="MQ21" s="385">
        <f ca="1">SUMPRODUCT((PS3:PS54=MN21)*(PV3:PV54=MN22)*(PW3:PW54="L"))+SUMPRODUCT((PS3:PS54=MN21)*(PV3:PV54=MN18)*(PW3:PW54="L"))+SUMPRODUCT((PS3:PS54=MN21)*(PV3:PV54=MN19)*(PW3:PW54="L"))+SUMPRODUCT((PS3:PS54=MN21)*(PV3:PV54=MN20)*(PW3:PW54="L"))+SUMPRODUCT((PS3:PS54=MN22)*(PV3:PV54=MN21)*(PX3:PX54="L"))+SUMPRODUCT((PS3:PS54=MN18)*(PV3:PV54=MN21)*(PX3:PX54="L"))+SUMPRODUCT((PS3:PS54=MN19)*(PV3:PV54=MN21)*(PX3:PX54="L"))+SUMPRODUCT((PS3:PS54=MN20)*(PV3:PV54=MN21)*(PX3:PX54="L"))</f>
        <v>0</v>
      </c>
      <c r="MR21" s="385">
        <f ca="1">SUMPRODUCT((PS3:PS54=MN21)*(PV3:PV54=MN22)*PT3:PT54)+SUMPRODUCT((PS3:PS54=MN21)*(PV3:PV54=MN18)*PT3:PT54)+SUMPRODUCT((PS3:PS54=MN21)*(PV3:PV54=MN19)*PT3:PT54)+SUMPRODUCT((PS3:PS54=MN21)*(PV3:PV54=MN20)*PT3:PT54)+SUMPRODUCT((PS3:PS54=MN22)*(PV3:PV54=MN21)*PU3:PU54)+SUMPRODUCT((PS3:PS54=MN18)*(PV3:PV54=MN21)*PU3:PU54)+SUMPRODUCT((PS3:PS54=MN19)*(PV3:PV54=MN21)*PU3:PU54)+SUMPRODUCT((PS3:PS54=MN20)*(PV3:PV54=MN21)*PU3:PU54)</f>
        <v>0</v>
      </c>
      <c r="MS21" s="385">
        <f ca="1">SUMPRODUCT((PS3:PS54=MN21)*(PV3:PV54=MN22)*PU3:PU54)+SUMPRODUCT((PS3:PS54=MN21)*(PV3:PV54=MN18)*PU3:PU54)+SUMPRODUCT((PS3:PS54=MN21)*(PV3:PV54=MN19)*PU3:PU54)+SUMPRODUCT((PS3:PS54=MN21)*(PV3:PV54=MN20)*PU3:PU54)+SUMPRODUCT((PS3:PS54=MN22)*(PV3:PV54=MN21)*PT3:PT54)+SUMPRODUCT((PS3:PS54=MN18)*(PV3:PV54=MN21)*PT3:PT54)+SUMPRODUCT((PS3:PS54=MN19)*(PV3:PV54=MN21)*PT3:PT54)+SUMPRODUCT((PS3:PS54=MN20)*(PV3:PV54=MN21)*PT3:PT54)</f>
        <v>0</v>
      </c>
      <c r="MT21" s="385">
        <f t="shared" ca="1" si="2611"/>
        <v>1000</v>
      </c>
      <c r="MU21" s="385">
        <f t="shared" ca="1" si="2612"/>
        <v>0</v>
      </c>
      <c r="MV21" s="385">
        <f ca="1">IF(MN21&lt;&gt;"",VLOOKUP(MN21,LU4:MA52,7,FALSE),"")</f>
        <v>1000</v>
      </c>
      <c r="MW21" s="385">
        <f ca="1">IF(MN21&lt;&gt;"",VLOOKUP(MN21,LU4:MA52,5,FALSE),"")</f>
        <v>0</v>
      </c>
      <c r="MX21" s="385">
        <f ca="1">IF(MN21&lt;&gt;"",VLOOKUP(MN21,LU4:MC52,9,FALSE),"")</f>
        <v>30</v>
      </c>
      <c r="MY21" s="385">
        <f t="shared" ca="1" si="2613"/>
        <v>0</v>
      </c>
      <c r="MZ21" s="385">
        <f t="shared" ref="MZ21" ca="1" si="3497">IF(MN21&lt;&gt;"",RANK(MY21,MY18:MY22),"")</f>
        <v>1</v>
      </c>
      <c r="NA21" s="385">
        <f t="shared" ref="NA21" ca="1" si="3498">IF(MN21&lt;&gt;"",SUMPRODUCT((MY18:MY22=MY21)*(MT18:MT22&gt;MT21)),"")</f>
        <v>0</v>
      </c>
      <c r="NB21" s="385">
        <f t="shared" ref="NB21" ca="1" si="3499">IF(MN21&lt;&gt;"",SUMPRODUCT((MY18:MY22=MY21)*(MT18:MT22=MT21)*(MR18:MR22&gt;MR21)),"")</f>
        <v>0</v>
      </c>
      <c r="NC21" s="385">
        <f t="shared" ref="NC21" ca="1" si="3500">IF(MN21&lt;&gt;"",SUMPRODUCT((MY18:MY22=MY21)*(MT18:MT22=MT21)*(MR18:MR22=MR21)*(MV18:MV22&gt;MV21)),"")</f>
        <v>0</v>
      </c>
      <c r="ND21" s="385">
        <f t="shared" ref="ND21" ca="1" si="3501">IF(MN21&lt;&gt;"",SUMPRODUCT((MY18:MY22=MY21)*(MT18:MT22=MT21)*(MR18:MR22=MR21)*(MV18:MV22=MV21)*(MW18:MW22&gt;MW21)),"")</f>
        <v>0</v>
      </c>
      <c r="NE21" s="385">
        <f t="shared" ref="NE21" ca="1" si="3502">IF(MN21&lt;&gt;"",SUMPRODUCT((MY18:MY22=MY21)*(MT18:MT22=MT21)*(MR18:MR22=MR21)*(MV18:MV22=MV21)*(MW18:MW22=MW21)*(MX18:MX22&gt;MX21)),"")</f>
        <v>0</v>
      </c>
      <c r="NF21" s="385">
        <f t="shared" ref="NF21" ca="1" si="3503">IF(MN21&lt;&gt;"",IF(NF73&lt;&gt;"",IF(MM69=3,NF73,NF73+MM69),SUM(MZ21:NE21)),"")</f>
        <v>1</v>
      </c>
      <c r="NG21" s="385" t="str">
        <f t="shared" ref="NG21" ca="1" si="3504">IF(MN21&lt;&gt;"",INDEX(MN18:MN22,MATCH(4,NF18:NF22,0),0),"")</f>
        <v>Poland</v>
      </c>
      <c r="NH21" s="385" t="str">
        <f t="shared" ca="1" si="2861"/>
        <v/>
      </c>
      <c r="NI21" s="385" t="str">
        <f ca="1">IF(NH21&lt;&gt;"",SUMPRODUCT((PS3:PS54=NH21)*(PV3:PV54=NH22)*(PW3:PW54="W"))+SUMPRODUCT((PS3:PS54=NH21)*(PV3:PV54=NH19)*(PW3:PW54="W"))+SUMPRODUCT((PS3:PS54=NH21)*(PV3:PV54=NH20)*(PW3:PW54="W"))+SUMPRODUCT((PS3:PS54=NH22)*(PV3:PV54=NH21)*(PX3:PX54="W"))+SUMPRODUCT((PS3:PS54=NH19)*(PV3:PV54=NH21)*(PX3:PX54="W"))+SUMPRODUCT((PS3:PS54=NH20)*(PV3:PV54=NH21)*(PX3:PX54="W")),"")</f>
        <v/>
      </c>
      <c r="NJ21" s="385" t="str">
        <f ca="1">IF(NH21&lt;&gt;"",SUMPRODUCT((PS3:PS54=NH21)*(PV3:PV54=NH22)*(PW3:PW54="D"))+SUMPRODUCT((PS3:PS54=NH21)*(PV3:PV54=NH19)*(PW3:PW54="D"))+SUMPRODUCT((PS3:PS54=NH21)*(PV3:PV54=NH20)*(PW3:PW54="D"))+SUMPRODUCT((PS3:PS54=NH22)*(PV3:PV54=NH21)*(PW3:PW54="D"))+SUMPRODUCT((PS3:PS54=NH19)*(PV3:PV54=NH21)*(PW3:PW54="D"))+SUMPRODUCT((PS3:PS54=NH20)*(PV3:PV54=NH21)*(PW3:PW54="D")),"")</f>
        <v/>
      </c>
      <c r="NK21" s="385" t="str">
        <f ca="1">IF(NH21&lt;&gt;"",SUMPRODUCT((PS3:PS54=NH21)*(PV3:PV54=NH22)*(PW3:PW54="L"))+SUMPRODUCT((PS3:PS54=NH21)*(PV3:PV54=NH19)*(PW3:PW54="L"))+SUMPRODUCT((PS3:PS54=NH21)*(PV3:PV54=NH20)*(PW3:PW54="L"))+SUMPRODUCT((PS3:PS54=NH22)*(PV3:PV54=NH21)*(PX3:PX54="L"))+SUMPRODUCT((PS3:PS54=NH19)*(PV3:PV54=NH21)*(PX3:PX54="L"))+SUMPRODUCT((PS3:PS54=NH20)*(PV3:PV54=NH21)*(PX3:PX54="L")),"")</f>
        <v/>
      </c>
      <c r="NL21" s="385">
        <f ca="1">SUMPRODUCT((PS3:PS54=NH21)*(PV3:PV54=NH22)*PT3:PT54)+SUMPRODUCT((PS3:PS54=NH21)*(PV3:PV54=NH18)*PT3:PT54)+SUMPRODUCT((PS3:PS54=NH21)*(PV3:PV54=NH19)*PT3:PT54)+SUMPRODUCT((PS3:PS54=NH21)*(PV3:PV54=NH20)*PT3:PT54)+SUMPRODUCT((PS3:PS54=NH22)*(PV3:PV54=NH21)*PU3:PU54)+SUMPRODUCT((PS3:PS54=NH18)*(PV3:PV54=NH21)*PU3:PU54)+SUMPRODUCT((PS3:PS54=NH19)*(PV3:PV54=NH21)*PU3:PU54)+SUMPRODUCT((PS3:PS54=NH20)*(PV3:PV54=NH21)*PU3:PU54)</f>
        <v>0</v>
      </c>
      <c r="NM21" s="385">
        <f ca="1">SUMPRODUCT((PS3:PS54=NH21)*(PV3:PV54=NH22)*PU3:PU54)+SUMPRODUCT((PS3:PS54=NH21)*(PV3:PV54=NH18)*PU3:PU54)+SUMPRODUCT((PS3:PS54=NH21)*(PV3:PV54=NH19)*PU3:PU54)+SUMPRODUCT((PS3:PS54=NH21)*(PV3:PV54=NH20)*PU3:PU54)+SUMPRODUCT((PS3:PS54=NH22)*(PV3:PV54=NH21)*PT3:PT54)+SUMPRODUCT((PS3:PS54=NH18)*(PV3:PV54=NH21)*PT3:PT54)+SUMPRODUCT((PS3:PS54=NH19)*(PV3:PV54=NH21)*PT3:PT54)+SUMPRODUCT((PS3:PS54=NH20)*(PV3:PV54=NH21)*PT3:PT54)</f>
        <v>0</v>
      </c>
      <c r="NN21" s="385">
        <f t="shared" ca="1" si="2862"/>
        <v>1000</v>
      </c>
      <c r="NO21" s="385" t="str">
        <f t="shared" ca="1" si="2863"/>
        <v/>
      </c>
      <c r="NP21" s="385" t="str">
        <f ca="1">IF(NH21&lt;&gt;"",VLOOKUP(NH21,LU4:MA52,7,FALSE),"")</f>
        <v/>
      </c>
      <c r="NQ21" s="385" t="str">
        <f ca="1">IF(NH21&lt;&gt;"",VLOOKUP(NH21,LU4:MA52,5,FALSE),"")</f>
        <v/>
      </c>
      <c r="NR21" s="385" t="str">
        <f ca="1">IF(NH21&lt;&gt;"",VLOOKUP(NH21,LU4:MC52,9,FALSE),"")</f>
        <v/>
      </c>
      <c r="NS21" s="385" t="str">
        <f t="shared" ca="1" si="2864"/>
        <v/>
      </c>
      <c r="NT21" s="385" t="str">
        <f t="shared" ref="NT21" ca="1" si="3505">IF(NH21&lt;&gt;"",RANK(NS21,NS18:NS22),"")</f>
        <v/>
      </c>
      <c r="NU21" s="385" t="str">
        <f t="shared" ref="NU21" ca="1" si="3506">IF(NH21&lt;&gt;"",SUMPRODUCT((NS18:NS22=NS21)*(NN18:NN22&gt;NN21)),"")</f>
        <v/>
      </c>
      <c r="NV21" s="385" t="str">
        <f t="shared" ref="NV21" ca="1" si="3507">IF(NH21&lt;&gt;"",SUMPRODUCT((NS18:NS22=NS21)*(NN18:NN22=NN21)*(NL18:NL22&gt;NL21)),"")</f>
        <v/>
      </c>
      <c r="NW21" s="385" t="str">
        <f t="shared" ref="NW21" ca="1" si="3508">IF(NH21&lt;&gt;"",SUMPRODUCT((NS18:NS22=NS21)*(NN18:NN22=NN21)*(NL18:NL22=NL21)*(NP18:NP22&gt;NP21)),"")</f>
        <v/>
      </c>
      <c r="NX21" s="385" t="str">
        <f t="shared" ref="NX21" ca="1" si="3509">IF(NH21&lt;&gt;"",SUMPRODUCT((NS18:NS22=NS21)*(NN18:NN22=NN21)*(NL18:NL22=NL21)*(NP18:NP22=NP21)*(NQ18:NQ22&gt;NQ21)),"")</f>
        <v/>
      </c>
      <c r="NY21" s="385" t="str">
        <f t="shared" ref="NY21" ca="1" si="3510">IF(NH21&lt;&gt;"",SUMPRODUCT((NS18:NS22=NS21)*(NN18:NN22=NN21)*(NL18:NL22=NL21)*(NP18:NP22=NP21)*(NQ18:NQ22=NQ21)*(NR18:NR22&gt;NR21)),"")</f>
        <v/>
      </c>
      <c r="NZ21" s="385" t="str">
        <f t="shared" ref="NZ21" ca="1" si="3511">IF(NH21&lt;&gt;"",IF(NZ73&lt;&gt;"",IF(NG69=3,NZ73,NZ73+NG69),SUM(NT21:NY21)+1),"")</f>
        <v/>
      </c>
      <c r="OA21" s="385" t="str">
        <f t="shared" ref="OA21" ca="1" si="3512">IF(NH21&lt;&gt;"",INDEX(NH19:NH22,MATCH(4,NZ19:NZ22,0),0),"")</f>
        <v/>
      </c>
      <c r="OB21" s="385" t="str">
        <f t="shared" ca="1" si="3166"/>
        <v/>
      </c>
      <c r="OC21" s="385">
        <f ca="1">SUMPRODUCT((PS3:PS54=OB21)*(PV3:PV54=OB22)*(PW3:PW54="W"))+SUMPRODUCT((PS3:PS54=OB21)*(PV3:PV54=OB23)*(PW3:PW54="W"))+SUMPRODUCT((PS3:PS54=OB21)*(PV3:PV54=OB20)*(PW3:PW54="W"))+SUMPRODUCT((PS3:PS54=OB22)*(PV3:PV54=OB21)*(PX3:PX54="W"))+SUMPRODUCT((PS3:PS54=OB23)*(PV3:PV54=OB21)*(PX3:PX54="W"))+SUMPRODUCT((PS3:PS54=OB20)*(PV3:PV54=OB21)*(PX3:PX54="W"))</f>
        <v>0</v>
      </c>
      <c r="OD21" s="385">
        <f ca="1">SUMPRODUCT((PS3:PS54=OB21)*(PV3:PV54=OB22)*(PW3:PW54="D"))+SUMPRODUCT((PS3:PS54=OB21)*(PV3:PV54=OB23)*(PW3:PW54="D"))+SUMPRODUCT((PS3:PS54=OB21)*(PV3:PV54=OB20)*(PW3:PW54="D"))+SUMPRODUCT((PS3:PS54=OB22)*(PV3:PV54=OB21)*(PW3:PW54="D"))+SUMPRODUCT((PS3:PS54=OB23)*(PV3:PV54=OB21)*(PW3:PW54="D"))+SUMPRODUCT((PS3:PS54=OB20)*(PV3:PV54=OB21)*(PW3:PW54="D"))</f>
        <v>0</v>
      </c>
      <c r="OE21" s="385">
        <f ca="1">SUMPRODUCT((PS3:PS54=OB21)*(PV3:PV54=OB22)*(PW3:PW54="L"))+SUMPRODUCT((PS3:PS54=OB21)*(PV3:PV54=OB23)*(PW3:PW54="L"))+SUMPRODUCT((PS3:PS54=OB21)*(PV3:PV54=OB20)*(PW3:PW54="L"))+SUMPRODUCT((PS3:PS54=OB22)*(PV3:PV54=OB21)*(PX3:PX54="L"))+SUMPRODUCT((PS3:PS54=OB23)*(PV3:PV54=OB21)*(PX3:PX54="L"))+SUMPRODUCT((PS3:PS54=OB20)*(PV3:PV54=OB21)*(PX3:PX54="L"))</f>
        <v>0</v>
      </c>
      <c r="OF21" s="385">
        <f ca="1">SUMPRODUCT((PS3:PS54=OB21)*(PV3:PV54=OB22)*PT3:PT54)+SUMPRODUCT((PS3:PS54=OB21)*(PV3:PV54=OB18)*PT3:PT54)+SUMPRODUCT((PS3:PS54=OB21)*(PV3:PV54=OB19)*PT3:PT54)+SUMPRODUCT((PS3:PS54=OB21)*(PV3:PV54=OB20)*PT3:PT54)+SUMPRODUCT((PS3:PS54=OB22)*(PV3:PV54=OB21)*PU3:PU54)+SUMPRODUCT((PS3:PS54=OB18)*(PV3:PV54=OB21)*PU3:PU54)+SUMPRODUCT((PS3:PS54=OB19)*(PV3:PV54=OB21)*PU3:PU54)+SUMPRODUCT((PS3:PS54=OB20)*(PV3:PV54=OB21)*PU3:PU54)</f>
        <v>0</v>
      </c>
      <c r="OG21" s="385">
        <f ca="1">SUMPRODUCT((PS3:PS54=OB21)*(PV3:PV54=OB22)*PU3:PU54)+SUMPRODUCT((PS3:PS54=OB21)*(PV3:PV54=OB18)*PU3:PU54)+SUMPRODUCT((PS3:PS54=OB21)*(PV3:PV54=OB19)*PU3:PU54)+SUMPRODUCT((PS3:PS54=OB21)*(PV3:PV54=OB20)*PU3:PU54)+SUMPRODUCT((PS3:PS54=OB22)*(PV3:PV54=OB21)*PT3:PT54)+SUMPRODUCT((PS3:PS54=OB18)*(PV3:PV54=OB21)*PT3:PT54)+SUMPRODUCT((PS3:PS54=OB19)*(PV3:PV54=OB21)*PT3:PT54)+SUMPRODUCT((PS3:PS54=OB20)*(PV3:PV54=OB21)*PT3:PT54)</f>
        <v>0</v>
      </c>
      <c r="OH21" s="385">
        <f t="shared" ca="1" si="3167"/>
        <v>1000</v>
      </c>
      <c r="OI21" s="385" t="str">
        <f t="shared" ca="1" si="3168"/>
        <v/>
      </c>
      <c r="OJ21" s="385" t="str">
        <f ca="1">IF(OB21&lt;&gt;"",VLOOKUP(OB21,LU4:MA52,7,FALSE),"")</f>
        <v/>
      </c>
      <c r="OK21" s="385" t="str">
        <f ca="1">IF(OB21&lt;&gt;"",VLOOKUP(OB21,LU4:MA52,5,FALSE),"")</f>
        <v/>
      </c>
      <c r="OL21" s="385" t="str">
        <f ca="1">IF(OB21&lt;&gt;"",VLOOKUP(OB21,LU4:MC52,9,FALSE),"")</f>
        <v/>
      </c>
      <c r="OM21" s="385" t="str">
        <f t="shared" ca="1" si="3169"/>
        <v/>
      </c>
      <c r="ON21" s="385" t="str">
        <f t="shared" ref="ON21" ca="1" si="3513">IF(OB21&lt;&gt;"",RANK(OM21,OM18:OM22),"")</f>
        <v/>
      </c>
      <c r="OO21" s="385" t="str">
        <f t="shared" ref="OO21" ca="1" si="3514">IF(OB21&lt;&gt;"",SUMPRODUCT((OM18:OM22=OM21)*(OH18:OH22&gt;OH21)),"")</f>
        <v/>
      </c>
      <c r="OP21" s="385" t="str">
        <f t="shared" ref="OP21" ca="1" si="3515">IF(OB21&lt;&gt;"",SUMPRODUCT((OM18:OM22=OM21)*(OH18:OH22=OH21)*(OF18:OF22&gt;OF21)),"")</f>
        <v/>
      </c>
      <c r="OQ21" s="385" t="str">
        <f t="shared" ref="OQ21" ca="1" si="3516">IF(OB21&lt;&gt;"",SUMPRODUCT((OM18:OM22=OM21)*(OH18:OH22=OH21)*(OF18:OF22=OF21)*(OJ18:OJ22&gt;OJ21)),"")</f>
        <v/>
      </c>
      <c r="OR21" s="385" t="str">
        <f t="shared" ref="OR21" ca="1" si="3517">IF(OB21&lt;&gt;"",SUMPRODUCT((OM18:OM22=OM21)*(OH18:OH22=OH21)*(OF18:OF22=OF21)*(OJ18:OJ22=OJ21)*(OK18:OK22&gt;OK21)),"")</f>
        <v/>
      </c>
      <c r="OS21" s="385" t="str">
        <f t="shared" ref="OS21" ca="1" si="3518">IF(OB21&lt;&gt;"",SUMPRODUCT((OM18:OM22=OM21)*(OH18:OH22=OH21)*(OF18:OF22=OF21)*(OJ18:OJ22=OJ21)*(OK18:OK22=OK21)*(OL18:OL22&gt;OL21)),"")</f>
        <v/>
      </c>
      <c r="OT21" s="385" t="str">
        <f t="shared" ca="1" si="3176"/>
        <v/>
      </c>
      <c r="OU21" s="385" t="str">
        <f t="shared" ref="OU21" ca="1" si="3519">IF(OB21&lt;&gt;"",INDEX(OB20:OB22,MATCH(4,OT20:OT22,0),0),"")</f>
        <v/>
      </c>
      <c r="OV21" s="385" t="str">
        <f t="shared" ref="OV21" si="3520">IF(ML18&lt;&gt;"",ML18,"")</f>
        <v/>
      </c>
      <c r="OW21" s="385">
        <f ca="1">SUMPRODUCT((PS3:PS54=OV21)*(PV3:PV54=OV22)*(PW3:PW54="W"))+SUMPRODUCT((PS3:PS54=OV21)*(PV3:PV54=OV23)*(PW3:PW54="W"))+SUMPRODUCT((PS3:PS54=OV21)*(PV3:PV54=OV24)*(PW3:PW54="W"))+SUMPRODUCT((PS3:PS54=OV22)*(PV3:PV54=OV21)*(PX3:PX54="W"))+SUMPRODUCT((PS3:PS54=OV23)*(PV3:PV54=OV21)*(PX3:PX54="W"))+SUMPRODUCT((PS3:PS54=OV24)*(PV3:PV54=OV21)*(PX3:PX54="W"))</f>
        <v>0</v>
      </c>
      <c r="OX21" s="385">
        <f ca="1">SUMPRODUCT((PS3:PS54=OV21)*(PV3:PV54=OV22)*(PW3:PW54="D"))+SUMPRODUCT((PS3:PS54=OV21)*(PV3:PV54=OV23)*(PW3:PW54="D"))+SUMPRODUCT((PS3:PS54=OV21)*(PV3:PV54=OV24)*(PW3:PW54="D"))+SUMPRODUCT((PS3:PS54=OV22)*(PV3:PV54=OV21)*(PW3:PW54="D"))+SUMPRODUCT((PS3:PS54=OV23)*(PV3:PV54=OV21)*(PW3:PW54="D"))+SUMPRODUCT((PS3:PS54=OV24)*(PV3:PV54=OV21)*(PW3:PW54="D"))</f>
        <v>0</v>
      </c>
      <c r="OY21" s="385">
        <f ca="1">SUMPRODUCT((PS3:PS54=OV21)*(PV3:PV54=OV22)*(PW3:PW54="L"))+SUMPRODUCT((PS3:PS54=OV21)*(PV3:PV54=OV23)*(PW3:PW54="L"))+SUMPRODUCT((PS3:PS54=OV21)*(PV3:PV54=OV24)*(PW3:PW54="L"))+SUMPRODUCT((PS3:PS54=OV22)*(PV3:PV54=OV21)*(PX3:PX54="L"))+SUMPRODUCT((PS3:PS54=OV23)*(PV3:PV54=OV21)*(PX3:PX54="L"))+SUMPRODUCT((PS3:PS54=OV24)*(PV3:PV54=OV21)*(PX3:PX54="L"))</f>
        <v>0</v>
      </c>
      <c r="OZ21" s="385">
        <f ca="1">SUMPRODUCT((PS3:PS54=OV21)*(PV3:PV54=OV22)*PT3:PT54)+SUMPRODUCT((PS3:PS54=OV21)*(PV3:PV54=OV18)*PT3:PT54)+SUMPRODUCT((PS3:PS54=OV21)*(PV3:PV54=OV19)*PT3:PT54)+SUMPRODUCT((PS3:PS54=OV21)*(PV3:PV54=OV20)*PT3:PT54)+SUMPRODUCT((PS3:PS54=OV22)*(PV3:PV54=OV21)*PU3:PU54)+SUMPRODUCT((PS3:PS54=OV18)*(PV3:PV54=OV21)*PU3:PU54)+SUMPRODUCT((PS3:PS54=OV19)*(PV3:PV54=OV21)*PU3:PU54)+SUMPRODUCT((PS3:PS54=OV20)*(PV3:PV54=OV21)*PU3:PU54)</f>
        <v>0</v>
      </c>
      <c r="PA21" s="385">
        <f ca="1">SUMPRODUCT((PS3:PS54=OV21)*(PV3:PV54=OV22)*PU3:PU54)+SUMPRODUCT((PS3:PS54=OV21)*(PV3:PV54=OV18)*PU3:PU54)+SUMPRODUCT((PS3:PS54=OV21)*(PV3:PV54=OV19)*PU3:PU54)+SUMPRODUCT((PS3:PS54=OV21)*(PV3:PV54=OV20)*PU3:PU54)+SUMPRODUCT((PS3:PS54=OV22)*(PV3:PV54=OV21)*PT3:PT54)+SUMPRODUCT((PS3:PS54=OV18)*(PV3:PV54=OV21)*PT3:PT54)+SUMPRODUCT((PS3:PS54=OV19)*(PV3:PV54=OV21)*PT3:PT54)+SUMPRODUCT((PS3:PS54=OV20)*(PV3:PV54=OV21)*PT3:PT54)</f>
        <v>0</v>
      </c>
      <c r="PB21" s="385">
        <f t="shared" ref="PB21" ca="1" si="3521">OZ21-PA21+1000</f>
        <v>1000</v>
      </c>
      <c r="PC21" s="385" t="str">
        <f t="shared" ref="PC21" si="3522">IF(OV21&lt;&gt;"",OW21*3+OX21*1,"")</f>
        <v/>
      </c>
      <c r="PD21" s="385" t="str">
        <f>IF(OV21&lt;&gt;"",VLOOKUP(OV21,LU4:MA52,7,FALSE),"")</f>
        <v/>
      </c>
      <c r="PE21" s="385" t="str">
        <f>IF(OV21&lt;&gt;"",VLOOKUP(OV21,LU4:MA52,5,FALSE),"")</f>
        <v/>
      </c>
      <c r="PF21" s="385" t="str">
        <f>IF(OV21&lt;&gt;"",VLOOKUP(OV21,LU4:MC52,9,FALSE),"")</f>
        <v/>
      </c>
      <c r="PG21" s="385" t="str">
        <f t="shared" ref="PG21" si="3523">PC21</f>
        <v/>
      </c>
      <c r="PH21" s="385" t="str">
        <f t="shared" ref="PH21" si="3524">IF(OV21&lt;&gt;"",RANK(PG21,PG18:PG22),"")</f>
        <v/>
      </c>
      <c r="PI21" s="385" t="str">
        <f t="shared" ref="PI21" si="3525">IF(OV21&lt;&gt;"",SUMPRODUCT((PG18:PG22=PG21)*(PB18:PB22&gt;PB21)),"")</f>
        <v/>
      </c>
      <c r="PJ21" s="385" t="str">
        <f t="shared" ref="PJ21" si="3526">IF(OV21&lt;&gt;"",SUMPRODUCT((PG18:PG22=PG21)*(PB18:PB22=PB21)*(OZ18:OZ22&gt;OZ21)),"")</f>
        <v/>
      </c>
      <c r="PK21" s="385" t="str">
        <f t="shared" ref="PK21" si="3527">IF(OV21&lt;&gt;"",SUMPRODUCT((PG18:PG22=PG21)*(PB18:PB22=PB21)*(OZ18:OZ22=OZ21)*(PD18:PD22&gt;PD21)),"")</f>
        <v/>
      </c>
      <c r="PL21" s="385" t="str">
        <f t="shared" ref="PL21" si="3528">IF(OV21&lt;&gt;"",SUMPRODUCT((PG18:PG22=PG21)*(PB18:PB22=PB21)*(OZ18:OZ22=OZ21)*(PD18:PD22=PD21)*(PE18:PE22&gt;PE21)),"")</f>
        <v/>
      </c>
      <c r="PM21" s="385" t="str">
        <f t="shared" ref="PM21" si="3529">IF(OV21&lt;&gt;"",SUMPRODUCT((PG18:PG22=PG21)*(PB18:PB22=PB21)*(OZ18:OZ22=OZ21)*(PD18:PD22=PD21)*(PE18:PE22=PE21)*(PF18:PF22&gt;PF21)),"")</f>
        <v/>
      </c>
      <c r="PN21" s="385" t="str">
        <f t="shared" ref="PN21" si="3530">IF(OV21&lt;&gt;"",SUM(PH21:PM21)+3,"")</f>
        <v/>
      </c>
      <c r="PO21" s="385" t="str">
        <f t="shared" ref="PO21" si="3531">IF(OV21&lt;&gt;"",IF(PN21=4,OV21,OV22),"")</f>
        <v/>
      </c>
      <c r="PP21" s="385" t="str">
        <f t="shared" ref="PP21" ca="1" si="3532">IF(PO21&lt;&gt;"",PO21,IF(OU21&lt;&gt;"",OU21,IF(OA21&lt;&gt;"",OA21,IF(NG21&lt;&gt;"",NG21,MG21))))</f>
        <v>Poland</v>
      </c>
      <c r="PQ21" s="385">
        <v>4</v>
      </c>
      <c r="PR21" s="385">
        <v>19</v>
      </c>
      <c r="PS21" s="389" t="str">
        <f t="shared" si="12"/>
        <v>Italy</v>
      </c>
      <c r="PT21" s="389">
        <f ca="1">IF(OFFSET('Game Board'!O26,0,PT1)&lt;&gt;"",OFFSET('Game Board'!O26,0,PT1),0)</f>
        <v>0</v>
      </c>
      <c r="PU21" s="389">
        <f ca="1">IF(OFFSET('Game Board'!P26,0,PT1)&lt;&gt;"",OFFSET('Game Board'!P26,0,PT1),0)</f>
        <v>0</v>
      </c>
      <c r="PV21" s="389" t="str">
        <f t="shared" si="13"/>
        <v>Spain</v>
      </c>
      <c r="PW21" s="389" t="str">
        <f ca="1">IF(AND(OFFSET('Game Board'!O26,0,PT1)&lt;&gt;"",OFFSET('Game Board'!P26,0,PT1)&lt;&gt;""),IF(PT21&gt;PU21,"W",IF(PT21=PU21,"D","L")),"")</f>
        <v/>
      </c>
      <c r="PX21" s="385" t="str">
        <f t="shared" ca="1" si="2874"/>
        <v/>
      </c>
      <c r="PZ21" s="385">
        <f ca="1">VLOOKUP(QA21,TV18:TW22,2,FALSE)</f>
        <v>2</v>
      </c>
      <c r="QA21" s="386" t="str">
        <f t="shared" si="2623"/>
        <v>Sweden</v>
      </c>
      <c r="QB21" s="385">
        <f ca="1">SUMPRODUCT((TY3:TY54=QA21)*(UC3:UC54="W"))+SUMPRODUCT((UB3:UB54=QA21)*(UD3:UD54="W"))</f>
        <v>0</v>
      </c>
      <c r="QC21" s="385">
        <f ca="1">SUMPRODUCT((TY3:TY54=QA21)*(UC3:UC54="D"))+SUMPRODUCT((UB3:UB54=QA21)*(UD3:UD54="D"))</f>
        <v>0</v>
      </c>
      <c r="QD21" s="385">
        <f ca="1">SUMPRODUCT((TY3:TY54=QA21)*(UC3:UC54="L"))+SUMPRODUCT((UB3:UB54=QA21)*(UD3:UD54="L"))</f>
        <v>0</v>
      </c>
      <c r="QE21" s="385">
        <f t="shared" ref="QE21" ca="1" si="3533">SUMIF(TY3:TY72,QA21,TZ3:TZ72)+SUMIF(UB3:UB72,QA21,UA3:UA72)</f>
        <v>0</v>
      </c>
      <c r="QF21" s="385">
        <f t="shared" ref="QF21" ca="1" si="3534">SUMIF(UB3:UB72,QA21,TZ3:TZ72)+SUMIF(TY3:TY72,QA21,UA3:UA72)</f>
        <v>0</v>
      </c>
      <c r="QG21" s="385">
        <f t="shared" ca="1" si="2626"/>
        <v>1000</v>
      </c>
      <c r="QH21" s="385">
        <f t="shared" ca="1" si="2627"/>
        <v>0</v>
      </c>
      <c r="QI21" s="391">
        <f t="shared" si="99"/>
        <v>22</v>
      </c>
      <c r="QJ21" s="385">
        <f t="shared" ref="QJ21" ca="1" si="3535">IF(COUNTIF(QH18:QH22,4)&lt;&gt;4,RANK(QH21,QH18:QH22),QH73)</f>
        <v>1</v>
      </c>
      <c r="QL21" s="385">
        <f t="shared" ref="QL21" ca="1" si="3536">SUMPRODUCT((QJ18:QJ21=QJ21)*(QI18:QI21&lt;QI21))+QJ21</f>
        <v>3</v>
      </c>
      <c r="QM21" s="386" t="str">
        <f t="shared" ref="QM21" ca="1" si="3537">INDEX(QA18:QA22,MATCH(4,QL18:QL22,0),0)</f>
        <v>Germany</v>
      </c>
      <c r="QN21" s="385">
        <f t="shared" ref="QN21" ca="1" si="3538">INDEX(QJ18:QJ22,MATCH(QM21,QA18:QA22,0),0)</f>
        <v>1</v>
      </c>
      <c r="QO21" s="385" t="str">
        <f t="shared" ca="1" si="3185"/>
        <v>Germany</v>
      </c>
      <c r="QP21" s="385" t="str">
        <f t="shared" ca="1" si="3186"/>
        <v/>
      </c>
      <c r="QT21" s="385" t="str">
        <f t="shared" ca="1" si="2636"/>
        <v>Germany</v>
      </c>
      <c r="QU21" s="385">
        <f ca="1">SUMPRODUCT((TY3:TY54=QT21)*(UB3:UB54=QT22)*(UC3:UC54="W"))+SUMPRODUCT((TY3:TY54=QT21)*(UB3:UB54=QT18)*(UC3:UC54="W"))+SUMPRODUCT((TY3:TY54=QT21)*(UB3:UB54=QT19)*(UC3:UC54="W"))+SUMPRODUCT((TY3:TY54=QT21)*(UB3:UB54=QT20)*(UC3:UC54="W"))+SUMPRODUCT((TY3:TY54=QT22)*(UB3:UB54=QT21)*(UD3:UD54="W"))+SUMPRODUCT((TY3:TY54=QT18)*(UB3:UB54=QT21)*(UD3:UD54="W"))+SUMPRODUCT((TY3:TY54=QT19)*(UB3:UB54=QT21)*(UD3:UD54="W"))+SUMPRODUCT((TY3:TY54=QT20)*(UB3:UB54=QT21)*(UD3:UD54="W"))</f>
        <v>0</v>
      </c>
      <c r="QV21" s="385">
        <f ca="1">SUMPRODUCT((TY3:TY54=QT21)*(UB3:UB54=QT22)*(UC3:UC54="D"))+SUMPRODUCT((TY3:TY54=QT21)*(UB3:UB54=QT18)*(UC3:UC54="D"))+SUMPRODUCT((TY3:TY54=QT21)*(UB3:UB54=QT19)*(UC3:UC54="D"))+SUMPRODUCT((TY3:TY54=QT21)*(UB3:UB54=QT20)*(UC3:UC54="D"))+SUMPRODUCT((TY3:TY54=QT22)*(UB3:UB54=QT21)*(UC3:UC54="D"))+SUMPRODUCT((TY3:TY54=QT18)*(UB3:UB54=QT21)*(UC3:UC54="D"))+SUMPRODUCT((TY3:TY54=QT19)*(UB3:UB54=QT21)*(UC3:UC54="D"))+SUMPRODUCT((TY3:TY54=QT20)*(UB3:UB54=QT21)*(UC3:UC54="D"))</f>
        <v>0</v>
      </c>
      <c r="QW21" s="385">
        <f ca="1">SUMPRODUCT((TY3:TY54=QT21)*(UB3:UB54=QT22)*(UC3:UC54="L"))+SUMPRODUCT((TY3:TY54=QT21)*(UB3:UB54=QT18)*(UC3:UC54="L"))+SUMPRODUCT((TY3:TY54=QT21)*(UB3:UB54=QT19)*(UC3:UC54="L"))+SUMPRODUCT((TY3:TY54=QT21)*(UB3:UB54=QT20)*(UC3:UC54="L"))+SUMPRODUCT((TY3:TY54=QT22)*(UB3:UB54=QT21)*(UD3:UD54="L"))+SUMPRODUCT((TY3:TY54=QT18)*(UB3:UB54=QT21)*(UD3:UD54="L"))+SUMPRODUCT((TY3:TY54=QT19)*(UB3:UB54=QT21)*(UD3:UD54="L"))+SUMPRODUCT((TY3:TY54=QT20)*(UB3:UB54=QT21)*(UD3:UD54="L"))</f>
        <v>0</v>
      </c>
      <c r="QX21" s="385">
        <f ca="1">SUMPRODUCT((TY3:TY54=QT21)*(UB3:UB54=QT22)*TZ3:TZ54)+SUMPRODUCT((TY3:TY54=QT21)*(UB3:UB54=QT18)*TZ3:TZ54)+SUMPRODUCT((TY3:TY54=QT21)*(UB3:UB54=QT19)*TZ3:TZ54)+SUMPRODUCT((TY3:TY54=QT21)*(UB3:UB54=QT20)*TZ3:TZ54)+SUMPRODUCT((TY3:TY54=QT22)*(UB3:UB54=QT21)*UA3:UA54)+SUMPRODUCT((TY3:TY54=QT18)*(UB3:UB54=QT21)*UA3:UA54)+SUMPRODUCT((TY3:TY54=QT19)*(UB3:UB54=QT21)*UA3:UA54)+SUMPRODUCT((TY3:TY54=QT20)*(UB3:UB54=QT21)*UA3:UA54)</f>
        <v>0</v>
      </c>
      <c r="QY21" s="385">
        <f ca="1">SUMPRODUCT((TY3:TY54=QT21)*(UB3:UB54=QT22)*UA3:UA54)+SUMPRODUCT((TY3:TY54=QT21)*(UB3:UB54=QT18)*UA3:UA54)+SUMPRODUCT((TY3:TY54=QT21)*(UB3:UB54=QT19)*UA3:UA54)+SUMPRODUCT((TY3:TY54=QT21)*(UB3:UB54=QT20)*UA3:UA54)+SUMPRODUCT((TY3:TY54=QT22)*(UB3:UB54=QT21)*TZ3:TZ54)+SUMPRODUCT((TY3:TY54=QT18)*(UB3:UB54=QT21)*TZ3:TZ54)+SUMPRODUCT((TY3:TY54=QT19)*(UB3:UB54=QT21)*TZ3:TZ54)+SUMPRODUCT((TY3:TY54=QT20)*(UB3:UB54=QT21)*TZ3:TZ54)</f>
        <v>0</v>
      </c>
      <c r="QZ21" s="385">
        <f t="shared" ca="1" si="2637"/>
        <v>1000</v>
      </c>
      <c r="RA21" s="385">
        <f t="shared" ca="1" si="2638"/>
        <v>0</v>
      </c>
      <c r="RB21" s="385">
        <f ca="1">IF(QT21&lt;&gt;"",VLOOKUP(QT21,QA4:QG52,7,FALSE),"")</f>
        <v>1000</v>
      </c>
      <c r="RC21" s="385">
        <f ca="1">IF(QT21&lt;&gt;"",VLOOKUP(QT21,QA4:QG52,5,FALSE),"")</f>
        <v>0</v>
      </c>
      <c r="RD21" s="385">
        <f ca="1">IF(QT21&lt;&gt;"",VLOOKUP(QT21,QA4:QI52,9,FALSE),"")</f>
        <v>30</v>
      </c>
      <c r="RE21" s="385">
        <f t="shared" ca="1" si="2639"/>
        <v>0</v>
      </c>
      <c r="RF21" s="385">
        <f t="shared" ref="RF21" ca="1" si="3539">IF(QT21&lt;&gt;"",RANK(RE21,RE18:RE22),"")</f>
        <v>1</v>
      </c>
      <c r="RG21" s="385">
        <f t="shared" ref="RG21" ca="1" si="3540">IF(QT21&lt;&gt;"",SUMPRODUCT((RE18:RE22=RE21)*(QZ18:QZ22&gt;QZ21)),"")</f>
        <v>0</v>
      </c>
      <c r="RH21" s="385">
        <f t="shared" ref="RH21" ca="1" si="3541">IF(QT21&lt;&gt;"",SUMPRODUCT((RE18:RE22=RE21)*(QZ18:QZ22=QZ21)*(QX18:QX22&gt;QX21)),"")</f>
        <v>0</v>
      </c>
      <c r="RI21" s="385">
        <f t="shared" ref="RI21" ca="1" si="3542">IF(QT21&lt;&gt;"",SUMPRODUCT((RE18:RE22=RE21)*(QZ18:QZ22=QZ21)*(QX18:QX22=QX21)*(RB18:RB22&gt;RB21)),"")</f>
        <v>0</v>
      </c>
      <c r="RJ21" s="385">
        <f t="shared" ref="RJ21" ca="1" si="3543">IF(QT21&lt;&gt;"",SUMPRODUCT((RE18:RE22=RE21)*(QZ18:QZ22=QZ21)*(QX18:QX22=QX21)*(RB18:RB22=RB21)*(RC18:RC22&gt;RC21)),"")</f>
        <v>0</v>
      </c>
      <c r="RK21" s="385">
        <f t="shared" ref="RK21" ca="1" si="3544">IF(QT21&lt;&gt;"",SUMPRODUCT((RE18:RE22=RE21)*(QZ18:QZ22=QZ21)*(QX18:QX22=QX21)*(RB18:RB22=RB21)*(RC18:RC22=RC21)*(RD18:RD22&gt;RD21)),"")</f>
        <v>0</v>
      </c>
      <c r="RL21" s="385">
        <f t="shared" ref="RL21" ca="1" si="3545">IF(QT21&lt;&gt;"",IF(RL73&lt;&gt;"",IF(QS69=3,RL73,RL73+QS69),SUM(RF21:RK21)),"")</f>
        <v>1</v>
      </c>
      <c r="RM21" s="385" t="str">
        <f t="shared" ref="RM21" ca="1" si="3546">IF(QT21&lt;&gt;"",INDEX(QT18:QT22,MATCH(4,RL18:RL22,0),0),"")</f>
        <v>Poland</v>
      </c>
      <c r="RN21" s="385" t="str">
        <f t="shared" ca="1" si="2893"/>
        <v/>
      </c>
      <c r="RO21" s="385" t="str">
        <f ca="1">IF(RN21&lt;&gt;"",SUMPRODUCT((TY3:TY54=RN21)*(UB3:UB54=RN22)*(UC3:UC54="W"))+SUMPRODUCT((TY3:TY54=RN21)*(UB3:UB54=RN19)*(UC3:UC54="W"))+SUMPRODUCT((TY3:TY54=RN21)*(UB3:UB54=RN20)*(UC3:UC54="W"))+SUMPRODUCT((TY3:TY54=RN22)*(UB3:UB54=RN21)*(UD3:UD54="W"))+SUMPRODUCT((TY3:TY54=RN19)*(UB3:UB54=RN21)*(UD3:UD54="W"))+SUMPRODUCT((TY3:TY54=RN20)*(UB3:UB54=RN21)*(UD3:UD54="W")),"")</f>
        <v/>
      </c>
      <c r="RP21" s="385" t="str">
        <f ca="1">IF(RN21&lt;&gt;"",SUMPRODUCT((TY3:TY54=RN21)*(UB3:UB54=RN22)*(UC3:UC54="D"))+SUMPRODUCT((TY3:TY54=RN21)*(UB3:UB54=RN19)*(UC3:UC54="D"))+SUMPRODUCT((TY3:TY54=RN21)*(UB3:UB54=RN20)*(UC3:UC54="D"))+SUMPRODUCT((TY3:TY54=RN22)*(UB3:UB54=RN21)*(UC3:UC54="D"))+SUMPRODUCT((TY3:TY54=RN19)*(UB3:UB54=RN21)*(UC3:UC54="D"))+SUMPRODUCT((TY3:TY54=RN20)*(UB3:UB54=RN21)*(UC3:UC54="D")),"")</f>
        <v/>
      </c>
      <c r="RQ21" s="385" t="str">
        <f ca="1">IF(RN21&lt;&gt;"",SUMPRODUCT((TY3:TY54=RN21)*(UB3:UB54=RN22)*(UC3:UC54="L"))+SUMPRODUCT((TY3:TY54=RN21)*(UB3:UB54=RN19)*(UC3:UC54="L"))+SUMPRODUCT((TY3:TY54=RN21)*(UB3:UB54=RN20)*(UC3:UC54="L"))+SUMPRODUCT((TY3:TY54=RN22)*(UB3:UB54=RN21)*(UD3:UD54="L"))+SUMPRODUCT((TY3:TY54=RN19)*(UB3:UB54=RN21)*(UD3:UD54="L"))+SUMPRODUCT((TY3:TY54=RN20)*(UB3:UB54=RN21)*(UD3:UD54="L")),"")</f>
        <v/>
      </c>
      <c r="RR21" s="385">
        <f ca="1">SUMPRODUCT((TY3:TY54=RN21)*(UB3:UB54=RN22)*TZ3:TZ54)+SUMPRODUCT((TY3:TY54=RN21)*(UB3:UB54=RN18)*TZ3:TZ54)+SUMPRODUCT((TY3:TY54=RN21)*(UB3:UB54=RN19)*TZ3:TZ54)+SUMPRODUCT((TY3:TY54=RN21)*(UB3:UB54=RN20)*TZ3:TZ54)+SUMPRODUCT((TY3:TY54=RN22)*(UB3:UB54=RN21)*UA3:UA54)+SUMPRODUCT((TY3:TY54=RN18)*(UB3:UB54=RN21)*UA3:UA54)+SUMPRODUCT((TY3:TY54=RN19)*(UB3:UB54=RN21)*UA3:UA54)+SUMPRODUCT((TY3:TY54=RN20)*(UB3:UB54=RN21)*UA3:UA54)</f>
        <v>0</v>
      </c>
      <c r="RS21" s="385">
        <f ca="1">SUMPRODUCT((TY3:TY54=RN21)*(UB3:UB54=RN22)*UA3:UA54)+SUMPRODUCT((TY3:TY54=RN21)*(UB3:UB54=RN18)*UA3:UA54)+SUMPRODUCT((TY3:TY54=RN21)*(UB3:UB54=RN19)*UA3:UA54)+SUMPRODUCT((TY3:TY54=RN21)*(UB3:UB54=RN20)*UA3:UA54)+SUMPRODUCT((TY3:TY54=RN22)*(UB3:UB54=RN21)*TZ3:TZ54)+SUMPRODUCT((TY3:TY54=RN18)*(UB3:UB54=RN21)*TZ3:TZ54)+SUMPRODUCT((TY3:TY54=RN19)*(UB3:UB54=RN21)*TZ3:TZ54)+SUMPRODUCT((TY3:TY54=RN20)*(UB3:UB54=RN21)*TZ3:TZ54)</f>
        <v>0</v>
      </c>
      <c r="RT21" s="385">
        <f t="shared" ca="1" si="2894"/>
        <v>1000</v>
      </c>
      <c r="RU21" s="385" t="str">
        <f t="shared" ca="1" si="2895"/>
        <v/>
      </c>
      <c r="RV21" s="385" t="str">
        <f ca="1">IF(RN21&lt;&gt;"",VLOOKUP(RN21,QA4:QG52,7,FALSE),"")</f>
        <v/>
      </c>
      <c r="RW21" s="385" t="str">
        <f ca="1">IF(RN21&lt;&gt;"",VLOOKUP(RN21,QA4:QG52,5,FALSE),"")</f>
        <v/>
      </c>
      <c r="RX21" s="385" t="str">
        <f ca="1">IF(RN21&lt;&gt;"",VLOOKUP(RN21,QA4:QI52,9,FALSE),"")</f>
        <v/>
      </c>
      <c r="RY21" s="385" t="str">
        <f t="shared" ca="1" si="2896"/>
        <v/>
      </c>
      <c r="RZ21" s="385" t="str">
        <f t="shared" ref="RZ21" ca="1" si="3547">IF(RN21&lt;&gt;"",RANK(RY21,RY18:RY22),"")</f>
        <v/>
      </c>
      <c r="SA21" s="385" t="str">
        <f t="shared" ref="SA21" ca="1" si="3548">IF(RN21&lt;&gt;"",SUMPRODUCT((RY18:RY22=RY21)*(RT18:RT22&gt;RT21)),"")</f>
        <v/>
      </c>
      <c r="SB21" s="385" t="str">
        <f t="shared" ref="SB21" ca="1" si="3549">IF(RN21&lt;&gt;"",SUMPRODUCT((RY18:RY22=RY21)*(RT18:RT22=RT21)*(RR18:RR22&gt;RR21)),"")</f>
        <v/>
      </c>
      <c r="SC21" s="385" t="str">
        <f t="shared" ref="SC21" ca="1" si="3550">IF(RN21&lt;&gt;"",SUMPRODUCT((RY18:RY22=RY21)*(RT18:RT22=RT21)*(RR18:RR22=RR21)*(RV18:RV22&gt;RV21)),"")</f>
        <v/>
      </c>
      <c r="SD21" s="385" t="str">
        <f t="shared" ref="SD21" ca="1" si="3551">IF(RN21&lt;&gt;"",SUMPRODUCT((RY18:RY22=RY21)*(RT18:RT22=RT21)*(RR18:RR22=RR21)*(RV18:RV22=RV21)*(RW18:RW22&gt;RW21)),"")</f>
        <v/>
      </c>
      <c r="SE21" s="385" t="str">
        <f t="shared" ref="SE21" ca="1" si="3552">IF(RN21&lt;&gt;"",SUMPRODUCT((RY18:RY22=RY21)*(RT18:RT22=RT21)*(RR18:RR22=RR21)*(RV18:RV22=RV21)*(RW18:RW22=RW21)*(RX18:RX22&gt;RX21)),"")</f>
        <v/>
      </c>
      <c r="SF21" s="385" t="str">
        <f t="shared" ref="SF21" ca="1" si="3553">IF(RN21&lt;&gt;"",IF(SF73&lt;&gt;"",IF(RM69=3,SF73,SF73+RM69),SUM(RZ21:SE21)+1),"")</f>
        <v/>
      </c>
      <c r="SG21" s="385" t="str">
        <f t="shared" ref="SG21" ca="1" si="3554">IF(RN21&lt;&gt;"",INDEX(RN19:RN22,MATCH(4,SF19:SF22,0),0),"")</f>
        <v/>
      </c>
      <c r="SH21" s="385" t="str">
        <f t="shared" ca="1" si="3204"/>
        <v/>
      </c>
      <c r="SI21" s="385">
        <f ca="1">SUMPRODUCT((TY3:TY54=SH21)*(UB3:UB54=SH22)*(UC3:UC54="W"))+SUMPRODUCT((TY3:TY54=SH21)*(UB3:UB54=SH23)*(UC3:UC54="W"))+SUMPRODUCT((TY3:TY54=SH21)*(UB3:UB54=SH20)*(UC3:UC54="W"))+SUMPRODUCT((TY3:TY54=SH22)*(UB3:UB54=SH21)*(UD3:UD54="W"))+SUMPRODUCT((TY3:TY54=SH23)*(UB3:UB54=SH21)*(UD3:UD54="W"))+SUMPRODUCT((TY3:TY54=SH20)*(UB3:UB54=SH21)*(UD3:UD54="W"))</f>
        <v>0</v>
      </c>
      <c r="SJ21" s="385">
        <f ca="1">SUMPRODUCT((TY3:TY54=SH21)*(UB3:UB54=SH22)*(UC3:UC54="D"))+SUMPRODUCT((TY3:TY54=SH21)*(UB3:UB54=SH23)*(UC3:UC54="D"))+SUMPRODUCT((TY3:TY54=SH21)*(UB3:UB54=SH20)*(UC3:UC54="D"))+SUMPRODUCT((TY3:TY54=SH22)*(UB3:UB54=SH21)*(UC3:UC54="D"))+SUMPRODUCT((TY3:TY54=SH23)*(UB3:UB54=SH21)*(UC3:UC54="D"))+SUMPRODUCT((TY3:TY54=SH20)*(UB3:UB54=SH21)*(UC3:UC54="D"))</f>
        <v>0</v>
      </c>
      <c r="SK21" s="385">
        <f ca="1">SUMPRODUCT((TY3:TY54=SH21)*(UB3:UB54=SH22)*(UC3:UC54="L"))+SUMPRODUCT((TY3:TY54=SH21)*(UB3:UB54=SH23)*(UC3:UC54="L"))+SUMPRODUCT((TY3:TY54=SH21)*(UB3:UB54=SH20)*(UC3:UC54="L"))+SUMPRODUCT((TY3:TY54=SH22)*(UB3:UB54=SH21)*(UD3:UD54="L"))+SUMPRODUCT((TY3:TY54=SH23)*(UB3:UB54=SH21)*(UD3:UD54="L"))+SUMPRODUCT((TY3:TY54=SH20)*(UB3:UB54=SH21)*(UD3:UD54="L"))</f>
        <v>0</v>
      </c>
      <c r="SL21" s="385">
        <f ca="1">SUMPRODUCT((TY3:TY54=SH21)*(UB3:UB54=SH22)*TZ3:TZ54)+SUMPRODUCT((TY3:TY54=SH21)*(UB3:UB54=SH18)*TZ3:TZ54)+SUMPRODUCT((TY3:TY54=SH21)*(UB3:UB54=SH19)*TZ3:TZ54)+SUMPRODUCT((TY3:TY54=SH21)*(UB3:UB54=SH20)*TZ3:TZ54)+SUMPRODUCT((TY3:TY54=SH22)*(UB3:UB54=SH21)*UA3:UA54)+SUMPRODUCT((TY3:TY54=SH18)*(UB3:UB54=SH21)*UA3:UA54)+SUMPRODUCT((TY3:TY54=SH19)*(UB3:UB54=SH21)*UA3:UA54)+SUMPRODUCT((TY3:TY54=SH20)*(UB3:UB54=SH21)*UA3:UA54)</f>
        <v>0</v>
      </c>
      <c r="SM21" s="385">
        <f ca="1">SUMPRODUCT((TY3:TY54=SH21)*(UB3:UB54=SH22)*UA3:UA54)+SUMPRODUCT((TY3:TY54=SH21)*(UB3:UB54=SH18)*UA3:UA54)+SUMPRODUCT((TY3:TY54=SH21)*(UB3:UB54=SH19)*UA3:UA54)+SUMPRODUCT((TY3:TY54=SH21)*(UB3:UB54=SH20)*UA3:UA54)+SUMPRODUCT((TY3:TY54=SH22)*(UB3:UB54=SH21)*TZ3:TZ54)+SUMPRODUCT((TY3:TY54=SH18)*(UB3:UB54=SH21)*TZ3:TZ54)+SUMPRODUCT((TY3:TY54=SH19)*(UB3:UB54=SH21)*TZ3:TZ54)+SUMPRODUCT((TY3:TY54=SH20)*(UB3:UB54=SH21)*TZ3:TZ54)</f>
        <v>0</v>
      </c>
      <c r="SN21" s="385">
        <f t="shared" ca="1" si="3205"/>
        <v>1000</v>
      </c>
      <c r="SO21" s="385" t="str">
        <f t="shared" ca="1" si="3206"/>
        <v/>
      </c>
      <c r="SP21" s="385" t="str">
        <f ca="1">IF(SH21&lt;&gt;"",VLOOKUP(SH21,QA4:QG52,7,FALSE),"")</f>
        <v/>
      </c>
      <c r="SQ21" s="385" t="str">
        <f ca="1">IF(SH21&lt;&gt;"",VLOOKUP(SH21,QA4:QG52,5,FALSE),"")</f>
        <v/>
      </c>
      <c r="SR21" s="385" t="str">
        <f ca="1">IF(SH21&lt;&gt;"",VLOOKUP(SH21,QA4:QI52,9,FALSE),"")</f>
        <v/>
      </c>
      <c r="SS21" s="385" t="str">
        <f t="shared" ca="1" si="3207"/>
        <v/>
      </c>
      <c r="ST21" s="385" t="str">
        <f t="shared" ref="ST21" ca="1" si="3555">IF(SH21&lt;&gt;"",RANK(SS21,SS18:SS22),"")</f>
        <v/>
      </c>
      <c r="SU21" s="385" t="str">
        <f t="shared" ref="SU21" ca="1" si="3556">IF(SH21&lt;&gt;"",SUMPRODUCT((SS18:SS22=SS21)*(SN18:SN22&gt;SN21)),"")</f>
        <v/>
      </c>
      <c r="SV21" s="385" t="str">
        <f t="shared" ref="SV21" ca="1" si="3557">IF(SH21&lt;&gt;"",SUMPRODUCT((SS18:SS22=SS21)*(SN18:SN22=SN21)*(SL18:SL22&gt;SL21)),"")</f>
        <v/>
      </c>
      <c r="SW21" s="385" t="str">
        <f t="shared" ref="SW21" ca="1" si="3558">IF(SH21&lt;&gt;"",SUMPRODUCT((SS18:SS22=SS21)*(SN18:SN22=SN21)*(SL18:SL22=SL21)*(SP18:SP22&gt;SP21)),"")</f>
        <v/>
      </c>
      <c r="SX21" s="385" t="str">
        <f t="shared" ref="SX21" ca="1" si="3559">IF(SH21&lt;&gt;"",SUMPRODUCT((SS18:SS22=SS21)*(SN18:SN22=SN21)*(SL18:SL22=SL21)*(SP18:SP22=SP21)*(SQ18:SQ22&gt;SQ21)),"")</f>
        <v/>
      </c>
      <c r="SY21" s="385" t="str">
        <f t="shared" ref="SY21" ca="1" si="3560">IF(SH21&lt;&gt;"",SUMPRODUCT((SS18:SS22=SS21)*(SN18:SN22=SN21)*(SL18:SL22=SL21)*(SP18:SP22=SP21)*(SQ18:SQ22=SQ21)*(SR18:SR22&gt;SR21)),"")</f>
        <v/>
      </c>
      <c r="SZ21" s="385" t="str">
        <f t="shared" ca="1" si="3214"/>
        <v/>
      </c>
      <c r="TA21" s="385" t="str">
        <f t="shared" ref="TA21" ca="1" si="3561">IF(SH21&lt;&gt;"",INDEX(SH20:SH22,MATCH(4,SZ20:SZ22,0),0),"")</f>
        <v/>
      </c>
      <c r="TB21" s="385" t="str">
        <f t="shared" ref="TB21" si="3562">IF(QR18&lt;&gt;"",QR18,"")</f>
        <v/>
      </c>
      <c r="TC21" s="385">
        <f ca="1">SUMPRODUCT((TY3:TY54=TB21)*(UB3:UB54=TB22)*(UC3:UC54="W"))+SUMPRODUCT((TY3:TY54=TB21)*(UB3:UB54=TB23)*(UC3:UC54="W"))+SUMPRODUCT((TY3:TY54=TB21)*(UB3:UB54=TB24)*(UC3:UC54="W"))+SUMPRODUCT((TY3:TY54=TB22)*(UB3:UB54=TB21)*(UD3:UD54="W"))+SUMPRODUCT((TY3:TY54=TB23)*(UB3:UB54=TB21)*(UD3:UD54="W"))+SUMPRODUCT((TY3:TY54=TB24)*(UB3:UB54=TB21)*(UD3:UD54="W"))</f>
        <v>0</v>
      </c>
      <c r="TD21" s="385">
        <f ca="1">SUMPRODUCT((TY3:TY54=TB21)*(UB3:UB54=TB22)*(UC3:UC54="D"))+SUMPRODUCT((TY3:TY54=TB21)*(UB3:UB54=TB23)*(UC3:UC54="D"))+SUMPRODUCT((TY3:TY54=TB21)*(UB3:UB54=TB24)*(UC3:UC54="D"))+SUMPRODUCT((TY3:TY54=TB22)*(UB3:UB54=TB21)*(UC3:UC54="D"))+SUMPRODUCT((TY3:TY54=TB23)*(UB3:UB54=TB21)*(UC3:UC54="D"))+SUMPRODUCT((TY3:TY54=TB24)*(UB3:UB54=TB21)*(UC3:UC54="D"))</f>
        <v>0</v>
      </c>
      <c r="TE21" s="385">
        <f ca="1">SUMPRODUCT((TY3:TY54=TB21)*(UB3:UB54=TB22)*(UC3:UC54="L"))+SUMPRODUCT((TY3:TY54=TB21)*(UB3:UB54=TB23)*(UC3:UC54="L"))+SUMPRODUCT((TY3:TY54=TB21)*(UB3:UB54=TB24)*(UC3:UC54="L"))+SUMPRODUCT((TY3:TY54=TB22)*(UB3:UB54=TB21)*(UD3:UD54="L"))+SUMPRODUCT((TY3:TY54=TB23)*(UB3:UB54=TB21)*(UD3:UD54="L"))+SUMPRODUCT((TY3:TY54=TB24)*(UB3:UB54=TB21)*(UD3:UD54="L"))</f>
        <v>0</v>
      </c>
      <c r="TF21" s="385">
        <f ca="1">SUMPRODUCT((TY3:TY54=TB21)*(UB3:UB54=TB22)*TZ3:TZ54)+SUMPRODUCT((TY3:TY54=TB21)*(UB3:UB54=TB18)*TZ3:TZ54)+SUMPRODUCT((TY3:TY54=TB21)*(UB3:UB54=TB19)*TZ3:TZ54)+SUMPRODUCT((TY3:TY54=TB21)*(UB3:UB54=TB20)*TZ3:TZ54)+SUMPRODUCT((TY3:TY54=TB22)*(UB3:UB54=TB21)*UA3:UA54)+SUMPRODUCT((TY3:TY54=TB18)*(UB3:UB54=TB21)*UA3:UA54)+SUMPRODUCT((TY3:TY54=TB19)*(UB3:UB54=TB21)*UA3:UA54)+SUMPRODUCT((TY3:TY54=TB20)*(UB3:UB54=TB21)*UA3:UA54)</f>
        <v>0</v>
      </c>
      <c r="TG21" s="385">
        <f ca="1">SUMPRODUCT((TY3:TY54=TB21)*(UB3:UB54=TB22)*UA3:UA54)+SUMPRODUCT((TY3:TY54=TB21)*(UB3:UB54=TB18)*UA3:UA54)+SUMPRODUCT((TY3:TY54=TB21)*(UB3:UB54=TB19)*UA3:UA54)+SUMPRODUCT((TY3:TY54=TB21)*(UB3:UB54=TB20)*UA3:UA54)+SUMPRODUCT((TY3:TY54=TB22)*(UB3:UB54=TB21)*TZ3:TZ54)+SUMPRODUCT((TY3:TY54=TB18)*(UB3:UB54=TB21)*TZ3:TZ54)+SUMPRODUCT((TY3:TY54=TB19)*(UB3:UB54=TB21)*TZ3:TZ54)+SUMPRODUCT((TY3:TY54=TB20)*(UB3:UB54=TB21)*TZ3:TZ54)</f>
        <v>0</v>
      </c>
      <c r="TH21" s="385">
        <f t="shared" ref="TH21" ca="1" si="3563">TF21-TG21+1000</f>
        <v>1000</v>
      </c>
      <c r="TI21" s="385" t="str">
        <f t="shared" ref="TI21" si="3564">IF(TB21&lt;&gt;"",TC21*3+TD21*1,"")</f>
        <v/>
      </c>
      <c r="TJ21" s="385" t="str">
        <f>IF(TB21&lt;&gt;"",VLOOKUP(TB21,QA4:QG52,7,FALSE),"")</f>
        <v/>
      </c>
      <c r="TK21" s="385" t="str">
        <f>IF(TB21&lt;&gt;"",VLOOKUP(TB21,QA4:QG52,5,FALSE),"")</f>
        <v/>
      </c>
      <c r="TL21" s="385" t="str">
        <f>IF(TB21&lt;&gt;"",VLOOKUP(TB21,QA4:QI52,9,FALSE),"")</f>
        <v/>
      </c>
      <c r="TM21" s="385" t="str">
        <f t="shared" ref="TM21" si="3565">TI21</f>
        <v/>
      </c>
      <c r="TN21" s="385" t="str">
        <f t="shared" ref="TN21" si="3566">IF(TB21&lt;&gt;"",RANK(TM21,TM18:TM22),"")</f>
        <v/>
      </c>
      <c r="TO21" s="385" t="str">
        <f t="shared" ref="TO21" si="3567">IF(TB21&lt;&gt;"",SUMPRODUCT((TM18:TM22=TM21)*(TH18:TH22&gt;TH21)),"")</f>
        <v/>
      </c>
      <c r="TP21" s="385" t="str">
        <f t="shared" ref="TP21" si="3568">IF(TB21&lt;&gt;"",SUMPRODUCT((TM18:TM22=TM21)*(TH18:TH22=TH21)*(TF18:TF22&gt;TF21)),"")</f>
        <v/>
      </c>
      <c r="TQ21" s="385" t="str">
        <f t="shared" ref="TQ21" si="3569">IF(TB21&lt;&gt;"",SUMPRODUCT((TM18:TM22=TM21)*(TH18:TH22=TH21)*(TF18:TF22=TF21)*(TJ18:TJ22&gt;TJ21)),"")</f>
        <v/>
      </c>
      <c r="TR21" s="385" t="str">
        <f t="shared" ref="TR21" si="3570">IF(TB21&lt;&gt;"",SUMPRODUCT((TM18:TM22=TM21)*(TH18:TH22=TH21)*(TF18:TF22=TF21)*(TJ18:TJ22=TJ21)*(TK18:TK22&gt;TK21)),"")</f>
        <v/>
      </c>
      <c r="TS21" s="385" t="str">
        <f t="shared" ref="TS21" si="3571">IF(TB21&lt;&gt;"",SUMPRODUCT((TM18:TM22=TM21)*(TH18:TH22=TH21)*(TF18:TF22=TF21)*(TJ18:TJ22=TJ21)*(TK18:TK22=TK21)*(TL18:TL22&gt;TL21)),"")</f>
        <v/>
      </c>
      <c r="TT21" s="385" t="str">
        <f t="shared" ref="TT21" si="3572">IF(TB21&lt;&gt;"",SUM(TN21:TS21)+3,"")</f>
        <v/>
      </c>
      <c r="TU21" s="385" t="str">
        <f t="shared" ref="TU21" si="3573">IF(TB21&lt;&gt;"",IF(TT21=4,TB21,TB22),"")</f>
        <v/>
      </c>
      <c r="TV21" s="385" t="str">
        <f t="shared" ref="TV21" ca="1" si="3574">IF(TU21&lt;&gt;"",TU21,IF(TA21&lt;&gt;"",TA21,IF(SG21&lt;&gt;"",SG21,IF(RM21&lt;&gt;"",RM21,QM21))))</f>
        <v>Poland</v>
      </c>
      <c r="TW21" s="385">
        <v>4</v>
      </c>
      <c r="TX21" s="385">
        <v>19</v>
      </c>
      <c r="TY21" s="389" t="str">
        <f t="shared" si="15"/>
        <v>Italy</v>
      </c>
      <c r="TZ21" s="389">
        <f ca="1">IF(OFFSET('Game Board'!O26,0,TZ1)&lt;&gt;"",OFFSET('Game Board'!O26,0,TZ1),0)</f>
        <v>0</v>
      </c>
      <c r="UA21" s="389">
        <f ca="1">IF(OFFSET('Game Board'!P26,0,TZ1)&lt;&gt;"",OFFSET('Game Board'!P26,0,TZ1),0)</f>
        <v>0</v>
      </c>
      <c r="UB21" s="389" t="str">
        <f t="shared" si="16"/>
        <v>Spain</v>
      </c>
      <c r="UC21" s="389" t="str">
        <f ca="1">IF(AND(OFFSET('Game Board'!O26,0,TZ1)&lt;&gt;"",OFFSET('Game Board'!P26,0,TZ1)&lt;&gt;""),IF(TZ21&gt;UA21,"W",IF(TZ21=UA21,"D","L")),"")</f>
        <v/>
      </c>
      <c r="UD21" s="385" t="str">
        <f t="shared" ca="1" si="2906"/>
        <v/>
      </c>
      <c r="UF21" s="385">
        <f ca="1">VLOOKUP(UG21,YB18:YC22,2,FALSE)</f>
        <v>2</v>
      </c>
      <c r="UG21" s="386" t="str">
        <f t="shared" si="2649"/>
        <v>Sweden</v>
      </c>
      <c r="UH21" s="385">
        <f ca="1">SUMPRODUCT((YE3:YE54=UG21)*(YI3:YI54="W"))+SUMPRODUCT((YH3:YH54=UG21)*(YJ3:YJ54="W"))</f>
        <v>0</v>
      </c>
      <c r="UI21" s="385">
        <f ca="1">SUMPRODUCT((YE3:YE54=UG21)*(YI3:YI54="D"))+SUMPRODUCT((YH3:YH54=UG21)*(YJ3:YJ54="D"))</f>
        <v>0</v>
      </c>
      <c r="UJ21" s="385">
        <f ca="1">SUMPRODUCT((YE3:YE54=UG21)*(YI3:YI54="L"))+SUMPRODUCT((YH3:YH54=UG21)*(YJ3:YJ54="L"))</f>
        <v>0</v>
      </c>
      <c r="UK21" s="385">
        <f t="shared" ref="UK21" ca="1" si="3575">SUMIF(YE3:YE72,UG21,YF3:YF72)+SUMIF(YH3:YH72,UG21,YG3:YG72)</f>
        <v>0</v>
      </c>
      <c r="UL21" s="385">
        <f t="shared" ref="UL21" ca="1" si="3576">SUMIF(YH3:YH72,UG21,YF3:YF72)+SUMIF(YE3:YE72,UG21,YG3:YG72)</f>
        <v>0</v>
      </c>
      <c r="UM21" s="385">
        <f t="shared" ca="1" si="2652"/>
        <v>1000</v>
      </c>
      <c r="UN21" s="385">
        <f t="shared" ca="1" si="2653"/>
        <v>0</v>
      </c>
      <c r="UO21" s="391">
        <f t="shared" si="126"/>
        <v>22</v>
      </c>
      <c r="UP21" s="385">
        <f t="shared" ref="UP21" ca="1" si="3577">IF(COUNTIF(UN18:UN22,4)&lt;&gt;4,RANK(UN21,UN18:UN22),UN73)</f>
        <v>1</v>
      </c>
      <c r="UR21" s="385">
        <f t="shared" ref="UR21" ca="1" si="3578">SUMPRODUCT((UP18:UP21=UP21)*(UO18:UO21&lt;UO21))+UP21</f>
        <v>3</v>
      </c>
      <c r="US21" s="386" t="str">
        <f t="shared" ref="US21" ca="1" si="3579">INDEX(UG18:UG22,MATCH(4,UR18:UR22,0),0)</f>
        <v>Germany</v>
      </c>
      <c r="UT21" s="385">
        <f t="shared" ref="UT21" ca="1" si="3580">INDEX(UP18:UP22,MATCH(US21,UG18:UG22,0),0)</f>
        <v>1</v>
      </c>
      <c r="UU21" s="385" t="str">
        <f t="shared" ca="1" si="3223"/>
        <v>Germany</v>
      </c>
      <c r="UV21" s="385" t="str">
        <f t="shared" ca="1" si="3224"/>
        <v/>
      </c>
      <c r="UZ21" s="385" t="str">
        <f t="shared" ca="1" si="2662"/>
        <v>Germany</v>
      </c>
      <c r="VA21" s="385">
        <f ca="1">SUMPRODUCT((YE3:YE54=UZ21)*(YH3:YH54=UZ22)*(YI3:YI54="W"))+SUMPRODUCT((YE3:YE54=UZ21)*(YH3:YH54=UZ18)*(YI3:YI54="W"))+SUMPRODUCT((YE3:YE54=UZ21)*(YH3:YH54=UZ19)*(YI3:YI54="W"))+SUMPRODUCT((YE3:YE54=UZ21)*(YH3:YH54=UZ20)*(YI3:YI54="W"))+SUMPRODUCT((YE3:YE54=UZ22)*(YH3:YH54=UZ21)*(YJ3:YJ54="W"))+SUMPRODUCT((YE3:YE54=UZ18)*(YH3:YH54=UZ21)*(YJ3:YJ54="W"))+SUMPRODUCT((YE3:YE54=UZ19)*(YH3:YH54=UZ21)*(YJ3:YJ54="W"))+SUMPRODUCT((YE3:YE54=UZ20)*(YH3:YH54=UZ21)*(YJ3:YJ54="W"))</f>
        <v>0</v>
      </c>
      <c r="VB21" s="385">
        <f ca="1">SUMPRODUCT((YE3:YE54=UZ21)*(YH3:YH54=UZ22)*(YI3:YI54="D"))+SUMPRODUCT((YE3:YE54=UZ21)*(YH3:YH54=UZ18)*(YI3:YI54="D"))+SUMPRODUCT((YE3:YE54=UZ21)*(YH3:YH54=UZ19)*(YI3:YI54="D"))+SUMPRODUCT((YE3:YE54=UZ21)*(YH3:YH54=UZ20)*(YI3:YI54="D"))+SUMPRODUCT((YE3:YE54=UZ22)*(YH3:YH54=UZ21)*(YI3:YI54="D"))+SUMPRODUCT((YE3:YE54=UZ18)*(YH3:YH54=UZ21)*(YI3:YI54="D"))+SUMPRODUCT((YE3:YE54=UZ19)*(YH3:YH54=UZ21)*(YI3:YI54="D"))+SUMPRODUCT((YE3:YE54=UZ20)*(YH3:YH54=UZ21)*(YI3:YI54="D"))</f>
        <v>0</v>
      </c>
      <c r="VC21" s="385">
        <f ca="1">SUMPRODUCT((YE3:YE54=UZ21)*(YH3:YH54=UZ22)*(YI3:YI54="L"))+SUMPRODUCT((YE3:YE54=UZ21)*(YH3:YH54=UZ18)*(YI3:YI54="L"))+SUMPRODUCT((YE3:YE54=UZ21)*(YH3:YH54=UZ19)*(YI3:YI54="L"))+SUMPRODUCT((YE3:YE54=UZ21)*(YH3:YH54=UZ20)*(YI3:YI54="L"))+SUMPRODUCT((YE3:YE54=UZ22)*(YH3:YH54=UZ21)*(YJ3:YJ54="L"))+SUMPRODUCT((YE3:YE54=UZ18)*(YH3:YH54=UZ21)*(YJ3:YJ54="L"))+SUMPRODUCT((YE3:YE54=UZ19)*(YH3:YH54=UZ21)*(YJ3:YJ54="L"))+SUMPRODUCT((YE3:YE54=UZ20)*(YH3:YH54=UZ21)*(YJ3:YJ54="L"))</f>
        <v>0</v>
      </c>
      <c r="VD21" s="385">
        <f ca="1">SUMPRODUCT((YE3:YE54=UZ21)*(YH3:YH54=UZ22)*YF3:YF54)+SUMPRODUCT((YE3:YE54=UZ21)*(YH3:YH54=UZ18)*YF3:YF54)+SUMPRODUCT((YE3:YE54=UZ21)*(YH3:YH54=UZ19)*YF3:YF54)+SUMPRODUCT((YE3:YE54=UZ21)*(YH3:YH54=UZ20)*YF3:YF54)+SUMPRODUCT((YE3:YE54=UZ22)*(YH3:YH54=UZ21)*YG3:YG54)+SUMPRODUCT((YE3:YE54=UZ18)*(YH3:YH54=UZ21)*YG3:YG54)+SUMPRODUCT((YE3:YE54=UZ19)*(YH3:YH54=UZ21)*YG3:YG54)+SUMPRODUCT((YE3:YE54=UZ20)*(YH3:YH54=UZ21)*YG3:YG54)</f>
        <v>0</v>
      </c>
      <c r="VE21" s="385">
        <f ca="1">SUMPRODUCT((YE3:YE54=UZ21)*(YH3:YH54=UZ22)*YG3:YG54)+SUMPRODUCT((YE3:YE54=UZ21)*(YH3:YH54=UZ18)*YG3:YG54)+SUMPRODUCT((YE3:YE54=UZ21)*(YH3:YH54=UZ19)*YG3:YG54)+SUMPRODUCT((YE3:YE54=UZ21)*(YH3:YH54=UZ20)*YG3:YG54)+SUMPRODUCT((YE3:YE54=UZ22)*(YH3:YH54=UZ21)*YF3:YF54)+SUMPRODUCT((YE3:YE54=UZ18)*(YH3:YH54=UZ21)*YF3:YF54)+SUMPRODUCT((YE3:YE54=UZ19)*(YH3:YH54=UZ21)*YF3:YF54)+SUMPRODUCT((YE3:YE54=UZ20)*(YH3:YH54=UZ21)*YF3:YF54)</f>
        <v>0</v>
      </c>
      <c r="VF21" s="385">
        <f t="shared" ca="1" si="2663"/>
        <v>1000</v>
      </c>
      <c r="VG21" s="385">
        <f t="shared" ca="1" si="2664"/>
        <v>0</v>
      </c>
      <c r="VH21" s="385">
        <f ca="1">IF(UZ21&lt;&gt;"",VLOOKUP(UZ21,UG4:UM52,7,FALSE),"")</f>
        <v>1000</v>
      </c>
      <c r="VI21" s="385">
        <f ca="1">IF(UZ21&lt;&gt;"",VLOOKUP(UZ21,UG4:UM52,5,FALSE),"")</f>
        <v>0</v>
      </c>
      <c r="VJ21" s="385">
        <f ca="1">IF(UZ21&lt;&gt;"",VLOOKUP(UZ21,UG4:UO52,9,FALSE),"")</f>
        <v>30</v>
      </c>
      <c r="VK21" s="385">
        <f t="shared" ca="1" si="2665"/>
        <v>0</v>
      </c>
      <c r="VL21" s="385">
        <f t="shared" ref="VL21" ca="1" si="3581">IF(UZ21&lt;&gt;"",RANK(VK21,VK18:VK22),"")</f>
        <v>1</v>
      </c>
      <c r="VM21" s="385">
        <f t="shared" ref="VM21" ca="1" si="3582">IF(UZ21&lt;&gt;"",SUMPRODUCT((VK18:VK22=VK21)*(VF18:VF22&gt;VF21)),"")</f>
        <v>0</v>
      </c>
      <c r="VN21" s="385">
        <f t="shared" ref="VN21" ca="1" si="3583">IF(UZ21&lt;&gt;"",SUMPRODUCT((VK18:VK22=VK21)*(VF18:VF22=VF21)*(VD18:VD22&gt;VD21)),"")</f>
        <v>0</v>
      </c>
      <c r="VO21" s="385">
        <f t="shared" ref="VO21" ca="1" si="3584">IF(UZ21&lt;&gt;"",SUMPRODUCT((VK18:VK22=VK21)*(VF18:VF22=VF21)*(VD18:VD22=VD21)*(VH18:VH22&gt;VH21)),"")</f>
        <v>0</v>
      </c>
      <c r="VP21" s="385">
        <f t="shared" ref="VP21" ca="1" si="3585">IF(UZ21&lt;&gt;"",SUMPRODUCT((VK18:VK22=VK21)*(VF18:VF22=VF21)*(VD18:VD22=VD21)*(VH18:VH22=VH21)*(VI18:VI22&gt;VI21)),"")</f>
        <v>0</v>
      </c>
      <c r="VQ21" s="385">
        <f t="shared" ref="VQ21" ca="1" si="3586">IF(UZ21&lt;&gt;"",SUMPRODUCT((VK18:VK22=VK21)*(VF18:VF22=VF21)*(VD18:VD22=VD21)*(VH18:VH22=VH21)*(VI18:VI22=VI21)*(VJ18:VJ22&gt;VJ21)),"")</f>
        <v>0</v>
      </c>
      <c r="VR21" s="385">
        <f t="shared" ref="VR21" ca="1" si="3587">IF(UZ21&lt;&gt;"",IF(VR73&lt;&gt;"",IF(UY69=3,VR73,VR73+UY69),SUM(VL21:VQ21)),"")</f>
        <v>1</v>
      </c>
      <c r="VS21" s="385" t="str">
        <f t="shared" ref="VS21" ca="1" si="3588">IF(UZ21&lt;&gt;"",INDEX(UZ18:UZ22,MATCH(4,VR18:VR22,0),0),"")</f>
        <v>Poland</v>
      </c>
      <c r="VT21" s="385" t="str">
        <f t="shared" ca="1" si="2925"/>
        <v/>
      </c>
      <c r="VU21" s="385" t="str">
        <f ca="1">IF(VT21&lt;&gt;"",SUMPRODUCT((YE3:YE54=VT21)*(YH3:YH54=VT22)*(YI3:YI54="W"))+SUMPRODUCT((YE3:YE54=VT21)*(YH3:YH54=VT19)*(YI3:YI54="W"))+SUMPRODUCT((YE3:YE54=VT21)*(YH3:YH54=VT20)*(YI3:YI54="W"))+SUMPRODUCT((YE3:YE54=VT22)*(YH3:YH54=VT21)*(YJ3:YJ54="W"))+SUMPRODUCT((YE3:YE54=VT19)*(YH3:YH54=VT21)*(YJ3:YJ54="W"))+SUMPRODUCT((YE3:YE54=VT20)*(YH3:YH54=VT21)*(YJ3:YJ54="W")),"")</f>
        <v/>
      </c>
      <c r="VV21" s="385" t="str">
        <f ca="1">IF(VT21&lt;&gt;"",SUMPRODUCT((YE3:YE54=VT21)*(YH3:YH54=VT22)*(YI3:YI54="D"))+SUMPRODUCT((YE3:YE54=VT21)*(YH3:YH54=VT19)*(YI3:YI54="D"))+SUMPRODUCT((YE3:YE54=VT21)*(YH3:YH54=VT20)*(YI3:YI54="D"))+SUMPRODUCT((YE3:YE54=VT22)*(YH3:YH54=VT21)*(YI3:YI54="D"))+SUMPRODUCT((YE3:YE54=VT19)*(YH3:YH54=VT21)*(YI3:YI54="D"))+SUMPRODUCT((YE3:YE54=VT20)*(YH3:YH54=VT21)*(YI3:YI54="D")),"")</f>
        <v/>
      </c>
      <c r="VW21" s="385" t="str">
        <f ca="1">IF(VT21&lt;&gt;"",SUMPRODUCT((YE3:YE54=VT21)*(YH3:YH54=VT22)*(YI3:YI54="L"))+SUMPRODUCT((YE3:YE54=VT21)*(YH3:YH54=VT19)*(YI3:YI54="L"))+SUMPRODUCT((YE3:YE54=VT21)*(YH3:YH54=VT20)*(YI3:YI54="L"))+SUMPRODUCT((YE3:YE54=VT22)*(YH3:YH54=VT21)*(YJ3:YJ54="L"))+SUMPRODUCT((YE3:YE54=VT19)*(YH3:YH54=VT21)*(YJ3:YJ54="L"))+SUMPRODUCT((YE3:YE54=VT20)*(YH3:YH54=VT21)*(YJ3:YJ54="L")),"")</f>
        <v/>
      </c>
      <c r="VX21" s="385">
        <f ca="1">SUMPRODUCT((YE3:YE54=VT21)*(YH3:YH54=VT22)*YF3:YF54)+SUMPRODUCT((YE3:YE54=VT21)*(YH3:YH54=VT18)*YF3:YF54)+SUMPRODUCT((YE3:YE54=VT21)*(YH3:YH54=VT19)*YF3:YF54)+SUMPRODUCT((YE3:YE54=VT21)*(YH3:YH54=VT20)*YF3:YF54)+SUMPRODUCT((YE3:YE54=VT22)*(YH3:YH54=VT21)*YG3:YG54)+SUMPRODUCT((YE3:YE54=VT18)*(YH3:YH54=VT21)*YG3:YG54)+SUMPRODUCT((YE3:YE54=VT19)*(YH3:YH54=VT21)*YG3:YG54)+SUMPRODUCT((YE3:YE54=VT20)*(YH3:YH54=VT21)*YG3:YG54)</f>
        <v>0</v>
      </c>
      <c r="VY21" s="385">
        <f ca="1">SUMPRODUCT((YE3:YE54=VT21)*(YH3:YH54=VT22)*YG3:YG54)+SUMPRODUCT((YE3:YE54=VT21)*(YH3:YH54=VT18)*YG3:YG54)+SUMPRODUCT((YE3:YE54=VT21)*(YH3:YH54=VT19)*YG3:YG54)+SUMPRODUCT((YE3:YE54=VT21)*(YH3:YH54=VT20)*YG3:YG54)+SUMPRODUCT((YE3:YE54=VT22)*(YH3:YH54=VT21)*YF3:YF54)+SUMPRODUCT((YE3:YE54=VT18)*(YH3:YH54=VT21)*YF3:YF54)+SUMPRODUCT((YE3:YE54=VT19)*(YH3:YH54=VT21)*YF3:YF54)+SUMPRODUCT((YE3:YE54=VT20)*(YH3:YH54=VT21)*YF3:YF54)</f>
        <v>0</v>
      </c>
      <c r="VZ21" s="385">
        <f t="shared" ca="1" si="2926"/>
        <v>1000</v>
      </c>
      <c r="WA21" s="385" t="str">
        <f t="shared" ca="1" si="2927"/>
        <v/>
      </c>
      <c r="WB21" s="385" t="str">
        <f ca="1">IF(VT21&lt;&gt;"",VLOOKUP(VT21,UG4:UM52,7,FALSE),"")</f>
        <v/>
      </c>
      <c r="WC21" s="385" t="str">
        <f ca="1">IF(VT21&lt;&gt;"",VLOOKUP(VT21,UG4:UM52,5,FALSE),"")</f>
        <v/>
      </c>
      <c r="WD21" s="385" t="str">
        <f ca="1">IF(VT21&lt;&gt;"",VLOOKUP(VT21,UG4:UO52,9,FALSE),"")</f>
        <v/>
      </c>
      <c r="WE21" s="385" t="str">
        <f t="shared" ca="1" si="2928"/>
        <v/>
      </c>
      <c r="WF21" s="385" t="str">
        <f t="shared" ref="WF21" ca="1" si="3589">IF(VT21&lt;&gt;"",RANK(WE21,WE18:WE22),"")</f>
        <v/>
      </c>
      <c r="WG21" s="385" t="str">
        <f t="shared" ref="WG21" ca="1" si="3590">IF(VT21&lt;&gt;"",SUMPRODUCT((WE18:WE22=WE21)*(VZ18:VZ22&gt;VZ21)),"")</f>
        <v/>
      </c>
      <c r="WH21" s="385" t="str">
        <f t="shared" ref="WH21" ca="1" si="3591">IF(VT21&lt;&gt;"",SUMPRODUCT((WE18:WE22=WE21)*(VZ18:VZ22=VZ21)*(VX18:VX22&gt;VX21)),"")</f>
        <v/>
      </c>
      <c r="WI21" s="385" t="str">
        <f t="shared" ref="WI21" ca="1" si="3592">IF(VT21&lt;&gt;"",SUMPRODUCT((WE18:WE22=WE21)*(VZ18:VZ22=VZ21)*(VX18:VX22=VX21)*(WB18:WB22&gt;WB21)),"")</f>
        <v/>
      </c>
      <c r="WJ21" s="385" t="str">
        <f t="shared" ref="WJ21" ca="1" si="3593">IF(VT21&lt;&gt;"",SUMPRODUCT((WE18:WE22=WE21)*(VZ18:VZ22=VZ21)*(VX18:VX22=VX21)*(WB18:WB22=WB21)*(WC18:WC22&gt;WC21)),"")</f>
        <v/>
      </c>
      <c r="WK21" s="385" t="str">
        <f t="shared" ref="WK21" ca="1" si="3594">IF(VT21&lt;&gt;"",SUMPRODUCT((WE18:WE22=WE21)*(VZ18:VZ22=VZ21)*(VX18:VX22=VX21)*(WB18:WB22=WB21)*(WC18:WC22=WC21)*(WD18:WD22&gt;WD21)),"")</f>
        <v/>
      </c>
      <c r="WL21" s="385" t="str">
        <f t="shared" ref="WL21" ca="1" si="3595">IF(VT21&lt;&gt;"",IF(WL73&lt;&gt;"",IF(VS69=3,WL73,WL73+VS69),SUM(WF21:WK21)+1),"")</f>
        <v/>
      </c>
      <c r="WM21" s="385" t="str">
        <f t="shared" ref="WM21" ca="1" si="3596">IF(VT21&lt;&gt;"",INDEX(VT19:VT22,MATCH(4,WL19:WL22,0),0),"")</f>
        <v/>
      </c>
      <c r="WN21" s="385" t="str">
        <f t="shared" ca="1" si="3242"/>
        <v/>
      </c>
      <c r="WO21" s="385">
        <f ca="1">SUMPRODUCT((YE3:YE54=WN21)*(YH3:YH54=WN22)*(YI3:YI54="W"))+SUMPRODUCT((YE3:YE54=WN21)*(YH3:YH54=WN23)*(YI3:YI54="W"))+SUMPRODUCT((YE3:YE54=WN21)*(YH3:YH54=WN20)*(YI3:YI54="W"))+SUMPRODUCT((YE3:YE54=WN22)*(YH3:YH54=WN21)*(YJ3:YJ54="W"))+SUMPRODUCT((YE3:YE54=WN23)*(YH3:YH54=WN21)*(YJ3:YJ54="W"))+SUMPRODUCT((YE3:YE54=WN20)*(YH3:YH54=WN21)*(YJ3:YJ54="W"))</f>
        <v>0</v>
      </c>
      <c r="WP21" s="385">
        <f ca="1">SUMPRODUCT((YE3:YE54=WN21)*(YH3:YH54=WN22)*(YI3:YI54="D"))+SUMPRODUCT((YE3:YE54=WN21)*(YH3:YH54=WN23)*(YI3:YI54="D"))+SUMPRODUCT((YE3:YE54=WN21)*(YH3:YH54=WN20)*(YI3:YI54="D"))+SUMPRODUCT((YE3:YE54=WN22)*(YH3:YH54=WN21)*(YI3:YI54="D"))+SUMPRODUCT((YE3:YE54=WN23)*(YH3:YH54=WN21)*(YI3:YI54="D"))+SUMPRODUCT((YE3:YE54=WN20)*(YH3:YH54=WN21)*(YI3:YI54="D"))</f>
        <v>0</v>
      </c>
      <c r="WQ21" s="385">
        <f ca="1">SUMPRODUCT((YE3:YE54=WN21)*(YH3:YH54=WN22)*(YI3:YI54="L"))+SUMPRODUCT((YE3:YE54=WN21)*(YH3:YH54=WN23)*(YI3:YI54="L"))+SUMPRODUCT((YE3:YE54=WN21)*(YH3:YH54=WN20)*(YI3:YI54="L"))+SUMPRODUCT((YE3:YE54=WN22)*(YH3:YH54=WN21)*(YJ3:YJ54="L"))+SUMPRODUCT((YE3:YE54=WN23)*(YH3:YH54=WN21)*(YJ3:YJ54="L"))+SUMPRODUCT((YE3:YE54=WN20)*(YH3:YH54=WN21)*(YJ3:YJ54="L"))</f>
        <v>0</v>
      </c>
      <c r="WR21" s="385">
        <f ca="1">SUMPRODUCT((YE3:YE54=WN21)*(YH3:YH54=WN22)*YF3:YF54)+SUMPRODUCT((YE3:YE54=WN21)*(YH3:YH54=WN18)*YF3:YF54)+SUMPRODUCT((YE3:YE54=WN21)*(YH3:YH54=WN19)*YF3:YF54)+SUMPRODUCT((YE3:YE54=WN21)*(YH3:YH54=WN20)*YF3:YF54)+SUMPRODUCT((YE3:YE54=WN22)*(YH3:YH54=WN21)*YG3:YG54)+SUMPRODUCT((YE3:YE54=WN18)*(YH3:YH54=WN21)*YG3:YG54)+SUMPRODUCT((YE3:YE54=WN19)*(YH3:YH54=WN21)*YG3:YG54)+SUMPRODUCT((YE3:YE54=WN20)*(YH3:YH54=WN21)*YG3:YG54)</f>
        <v>0</v>
      </c>
      <c r="WS21" s="385">
        <f ca="1">SUMPRODUCT((YE3:YE54=WN21)*(YH3:YH54=WN22)*YG3:YG54)+SUMPRODUCT((YE3:YE54=WN21)*(YH3:YH54=WN18)*YG3:YG54)+SUMPRODUCT((YE3:YE54=WN21)*(YH3:YH54=WN19)*YG3:YG54)+SUMPRODUCT((YE3:YE54=WN21)*(YH3:YH54=WN20)*YG3:YG54)+SUMPRODUCT((YE3:YE54=WN22)*(YH3:YH54=WN21)*YF3:YF54)+SUMPRODUCT((YE3:YE54=WN18)*(YH3:YH54=WN21)*YF3:YF54)+SUMPRODUCT((YE3:YE54=WN19)*(YH3:YH54=WN21)*YF3:YF54)+SUMPRODUCT((YE3:YE54=WN20)*(YH3:YH54=WN21)*YF3:YF54)</f>
        <v>0</v>
      </c>
      <c r="WT21" s="385">
        <f t="shared" ca="1" si="3243"/>
        <v>1000</v>
      </c>
      <c r="WU21" s="385" t="str">
        <f t="shared" ca="1" si="3244"/>
        <v/>
      </c>
      <c r="WV21" s="385" t="str">
        <f ca="1">IF(WN21&lt;&gt;"",VLOOKUP(WN21,UG4:UM52,7,FALSE),"")</f>
        <v/>
      </c>
      <c r="WW21" s="385" t="str">
        <f ca="1">IF(WN21&lt;&gt;"",VLOOKUP(WN21,UG4:UM52,5,FALSE),"")</f>
        <v/>
      </c>
      <c r="WX21" s="385" t="str">
        <f ca="1">IF(WN21&lt;&gt;"",VLOOKUP(WN21,UG4:UO52,9,FALSE),"")</f>
        <v/>
      </c>
      <c r="WY21" s="385" t="str">
        <f t="shared" ca="1" si="3245"/>
        <v/>
      </c>
      <c r="WZ21" s="385" t="str">
        <f t="shared" ref="WZ21" ca="1" si="3597">IF(WN21&lt;&gt;"",RANK(WY21,WY18:WY22),"")</f>
        <v/>
      </c>
      <c r="XA21" s="385" t="str">
        <f t="shared" ref="XA21" ca="1" si="3598">IF(WN21&lt;&gt;"",SUMPRODUCT((WY18:WY22=WY21)*(WT18:WT22&gt;WT21)),"")</f>
        <v/>
      </c>
      <c r="XB21" s="385" t="str">
        <f t="shared" ref="XB21" ca="1" si="3599">IF(WN21&lt;&gt;"",SUMPRODUCT((WY18:WY22=WY21)*(WT18:WT22=WT21)*(WR18:WR22&gt;WR21)),"")</f>
        <v/>
      </c>
      <c r="XC21" s="385" t="str">
        <f t="shared" ref="XC21" ca="1" si="3600">IF(WN21&lt;&gt;"",SUMPRODUCT((WY18:WY22=WY21)*(WT18:WT22=WT21)*(WR18:WR22=WR21)*(WV18:WV22&gt;WV21)),"")</f>
        <v/>
      </c>
      <c r="XD21" s="385" t="str">
        <f t="shared" ref="XD21" ca="1" si="3601">IF(WN21&lt;&gt;"",SUMPRODUCT((WY18:WY22=WY21)*(WT18:WT22=WT21)*(WR18:WR22=WR21)*(WV18:WV22=WV21)*(WW18:WW22&gt;WW21)),"")</f>
        <v/>
      </c>
      <c r="XE21" s="385" t="str">
        <f t="shared" ref="XE21" ca="1" si="3602">IF(WN21&lt;&gt;"",SUMPRODUCT((WY18:WY22=WY21)*(WT18:WT22=WT21)*(WR18:WR22=WR21)*(WV18:WV22=WV21)*(WW18:WW22=WW21)*(WX18:WX22&gt;WX21)),"")</f>
        <v/>
      </c>
      <c r="XF21" s="385" t="str">
        <f t="shared" ca="1" si="3252"/>
        <v/>
      </c>
      <c r="XG21" s="385" t="str">
        <f t="shared" ref="XG21" ca="1" si="3603">IF(WN21&lt;&gt;"",INDEX(WN20:WN22,MATCH(4,XF20:XF22,0),0),"")</f>
        <v/>
      </c>
      <c r="XH21" s="385" t="str">
        <f t="shared" ref="XH21" si="3604">IF(UX18&lt;&gt;"",UX18,"")</f>
        <v/>
      </c>
      <c r="XI21" s="385">
        <f ca="1">SUMPRODUCT((YE3:YE54=XH21)*(YH3:YH54=XH22)*(YI3:YI54="W"))+SUMPRODUCT((YE3:YE54=XH21)*(YH3:YH54=XH23)*(YI3:YI54="W"))+SUMPRODUCT((YE3:YE54=XH21)*(YH3:YH54=XH24)*(YI3:YI54="W"))+SUMPRODUCT((YE3:YE54=XH22)*(YH3:YH54=XH21)*(YJ3:YJ54="W"))+SUMPRODUCT((YE3:YE54=XH23)*(YH3:YH54=XH21)*(YJ3:YJ54="W"))+SUMPRODUCT((YE3:YE54=XH24)*(YH3:YH54=XH21)*(YJ3:YJ54="W"))</f>
        <v>0</v>
      </c>
      <c r="XJ21" s="385">
        <f ca="1">SUMPRODUCT((YE3:YE54=XH21)*(YH3:YH54=XH22)*(YI3:YI54="D"))+SUMPRODUCT((YE3:YE54=XH21)*(YH3:YH54=XH23)*(YI3:YI54="D"))+SUMPRODUCT((YE3:YE54=XH21)*(YH3:YH54=XH24)*(YI3:YI54="D"))+SUMPRODUCT((YE3:YE54=XH22)*(YH3:YH54=XH21)*(YI3:YI54="D"))+SUMPRODUCT((YE3:YE54=XH23)*(YH3:YH54=XH21)*(YI3:YI54="D"))+SUMPRODUCT((YE3:YE54=XH24)*(YH3:YH54=XH21)*(YI3:YI54="D"))</f>
        <v>0</v>
      </c>
      <c r="XK21" s="385">
        <f ca="1">SUMPRODUCT((YE3:YE54=XH21)*(YH3:YH54=XH22)*(YI3:YI54="L"))+SUMPRODUCT((YE3:YE54=XH21)*(YH3:YH54=XH23)*(YI3:YI54="L"))+SUMPRODUCT((YE3:YE54=XH21)*(YH3:YH54=XH24)*(YI3:YI54="L"))+SUMPRODUCT((YE3:YE54=XH22)*(YH3:YH54=XH21)*(YJ3:YJ54="L"))+SUMPRODUCT((YE3:YE54=XH23)*(YH3:YH54=XH21)*(YJ3:YJ54="L"))+SUMPRODUCT((YE3:YE54=XH24)*(YH3:YH54=XH21)*(YJ3:YJ54="L"))</f>
        <v>0</v>
      </c>
      <c r="XL21" s="385">
        <f ca="1">SUMPRODUCT((YE3:YE54=XH21)*(YH3:YH54=XH22)*YF3:YF54)+SUMPRODUCT((YE3:YE54=XH21)*(YH3:YH54=XH18)*YF3:YF54)+SUMPRODUCT((YE3:YE54=XH21)*(YH3:YH54=XH19)*YF3:YF54)+SUMPRODUCT((YE3:YE54=XH21)*(YH3:YH54=XH20)*YF3:YF54)+SUMPRODUCT((YE3:YE54=XH22)*(YH3:YH54=XH21)*YG3:YG54)+SUMPRODUCT((YE3:YE54=XH18)*(YH3:YH54=XH21)*YG3:YG54)+SUMPRODUCT((YE3:YE54=XH19)*(YH3:YH54=XH21)*YG3:YG54)+SUMPRODUCT((YE3:YE54=XH20)*(YH3:YH54=XH21)*YG3:YG54)</f>
        <v>0</v>
      </c>
      <c r="XM21" s="385">
        <f ca="1">SUMPRODUCT((YE3:YE54=XH21)*(YH3:YH54=XH22)*YG3:YG54)+SUMPRODUCT((YE3:YE54=XH21)*(YH3:YH54=XH18)*YG3:YG54)+SUMPRODUCT((YE3:YE54=XH21)*(YH3:YH54=XH19)*YG3:YG54)+SUMPRODUCT((YE3:YE54=XH21)*(YH3:YH54=XH20)*YG3:YG54)+SUMPRODUCT((YE3:YE54=XH22)*(YH3:YH54=XH21)*YF3:YF54)+SUMPRODUCT((YE3:YE54=XH18)*(YH3:YH54=XH21)*YF3:YF54)+SUMPRODUCT((YE3:YE54=XH19)*(YH3:YH54=XH21)*YF3:YF54)+SUMPRODUCT((YE3:YE54=XH20)*(YH3:YH54=XH21)*YF3:YF54)</f>
        <v>0</v>
      </c>
      <c r="XN21" s="385">
        <f t="shared" ref="XN21" ca="1" si="3605">XL21-XM21+1000</f>
        <v>1000</v>
      </c>
      <c r="XO21" s="385" t="str">
        <f t="shared" ref="XO21" si="3606">IF(XH21&lt;&gt;"",XI21*3+XJ21*1,"")</f>
        <v/>
      </c>
      <c r="XP21" s="385" t="str">
        <f>IF(XH21&lt;&gt;"",VLOOKUP(XH21,UG4:UM52,7,FALSE),"")</f>
        <v/>
      </c>
      <c r="XQ21" s="385" t="str">
        <f>IF(XH21&lt;&gt;"",VLOOKUP(XH21,UG4:UM52,5,FALSE),"")</f>
        <v/>
      </c>
      <c r="XR21" s="385" t="str">
        <f>IF(XH21&lt;&gt;"",VLOOKUP(XH21,UG4:UO52,9,FALSE),"")</f>
        <v/>
      </c>
      <c r="XS21" s="385" t="str">
        <f t="shared" ref="XS21" si="3607">XO21</f>
        <v/>
      </c>
      <c r="XT21" s="385" t="str">
        <f t="shared" ref="XT21" si="3608">IF(XH21&lt;&gt;"",RANK(XS21,XS18:XS22),"")</f>
        <v/>
      </c>
      <c r="XU21" s="385" t="str">
        <f t="shared" ref="XU21" si="3609">IF(XH21&lt;&gt;"",SUMPRODUCT((XS18:XS22=XS21)*(XN18:XN22&gt;XN21)),"")</f>
        <v/>
      </c>
      <c r="XV21" s="385" t="str">
        <f t="shared" ref="XV21" si="3610">IF(XH21&lt;&gt;"",SUMPRODUCT((XS18:XS22=XS21)*(XN18:XN22=XN21)*(XL18:XL22&gt;XL21)),"")</f>
        <v/>
      </c>
      <c r="XW21" s="385" t="str">
        <f t="shared" ref="XW21" si="3611">IF(XH21&lt;&gt;"",SUMPRODUCT((XS18:XS22=XS21)*(XN18:XN22=XN21)*(XL18:XL22=XL21)*(XP18:XP22&gt;XP21)),"")</f>
        <v/>
      </c>
      <c r="XX21" s="385" t="str">
        <f t="shared" ref="XX21" si="3612">IF(XH21&lt;&gt;"",SUMPRODUCT((XS18:XS22=XS21)*(XN18:XN22=XN21)*(XL18:XL22=XL21)*(XP18:XP22=XP21)*(XQ18:XQ22&gt;XQ21)),"")</f>
        <v/>
      </c>
      <c r="XY21" s="385" t="str">
        <f t="shared" ref="XY21" si="3613">IF(XH21&lt;&gt;"",SUMPRODUCT((XS18:XS22=XS21)*(XN18:XN22=XN21)*(XL18:XL22=XL21)*(XP18:XP22=XP21)*(XQ18:XQ22=XQ21)*(XR18:XR22&gt;XR21)),"")</f>
        <v/>
      </c>
      <c r="XZ21" s="385" t="str">
        <f t="shared" ref="XZ21" si="3614">IF(XH21&lt;&gt;"",SUM(XT21:XY21)+3,"")</f>
        <v/>
      </c>
      <c r="YA21" s="385" t="str">
        <f t="shared" ref="YA21" si="3615">IF(XH21&lt;&gt;"",IF(XZ21=4,XH21,XH22),"")</f>
        <v/>
      </c>
      <c r="YB21" s="385" t="str">
        <f t="shared" ref="YB21" ca="1" si="3616">IF(YA21&lt;&gt;"",YA21,IF(XG21&lt;&gt;"",XG21,IF(WM21&lt;&gt;"",WM21,IF(VS21&lt;&gt;"",VS21,US21))))</f>
        <v>Poland</v>
      </c>
      <c r="YC21" s="385">
        <v>4</v>
      </c>
      <c r="YD21" s="385">
        <v>19</v>
      </c>
      <c r="YE21" s="389" t="str">
        <f t="shared" si="18"/>
        <v>Italy</v>
      </c>
      <c r="YF21" s="389">
        <f ca="1">IF(OFFSET('Game Board'!O26,0,YF1)&lt;&gt;"",OFFSET('Game Board'!O26,0,YF1),0)</f>
        <v>0</v>
      </c>
      <c r="YG21" s="389">
        <f ca="1">IF(OFFSET('Game Board'!P26,0,YF1)&lt;&gt;"",OFFSET('Game Board'!P26,0,YF1),0)</f>
        <v>0</v>
      </c>
      <c r="YH21" s="389" t="str">
        <f t="shared" si="19"/>
        <v>Spain</v>
      </c>
      <c r="YI21" s="389" t="str">
        <f ca="1">IF(AND(OFFSET('Game Board'!O26,0,YF1)&lt;&gt;"",OFFSET('Game Board'!P26,0,YF1)&lt;&gt;""),IF(YF21&gt;YG21,"W",IF(YF21=YG21,"D","L")),"")</f>
        <v/>
      </c>
      <c r="YJ21" s="385" t="str">
        <f t="shared" ca="1" si="2938"/>
        <v/>
      </c>
      <c r="YL21" s="385">
        <f ca="1">VLOOKUP(YM21,ACH18:ACI22,2,FALSE)</f>
        <v>2</v>
      </c>
      <c r="YM21" s="386" t="str">
        <f t="shared" si="2675"/>
        <v>Sweden</v>
      </c>
      <c r="YN21" s="385">
        <f ca="1">SUMPRODUCT((ACK3:ACK54=YM21)*(ACO3:ACO54="W"))+SUMPRODUCT((ACN3:ACN54=YM21)*(ACP3:ACP54="W"))</f>
        <v>0</v>
      </c>
      <c r="YO21" s="385">
        <f ca="1">SUMPRODUCT((ACK3:ACK54=YM21)*(ACO3:ACO54="D"))+SUMPRODUCT((ACN3:ACN54=YM21)*(ACP3:ACP54="D"))</f>
        <v>0</v>
      </c>
      <c r="YP21" s="385">
        <f ca="1">SUMPRODUCT((ACK3:ACK54=YM21)*(ACO3:ACO54="L"))+SUMPRODUCT((ACN3:ACN54=YM21)*(ACP3:ACP54="L"))</f>
        <v>0</v>
      </c>
      <c r="YQ21" s="385">
        <f t="shared" ref="YQ21" ca="1" si="3617">SUMIF(ACK3:ACK72,YM21,ACL3:ACL72)+SUMIF(ACN3:ACN72,YM21,ACM3:ACM72)</f>
        <v>0</v>
      </c>
      <c r="YR21" s="385">
        <f t="shared" ref="YR21" ca="1" si="3618">SUMIF(ACN3:ACN72,YM21,ACL3:ACL72)+SUMIF(ACK3:ACK72,YM21,ACM3:ACM72)</f>
        <v>0</v>
      </c>
      <c r="YS21" s="385">
        <f t="shared" ca="1" si="2678"/>
        <v>1000</v>
      </c>
      <c r="YT21" s="385">
        <f t="shared" ca="1" si="2679"/>
        <v>0</v>
      </c>
      <c r="YU21" s="391">
        <f t="shared" si="153"/>
        <v>22</v>
      </c>
      <c r="YV21" s="385">
        <f t="shared" ref="YV21" ca="1" si="3619">IF(COUNTIF(YT18:YT22,4)&lt;&gt;4,RANK(YT21,YT18:YT22),YT73)</f>
        <v>1</v>
      </c>
      <c r="YX21" s="385">
        <f t="shared" ref="YX21" ca="1" si="3620">SUMPRODUCT((YV18:YV21=YV21)*(YU18:YU21&lt;YU21))+YV21</f>
        <v>3</v>
      </c>
      <c r="YY21" s="386" t="str">
        <f t="shared" ref="YY21" ca="1" si="3621">INDEX(YM18:YM22,MATCH(4,YX18:YX22,0),0)</f>
        <v>Germany</v>
      </c>
      <c r="YZ21" s="385">
        <f t="shared" ref="YZ21" ca="1" si="3622">INDEX(YV18:YV22,MATCH(YY21,YM18:YM22,0),0)</f>
        <v>1</v>
      </c>
      <c r="ZA21" s="385" t="str">
        <f t="shared" ca="1" si="3261"/>
        <v>Germany</v>
      </c>
      <c r="ZB21" s="385" t="str">
        <f t="shared" ca="1" si="3262"/>
        <v/>
      </c>
      <c r="ZF21" s="385" t="str">
        <f t="shared" ca="1" si="2688"/>
        <v>Germany</v>
      </c>
      <c r="ZG21" s="385">
        <f ca="1">SUMPRODUCT((ACK3:ACK54=ZF21)*(ACN3:ACN54=ZF22)*(ACO3:ACO54="W"))+SUMPRODUCT((ACK3:ACK54=ZF21)*(ACN3:ACN54=ZF18)*(ACO3:ACO54="W"))+SUMPRODUCT((ACK3:ACK54=ZF21)*(ACN3:ACN54=ZF19)*(ACO3:ACO54="W"))+SUMPRODUCT((ACK3:ACK54=ZF21)*(ACN3:ACN54=ZF20)*(ACO3:ACO54="W"))+SUMPRODUCT((ACK3:ACK54=ZF22)*(ACN3:ACN54=ZF21)*(ACP3:ACP54="W"))+SUMPRODUCT((ACK3:ACK54=ZF18)*(ACN3:ACN54=ZF21)*(ACP3:ACP54="W"))+SUMPRODUCT((ACK3:ACK54=ZF19)*(ACN3:ACN54=ZF21)*(ACP3:ACP54="W"))+SUMPRODUCT((ACK3:ACK54=ZF20)*(ACN3:ACN54=ZF21)*(ACP3:ACP54="W"))</f>
        <v>0</v>
      </c>
      <c r="ZH21" s="385">
        <f ca="1">SUMPRODUCT((ACK3:ACK54=ZF21)*(ACN3:ACN54=ZF22)*(ACO3:ACO54="D"))+SUMPRODUCT((ACK3:ACK54=ZF21)*(ACN3:ACN54=ZF18)*(ACO3:ACO54="D"))+SUMPRODUCT((ACK3:ACK54=ZF21)*(ACN3:ACN54=ZF19)*(ACO3:ACO54="D"))+SUMPRODUCT((ACK3:ACK54=ZF21)*(ACN3:ACN54=ZF20)*(ACO3:ACO54="D"))+SUMPRODUCT((ACK3:ACK54=ZF22)*(ACN3:ACN54=ZF21)*(ACO3:ACO54="D"))+SUMPRODUCT((ACK3:ACK54=ZF18)*(ACN3:ACN54=ZF21)*(ACO3:ACO54="D"))+SUMPRODUCT((ACK3:ACK54=ZF19)*(ACN3:ACN54=ZF21)*(ACO3:ACO54="D"))+SUMPRODUCT((ACK3:ACK54=ZF20)*(ACN3:ACN54=ZF21)*(ACO3:ACO54="D"))</f>
        <v>0</v>
      </c>
      <c r="ZI21" s="385">
        <f ca="1">SUMPRODUCT((ACK3:ACK54=ZF21)*(ACN3:ACN54=ZF22)*(ACO3:ACO54="L"))+SUMPRODUCT((ACK3:ACK54=ZF21)*(ACN3:ACN54=ZF18)*(ACO3:ACO54="L"))+SUMPRODUCT((ACK3:ACK54=ZF21)*(ACN3:ACN54=ZF19)*(ACO3:ACO54="L"))+SUMPRODUCT((ACK3:ACK54=ZF21)*(ACN3:ACN54=ZF20)*(ACO3:ACO54="L"))+SUMPRODUCT((ACK3:ACK54=ZF22)*(ACN3:ACN54=ZF21)*(ACP3:ACP54="L"))+SUMPRODUCT((ACK3:ACK54=ZF18)*(ACN3:ACN54=ZF21)*(ACP3:ACP54="L"))+SUMPRODUCT((ACK3:ACK54=ZF19)*(ACN3:ACN54=ZF21)*(ACP3:ACP54="L"))+SUMPRODUCT((ACK3:ACK54=ZF20)*(ACN3:ACN54=ZF21)*(ACP3:ACP54="L"))</f>
        <v>0</v>
      </c>
      <c r="ZJ21" s="385">
        <f ca="1">SUMPRODUCT((ACK3:ACK54=ZF21)*(ACN3:ACN54=ZF22)*ACL3:ACL54)+SUMPRODUCT((ACK3:ACK54=ZF21)*(ACN3:ACN54=ZF18)*ACL3:ACL54)+SUMPRODUCT((ACK3:ACK54=ZF21)*(ACN3:ACN54=ZF19)*ACL3:ACL54)+SUMPRODUCT((ACK3:ACK54=ZF21)*(ACN3:ACN54=ZF20)*ACL3:ACL54)+SUMPRODUCT((ACK3:ACK54=ZF22)*(ACN3:ACN54=ZF21)*ACM3:ACM54)+SUMPRODUCT((ACK3:ACK54=ZF18)*(ACN3:ACN54=ZF21)*ACM3:ACM54)+SUMPRODUCT((ACK3:ACK54=ZF19)*(ACN3:ACN54=ZF21)*ACM3:ACM54)+SUMPRODUCT((ACK3:ACK54=ZF20)*(ACN3:ACN54=ZF21)*ACM3:ACM54)</f>
        <v>0</v>
      </c>
      <c r="ZK21" s="385">
        <f ca="1">SUMPRODUCT((ACK3:ACK54=ZF21)*(ACN3:ACN54=ZF22)*ACM3:ACM54)+SUMPRODUCT((ACK3:ACK54=ZF21)*(ACN3:ACN54=ZF18)*ACM3:ACM54)+SUMPRODUCT((ACK3:ACK54=ZF21)*(ACN3:ACN54=ZF19)*ACM3:ACM54)+SUMPRODUCT((ACK3:ACK54=ZF21)*(ACN3:ACN54=ZF20)*ACM3:ACM54)+SUMPRODUCT((ACK3:ACK54=ZF22)*(ACN3:ACN54=ZF21)*ACL3:ACL54)+SUMPRODUCT((ACK3:ACK54=ZF18)*(ACN3:ACN54=ZF21)*ACL3:ACL54)+SUMPRODUCT((ACK3:ACK54=ZF19)*(ACN3:ACN54=ZF21)*ACL3:ACL54)+SUMPRODUCT((ACK3:ACK54=ZF20)*(ACN3:ACN54=ZF21)*ACL3:ACL54)</f>
        <v>0</v>
      </c>
      <c r="ZL21" s="385">
        <f t="shared" ca="1" si="2689"/>
        <v>1000</v>
      </c>
      <c r="ZM21" s="385">
        <f t="shared" ca="1" si="2690"/>
        <v>0</v>
      </c>
      <c r="ZN21" s="385">
        <f ca="1">IF(ZF21&lt;&gt;"",VLOOKUP(ZF21,YM4:YS52,7,FALSE),"")</f>
        <v>1000</v>
      </c>
      <c r="ZO21" s="385">
        <f ca="1">IF(ZF21&lt;&gt;"",VLOOKUP(ZF21,YM4:YS52,5,FALSE),"")</f>
        <v>0</v>
      </c>
      <c r="ZP21" s="385">
        <f ca="1">IF(ZF21&lt;&gt;"",VLOOKUP(ZF21,YM4:YU52,9,FALSE),"")</f>
        <v>30</v>
      </c>
      <c r="ZQ21" s="385">
        <f t="shared" ca="1" si="2691"/>
        <v>0</v>
      </c>
      <c r="ZR21" s="385">
        <f t="shared" ref="ZR21" ca="1" si="3623">IF(ZF21&lt;&gt;"",RANK(ZQ21,ZQ18:ZQ22),"")</f>
        <v>1</v>
      </c>
      <c r="ZS21" s="385">
        <f t="shared" ref="ZS21" ca="1" si="3624">IF(ZF21&lt;&gt;"",SUMPRODUCT((ZQ18:ZQ22=ZQ21)*(ZL18:ZL22&gt;ZL21)),"")</f>
        <v>0</v>
      </c>
      <c r="ZT21" s="385">
        <f t="shared" ref="ZT21" ca="1" si="3625">IF(ZF21&lt;&gt;"",SUMPRODUCT((ZQ18:ZQ22=ZQ21)*(ZL18:ZL22=ZL21)*(ZJ18:ZJ22&gt;ZJ21)),"")</f>
        <v>0</v>
      </c>
      <c r="ZU21" s="385">
        <f t="shared" ref="ZU21" ca="1" si="3626">IF(ZF21&lt;&gt;"",SUMPRODUCT((ZQ18:ZQ22=ZQ21)*(ZL18:ZL22=ZL21)*(ZJ18:ZJ22=ZJ21)*(ZN18:ZN22&gt;ZN21)),"")</f>
        <v>0</v>
      </c>
      <c r="ZV21" s="385">
        <f t="shared" ref="ZV21" ca="1" si="3627">IF(ZF21&lt;&gt;"",SUMPRODUCT((ZQ18:ZQ22=ZQ21)*(ZL18:ZL22=ZL21)*(ZJ18:ZJ22=ZJ21)*(ZN18:ZN22=ZN21)*(ZO18:ZO22&gt;ZO21)),"")</f>
        <v>0</v>
      </c>
      <c r="ZW21" s="385">
        <f t="shared" ref="ZW21" ca="1" si="3628">IF(ZF21&lt;&gt;"",SUMPRODUCT((ZQ18:ZQ22=ZQ21)*(ZL18:ZL22=ZL21)*(ZJ18:ZJ22=ZJ21)*(ZN18:ZN22=ZN21)*(ZO18:ZO22=ZO21)*(ZP18:ZP22&gt;ZP21)),"")</f>
        <v>0</v>
      </c>
      <c r="ZX21" s="385">
        <f t="shared" ref="ZX21" ca="1" si="3629">IF(ZF21&lt;&gt;"",IF(ZX73&lt;&gt;"",IF(ZE69=3,ZX73,ZX73+ZE69),SUM(ZR21:ZW21)),"")</f>
        <v>1</v>
      </c>
      <c r="ZY21" s="385" t="str">
        <f t="shared" ref="ZY21" ca="1" si="3630">IF(ZF21&lt;&gt;"",INDEX(ZF18:ZF22,MATCH(4,ZX18:ZX22,0),0),"")</f>
        <v>Poland</v>
      </c>
      <c r="ZZ21" s="385" t="str">
        <f t="shared" ca="1" si="2957"/>
        <v/>
      </c>
      <c r="AAA21" s="385" t="str">
        <f ca="1">IF(ZZ21&lt;&gt;"",SUMPRODUCT((ACK3:ACK54=ZZ21)*(ACN3:ACN54=ZZ22)*(ACO3:ACO54="W"))+SUMPRODUCT((ACK3:ACK54=ZZ21)*(ACN3:ACN54=ZZ19)*(ACO3:ACO54="W"))+SUMPRODUCT((ACK3:ACK54=ZZ21)*(ACN3:ACN54=ZZ20)*(ACO3:ACO54="W"))+SUMPRODUCT((ACK3:ACK54=ZZ22)*(ACN3:ACN54=ZZ21)*(ACP3:ACP54="W"))+SUMPRODUCT((ACK3:ACK54=ZZ19)*(ACN3:ACN54=ZZ21)*(ACP3:ACP54="W"))+SUMPRODUCT((ACK3:ACK54=ZZ20)*(ACN3:ACN54=ZZ21)*(ACP3:ACP54="W")),"")</f>
        <v/>
      </c>
      <c r="AAB21" s="385" t="str">
        <f ca="1">IF(ZZ21&lt;&gt;"",SUMPRODUCT((ACK3:ACK54=ZZ21)*(ACN3:ACN54=ZZ22)*(ACO3:ACO54="D"))+SUMPRODUCT((ACK3:ACK54=ZZ21)*(ACN3:ACN54=ZZ19)*(ACO3:ACO54="D"))+SUMPRODUCT((ACK3:ACK54=ZZ21)*(ACN3:ACN54=ZZ20)*(ACO3:ACO54="D"))+SUMPRODUCT((ACK3:ACK54=ZZ22)*(ACN3:ACN54=ZZ21)*(ACO3:ACO54="D"))+SUMPRODUCT((ACK3:ACK54=ZZ19)*(ACN3:ACN54=ZZ21)*(ACO3:ACO54="D"))+SUMPRODUCT((ACK3:ACK54=ZZ20)*(ACN3:ACN54=ZZ21)*(ACO3:ACO54="D")),"")</f>
        <v/>
      </c>
      <c r="AAC21" s="385" t="str">
        <f ca="1">IF(ZZ21&lt;&gt;"",SUMPRODUCT((ACK3:ACK54=ZZ21)*(ACN3:ACN54=ZZ22)*(ACO3:ACO54="L"))+SUMPRODUCT((ACK3:ACK54=ZZ21)*(ACN3:ACN54=ZZ19)*(ACO3:ACO54="L"))+SUMPRODUCT((ACK3:ACK54=ZZ21)*(ACN3:ACN54=ZZ20)*(ACO3:ACO54="L"))+SUMPRODUCT((ACK3:ACK54=ZZ22)*(ACN3:ACN54=ZZ21)*(ACP3:ACP54="L"))+SUMPRODUCT((ACK3:ACK54=ZZ19)*(ACN3:ACN54=ZZ21)*(ACP3:ACP54="L"))+SUMPRODUCT((ACK3:ACK54=ZZ20)*(ACN3:ACN54=ZZ21)*(ACP3:ACP54="L")),"")</f>
        <v/>
      </c>
      <c r="AAD21" s="385">
        <f ca="1">SUMPRODUCT((ACK3:ACK54=ZZ21)*(ACN3:ACN54=ZZ22)*ACL3:ACL54)+SUMPRODUCT((ACK3:ACK54=ZZ21)*(ACN3:ACN54=ZZ18)*ACL3:ACL54)+SUMPRODUCT((ACK3:ACK54=ZZ21)*(ACN3:ACN54=ZZ19)*ACL3:ACL54)+SUMPRODUCT((ACK3:ACK54=ZZ21)*(ACN3:ACN54=ZZ20)*ACL3:ACL54)+SUMPRODUCT((ACK3:ACK54=ZZ22)*(ACN3:ACN54=ZZ21)*ACM3:ACM54)+SUMPRODUCT((ACK3:ACK54=ZZ18)*(ACN3:ACN54=ZZ21)*ACM3:ACM54)+SUMPRODUCT((ACK3:ACK54=ZZ19)*(ACN3:ACN54=ZZ21)*ACM3:ACM54)+SUMPRODUCT((ACK3:ACK54=ZZ20)*(ACN3:ACN54=ZZ21)*ACM3:ACM54)</f>
        <v>0</v>
      </c>
      <c r="AAE21" s="385">
        <f ca="1">SUMPRODUCT((ACK3:ACK54=ZZ21)*(ACN3:ACN54=ZZ22)*ACM3:ACM54)+SUMPRODUCT((ACK3:ACK54=ZZ21)*(ACN3:ACN54=ZZ18)*ACM3:ACM54)+SUMPRODUCT((ACK3:ACK54=ZZ21)*(ACN3:ACN54=ZZ19)*ACM3:ACM54)+SUMPRODUCT((ACK3:ACK54=ZZ21)*(ACN3:ACN54=ZZ20)*ACM3:ACM54)+SUMPRODUCT((ACK3:ACK54=ZZ22)*(ACN3:ACN54=ZZ21)*ACL3:ACL54)+SUMPRODUCT((ACK3:ACK54=ZZ18)*(ACN3:ACN54=ZZ21)*ACL3:ACL54)+SUMPRODUCT((ACK3:ACK54=ZZ19)*(ACN3:ACN54=ZZ21)*ACL3:ACL54)+SUMPRODUCT((ACK3:ACK54=ZZ20)*(ACN3:ACN54=ZZ21)*ACL3:ACL54)</f>
        <v>0</v>
      </c>
      <c r="AAF21" s="385">
        <f t="shared" ca="1" si="2958"/>
        <v>1000</v>
      </c>
      <c r="AAG21" s="385" t="str">
        <f t="shared" ca="1" si="2959"/>
        <v/>
      </c>
      <c r="AAH21" s="385" t="str">
        <f ca="1">IF(ZZ21&lt;&gt;"",VLOOKUP(ZZ21,YM4:YS52,7,FALSE),"")</f>
        <v/>
      </c>
      <c r="AAI21" s="385" t="str">
        <f ca="1">IF(ZZ21&lt;&gt;"",VLOOKUP(ZZ21,YM4:YS52,5,FALSE),"")</f>
        <v/>
      </c>
      <c r="AAJ21" s="385" t="str">
        <f ca="1">IF(ZZ21&lt;&gt;"",VLOOKUP(ZZ21,YM4:YU52,9,FALSE),"")</f>
        <v/>
      </c>
      <c r="AAK21" s="385" t="str">
        <f t="shared" ca="1" si="2960"/>
        <v/>
      </c>
      <c r="AAL21" s="385" t="str">
        <f t="shared" ref="AAL21" ca="1" si="3631">IF(ZZ21&lt;&gt;"",RANK(AAK21,AAK18:AAK22),"")</f>
        <v/>
      </c>
      <c r="AAM21" s="385" t="str">
        <f t="shared" ref="AAM21" ca="1" si="3632">IF(ZZ21&lt;&gt;"",SUMPRODUCT((AAK18:AAK22=AAK21)*(AAF18:AAF22&gt;AAF21)),"")</f>
        <v/>
      </c>
      <c r="AAN21" s="385" t="str">
        <f t="shared" ref="AAN21" ca="1" si="3633">IF(ZZ21&lt;&gt;"",SUMPRODUCT((AAK18:AAK22=AAK21)*(AAF18:AAF22=AAF21)*(AAD18:AAD22&gt;AAD21)),"")</f>
        <v/>
      </c>
      <c r="AAO21" s="385" t="str">
        <f t="shared" ref="AAO21" ca="1" si="3634">IF(ZZ21&lt;&gt;"",SUMPRODUCT((AAK18:AAK22=AAK21)*(AAF18:AAF22=AAF21)*(AAD18:AAD22=AAD21)*(AAH18:AAH22&gt;AAH21)),"")</f>
        <v/>
      </c>
      <c r="AAP21" s="385" t="str">
        <f t="shared" ref="AAP21" ca="1" si="3635">IF(ZZ21&lt;&gt;"",SUMPRODUCT((AAK18:AAK22=AAK21)*(AAF18:AAF22=AAF21)*(AAD18:AAD22=AAD21)*(AAH18:AAH22=AAH21)*(AAI18:AAI22&gt;AAI21)),"")</f>
        <v/>
      </c>
      <c r="AAQ21" s="385" t="str">
        <f t="shared" ref="AAQ21" ca="1" si="3636">IF(ZZ21&lt;&gt;"",SUMPRODUCT((AAK18:AAK22=AAK21)*(AAF18:AAF22=AAF21)*(AAD18:AAD22=AAD21)*(AAH18:AAH22=AAH21)*(AAI18:AAI22=AAI21)*(AAJ18:AAJ22&gt;AAJ21)),"")</f>
        <v/>
      </c>
      <c r="AAR21" s="385" t="str">
        <f t="shared" ref="AAR21" ca="1" si="3637">IF(ZZ21&lt;&gt;"",IF(AAR73&lt;&gt;"",IF(ZY69=3,AAR73,AAR73+ZY69),SUM(AAL21:AAQ21)+1),"")</f>
        <v/>
      </c>
      <c r="AAS21" s="385" t="str">
        <f t="shared" ref="AAS21" ca="1" si="3638">IF(ZZ21&lt;&gt;"",INDEX(ZZ19:ZZ22,MATCH(4,AAR19:AAR22,0),0),"")</f>
        <v/>
      </c>
      <c r="AAT21" s="385" t="str">
        <f t="shared" ca="1" si="3280"/>
        <v/>
      </c>
      <c r="AAU21" s="385">
        <f ca="1">SUMPRODUCT((ACK3:ACK54=AAT21)*(ACN3:ACN54=AAT22)*(ACO3:ACO54="W"))+SUMPRODUCT((ACK3:ACK54=AAT21)*(ACN3:ACN54=AAT23)*(ACO3:ACO54="W"))+SUMPRODUCT((ACK3:ACK54=AAT21)*(ACN3:ACN54=AAT20)*(ACO3:ACO54="W"))+SUMPRODUCT((ACK3:ACK54=AAT22)*(ACN3:ACN54=AAT21)*(ACP3:ACP54="W"))+SUMPRODUCT((ACK3:ACK54=AAT23)*(ACN3:ACN54=AAT21)*(ACP3:ACP54="W"))+SUMPRODUCT((ACK3:ACK54=AAT20)*(ACN3:ACN54=AAT21)*(ACP3:ACP54="W"))</f>
        <v>0</v>
      </c>
      <c r="AAV21" s="385">
        <f ca="1">SUMPRODUCT((ACK3:ACK54=AAT21)*(ACN3:ACN54=AAT22)*(ACO3:ACO54="D"))+SUMPRODUCT((ACK3:ACK54=AAT21)*(ACN3:ACN54=AAT23)*(ACO3:ACO54="D"))+SUMPRODUCT((ACK3:ACK54=AAT21)*(ACN3:ACN54=AAT20)*(ACO3:ACO54="D"))+SUMPRODUCT((ACK3:ACK54=AAT22)*(ACN3:ACN54=AAT21)*(ACO3:ACO54="D"))+SUMPRODUCT((ACK3:ACK54=AAT23)*(ACN3:ACN54=AAT21)*(ACO3:ACO54="D"))+SUMPRODUCT((ACK3:ACK54=AAT20)*(ACN3:ACN54=AAT21)*(ACO3:ACO54="D"))</f>
        <v>0</v>
      </c>
      <c r="AAW21" s="385">
        <f ca="1">SUMPRODUCT((ACK3:ACK54=AAT21)*(ACN3:ACN54=AAT22)*(ACO3:ACO54="L"))+SUMPRODUCT((ACK3:ACK54=AAT21)*(ACN3:ACN54=AAT23)*(ACO3:ACO54="L"))+SUMPRODUCT((ACK3:ACK54=AAT21)*(ACN3:ACN54=AAT20)*(ACO3:ACO54="L"))+SUMPRODUCT((ACK3:ACK54=AAT22)*(ACN3:ACN54=AAT21)*(ACP3:ACP54="L"))+SUMPRODUCT((ACK3:ACK54=AAT23)*(ACN3:ACN54=AAT21)*(ACP3:ACP54="L"))+SUMPRODUCT((ACK3:ACK54=AAT20)*(ACN3:ACN54=AAT21)*(ACP3:ACP54="L"))</f>
        <v>0</v>
      </c>
      <c r="AAX21" s="385">
        <f ca="1">SUMPRODUCT((ACK3:ACK54=AAT21)*(ACN3:ACN54=AAT22)*ACL3:ACL54)+SUMPRODUCT((ACK3:ACK54=AAT21)*(ACN3:ACN54=AAT18)*ACL3:ACL54)+SUMPRODUCT((ACK3:ACK54=AAT21)*(ACN3:ACN54=AAT19)*ACL3:ACL54)+SUMPRODUCT((ACK3:ACK54=AAT21)*(ACN3:ACN54=AAT20)*ACL3:ACL54)+SUMPRODUCT((ACK3:ACK54=AAT22)*(ACN3:ACN54=AAT21)*ACM3:ACM54)+SUMPRODUCT((ACK3:ACK54=AAT18)*(ACN3:ACN54=AAT21)*ACM3:ACM54)+SUMPRODUCT((ACK3:ACK54=AAT19)*(ACN3:ACN54=AAT21)*ACM3:ACM54)+SUMPRODUCT((ACK3:ACK54=AAT20)*(ACN3:ACN54=AAT21)*ACM3:ACM54)</f>
        <v>0</v>
      </c>
      <c r="AAY21" s="385">
        <f ca="1">SUMPRODUCT((ACK3:ACK54=AAT21)*(ACN3:ACN54=AAT22)*ACM3:ACM54)+SUMPRODUCT((ACK3:ACK54=AAT21)*(ACN3:ACN54=AAT18)*ACM3:ACM54)+SUMPRODUCT((ACK3:ACK54=AAT21)*(ACN3:ACN54=AAT19)*ACM3:ACM54)+SUMPRODUCT((ACK3:ACK54=AAT21)*(ACN3:ACN54=AAT20)*ACM3:ACM54)+SUMPRODUCT((ACK3:ACK54=AAT22)*(ACN3:ACN54=AAT21)*ACL3:ACL54)+SUMPRODUCT((ACK3:ACK54=AAT18)*(ACN3:ACN54=AAT21)*ACL3:ACL54)+SUMPRODUCT((ACK3:ACK54=AAT19)*(ACN3:ACN54=AAT21)*ACL3:ACL54)+SUMPRODUCT((ACK3:ACK54=AAT20)*(ACN3:ACN54=AAT21)*ACL3:ACL54)</f>
        <v>0</v>
      </c>
      <c r="AAZ21" s="385">
        <f t="shared" ca="1" si="3281"/>
        <v>1000</v>
      </c>
      <c r="ABA21" s="385" t="str">
        <f t="shared" ca="1" si="3282"/>
        <v/>
      </c>
      <c r="ABB21" s="385" t="str">
        <f ca="1">IF(AAT21&lt;&gt;"",VLOOKUP(AAT21,YM4:YS52,7,FALSE),"")</f>
        <v/>
      </c>
      <c r="ABC21" s="385" t="str">
        <f ca="1">IF(AAT21&lt;&gt;"",VLOOKUP(AAT21,YM4:YS52,5,FALSE),"")</f>
        <v/>
      </c>
      <c r="ABD21" s="385" t="str">
        <f ca="1">IF(AAT21&lt;&gt;"",VLOOKUP(AAT21,YM4:YU52,9,FALSE),"")</f>
        <v/>
      </c>
      <c r="ABE21" s="385" t="str">
        <f t="shared" ca="1" si="3283"/>
        <v/>
      </c>
      <c r="ABF21" s="385" t="str">
        <f t="shared" ref="ABF21" ca="1" si="3639">IF(AAT21&lt;&gt;"",RANK(ABE21,ABE18:ABE22),"")</f>
        <v/>
      </c>
      <c r="ABG21" s="385" t="str">
        <f t="shared" ref="ABG21" ca="1" si="3640">IF(AAT21&lt;&gt;"",SUMPRODUCT((ABE18:ABE22=ABE21)*(AAZ18:AAZ22&gt;AAZ21)),"")</f>
        <v/>
      </c>
      <c r="ABH21" s="385" t="str">
        <f t="shared" ref="ABH21" ca="1" si="3641">IF(AAT21&lt;&gt;"",SUMPRODUCT((ABE18:ABE22=ABE21)*(AAZ18:AAZ22=AAZ21)*(AAX18:AAX22&gt;AAX21)),"")</f>
        <v/>
      </c>
      <c r="ABI21" s="385" t="str">
        <f t="shared" ref="ABI21" ca="1" si="3642">IF(AAT21&lt;&gt;"",SUMPRODUCT((ABE18:ABE22=ABE21)*(AAZ18:AAZ22=AAZ21)*(AAX18:AAX22=AAX21)*(ABB18:ABB22&gt;ABB21)),"")</f>
        <v/>
      </c>
      <c r="ABJ21" s="385" t="str">
        <f t="shared" ref="ABJ21" ca="1" si="3643">IF(AAT21&lt;&gt;"",SUMPRODUCT((ABE18:ABE22=ABE21)*(AAZ18:AAZ22=AAZ21)*(AAX18:AAX22=AAX21)*(ABB18:ABB22=ABB21)*(ABC18:ABC22&gt;ABC21)),"")</f>
        <v/>
      </c>
      <c r="ABK21" s="385" t="str">
        <f t="shared" ref="ABK21" ca="1" si="3644">IF(AAT21&lt;&gt;"",SUMPRODUCT((ABE18:ABE22=ABE21)*(AAZ18:AAZ22=AAZ21)*(AAX18:AAX22=AAX21)*(ABB18:ABB22=ABB21)*(ABC18:ABC22=ABC21)*(ABD18:ABD22&gt;ABD21)),"")</f>
        <v/>
      </c>
      <c r="ABL21" s="385" t="str">
        <f t="shared" ca="1" si="3290"/>
        <v/>
      </c>
      <c r="ABM21" s="385" t="str">
        <f t="shared" ref="ABM21" ca="1" si="3645">IF(AAT21&lt;&gt;"",INDEX(AAT20:AAT22,MATCH(4,ABL20:ABL22,0),0),"")</f>
        <v/>
      </c>
      <c r="ABN21" s="385" t="str">
        <f t="shared" ref="ABN21" si="3646">IF(ZD18&lt;&gt;"",ZD18,"")</f>
        <v/>
      </c>
      <c r="ABO21" s="385">
        <f ca="1">SUMPRODUCT((ACK3:ACK54=ABN21)*(ACN3:ACN54=ABN22)*(ACO3:ACO54="W"))+SUMPRODUCT((ACK3:ACK54=ABN21)*(ACN3:ACN54=ABN23)*(ACO3:ACO54="W"))+SUMPRODUCT((ACK3:ACK54=ABN21)*(ACN3:ACN54=ABN24)*(ACO3:ACO54="W"))+SUMPRODUCT((ACK3:ACK54=ABN22)*(ACN3:ACN54=ABN21)*(ACP3:ACP54="W"))+SUMPRODUCT((ACK3:ACK54=ABN23)*(ACN3:ACN54=ABN21)*(ACP3:ACP54="W"))+SUMPRODUCT((ACK3:ACK54=ABN24)*(ACN3:ACN54=ABN21)*(ACP3:ACP54="W"))</f>
        <v>0</v>
      </c>
      <c r="ABP21" s="385">
        <f ca="1">SUMPRODUCT((ACK3:ACK54=ABN21)*(ACN3:ACN54=ABN22)*(ACO3:ACO54="D"))+SUMPRODUCT((ACK3:ACK54=ABN21)*(ACN3:ACN54=ABN23)*(ACO3:ACO54="D"))+SUMPRODUCT((ACK3:ACK54=ABN21)*(ACN3:ACN54=ABN24)*(ACO3:ACO54="D"))+SUMPRODUCT((ACK3:ACK54=ABN22)*(ACN3:ACN54=ABN21)*(ACO3:ACO54="D"))+SUMPRODUCT((ACK3:ACK54=ABN23)*(ACN3:ACN54=ABN21)*(ACO3:ACO54="D"))+SUMPRODUCT((ACK3:ACK54=ABN24)*(ACN3:ACN54=ABN21)*(ACO3:ACO54="D"))</f>
        <v>0</v>
      </c>
      <c r="ABQ21" s="385">
        <f ca="1">SUMPRODUCT((ACK3:ACK54=ABN21)*(ACN3:ACN54=ABN22)*(ACO3:ACO54="L"))+SUMPRODUCT((ACK3:ACK54=ABN21)*(ACN3:ACN54=ABN23)*(ACO3:ACO54="L"))+SUMPRODUCT((ACK3:ACK54=ABN21)*(ACN3:ACN54=ABN24)*(ACO3:ACO54="L"))+SUMPRODUCT((ACK3:ACK54=ABN22)*(ACN3:ACN54=ABN21)*(ACP3:ACP54="L"))+SUMPRODUCT((ACK3:ACK54=ABN23)*(ACN3:ACN54=ABN21)*(ACP3:ACP54="L"))+SUMPRODUCT((ACK3:ACK54=ABN24)*(ACN3:ACN54=ABN21)*(ACP3:ACP54="L"))</f>
        <v>0</v>
      </c>
      <c r="ABR21" s="385">
        <f ca="1">SUMPRODUCT((ACK3:ACK54=ABN21)*(ACN3:ACN54=ABN22)*ACL3:ACL54)+SUMPRODUCT((ACK3:ACK54=ABN21)*(ACN3:ACN54=ABN18)*ACL3:ACL54)+SUMPRODUCT((ACK3:ACK54=ABN21)*(ACN3:ACN54=ABN19)*ACL3:ACL54)+SUMPRODUCT((ACK3:ACK54=ABN21)*(ACN3:ACN54=ABN20)*ACL3:ACL54)+SUMPRODUCT((ACK3:ACK54=ABN22)*(ACN3:ACN54=ABN21)*ACM3:ACM54)+SUMPRODUCT((ACK3:ACK54=ABN18)*(ACN3:ACN54=ABN21)*ACM3:ACM54)+SUMPRODUCT((ACK3:ACK54=ABN19)*(ACN3:ACN54=ABN21)*ACM3:ACM54)+SUMPRODUCT((ACK3:ACK54=ABN20)*(ACN3:ACN54=ABN21)*ACM3:ACM54)</f>
        <v>0</v>
      </c>
      <c r="ABS21" s="385">
        <f ca="1">SUMPRODUCT((ACK3:ACK54=ABN21)*(ACN3:ACN54=ABN22)*ACM3:ACM54)+SUMPRODUCT((ACK3:ACK54=ABN21)*(ACN3:ACN54=ABN18)*ACM3:ACM54)+SUMPRODUCT((ACK3:ACK54=ABN21)*(ACN3:ACN54=ABN19)*ACM3:ACM54)+SUMPRODUCT((ACK3:ACK54=ABN21)*(ACN3:ACN54=ABN20)*ACM3:ACM54)+SUMPRODUCT((ACK3:ACK54=ABN22)*(ACN3:ACN54=ABN21)*ACL3:ACL54)+SUMPRODUCT((ACK3:ACK54=ABN18)*(ACN3:ACN54=ABN21)*ACL3:ACL54)+SUMPRODUCT((ACK3:ACK54=ABN19)*(ACN3:ACN54=ABN21)*ACL3:ACL54)+SUMPRODUCT((ACK3:ACK54=ABN20)*(ACN3:ACN54=ABN21)*ACL3:ACL54)</f>
        <v>0</v>
      </c>
      <c r="ABT21" s="385">
        <f t="shared" ref="ABT21" ca="1" si="3647">ABR21-ABS21+1000</f>
        <v>1000</v>
      </c>
      <c r="ABU21" s="385" t="str">
        <f t="shared" ref="ABU21" si="3648">IF(ABN21&lt;&gt;"",ABO21*3+ABP21*1,"")</f>
        <v/>
      </c>
      <c r="ABV21" s="385" t="str">
        <f>IF(ABN21&lt;&gt;"",VLOOKUP(ABN21,YM4:YS52,7,FALSE),"")</f>
        <v/>
      </c>
      <c r="ABW21" s="385" t="str">
        <f>IF(ABN21&lt;&gt;"",VLOOKUP(ABN21,YM4:YS52,5,FALSE),"")</f>
        <v/>
      </c>
      <c r="ABX21" s="385" t="str">
        <f>IF(ABN21&lt;&gt;"",VLOOKUP(ABN21,YM4:YU52,9,FALSE),"")</f>
        <v/>
      </c>
      <c r="ABY21" s="385" t="str">
        <f t="shared" ref="ABY21" si="3649">ABU21</f>
        <v/>
      </c>
      <c r="ABZ21" s="385" t="str">
        <f t="shared" ref="ABZ21" si="3650">IF(ABN21&lt;&gt;"",RANK(ABY21,ABY18:ABY22),"")</f>
        <v/>
      </c>
      <c r="ACA21" s="385" t="str">
        <f t="shared" ref="ACA21" si="3651">IF(ABN21&lt;&gt;"",SUMPRODUCT((ABY18:ABY22=ABY21)*(ABT18:ABT22&gt;ABT21)),"")</f>
        <v/>
      </c>
      <c r="ACB21" s="385" t="str">
        <f t="shared" ref="ACB21" si="3652">IF(ABN21&lt;&gt;"",SUMPRODUCT((ABY18:ABY22=ABY21)*(ABT18:ABT22=ABT21)*(ABR18:ABR22&gt;ABR21)),"")</f>
        <v/>
      </c>
      <c r="ACC21" s="385" t="str">
        <f t="shared" ref="ACC21" si="3653">IF(ABN21&lt;&gt;"",SUMPRODUCT((ABY18:ABY22=ABY21)*(ABT18:ABT22=ABT21)*(ABR18:ABR22=ABR21)*(ABV18:ABV22&gt;ABV21)),"")</f>
        <v/>
      </c>
      <c r="ACD21" s="385" t="str">
        <f t="shared" ref="ACD21" si="3654">IF(ABN21&lt;&gt;"",SUMPRODUCT((ABY18:ABY22=ABY21)*(ABT18:ABT22=ABT21)*(ABR18:ABR22=ABR21)*(ABV18:ABV22=ABV21)*(ABW18:ABW22&gt;ABW21)),"")</f>
        <v/>
      </c>
      <c r="ACE21" s="385" t="str">
        <f t="shared" ref="ACE21" si="3655">IF(ABN21&lt;&gt;"",SUMPRODUCT((ABY18:ABY22=ABY21)*(ABT18:ABT22=ABT21)*(ABR18:ABR22=ABR21)*(ABV18:ABV22=ABV21)*(ABW18:ABW22=ABW21)*(ABX18:ABX22&gt;ABX21)),"")</f>
        <v/>
      </c>
      <c r="ACF21" s="385" t="str">
        <f t="shared" ref="ACF21" si="3656">IF(ABN21&lt;&gt;"",SUM(ABZ21:ACE21)+3,"")</f>
        <v/>
      </c>
      <c r="ACG21" s="385" t="str">
        <f t="shared" ref="ACG21" si="3657">IF(ABN21&lt;&gt;"",IF(ACF21=4,ABN21,ABN22),"")</f>
        <v/>
      </c>
      <c r="ACH21" s="385" t="str">
        <f t="shared" ref="ACH21" ca="1" si="3658">IF(ACG21&lt;&gt;"",ACG21,IF(ABM21&lt;&gt;"",ABM21,IF(AAS21&lt;&gt;"",AAS21,IF(ZY21&lt;&gt;"",ZY21,YY21))))</f>
        <v>Poland</v>
      </c>
      <c r="ACI21" s="385">
        <v>4</v>
      </c>
      <c r="ACJ21" s="385">
        <v>19</v>
      </c>
      <c r="ACK21" s="389" t="str">
        <f t="shared" si="21"/>
        <v>Italy</v>
      </c>
      <c r="ACL21" s="389">
        <f ca="1">IF(OFFSET('Game Board'!O26,0,ACL1)&lt;&gt;"",OFFSET('Game Board'!O26,0,ACL1),0)</f>
        <v>0</v>
      </c>
      <c r="ACM21" s="389">
        <f ca="1">IF(OFFSET('Game Board'!P26,0,ACL1)&lt;&gt;"",OFFSET('Game Board'!P26,0,ACL1),0)</f>
        <v>0</v>
      </c>
      <c r="ACN21" s="389" t="str">
        <f t="shared" si="22"/>
        <v>Spain</v>
      </c>
      <c r="ACO21" s="389" t="str">
        <f ca="1">IF(AND(OFFSET('Game Board'!O26,0,ACL1)&lt;&gt;"",OFFSET('Game Board'!P26,0,ACL1)&lt;&gt;""),IF(ACL21&gt;ACM21,"W",IF(ACL21=ACM21,"D","L")),"")</f>
        <v/>
      </c>
      <c r="ACP21" s="385" t="str">
        <f t="shared" ca="1" si="2970"/>
        <v/>
      </c>
      <c r="ACR21" s="385">
        <f ca="1">VLOOKUP(ACS21,AGN18:AGO22,2,FALSE)</f>
        <v>2</v>
      </c>
      <c r="ACS21" s="386" t="str">
        <f t="shared" si="2701"/>
        <v>Sweden</v>
      </c>
      <c r="ACT21" s="385">
        <f ca="1">SUMPRODUCT((AGQ3:AGQ54=ACS21)*(AGU3:AGU54="W"))+SUMPRODUCT((AGT3:AGT54=ACS21)*(AGV3:AGV54="W"))</f>
        <v>0</v>
      </c>
      <c r="ACU21" s="385">
        <f ca="1">SUMPRODUCT((AGQ3:AGQ54=ACS21)*(AGU3:AGU54="D"))+SUMPRODUCT((AGT3:AGT54=ACS21)*(AGV3:AGV54="D"))</f>
        <v>0</v>
      </c>
      <c r="ACV21" s="385">
        <f ca="1">SUMPRODUCT((AGQ3:AGQ54=ACS21)*(AGU3:AGU54="L"))+SUMPRODUCT((AGT3:AGT54=ACS21)*(AGV3:AGV54="L"))</f>
        <v>0</v>
      </c>
      <c r="ACW21" s="385">
        <f t="shared" ref="ACW21" ca="1" si="3659">SUMIF(AGQ3:AGQ72,ACS21,AGR3:AGR72)+SUMIF(AGT3:AGT72,ACS21,AGS3:AGS72)</f>
        <v>0</v>
      </c>
      <c r="ACX21" s="385">
        <f t="shared" ref="ACX21" ca="1" si="3660">SUMIF(AGT3:AGT72,ACS21,AGR3:AGR72)+SUMIF(AGQ3:AGQ72,ACS21,AGS3:AGS72)</f>
        <v>0</v>
      </c>
      <c r="ACY21" s="385">
        <f t="shared" ca="1" si="2704"/>
        <v>1000</v>
      </c>
      <c r="ACZ21" s="385">
        <f t="shared" ca="1" si="2705"/>
        <v>0</v>
      </c>
      <c r="ADA21" s="391">
        <f t="shared" si="180"/>
        <v>22</v>
      </c>
      <c r="ADB21" s="385">
        <f t="shared" ref="ADB21" ca="1" si="3661">IF(COUNTIF(ACZ18:ACZ22,4)&lt;&gt;4,RANK(ACZ21,ACZ18:ACZ22),ACZ73)</f>
        <v>1</v>
      </c>
      <c r="ADD21" s="385">
        <f t="shared" ref="ADD21" ca="1" si="3662">SUMPRODUCT((ADB18:ADB21=ADB21)*(ADA18:ADA21&lt;ADA21))+ADB21</f>
        <v>3</v>
      </c>
      <c r="ADE21" s="386" t="str">
        <f t="shared" ref="ADE21" ca="1" si="3663">INDEX(ACS18:ACS22,MATCH(4,ADD18:ADD22,0),0)</f>
        <v>Germany</v>
      </c>
      <c r="ADF21" s="385">
        <f t="shared" ref="ADF21" ca="1" si="3664">INDEX(ADB18:ADB22,MATCH(ADE21,ACS18:ACS22,0),0)</f>
        <v>1</v>
      </c>
      <c r="ADG21" s="385" t="str">
        <f t="shared" ca="1" si="3299"/>
        <v>Germany</v>
      </c>
      <c r="ADH21" s="385" t="str">
        <f t="shared" ca="1" si="3300"/>
        <v/>
      </c>
      <c r="ADL21" s="385" t="str">
        <f t="shared" ca="1" si="2714"/>
        <v>Germany</v>
      </c>
      <c r="ADM21" s="385">
        <f ca="1">SUMPRODUCT((AGQ3:AGQ54=ADL21)*(AGT3:AGT54=ADL22)*(AGU3:AGU54="W"))+SUMPRODUCT((AGQ3:AGQ54=ADL21)*(AGT3:AGT54=ADL18)*(AGU3:AGU54="W"))+SUMPRODUCT((AGQ3:AGQ54=ADL21)*(AGT3:AGT54=ADL19)*(AGU3:AGU54="W"))+SUMPRODUCT((AGQ3:AGQ54=ADL21)*(AGT3:AGT54=ADL20)*(AGU3:AGU54="W"))+SUMPRODUCT((AGQ3:AGQ54=ADL22)*(AGT3:AGT54=ADL21)*(AGV3:AGV54="W"))+SUMPRODUCT((AGQ3:AGQ54=ADL18)*(AGT3:AGT54=ADL21)*(AGV3:AGV54="W"))+SUMPRODUCT((AGQ3:AGQ54=ADL19)*(AGT3:AGT54=ADL21)*(AGV3:AGV54="W"))+SUMPRODUCT((AGQ3:AGQ54=ADL20)*(AGT3:AGT54=ADL21)*(AGV3:AGV54="W"))</f>
        <v>0</v>
      </c>
      <c r="ADN21" s="385">
        <f ca="1">SUMPRODUCT((AGQ3:AGQ54=ADL21)*(AGT3:AGT54=ADL22)*(AGU3:AGU54="D"))+SUMPRODUCT((AGQ3:AGQ54=ADL21)*(AGT3:AGT54=ADL18)*(AGU3:AGU54="D"))+SUMPRODUCT((AGQ3:AGQ54=ADL21)*(AGT3:AGT54=ADL19)*(AGU3:AGU54="D"))+SUMPRODUCT((AGQ3:AGQ54=ADL21)*(AGT3:AGT54=ADL20)*(AGU3:AGU54="D"))+SUMPRODUCT((AGQ3:AGQ54=ADL22)*(AGT3:AGT54=ADL21)*(AGU3:AGU54="D"))+SUMPRODUCT((AGQ3:AGQ54=ADL18)*(AGT3:AGT54=ADL21)*(AGU3:AGU54="D"))+SUMPRODUCT((AGQ3:AGQ54=ADL19)*(AGT3:AGT54=ADL21)*(AGU3:AGU54="D"))+SUMPRODUCT((AGQ3:AGQ54=ADL20)*(AGT3:AGT54=ADL21)*(AGU3:AGU54="D"))</f>
        <v>0</v>
      </c>
      <c r="ADO21" s="385">
        <f ca="1">SUMPRODUCT((AGQ3:AGQ54=ADL21)*(AGT3:AGT54=ADL22)*(AGU3:AGU54="L"))+SUMPRODUCT((AGQ3:AGQ54=ADL21)*(AGT3:AGT54=ADL18)*(AGU3:AGU54="L"))+SUMPRODUCT((AGQ3:AGQ54=ADL21)*(AGT3:AGT54=ADL19)*(AGU3:AGU54="L"))+SUMPRODUCT((AGQ3:AGQ54=ADL21)*(AGT3:AGT54=ADL20)*(AGU3:AGU54="L"))+SUMPRODUCT((AGQ3:AGQ54=ADL22)*(AGT3:AGT54=ADL21)*(AGV3:AGV54="L"))+SUMPRODUCT((AGQ3:AGQ54=ADL18)*(AGT3:AGT54=ADL21)*(AGV3:AGV54="L"))+SUMPRODUCT((AGQ3:AGQ54=ADL19)*(AGT3:AGT54=ADL21)*(AGV3:AGV54="L"))+SUMPRODUCT((AGQ3:AGQ54=ADL20)*(AGT3:AGT54=ADL21)*(AGV3:AGV54="L"))</f>
        <v>0</v>
      </c>
      <c r="ADP21" s="385">
        <f ca="1">SUMPRODUCT((AGQ3:AGQ54=ADL21)*(AGT3:AGT54=ADL22)*AGR3:AGR54)+SUMPRODUCT((AGQ3:AGQ54=ADL21)*(AGT3:AGT54=ADL18)*AGR3:AGR54)+SUMPRODUCT((AGQ3:AGQ54=ADL21)*(AGT3:AGT54=ADL19)*AGR3:AGR54)+SUMPRODUCT((AGQ3:AGQ54=ADL21)*(AGT3:AGT54=ADL20)*AGR3:AGR54)+SUMPRODUCT((AGQ3:AGQ54=ADL22)*(AGT3:AGT54=ADL21)*AGS3:AGS54)+SUMPRODUCT((AGQ3:AGQ54=ADL18)*(AGT3:AGT54=ADL21)*AGS3:AGS54)+SUMPRODUCT((AGQ3:AGQ54=ADL19)*(AGT3:AGT54=ADL21)*AGS3:AGS54)+SUMPRODUCT((AGQ3:AGQ54=ADL20)*(AGT3:AGT54=ADL21)*AGS3:AGS54)</f>
        <v>0</v>
      </c>
      <c r="ADQ21" s="385">
        <f ca="1">SUMPRODUCT((AGQ3:AGQ54=ADL21)*(AGT3:AGT54=ADL22)*AGS3:AGS54)+SUMPRODUCT((AGQ3:AGQ54=ADL21)*(AGT3:AGT54=ADL18)*AGS3:AGS54)+SUMPRODUCT((AGQ3:AGQ54=ADL21)*(AGT3:AGT54=ADL19)*AGS3:AGS54)+SUMPRODUCT((AGQ3:AGQ54=ADL21)*(AGT3:AGT54=ADL20)*AGS3:AGS54)+SUMPRODUCT((AGQ3:AGQ54=ADL22)*(AGT3:AGT54=ADL21)*AGR3:AGR54)+SUMPRODUCT((AGQ3:AGQ54=ADL18)*(AGT3:AGT54=ADL21)*AGR3:AGR54)+SUMPRODUCT((AGQ3:AGQ54=ADL19)*(AGT3:AGT54=ADL21)*AGR3:AGR54)+SUMPRODUCT((AGQ3:AGQ54=ADL20)*(AGT3:AGT54=ADL21)*AGR3:AGR54)</f>
        <v>0</v>
      </c>
      <c r="ADR21" s="385">
        <f t="shared" ca="1" si="2715"/>
        <v>1000</v>
      </c>
      <c r="ADS21" s="385">
        <f t="shared" ca="1" si="2716"/>
        <v>0</v>
      </c>
      <c r="ADT21" s="385">
        <f ca="1">IF(ADL21&lt;&gt;"",VLOOKUP(ADL21,ACS4:ACY52,7,FALSE),"")</f>
        <v>1000</v>
      </c>
      <c r="ADU21" s="385">
        <f ca="1">IF(ADL21&lt;&gt;"",VLOOKUP(ADL21,ACS4:ACY52,5,FALSE),"")</f>
        <v>0</v>
      </c>
      <c r="ADV21" s="385">
        <f ca="1">IF(ADL21&lt;&gt;"",VLOOKUP(ADL21,ACS4:ADA52,9,FALSE),"")</f>
        <v>30</v>
      </c>
      <c r="ADW21" s="385">
        <f t="shared" ca="1" si="2717"/>
        <v>0</v>
      </c>
      <c r="ADX21" s="385">
        <f t="shared" ref="ADX21" ca="1" si="3665">IF(ADL21&lt;&gt;"",RANK(ADW21,ADW18:ADW22),"")</f>
        <v>1</v>
      </c>
      <c r="ADY21" s="385">
        <f t="shared" ref="ADY21" ca="1" si="3666">IF(ADL21&lt;&gt;"",SUMPRODUCT((ADW18:ADW22=ADW21)*(ADR18:ADR22&gt;ADR21)),"")</f>
        <v>0</v>
      </c>
      <c r="ADZ21" s="385">
        <f t="shared" ref="ADZ21" ca="1" si="3667">IF(ADL21&lt;&gt;"",SUMPRODUCT((ADW18:ADW22=ADW21)*(ADR18:ADR22=ADR21)*(ADP18:ADP22&gt;ADP21)),"")</f>
        <v>0</v>
      </c>
      <c r="AEA21" s="385">
        <f t="shared" ref="AEA21" ca="1" si="3668">IF(ADL21&lt;&gt;"",SUMPRODUCT((ADW18:ADW22=ADW21)*(ADR18:ADR22=ADR21)*(ADP18:ADP22=ADP21)*(ADT18:ADT22&gt;ADT21)),"")</f>
        <v>0</v>
      </c>
      <c r="AEB21" s="385">
        <f t="shared" ref="AEB21" ca="1" si="3669">IF(ADL21&lt;&gt;"",SUMPRODUCT((ADW18:ADW22=ADW21)*(ADR18:ADR22=ADR21)*(ADP18:ADP22=ADP21)*(ADT18:ADT22=ADT21)*(ADU18:ADU22&gt;ADU21)),"")</f>
        <v>0</v>
      </c>
      <c r="AEC21" s="385">
        <f t="shared" ref="AEC21" ca="1" si="3670">IF(ADL21&lt;&gt;"",SUMPRODUCT((ADW18:ADW22=ADW21)*(ADR18:ADR22=ADR21)*(ADP18:ADP22=ADP21)*(ADT18:ADT22=ADT21)*(ADU18:ADU22=ADU21)*(ADV18:ADV22&gt;ADV21)),"")</f>
        <v>0</v>
      </c>
      <c r="AED21" s="385">
        <f t="shared" ref="AED21" ca="1" si="3671">IF(ADL21&lt;&gt;"",IF(AED73&lt;&gt;"",IF(ADK69=3,AED73,AED73+ADK69),SUM(ADX21:AEC21)),"")</f>
        <v>1</v>
      </c>
      <c r="AEE21" s="385" t="str">
        <f t="shared" ref="AEE21" ca="1" si="3672">IF(ADL21&lt;&gt;"",INDEX(ADL18:ADL22,MATCH(4,AED18:AED22,0),0),"")</f>
        <v>Poland</v>
      </c>
      <c r="AEF21" s="385" t="str">
        <f t="shared" ca="1" si="2989"/>
        <v/>
      </c>
      <c r="AEG21" s="385" t="str">
        <f ca="1">IF(AEF21&lt;&gt;"",SUMPRODUCT((AGQ3:AGQ54=AEF21)*(AGT3:AGT54=AEF22)*(AGU3:AGU54="W"))+SUMPRODUCT((AGQ3:AGQ54=AEF21)*(AGT3:AGT54=AEF19)*(AGU3:AGU54="W"))+SUMPRODUCT((AGQ3:AGQ54=AEF21)*(AGT3:AGT54=AEF20)*(AGU3:AGU54="W"))+SUMPRODUCT((AGQ3:AGQ54=AEF22)*(AGT3:AGT54=AEF21)*(AGV3:AGV54="W"))+SUMPRODUCT((AGQ3:AGQ54=AEF19)*(AGT3:AGT54=AEF21)*(AGV3:AGV54="W"))+SUMPRODUCT((AGQ3:AGQ54=AEF20)*(AGT3:AGT54=AEF21)*(AGV3:AGV54="W")),"")</f>
        <v/>
      </c>
      <c r="AEH21" s="385" t="str">
        <f ca="1">IF(AEF21&lt;&gt;"",SUMPRODUCT((AGQ3:AGQ54=AEF21)*(AGT3:AGT54=AEF22)*(AGU3:AGU54="D"))+SUMPRODUCT((AGQ3:AGQ54=AEF21)*(AGT3:AGT54=AEF19)*(AGU3:AGU54="D"))+SUMPRODUCT((AGQ3:AGQ54=AEF21)*(AGT3:AGT54=AEF20)*(AGU3:AGU54="D"))+SUMPRODUCT((AGQ3:AGQ54=AEF22)*(AGT3:AGT54=AEF21)*(AGU3:AGU54="D"))+SUMPRODUCT((AGQ3:AGQ54=AEF19)*(AGT3:AGT54=AEF21)*(AGU3:AGU54="D"))+SUMPRODUCT((AGQ3:AGQ54=AEF20)*(AGT3:AGT54=AEF21)*(AGU3:AGU54="D")),"")</f>
        <v/>
      </c>
      <c r="AEI21" s="385" t="str">
        <f ca="1">IF(AEF21&lt;&gt;"",SUMPRODUCT((AGQ3:AGQ54=AEF21)*(AGT3:AGT54=AEF22)*(AGU3:AGU54="L"))+SUMPRODUCT((AGQ3:AGQ54=AEF21)*(AGT3:AGT54=AEF19)*(AGU3:AGU54="L"))+SUMPRODUCT((AGQ3:AGQ54=AEF21)*(AGT3:AGT54=AEF20)*(AGU3:AGU54="L"))+SUMPRODUCT((AGQ3:AGQ54=AEF22)*(AGT3:AGT54=AEF21)*(AGV3:AGV54="L"))+SUMPRODUCT((AGQ3:AGQ54=AEF19)*(AGT3:AGT54=AEF21)*(AGV3:AGV54="L"))+SUMPRODUCT((AGQ3:AGQ54=AEF20)*(AGT3:AGT54=AEF21)*(AGV3:AGV54="L")),"")</f>
        <v/>
      </c>
      <c r="AEJ21" s="385">
        <f ca="1">SUMPRODUCT((AGQ3:AGQ54=AEF21)*(AGT3:AGT54=AEF22)*AGR3:AGR54)+SUMPRODUCT((AGQ3:AGQ54=AEF21)*(AGT3:AGT54=AEF18)*AGR3:AGR54)+SUMPRODUCT((AGQ3:AGQ54=AEF21)*(AGT3:AGT54=AEF19)*AGR3:AGR54)+SUMPRODUCT((AGQ3:AGQ54=AEF21)*(AGT3:AGT54=AEF20)*AGR3:AGR54)+SUMPRODUCT((AGQ3:AGQ54=AEF22)*(AGT3:AGT54=AEF21)*AGS3:AGS54)+SUMPRODUCT((AGQ3:AGQ54=AEF18)*(AGT3:AGT54=AEF21)*AGS3:AGS54)+SUMPRODUCT((AGQ3:AGQ54=AEF19)*(AGT3:AGT54=AEF21)*AGS3:AGS54)+SUMPRODUCT((AGQ3:AGQ54=AEF20)*(AGT3:AGT54=AEF21)*AGS3:AGS54)</f>
        <v>0</v>
      </c>
      <c r="AEK21" s="385">
        <f ca="1">SUMPRODUCT((AGQ3:AGQ54=AEF21)*(AGT3:AGT54=AEF22)*AGS3:AGS54)+SUMPRODUCT((AGQ3:AGQ54=AEF21)*(AGT3:AGT54=AEF18)*AGS3:AGS54)+SUMPRODUCT((AGQ3:AGQ54=AEF21)*(AGT3:AGT54=AEF19)*AGS3:AGS54)+SUMPRODUCT((AGQ3:AGQ54=AEF21)*(AGT3:AGT54=AEF20)*AGS3:AGS54)+SUMPRODUCT((AGQ3:AGQ54=AEF22)*(AGT3:AGT54=AEF21)*AGR3:AGR54)+SUMPRODUCT((AGQ3:AGQ54=AEF18)*(AGT3:AGT54=AEF21)*AGR3:AGR54)+SUMPRODUCT((AGQ3:AGQ54=AEF19)*(AGT3:AGT54=AEF21)*AGR3:AGR54)+SUMPRODUCT((AGQ3:AGQ54=AEF20)*(AGT3:AGT54=AEF21)*AGR3:AGR54)</f>
        <v>0</v>
      </c>
      <c r="AEL21" s="385">
        <f t="shared" ca="1" si="2990"/>
        <v>1000</v>
      </c>
      <c r="AEM21" s="385" t="str">
        <f t="shared" ca="1" si="2991"/>
        <v/>
      </c>
      <c r="AEN21" s="385" t="str">
        <f ca="1">IF(AEF21&lt;&gt;"",VLOOKUP(AEF21,ACS4:ACY52,7,FALSE),"")</f>
        <v/>
      </c>
      <c r="AEO21" s="385" t="str">
        <f ca="1">IF(AEF21&lt;&gt;"",VLOOKUP(AEF21,ACS4:ACY52,5,FALSE),"")</f>
        <v/>
      </c>
      <c r="AEP21" s="385" t="str">
        <f ca="1">IF(AEF21&lt;&gt;"",VLOOKUP(AEF21,ACS4:ADA52,9,FALSE),"")</f>
        <v/>
      </c>
      <c r="AEQ21" s="385" t="str">
        <f t="shared" ca="1" si="2992"/>
        <v/>
      </c>
      <c r="AER21" s="385" t="str">
        <f t="shared" ref="AER21" ca="1" si="3673">IF(AEF21&lt;&gt;"",RANK(AEQ21,AEQ18:AEQ22),"")</f>
        <v/>
      </c>
      <c r="AES21" s="385" t="str">
        <f t="shared" ref="AES21" ca="1" si="3674">IF(AEF21&lt;&gt;"",SUMPRODUCT((AEQ18:AEQ22=AEQ21)*(AEL18:AEL22&gt;AEL21)),"")</f>
        <v/>
      </c>
      <c r="AET21" s="385" t="str">
        <f t="shared" ref="AET21" ca="1" si="3675">IF(AEF21&lt;&gt;"",SUMPRODUCT((AEQ18:AEQ22=AEQ21)*(AEL18:AEL22=AEL21)*(AEJ18:AEJ22&gt;AEJ21)),"")</f>
        <v/>
      </c>
      <c r="AEU21" s="385" t="str">
        <f t="shared" ref="AEU21" ca="1" si="3676">IF(AEF21&lt;&gt;"",SUMPRODUCT((AEQ18:AEQ22=AEQ21)*(AEL18:AEL22=AEL21)*(AEJ18:AEJ22=AEJ21)*(AEN18:AEN22&gt;AEN21)),"")</f>
        <v/>
      </c>
      <c r="AEV21" s="385" t="str">
        <f t="shared" ref="AEV21" ca="1" si="3677">IF(AEF21&lt;&gt;"",SUMPRODUCT((AEQ18:AEQ22=AEQ21)*(AEL18:AEL22=AEL21)*(AEJ18:AEJ22=AEJ21)*(AEN18:AEN22=AEN21)*(AEO18:AEO22&gt;AEO21)),"")</f>
        <v/>
      </c>
      <c r="AEW21" s="385" t="str">
        <f t="shared" ref="AEW21" ca="1" si="3678">IF(AEF21&lt;&gt;"",SUMPRODUCT((AEQ18:AEQ22=AEQ21)*(AEL18:AEL22=AEL21)*(AEJ18:AEJ22=AEJ21)*(AEN18:AEN22=AEN21)*(AEO18:AEO22=AEO21)*(AEP18:AEP22&gt;AEP21)),"")</f>
        <v/>
      </c>
      <c r="AEX21" s="385" t="str">
        <f t="shared" ref="AEX21" ca="1" si="3679">IF(AEF21&lt;&gt;"",IF(AEX73&lt;&gt;"",IF(AEE69=3,AEX73,AEX73+AEE69),SUM(AER21:AEW21)+1),"")</f>
        <v/>
      </c>
      <c r="AEY21" s="385" t="str">
        <f t="shared" ref="AEY21" ca="1" si="3680">IF(AEF21&lt;&gt;"",INDEX(AEF19:AEF22,MATCH(4,AEX19:AEX22,0),0),"")</f>
        <v/>
      </c>
      <c r="AEZ21" s="385" t="str">
        <f t="shared" ca="1" si="3318"/>
        <v/>
      </c>
      <c r="AFA21" s="385">
        <f ca="1">SUMPRODUCT((AGQ3:AGQ54=AEZ21)*(AGT3:AGT54=AEZ22)*(AGU3:AGU54="W"))+SUMPRODUCT((AGQ3:AGQ54=AEZ21)*(AGT3:AGT54=AEZ23)*(AGU3:AGU54="W"))+SUMPRODUCT((AGQ3:AGQ54=AEZ21)*(AGT3:AGT54=AEZ20)*(AGU3:AGU54="W"))+SUMPRODUCT((AGQ3:AGQ54=AEZ22)*(AGT3:AGT54=AEZ21)*(AGV3:AGV54="W"))+SUMPRODUCT((AGQ3:AGQ54=AEZ23)*(AGT3:AGT54=AEZ21)*(AGV3:AGV54="W"))+SUMPRODUCT((AGQ3:AGQ54=AEZ20)*(AGT3:AGT54=AEZ21)*(AGV3:AGV54="W"))</f>
        <v>0</v>
      </c>
      <c r="AFB21" s="385">
        <f ca="1">SUMPRODUCT((AGQ3:AGQ54=AEZ21)*(AGT3:AGT54=AEZ22)*(AGU3:AGU54="D"))+SUMPRODUCT((AGQ3:AGQ54=AEZ21)*(AGT3:AGT54=AEZ23)*(AGU3:AGU54="D"))+SUMPRODUCT((AGQ3:AGQ54=AEZ21)*(AGT3:AGT54=AEZ20)*(AGU3:AGU54="D"))+SUMPRODUCT((AGQ3:AGQ54=AEZ22)*(AGT3:AGT54=AEZ21)*(AGU3:AGU54="D"))+SUMPRODUCT((AGQ3:AGQ54=AEZ23)*(AGT3:AGT54=AEZ21)*(AGU3:AGU54="D"))+SUMPRODUCT((AGQ3:AGQ54=AEZ20)*(AGT3:AGT54=AEZ21)*(AGU3:AGU54="D"))</f>
        <v>0</v>
      </c>
      <c r="AFC21" s="385">
        <f ca="1">SUMPRODUCT((AGQ3:AGQ54=AEZ21)*(AGT3:AGT54=AEZ22)*(AGU3:AGU54="L"))+SUMPRODUCT((AGQ3:AGQ54=AEZ21)*(AGT3:AGT54=AEZ23)*(AGU3:AGU54="L"))+SUMPRODUCT((AGQ3:AGQ54=AEZ21)*(AGT3:AGT54=AEZ20)*(AGU3:AGU54="L"))+SUMPRODUCT((AGQ3:AGQ54=AEZ22)*(AGT3:AGT54=AEZ21)*(AGV3:AGV54="L"))+SUMPRODUCT((AGQ3:AGQ54=AEZ23)*(AGT3:AGT54=AEZ21)*(AGV3:AGV54="L"))+SUMPRODUCT((AGQ3:AGQ54=AEZ20)*(AGT3:AGT54=AEZ21)*(AGV3:AGV54="L"))</f>
        <v>0</v>
      </c>
      <c r="AFD21" s="385">
        <f ca="1">SUMPRODUCT((AGQ3:AGQ54=AEZ21)*(AGT3:AGT54=AEZ22)*AGR3:AGR54)+SUMPRODUCT((AGQ3:AGQ54=AEZ21)*(AGT3:AGT54=AEZ18)*AGR3:AGR54)+SUMPRODUCT((AGQ3:AGQ54=AEZ21)*(AGT3:AGT54=AEZ19)*AGR3:AGR54)+SUMPRODUCT((AGQ3:AGQ54=AEZ21)*(AGT3:AGT54=AEZ20)*AGR3:AGR54)+SUMPRODUCT((AGQ3:AGQ54=AEZ22)*(AGT3:AGT54=AEZ21)*AGS3:AGS54)+SUMPRODUCT((AGQ3:AGQ54=AEZ18)*(AGT3:AGT54=AEZ21)*AGS3:AGS54)+SUMPRODUCT((AGQ3:AGQ54=AEZ19)*(AGT3:AGT54=AEZ21)*AGS3:AGS54)+SUMPRODUCT((AGQ3:AGQ54=AEZ20)*(AGT3:AGT54=AEZ21)*AGS3:AGS54)</f>
        <v>0</v>
      </c>
      <c r="AFE21" s="385">
        <f ca="1">SUMPRODUCT((AGQ3:AGQ54=AEZ21)*(AGT3:AGT54=AEZ22)*AGS3:AGS54)+SUMPRODUCT((AGQ3:AGQ54=AEZ21)*(AGT3:AGT54=AEZ18)*AGS3:AGS54)+SUMPRODUCT((AGQ3:AGQ54=AEZ21)*(AGT3:AGT54=AEZ19)*AGS3:AGS54)+SUMPRODUCT((AGQ3:AGQ54=AEZ21)*(AGT3:AGT54=AEZ20)*AGS3:AGS54)+SUMPRODUCT((AGQ3:AGQ54=AEZ22)*(AGT3:AGT54=AEZ21)*AGR3:AGR54)+SUMPRODUCT((AGQ3:AGQ54=AEZ18)*(AGT3:AGT54=AEZ21)*AGR3:AGR54)+SUMPRODUCT((AGQ3:AGQ54=AEZ19)*(AGT3:AGT54=AEZ21)*AGR3:AGR54)+SUMPRODUCT((AGQ3:AGQ54=AEZ20)*(AGT3:AGT54=AEZ21)*AGR3:AGR54)</f>
        <v>0</v>
      </c>
      <c r="AFF21" s="385">
        <f t="shared" ca="1" si="3319"/>
        <v>1000</v>
      </c>
      <c r="AFG21" s="385" t="str">
        <f t="shared" ca="1" si="3320"/>
        <v/>
      </c>
      <c r="AFH21" s="385" t="str">
        <f ca="1">IF(AEZ21&lt;&gt;"",VLOOKUP(AEZ21,ACS4:ACY52,7,FALSE),"")</f>
        <v/>
      </c>
      <c r="AFI21" s="385" t="str">
        <f ca="1">IF(AEZ21&lt;&gt;"",VLOOKUP(AEZ21,ACS4:ACY52,5,FALSE),"")</f>
        <v/>
      </c>
      <c r="AFJ21" s="385" t="str">
        <f ca="1">IF(AEZ21&lt;&gt;"",VLOOKUP(AEZ21,ACS4:ADA52,9,FALSE),"")</f>
        <v/>
      </c>
      <c r="AFK21" s="385" t="str">
        <f t="shared" ca="1" si="3321"/>
        <v/>
      </c>
      <c r="AFL21" s="385" t="str">
        <f t="shared" ref="AFL21" ca="1" si="3681">IF(AEZ21&lt;&gt;"",RANK(AFK21,AFK18:AFK22),"")</f>
        <v/>
      </c>
      <c r="AFM21" s="385" t="str">
        <f t="shared" ref="AFM21" ca="1" si="3682">IF(AEZ21&lt;&gt;"",SUMPRODUCT((AFK18:AFK22=AFK21)*(AFF18:AFF22&gt;AFF21)),"")</f>
        <v/>
      </c>
      <c r="AFN21" s="385" t="str">
        <f t="shared" ref="AFN21" ca="1" si="3683">IF(AEZ21&lt;&gt;"",SUMPRODUCT((AFK18:AFK22=AFK21)*(AFF18:AFF22=AFF21)*(AFD18:AFD22&gt;AFD21)),"")</f>
        <v/>
      </c>
      <c r="AFO21" s="385" t="str">
        <f t="shared" ref="AFO21" ca="1" si="3684">IF(AEZ21&lt;&gt;"",SUMPRODUCT((AFK18:AFK22=AFK21)*(AFF18:AFF22=AFF21)*(AFD18:AFD22=AFD21)*(AFH18:AFH22&gt;AFH21)),"")</f>
        <v/>
      </c>
      <c r="AFP21" s="385" t="str">
        <f t="shared" ref="AFP21" ca="1" si="3685">IF(AEZ21&lt;&gt;"",SUMPRODUCT((AFK18:AFK22=AFK21)*(AFF18:AFF22=AFF21)*(AFD18:AFD22=AFD21)*(AFH18:AFH22=AFH21)*(AFI18:AFI22&gt;AFI21)),"")</f>
        <v/>
      </c>
      <c r="AFQ21" s="385" t="str">
        <f t="shared" ref="AFQ21" ca="1" si="3686">IF(AEZ21&lt;&gt;"",SUMPRODUCT((AFK18:AFK22=AFK21)*(AFF18:AFF22=AFF21)*(AFD18:AFD22=AFD21)*(AFH18:AFH22=AFH21)*(AFI18:AFI22=AFI21)*(AFJ18:AFJ22&gt;AFJ21)),"")</f>
        <v/>
      </c>
      <c r="AFR21" s="385" t="str">
        <f t="shared" ca="1" si="3328"/>
        <v/>
      </c>
      <c r="AFS21" s="385" t="str">
        <f t="shared" ref="AFS21" ca="1" si="3687">IF(AEZ21&lt;&gt;"",INDEX(AEZ20:AEZ22,MATCH(4,AFR20:AFR22,0),0),"")</f>
        <v/>
      </c>
      <c r="AFT21" s="385" t="str">
        <f t="shared" ref="AFT21" si="3688">IF(ADJ18&lt;&gt;"",ADJ18,"")</f>
        <v/>
      </c>
      <c r="AFU21" s="385">
        <f ca="1">SUMPRODUCT((AGQ3:AGQ54=AFT21)*(AGT3:AGT54=AFT22)*(AGU3:AGU54="W"))+SUMPRODUCT((AGQ3:AGQ54=AFT21)*(AGT3:AGT54=AFT23)*(AGU3:AGU54="W"))+SUMPRODUCT((AGQ3:AGQ54=AFT21)*(AGT3:AGT54=AFT24)*(AGU3:AGU54="W"))+SUMPRODUCT((AGQ3:AGQ54=AFT22)*(AGT3:AGT54=AFT21)*(AGV3:AGV54="W"))+SUMPRODUCT((AGQ3:AGQ54=AFT23)*(AGT3:AGT54=AFT21)*(AGV3:AGV54="W"))+SUMPRODUCT((AGQ3:AGQ54=AFT24)*(AGT3:AGT54=AFT21)*(AGV3:AGV54="W"))</f>
        <v>0</v>
      </c>
      <c r="AFV21" s="385">
        <f ca="1">SUMPRODUCT((AGQ3:AGQ54=AFT21)*(AGT3:AGT54=AFT22)*(AGU3:AGU54="D"))+SUMPRODUCT((AGQ3:AGQ54=AFT21)*(AGT3:AGT54=AFT23)*(AGU3:AGU54="D"))+SUMPRODUCT((AGQ3:AGQ54=AFT21)*(AGT3:AGT54=AFT24)*(AGU3:AGU54="D"))+SUMPRODUCT((AGQ3:AGQ54=AFT22)*(AGT3:AGT54=AFT21)*(AGU3:AGU54="D"))+SUMPRODUCT((AGQ3:AGQ54=AFT23)*(AGT3:AGT54=AFT21)*(AGU3:AGU54="D"))+SUMPRODUCT((AGQ3:AGQ54=AFT24)*(AGT3:AGT54=AFT21)*(AGU3:AGU54="D"))</f>
        <v>0</v>
      </c>
      <c r="AFW21" s="385">
        <f ca="1">SUMPRODUCT((AGQ3:AGQ54=AFT21)*(AGT3:AGT54=AFT22)*(AGU3:AGU54="L"))+SUMPRODUCT((AGQ3:AGQ54=AFT21)*(AGT3:AGT54=AFT23)*(AGU3:AGU54="L"))+SUMPRODUCT((AGQ3:AGQ54=AFT21)*(AGT3:AGT54=AFT24)*(AGU3:AGU54="L"))+SUMPRODUCT((AGQ3:AGQ54=AFT22)*(AGT3:AGT54=AFT21)*(AGV3:AGV54="L"))+SUMPRODUCT((AGQ3:AGQ54=AFT23)*(AGT3:AGT54=AFT21)*(AGV3:AGV54="L"))+SUMPRODUCT((AGQ3:AGQ54=AFT24)*(AGT3:AGT54=AFT21)*(AGV3:AGV54="L"))</f>
        <v>0</v>
      </c>
      <c r="AFX21" s="385">
        <f ca="1">SUMPRODUCT((AGQ3:AGQ54=AFT21)*(AGT3:AGT54=AFT22)*AGR3:AGR54)+SUMPRODUCT((AGQ3:AGQ54=AFT21)*(AGT3:AGT54=AFT18)*AGR3:AGR54)+SUMPRODUCT((AGQ3:AGQ54=AFT21)*(AGT3:AGT54=AFT19)*AGR3:AGR54)+SUMPRODUCT((AGQ3:AGQ54=AFT21)*(AGT3:AGT54=AFT20)*AGR3:AGR54)+SUMPRODUCT((AGQ3:AGQ54=AFT22)*(AGT3:AGT54=AFT21)*AGS3:AGS54)+SUMPRODUCT((AGQ3:AGQ54=AFT18)*(AGT3:AGT54=AFT21)*AGS3:AGS54)+SUMPRODUCT((AGQ3:AGQ54=AFT19)*(AGT3:AGT54=AFT21)*AGS3:AGS54)+SUMPRODUCT((AGQ3:AGQ54=AFT20)*(AGT3:AGT54=AFT21)*AGS3:AGS54)</f>
        <v>0</v>
      </c>
      <c r="AFY21" s="385">
        <f ca="1">SUMPRODUCT((AGQ3:AGQ54=AFT21)*(AGT3:AGT54=AFT22)*AGS3:AGS54)+SUMPRODUCT((AGQ3:AGQ54=AFT21)*(AGT3:AGT54=AFT18)*AGS3:AGS54)+SUMPRODUCT((AGQ3:AGQ54=AFT21)*(AGT3:AGT54=AFT19)*AGS3:AGS54)+SUMPRODUCT((AGQ3:AGQ54=AFT21)*(AGT3:AGT54=AFT20)*AGS3:AGS54)+SUMPRODUCT((AGQ3:AGQ54=AFT22)*(AGT3:AGT54=AFT21)*AGR3:AGR54)+SUMPRODUCT((AGQ3:AGQ54=AFT18)*(AGT3:AGT54=AFT21)*AGR3:AGR54)+SUMPRODUCT((AGQ3:AGQ54=AFT19)*(AGT3:AGT54=AFT21)*AGR3:AGR54)+SUMPRODUCT((AGQ3:AGQ54=AFT20)*(AGT3:AGT54=AFT21)*AGR3:AGR54)</f>
        <v>0</v>
      </c>
      <c r="AFZ21" s="385">
        <f t="shared" ref="AFZ21" ca="1" si="3689">AFX21-AFY21+1000</f>
        <v>1000</v>
      </c>
      <c r="AGA21" s="385" t="str">
        <f t="shared" ref="AGA21" si="3690">IF(AFT21&lt;&gt;"",AFU21*3+AFV21*1,"")</f>
        <v/>
      </c>
      <c r="AGB21" s="385" t="str">
        <f>IF(AFT21&lt;&gt;"",VLOOKUP(AFT21,ACS4:ACY52,7,FALSE),"")</f>
        <v/>
      </c>
      <c r="AGC21" s="385" t="str">
        <f>IF(AFT21&lt;&gt;"",VLOOKUP(AFT21,ACS4:ACY52,5,FALSE),"")</f>
        <v/>
      </c>
      <c r="AGD21" s="385" t="str">
        <f>IF(AFT21&lt;&gt;"",VLOOKUP(AFT21,ACS4:ADA52,9,FALSE),"")</f>
        <v/>
      </c>
      <c r="AGE21" s="385" t="str">
        <f t="shared" ref="AGE21" si="3691">AGA21</f>
        <v/>
      </c>
      <c r="AGF21" s="385" t="str">
        <f t="shared" ref="AGF21" si="3692">IF(AFT21&lt;&gt;"",RANK(AGE21,AGE18:AGE22),"")</f>
        <v/>
      </c>
      <c r="AGG21" s="385" t="str">
        <f t="shared" ref="AGG21" si="3693">IF(AFT21&lt;&gt;"",SUMPRODUCT((AGE18:AGE22=AGE21)*(AFZ18:AFZ22&gt;AFZ21)),"")</f>
        <v/>
      </c>
      <c r="AGH21" s="385" t="str">
        <f t="shared" ref="AGH21" si="3694">IF(AFT21&lt;&gt;"",SUMPRODUCT((AGE18:AGE22=AGE21)*(AFZ18:AFZ22=AFZ21)*(AFX18:AFX22&gt;AFX21)),"")</f>
        <v/>
      </c>
      <c r="AGI21" s="385" t="str">
        <f t="shared" ref="AGI21" si="3695">IF(AFT21&lt;&gt;"",SUMPRODUCT((AGE18:AGE22=AGE21)*(AFZ18:AFZ22=AFZ21)*(AFX18:AFX22=AFX21)*(AGB18:AGB22&gt;AGB21)),"")</f>
        <v/>
      </c>
      <c r="AGJ21" s="385" t="str">
        <f t="shared" ref="AGJ21" si="3696">IF(AFT21&lt;&gt;"",SUMPRODUCT((AGE18:AGE22=AGE21)*(AFZ18:AFZ22=AFZ21)*(AFX18:AFX22=AFX21)*(AGB18:AGB22=AGB21)*(AGC18:AGC22&gt;AGC21)),"")</f>
        <v/>
      </c>
      <c r="AGK21" s="385" t="str">
        <f t="shared" ref="AGK21" si="3697">IF(AFT21&lt;&gt;"",SUMPRODUCT((AGE18:AGE22=AGE21)*(AFZ18:AFZ22=AFZ21)*(AFX18:AFX22=AFX21)*(AGB18:AGB22=AGB21)*(AGC18:AGC22=AGC21)*(AGD18:AGD22&gt;AGD21)),"")</f>
        <v/>
      </c>
      <c r="AGL21" s="385" t="str">
        <f t="shared" ref="AGL21" si="3698">IF(AFT21&lt;&gt;"",SUM(AGF21:AGK21)+3,"")</f>
        <v/>
      </c>
      <c r="AGM21" s="385" t="str">
        <f t="shared" ref="AGM21" si="3699">IF(AFT21&lt;&gt;"",IF(AGL21=4,AFT21,AFT22),"")</f>
        <v/>
      </c>
      <c r="AGN21" s="385" t="str">
        <f t="shared" ref="AGN21" ca="1" si="3700">IF(AGM21&lt;&gt;"",AGM21,IF(AFS21&lt;&gt;"",AFS21,IF(AEY21&lt;&gt;"",AEY21,IF(AEE21&lt;&gt;"",AEE21,ADE21))))</f>
        <v>Poland</v>
      </c>
      <c r="AGO21" s="385">
        <v>4</v>
      </c>
      <c r="AGP21" s="385">
        <v>19</v>
      </c>
      <c r="AGQ21" s="389" t="str">
        <f t="shared" si="24"/>
        <v>Italy</v>
      </c>
      <c r="AGR21" s="389">
        <f ca="1">IF(OFFSET('Game Board'!O26,0,AGR1)&lt;&gt;"",OFFSET('Game Board'!O26,0,AGR1),0)</f>
        <v>0</v>
      </c>
      <c r="AGS21" s="389">
        <f ca="1">IF(OFFSET('Game Board'!P26,0,AGR1)&lt;&gt;"",OFFSET('Game Board'!P26,0,AGR1),0)</f>
        <v>0</v>
      </c>
      <c r="AGT21" s="389" t="str">
        <f t="shared" si="25"/>
        <v>Spain</v>
      </c>
      <c r="AGU21" s="389" t="str">
        <f ca="1">IF(AND(OFFSET('Game Board'!O26,0,AGR1)&lt;&gt;"",OFFSET('Game Board'!P26,0,AGR1)&lt;&gt;""),IF(AGR21&gt;AGS21,"W",IF(AGR21=AGS21,"D","L")),"")</f>
        <v/>
      </c>
      <c r="AGV21" s="385" t="str">
        <f t="shared" ca="1" si="3002"/>
        <v/>
      </c>
      <c r="AGX21" s="385">
        <f ca="1">VLOOKUP(AGY21,AKT18:AKU22,2,FALSE)</f>
        <v>2</v>
      </c>
      <c r="AGY21" s="386" t="str">
        <f t="shared" si="2727"/>
        <v>Sweden</v>
      </c>
      <c r="AGZ21" s="385">
        <f ca="1">SUMPRODUCT((AKW3:AKW54=AGY21)*(ALA3:ALA54="W"))+SUMPRODUCT((AKZ3:AKZ54=AGY21)*(ALB3:ALB54="W"))</f>
        <v>0</v>
      </c>
      <c r="AHA21" s="385">
        <f ca="1">SUMPRODUCT((AKW3:AKW54=AGY21)*(ALA3:ALA54="D"))+SUMPRODUCT((AKZ3:AKZ54=AGY21)*(ALB3:ALB54="D"))</f>
        <v>0</v>
      </c>
      <c r="AHB21" s="385">
        <f ca="1">SUMPRODUCT((AKW3:AKW54=AGY21)*(ALA3:ALA54="L"))+SUMPRODUCT((AKZ3:AKZ54=AGY21)*(ALB3:ALB54="L"))</f>
        <v>0</v>
      </c>
      <c r="AHC21" s="385">
        <f t="shared" ref="AHC21" ca="1" si="3701">SUMIF(AKW3:AKW72,AGY21,AKX3:AKX72)+SUMIF(AKZ3:AKZ72,AGY21,AKY3:AKY72)</f>
        <v>0</v>
      </c>
      <c r="AHD21" s="385">
        <f t="shared" ref="AHD21" ca="1" si="3702">SUMIF(AKZ3:AKZ72,AGY21,AKX3:AKX72)+SUMIF(AKW3:AKW72,AGY21,AKY3:AKY72)</f>
        <v>0</v>
      </c>
      <c r="AHE21" s="385">
        <f t="shared" ca="1" si="2730"/>
        <v>1000</v>
      </c>
      <c r="AHF21" s="385">
        <f t="shared" ca="1" si="2731"/>
        <v>0</v>
      </c>
      <c r="AHG21" s="391">
        <f t="shared" si="207"/>
        <v>22</v>
      </c>
      <c r="AHH21" s="385">
        <f t="shared" ref="AHH21" ca="1" si="3703">IF(COUNTIF(AHF18:AHF22,4)&lt;&gt;4,RANK(AHF21,AHF18:AHF22),AHF73)</f>
        <v>1</v>
      </c>
      <c r="AHJ21" s="385">
        <f t="shared" ref="AHJ21" ca="1" si="3704">SUMPRODUCT((AHH18:AHH21=AHH21)*(AHG18:AHG21&lt;AHG21))+AHH21</f>
        <v>3</v>
      </c>
      <c r="AHK21" s="386" t="str">
        <f t="shared" ref="AHK21" ca="1" si="3705">INDEX(AGY18:AGY22,MATCH(4,AHJ18:AHJ22,0),0)</f>
        <v>Germany</v>
      </c>
      <c r="AHL21" s="385">
        <f t="shared" ref="AHL21" ca="1" si="3706">INDEX(AHH18:AHH22,MATCH(AHK21,AGY18:AGY22,0),0)</f>
        <v>1</v>
      </c>
      <c r="AHM21" s="385" t="str">
        <f t="shared" ca="1" si="3337"/>
        <v>Germany</v>
      </c>
      <c r="AHN21" s="385" t="str">
        <f t="shared" ca="1" si="3338"/>
        <v/>
      </c>
      <c r="AHR21" s="385" t="str">
        <f t="shared" ca="1" si="2740"/>
        <v>Germany</v>
      </c>
      <c r="AHS21" s="385">
        <f ca="1">SUMPRODUCT((AKW3:AKW54=AHR21)*(AKZ3:AKZ54=AHR22)*(ALA3:ALA54="W"))+SUMPRODUCT((AKW3:AKW54=AHR21)*(AKZ3:AKZ54=AHR18)*(ALA3:ALA54="W"))+SUMPRODUCT((AKW3:AKW54=AHR21)*(AKZ3:AKZ54=AHR19)*(ALA3:ALA54="W"))+SUMPRODUCT((AKW3:AKW54=AHR21)*(AKZ3:AKZ54=AHR20)*(ALA3:ALA54="W"))+SUMPRODUCT((AKW3:AKW54=AHR22)*(AKZ3:AKZ54=AHR21)*(ALB3:ALB54="W"))+SUMPRODUCT((AKW3:AKW54=AHR18)*(AKZ3:AKZ54=AHR21)*(ALB3:ALB54="W"))+SUMPRODUCT((AKW3:AKW54=AHR19)*(AKZ3:AKZ54=AHR21)*(ALB3:ALB54="W"))+SUMPRODUCT((AKW3:AKW54=AHR20)*(AKZ3:AKZ54=AHR21)*(ALB3:ALB54="W"))</f>
        <v>0</v>
      </c>
      <c r="AHT21" s="385">
        <f ca="1">SUMPRODUCT((AKW3:AKW54=AHR21)*(AKZ3:AKZ54=AHR22)*(ALA3:ALA54="D"))+SUMPRODUCT((AKW3:AKW54=AHR21)*(AKZ3:AKZ54=AHR18)*(ALA3:ALA54="D"))+SUMPRODUCT((AKW3:AKW54=AHR21)*(AKZ3:AKZ54=AHR19)*(ALA3:ALA54="D"))+SUMPRODUCT((AKW3:AKW54=AHR21)*(AKZ3:AKZ54=AHR20)*(ALA3:ALA54="D"))+SUMPRODUCT((AKW3:AKW54=AHR22)*(AKZ3:AKZ54=AHR21)*(ALA3:ALA54="D"))+SUMPRODUCT((AKW3:AKW54=AHR18)*(AKZ3:AKZ54=AHR21)*(ALA3:ALA54="D"))+SUMPRODUCT((AKW3:AKW54=AHR19)*(AKZ3:AKZ54=AHR21)*(ALA3:ALA54="D"))+SUMPRODUCT((AKW3:AKW54=AHR20)*(AKZ3:AKZ54=AHR21)*(ALA3:ALA54="D"))</f>
        <v>0</v>
      </c>
      <c r="AHU21" s="385">
        <f ca="1">SUMPRODUCT((AKW3:AKW54=AHR21)*(AKZ3:AKZ54=AHR22)*(ALA3:ALA54="L"))+SUMPRODUCT((AKW3:AKW54=AHR21)*(AKZ3:AKZ54=AHR18)*(ALA3:ALA54="L"))+SUMPRODUCT((AKW3:AKW54=AHR21)*(AKZ3:AKZ54=AHR19)*(ALA3:ALA54="L"))+SUMPRODUCT((AKW3:AKW54=AHR21)*(AKZ3:AKZ54=AHR20)*(ALA3:ALA54="L"))+SUMPRODUCT((AKW3:AKW54=AHR22)*(AKZ3:AKZ54=AHR21)*(ALB3:ALB54="L"))+SUMPRODUCT((AKW3:AKW54=AHR18)*(AKZ3:AKZ54=AHR21)*(ALB3:ALB54="L"))+SUMPRODUCT((AKW3:AKW54=AHR19)*(AKZ3:AKZ54=AHR21)*(ALB3:ALB54="L"))+SUMPRODUCT((AKW3:AKW54=AHR20)*(AKZ3:AKZ54=AHR21)*(ALB3:ALB54="L"))</f>
        <v>0</v>
      </c>
      <c r="AHV21" s="385">
        <f ca="1">SUMPRODUCT((AKW3:AKW54=AHR21)*(AKZ3:AKZ54=AHR22)*AKX3:AKX54)+SUMPRODUCT((AKW3:AKW54=AHR21)*(AKZ3:AKZ54=AHR18)*AKX3:AKX54)+SUMPRODUCT((AKW3:AKW54=AHR21)*(AKZ3:AKZ54=AHR19)*AKX3:AKX54)+SUMPRODUCT((AKW3:AKW54=AHR21)*(AKZ3:AKZ54=AHR20)*AKX3:AKX54)+SUMPRODUCT((AKW3:AKW54=AHR22)*(AKZ3:AKZ54=AHR21)*AKY3:AKY54)+SUMPRODUCT((AKW3:AKW54=AHR18)*(AKZ3:AKZ54=AHR21)*AKY3:AKY54)+SUMPRODUCT((AKW3:AKW54=AHR19)*(AKZ3:AKZ54=AHR21)*AKY3:AKY54)+SUMPRODUCT((AKW3:AKW54=AHR20)*(AKZ3:AKZ54=AHR21)*AKY3:AKY54)</f>
        <v>0</v>
      </c>
      <c r="AHW21" s="385">
        <f ca="1">SUMPRODUCT((AKW3:AKW54=AHR21)*(AKZ3:AKZ54=AHR22)*AKY3:AKY54)+SUMPRODUCT((AKW3:AKW54=AHR21)*(AKZ3:AKZ54=AHR18)*AKY3:AKY54)+SUMPRODUCT((AKW3:AKW54=AHR21)*(AKZ3:AKZ54=AHR19)*AKY3:AKY54)+SUMPRODUCT((AKW3:AKW54=AHR21)*(AKZ3:AKZ54=AHR20)*AKY3:AKY54)+SUMPRODUCT((AKW3:AKW54=AHR22)*(AKZ3:AKZ54=AHR21)*AKX3:AKX54)+SUMPRODUCT((AKW3:AKW54=AHR18)*(AKZ3:AKZ54=AHR21)*AKX3:AKX54)+SUMPRODUCT((AKW3:AKW54=AHR19)*(AKZ3:AKZ54=AHR21)*AKX3:AKX54)+SUMPRODUCT((AKW3:AKW54=AHR20)*(AKZ3:AKZ54=AHR21)*AKX3:AKX54)</f>
        <v>0</v>
      </c>
      <c r="AHX21" s="385">
        <f t="shared" ca="1" si="2741"/>
        <v>1000</v>
      </c>
      <c r="AHY21" s="385">
        <f t="shared" ca="1" si="2742"/>
        <v>0</v>
      </c>
      <c r="AHZ21" s="385">
        <f ca="1">IF(AHR21&lt;&gt;"",VLOOKUP(AHR21,AGY4:AHE52,7,FALSE),"")</f>
        <v>1000</v>
      </c>
      <c r="AIA21" s="385">
        <f ca="1">IF(AHR21&lt;&gt;"",VLOOKUP(AHR21,AGY4:AHE52,5,FALSE),"")</f>
        <v>0</v>
      </c>
      <c r="AIB21" s="385">
        <f ca="1">IF(AHR21&lt;&gt;"",VLOOKUP(AHR21,AGY4:AHG52,9,FALSE),"")</f>
        <v>30</v>
      </c>
      <c r="AIC21" s="385">
        <f t="shared" ca="1" si="2743"/>
        <v>0</v>
      </c>
      <c r="AID21" s="385">
        <f t="shared" ref="AID21" ca="1" si="3707">IF(AHR21&lt;&gt;"",RANK(AIC21,AIC18:AIC22),"")</f>
        <v>1</v>
      </c>
      <c r="AIE21" s="385">
        <f t="shared" ref="AIE21" ca="1" si="3708">IF(AHR21&lt;&gt;"",SUMPRODUCT((AIC18:AIC22=AIC21)*(AHX18:AHX22&gt;AHX21)),"")</f>
        <v>0</v>
      </c>
      <c r="AIF21" s="385">
        <f t="shared" ref="AIF21" ca="1" si="3709">IF(AHR21&lt;&gt;"",SUMPRODUCT((AIC18:AIC22=AIC21)*(AHX18:AHX22=AHX21)*(AHV18:AHV22&gt;AHV21)),"")</f>
        <v>0</v>
      </c>
      <c r="AIG21" s="385">
        <f t="shared" ref="AIG21" ca="1" si="3710">IF(AHR21&lt;&gt;"",SUMPRODUCT((AIC18:AIC22=AIC21)*(AHX18:AHX22=AHX21)*(AHV18:AHV22=AHV21)*(AHZ18:AHZ22&gt;AHZ21)),"")</f>
        <v>0</v>
      </c>
      <c r="AIH21" s="385">
        <f t="shared" ref="AIH21" ca="1" si="3711">IF(AHR21&lt;&gt;"",SUMPRODUCT((AIC18:AIC22=AIC21)*(AHX18:AHX22=AHX21)*(AHV18:AHV22=AHV21)*(AHZ18:AHZ22=AHZ21)*(AIA18:AIA22&gt;AIA21)),"")</f>
        <v>0</v>
      </c>
      <c r="AII21" s="385">
        <f t="shared" ref="AII21" ca="1" si="3712">IF(AHR21&lt;&gt;"",SUMPRODUCT((AIC18:AIC22=AIC21)*(AHX18:AHX22=AHX21)*(AHV18:AHV22=AHV21)*(AHZ18:AHZ22=AHZ21)*(AIA18:AIA22=AIA21)*(AIB18:AIB22&gt;AIB21)),"")</f>
        <v>0</v>
      </c>
      <c r="AIJ21" s="385">
        <f t="shared" ref="AIJ21" ca="1" si="3713">IF(AHR21&lt;&gt;"",IF(AIJ73&lt;&gt;"",IF(AHQ69=3,AIJ73,AIJ73+AHQ69),SUM(AID21:AII21)),"")</f>
        <v>1</v>
      </c>
      <c r="AIK21" s="385" t="str">
        <f t="shared" ref="AIK21" ca="1" si="3714">IF(AHR21&lt;&gt;"",INDEX(AHR18:AHR22,MATCH(4,AIJ18:AIJ22,0),0),"")</f>
        <v>Poland</v>
      </c>
      <c r="AIL21" s="385" t="str">
        <f t="shared" ca="1" si="3021"/>
        <v/>
      </c>
      <c r="AIM21" s="385" t="str">
        <f ca="1">IF(AIL21&lt;&gt;"",SUMPRODUCT((AKW3:AKW54=AIL21)*(AKZ3:AKZ54=AIL22)*(ALA3:ALA54="W"))+SUMPRODUCT((AKW3:AKW54=AIL21)*(AKZ3:AKZ54=AIL19)*(ALA3:ALA54="W"))+SUMPRODUCT((AKW3:AKW54=AIL21)*(AKZ3:AKZ54=AIL20)*(ALA3:ALA54="W"))+SUMPRODUCT((AKW3:AKW54=AIL22)*(AKZ3:AKZ54=AIL21)*(ALB3:ALB54="W"))+SUMPRODUCT((AKW3:AKW54=AIL19)*(AKZ3:AKZ54=AIL21)*(ALB3:ALB54="W"))+SUMPRODUCT((AKW3:AKW54=AIL20)*(AKZ3:AKZ54=AIL21)*(ALB3:ALB54="W")),"")</f>
        <v/>
      </c>
      <c r="AIN21" s="385" t="str">
        <f ca="1">IF(AIL21&lt;&gt;"",SUMPRODUCT((AKW3:AKW54=AIL21)*(AKZ3:AKZ54=AIL22)*(ALA3:ALA54="D"))+SUMPRODUCT((AKW3:AKW54=AIL21)*(AKZ3:AKZ54=AIL19)*(ALA3:ALA54="D"))+SUMPRODUCT((AKW3:AKW54=AIL21)*(AKZ3:AKZ54=AIL20)*(ALA3:ALA54="D"))+SUMPRODUCT((AKW3:AKW54=AIL22)*(AKZ3:AKZ54=AIL21)*(ALA3:ALA54="D"))+SUMPRODUCT((AKW3:AKW54=AIL19)*(AKZ3:AKZ54=AIL21)*(ALA3:ALA54="D"))+SUMPRODUCT((AKW3:AKW54=AIL20)*(AKZ3:AKZ54=AIL21)*(ALA3:ALA54="D")),"")</f>
        <v/>
      </c>
      <c r="AIO21" s="385" t="str">
        <f ca="1">IF(AIL21&lt;&gt;"",SUMPRODUCT((AKW3:AKW54=AIL21)*(AKZ3:AKZ54=AIL22)*(ALA3:ALA54="L"))+SUMPRODUCT((AKW3:AKW54=AIL21)*(AKZ3:AKZ54=AIL19)*(ALA3:ALA54="L"))+SUMPRODUCT((AKW3:AKW54=AIL21)*(AKZ3:AKZ54=AIL20)*(ALA3:ALA54="L"))+SUMPRODUCT((AKW3:AKW54=AIL22)*(AKZ3:AKZ54=AIL21)*(ALB3:ALB54="L"))+SUMPRODUCT((AKW3:AKW54=AIL19)*(AKZ3:AKZ54=AIL21)*(ALB3:ALB54="L"))+SUMPRODUCT((AKW3:AKW54=AIL20)*(AKZ3:AKZ54=AIL21)*(ALB3:ALB54="L")),"")</f>
        <v/>
      </c>
      <c r="AIP21" s="385">
        <f ca="1">SUMPRODUCT((AKW3:AKW54=AIL21)*(AKZ3:AKZ54=AIL22)*AKX3:AKX54)+SUMPRODUCT((AKW3:AKW54=AIL21)*(AKZ3:AKZ54=AIL18)*AKX3:AKX54)+SUMPRODUCT((AKW3:AKW54=AIL21)*(AKZ3:AKZ54=AIL19)*AKX3:AKX54)+SUMPRODUCT((AKW3:AKW54=AIL21)*(AKZ3:AKZ54=AIL20)*AKX3:AKX54)+SUMPRODUCT((AKW3:AKW54=AIL22)*(AKZ3:AKZ54=AIL21)*AKY3:AKY54)+SUMPRODUCT((AKW3:AKW54=AIL18)*(AKZ3:AKZ54=AIL21)*AKY3:AKY54)+SUMPRODUCT((AKW3:AKW54=AIL19)*(AKZ3:AKZ54=AIL21)*AKY3:AKY54)+SUMPRODUCT((AKW3:AKW54=AIL20)*(AKZ3:AKZ54=AIL21)*AKY3:AKY54)</f>
        <v>0</v>
      </c>
      <c r="AIQ21" s="385">
        <f ca="1">SUMPRODUCT((AKW3:AKW54=AIL21)*(AKZ3:AKZ54=AIL22)*AKY3:AKY54)+SUMPRODUCT((AKW3:AKW54=AIL21)*(AKZ3:AKZ54=AIL18)*AKY3:AKY54)+SUMPRODUCT((AKW3:AKW54=AIL21)*(AKZ3:AKZ54=AIL19)*AKY3:AKY54)+SUMPRODUCT((AKW3:AKW54=AIL21)*(AKZ3:AKZ54=AIL20)*AKY3:AKY54)+SUMPRODUCT((AKW3:AKW54=AIL22)*(AKZ3:AKZ54=AIL21)*AKX3:AKX54)+SUMPRODUCT((AKW3:AKW54=AIL18)*(AKZ3:AKZ54=AIL21)*AKX3:AKX54)+SUMPRODUCT((AKW3:AKW54=AIL19)*(AKZ3:AKZ54=AIL21)*AKX3:AKX54)+SUMPRODUCT((AKW3:AKW54=AIL20)*(AKZ3:AKZ54=AIL21)*AKX3:AKX54)</f>
        <v>0</v>
      </c>
      <c r="AIR21" s="385">
        <f t="shared" ca="1" si="3022"/>
        <v>1000</v>
      </c>
      <c r="AIS21" s="385" t="str">
        <f t="shared" ca="1" si="3023"/>
        <v/>
      </c>
      <c r="AIT21" s="385" t="str">
        <f ca="1">IF(AIL21&lt;&gt;"",VLOOKUP(AIL21,AGY4:AHE52,7,FALSE),"")</f>
        <v/>
      </c>
      <c r="AIU21" s="385" t="str">
        <f ca="1">IF(AIL21&lt;&gt;"",VLOOKUP(AIL21,AGY4:AHE52,5,FALSE),"")</f>
        <v/>
      </c>
      <c r="AIV21" s="385" t="str">
        <f ca="1">IF(AIL21&lt;&gt;"",VLOOKUP(AIL21,AGY4:AHG52,9,FALSE),"")</f>
        <v/>
      </c>
      <c r="AIW21" s="385" t="str">
        <f t="shared" ca="1" si="3024"/>
        <v/>
      </c>
      <c r="AIX21" s="385" t="str">
        <f t="shared" ref="AIX21" ca="1" si="3715">IF(AIL21&lt;&gt;"",RANK(AIW21,AIW18:AIW22),"")</f>
        <v/>
      </c>
      <c r="AIY21" s="385" t="str">
        <f t="shared" ref="AIY21" ca="1" si="3716">IF(AIL21&lt;&gt;"",SUMPRODUCT((AIW18:AIW22=AIW21)*(AIR18:AIR22&gt;AIR21)),"")</f>
        <v/>
      </c>
      <c r="AIZ21" s="385" t="str">
        <f t="shared" ref="AIZ21" ca="1" si="3717">IF(AIL21&lt;&gt;"",SUMPRODUCT((AIW18:AIW22=AIW21)*(AIR18:AIR22=AIR21)*(AIP18:AIP22&gt;AIP21)),"")</f>
        <v/>
      </c>
      <c r="AJA21" s="385" t="str">
        <f t="shared" ref="AJA21" ca="1" si="3718">IF(AIL21&lt;&gt;"",SUMPRODUCT((AIW18:AIW22=AIW21)*(AIR18:AIR22=AIR21)*(AIP18:AIP22=AIP21)*(AIT18:AIT22&gt;AIT21)),"")</f>
        <v/>
      </c>
      <c r="AJB21" s="385" t="str">
        <f t="shared" ref="AJB21" ca="1" si="3719">IF(AIL21&lt;&gt;"",SUMPRODUCT((AIW18:AIW22=AIW21)*(AIR18:AIR22=AIR21)*(AIP18:AIP22=AIP21)*(AIT18:AIT22=AIT21)*(AIU18:AIU22&gt;AIU21)),"")</f>
        <v/>
      </c>
      <c r="AJC21" s="385" t="str">
        <f t="shared" ref="AJC21" ca="1" si="3720">IF(AIL21&lt;&gt;"",SUMPRODUCT((AIW18:AIW22=AIW21)*(AIR18:AIR22=AIR21)*(AIP18:AIP22=AIP21)*(AIT18:AIT22=AIT21)*(AIU18:AIU22=AIU21)*(AIV18:AIV22&gt;AIV21)),"")</f>
        <v/>
      </c>
      <c r="AJD21" s="385" t="str">
        <f t="shared" ref="AJD21" ca="1" si="3721">IF(AIL21&lt;&gt;"",IF(AJD73&lt;&gt;"",IF(AIK69=3,AJD73,AJD73+AIK69),SUM(AIX21:AJC21)+1),"")</f>
        <v/>
      </c>
      <c r="AJE21" s="385" t="str">
        <f t="shared" ref="AJE21" ca="1" si="3722">IF(AIL21&lt;&gt;"",INDEX(AIL19:AIL22,MATCH(4,AJD19:AJD22,0),0),"")</f>
        <v/>
      </c>
      <c r="AJF21" s="385" t="str">
        <f t="shared" ca="1" si="3356"/>
        <v/>
      </c>
      <c r="AJG21" s="385">
        <f ca="1">SUMPRODUCT((AKW3:AKW54=AJF21)*(AKZ3:AKZ54=AJF22)*(ALA3:ALA54="W"))+SUMPRODUCT((AKW3:AKW54=AJF21)*(AKZ3:AKZ54=AJF23)*(ALA3:ALA54="W"))+SUMPRODUCT((AKW3:AKW54=AJF21)*(AKZ3:AKZ54=AJF20)*(ALA3:ALA54="W"))+SUMPRODUCT((AKW3:AKW54=AJF22)*(AKZ3:AKZ54=AJF21)*(ALB3:ALB54="W"))+SUMPRODUCT((AKW3:AKW54=AJF23)*(AKZ3:AKZ54=AJF21)*(ALB3:ALB54="W"))+SUMPRODUCT((AKW3:AKW54=AJF20)*(AKZ3:AKZ54=AJF21)*(ALB3:ALB54="W"))</f>
        <v>0</v>
      </c>
      <c r="AJH21" s="385">
        <f ca="1">SUMPRODUCT((AKW3:AKW54=AJF21)*(AKZ3:AKZ54=AJF22)*(ALA3:ALA54="D"))+SUMPRODUCT((AKW3:AKW54=AJF21)*(AKZ3:AKZ54=AJF23)*(ALA3:ALA54="D"))+SUMPRODUCT((AKW3:AKW54=AJF21)*(AKZ3:AKZ54=AJF20)*(ALA3:ALA54="D"))+SUMPRODUCT((AKW3:AKW54=AJF22)*(AKZ3:AKZ54=AJF21)*(ALA3:ALA54="D"))+SUMPRODUCT((AKW3:AKW54=AJF23)*(AKZ3:AKZ54=AJF21)*(ALA3:ALA54="D"))+SUMPRODUCT((AKW3:AKW54=AJF20)*(AKZ3:AKZ54=AJF21)*(ALA3:ALA54="D"))</f>
        <v>0</v>
      </c>
      <c r="AJI21" s="385">
        <f ca="1">SUMPRODUCT((AKW3:AKW54=AJF21)*(AKZ3:AKZ54=AJF22)*(ALA3:ALA54="L"))+SUMPRODUCT((AKW3:AKW54=AJF21)*(AKZ3:AKZ54=AJF23)*(ALA3:ALA54="L"))+SUMPRODUCT((AKW3:AKW54=AJF21)*(AKZ3:AKZ54=AJF20)*(ALA3:ALA54="L"))+SUMPRODUCT((AKW3:AKW54=AJF22)*(AKZ3:AKZ54=AJF21)*(ALB3:ALB54="L"))+SUMPRODUCT((AKW3:AKW54=AJF23)*(AKZ3:AKZ54=AJF21)*(ALB3:ALB54="L"))+SUMPRODUCT((AKW3:AKW54=AJF20)*(AKZ3:AKZ54=AJF21)*(ALB3:ALB54="L"))</f>
        <v>0</v>
      </c>
      <c r="AJJ21" s="385">
        <f ca="1">SUMPRODUCT((AKW3:AKW54=AJF21)*(AKZ3:AKZ54=AJF22)*AKX3:AKX54)+SUMPRODUCT((AKW3:AKW54=AJF21)*(AKZ3:AKZ54=AJF18)*AKX3:AKX54)+SUMPRODUCT((AKW3:AKW54=AJF21)*(AKZ3:AKZ54=AJF19)*AKX3:AKX54)+SUMPRODUCT((AKW3:AKW54=AJF21)*(AKZ3:AKZ54=AJF20)*AKX3:AKX54)+SUMPRODUCT((AKW3:AKW54=AJF22)*(AKZ3:AKZ54=AJF21)*AKY3:AKY54)+SUMPRODUCT((AKW3:AKW54=AJF18)*(AKZ3:AKZ54=AJF21)*AKY3:AKY54)+SUMPRODUCT((AKW3:AKW54=AJF19)*(AKZ3:AKZ54=AJF21)*AKY3:AKY54)+SUMPRODUCT((AKW3:AKW54=AJF20)*(AKZ3:AKZ54=AJF21)*AKY3:AKY54)</f>
        <v>0</v>
      </c>
      <c r="AJK21" s="385">
        <f ca="1">SUMPRODUCT((AKW3:AKW54=AJF21)*(AKZ3:AKZ54=AJF22)*AKY3:AKY54)+SUMPRODUCT((AKW3:AKW54=AJF21)*(AKZ3:AKZ54=AJF18)*AKY3:AKY54)+SUMPRODUCT((AKW3:AKW54=AJF21)*(AKZ3:AKZ54=AJF19)*AKY3:AKY54)+SUMPRODUCT((AKW3:AKW54=AJF21)*(AKZ3:AKZ54=AJF20)*AKY3:AKY54)+SUMPRODUCT((AKW3:AKW54=AJF22)*(AKZ3:AKZ54=AJF21)*AKX3:AKX54)+SUMPRODUCT((AKW3:AKW54=AJF18)*(AKZ3:AKZ54=AJF21)*AKX3:AKX54)+SUMPRODUCT((AKW3:AKW54=AJF19)*(AKZ3:AKZ54=AJF21)*AKX3:AKX54)+SUMPRODUCT((AKW3:AKW54=AJF20)*(AKZ3:AKZ54=AJF21)*AKX3:AKX54)</f>
        <v>0</v>
      </c>
      <c r="AJL21" s="385">
        <f t="shared" ca="1" si="3357"/>
        <v>1000</v>
      </c>
      <c r="AJM21" s="385" t="str">
        <f t="shared" ca="1" si="3358"/>
        <v/>
      </c>
      <c r="AJN21" s="385" t="str">
        <f ca="1">IF(AJF21&lt;&gt;"",VLOOKUP(AJF21,AGY4:AHE52,7,FALSE),"")</f>
        <v/>
      </c>
      <c r="AJO21" s="385" t="str">
        <f ca="1">IF(AJF21&lt;&gt;"",VLOOKUP(AJF21,AGY4:AHE52,5,FALSE),"")</f>
        <v/>
      </c>
      <c r="AJP21" s="385" t="str">
        <f ca="1">IF(AJF21&lt;&gt;"",VLOOKUP(AJF21,AGY4:AHG52,9,FALSE),"")</f>
        <v/>
      </c>
      <c r="AJQ21" s="385" t="str">
        <f t="shared" ca="1" si="3359"/>
        <v/>
      </c>
      <c r="AJR21" s="385" t="str">
        <f t="shared" ref="AJR21" ca="1" si="3723">IF(AJF21&lt;&gt;"",RANK(AJQ21,AJQ18:AJQ22),"")</f>
        <v/>
      </c>
      <c r="AJS21" s="385" t="str">
        <f t="shared" ref="AJS21" ca="1" si="3724">IF(AJF21&lt;&gt;"",SUMPRODUCT((AJQ18:AJQ22=AJQ21)*(AJL18:AJL22&gt;AJL21)),"")</f>
        <v/>
      </c>
      <c r="AJT21" s="385" t="str">
        <f t="shared" ref="AJT21" ca="1" si="3725">IF(AJF21&lt;&gt;"",SUMPRODUCT((AJQ18:AJQ22=AJQ21)*(AJL18:AJL22=AJL21)*(AJJ18:AJJ22&gt;AJJ21)),"")</f>
        <v/>
      </c>
      <c r="AJU21" s="385" t="str">
        <f t="shared" ref="AJU21" ca="1" si="3726">IF(AJF21&lt;&gt;"",SUMPRODUCT((AJQ18:AJQ22=AJQ21)*(AJL18:AJL22=AJL21)*(AJJ18:AJJ22=AJJ21)*(AJN18:AJN22&gt;AJN21)),"")</f>
        <v/>
      </c>
      <c r="AJV21" s="385" t="str">
        <f t="shared" ref="AJV21" ca="1" si="3727">IF(AJF21&lt;&gt;"",SUMPRODUCT((AJQ18:AJQ22=AJQ21)*(AJL18:AJL22=AJL21)*(AJJ18:AJJ22=AJJ21)*(AJN18:AJN22=AJN21)*(AJO18:AJO22&gt;AJO21)),"")</f>
        <v/>
      </c>
      <c r="AJW21" s="385" t="str">
        <f t="shared" ref="AJW21" ca="1" si="3728">IF(AJF21&lt;&gt;"",SUMPRODUCT((AJQ18:AJQ22=AJQ21)*(AJL18:AJL22=AJL21)*(AJJ18:AJJ22=AJJ21)*(AJN18:AJN22=AJN21)*(AJO18:AJO22=AJO21)*(AJP18:AJP22&gt;AJP21)),"")</f>
        <v/>
      </c>
      <c r="AJX21" s="385" t="str">
        <f t="shared" ca="1" si="3366"/>
        <v/>
      </c>
      <c r="AJY21" s="385" t="str">
        <f t="shared" ref="AJY21" ca="1" si="3729">IF(AJF21&lt;&gt;"",INDEX(AJF20:AJF22,MATCH(4,AJX20:AJX22,0),0),"")</f>
        <v/>
      </c>
      <c r="AJZ21" s="385" t="str">
        <f t="shared" ref="AJZ21" si="3730">IF(AHP18&lt;&gt;"",AHP18,"")</f>
        <v/>
      </c>
      <c r="AKA21" s="385">
        <f ca="1">SUMPRODUCT((AKW3:AKW54=AJZ21)*(AKZ3:AKZ54=AJZ22)*(ALA3:ALA54="W"))+SUMPRODUCT((AKW3:AKW54=AJZ21)*(AKZ3:AKZ54=AJZ23)*(ALA3:ALA54="W"))+SUMPRODUCT((AKW3:AKW54=AJZ21)*(AKZ3:AKZ54=AJZ24)*(ALA3:ALA54="W"))+SUMPRODUCT((AKW3:AKW54=AJZ22)*(AKZ3:AKZ54=AJZ21)*(ALB3:ALB54="W"))+SUMPRODUCT((AKW3:AKW54=AJZ23)*(AKZ3:AKZ54=AJZ21)*(ALB3:ALB54="W"))+SUMPRODUCT((AKW3:AKW54=AJZ24)*(AKZ3:AKZ54=AJZ21)*(ALB3:ALB54="W"))</f>
        <v>0</v>
      </c>
      <c r="AKB21" s="385">
        <f ca="1">SUMPRODUCT((AKW3:AKW54=AJZ21)*(AKZ3:AKZ54=AJZ22)*(ALA3:ALA54="D"))+SUMPRODUCT((AKW3:AKW54=AJZ21)*(AKZ3:AKZ54=AJZ23)*(ALA3:ALA54="D"))+SUMPRODUCT((AKW3:AKW54=AJZ21)*(AKZ3:AKZ54=AJZ24)*(ALA3:ALA54="D"))+SUMPRODUCT((AKW3:AKW54=AJZ22)*(AKZ3:AKZ54=AJZ21)*(ALA3:ALA54="D"))+SUMPRODUCT((AKW3:AKW54=AJZ23)*(AKZ3:AKZ54=AJZ21)*(ALA3:ALA54="D"))+SUMPRODUCT((AKW3:AKW54=AJZ24)*(AKZ3:AKZ54=AJZ21)*(ALA3:ALA54="D"))</f>
        <v>0</v>
      </c>
      <c r="AKC21" s="385">
        <f ca="1">SUMPRODUCT((AKW3:AKW54=AJZ21)*(AKZ3:AKZ54=AJZ22)*(ALA3:ALA54="L"))+SUMPRODUCT((AKW3:AKW54=AJZ21)*(AKZ3:AKZ54=AJZ23)*(ALA3:ALA54="L"))+SUMPRODUCT((AKW3:AKW54=AJZ21)*(AKZ3:AKZ54=AJZ24)*(ALA3:ALA54="L"))+SUMPRODUCT((AKW3:AKW54=AJZ22)*(AKZ3:AKZ54=AJZ21)*(ALB3:ALB54="L"))+SUMPRODUCT((AKW3:AKW54=AJZ23)*(AKZ3:AKZ54=AJZ21)*(ALB3:ALB54="L"))+SUMPRODUCT((AKW3:AKW54=AJZ24)*(AKZ3:AKZ54=AJZ21)*(ALB3:ALB54="L"))</f>
        <v>0</v>
      </c>
      <c r="AKD21" s="385">
        <f ca="1">SUMPRODUCT((AKW3:AKW54=AJZ21)*(AKZ3:AKZ54=AJZ22)*AKX3:AKX54)+SUMPRODUCT((AKW3:AKW54=AJZ21)*(AKZ3:AKZ54=AJZ18)*AKX3:AKX54)+SUMPRODUCT((AKW3:AKW54=AJZ21)*(AKZ3:AKZ54=AJZ19)*AKX3:AKX54)+SUMPRODUCT((AKW3:AKW54=AJZ21)*(AKZ3:AKZ54=AJZ20)*AKX3:AKX54)+SUMPRODUCT((AKW3:AKW54=AJZ22)*(AKZ3:AKZ54=AJZ21)*AKY3:AKY54)+SUMPRODUCT((AKW3:AKW54=AJZ18)*(AKZ3:AKZ54=AJZ21)*AKY3:AKY54)+SUMPRODUCT((AKW3:AKW54=AJZ19)*(AKZ3:AKZ54=AJZ21)*AKY3:AKY54)+SUMPRODUCT((AKW3:AKW54=AJZ20)*(AKZ3:AKZ54=AJZ21)*AKY3:AKY54)</f>
        <v>0</v>
      </c>
      <c r="AKE21" s="385">
        <f ca="1">SUMPRODUCT((AKW3:AKW54=AJZ21)*(AKZ3:AKZ54=AJZ22)*AKY3:AKY54)+SUMPRODUCT((AKW3:AKW54=AJZ21)*(AKZ3:AKZ54=AJZ18)*AKY3:AKY54)+SUMPRODUCT((AKW3:AKW54=AJZ21)*(AKZ3:AKZ54=AJZ19)*AKY3:AKY54)+SUMPRODUCT((AKW3:AKW54=AJZ21)*(AKZ3:AKZ54=AJZ20)*AKY3:AKY54)+SUMPRODUCT((AKW3:AKW54=AJZ22)*(AKZ3:AKZ54=AJZ21)*AKX3:AKX54)+SUMPRODUCT((AKW3:AKW54=AJZ18)*(AKZ3:AKZ54=AJZ21)*AKX3:AKX54)+SUMPRODUCT((AKW3:AKW54=AJZ19)*(AKZ3:AKZ54=AJZ21)*AKX3:AKX54)+SUMPRODUCT((AKW3:AKW54=AJZ20)*(AKZ3:AKZ54=AJZ21)*AKX3:AKX54)</f>
        <v>0</v>
      </c>
      <c r="AKF21" s="385">
        <f t="shared" ref="AKF21" ca="1" si="3731">AKD21-AKE21+1000</f>
        <v>1000</v>
      </c>
      <c r="AKG21" s="385" t="str">
        <f t="shared" ref="AKG21" si="3732">IF(AJZ21&lt;&gt;"",AKA21*3+AKB21*1,"")</f>
        <v/>
      </c>
      <c r="AKH21" s="385" t="str">
        <f>IF(AJZ21&lt;&gt;"",VLOOKUP(AJZ21,AGY4:AHE52,7,FALSE),"")</f>
        <v/>
      </c>
      <c r="AKI21" s="385" t="str">
        <f>IF(AJZ21&lt;&gt;"",VLOOKUP(AJZ21,AGY4:AHE52,5,FALSE),"")</f>
        <v/>
      </c>
      <c r="AKJ21" s="385" t="str">
        <f>IF(AJZ21&lt;&gt;"",VLOOKUP(AJZ21,AGY4:AHG52,9,FALSE),"")</f>
        <v/>
      </c>
      <c r="AKK21" s="385" t="str">
        <f t="shared" ref="AKK21" si="3733">AKG21</f>
        <v/>
      </c>
      <c r="AKL21" s="385" t="str">
        <f t="shared" ref="AKL21" si="3734">IF(AJZ21&lt;&gt;"",RANK(AKK21,AKK18:AKK22),"")</f>
        <v/>
      </c>
      <c r="AKM21" s="385" t="str">
        <f t="shared" ref="AKM21" si="3735">IF(AJZ21&lt;&gt;"",SUMPRODUCT((AKK18:AKK22=AKK21)*(AKF18:AKF22&gt;AKF21)),"")</f>
        <v/>
      </c>
      <c r="AKN21" s="385" t="str">
        <f t="shared" ref="AKN21" si="3736">IF(AJZ21&lt;&gt;"",SUMPRODUCT((AKK18:AKK22=AKK21)*(AKF18:AKF22=AKF21)*(AKD18:AKD22&gt;AKD21)),"")</f>
        <v/>
      </c>
      <c r="AKO21" s="385" t="str">
        <f t="shared" ref="AKO21" si="3737">IF(AJZ21&lt;&gt;"",SUMPRODUCT((AKK18:AKK22=AKK21)*(AKF18:AKF22=AKF21)*(AKD18:AKD22=AKD21)*(AKH18:AKH22&gt;AKH21)),"")</f>
        <v/>
      </c>
      <c r="AKP21" s="385" t="str">
        <f t="shared" ref="AKP21" si="3738">IF(AJZ21&lt;&gt;"",SUMPRODUCT((AKK18:AKK22=AKK21)*(AKF18:AKF22=AKF21)*(AKD18:AKD22=AKD21)*(AKH18:AKH22=AKH21)*(AKI18:AKI22&gt;AKI21)),"")</f>
        <v/>
      </c>
      <c r="AKQ21" s="385" t="str">
        <f t="shared" ref="AKQ21" si="3739">IF(AJZ21&lt;&gt;"",SUMPRODUCT((AKK18:AKK22=AKK21)*(AKF18:AKF22=AKF21)*(AKD18:AKD22=AKD21)*(AKH18:AKH22=AKH21)*(AKI18:AKI22=AKI21)*(AKJ18:AKJ22&gt;AKJ21)),"")</f>
        <v/>
      </c>
      <c r="AKR21" s="385" t="str">
        <f t="shared" ref="AKR21" si="3740">IF(AJZ21&lt;&gt;"",SUM(AKL21:AKQ21)+3,"")</f>
        <v/>
      </c>
      <c r="AKS21" s="385" t="str">
        <f t="shared" ref="AKS21" si="3741">IF(AJZ21&lt;&gt;"",IF(AKR21=4,AJZ21,AJZ22),"")</f>
        <v/>
      </c>
      <c r="AKT21" s="385" t="str">
        <f t="shared" ref="AKT21" ca="1" si="3742">IF(AKS21&lt;&gt;"",AKS21,IF(AJY21&lt;&gt;"",AJY21,IF(AJE21&lt;&gt;"",AJE21,IF(AIK21&lt;&gt;"",AIK21,AHK21))))</f>
        <v>Poland</v>
      </c>
      <c r="AKU21" s="385">
        <v>4</v>
      </c>
      <c r="AKV21" s="385">
        <v>19</v>
      </c>
      <c r="AKW21" s="389" t="str">
        <f t="shared" si="27"/>
        <v>Italy</v>
      </c>
      <c r="AKX21" s="389">
        <f ca="1">IF(OFFSET('Game Board'!O26,0,AKX1)&lt;&gt;"",OFFSET('Game Board'!O26,0,AKX1),0)</f>
        <v>0</v>
      </c>
      <c r="AKY21" s="389">
        <f ca="1">IF(OFFSET('Game Board'!P26,0,AKX1)&lt;&gt;"",OFFSET('Game Board'!P26,0,AKX1),0)</f>
        <v>0</v>
      </c>
      <c r="AKZ21" s="389" t="str">
        <f t="shared" si="28"/>
        <v>Spain</v>
      </c>
      <c r="ALA21" s="389" t="str">
        <f ca="1">IF(AND(OFFSET('Game Board'!O26,0,AKX1)&lt;&gt;"",OFFSET('Game Board'!P26,0,AKX1)&lt;&gt;""),IF(AKX21&gt;AKY21,"W",IF(AKX21=AKY21,"D","L")),"")</f>
        <v/>
      </c>
      <c r="ALB21" s="385" t="str">
        <f t="shared" ca="1" si="3034"/>
        <v/>
      </c>
      <c r="ALD21" s="385">
        <f ca="1">VLOOKUP(ALE21,AOZ18:APA22,2,FALSE)</f>
        <v>2</v>
      </c>
      <c r="ALE21" s="386" t="str">
        <f t="shared" si="2753"/>
        <v>Sweden</v>
      </c>
      <c r="ALF21" s="385">
        <f ca="1">SUMPRODUCT((APC3:APC54=ALE21)*(APG3:APG54="W"))+SUMPRODUCT((APF3:APF54=ALE21)*(APH3:APH54="W"))</f>
        <v>0</v>
      </c>
      <c r="ALG21" s="385">
        <f ca="1">SUMPRODUCT((APC3:APC54=ALE21)*(APG3:APG54="D"))+SUMPRODUCT((APF3:APF54=ALE21)*(APH3:APH54="D"))</f>
        <v>0</v>
      </c>
      <c r="ALH21" s="385">
        <f ca="1">SUMPRODUCT((APC3:APC54=ALE21)*(APG3:APG54="L"))+SUMPRODUCT((APF3:APF54=ALE21)*(APH3:APH54="L"))</f>
        <v>0</v>
      </c>
      <c r="ALI21" s="385">
        <f t="shared" ref="ALI21" ca="1" si="3743">SUMIF(APC3:APC72,ALE21,APD3:APD72)+SUMIF(APF3:APF72,ALE21,APE3:APE72)</f>
        <v>0</v>
      </c>
      <c r="ALJ21" s="385">
        <f t="shared" ref="ALJ21" ca="1" si="3744">SUMIF(APF3:APF72,ALE21,APD3:APD72)+SUMIF(APC3:APC72,ALE21,APE3:APE72)</f>
        <v>0</v>
      </c>
      <c r="ALK21" s="385">
        <f t="shared" ca="1" si="2756"/>
        <v>1000</v>
      </c>
      <c r="ALL21" s="385">
        <f t="shared" ca="1" si="2757"/>
        <v>0</v>
      </c>
      <c r="ALM21" s="391">
        <f t="shared" si="234"/>
        <v>22</v>
      </c>
      <c r="ALN21" s="385">
        <f t="shared" ref="ALN21" ca="1" si="3745">IF(COUNTIF(ALL18:ALL22,4)&lt;&gt;4,RANK(ALL21,ALL18:ALL22),ALL73)</f>
        <v>1</v>
      </c>
      <c r="ALP21" s="385">
        <f t="shared" ref="ALP21" ca="1" si="3746">SUMPRODUCT((ALN18:ALN21=ALN21)*(ALM18:ALM21&lt;ALM21))+ALN21</f>
        <v>3</v>
      </c>
      <c r="ALQ21" s="386" t="str">
        <f t="shared" ref="ALQ21" ca="1" si="3747">INDEX(ALE18:ALE22,MATCH(4,ALP18:ALP22,0),0)</f>
        <v>Germany</v>
      </c>
      <c r="ALR21" s="385">
        <f t="shared" ref="ALR21" ca="1" si="3748">INDEX(ALN18:ALN22,MATCH(ALQ21,ALE18:ALE22,0),0)</f>
        <v>1</v>
      </c>
      <c r="ALS21" s="385" t="str">
        <f t="shared" ca="1" si="3375"/>
        <v>Germany</v>
      </c>
      <c r="ALT21" s="385" t="str">
        <f t="shared" ca="1" si="3376"/>
        <v/>
      </c>
      <c r="ALX21" s="385" t="str">
        <f t="shared" ca="1" si="2766"/>
        <v>Germany</v>
      </c>
      <c r="ALY21" s="385">
        <f ca="1">SUMPRODUCT((APC3:APC54=ALX21)*(APF3:APF54=ALX22)*(APG3:APG54="W"))+SUMPRODUCT((APC3:APC54=ALX21)*(APF3:APF54=ALX18)*(APG3:APG54="W"))+SUMPRODUCT((APC3:APC54=ALX21)*(APF3:APF54=ALX19)*(APG3:APG54="W"))+SUMPRODUCT((APC3:APC54=ALX21)*(APF3:APF54=ALX20)*(APG3:APG54="W"))+SUMPRODUCT((APC3:APC54=ALX22)*(APF3:APF54=ALX21)*(APH3:APH54="W"))+SUMPRODUCT((APC3:APC54=ALX18)*(APF3:APF54=ALX21)*(APH3:APH54="W"))+SUMPRODUCT((APC3:APC54=ALX19)*(APF3:APF54=ALX21)*(APH3:APH54="W"))+SUMPRODUCT((APC3:APC54=ALX20)*(APF3:APF54=ALX21)*(APH3:APH54="W"))</f>
        <v>0</v>
      </c>
      <c r="ALZ21" s="385">
        <f ca="1">SUMPRODUCT((APC3:APC54=ALX21)*(APF3:APF54=ALX22)*(APG3:APG54="D"))+SUMPRODUCT((APC3:APC54=ALX21)*(APF3:APF54=ALX18)*(APG3:APG54="D"))+SUMPRODUCT((APC3:APC54=ALX21)*(APF3:APF54=ALX19)*(APG3:APG54="D"))+SUMPRODUCT((APC3:APC54=ALX21)*(APF3:APF54=ALX20)*(APG3:APG54="D"))+SUMPRODUCT((APC3:APC54=ALX22)*(APF3:APF54=ALX21)*(APG3:APG54="D"))+SUMPRODUCT((APC3:APC54=ALX18)*(APF3:APF54=ALX21)*(APG3:APG54="D"))+SUMPRODUCT((APC3:APC54=ALX19)*(APF3:APF54=ALX21)*(APG3:APG54="D"))+SUMPRODUCT((APC3:APC54=ALX20)*(APF3:APF54=ALX21)*(APG3:APG54="D"))</f>
        <v>0</v>
      </c>
      <c r="AMA21" s="385">
        <f ca="1">SUMPRODUCT((APC3:APC54=ALX21)*(APF3:APF54=ALX22)*(APG3:APG54="L"))+SUMPRODUCT((APC3:APC54=ALX21)*(APF3:APF54=ALX18)*(APG3:APG54="L"))+SUMPRODUCT((APC3:APC54=ALX21)*(APF3:APF54=ALX19)*(APG3:APG54="L"))+SUMPRODUCT((APC3:APC54=ALX21)*(APF3:APF54=ALX20)*(APG3:APG54="L"))+SUMPRODUCT((APC3:APC54=ALX22)*(APF3:APF54=ALX21)*(APH3:APH54="L"))+SUMPRODUCT((APC3:APC54=ALX18)*(APF3:APF54=ALX21)*(APH3:APH54="L"))+SUMPRODUCT((APC3:APC54=ALX19)*(APF3:APF54=ALX21)*(APH3:APH54="L"))+SUMPRODUCT((APC3:APC54=ALX20)*(APF3:APF54=ALX21)*(APH3:APH54="L"))</f>
        <v>0</v>
      </c>
      <c r="AMB21" s="385">
        <f ca="1">SUMPRODUCT((APC3:APC54=ALX21)*(APF3:APF54=ALX22)*APD3:APD54)+SUMPRODUCT((APC3:APC54=ALX21)*(APF3:APF54=ALX18)*APD3:APD54)+SUMPRODUCT((APC3:APC54=ALX21)*(APF3:APF54=ALX19)*APD3:APD54)+SUMPRODUCT((APC3:APC54=ALX21)*(APF3:APF54=ALX20)*APD3:APD54)+SUMPRODUCT((APC3:APC54=ALX22)*(APF3:APF54=ALX21)*APE3:APE54)+SUMPRODUCT((APC3:APC54=ALX18)*(APF3:APF54=ALX21)*APE3:APE54)+SUMPRODUCT((APC3:APC54=ALX19)*(APF3:APF54=ALX21)*APE3:APE54)+SUMPRODUCT((APC3:APC54=ALX20)*(APF3:APF54=ALX21)*APE3:APE54)</f>
        <v>0</v>
      </c>
      <c r="AMC21" s="385">
        <f ca="1">SUMPRODUCT((APC3:APC54=ALX21)*(APF3:APF54=ALX22)*APE3:APE54)+SUMPRODUCT((APC3:APC54=ALX21)*(APF3:APF54=ALX18)*APE3:APE54)+SUMPRODUCT((APC3:APC54=ALX21)*(APF3:APF54=ALX19)*APE3:APE54)+SUMPRODUCT((APC3:APC54=ALX21)*(APF3:APF54=ALX20)*APE3:APE54)+SUMPRODUCT((APC3:APC54=ALX22)*(APF3:APF54=ALX21)*APD3:APD54)+SUMPRODUCT((APC3:APC54=ALX18)*(APF3:APF54=ALX21)*APD3:APD54)+SUMPRODUCT((APC3:APC54=ALX19)*(APF3:APF54=ALX21)*APD3:APD54)+SUMPRODUCT((APC3:APC54=ALX20)*(APF3:APF54=ALX21)*APD3:APD54)</f>
        <v>0</v>
      </c>
      <c r="AMD21" s="385">
        <f t="shared" ca="1" si="2767"/>
        <v>1000</v>
      </c>
      <c r="AME21" s="385">
        <f t="shared" ca="1" si="2768"/>
        <v>0</v>
      </c>
      <c r="AMF21" s="385">
        <f ca="1">IF(ALX21&lt;&gt;"",VLOOKUP(ALX21,ALE4:ALK52,7,FALSE),"")</f>
        <v>1000</v>
      </c>
      <c r="AMG21" s="385">
        <f ca="1">IF(ALX21&lt;&gt;"",VLOOKUP(ALX21,ALE4:ALK52,5,FALSE),"")</f>
        <v>0</v>
      </c>
      <c r="AMH21" s="385">
        <f ca="1">IF(ALX21&lt;&gt;"",VLOOKUP(ALX21,ALE4:ALM52,9,FALSE),"")</f>
        <v>30</v>
      </c>
      <c r="AMI21" s="385">
        <f t="shared" ca="1" si="2769"/>
        <v>0</v>
      </c>
      <c r="AMJ21" s="385">
        <f t="shared" ref="AMJ21" ca="1" si="3749">IF(ALX21&lt;&gt;"",RANK(AMI21,AMI18:AMI22),"")</f>
        <v>1</v>
      </c>
      <c r="AMK21" s="385">
        <f t="shared" ref="AMK21" ca="1" si="3750">IF(ALX21&lt;&gt;"",SUMPRODUCT((AMI18:AMI22=AMI21)*(AMD18:AMD22&gt;AMD21)),"")</f>
        <v>0</v>
      </c>
      <c r="AML21" s="385">
        <f t="shared" ref="AML21" ca="1" si="3751">IF(ALX21&lt;&gt;"",SUMPRODUCT((AMI18:AMI22=AMI21)*(AMD18:AMD22=AMD21)*(AMB18:AMB22&gt;AMB21)),"")</f>
        <v>0</v>
      </c>
      <c r="AMM21" s="385">
        <f t="shared" ref="AMM21" ca="1" si="3752">IF(ALX21&lt;&gt;"",SUMPRODUCT((AMI18:AMI22=AMI21)*(AMD18:AMD22=AMD21)*(AMB18:AMB22=AMB21)*(AMF18:AMF22&gt;AMF21)),"")</f>
        <v>0</v>
      </c>
      <c r="AMN21" s="385">
        <f t="shared" ref="AMN21" ca="1" si="3753">IF(ALX21&lt;&gt;"",SUMPRODUCT((AMI18:AMI22=AMI21)*(AMD18:AMD22=AMD21)*(AMB18:AMB22=AMB21)*(AMF18:AMF22=AMF21)*(AMG18:AMG22&gt;AMG21)),"")</f>
        <v>0</v>
      </c>
      <c r="AMO21" s="385">
        <f t="shared" ref="AMO21" ca="1" si="3754">IF(ALX21&lt;&gt;"",SUMPRODUCT((AMI18:AMI22=AMI21)*(AMD18:AMD22=AMD21)*(AMB18:AMB22=AMB21)*(AMF18:AMF22=AMF21)*(AMG18:AMG22=AMG21)*(AMH18:AMH22&gt;AMH21)),"")</f>
        <v>0</v>
      </c>
      <c r="AMP21" s="385">
        <f t="shared" ref="AMP21" ca="1" si="3755">IF(ALX21&lt;&gt;"",IF(AMP73&lt;&gt;"",IF(ALW69=3,AMP73,AMP73+ALW69),SUM(AMJ21:AMO21)),"")</f>
        <v>1</v>
      </c>
      <c r="AMQ21" s="385" t="str">
        <f t="shared" ref="AMQ21" ca="1" si="3756">IF(ALX21&lt;&gt;"",INDEX(ALX18:ALX22,MATCH(4,AMP18:AMP22,0),0),"")</f>
        <v>Poland</v>
      </c>
      <c r="AMR21" s="385" t="str">
        <f t="shared" ca="1" si="3053"/>
        <v/>
      </c>
      <c r="AMS21" s="385" t="str">
        <f ca="1">IF(AMR21&lt;&gt;"",SUMPRODUCT((APC3:APC54=AMR21)*(APF3:APF54=AMR22)*(APG3:APG54="W"))+SUMPRODUCT((APC3:APC54=AMR21)*(APF3:APF54=AMR19)*(APG3:APG54="W"))+SUMPRODUCT((APC3:APC54=AMR21)*(APF3:APF54=AMR20)*(APG3:APG54="W"))+SUMPRODUCT((APC3:APC54=AMR22)*(APF3:APF54=AMR21)*(APH3:APH54="W"))+SUMPRODUCT((APC3:APC54=AMR19)*(APF3:APF54=AMR21)*(APH3:APH54="W"))+SUMPRODUCT((APC3:APC54=AMR20)*(APF3:APF54=AMR21)*(APH3:APH54="W")),"")</f>
        <v/>
      </c>
      <c r="AMT21" s="385" t="str">
        <f ca="1">IF(AMR21&lt;&gt;"",SUMPRODUCT((APC3:APC54=AMR21)*(APF3:APF54=AMR22)*(APG3:APG54="D"))+SUMPRODUCT((APC3:APC54=AMR21)*(APF3:APF54=AMR19)*(APG3:APG54="D"))+SUMPRODUCT((APC3:APC54=AMR21)*(APF3:APF54=AMR20)*(APG3:APG54="D"))+SUMPRODUCT((APC3:APC54=AMR22)*(APF3:APF54=AMR21)*(APG3:APG54="D"))+SUMPRODUCT((APC3:APC54=AMR19)*(APF3:APF54=AMR21)*(APG3:APG54="D"))+SUMPRODUCT((APC3:APC54=AMR20)*(APF3:APF54=AMR21)*(APG3:APG54="D")),"")</f>
        <v/>
      </c>
      <c r="AMU21" s="385" t="str">
        <f ca="1">IF(AMR21&lt;&gt;"",SUMPRODUCT((APC3:APC54=AMR21)*(APF3:APF54=AMR22)*(APG3:APG54="L"))+SUMPRODUCT((APC3:APC54=AMR21)*(APF3:APF54=AMR19)*(APG3:APG54="L"))+SUMPRODUCT((APC3:APC54=AMR21)*(APF3:APF54=AMR20)*(APG3:APG54="L"))+SUMPRODUCT((APC3:APC54=AMR22)*(APF3:APF54=AMR21)*(APH3:APH54="L"))+SUMPRODUCT((APC3:APC54=AMR19)*(APF3:APF54=AMR21)*(APH3:APH54="L"))+SUMPRODUCT((APC3:APC54=AMR20)*(APF3:APF54=AMR21)*(APH3:APH54="L")),"")</f>
        <v/>
      </c>
      <c r="AMV21" s="385">
        <f ca="1">SUMPRODUCT((APC3:APC54=AMR21)*(APF3:APF54=AMR22)*APD3:APD54)+SUMPRODUCT((APC3:APC54=AMR21)*(APF3:APF54=AMR18)*APD3:APD54)+SUMPRODUCT((APC3:APC54=AMR21)*(APF3:APF54=AMR19)*APD3:APD54)+SUMPRODUCT((APC3:APC54=AMR21)*(APF3:APF54=AMR20)*APD3:APD54)+SUMPRODUCT((APC3:APC54=AMR22)*(APF3:APF54=AMR21)*APE3:APE54)+SUMPRODUCT((APC3:APC54=AMR18)*(APF3:APF54=AMR21)*APE3:APE54)+SUMPRODUCT((APC3:APC54=AMR19)*(APF3:APF54=AMR21)*APE3:APE54)+SUMPRODUCT((APC3:APC54=AMR20)*(APF3:APF54=AMR21)*APE3:APE54)</f>
        <v>0</v>
      </c>
      <c r="AMW21" s="385">
        <f ca="1">SUMPRODUCT((APC3:APC54=AMR21)*(APF3:APF54=AMR22)*APE3:APE54)+SUMPRODUCT((APC3:APC54=AMR21)*(APF3:APF54=AMR18)*APE3:APE54)+SUMPRODUCT((APC3:APC54=AMR21)*(APF3:APF54=AMR19)*APE3:APE54)+SUMPRODUCT((APC3:APC54=AMR21)*(APF3:APF54=AMR20)*APE3:APE54)+SUMPRODUCT((APC3:APC54=AMR22)*(APF3:APF54=AMR21)*APD3:APD54)+SUMPRODUCT((APC3:APC54=AMR18)*(APF3:APF54=AMR21)*APD3:APD54)+SUMPRODUCT((APC3:APC54=AMR19)*(APF3:APF54=AMR21)*APD3:APD54)+SUMPRODUCT((APC3:APC54=AMR20)*(APF3:APF54=AMR21)*APD3:APD54)</f>
        <v>0</v>
      </c>
      <c r="AMX21" s="385">
        <f t="shared" ca="1" si="3054"/>
        <v>1000</v>
      </c>
      <c r="AMY21" s="385" t="str">
        <f t="shared" ca="1" si="3055"/>
        <v/>
      </c>
      <c r="AMZ21" s="385" t="str">
        <f ca="1">IF(AMR21&lt;&gt;"",VLOOKUP(AMR21,ALE4:ALK52,7,FALSE),"")</f>
        <v/>
      </c>
      <c r="ANA21" s="385" t="str">
        <f ca="1">IF(AMR21&lt;&gt;"",VLOOKUP(AMR21,ALE4:ALK52,5,FALSE),"")</f>
        <v/>
      </c>
      <c r="ANB21" s="385" t="str">
        <f ca="1">IF(AMR21&lt;&gt;"",VLOOKUP(AMR21,ALE4:ALM52,9,FALSE),"")</f>
        <v/>
      </c>
      <c r="ANC21" s="385" t="str">
        <f t="shared" ca="1" si="3056"/>
        <v/>
      </c>
      <c r="AND21" s="385" t="str">
        <f t="shared" ref="AND21" ca="1" si="3757">IF(AMR21&lt;&gt;"",RANK(ANC21,ANC18:ANC22),"")</f>
        <v/>
      </c>
      <c r="ANE21" s="385" t="str">
        <f t="shared" ref="ANE21" ca="1" si="3758">IF(AMR21&lt;&gt;"",SUMPRODUCT((ANC18:ANC22=ANC21)*(AMX18:AMX22&gt;AMX21)),"")</f>
        <v/>
      </c>
      <c r="ANF21" s="385" t="str">
        <f t="shared" ref="ANF21" ca="1" si="3759">IF(AMR21&lt;&gt;"",SUMPRODUCT((ANC18:ANC22=ANC21)*(AMX18:AMX22=AMX21)*(AMV18:AMV22&gt;AMV21)),"")</f>
        <v/>
      </c>
      <c r="ANG21" s="385" t="str">
        <f t="shared" ref="ANG21" ca="1" si="3760">IF(AMR21&lt;&gt;"",SUMPRODUCT((ANC18:ANC22=ANC21)*(AMX18:AMX22=AMX21)*(AMV18:AMV22=AMV21)*(AMZ18:AMZ22&gt;AMZ21)),"")</f>
        <v/>
      </c>
      <c r="ANH21" s="385" t="str">
        <f t="shared" ref="ANH21" ca="1" si="3761">IF(AMR21&lt;&gt;"",SUMPRODUCT((ANC18:ANC22=ANC21)*(AMX18:AMX22=AMX21)*(AMV18:AMV22=AMV21)*(AMZ18:AMZ22=AMZ21)*(ANA18:ANA22&gt;ANA21)),"")</f>
        <v/>
      </c>
      <c r="ANI21" s="385" t="str">
        <f t="shared" ref="ANI21" ca="1" si="3762">IF(AMR21&lt;&gt;"",SUMPRODUCT((ANC18:ANC22=ANC21)*(AMX18:AMX22=AMX21)*(AMV18:AMV22=AMV21)*(AMZ18:AMZ22=AMZ21)*(ANA18:ANA22=ANA21)*(ANB18:ANB22&gt;ANB21)),"")</f>
        <v/>
      </c>
      <c r="ANJ21" s="385" t="str">
        <f t="shared" ref="ANJ21" ca="1" si="3763">IF(AMR21&lt;&gt;"",IF(ANJ73&lt;&gt;"",IF(AMQ69=3,ANJ73,ANJ73+AMQ69),SUM(AND21:ANI21)+1),"")</f>
        <v/>
      </c>
      <c r="ANK21" s="385" t="str">
        <f t="shared" ref="ANK21" ca="1" si="3764">IF(AMR21&lt;&gt;"",INDEX(AMR19:AMR22,MATCH(4,ANJ19:ANJ22,0),0),"")</f>
        <v/>
      </c>
      <c r="ANL21" s="385" t="str">
        <f t="shared" ca="1" si="3394"/>
        <v/>
      </c>
      <c r="ANM21" s="385">
        <f ca="1">SUMPRODUCT((APC3:APC54=ANL21)*(APF3:APF54=ANL22)*(APG3:APG54="W"))+SUMPRODUCT((APC3:APC54=ANL21)*(APF3:APF54=ANL23)*(APG3:APG54="W"))+SUMPRODUCT((APC3:APC54=ANL21)*(APF3:APF54=ANL20)*(APG3:APG54="W"))+SUMPRODUCT((APC3:APC54=ANL22)*(APF3:APF54=ANL21)*(APH3:APH54="W"))+SUMPRODUCT((APC3:APC54=ANL23)*(APF3:APF54=ANL21)*(APH3:APH54="W"))+SUMPRODUCT((APC3:APC54=ANL20)*(APF3:APF54=ANL21)*(APH3:APH54="W"))</f>
        <v>0</v>
      </c>
      <c r="ANN21" s="385">
        <f ca="1">SUMPRODUCT((APC3:APC54=ANL21)*(APF3:APF54=ANL22)*(APG3:APG54="D"))+SUMPRODUCT((APC3:APC54=ANL21)*(APF3:APF54=ANL23)*(APG3:APG54="D"))+SUMPRODUCT((APC3:APC54=ANL21)*(APF3:APF54=ANL20)*(APG3:APG54="D"))+SUMPRODUCT((APC3:APC54=ANL22)*(APF3:APF54=ANL21)*(APG3:APG54="D"))+SUMPRODUCT((APC3:APC54=ANL23)*(APF3:APF54=ANL21)*(APG3:APG54="D"))+SUMPRODUCT((APC3:APC54=ANL20)*(APF3:APF54=ANL21)*(APG3:APG54="D"))</f>
        <v>0</v>
      </c>
      <c r="ANO21" s="385">
        <f ca="1">SUMPRODUCT((APC3:APC54=ANL21)*(APF3:APF54=ANL22)*(APG3:APG54="L"))+SUMPRODUCT((APC3:APC54=ANL21)*(APF3:APF54=ANL23)*(APG3:APG54="L"))+SUMPRODUCT((APC3:APC54=ANL21)*(APF3:APF54=ANL20)*(APG3:APG54="L"))+SUMPRODUCT((APC3:APC54=ANL22)*(APF3:APF54=ANL21)*(APH3:APH54="L"))+SUMPRODUCT((APC3:APC54=ANL23)*(APF3:APF54=ANL21)*(APH3:APH54="L"))+SUMPRODUCT((APC3:APC54=ANL20)*(APF3:APF54=ANL21)*(APH3:APH54="L"))</f>
        <v>0</v>
      </c>
      <c r="ANP21" s="385">
        <f ca="1">SUMPRODUCT((APC3:APC54=ANL21)*(APF3:APF54=ANL22)*APD3:APD54)+SUMPRODUCT((APC3:APC54=ANL21)*(APF3:APF54=ANL18)*APD3:APD54)+SUMPRODUCT((APC3:APC54=ANL21)*(APF3:APF54=ANL19)*APD3:APD54)+SUMPRODUCT((APC3:APC54=ANL21)*(APF3:APF54=ANL20)*APD3:APD54)+SUMPRODUCT((APC3:APC54=ANL22)*(APF3:APF54=ANL21)*APE3:APE54)+SUMPRODUCT((APC3:APC54=ANL18)*(APF3:APF54=ANL21)*APE3:APE54)+SUMPRODUCT((APC3:APC54=ANL19)*(APF3:APF54=ANL21)*APE3:APE54)+SUMPRODUCT((APC3:APC54=ANL20)*(APF3:APF54=ANL21)*APE3:APE54)</f>
        <v>0</v>
      </c>
      <c r="ANQ21" s="385">
        <f ca="1">SUMPRODUCT((APC3:APC54=ANL21)*(APF3:APF54=ANL22)*APE3:APE54)+SUMPRODUCT((APC3:APC54=ANL21)*(APF3:APF54=ANL18)*APE3:APE54)+SUMPRODUCT((APC3:APC54=ANL21)*(APF3:APF54=ANL19)*APE3:APE54)+SUMPRODUCT((APC3:APC54=ANL21)*(APF3:APF54=ANL20)*APE3:APE54)+SUMPRODUCT((APC3:APC54=ANL22)*(APF3:APF54=ANL21)*APD3:APD54)+SUMPRODUCT((APC3:APC54=ANL18)*(APF3:APF54=ANL21)*APD3:APD54)+SUMPRODUCT((APC3:APC54=ANL19)*(APF3:APF54=ANL21)*APD3:APD54)+SUMPRODUCT((APC3:APC54=ANL20)*(APF3:APF54=ANL21)*APD3:APD54)</f>
        <v>0</v>
      </c>
      <c r="ANR21" s="385">
        <f t="shared" ca="1" si="3395"/>
        <v>1000</v>
      </c>
      <c r="ANS21" s="385" t="str">
        <f t="shared" ca="1" si="3396"/>
        <v/>
      </c>
      <c r="ANT21" s="385" t="str">
        <f ca="1">IF(ANL21&lt;&gt;"",VLOOKUP(ANL21,ALE4:ALK52,7,FALSE),"")</f>
        <v/>
      </c>
      <c r="ANU21" s="385" t="str">
        <f ca="1">IF(ANL21&lt;&gt;"",VLOOKUP(ANL21,ALE4:ALK52,5,FALSE),"")</f>
        <v/>
      </c>
      <c r="ANV21" s="385" t="str">
        <f ca="1">IF(ANL21&lt;&gt;"",VLOOKUP(ANL21,ALE4:ALM52,9,FALSE),"")</f>
        <v/>
      </c>
      <c r="ANW21" s="385" t="str">
        <f t="shared" ca="1" si="3397"/>
        <v/>
      </c>
      <c r="ANX21" s="385" t="str">
        <f t="shared" ref="ANX21" ca="1" si="3765">IF(ANL21&lt;&gt;"",RANK(ANW21,ANW18:ANW22),"")</f>
        <v/>
      </c>
      <c r="ANY21" s="385" t="str">
        <f t="shared" ref="ANY21" ca="1" si="3766">IF(ANL21&lt;&gt;"",SUMPRODUCT((ANW18:ANW22=ANW21)*(ANR18:ANR22&gt;ANR21)),"")</f>
        <v/>
      </c>
      <c r="ANZ21" s="385" t="str">
        <f t="shared" ref="ANZ21" ca="1" si="3767">IF(ANL21&lt;&gt;"",SUMPRODUCT((ANW18:ANW22=ANW21)*(ANR18:ANR22=ANR21)*(ANP18:ANP22&gt;ANP21)),"")</f>
        <v/>
      </c>
      <c r="AOA21" s="385" t="str">
        <f t="shared" ref="AOA21" ca="1" si="3768">IF(ANL21&lt;&gt;"",SUMPRODUCT((ANW18:ANW22=ANW21)*(ANR18:ANR22=ANR21)*(ANP18:ANP22=ANP21)*(ANT18:ANT22&gt;ANT21)),"")</f>
        <v/>
      </c>
      <c r="AOB21" s="385" t="str">
        <f t="shared" ref="AOB21" ca="1" si="3769">IF(ANL21&lt;&gt;"",SUMPRODUCT((ANW18:ANW22=ANW21)*(ANR18:ANR22=ANR21)*(ANP18:ANP22=ANP21)*(ANT18:ANT22=ANT21)*(ANU18:ANU22&gt;ANU21)),"")</f>
        <v/>
      </c>
      <c r="AOC21" s="385" t="str">
        <f t="shared" ref="AOC21" ca="1" si="3770">IF(ANL21&lt;&gt;"",SUMPRODUCT((ANW18:ANW22=ANW21)*(ANR18:ANR22=ANR21)*(ANP18:ANP22=ANP21)*(ANT18:ANT22=ANT21)*(ANU18:ANU22=ANU21)*(ANV18:ANV22&gt;ANV21)),"")</f>
        <v/>
      </c>
      <c r="AOD21" s="385" t="str">
        <f t="shared" ca="1" si="3404"/>
        <v/>
      </c>
      <c r="AOE21" s="385" t="str">
        <f t="shared" ref="AOE21" ca="1" si="3771">IF(ANL21&lt;&gt;"",INDEX(ANL20:ANL22,MATCH(4,AOD20:AOD22,0),0),"")</f>
        <v/>
      </c>
      <c r="AOF21" s="385" t="str">
        <f t="shared" ref="AOF21" si="3772">IF(ALV18&lt;&gt;"",ALV18,"")</f>
        <v/>
      </c>
      <c r="AOG21" s="385">
        <f ca="1">SUMPRODUCT((APC3:APC54=AOF21)*(APF3:APF54=AOF22)*(APG3:APG54="W"))+SUMPRODUCT((APC3:APC54=AOF21)*(APF3:APF54=AOF23)*(APG3:APG54="W"))+SUMPRODUCT((APC3:APC54=AOF21)*(APF3:APF54=AOF24)*(APG3:APG54="W"))+SUMPRODUCT((APC3:APC54=AOF22)*(APF3:APF54=AOF21)*(APH3:APH54="W"))+SUMPRODUCT((APC3:APC54=AOF23)*(APF3:APF54=AOF21)*(APH3:APH54="W"))+SUMPRODUCT((APC3:APC54=AOF24)*(APF3:APF54=AOF21)*(APH3:APH54="W"))</f>
        <v>0</v>
      </c>
      <c r="AOH21" s="385">
        <f ca="1">SUMPRODUCT((APC3:APC54=AOF21)*(APF3:APF54=AOF22)*(APG3:APG54="D"))+SUMPRODUCT((APC3:APC54=AOF21)*(APF3:APF54=AOF23)*(APG3:APG54="D"))+SUMPRODUCT((APC3:APC54=AOF21)*(APF3:APF54=AOF24)*(APG3:APG54="D"))+SUMPRODUCT((APC3:APC54=AOF22)*(APF3:APF54=AOF21)*(APG3:APG54="D"))+SUMPRODUCT((APC3:APC54=AOF23)*(APF3:APF54=AOF21)*(APG3:APG54="D"))+SUMPRODUCT((APC3:APC54=AOF24)*(APF3:APF54=AOF21)*(APG3:APG54="D"))</f>
        <v>0</v>
      </c>
      <c r="AOI21" s="385">
        <f ca="1">SUMPRODUCT((APC3:APC54=AOF21)*(APF3:APF54=AOF22)*(APG3:APG54="L"))+SUMPRODUCT((APC3:APC54=AOF21)*(APF3:APF54=AOF23)*(APG3:APG54="L"))+SUMPRODUCT((APC3:APC54=AOF21)*(APF3:APF54=AOF24)*(APG3:APG54="L"))+SUMPRODUCT((APC3:APC54=AOF22)*(APF3:APF54=AOF21)*(APH3:APH54="L"))+SUMPRODUCT((APC3:APC54=AOF23)*(APF3:APF54=AOF21)*(APH3:APH54="L"))+SUMPRODUCT((APC3:APC54=AOF24)*(APF3:APF54=AOF21)*(APH3:APH54="L"))</f>
        <v>0</v>
      </c>
      <c r="AOJ21" s="385">
        <f ca="1">SUMPRODUCT((APC3:APC54=AOF21)*(APF3:APF54=AOF22)*APD3:APD54)+SUMPRODUCT((APC3:APC54=AOF21)*(APF3:APF54=AOF18)*APD3:APD54)+SUMPRODUCT((APC3:APC54=AOF21)*(APF3:APF54=AOF19)*APD3:APD54)+SUMPRODUCT((APC3:APC54=AOF21)*(APF3:APF54=AOF20)*APD3:APD54)+SUMPRODUCT((APC3:APC54=AOF22)*(APF3:APF54=AOF21)*APE3:APE54)+SUMPRODUCT((APC3:APC54=AOF18)*(APF3:APF54=AOF21)*APE3:APE54)+SUMPRODUCT((APC3:APC54=AOF19)*(APF3:APF54=AOF21)*APE3:APE54)+SUMPRODUCT((APC3:APC54=AOF20)*(APF3:APF54=AOF21)*APE3:APE54)</f>
        <v>0</v>
      </c>
      <c r="AOK21" s="385">
        <f ca="1">SUMPRODUCT((APC3:APC54=AOF21)*(APF3:APF54=AOF22)*APE3:APE54)+SUMPRODUCT((APC3:APC54=AOF21)*(APF3:APF54=AOF18)*APE3:APE54)+SUMPRODUCT((APC3:APC54=AOF21)*(APF3:APF54=AOF19)*APE3:APE54)+SUMPRODUCT((APC3:APC54=AOF21)*(APF3:APF54=AOF20)*APE3:APE54)+SUMPRODUCT((APC3:APC54=AOF22)*(APF3:APF54=AOF21)*APD3:APD54)+SUMPRODUCT((APC3:APC54=AOF18)*(APF3:APF54=AOF21)*APD3:APD54)+SUMPRODUCT((APC3:APC54=AOF19)*(APF3:APF54=AOF21)*APD3:APD54)+SUMPRODUCT((APC3:APC54=AOF20)*(APF3:APF54=AOF21)*APD3:APD54)</f>
        <v>0</v>
      </c>
      <c r="AOL21" s="385">
        <f t="shared" ref="AOL21" ca="1" si="3773">AOJ21-AOK21+1000</f>
        <v>1000</v>
      </c>
      <c r="AOM21" s="385" t="str">
        <f t="shared" ref="AOM21" si="3774">IF(AOF21&lt;&gt;"",AOG21*3+AOH21*1,"")</f>
        <v/>
      </c>
      <c r="AON21" s="385" t="str">
        <f>IF(AOF21&lt;&gt;"",VLOOKUP(AOF21,ALE4:ALK52,7,FALSE),"")</f>
        <v/>
      </c>
      <c r="AOO21" s="385" t="str">
        <f>IF(AOF21&lt;&gt;"",VLOOKUP(AOF21,ALE4:ALK52,5,FALSE),"")</f>
        <v/>
      </c>
      <c r="AOP21" s="385" t="str">
        <f>IF(AOF21&lt;&gt;"",VLOOKUP(AOF21,ALE4:ALM52,9,FALSE),"")</f>
        <v/>
      </c>
      <c r="AOQ21" s="385" t="str">
        <f t="shared" ref="AOQ21" si="3775">AOM21</f>
        <v/>
      </c>
      <c r="AOR21" s="385" t="str">
        <f t="shared" ref="AOR21" si="3776">IF(AOF21&lt;&gt;"",RANK(AOQ21,AOQ18:AOQ22),"")</f>
        <v/>
      </c>
      <c r="AOS21" s="385" t="str">
        <f t="shared" ref="AOS21" si="3777">IF(AOF21&lt;&gt;"",SUMPRODUCT((AOQ18:AOQ22=AOQ21)*(AOL18:AOL22&gt;AOL21)),"")</f>
        <v/>
      </c>
      <c r="AOT21" s="385" t="str">
        <f t="shared" ref="AOT21" si="3778">IF(AOF21&lt;&gt;"",SUMPRODUCT((AOQ18:AOQ22=AOQ21)*(AOL18:AOL22=AOL21)*(AOJ18:AOJ22&gt;AOJ21)),"")</f>
        <v/>
      </c>
      <c r="AOU21" s="385" t="str">
        <f t="shared" ref="AOU21" si="3779">IF(AOF21&lt;&gt;"",SUMPRODUCT((AOQ18:AOQ22=AOQ21)*(AOL18:AOL22=AOL21)*(AOJ18:AOJ22=AOJ21)*(AON18:AON22&gt;AON21)),"")</f>
        <v/>
      </c>
      <c r="AOV21" s="385" t="str">
        <f t="shared" ref="AOV21" si="3780">IF(AOF21&lt;&gt;"",SUMPRODUCT((AOQ18:AOQ22=AOQ21)*(AOL18:AOL22=AOL21)*(AOJ18:AOJ22=AOJ21)*(AON18:AON22=AON21)*(AOO18:AOO22&gt;AOO21)),"")</f>
        <v/>
      </c>
      <c r="AOW21" s="385" t="str">
        <f t="shared" ref="AOW21" si="3781">IF(AOF21&lt;&gt;"",SUMPRODUCT((AOQ18:AOQ22=AOQ21)*(AOL18:AOL22=AOL21)*(AOJ18:AOJ22=AOJ21)*(AON18:AON22=AON21)*(AOO18:AOO22=AOO21)*(AOP18:AOP22&gt;AOP21)),"")</f>
        <v/>
      </c>
      <c r="AOX21" s="385" t="str">
        <f t="shared" ref="AOX21" si="3782">IF(AOF21&lt;&gt;"",SUM(AOR21:AOW21)+3,"")</f>
        <v/>
      </c>
      <c r="AOY21" s="385" t="str">
        <f t="shared" ref="AOY21" si="3783">IF(AOF21&lt;&gt;"",IF(AOX21=4,AOF21,AOF22),"")</f>
        <v/>
      </c>
      <c r="AOZ21" s="385" t="str">
        <f t="shared" ref="AOZ21" ca="1" si="3784">IF(AOY21&lt;&gt;"",AOY21,IF(AOE21&lt;&gt;"",AOE21,IF(ANK21&lt;&gt;"",ANK21,IF(AMQ21&lt;&gt;"",AMQ21,ALQ21))))</f>
        <v>Poland</v>
      </c>
      <c r="APA21" s="385">
        <v>4</v>
      </c>
      <c r="APB21" s="385">
        <v>19</v>
      </c>
      <c r="APC21" s="389" t="str">
        <f t="shared" si="30"/>
        <v>Italy</v>
      </c>
      <c r="APD21" s="389">
        <f ca="1">IF(OFFSET('Game Board'!O26,0,APD1)&lt;&gt;"",OFFSET('Game Board'!O26,0,APD1),0)</f>
        <v>0</v>
      </c>
      <c r="APE21" s="389">
        <f ca="1">IF(OFFSET('Game Board'!P26,0,APD1)&lt;&gt;"",OFFSET('Game Board'!P26,0,APD1),0)</f>
        <v>0</v>
      </c>
      <c r="APF21" s="389" t="str">
        <f t="shared" si="31"/>
        <v>Spain</v>
      </c>
      <c r="APG21" s="389" t="str">
        <f ca="1">IF(AND(OFFSET('Game Board'!O26,0,APD1)&lt;&gt;"",OFFSET('Game Board'!P26,0,APD1)&lt;&gt;""),IF(APD21&gt;APE21,"W",IF(APD21=APE21,"D","L")),"")</f>
        <v/>
      </c>
      <c r="APH21" s="385" t="str">
        <f t="shared" ca="1" si="3066"/>
        <v/>
      </c>
      <c r="APJ21" s="385">
        <f ca="1">VLOOKUP(APK21,ATF18:ATG22,2,FALSE)</f>
        <v>2</v>
      </c>
      <c r="APK21" s="386" t="str">
        <f t="shared" si="2779"/>
        <v>Sweden</v>
      </c>
      <c r="APL21" s="385">
        <f ca="1">SUMPRODUCT((ATI3:ATI54=APK21)*(ATM3:ATM54="W"))+SUMPRODUCT((ATL3:ATL54=APK21)*(ATN3:ATN54="W"))</f>
        <v>0</v>
      </c>
      <c r="APM21" s="385">
        <f ca="1">SUMPRODUCT((ATI3:ATI54=APK21)*(ATM3:ATM54="D"))+SUMPRODUCT((ATL3:ATL54=APK21)*(ATN3:ATN54="D"))</f>
        <v>0</v>
      </c>
      <c r="APN21" s="385">
        <f ca="1">SUMPRODUCT((ATI3:ATI54=APK21)*(ATM3:ATM54="L"))+SUMPRODUCT((ATL3:ATL54=APK21)*(ATN3:ATN54="L"))</f>
        <v>0</v>
      </c>
      <c r="APO21" s="385">
        <f t="shared" ref="APO21" ca="1" si="3785">SUMIF(ATI3:ATI72,APK21,ATJ3:ATJ72)+SUMIF(ATL3:ATL72,APK21,ATK3:ATK72)</f>
        <v>0</v>
      </c>
      <c r="APP21" s="385">
        <f t="shared" ref="APP21" ca="1" si="3786">SUMIF(ATL3:ATL72,APK21,ATJ3:ATJ72)+SUMIF(ATI3:ATI72,APK21,ATK3:ATK72)</f>
        <v>0</v>
      </c>
      <c r="APQ21" s="385">
        <f t="shared" ca="1" si="2782"/>
        <v>1000</v>
      </c>
      <c r="APR21" s="385">
        <f t="shared" ca="1" si="2783"/>
        <v>0</v>
      </c>
      <c r="APS21" s="391">
        <f t="shared" si="261"/>
        <v>22</v>
      </c>
      <c r="APT21" s="385">
        <f t="shared" ref="APT21" ca="1" si="3787">IF(COUNTIF(APR18:APR22,4)&lt;&gt;4,RANK(APR21,APR18:APR22),APR73)</f>
        <v>1</v>
      </c>
      <c r="APV21" s="385">
        <f t="shared" ref="APV21" ca="1" si="3788">SUMPRODUCT((APT18:APT21=APT21)*(APS18:APS21&lt;APS21))+APT21</f>
        <v>3</v>
      </c>
      <c r="APW21" s="386" t="str">
        <f t="shared" ref="APW21" ca="1" si="3789">INDEX(APK18:APK22,MATCH(4,APV18:APV22,0),0)</f>
        <v>Germany</v>
      </c>
      <c r="APX21" s="385">
        <f t="shared" ref="APX21" ca="1" si="3790">INDEX(APT18:APT22,MATCH(APW21,APK18:APK22,0),0)</f>
        <v>1</v>
      </c>
      <c r="APY21" s="385" t="str">
        <f t="shared" ca="1" si="3413"/>
        <v>Germany</v>
      </c>
      <c r="APZ21" s="385" t="str">
        <f t="shared" ca="1" si="3414"/>
        <v/>
      </c>
      <c r="AQD21" s="385" t="str">
        <f t="shared" ca="1" si="2792"/>
        <v>Germany</v>
      </c>
      <c r="AQE21" s="385">
        <f ca="1">SUMPRODUCT((ATI3:ATI54=AQD21)*(ATL3:ATL54=AQD22)*(ATM3:ATM54="W"))+SUMPRODUCT((ATI3:ATI54=AQD21)*(ATL3:ATL54=AQD18)*(ATM3:ATM54="W"))+SUMPRODUCT((ATI3:ATI54=AQD21)*(ATL3:ATL54=AQD19)*(ATM3:ATM54="W"))+SUMPRODUCT((ATI3:ATI54=AQD21)*(ATL3:ATL54=AQD20)*(ATM3:ATM54="W"))+SUMPRODUCT((ATI3:ATI54=AQD22)*(ATL3:ATL54=AQD21)*(ATN3:ATN54="W"))+SUMPRODUCT((ATI3:ATI54=AQD18)*(ATL3:ATL54=AQD21)*(ATN3:ATN54="W"))+SUMPRODUCT((ATI3:ATI54=AQD19)*(ATL3:ATL54=AQD21)*(ATN3:ATN54="W"))+SUMPRODUCT((ATI3:ATI54=AQD20)*(ATL3:ATL54=AQD21)*(ATN3:ATN54="W"))</f>
        <v>0</v>
      </c>
      <c r="AQF21" s="385">
        <f ca="1">SUMPRODUCT((ATI3:ATI54=AQD21)*(ATL3:ATL54=AQD22)*(ATM3:ATM54="D"))+SUMPRODUCT((ATI3:ATI54=AQD21)*(ATL3:ATL54=AQD18)*(ATM3:ATM54="D"))+SUMPRODUCT((ATI3:ATI54=AQD21)*(ATL3:ATL54=AQD19)*(ATM3:ATM54="D"))+SUMPRODUCT((ATI3:ATI54=AQD21)*(ATL3:ATL54=AQD20)*(ATM3:ATM54="D"))+SUMPRODUCT((ATI3:ATI54=AQD22)*(ATL3:ATL54=AQD21)*(ATM3:ATM54="D"))+SUMPRODUCT((ATI3:ATI54=AQD18)*(ATL3:ATL54=AQD21)*(ATM3:ATM54="D"))+SUMPRODUCT((ATI3:ATI54=AQD19)*(ATL3:ATL54=AQD21)*(ATM3:ATM54="D"))+SUMPRODUCT((ATI3:ATI54=AQD20)*(ATL3:ATL54=AQD21)*(ATM3:ATM54="D"))</f>
        <v>0</v>
      </c>
      <c r="AQG21" s="385">
        <f ca="1">SUMPRODUCT((ATI3:ATI54=AQD21)*(ATL3:ATL54=AQD22)*(ATM3:ATM54="L"))+SUMPRODUCT((ATI3:ATI54=AQD21)*(ATL3:ATL54=AQD18)*(ATM3:ATM54="L"))+SUMPRODUCT((ATI3:ATI54=AQD21)*(ATL3:ATL54=AQD19)*(ATM3:ATM54="L"))+SUMPRODUCT((ATI3:ATI54=AQD21)*(ATL3:ATL54=AQD20)*(ATM3:ATM54="L"))+SUMPRODUCT((ATI3:ATI54=AQD22)*(ATL3:ATL54=AQD21)*(ATN3:ATN54="L"))+SUMPRODUCT((ATI3:ATI54=AQD18)*(ATL3:ATL54=AQD21)*(ATN3:ATN54="L"))+SUMPRODUCT((ATI3:ATI54=AQD19)*(ATL3:ATL54=AQD21)*(ATN3:ATN54="L"))+SUMPRODUCT((ATI3:ATI54=AQD20)*(ATL3:ATL54=AQD21)*(ATN3:ATN54="L"))</f>
        <v>0</v>
      </c>
      <c r="AQH21" s="385">
        <f ca="1">SUMPRODUCT((ATI3:ATI54=AQD21)*(ATL3:ATL54=AQD22)*ATJ3:ATJ54)+SUMPRODUCT((ATI3:ATI54=AQD21)*(ATL3:ATL54=AQD18)*ATJ3:ATJ54)+SUMPRODUCT((ATI3:ATI54=AQD21)*(ATL3:ATL54=AQD19)*ATJ3:ATJ54)+SUMPRODUCT((ATI3:ATI54=AQD21)*(ATL3:ATL54=AQD20)*ATJ3:ATJ54)+SUMPRODUCT((ATI3:ATI54=AQD22)*(ATL3:ATL54=AQD21)*ATK3:ATK54)+SUMPRODUCT((ATI3:ATI54=AQD18)*(ATL3:ATL54=AQD21)*ATK3:ATK54)+SUMPRODUCT((ATI3:ATI54=AQD19)*(ATL3:ATL54=AQD21)*ATK3:ATK54)+SUMPRODUCT((ATI3:ATI54=AQD20)*(ATL3:ATL54=AQD21)*ATK3:ATK54)</f>
        <v>0</v>
      </c>
      <c r="AQI21" s="385">
        <f ca="1">SUMPRODUCT((ATI3:ATI54=AQD21)*(ATL3:ATL54=AQD22)*ATK3:ATK54)+SUMPRODUCT((ATI3:ATI54=AQD21)*(ATL3:ATL54=AQD18)*ATK3:ATK54)+SUMPRODUCT((ATI3:ATI54=AQD21)*(ATL3:ATL54=AQD19)*ATK3:ATK54)+SUMPRODUCT((ATI3:ATI54=AQD21)*(ATL3:ATL54=AQD20)*ATK3:ATK54)+SUMPRODUCT((ATI3:ATI54=AQD22)*(ATL3:ATL54=AQD21)*ATJ3:ATJ54)+SUMPRODUCT((ATI3:ATI54=AQD18)*(ATL3:ATL54=AQD21)*ATJ3:ATJ54)+SUMPRODUCT((ATI3:ATI54=AQD19)*(ATL3:ATL54=AQD21)*ATJ3:ATJ54)+SUMPRODUCT((ATI3:ATI54=AQD20)*(ATL3:ATL54=AQD21)*ATJ3:ATJ54)</f>
        <v>0</v>
      </c>
      <c r="AQJ21" s="385">
        <f t="shared" ca="1" si="2793"/>
        <v>1000</v>
      </c>
      <c r="AQK21" s="385">
        <f t="shared" ca="1" si="2794"/>
        <v>0</v>
      </c>
      <c r="AQL21" s="385">
        <f ca="1">IF(AQD21&lt;&gt;"",VLOOKUP(AQD21,APK4:APQ52,7,FALSE),"")</f>
        <v>1000</v>
      </c>
      <c r="AQM21" s="385">
        <f ca="1">IF(AQD21&lt;&gt;"",VLOOKUP(AQD21,APK4:APQ52,5,FALSE),"")</f>
        <v>0</v>
      </c>
      <c r="AQN21" s="385">
        <f ca="1">IF(AQD21&lt;&gt;"",VLOOKUP(AQD21,APK4:APS52,9,FALSE),"")</f>
        <v>30</v>
      </c>
      <c r="AQO21" s="385">
        <f t="shared" ca="1" si="2795"/>
        <v>0</v>
      </c>
      <c r="AQP21" s="385">
        <f t="shared" ref="AQP21" ca="1" si="3791">IF(AQD21&lt;&gt;"",RANK(AQO21,AQO18:AQO22),"")</f>
        <v>1</v>
      </c>
      <c r="AQQ21" s="385">
        <f t="shared" ref="AQQ21" ca="1" si="3792">IF(AQD21&lt;&gt;"",SUMPRODUCT((AQO18:AQO22=AQO21)*(AQJ18:AQJ22&gt;AQJ21)),"")</f>
        <v>0</v>
      </c>
      <c r="AQR21" s="385">
        <f t="shared" ref="AQR21" ca="1" si="3793">IF(AQD21&lt;&gt;"",SUMPRODUCT((AQO18:AQO22=AQO21)*(AQJ18:AQJ22=AQJ21)*(AQH18:AQH22&gt;AQH21)),"")</f>
        <v>0</v>
      </c>
      <c r="AQS21" s="385">
        <f t="shared" ref="AQS21" ca="1" si="3794">IF(AQD21&lt;&gt;"",SUMPRODUCT((AQO18:AQO22=AQO21)*(AQJ18:AQJ22=AQJ21)*(AQH18:AQH22=AQH21)*(AQL18:AQL22&gt;AQL21)),"")</f>
        <v>0</v>
      </c>
      <c r="AQT21" s="385">
        <f t="shared" ref="AQT21" ca="1" si="3795">IF(AQD21&lt;&gt;"",SUMPRODUCT((AQO18:AQO22=AQO21)*(AQJ18:AQJ22=AQJ21)*(AQH18:AQH22=AQH21)*(AQL18:AQL22=AQL21)*(AQM18:AQM22&gt;AQM21)),"")</f>
        <v>0</v>
      </c>
      <c r="AQU21" s="385">
        <f t="shared" ref="AQU21" ca="1" si="3796">IF(AQD21&lt;&gt;"",SUMPRODUCT((AQO18:AQO22=AQO21)*(AQJ18:AQJ22=AQJ21)*(AQH18:AQH22=AQH21)*(AQL18:AQL22=AQL21)*(AQM18:AQM22=AQM21)*(AQN18:AQN22&gt;AQN21)),"")</f>
        <v>0</v>
      </c>
      <c r="AQV21" s="385">
        <f t="shared" ref="AQV21" ca="1" si="3797">IF(AQD21&lt;&gt;"",IF(AQV73&lt;&gt;"",IF(AQC69=3,AQV73,AQV73+AQC69),SUM(AQP21:AQU21)),"")</f>
        <v>1</v>
      </c>
      <c r="AQW21" s="385" t="str">
        <f t="shared" ref="AQW21" ca="1" si="3798">IF(AQD21&lt;&gt;"",INDEX(AQD18:AQD22,MATCH(4,AQV18:AQV22,0),0),"")</f>
        <v>Poland</v>
      </c>
      <c r="AQX21" s="385" t="str">
        <f t="shared" ca="1" si="3085"/>
        <v/>
      </c>
      <c r="AQY21" s="385" t="str">
        <f ca="1">IF(AQX21&lt;&gt;"",SUMPRODUCT((ATI3:ATI54=AQX21)*(ATL3:ATL54=AQX22)*(ATM3:ATM54="W"))+SUMPRODUCT((ATI3:ATI54=AQX21)*(ATL3:ATL54=AQX19)*(ATM3:ATM54="W"))+SUMPRODUCT((ATI3:ATI54=AQX21)*(ATL3:ATL54=AQX20)*(ATM3:ATM54="W"))+SUMPRODUCT((ATI3:ATI54=AQX22)*(ATL3:ATL54=AQX21)*(ATN3:ATN54="W"))+SUMPRODUCT((ATI3:ATI54=AQX19)*(ATL3:ATL54=AQX21)*(ATN3:ATN54="W"))+SUMPRODUCT((ATI3:ATI54=AQX20)*(ATL3:ATL54=AQX21)*(ATN3:ATN54="W")),"")</f>
        <v/>
      </c>
      <c r="AQZ21" s="385" t="str">
        <f ca="1">IF(AQX21&lt;&gt;"",SUMPRODUCT((ATI3:ATI54=AQX21)*(ATL3:ATL54=AQX22)*(ATM3:ATM54="D"))+SUMPRODUCT((ATI3:ATI54=AQX21)*(ATL3:ATL54=AQX19)*(ATM3:ATM54="D"))+SUMPRODUCT((ATI3:ATI54=AQX21)*(ATL3:ATL54=AQX20)*(ATM3:ATM54="D"))+SUMPRODUCT((ATI3:ATI54=AQX22)*(ATL3:ATL54=AQX21)*(ATM3:ATM54="D"))+SUMPRODUCT((ATI3:ATI54=AQX19)*(ATL3:ATL54=AQX21)*(ATM3:ATM54="D"))+SUMPRODUCT((ATI3:ATI54=AQX20)*(ATL3:ATL54=AQX21)*(ATM3:ATM54="D")),"")</f>
        <v/>
      </c>
      <c r="ARA21" s="385" t="str">
        <f ca="1">IF(AQX21&lt;&gt;"",SUMPRODUCT((ATI3:ATI54=AQX21)*(ATL3:ATL54=AQX22)*(ATM3:ATM54="L"))+SUMPRODUCT((ATI3:ATI54=AQX21)*(ATL3:ATL54=AQX19)*(ATM3:ATM54="L"))+SUMPRODUCT((ATI3:ATI54=AQX21)*(ATL3:ATL54=AQX20)*(ATM3:ATM54="L"))+SUMPRODUCT((ATI3:ATI54=AQX22)*(ATL3:ATL54=AQX21)*(ATN3:ATN54="L"))+SUMPRODUCT((ATI3:ATI54=AQX19)*(ATL3:ATL54=AQX21)*(ATN3:ATN54="L"))+SUMPRODUCT((ATI3:ATI54=AQX20)*(ATL3:ATL54=AQX21)*(ATN3:ATN54="L")),"")</f>
        <v/>
      </c>
      <c r="ARB21" s="385">
        <f ca="1">SUMPRODUCT((ATI3:ATI54=AQX21)*(ATL3:ATL54=AQX22)*ATJ3:ATJ54)+SUMPRODUCT((ATI3:ATI54=AQX21)*(ATL3:ATL54=AQX18)*ATJ3:ATJ54)+SUMPRODUCT((ATI3:ATI54=AQX21)*(ATL3:ATL54=AQX19)*ATJ3:ATJ54)+SUMPRODUCT((ATI3:ATI54=AQX21)*(ATL3:ATL54=AQX20)*ATJ3:ATJ54)+SUMPRODUCT((ATI3:ATI54=AQX22)*(ATL3:ATL54=AQX21)*ATK3:ATK54)+SUMPRODUCT((ATI3:ATI54=AQX18)*(ATL3:ATL54=AQX21)*ATK3:ATK54)+SUMPRODUCT((ATI3:ATI54=AQX19)*(ATL3:ATL54=AQX21)*ATK3:ATK54)+SUMPRODUCT((ATI3:ATI54=AQX20)*(ATL3:ATL54=AQX21)*ATK3:ATK54)</f>
        <v>0</v>
      </c>
      <c r="ARC21" s="385">
        <f ca="1">SUMPRODUCT((ATI3:ATI54=AQX21)*(ATL3:ATL54=AQX22)*ATK3:ATK54)+SUMPRODUCT((ATI3:ATI54=AQX21)*(ATL3:ATL54=AQX18)*ATK3:ATK54)+SUMPRODUCT((ATI3:ATI54=AQX21)*(ATL3:ATL54=AQX19)*ATK3:ATK54)+SUMPRODUCT((ATI3:ATI54=AQX21)*(ATL3:ATL54=AQX20)*ATK3:ATK54)+SUMPRODUCT((ATI3:ATI54=AQX22)*(ATL3:ATL54=AQX21)*ATJ3:ATJ54)+SUMPRODUCT((ATI3:ATI54=AQX18)*(ATL3:ATL54=AQX21)*ATJ3:ATJ54)+SUMPRODUCT((ATI3:ATI54=AQX19)*(ATL3:ATL54=AQX21)*ATJ3:ATJ54)+SUMPRODUCT((ATI3:ATI54=AQX20)*(ATL3:ATL54=AQX21)*ATJ3:ATJ54)</f>
        <v>0</v>
      </c>
      <c r="ARD21" s="385">
        <f t="shared" ca="1" si="3086"/>
        <v>1000</v>
      </c>
      <c r="ARE21" s="385" t="str">
        <f t="shared" ca="1" si="3087"/>
        <v/>
      </c>
      <c r="ARF21" s="385" t="str">
        <f ca="1">IF(AQX21&lt;&gt;"",VLOOKUP(AQX21,APK4:APQ52,7,FALSE),"")</f>
        <v/>
      </c>
      <c r="ARG21" s="385" t="str">
        <f ca="1">IF(AQX21&lt;&gt;"",VLOOKUP(AQX21,APK4:APQ52,5,FALSE),"")</f>
        <v/>
      </c>
      <c r="ARH21" s="385" t="str">
        <f ca="1">IF(AQX21&lt;&gt;"",VLOOKUP(AQX21,APK4:APS52,9,FALSE),"")</f>
        <v/>
      </c>
      <c r="ARI21" s="385" t="str">
        <f t="shared" ca="1" si="3088"/>
        <v/>
      </c>
      <c r="ARJ21" s="385" t="str">
        <f t="shared" ref="ARJ21" ca="1" si="3799">IF(AQX21&lt;&gt;"",RANK(ARI21,ARI18:ARI22),"")</f>
        <v/>
      </c>
      <c r="ARK21" s="385" t="str">
        <f t="shared" ref="ARK21" ca="1" si="3800">IF(AQX21&lt;&gt;"",SUMPRODUCT((ARI18:ARI22=ARI21)*(ARD18:ARD22&gt;ARD21)),"")</f>
        <v/>
      </c>
      <c r="ARL21" s="385" t="str">
        <f t="shared" ref="ARL21" ca="1" si="3801">IF(AQX21&lt;&gt;"",SUMPRODUCT((ARI18:ARI22=ARI21)*(ARD18:ARD22=ARD21)*(ARB18:ARB22&gt;ARB21)),"")</f>
        <v/>
      </c>
      <c r="ARM21" s="385" t="str">
        <f t="shared" ref="ARM21" ca="1" si="3802">IF(AQX21&lt;&gt;"",SUMPRODUCT((ARI18:ARI22=ARI21)*(ARD18:ARD22=ARD21)*(ARB18:ARB22=ARB21)*(ARF18:ARF22&gt;ARF21)),"")</f>
        <v/>
      </c>
      <c r="ARN21" s="385" t="str">
        <f t="shared" ref="ARN21" ca="1" si="3803">IF(AQX21&lt;&gt;"",SUMPRODUCT((ARI18:ARI22=ARI21)*(ARD18:ARD22=ARD21)*(ARB18:ARB22=ARB21)*(ARF18:ARF22=ARF21)*(ARG18:ARG22&gt;ARG21)),"")</f>
        <v/>
      </c>
      <c r="ARO21" s="385" t="str">
        <f t="shared" ref="ARO21" ca="1" si="3804">IF(AQX21&lt;&gt;"",SUMPRODUCT((ARI18:ARI22=ARI21)*(ARD18:ARD22=ARD21)*(ARB18:ARB22=ARB21)*(ARF18:ARF22=ARF21)*(ARG18:ARG22=ARG21)*(ARH18:ARH22&gt;ARH21)),"")</f>
        <v/>
      </c>
      <c r="ARP21" s="385" t="str">
        <f t="shared" ref="ARP21" ca="1" si="3805">IF(AQX21&lt;&gt;"",IF(ARP73&lt;&gt;"",IF(AQW69=3,ARP73,ARP73+AQW69),SUM(ARJ21:ARO21)+1),"")</f>
        <v/>
      </c>
      <c r="ARQ21" s="385" t="str">
        <f t="shared" ref="ARQ21" ca="1" si="3806">IF(AQX21&lt;&gt;"",INDEX(AQX19:AQX22,MATCH(4,ARP19:ARP22,0),0),"")</f>
        <v/>
      </c>
      <c r="ARR21" s="385" t="str">
        <f t="shared" ca="1" si="3432"/>
        <v/>
      </c>
      <c r="ARS21" s="385">
        <f ca="1">SUMPRODUCT((ATI3:ATI54=ARR21)*(ATL3:ATL54=ARR22)*(ATM3:ATM54="W"))+SUMPRODUCT((ATI3:ATI54=ARR21)*(ATL3:ATL54=ARR23)*(ATM3:ATM54="W"))+SUMPRODUCT((ATI3:ATI54=ARR21)*(ATL3:ATL54=ARR20)*(ATM3:ATM54="W"))+SUMPRODUCT((ATI3:ATI54=ARR22)*(ATL3:ATL54=ARR21)*(ATN3:ATN54="W"))+SUMPRODUCT((ATI3:ATI54=ARR23)*(ATL3:ATL54=ARR21)*(ATN3:ATN54="W"))+SUMPRODUCT((ATI3:ATI54=ARR20)*(ATL3:ATL54=ARR21)*(ATN3:ATN54="W"))</f>
        <v>0</v>
      </c>
      <c r="ART21" s="385">
        <f ca="1">SUMPRODUCT((ATI3:ATI54=ARR21)*(ATL3:ATL54=ARR22)*(ATM3:ATM54="D"))+SUMPRODUCT((ATI3:ATI54=ARR21)*(ATL3:ATL54=ARR23)*(ATM3:ATM54="D"))+SUMPRODUCT((ATI3:ATI54=ARR21)*(ATL3:ATL54=ARR20)*(ATM3:ATM54="D"))+SUMPRODUCT((ATI3:ATI54=ARR22)*(ATL3:ATL54=ARR21)*(ATM3:ATM54="D"))+SUMPRODUCT((ATI3:ATI54=ARR23)*(ATL3:ATL54=ARR21)*(ATM3:ATM54="D"))+SUMPRODUCT((ATI3:ATI54=ARR20)*(ATL3:ATL54=ARR21)*(ATM3:ATM54="D"))</f>
        <v>0</v>
      </c>
      <c r="ARU21" s="385">
        <f ca="1">SUMPRODUCT((ATI3:ATI54=ARR21)*(ATL3:ATL54=ARR22)*(ATM3:ATM54="L"))+SUMPRODUCT((ATI3:ATI54=ARR21)*(ATL3:ATL54=ARR23)*(ATM3:ATM54="L"))+SUMPRODUCT((ATI3:ATI54=ARR21)*(ATL3:ATL54=ARR20)*(ATM3:ATM54="L"))+SUMPRODUCT((ATI3:ATI54=ARR22)*(ATL3:ATL54=ARR21)*(ATN3:ATN54="L"))+SUMPRODUCT((ATI3:ATI54=ARR23)*(ATL3:ATL54=ARR21)*(ATN3:ATN54="L"))+SUMPRODUCT((ATI3:ATI54=ARR20)*(ATL3:ATL54=ARR21)*(ATN3:ATN54="L"))</f>
        <v>0</v>
      </c>
      <c r="ARV21" s="385">
        <f ca="1">SUMPRODUCT((ATI3:ATI54=ARR21)*(ATL3:ATL54=ARR22)*ATJ3:ATJ54)+SUMPRODUCT((ATI3:ATI54=ARR21)*(ATL3:ATL54=ARR18)*ATJ3:ATJ54)+SUMPRODUCT((ATI3:ATI54=ARR21)*(ATL3:ATL54=ARR19)*ATJ3:ATJ54)+SUMPRODUCT((ATI3:ATI54=ARR21)*(ATL3:ATL54=ARR20)*ATJ3:ATJ54)+SUMPRODUCT((ATI3:ATI54=ARR22)*(ATL3:ATL54=ARR21)*ATK3:ATK54)+SUMPRODUCT((ATI3:ATI54=ARR18)*(ATL3:ATL54=ARR21)*ATK3:ATK54)+SUMPRODUCT((ATI3:ATI54=ARR19)*(ATL3:ATL54=ARR21)*ATK3:ATK54)+SUMPRODUCT((ATI3:ATI54=ARR20)*(ATL3:ATL54=ARR21)*ATK3:ATK54)</f>
        <v>0</v>
      </c>
      <c r="ARW21" s="385">
        <f ca="1">SUMPRODUCT((ATI3:ATI54=ARR21)*(ATL3:ATL54=ARR22)*ATK3:ATK54)+SUMPRODUCT((ATI3:ATI54=ARR21)*(ATL3:ATL54=ARR18)*ATK3:ATK54)+SUMPRODUCT((ATI3:ATI54=ARR21)*(ATL3:ATL54=ARR19)*ATK3:ATK54)+SUMPRODUCT((ATI3:ATI54=ARR21)*(ATL3:ATL54=ARR20)*ATK3:ATK54)+SUMPRODUCT((ATI3:ATI54=ARR22)*(ATL3:ATL54=ARR21)*ATJ3:ATJ54)+SUMPRODUCT((ATI3:ATI54=ARR18)*(ATL3:ATL54=ARR21)*ATJ3:ATJ54)+SUMPRODUCT((ATI3:ATI54=ARR19)*(ATL3:ATL54=ARR21)*ATJ3:ATJ54)+SUMPRODUCT((ATI3:ATI54=ARR20)*(ATL3:ATL54=ARR21)*ATJ3:ATJ54)</f>
        <v>0</v>
      </c>
      <c r="ARX21" s="385">
        <f t="shared" ca="1" si="3433"/>
        <v>1000</v>
      </c>
      <c r="ARY21" s="385" t="str">
        <f t="shared" ca="1" si="3434"/>
        <v/>
      </c>
      <c r="ARZ21" s="385" t="str">
        <f ca="1">IF(ARR21&lt;&gt;"",VLOOKUP(ARR21,APK4:APQ52,7,FALSE),"")</f>
        <v/>
      </c>
      <c r="ASA21" s="385" t="str">
        <f ca="1">IF(ARR21&lt;&gt;"",VLOOKUP(ARR21,APK4:APQ52,5,FALSE),"")</f>
        <v/>
      </c>
      <c r="ASB21" s="385" t="str">
        <f ca="1">IF(ARR21&lt;&gt;"",VLOOKUP(ARR21,APK4:APS52,9,FALSE),"")</f>
        <v/>
      </c>
      <c r="ASC21" s="385" t="str">
        <f t="shared" ca="1" si="3435"/>
        <v/>
      </c>
      <c r="ASD21" s="385" t="str">
        <f t="shared" ref="ASD21" ca="1" si="3807">IF(ARR21&lt;&gt;"",RANK(ASC21,ASC18:ASC22),"")</f>
        <v/>
      </c>
      <c r="ASE21" s="385" t="str">
        <f t="shared" ref="ASE21" ca="1" si="3808">IF(ARR21&lt;&gt;"",SUMPRODUCT((ASC18:ASC22=ASC21)*(ARX18:ARX22&gt;ARX21)),"")</f>
        <v/>
      </c>
      <c r="ASF21" s="385" t="str">
        <f t="shared" ref="ASF21" ca="1" si="3809">IF(ARR21&lt;&gt;"",SUMPRODUCT((ASC18:ASC22=ASC21)*(ARX18:ARX22=ARX21)*(ARV18:ARV22&gt;ARV21)),"")</f>
        <v/>
      </c>
      <c r="ASG21" s="385" t="str">
        <f t="shared" ref="ASG21" ca="1" si="3810">IF(ARR21&lt;&gt;"",SUMPRODUCT((ASC18:ASC22=ASC21)*(ARX18:ARX22=ARX21)*(ARV18:ARV22=ARV21)*(ARZ18:ARZ22&gt;ARZ21)),"")</f>
        <v/>
      </c>
      <c r="ASH21" s="385" t="str">
        <f t="shared" ref="ASH21" ca="1" si="3811">IF(ARR21&lt;&gt;"",SUMPRODUCT((ASC18:ASC22=ASC21)*(ARX18:ARX22=ARX21)*(ARV18:ARV22=ARV21)*(ARZ18:ARZ22=ARZ21)*(ASA18:ASA22&gt;ASA21)),"")</f>
        <v/>
      </c>
      <c r="ASI21" s="385" t="str">
        <f t="shared" ref="ASI21" ca="1" si="3812">IF(ARR21&lt;&gt;"",SUMPRODUCT((ASC18:ASC22=ASC21)*(ARX18:ARX22=ARX21)*(ARV18:ARV22=ARV21)*(ARZ18:ARZ22=ARZ21)*(ASA18:ASA22=ASA21)*(ASB18:ASB22&gt;ASB21)),"")</f>
        <v/>
      </c>
      <c r="ASJ21" s="385" t="str">
        <f t="shared" ca="1" si="3442"/>
        <v/>
      </c>
      <c r="ASK21" s="385" t="str">
        <f t="shared" ref="ASK21" ca="1" si="3813">IF(ARR21&lt;&gt;"",INDEX(ARR20:ARR22,MATCH(4,ASJ20:ASJ22,0),0),"")</f>
        <v/>
      </c>
      <c r="ASL21" s="385" t="str">
        <f t="shared" ref="ASL21" si="3814">IF(AQB18&lt;&gt;"",AQB18,"")</f>
        <v/>
      </c>
      <c r="ASM21" s="385">
        <f ca="1">SUMPRODUCT((ATI3:ATI54=ASL21)*(ATL3:ATL54=ASL22)*(ATM3:ATM54="W"))+SUMPRODUCT((ATI3:ATI54=ASL21)*(ATL3:ATL54=ASL23)*(ATM3:ATM54="W"))+SUMPRODUCT((ATI3:ATI54=ASL21)*(ATL3:ATL54=ASL24)*(ATM3:ATM54="W"))+SUMPRODUCT((ATI3:ATI54=ASL22)*(ATL3:ATL54=ASL21)*(ATN3:ATN54="W"))+SUMPRODUCT((ATI3:ATI54=ASL23)*(ATL3:ATL54=ASL21)*(ATN3:ATN54="W"))+SUMPRODUCT((ATI3:ATI54=ASL24)*(ATL3:ATL54=ASL21)*(ATN3:ATN54="W"))</f>
        <v>0</v>
      </c>
      <c r="ASN21" s="385">
        <f ca="1">SUMPRODUCT((ATI3:ATI54=ASL21)*(ATL3:ATL54=ASL22)*(ATM3:ATM54="D"))+SUMPRODUCT((ATI3:ATI54=ASL21)*(ATL3:ATL54=ASL23)*(ATM3:ATM54="D"))+SUMPRODUCT((ATI3:ATI54=ASL21)*(ATL3:ATL54=ASL24)*(ATM3:ATM54="D"))+SUMPRODUCT((ATI3:ATI54=ASL22)*(ATL3:ATL54=ASL21)*(ATM3:ATM54="D"))+SUMPRODUCT((ATI3:ATI54=ASL23)*(ATL3:ATL54=ASL21)*(ATM3:ATM54="D"))+SUMPRODUCT((ATI3:ATI54=ASL24)*(ATL3:ATL54=ASL21)*(ATM3:ATM54="D"))</f>
        <v>0</v>
      </c>
      <c r="ASO21" s="385">
        <f ca="1">SUMPRODUCT((ATI3:ATI54=ASL21)*(ATL3:ATL54=ASL22)*(ATM3:ATM54="L"))+SUMPRODUCT((ATI3:ATI54=ASL21)*(ATL3:ATL54=ASL23)*(ATM3:ATM54="L"))+SUMPRODUCT((ATI3:ATI54=ASL21)*(ATL3:ATL54=ASL24)*(ATM3:ATM54="L"))+SUMPRODUCT((ATI3:ATI54=ASL22)*(ATL3:ATL54=ASL21)*(ATN3:ATN54="L"))+SUMPRODUCT((ATI3:ATI54=ASL23)*(ATL3:ATL54=ASL21)*(ATN3:ATN54="L"))+SUMPRODUCT((ATI3:ATI54=ASL24)*(ATL3:ATL54=ASL21)*(ATN3:ATN54="L"))</f>
        <v>0</v>
      </c>
      <c r="ASP21" s="385">
        <f ca="1">SUMPRODUCT((ATI3:ATI54=ASL21)*(ATL3:ATL54=ASL22)*ATJ3:ATJ54)+SUMPRODUCT((ATI3:ATI54=ASL21)*(ATL3:ATL54=ASL18)*ATJ3:ATJ54)+SUMPRODUCT((ATI3:ATI54=ASL21)*(ATL3:ATL54=ASL19)*ATJ3:ATJ54)+SUMPRODUCT((ATI3:ATI54=ASL21)*(ATL3:ATL54=ASL20)*ATJ3:ATJ54)+SUMPRODUCT((ATI3:ATI54=ASL22)*(ATL3:ATL54=ASL21)*ATK3:ATK54)+SUMPRODUCT((ATI3:ATI54=ASL18)*(ATL3:ATL54=ASL21)*ATK3:ATK54)+SUMPRODUCT((ATI3:ATI54=ASL19)*(ATL3:ATL54=ASL21)*ATK3:ATK54)+SUMPRODUCT((ATI3:ATI54=ASL20)*(ATL3:ATL54=ASL21)*ATK3:ATK54)</f>
        <v>0</v>
      </c>
      <c r="ASQ21" s="385">
        <f ca="1">SUMPRODUCT((ATI3:ATI54=ASL21)*(ATL3:ATL54=ASL22)*ATK3:ATK54)+SUMPRODUCT((ATI3:ATI54=ASL21)*(ATL3:ATL54=ASL18)*ATK3:ATK54)+SUMPRODUCT((ATI3:ATI54=ASL21)*(ATL3:ATL54=ASL19)*ATK3:ATK54)+SUMPRODUCT((ATI3:ATI54=ASL21)*(ATL3:ATL54=ASL20)*ATK3:ATK54)+SUMPRODUCT((ATI3:ATI54=ASL22)*(ATL3:ATL54=ASL21)*ATJ3:ATJ54)+SUMPRODUCT((ATI3:ATI54=ASL18)*(ATL3:ATL54=ASL21)*ATJ3:ATJ54)+SUMPRODUCT((ATI3:ATI54=ASL19)*(ATL3:ATL54=ASL21)*ATJ3:ATJ54)+SUMPRODUCT((ATI3:ATI54=ASL20)*(ATL3:ATL54=ASL21)*ATJ3:ATJ54)</f>
        <v>0</v>
      </c>
      <c r="ASR21" s="385">
        <f t="shared" ref="ASR21" ca="1" si="3815">ASP21-ASQ21+1000</f>
        <v>1000</v>
      </c>
      <c r="ASS21" s="385" t="str">
        <f t="shared" ref="ASS21" si="3816">IF(ASL21&lt;&gt;"",ASM21*3+ASN21*1,"")</f>
        <v/>
      </c>
      <c r="AST21" s="385" t="str">
        <f>IF(ASL21&lt;&gt;"",VLOOKUP(ASL21,APK4:APQ52,7,FALSE),"")</f>
        <v/>
      </c>
      <c r="ASU21" s="385" t="str">
        <f>IF(ASL21&lt;&gt;"",VLOOKUP(ASL21,APK4:APQ52,5,FALSE),"")</f>
        <v/>
      </c>
      <c r="ASV21" s="385" t="str">
        <f>IF(ASL21&lt;&gt;"",VLOOKUP(ASL21,APK4:APS52,9,FALSE),"")</f>
        <v/>
      </c>
      <c r="ASW21" s="385" t="str">
        <f t="shared" ref="ASW21" si="3817">ASS21</f>
        <v/>
      </c>
      <c r="ASX21" s="385" t="str">
        <f t="shared" ref="ASX21" si="3818">IF(ASL21&lt;&gt;"",RANK(ASW21,ASW18:ASW22),"")</f>
        <v/>
      </c>
      <c r="ASY21" s="385" t="str">
        <f t="shared" ref="ASY21" si="3819">IF(ASL21&lt;&gt;"",SUMPRODUCT((ASW18:ASW22=ASW21)*(ASR18:ASR22&gt;ASR21)),"")</f>
        <v/>
      </c>
      <c r="ASZ21" s="385" t="str">
        <f t="shared" ref="ASZ21" si="3820">IF(ASL21&lt;&gt;"",SUMPRODUCT((ASW18:ASW22=ASW21)*(ASR18:ASR22=ASR21)*(ASP18:ASP22&gt;ASP21)),"")</f>
        <v/>
      </c>
      <c r="ATA21" s="385" t="str">
        <f t="shared" ref="ATA21" si="3821">IF(ASL21&lt;&gt;"",SUMPRODUCT((ASW18:ASW22=ASW21)*(ASR18:ASR22=ASR21)*(ASP18:ASP22=ASP21)*(AST18:AST22&gt;AST21)),"")</f>
        <v/>
      </c>
      <c r="ATB21" s="385" t="str">
        <f t="shared" ref="ATB21" si="3822">IF(ASL21&lt;&gt;"",SUMPRODUCT((ASW18:ASW22=ASW21)*(ASR18:ASR22=ASR21)*(ASP18:ASP22=ASP21)*(AST18:AST22=AST21)*(ASU18:ASU22&gt;ASU21)),"")</f>
        <v/>
      </c>
      <c r="ATC21" s="385" t="str">
        <f t="shared" ref="ATC21" si="3823">IF(ASL21&lt;&gt;"",SUMPRODUCT((ASW18:ASW22=ASW21)*(ASR18:ASR22=ASR21)*(ASP18:ASP22=ASP21)*(AST18:AST22=AST21)*(ASU18:ASU22=ASU21)*(ASV18:ASV22&gt;ASV21)),"")</f>
        <v/>
      </c>
      <c r="ATD21" s="385" t="str">
        <f t="shared" ref="ATD21" si="3824">IF(ASL21&lt;&gt;"",SUM(ASX21:ATC21)+3,"")</f>
        <v/>
      </c>
      <c r="ATE21" s="385" t="str">
        <f t="shared" ref="ATE21" si="3825">IF(ASL21&lt;&gt;"",IF(ATD21=4,ASL21,ASL22),"")</f>
        <v/>
      </c>
      <c r="ATF21" s="385" t="str">
        <f t="shared" ref="ATF21" ca="1" si="3826">IF(ATE21&lt;&gt;"",ATE21,IF(ASK21&lt;&gt;"",ASK21,IF(ARQ21&lt;&gt;"",ARQ21,IF(AQW21&lt;&gt;"",AQW21,APW21))))</f>
        <v>Poland</v>
      </c>
      <c r="ATG21" s="385">
        <v>4</v>
      </c>
      <c r="ATH21" s="385">
        <v>19</v>
      </c>
      <c r="ATI21" s="389" t="str">
        <f t="shared" si="33"/>
        <v>Italy</v>
      </c>
      <c r="ATJ21" s="389">
        <f ca="1">IF(ATI2&lt;&gt;"",IF(OFFSET('Game Board'!O26,0,ATJ1)&lt;&gt;"",OFFSET('Game Board'!O26,0,ATJ1),0),"")</f>
        <v>0</v>
      </c>
      <c r="ATK21" s="389">
        <f ca="1">IF(ATI2&lt;&gt;"",IF(OFFSET('Game Board'!P26,0,ATJ1)&lt;&gt;"",OFFSET('Game Board'!P26,0,ATJ1),0),"")</f>
        <v>0</v>
      </c>
      <c r="ATL21" s="389" t="str">
        <f t="shared" si="34"/>
        <v>Spain</v>
      </c>
      <c r="ATM21" s="389" t="str">
        <f ca="1">IF(AND(OFFSET('Game Board'!O26,0,ATJ1)&lt;&gt;"",OFFSET('Game Board'!P26,0,ATJ1)&lt;&gt;""),IF(ATJ21&gt;ATK21,"W",IF(ATJ21=ATK21,"D","L")),"")</f>
        <v/>
      </c>
      <c r="ATN21" s="385" t="str">
        <f t="shared" ca="1" si="3098"/>
        <v/>
      </c>
      <c r="ATY21" s="391"/>
      <c r="AXO21" s="389"/>
      <c r="AXP21" s="389"/>
      <c r="AXQ21" s="389"/>
      <c r="AXR21" s="389"/>
      <c r="AXS21" s="389"/>
      <c r="AYE21" s="391"/>
      <c r="BBU21" s="389"/>
      <c r="BBV21" s="389"/>
      <c r="BBW21" s="389"/>
      <c r="BBX21" s="389"/>
      <c r="BBY21" s="389"/>
      <c r="BCK21" s="391"/>
      <c r="BGA21" s="389"/>
      <c r="BGB21" s="389"/>
      <c r="BGC21" s="389"/>
      <c r="BGD21" s="389"/>
      <c r="BGE21" s="389"/>
      <c r="BGQ21" s="391"/>
      <c r="BKG21" s="389"/>
      <c r="BKH21" s="389"/>
      <c r="BKI21" s="389"/>
      <c r="BKJ21" s="389"/>
      <c r="BKK21" s="389"/>
      <c r="BKW21" s="391"/>
      <c r="BOM21" s="389"/>
      <c r="BON21" s="389"/>
      <c r="BOO21" s="389"/>
      <c r="BOP21" s="389"/>
      <c r="BOQ21" s="389"/>
      <c r="BPC21" s="391"/>
      <c r="BSS21" s="389"/>
      <c r="BST21" s="389"/>
      <c r="BSU21" s="389"/>
      <c r="BSV21" s="389"/>
      <c r="BSW21" s="389"/>
      <c r="BTI21" s="391"/>
      <c r="BWY21" s="389"/>
      <c r="BWZ21" s="389"/>
      <c r="BXA21" s="389"/>
      <c r="BXB21" s="389"/>
      <c r="BXC21" s="389"/>
      <c r="BXO21" s="391"/>
      <c r="CBE21" s="389"/>
      <c r="CBF21" s="389"/>
      <c r="CBG21" s="389"/>
      <c r="CBH21" s="389"/>
      <c r="CBI21" s="389"/>
      <c r="CBU21" s="391"/>
      <c r="CFK21" s="389"/>
      <c r="CFL21" s="389"/>
      <c r="CFM21" s="389"/>
      <c r="CFN21" s="389"/>
      <c r="CFO21" s="389"/>
      <c r="CGA21" s="391"/>
      <c r="CJQ21" s="389"/>
      <c r="CJR21" s="389"/>
      <c r="CJS21" s="389"/>
      <c r="CJT21" s="389"/>
      <c r="CJU21" s="389"/>
      <c r="CKG21" s="391"/>
      <c r="CNW21" s="389"/>
      <c r="CNX21" s="389"/>
      <c r="CNY21" s="389"/>
      <c r="CNZ21" s="389"/>
      <c r="COA21" s="389"/>
      <c r="COM21" s="391"/>
      <c r="CSC21" s="389"/>
      <c r="CSD21" s="389"/>
      <c r="CSE21" s="389"/>
      <c r="CSF21" s="389"/>
      <c r="CSG21" s="389"/>
      <c r="CSS21" s="391"/>
      <c r="CWI21" s="389"/>
      <c r="CWJ21" s="389"/>
      <c r="CWK21" s="389"/>
      <c r="CWL21" s="389"/>
      <c r="CWM21" s="389"/>
      <c r="CWY21" s="391"/>
      <c r="DAO21" s="389"/>
      <c r="DAP21" s="389"/>
      <c r="DAQ21" s="389"/>
      <c r="DAR21" s="389"/>
      <c r="DAS21" s="389"/>
      <c r="DBE21" s="391"/>
      <c r="DEU21" s="389"/>
      <c r="DEV21" s="389"/>
      <c r="DEW21" s="389"/>
      <c r="DEX21" s="389"/>
      <c r="DEY21" s="389"/>
      <c r="DFK21" s="391"/>
      <c r="DJA21" s="389"/>
      <c r="DJB21" s="389"/>
      <c r="DJC21" s="389"/>
      <c r="DJD21" s="389"/>
      <c r="DJE21" s="389"/>
      <c r="DJQ21" s="391"/>
      <c r="DNG21" s="389"/>
      <c r="DNH21" s="389"/>
      <c r="DNI21" s="389"/>
      <c r="DNJ21" s="389"/>
      <c r="DNK21" s="389"/>
      <c r="DNW21" s="391"/>
      <c r="DRM21" s="389"/>
      <c r="DRN21" s="389"/>
      <c r="DRO21" s="389"/>
      <c r="DRP21" s="389"/>
      <c r="DRQ21" s="389"/>
      <c r="DSC21" s="391"/>
      <c r="DVS21" s="389"/>
      <c r="DVT21" s="389"/>
      <c r="DVU21" s="389"/>
      <c r="DVV21" s="389"/>
      <c r="DVW21" s="389"/>
      <c r="DWI21" s="391"/>
      <c r="DZY21" s="389"/>
      <c r="DZZ21" s="389"/>
      <c r="EAA21" s="389"/>
      <c r="EAB21" s="389"/>
      <c r="EAC21" s="389"/>
      <c r="EAO21" s="391"/>
      <c r="EEE21" s="389"/>
      <c r="EEF21" s="389"/>
      <c r="EEG21" s="389"/>
      <c r="EEH21" s="389"/>
      <c r="EEI21" s="389"/>
      <c r="EEU21" s="391"/>
      <c r="EIK21" s="389"/>
      <c r="EIL21" s="389"/>
      <c r="EIM21" s="389"/>
      <c r="EIN21" s="389"/>
      <c r="EIO21" s="389"/>
      <c r="EJA21" s="391"/>
      <c r="EMQ21" s="389"/>
      <c r="EMR21" s="389"/>
      <c r="EMS21" s="389"/>
      <c r="EMT21" s="389"/>
      <c r="EMU21" s="389"/>
      <c r="ENG21" s="391"/>
      <c r="EQW21" s="389"/>
      <c r="EQX21" s="389"/>
      <c r="EQY21" s="389"/>
      <c r="EQZ21" s="389"/>
      <c r="ERA21" s="389"/>
      <c r="ERM21" s="391"/>
      <c r="EVC21" s="389"/>
      <c r="EVD21" s="389"/>
      <c r="EVE21" s="389"/>
      <c r="EVF21" s="389"/>
      <c r="EVG21" s="389"/>
      <c r="EVS21" s="391"/>
      <c r="EZI21" s="389"/>
      <c r="EZJ21" s="389"/>
      <c r="EZK21" s="389"/>
      <c r="EZL21" s="389"/>
      <c r="EZM21" s="389"/>
      <c r="EZY21" s="391"/>
      <c r="FDO21" s="389"/>
      <c r="FDP21" s="389"/>
      <c r="FDQ21" s="389"/>
      <c r="FDR21" s="389"/>
      <c r="FDS21" s="389"/>
      <c r="FEE21" s="391"/>
      <c r="FHU21" s="389"/>
      <c r="FHV21" s="389"/>
      <c r="FHW21" s="389"/>
      <c r="FHX21" s="389"/>
      <c r="FHY21" s="389"/>
      <c r="FIK21" s="391"/>
      <c r="FMA21" s="389"/>
      <c r="FMB21" s="389"/>
      <c r="FMC21" s="389"/>
      <c r="FMD21" s="389"/>
      <c r="FME21" s="389"/>
      <c r="FMQ21" s="391"/>
      <c r="FQG21" s="389"/>
      <c r="FQH21" s="389"/>
      <c r="FQI21" s="389"/>
      <c r="FQJ21" s="389"/>
      <c r="FQK21" s="389"/>
      <c r="FQW21" s="391"/>
      <c r="FUM21" s="389"/>
      <c r="FUN21" s="389"/>
      <c r="FUO21" s="389"/>
      <c r="FUP21" s="389"/>
      <c r="FUQ21" s="389"/>
      <c r="FVC21" s="391"/>
      <c r="FYS21" s="389"/>
      <c r="FYT21" s="389"/>
      <c r="FYU21" s="389"/>
      <c r="FYV21" s="389"/>
      <c r="FYW21" s="389"/>
      <c r="FZI21" s="391"/>
      <c r="GCY21" s="389"/>
      <c r="GCZ21" s="389"/>
      <c r="GDA21" s="389"/>
      <c r="GDB21" s="389"/>
      <c r="GDC21" s="389"/>
      <c r="GDO21" s="391"/>
      <c r="GHE21" s="389"/>
      <c r="GHF21" s="389"/>
      <c r="GHG21" s="389"/>
      <c r="GHH21" s="389"/>
      <c r="GHI21" s="389"/>
      <c r="GHU21" s="391"/>
      <c r="GLK21" s="389"/>
      <c r="GLL21" s="389"/>
      <c r="GLM21" s="389"/>
      <c r="GLN21" s="389"/>
      <c r="GLO21" s="389"/>
      <c r="GMA21" s="391"/>
      <c r="GPQ21" s="389"/>
      <c r="GPR21" s="389"/>
      <c r="GPS21" s="389"/>
      <c r="GPT21" s="389"/>
      <c r="GPU21" s="389"/>
      <c r="GQG21" s="391"/>
      <c r="GTW21" s="389"/>
      <c r="GTX21" s="389"/>
      <c r="GTY21" s="389"/>
      <c r="GTZ21" s="389"/>
      <c r="GUA21" s="389"/>
      <c r="GUM21" s="391"/>
      <c r="GYC21" s="389"/>
      <c r="GYD21" s="389"/>
      <c r="GYE21" s="389"/>
      <c r="GYF21" s="389"/>
      <c r="GYG21" s="389"/>
      <c r="GYS21" s="391"/>
      <c r="HCI21" s="389"/>
      <c r="HCJ21" s="389"/>
      <c r="HCK21" s="389"/>
      <c r="HCL21" s="389"/>
      <c r="HCM21" s="389"/>
      <c r="HCY21" s="391"/>
      <c r="HGO21" s="389"/>
      <c r="HGP21" s="389"/>
      <c r="HGQ21" s="389"/>
      <c r="HGR21" s="389"/>
      <c r="HGS21" s="389"/>
      <c r="HHE21" s="391"/>
      <c r="HKU21" s="389"/>
      <c r="HKV21" s="389"/>
      <c r="HKW21" s="389"/>
      <c r="HKX21" s="389"/>
      <c r="HKY21" s="389"/>
      <c r="HLK21" s="391"/>
      <c r="HPA21" s="389"/>
      <c r="HPB21" s="389"/>
      <c r="HPC21" s="389"/>
      <c r="HPD21" s="389"/>
      <c r="HPE21" s="389"/>
      <c r="HPQ21" s="391"/>
      <c r="HTG21" s="389"/>
      <c r="HTH21" s="389"/>
      <c r="HTI21" s="389"/>
      <c r="HTJ21" s="389"/>
      <c r="HTK21" s="389"/>
      <c r="HTW21" s="391"/>
      <c r="HXM21" s="389"/>
      <c r="HXN21" s="389"/>
      <c r="HXO21" s="389"/>
      <c r="HXP21" s="389"/>
      <c r="HXQ21" s="389"/>
      <c r="HYC21" s="391"/>
      <c r="IBS21" s="389"/>
      <c r="IBT21" s="389"/>
      <c r="IBU21" s="389"/>
      <c r="IBV21" s="389"/>
      <c r="IBW21" s="389"/>
      <c r="ICI21" s="391"/>
      <c r="IFY21" s="389"/>
      <c r="IFZ21" s="389"/>
      <c r="IGA21" s="389"/>
      <c r="IGB21" s="389"/>
      <c r="IGC21" s="389"/>
      <c r="IGO21" s="391"/>
      <c r="IKE21" s="389"/>
      <c r="IKF21" s="389"/>
      <c r="IKG21" s="389"/>
      <c r="IKH21" s="389"/>
      <c r="IKI21" s="389"/>
      <c r="IKU21" s="391"/>
      <c r="IOK21" s="389"/>
      <c r="IOL21" s="389"/>
      <c r="IOM21" s="389"/>
      <c r="ION21" s="389"/>
      <c r="IOO21" s="389"/>
      <c r="IPA21" s="391"/>
      <c r="ISQ21" s="389"/>
      <c r="ISR21" s="389"/>
      <c r="ISS21" s="389"/>
      <c r="IST21" s="389"/>
      <c r="ISU21" s="389"/>
      <c r="ITG21" s="391"/>
      <c r="IWW21" s="389"/>
      <c r="IWX21" s="389"/>
      <c r="IWY21" s="389"/>
      <c r="IWZ21" s="389"/>
      <c r="IXA21" s="389"/>
      <c r="IXM21" s="391"/>
      <c r="JBC21" s="389"/>
      <c r="JBD21" s="389"/>
      <c r="JBE21" s="389"/>
      <c r="JBF21" s="389"/>
      <c r="JBG21" s="389"/>
      <c r="JBS21" s="391"/>
      <c r="JFI21" s="389"/>
      <c r="JFJ21" s="389"/>
      <c r="JFK21" s="389"/>
      <c r="JFL21" s="389"/>
      <c r="JFM21" s="389"/>
      <c r="JFY21" s="391"/>
      <c r="JJO21" s="389"/>
      <c r="JJP21" s="389"/>
      <c r="JJQ21" s="389"/>
      <c r="JJR21" s="389"/>
      <c r="JJS21" s="389"/>
      <c r="JKE21" s="391"/>
      <c r="JNU21" s="389"/>
      <c r="JNV21" s="389"/>
      <c r="JNW21" s="389"/>
      <c r="JNX21" s="389"/>
      <c r="JNY21" s="389"/>
      <c r="JOK21" s="391"/>
      <c r="JSA21" s="389"/>
      <c r="JSB21" s="389"/>
      <c r="JSC21" s="389"/>
      <c r="JSD21" s="389"/>
      <c r="JSE21" s="389"/>
      <c r="JSQ21" s="391"/>
      <c r="JWG21" s="389"/>
      <c r="JWH21" s="389"/>
      <c r="JWI21" s="389"/>
      <c r="JWJ21" s="389"/>
      <c r="JWK21" s="389"/>
      <c r="JWW21" s="391"/>
      <c r="KAM21" s="389"/>
      <c r="KAN21" s="389"/>
      <c r="KAO21" s="389"/>
      <c r="KAP21" s="389"/>
      <c r="KAQ21" s="389"/>
      <c r="KBC21" s="391"/>
      <c r="KES21" s="389"/>
      <c r="KET21" s="389"/>
      <c r="KEU21" s="389"/>
      <c r="KEV21" s="389"/>
      <c r="KEW21" s="389"/>
      <c r="KFI21" s="391"/>
      <c r="KIY21" s="389"/>
      <c r="KIZ21" s="389"/>
      <c r="KJA21" s="389"/>
      <c r="KJB21" s="389"/>
      <c r="KJC21" s="389"/>
      <c r="KJO21" s="391"/>
      <c r="KNE21" s="389"/>
      <c r="KNF21" s="389"/>
      <c r="KNG21" s="389"/>
      <c r="KNH21" s="389"/>
      <c r="KNI21" s="389"/>
      <c r="KNU21" s="391"/>
      <c r="KRK21" s="389"/>
      <c r="KRL21" s="389"/>
      <c r="KRM21" s="389"/>
      <c r="KRN21" s="389"/>
      <c r="KRO21" s="389"/>
      <c r="KSA21" s="391"/>
      <c r="KVQ21" s="389"/>
      <c r="KVR21" s="389"/>
      <c r="KVS21" s="389"/>
      <c r="KVT21" s="389"/>
      <c r="KVU21" s="389"/>
      <c r="KWG21" s="391"/>
      <c r="KZW21" s="389"/>
      <c r="KZX21" s="389"/>
      <c r="KZY21" s="389"/>
      <c r="KZZ21" s="389"/>
      <c r="LAA21" s="389"/>
      <c r="LAM21" s="391"/>
      <c r="LEC21" s="389"/>
      <c r="LED21" s="389"/>
      <c r="LEE21" s="389"/>
      <c r="LEF21" s="389"/>
      <c r="LEG21" s="389"/>
      <c r="LES21" s="391"/>
      <c r="LII21" s="389"/>
      <c r="LIJ21" s="389"/>
      <c r="LIK21" s="389"/>
      <c r="LIL21" s="389"/>
      <c r="LIM21" s="389"/>
      <c r="LIY21" s="391"/>
      <c r="LMO21" s="389"/>
      <c r="LMP21" s="389"/>
      <c r="LMQ21" s="389"/>
      <c r="LMR21" s="389"/>
      <c r="LMS21" s="389"/>
      <c r="LNE21" s="391"/>
      <c r="LQU21" s="389"/>
      <c r="LQV21" s="389"/>
      <c r="LQW21" s="389"/>
      <c r="LQX21" s="389"/>
      <c r="LQY21" s="389"/>
      <c r="LRK21" s="391"/>
      <c r="LVA21" s="389"/>
      <c r="LVB21" s="389"/>
      <c r="LVC21" s="389"/>
      <c r="LVD21" s="389"/>
      <c r="LVE21" s="389"/>
      <c r="LVQ21" s="391"/>
      <c r="LZG21" s="389"/>
      <c r="LZH21" s="389"/>
      <c r="LZI21" s="389"/>
      <c r="LZJ21" s="389"/>
      <c r="LZK21" s="389"/>
      <c r="LZW21" s="391"/>
      <c r="MDM21" s="389"/>
      <c r="MDN21" s="389"/>
      <c r="MDO21" s="389"/>
      <c r="MDP21" s="389"/>
      <c r="MDQ21" s="389"/>
      <c r="MEC21" s="391"/>
      <c r="MHS21" s="389"/>
      <c r="MHT21" s="389"/>
      <c r="MHU21" s="389"/>
      <c r="MHV21" s="389"/>
      <c r="MHW21" s="389"/>
      <c r="MII21" s="391"/>
      <c r="MLY21" s="389"/>
      <c r="MLZ21" s="389"/>
      <c r="MMA21" s="389"/>
      <c r="MMB21" s="389"/>
      <c r="MMC21" s="389"/>
      <c r="MMO21" s="391"/>
      <c r="MQE21" s="389"/>
      <c r="MQF21" s="389"/>
      <c r="MQG21" s="389"/>
      <c r="MQH21" s="389"/>
      <c r="MQI21" s="389"/>
      <c r="MQU21" s="391"/>
      <c r="MUK21" s="389"/>
      <c r="MUL21" s="389"/>
      <c r="MUM21" s="389"/>
      <c r="MUN21" s="389"/>
      <c r="MUO21" s="389"/>
      <c r="MVA21" s="391"/>
      <c r="MYQ21" s="389"/>
      <c r="MYR21" s="389"/>
      <c r="MYS21" s="389"/>
      <c r="MYT21" s="389"/>
      <c r="MYU21" s="389"/>
      <c r="MZG21" s="391"/>
      <c r="NCW21" s="389"/>
      <c r="NCX21" s="389"/>
      <c r="NCY21" s="389"/>
      <c r="NCZ21" s="389"/>
      <c r="NDA21" s="389"/>
      <c r="NDM21" s="391"/>
      <c r="NHC21" s="389"/>
      <c r="NHD21" s="389"/>
      <c r="NHE21" s="389"/>
      <c r="NHF21" s="389"/>
      <c r="NHG21" s="389"/>
      <c r="NHS21" s="391"/>
      <c r="NLI21" s="389"/>
      <c r="NLJ21" s="389"/>
      <c r="NLK21" s="389"/>
      <c r="NLL21" s="389"/>
      <c r="NLM21" s="389"/>
      <c r="NLY21" s="391"/>
      <c r="NPO21" s="389"/>
      <c r="NPP21" s="389"/>
      <c r="NPQ21" s="389"/>
      <c r="NPR21" s="389"/>
      <c r="NPS21" s="389"/>
      <c r="NQE21" s="391"/>
      <c r="NTU21" s="389"/>
      <c r="NTV21" s="389"/>
      <c r="NTW21" s="389"/>
      <c r="NTX21" s="389"/>
      <c r="NTY21" s="389"/>
      <c r="NUK21" s="391"/>
      <c r="NYA21" s="389"/>
      <c r="NYB21" s="389"/>
      <c r="NYC21" s="389"/>
      <c r="NYD21" s="389"/>
      <c r="NYE21" s="389"/>
      <c r="NYQ21" s="391"/>
      <c r="OCG21" s="389"/>
      <c r="OCH21" s="389"/>
      <c r="OCI21" s="389"/>
      <c r="OCJ21" s="389"/>
      <c r="OCK21" s="389"/>
      <c r="OCW21" s="391"/>
      <c r="OGM21" s="389"/>
      <c r="OGN21" s="389"/>
      <c r="OGO21" s="389"/>
      <c r="OGP21" s="389"/>
      <c r="OGQ21" s="389"/>
      <c r="OHC21" s="391"/>
      <c r="OKS21" s="389"/>
      <c r="OKT21" s="389"/>
      <c r="OKU21" s="389"/>
      <c r="OKV21" s="389"/>
      <c r="OKW21" s="389"/>
      <c r="OLI21" s="391"/>
      <c r="OOY21" s="389"/>
      <c r="OOZ21" s="389"/>
      <c r="OPA21" s="389"/>
      <c r="OPB21" s="389"/>
      <c r="OPC21" s="389"/>
      <c r="OPO21" s="391"/>
      <c r="OTE21" s="389"/>
      <c r="OTF21" s="389"/>
      <c r="OTG21" s="389"/>
      <c r="OTH21" s="389"/>
      <c r="OTI21" s="389"/>
      <c r="OTU21" s="391"/>
      <c r="OXK21" s="389"/>
      <c r="OXL21" s="389"/>
      <c r="OXM21" s="389"/>
      <c r="OXN21" s="389"/>
      <c r="OXO21" s="389"/>
      <c r="OYA21" s="391"/>
      <c r="PBQ21" s="389"/>
      <c r="PBR21" s="389"/>
      <c r="PBS21" s="389"/>
      <c r="PBT21" s="389"/>
      <c r="PBU21" s="389"/>
      <c r="PCG21" s="391"/>
      <c r="PFW21" s="389"/>
      <c r="PFX21" s="389"/>
      <c r="PFY21" s="389"/>
      <c r="PFZ21" s="389"/>
      <c r="PGA21" s="389"/>
      <c r="PGM21" s="391"/>
      <c r="PKC21" s="389"/>
      <c r="PKD21" s="389"/>
      <c r="PKE21" s="389"/>
      <c r="PKF21" s="389"/>
      <c r="PKG21" s="389"/>
      <c r="PKS21" s="391"/>
      <c r="POI21" s="389"/>
      <c r="POJ21" s="389"/>
      <c r="POK21" s="389"/>
      <c r="POL21" s="389"/>
      <c r="POM21" s="389"/>
    </row>
    <row r="22" spans="2:1995 2085:2985 3075:4085 4175:5075 5165:6065 6155:7165 7255:8155 8245:9145 9235:10233 10241:11219" x14ac:dyDescent="0.25">
      <c r="K22" s="391"/>
      <c r="CZ22" s="385">
        <v>20</v>
      </c>
      <c r="DA22" s="389" t="str">
        <f>'Game Board'!F27</f>
        <v>Portugal</v>
      </c>
      <c r="DB22" s="389">
        <f>IF(DA2&lt;&gt;"",IF(AND('Game Board'!G27&lt;&gt;"",'Game Board'!H27&lt;&gt;""),'Game Board'!G27,0),"")</f>
        <v>0</v>
      </c>
      <c r="DC22" s="389">
        <f>IF(DA2&lt;&gt;"",IF(AND('Game Board'!G27&lt;&gt;"",'Game Board'!H27&lt;&gt;""),'Game Board'!H27,0),"")</f>
        <v>0</v>
      </c>
      <c r="DD22" s="389" t="str">
        <f>'Game Board'!I27</f>
        <v>Belgium</v>
      </c>
      <c r="DE22" s="389" t="str">
        <f>IF(AND('Game Board'!G27&lt;&gt;"",'Game Board'!H27&lt;&gt;""),IF(DB22&gt;DC22,"W",IF(DB22=DC22,"D","L")),"")</f>
        <v/>
      </c>
      <c r="DF22" s="385" t="str">
        <f t="shared" si="36"/>
        <v/>
      </c>
      <c r="DQ22" s="391">
        <f t="shared" si="293"/>
        <v>0</v>
      </c>
      <c r="HF22" s="385">
        <v>20</v>
      </c>
      <c r="HG22" s="389" t="str">
        <f t="shared" si="37"/>
        <v>Portugal</v>
      </c>
      <c r="HH22" s="389">
        <f ca="1">IF(OFFSET('Game Board'!O27,0,HH1)&lt;&gt;"",OFFSET('Game Board'!O27,0,HH1),0)</f>
        <v>0</v>
      </c>
      <c r="HI22" s="389">
        <f ca="1">IF(OFFSET('Game Board'!P27,0,HH1)&lt;&gt;"",OFFSET('Game Board'!P27,0,HH1),0)</f>
        <v>0</v>
      </c>
      <c r="HJ22" s="389" t="str">
        <f t="shared" si="38"/>
        <v>Belgium</v>
      </c>
      <c r="HK22" s="389" t="str">
        <f ca="1">IF(AND(OFFSET('Game Board'!O27,0,HH1)&lt;&gt;"",OFFSET('Game Board'!P27,0,HH1)&lt;&gt;""),IF(HH22&gt;HI22,"W",IF(HH22=HI22,"D","L")),"")</f>
        <v/>
      </c>
      <c r="HL22" s="385" t="str">
        <f t="shared" ca="1" si="39"/>
        <v/>
      </c>
      <c r="HW22" s="391">
        <f t="shared" si="45"/>
        <v>0</v>
      </c>
      <c r="LL22" s="385">
        <v>20</v>
      </c>
      <c r="LM22" s="389" t="str">
        <f t="shared" si="9"/>
        <v>Portugal</v>
      </c>
      <c r="LN22" s="389">
        <f ca="1">IF(OFFSET('Game Board'!O27,0,LN1)&lt;&gt;"",OFFSET('Game Board'!O27,0,LN1),0)</f>
        <v>0</v>
      </c>
      <c r="LO22" s="389">
        <f ca="1">IF(OFFSET('Game Board'!P27,0,LN1)&lt;&gt;"",OFFSET('Game Board'!P27,0,LN1),0)</f>
        <v>0</v>
      </c>
      <c r="LP22" s="389" t="str">
        <f t="shared" si="10"/>
        <v>Belgium</v>
      </c>
      <c r="LQ22" s="389" t="str">
        <f ca="1">IF(AND(OFFSET('Game Board'!O27,0,LN1)&lt;&gt;"",OFFSET('Game Board'!P27,0,LN1)&lt;&gt;""),IF(LN22&gt;LO22,"W",IF(LN22=LO22,"D","L")),"")</f>
        <v/>
      </c>
      <c r="LR22" s="385" t="str">
        <f t="shared" ca="1" si="2842"/>
        <v/>
      </c>
      <c r="MC22" s="391">
        <f t="shared" si="72"/>
        <v>0</v>
      </c>
      <c r="PR22" s="385">
        <v>20</v>
      </c>
      <c r="PS22" s="389" t="str">
        <f t="shared" si="12"/>
        <v>Portugal</v>
      </c>
      <c r="PT22" s="389">
        <f ca="1">IF(OFFSET('Game Board'!O27,0,PT1)&lt;&gt;"",OFFSET('Game Board'!O27,0,PT1),0)</f>
        <v>0</v>
      </c>
      <c r="PU22" s="389">
        <f ca="1">IF(OFFSET('Game Board'!P27,0,PT1)&lt;&gt;"",OFFSET('Game Board'!P27,0,PT1),0)</f>
        <v>0</v>
      </c>
      <c r="PV22" s="389" t="str">
        <f t="shared" si="13"/>
        <v>Belgium</v>
      </c>
      <c r="PW22" s="389" t="str">
        <f ca="1">IF(AND(OFFSET('Game Board'!O27,0,PT1)&lt;&gt;"",OFFSET('Game Board'!P27,0,PT1)&lt;&gt;""),IF(PT22&gt;PU22,"W",IF(PT22=PU22,"D","L")),"")</f>
        <v/>
      </c>
      <c r="PX22" s="385" t="str">
        <f t="shared" ca="1" si="2874"/>
        <v/>
      </c>
      <c r="QI22" s="391">
        <f t="shared" si="99"/>
        <v>0</v>
      </c>
      <c r="TX22" s="385">
        <v>20</v>
      </c>
      <c r="TY22" s="389" t="str">
        <f t="shared" si="15"/>
        <v>Portugal</v>
      </c>
      <c r="TZ22" s="389">
        <f ca="1">IF(OFFSET('Game Board'!O27,0,TZ1)&lt;&gt;"",OFFSET('Game Board'!O27,0,TZ1),0)</f>
        <v>0</v>
      </c>
      <c r="UA22" s="389">
        <f ca="1">IF(OFFSET('Game Board'!P27,0,TZ1)&lt;&gt;"",OFFSET('Game Board'!P27,0,TZ1),0)</f>
        <v>0</v>
      </c>
      <c r="UB22" s="389" t="str">
        <f t="shared" si="16"/>
        <v>Belgium</v>
      </c>
      <c r="UC22" s="389" t="str">
        <f ca="1">IF(AND(OFFSET('Game Board'!O27,0,TZ1)&lt;&gt;"",OFFSET('Game Board'!P27,0,TZ1)&lt;&gt;""),IF(TZ22&gt;UA22,"W",IF(TZ22=UA22,"D","L")),"")</f>
        <v/>
      </c>
      <c r="UD22" s="385" t="str">
        <f t="shared" ca="1" si="2906"/>
        <v/>
      </c>
      <c r="UO22" s="391">
        <f t="shared" si="126"/>
        <v>0</v>
      </c>
      <c r="YD22" s="385">
        <v>20</v>
      </c>
      <c r="YE22" s="389" t="str">
        <f t="shared" si="18"/>
        <v>Portugal</v>
      </c>
      <c r="YF22" s="389">
        <f ca="1">IF(OFFSET('Game Board'!O27,0,YF1)&lt;&gt;"",OFFSET('Game Board'!O27,0,YF1),0)</f>
        <v>0</v>
      </c>
      <c r="YG22" s="389">
        <f ca="1">IF(OFFSET('Game Board'!P27,0,YF1)&lt;&gt;"",OFFSET('Game Board'!P27,0,YF1),0)</f>
        <v>0</v>
      </c>
      <c r="YH22" s="389" t="str">
        <f t="shared" si="19"/>
        <v>Belgium</v>
      </c>
      <c r="YI22" s="389" t="str">
        <f ca="1">IF(AND(OFFSET('Game Board'!O27,0,YF1)&lt;&gt;"",OFFSET('Game Board'!P27,0,YF1)&lt;&gt;""),IF(YF22&gt;YG22,"W",IF(YF22=YG22,"D","L")),"")</f>
        <v/>
      </c>
      <c r="YJ22" s="385" t="str">
        <f t="shared" ca="1" si="2938"/>
        <v/>
      </c>
      <c r="YU22" s="391">
        <f t="shared" si="153"/>
        <v>0</v>
      </c>
      <c r="ACJ22" s="385">
        <v>20</v>
      </c>
      <c r="ACK22" s="389" t="str">
        <f t="shared" si="21"/>
        <v>Portugal</v>
      </c>
      <c r="ACL22" s="389">
        <f ca="1">IF(OFFSET('Game Board'!O27,0,ACL1)&lt;&gt;"",OFFSET('Game Board'!O27,0,ACL1),0)</f>
        <v>0</v>
      </c>
      <c r="ACM22" s="389">
        <f ca="1">IF(OFFSET('Game Board'!P27,0,ACL1)&lt;&gt;"",OFFSET('Game Board'!P27,0,ACL1),0)</f>
        <v>0</v>
      </c>
      <c r="ACN22" s="389" t="str">
        <f t="shared" si="22"/>
        <v>Belgium</v>
      </c>
      <c r="ACO22" s="389" t="str">
        <f ca="1">IF(AND(OFFSET('Game Board'!O27,0,ACL1)&lt;&gt;"",OFFSET('Game Board'!P27,0,ACL1)&lt;&gt;""),IF(ACL22&gt;ACM22,"W",IF(ACL22=ACM22,"D","L")),"")</f>
        <v/>
      </c>
      <c r="ACP22" s="385" t="str">
        <f t="shared" ca="1" si="2970"/>
        <v/>
      </c>
      <c r="ADA22" s="391">
        <f t="shared" si="180"/>
        <v>0</v>
      </c>
      <c r="AGP22" s="385">
        <v>20</v>
      </c>
      <c r="AGQ22" s="389" t="str">
        <f t="shared" si="24"/>
        <v>Portugal</v>
      </c>
      <c r="AGR22" s="389">
        <f ca="1">IF(OFFSET('Game Board'!O27,0,AGR1)&lt;&gt;"",OFFSET('Game Board'!O27,0,AGR1),0)</f>
        <v>0</v>
      </c>
      <c r="AGS22" s="389">
        <f ca="1">IF(OFFSET('Game Board'!P27,0,AGR1)&lt;&gt;"",OFFSET('Game Board'!P27,0,AGR1),0)</f>
        <v>0</v>
      </c>
      <c r="AGT22" s="389" t="str">
        <f t="shared" si="25"/>
        <v>Belgium</v>
      </c>
      <c r="AGU22" s="389" t="str">
        <f ca="1">IF(AND(OFFSET('Game Board'!O27,0,AGR1)&lt;&gt;"",OFFSET('Game Board'!P27,0,AGR1)&lt;&gt;""),IF(AGR22&gt;AGS22,"W",IF(AGR22=AGS22,"D","L")),"")</f>
        <v/>
      </c>
      <c r="AGV22" s="385" t="str">
        <f t="shared" ca="1" si="3002"/>
        <v/>
      </c>
      <c r="AHG22" s="391">
        <f t="shared" si="207"/>
        <v>0</v>
      </c>
      <c r="AKV22" s="385">
        <v>20</v>
      </c>
      <c r="AKW22" s="389" t="str">
        <f t="shared" si="27"/>
        <v>Portugal</v>
      </c>
      <c r="AKX22" s="389">
        <f ca="1">IF(OFFSET('Game Board'!O27,0,AKX1)&lt;&gt;"",OFFSET('Game Board'!O27,0,AKX1),0)</f>
        <v>0</v>
      </c>
      <c r="AKY22" s="389">
        <f ca="1">IF(OFFSET('Game Board'!P27,0,AKX1)&lt;&gt;"",OFFSET('Game Board'!P27,0,AKX1),0)</f>
        <v>0</v>
      </c>
      <c r="AKZ22" s="389" t="str">
        <f t="shared" si="28"/>
        <v>Belgium</v>
      </c>
      <c r="ALA22" s="389" t="str">
        <f ca="1">IF(AND(OFFSET('Game Board'!O27,0,AKX1)&lt;&gt;"",OFFSET('Game Board'!P27,0,AKX1)&lt;&gt;""),IF(AKX22&gt;AKY22,"W",IF(AKX22=AKY22,"D","L")),"")</f>
        <v/>
      </c>
      <c r="ALB22" s="385" t="str">
        <f t="shared" ca="1" si="3034"/>
        <v/>
      </c>
      <c r="ALM22" s="391">
        <f t="shared" si="234"/>
        <v>0</v>
      </c>
      <c r="APB22" s="385">
        <v>20</v>
      </c>
      <c r="APC22" s="389" t="str">
        <f t="shared" si="30"/>
        <v>Portugal</v>
      </c>
      <c r="APD22" s="389">
        <f ca="1">IF(OFFSET('Game Board'!O27,0,APD1)&lt;&gt;"",OFFSET('Game Board'!O27,0,APD1),0)</f>
        <v>0</v>
      </c>
      <c r="APE22" s="389">
        <f ca="1">IF(OFFSET('Game Board'!P27,0,APD1)&lt;&gt;"",OFFSET('Game Board'!P27,0,APD1),0)</f>
        <v>0</v>
      </c>
      <c r="APF22" s="389" t="str">
        <f t="shared" si="31"/>
        <v>Belgium</v>
      </c>
      <c r="APG22" s="389" t="str">
        <f ca="1">IF(AND(OFFSET('Game Board'!O27,0,APD1)&lt;&gt;"",OFFSET('Game Board'!P27,0,APD1)&lt;&gt;""),IF(APD22&gt;APE22,"W",IF(APD22=APE22,"D","L")),"")</f>
        <v/>
      </c>
      <c r="APH22" s="385" t="str">
        <f t="shared" ca="1" si="3066"/>
        <v/>
      </c>
      <c r="APS22" s="391">
        <f t="shared" si="261"/>
        <v>0</v>
      </c>
      <c r="ATH22" s="385">
        <v>20</v>
      </c>
      <c r="ATI22" s="389" t="str">
        <f t="shared" si="33"/>
        <v>Portugal</v>
      </c>
      <c r="ATJ22" s="389">
        <f ca="1">IF(ATI2&lt;&gt;"",IF(OFFSET('Game Board'!O27,0,ATJ1)&lt;&gt;"",OFFSET('Game Board'!O27,0,ATJ1),0),"")</f>
        <v>0</v>
      </c>
      <c r="ATK22" s="389">
        <f ca="1">IF(ATI2&lt;&gt;"",IF(OFFSET('Game Board'!P27,0,ATJ1)&lt;&gt;"",OFFSET('Game Board'!P27,0,ATJ1),0),"")</f>
        <v>0</v>
      </c>
      <c r="ATL22" s="389" t="str">
        <f t="shared" si="34"/>
        <v>Belgium</v>
      </c>
      <c r="ATM22" s="389" t="str">
        <f ca="1">IF(AND(OFFSET('Game Board'!O27,0,ATJ1)&lt;&gt;"",OFFSET('Game Board'!P27,0,ATJ1)&lt;&gt;""),IF(ATJ22&gt;ATK22,"W",IF(ATJ22=ATK22,"D","L")),"")</f>
        <v/>
      </c>
      <c r="ATN22" s="385" t="str">
        <f t="shared" ca="1" si="3098"/>
        <v/>
      </c>
      <c r="ATY22" s="391"/>
      <c r="AXO22" s="389"/>
      <c r="AXP22" s="389"/>
      <c r="AXQ22" s="389"/>
      <c r="AXR22" s="389"/>
      <c r="AXS22" s="389"/>
      <c r="AYE22" s="391"/>
      <c r="BBU22" s="389"/>
      <c r="BBV22" s="389"/>
      <c r="BBW22" s="389"/>
      <c r="BBX22" s="389"/>
      <c r="BBY22" s="389"/>
      <c r="BCK22" s="391"/>
      <c r="BGA22" s="389"/>
      <c r="BGB22" s="389"/>
      <c r="BGC22" s="389"/>
      <c r="BGD22" s="389"/>
      <c r="BGE22" s="389"/>
      <c r="BGQ22" s="391"/>
      <c r="BKG22" s="389"/>
      <c r="BKH22" s="389"/>
      <c r="BKI22" s="389"/>
      <c r="BKJ22" s="389"/>
      <c r="BKK22" s="389"/>
      <c r="BKW22" s="391"/>
      <c r="BOM22" s="389"/>
      <c r="BON22" s="389"/>
      <c r="BOO22" s="389"/>
      <c r="BOP22" s="389"/>
      <c r="BOQ22" s="389"/>
      <c r="BPC22" s="391"/>
      <c r="BSS22" s="389"/>
      <c r="BST22" s="389"/>
      <c r="BSU22" s="389"/>
      <c r="BSV22" s="389"/>
      <c r="BSW22" s="389"/>
      <c r="BTI22" s="391"/>
      <c r="BWY22" s="389"/>
      <c r="BWZ22" s="389"/>
      <c r="BXA22" s="389"/>
      <c r="BXB22" s="389"/>
      <c r="BXC22" s="389"/>
      <c r="BXO22" s="391"/>
      <c r="CBE22" s="389"/>
      <c r="CBF22" s="389"/>
      <c r="CBG22" s="389"/>
      <c r="CBH22" s="389"/>
      <c r="CBI22" s="389"/>
      <c r="CBU22" s="391"/>
      <c r="CFK22" s="389"/>
      <c r="CFL22" s="389"/>
      <c r="CFM22" s="389"/>
      <c r="CFN22" s="389"/>
      <c r="CFO22" s="389"/>
      <c r="CGA22" s="391"/>
      <c r="CJQ22" s="389"/>
      <c r="CJR22" s="389"/>
      <c r="CJS22" s="389"/>
      <c r="CJT22" s="389"/>
      <c r="CJU22" s="389"/>
      <c r="CKG22" s="391"/>
      <c r="CNW22" s="389"/>
      <c r="CNX22" s="389"/>
      <c r="CNY22" s="389"/>
      <c r="CNZ22" s="389"/>
      <c r="COA22" s="389"/>
      <c r="COM22" s="391"/>
      <c r="CSC22" s="389"/>
      <c r="CSD22" s="389"/>
      <c r="CSE22" s="389"/>
      <c r="CSF22" s="389"/>
      <c r="CSG22" s="389"/>
      <c r="CSS22" s="391"/>
      <c r="CWI22" s="389"/>
      <c r="CWJ22" s="389"/>
      <c r="CWK22" s="389"/>
      <c r="CWL22" s="389"/>
      <c r="CWM22" s="389"/>
      <c r="CWY22" s="391"/>
      <c r="DAO22" s="389"/>
      <c r="DAP22" s="389"/>
      <c r="DAQ22" s="389"/>
      <c r="DAR22" s="389"/>
      <c r="DAS22" s="389"/>
      <c r="DBE22" s="391"/>
      <c r="DEU22" s="389"/>
      <c r="DEV22" s="389"/>
      <c r="DEW22" s="389"/>
      <c r="DEX22" s="389"/>
      <c r="DEY22" s="389"/>
      <c r="DFK22" s="391"/>
      <c r="DJA22" s="389"/>
      <c r="DJB22" s="389"/>
      <c r="DJC22" s="389"/>
      <c r="DJD22" s="389"/>
      <c r="DJE22" s="389"/>
      <c r="DJQ22" s="391"/>
      <c r="DNG22" s="389"/>
      <c r="DNH22" s="389"/>
      <c r="DNI22" s="389"/>
      <c r="DNJ22" s="389"/>
      <c r="DNK22" s="389"/>
      <c r="DNW22" s="391"/>
      <c r="DRM22" s="389"/>
      <c r="DRN22" s="389"/>
      <c r="DRO22" s="389"/>
      <c r="DRP22" s="389"/>
      <c r="DRQ22" s="389"/>
      <c r="DSC22" s="391"/>
      <c r="DVS22" s="389"/>
      <c r="DVT22" s="389"/>
      <c r="DVU22" s="389"/>
      <c r="DVV22" s="389"/>
      <c r="DVW22" s="389"/>
      <c r="DWI22" s="391"/>
      <c r="DZY22" s="389"/>
      <c r="DZZ22" s="389"/>
      <c r="EAA22" s="389"/>
      <c r="EAB22" s="389"/>
      <c r="EAC22" s="389"/>
      <c r="EAO22" s="391"/>
      <c r="EEE22" s="389"/>
      <c r="EEF22" s="389"/>
      <c r="EEG22" s="389"/>
      <c r="EEH22" s="389"/>
      <c r="EEI22" s="389"/>
      <c r="EEU22" s="391"/>
      <c r="EIK22" s="389"/>
      <c r="EIL22" s="389"/>
      <c r="EIM22" s="389"/>
      <c r="EIN22" s="389"/>
      <c r="EIO22" s="389"/>
      <c r="EJA22" s="391"/>
      <c r="EMQ22" s="389"/>
      <c r="EMR22" s="389"/>
      <c r="EMS22" s="389"/>
      <c r="EMT22" s="389"/>
      <c r="EMU22" s="389"/>
      <c r="ENG22" s="391"/>
      <c r="EQW22" s="389"/>
      <c r="EQX22" s="389"/>
      <c r="EQY22" s="389"/>
      <c r="EQZ22" s="389"/>
      <c r="ERA22" s="389"/>
      <c r="ERM22" s="391"/>
      <c r="EVC22" s="389"/>
      <c r="EVD22" s="389"/>
      <c r="EVE22" s="389"/>
      <c r="EVF22" s="389"/>
      <c r="EVG22" s="389"/>
      <c r="EVS22" s="391"/>
      <c r="EZI22" s="389"/>
      <c r="EZJ22" s="389"/>
      <c r="EZK22" s="389"/>
      <c r="EZL22" s="389"/>
      <c r="EZM22" s="389"/>
      <c r="EZY22" s="391"/>
      <c r="FDO22" s="389"/>
      <c r="FDP22" s="389"/>
      <c r="FDQ22" s="389"/>
      <c r="FDR22" s="389"/>
      <c r="FDS22" s="389"/>
      <c r="FEE22" s="391"/>
      <c r="FHU22" s="389"/>
      <c r="FHV22" s="389"/>
      <c r="FHW22" s="389"/>
      <c r="FHX22" s="389"/>
      <c r="FHY22" s="389"/>
      <c r="FIK22" s="391"/>
      <c r="FMA22" s="389"/>
      <c r="FMB22" s="389"/>
      <c r="FMC22" s="389"/>
      <c r="FMD22" s="389"/>
      <c r="FME22" s="389"/>
      <c r="FMQ22" s="391"/>
      <c r="FQG22" s="389"/>
      <c r="FQH22" s="389"/>
      <c r="FQI22" s="389"/>
      <c r="FQJ22" s="389"/>
      <c r="FQK22" s="389"/>
      <c r="FQW22" s="391"/>
      <c r="FUM22" s="389"/>
      <c r="FUN22" s="389"/>
      <c r="FUO22" s="389"/>
      <c r="FUP22" s="389"/>
      <c r="FUQ22" s="389"/>
      <c r="FVC22" s="391"/>
      <c r="FYS22" s="389"/>
      <c r="FYT22" s="389"/>
      <c r="FYU22" s="389"/>
      <c r="FYV22" s="389"/>
      <c r="FYW22" s="389"/>
      <c r="FZI22" s="391"/>
      <c r="GCY22" s="389"/>
      <c r="GCZ22" s="389"/>
      <c r="GDA22" s="389"/>
      <c r="GDB22" s="389"/>
      <c r="GDC22" s="389"/>
      <c r="GDO22" s="391"/>
      <c r="GHE22" s="389"/>
      <c r="GHF22" s="389"/>
      <c r="GHG22" s="389"/>
      <c r="GHH22" s="389"/>
      <c r="GHI22" s="389"/>
      <c r="GHU22" s="391"/>
      <c r="GLK22" s="389"/>
      <c r="GLL22" s="389"/>
      <c r="GLM22" s="389"/>
      <c r="GLN22" s="389"/>
      <c r="GLO22" s="389"/>
      <c r="GMA22" s="391"/>
      <c r="GPQ22" s="389"/>
      <c r="GPR22" s="389"/>
      <c r="GPS22" s="389"/>
      <c r="GPT22" s="389"/>
      <c r="GPU22" s="389"/>
      <c r="GQG22" s="391"/>
      <c r="GTW22" s="389"/>
      <c r="GTX22" s="389"/>
      <c r="GTY22" s="389"/>
      <c r="GTZ22" s="389"/>
      <c r="GUA22" s="389"/>
      <c r="GUM22" s="391"/>
      <c r="GYC22" s="389"/>
      <c r="GYD22" s="389"/>
      <c r="GYE22" s="389"/>
      <c r="GYF22" s="389"/>
      <c r="GYG22" s="389"/>
      <c r="GYS22" s="391"/>
      <c r="HCI22" s="389"/>
      <c r="HCJ22" s="389"/>
      <c r="HCK22" s="389"/>
      <c r="HCL22" s="389"/>
      <c r="HCM22" s="389"/>
      <c r="HCY22" s="391"/>
      <c r="HGO22" s="389"/>
      <c r="HGP22" s="389"/>
      <c r="HGQ22" s="389"/>
      <c r="HGR22" s="389"/>
      <c r="HGS22" s="389"/>
      <c r="HHE22" s="391"/>
      <c r="HKU22" s="389"/>
      <c r="HKV22" s="389"/>
      <c r="HKW22" s="389"/>
      <c r="HKX22" s="389"/>
      <c r="HKY22" s="389"/>
      <c r="HLK22" s="391"/>
      <c r="HPA22" s="389"/>
      <c r="HPB22" s="389"/>
      <c r="HPC22" s="389"/>
      <c r="HPD22" s="389"/>
      <c r="HPE22" s="389"/>
      <c r="HPQ22" s="391"/>
      <c r="HTG22" s="389"/>
      <c r="HTH22" s="389"/>
      <c r="HTI22" s="389"/>
      <c r="HTJ22" s="389"/>
      <c r="HTK22" s="389"/>
      <c r="HTW22" s="391"/>
      <c r="HXM22" s="389"/>
      <c r="HXN22" s="389"/>
      <c r="HXO22" s="389"/>
      <c r="HXP22" s="389"/>
      <c r="HXQ22" s="389"/>
      <c r="HYC22" s="391"/>
      <c r="IBS22" s="389"/>
      <c r="IBT22" s="389"/>
      <c r="IBU22" s="389"/>
      <c r="IBV22" s="389"/>
      <c r="IBW22" s="389"/>
      <c r="ICI22" s="391"/>
      <c r="IFY22" s="389"/>
      <c r="IFZ22" s="389"/>
      <c r="IGA22" s="389"/>
      <c r="IGB22" s="389"/>
      <c r="IGC22" s="389"/>
      <c r="IGO22" s="391"/>
      <c r="IKE22" s="389"/>
      <c r="IKF22" s="389"/>
      <c r="IKG22" s="389"/>
      <c r="IKH22" s="389"/>
      <c r="IKI22" s="389"/>
      <c r="IKU22" s="391"/>
      <c r="IOK22" s="389"/>
      <c r="IOL22" s="389"/>
      <c r="IOM22" s="389"/>
      <c r="ION22" s="389"/>
      <c r="IOO22" s="389"/>
      <c r="IPA22" s="391"/>
      <c r="ISQ22" s="389"/>
      <c r="ISR22" s="389"/>
      <c r="ISS22" s="389"/>
      <c r="IST22" s="389"/>
      <c r="ISU22" s="389"/>
      <c r="ITG22" s="391"/>
      <c r="IWW22" s="389"/>
      <c r="IWX22" s="389"/>
      <c r="IWY22" s="389"/>
      <c r="IWZ22" s="389"/>
      <c r="IXA22" s="389"/>
      <c r="IXM22" s="391"/>
      <c r="JBC22" s="389"/>
      <c r="JBD22" s="389"/>
      <c r="JBE22" s="389"/>
      <c r="JBF22" s="389"/>
      <c r="JBG22" s="389"/>
      <c r="JBS22" s="391"/>
      <c r="JFI22" s="389"/>
      <c r="JFJ22" s="389"/>
      <c r="JFK22" s="389"/>
      <c r="JFL22" s="389"/>
      <c r="JFM22" s="389"/>
      <c r="JFY22" s="391"/>
      <c r="JJO22" s="389"/>
      <c r="JJP22" s="389"/>
      <c r="JJQ22" s="389"/>
      <c r="JJR22" s="389"/>
      <c r="JJS22" s="389"/>
      <c r="JKE22" s="391"/>
      <c r="JNU22" s="389"/>
      <c r="JNV22" s="389"/>
      <c r="JNW22" s="389"/>
      <c r="JNX22" s="389"/>
      <c r="JNY22" s="389"/>
      <c r="JOK22" s="391"/>
      <c r="JSA22" s="389"/>
      <c r="JSB22" s="389"/>
      <c r="JSC22" s="389"/>
      <c r="JSD22" s="389"/>
      <c r="JSE22" s="389"/>
      <c r="JSQ22" s="391"/>
      <c r="JWG22" s="389"/>
      <c r="JWH22" s="389"/>
      <c r="JWI22" s="389"/>
      <c r="JWJ22" s="389"/>
      <c r="JWK22" s="389"/>
      <c r="JWW22" s="391"/>
      <c r="KAM22" s="389"/>
      <c r="KAN22" s="389"/>
      <c r="KAO22" s="389"/>
      <c r="KAP22" s="389"/>
      <c r="KAQ22" s="389"/>
      <c r="KBC22" s="391"/>
      <c r="KES22" s="389"/>
      <c r="KET22" s="389"/>
      <c r="KEU22" s="389"/>
      <c r="KEV22" s="389"/>
      <c r="KEW22" s="389"/>
      <c r="KFI22" s="391"/>
      <c r="KIY22" s="389"/>
      <c r="KIZ22" s="389"/>
      <c r="KJA22" s="389"/>
      <c r="KJB22" s="389"/>
      <c r="KJC22" s="389"/>
      <c r="KJO22" s="391"/>
      <c r="KNE22" s="389"/>
      <c r="KNF22" s="389"/>
      <c r="KNG22" s="389"/>
      <c r="KNH22" s="389"/>
      <c r="KNI22" s="389"/>
      <c r="KNU22" s="391"/>
      <c r="KRK22" s="389"/>
      <c r="KRL22" s="389"/>
      <c r="KRM22" s="389"/>
      <c r="KRN22" s="389"/>
      <c r="KRO22" s="389"/>
      <c r="KSA22" s="391"/>
      <c r="KVQ22" s="389"/>
      <c r="KVR22" s="389"/>
      <c r="KVS22" s="389"/>
      <c r="KVT22" s="389"/>
      <c r="KVU22" s="389"/>
      <c r="KWG22" s="391"/>
      <c r="KZW22" s="389"/>
      <c r="KZX22" s="389"/>
      <c r="KZY22" s="389"/>
      <c r="KZZ22" s="389"/>
      <c r="LAA22" s="389"/>
      <c r="LAM22" s="391"/>
      <c r="LEC22" s="389"/>
      <c r="LED22" s="389"/>
      <c r="LEE22" s="389"/>
      <c r="LEF22" s="389"/>
      <c r="LEG22" s="389"/>
      <c r="LES22" s="391"/>
      <c r="LII22" s="389"/>
      <c r="LIJ22" s="389"/>
      <c r="LIK22" s="389"/>
      <c r="LIL22" s="389"/>
      <c r="LIM22" s="389"/>
      <c r="LIY22" s="391"/>
      <c r="LMO22" s="389"/>
      <c r="LMP22" s="389"/>
      <c r="LMQ22" s="389"/>
      <c r="LMR22" s="389"/>
      <c r="LMS22" s="389"/>
      <c r="LNE22" s="391"/>
      <c r="LQU22" s="389"/>
      <c r="LQV22" s="389"/>
      <c r="LQW22" s="389"/>
      <c r="LQX22" s="389"/>
      <c r="LQY22" s="389"/>
      <c r="LRK22" s="391"/>
      <c r="LVA22" s="389"/>
      <c r="LVB22" s="389"/>
      <c r="LVC22" s="389"/>
      <c r="LVD22" s="389"/>
      <c r="LVE22" s="389"/>
      <c r="LVQ22" s="391"/>
      <c r="LZG22" s="389"/>
      <c r="LZH22" s="389"/>
      <c r="LZI22" s="389"/>
      <c r="LZJ22" s="389"/>
      <c r="LZK22" s="389"/>
      <c r="LZW22" s="391"/>
      <c r="MDM22" s="389"/>
      <c r="MDN22" s="389"/>
      <c r="MDO22" s="389"/>
      <c r="MDP22" s="389"/>
      <c r="MDQ22" s="389"/>
      <c r="MEC22" s="391"/>
      <c r="MHS22" s="389"/>
      <c r="MHT22" s="389"/>
      <c r="MHU22" s="389"/>
      <c r="MHV22" s="389"/>
      <c r="MHW22" s="389"/>
      <c r="MII22" s="391"/>
      <c r="MLY22" s="389"/>
      <c r="MLZ22" s="389"/>
      <c r="MMA22" s="389"/>
      <c r="MMB22" s="389"/>
      <c r="MMC22" s="389"/>
      <c r="MMO22" s="391"/>
      <c r="MQE22" s="389"/>
      <c r="MQF22" s="389"/>
      <c r="MQG22" s="389"/>
      <c r="MQH22" s="389"/>
      <c r="MQI22" s="389"/>
      <c r="MQU22" s="391"/>
      <c r="MUK22" s="389"/>
      <c r="MUL22" s="389"/>
      <c r="MUM22" s="389"/>
      <c r="MUN22" s="389"/>
      <c r="MUO22" s="389"/>
      <c r="MVA22" s="391"/>
      <c r="MYQ22" s="389"/>
      <c r="MYR22" s="389"/>
      <c r="MYS22" s="389"/>
      <c r="MYT22" s="389"/>
      <c r="MYU22" s="389"/>
      <c r="MZG22" s="391"/>
      <c r="NCW22" s="389"/>
      <c r="NCX22" s="389"/>
      <c r="NCY22" s="389"/>
      <c r="NCZ22" s="389"/>
      <c r="NDA22" s="389"/>
      <c r="NDM22" s="391"/>
      <c r="NHC22" s="389"/>
      <c r="NHD22" s="389"/>
      <c r="NHE22" s="389"/>
      <c r="NHF22" s="389"/>
      <c r="NHG22" s="389"/>
      <c r="NHS22" s="391"/>
      <c r="NLI22" s="389"/>
      <c r="NLJ22" s="389"/>
      <c r="NLK22" s="389"/>
      <c r="NLL22" s="389"/>
      <c r="NLM22" s="389"/>
      <c r="NLY22" s="391"/>
      <c r="NPO22" s="389"/>
      <c r="NPP22" s="389"/>
      <c r="NPQ22" s="389"/>
      <c r="NPR22" s="389"/>
      <c r="NPS22" s="389"/>
      <c r="NQE22" s="391"/>
      <c r="NTU22" s="389"/>
      <c r="NTV22" s="389"/>
      <c r="NTW22" s="389"/>
      <c r="NTX22" s="389"/>
      <c r="NTY22" s="389"/>
      <c r="NUK22" s="391"/>
      <c r="NYA22" s="389"/>
      <c r="NYB22" s="389"/>
      <c r="NYC22" s="389"/>
      <c r="NYD22" s="389"/>
      <c r="NYE22" s="389"/>
      <c r="NYQ22" s="391"/>
      <c r="OCG22" s="389"/>
      <c r="OCH22" s="389"/>
      <c r="OCI22" s="389"/>
      <c r="OCJ22" s="389"/>
      <c r="OCK22" s="389"/>
      <c r="OCW22" s="391"/>
      <c r="OGM22" s="389"/>
      <c r="OGN22" s="389"/>
      <c r="OGO22" s="389"/>
      <c r="OGP22" s="389"/>
      <c r="OGQ22" s="389"/>
      <c r="OHC22" s="391"/>
      <c r="OKS22" s="389"/>
      <c r="OKT22" s="389"/>
      <c r="OKU22" s="389"/>
      <c r="OKV22" s="389"/>
      <c r="OKW22" s="389"/>
      <c r="OLI22" s="391"/>
      <c r="OOY22" s="389"/>
      <c r="OOZ22" s="389"/>
      <c r="OPA22" s="389"/>
      <c r="OPB22" s="389"/>
      <c r="OPC22" s="389"/>
      <c r="OPO22" s="391"/>
      <c r="OTE22" s="389"/>
      <c r="OTF22" s="389"/>
      <c r="OTG22" s="389"/>
      <c r="OTH22" s="389"/>
      <c r="OTI22" s="389"/>
      <c r="OTU22" s="391"/>
      <c r="OXK22" s="389"/>
      <c r="OXL22" s="389"/>
      <c r="OXM22" s="389"/>
      <c r="OXN22" s="389"/>
      <c r="OXO22" s="389"/>
      <c r="OYA22" s="391"/>
      <c r="PBQ22" s="389"/>
      <c r="PBR22" s="389"/>
      <c r="PBS22" s="389"/>
      <c r="PBT22" s="389"/>
      <c r="PBU22" s="389"/>
      <c r="PCG22" s="391"/>
      <c r="PFW22" s="389"/>
      <c r="PFX22" s="389"/>
      <c r="PFY22" s="389"/>
      <c r="PFZ22" s="389"/>
      <c r="PGA22" s="389"/>
      <c r="PGM22" s="391"/>
      <c r="PKC22" s="389"/>
      <c r="PKD22" s="389"/>
      <c r="PKE22" s="389"/>
      <c r="PKF22" s="389"/>
      <c r="PKG22" s="389"/>
      <c r="PKS22" s="391"/>
      <c r="POI22" s="389"/>
      <c r="POJ22" s="389"/>
      <c r="POK22" s="389"/>
      <c r="POL22" s="389"/>
      <c r="POM22" s="389"/>
    </row>
    <row r="23" spans="2:1995 2085:2985 3075:4085 4175:5075 5165:6065 6155:7165 7255:8155 8245:9145 9235:10233 10241:11219" x14ac:dyDescent="0.25">
      <c r="K23" s="391"/>
      <c r="CZ23" s="385">
        <v>21</v>
      </c>
      <c r="DA23" s="389" t="str">
        <f>'Game Board'!F28</f>
        <v>Sweden</v>
      </c>
      <c r="DB23" s="389">
        <f>IF(DA2&lt;&gt;"",IF(AND('Game Board'!G28&lt;&gt;"",'Game Board'!H28&lt;&gt;""),'Game Board'!G28,0),"")</f>
        <v>0</v>
      </c>
      <c r="DC23" s="389">
        <f>IF(DA2&lt;&gt;"",IF(AND('Game Board'!G28&lt;&gt;"",'Game Board'!H28&lt;&gt;""),'Game Board'!H28,0),"")</f>
        <v>0</v>
      </c>
      <c r="DD23" s="389" t="str">
        <f>'Game Board'!I28</f>
        <v>Germany</v>
      </c>
      <c r="DE23" s="389" t="str">
        <f>IF(AND('Game Board'!G28&lt;&gt;"",'Game Board'!H28&lt;&gt;""),IF(DB23&gt;DC23,"W",IF(DB23=DC23,"D","L")),"")</f>
        <v/>
      </c>
      <c r="DF23" s="385" t="str">
        <f t="shared" si="36"/>
        <v/>
      </c>
      <c r="DQ23" s="391">
        <f t="shared" si="293"/>
        <v>0</v>
      </c>
      <c r="HF23" s="385">
        <v>21</v>
      </c>
      <c r="HG23" s="389" t="str">
        <f t="shared" si="37"/>
        <v>Sweden</v>
      </c>
      <c r="HH23" s="389">
        <f ca="1">IF(OFFSET('Game Board'!O28,0,HH1)&lt;&gt;"",OFFSET('Game Board'!O28,0,HH1),0)</f>
        <v>0</v>
      </c>
      <c r="HI23" s="389">
        <f ca="1">IF(OFFSET('Game Board'!P28,0,HH1)&lt;&gt;"",OFFSET('Game Board'!P28,0,HH1),0)</f>
        <v>0</v>
      </c>
      <c r="HJ23" s="389" t="str">
        <f t="shared" si="38"/>
        <v>Germany</v>
      </c>
      <c r="HK23" s="389" t="str">
        <f ca="1">IF(AND(OFFSET('Game Board'!O28,0,HH1)&lt;&gt;"",OFFSET('Game Board'!P28,0,HH1)&lt;&gt;""),IF(HH23&gt;HI23,"W",IF(HH23=HI23,"D","L")),"")</f>
        <v/>
      </c>
      <c r="HL23" s="385" t="str">
        <f t="shared" ca="1" si="39"/>
        <v/>
      </c>
      <c r="HW23" s="391">
        <f t="shared" si="45"/>
        <v>0</v>
      </c>
      <c r="LL23" s="385">
        <v>21</v>
      </c>
      <c r="LM23" s="389" t="str">
        <f t="shared" si="9"/>
        <v>Sweden</v>
      </c>
      <c r="LN23" s="389">
        <f ca="1">IF(OFFSET('Game Board'!O28,0,LN1)&lt;&gt;"",OFFSET('Game Board'!O28,0,LN1),0)</f>
        <v>0</v>
      </c>
      <c r="LO23" s="389">
        <f ca="1">IF(OFFSET('Game Board'!P28,0,LN1)&lt;&gt;"",OFFSET('Game Board'!P28,0,LN1),0)</f>
        <v>0</v>
      </c>
      <c r="LP23" s="389" t="str">
        <f t="shared" si="10"/>
        <v>Germany</v>
      </c>
      <c r="LQ23" s="389" t="str">
        <f ca="1">IF(AND(OFFSET('Game Board'!O28,0,LN1)&lt;&gt;"",OFFSET('Game Board'!P28,0,LN1)&lt;&gt;""),IF(LN23&gt;LO23,"W",IF(LN23=LO23,"D","L")),"")</f>
        <v/>
      </c>
      <c r="LR23" s="385" t="str">
        <f t="shared" ca="1" si="2842"/>
        <v/>
      </c>
      <c r="MC23" s="391">
        <f t="shared" si="72"/>
        <v>0</v>
      </c>
      <c r="PR23" s="385">
        <v>21</v>
      </c>
      <c r="PS23" s="389" t="str">
        <f t="shared" si="12"/>
        <v>Sweden</v>
      </c>
      <c r="PT23" s="389">
        <f ca="1">IF(OFFSET('Game Board'!O28,0,PT1)&lt;&gt;"",OFFSET('Game Board'!O28,0,PT1),0)</f>
        <v>0</v>
      </c>
      <c r="PU23" s="389">
        <f ca="1">IF(OFFSET('Game Board'!P28,0,PT1)&lt;&gt;"",OFFSET('Game Board'!P28,0,PT1),0)</f>
        <v>0</v>
      </c>
      <c r="PV23" s="389" t="str">
        <f t="shared" si="13"/>
        <v>Germany</v>
      </c>
      <c r="PW23" s="389" t="str">
        <f ca="1">IF(AND(OFFSET('Game Board'!O28,0,PT1)&lt;&gt;"",OFFSET('Game Board'!P28,0,PT1)&lt;&gt;""),IF(PT23&gt;PU23,"W",IF(PT23=PU23,"D","L")),"")</f>
        <v/>
      </c>
      <c r="PX23" s="385" t="str">
        <f t="shared" ca="1" si="2874"/>
        <v/>
      </c>
      <c r="QI23" s="391">
        <f t="shared" si="99"/>
        <v>0</v>
      </c>
      <c r="TX23" s="385">
        <v>21</v>
      </c>
      <c r="TY23" s="389" t="str">
        <f t="shared" si="15"/>
        <v>Sweden</v>
      </c>
      <c r="TZ23" s="389">
        <f ca="1">IF(OFFSET('Game Board'!O28,0,TZ1)&lt;&gt;"",OFFSET('Game Board'!O28,0,TZ1),0)</f>
        <v>0</v>
      </c>
      <c r="UA23" s="389">
        <f ca="1">IF(OFFSET('Game Board'!P28,0,TZ1)&lt;&gt;"",OFFSET('Game Board'!P28,0,TZ1),0)</f>
        <v>0</v>
      </c>
      <c r="UB23" s="389" t="str">
        <f t="shared" si="16"/>
        <v>Germany</v>
      </c>
      <c r="UC23" s="389" t="str">
        <f ca="1">IF(AND(OFFSET('Game Board'!O28,0,TZ1)&lt;&gt;"",OFFSET('Game Board'!P28,0,TZ1)&lt;&gt;""),IF(TZ23&gt;UA23,"W",IF(TZ23=UA23,"D","L")),"")</f>
        <v/>
      </c>
      <c r="UD23" s="385" t="str">
        <f t="shared" ca="1" si="2906"/>
        <v/>
      </c>
      <c r="UO23" s="391">
        <f t="shared" si="126"/>
        <v>0</v>
      </c>
      <c r="YD23" s="385">
        <v>21</v>
      </c>
      <c r="YE23" s="389" t="str">
        <f t="shared" si="18"/>
        <v>Sweden</v>
      </c>
      <c r="YF23" s="389">
        <f ca="1">IF(OFFSET('Game Board'!O28,0,YF1)&lt;&gt;"",OFFSET('Game Board'!O28,0,YF1),0)</f>
        <v>0</v>
      </c>
      <c r="YG23" s="389">
        <f ca="1">IF(OFFSET('Game Board'!P28,0,YF1)&lt;&gt;"",OFFSET('Game Board'!P28,0,YF1),0)</f>
        <v>0</v>
      </c>
      <c r="YH23" s="389" t="str">
        <f t="shared" si="19"/>
        <v>Germany</v>
      </c>
      <c r="YI23" s="389" t="str">
        <f ca="1">IF(AND(OFFSET('Game Board'!O28,0,YF1)&lt;&gt;"",OFFSET('Game Board'!P28,0,YF1)&lt;&gt;""),IF(YF23&gt;YG23,"W",IF(YF23=YG23,"D","L")),"")</f>
        <v/>
      </c>
      <c r="YJ23" s="385" t="str">
        <f t="shared" ca="1" si="2938"/>
        <v/>
      </c>
      <c r="YU23" s="391">
        <f t="shared" si="153"/>
        <v>0</v>
      </c>
      <c r="ACJ23" s="385">
        <v>21</v>
      </c>
      <c r="ACK23" s="389" t="str">
        <f t="shared" si="21"/>
        <v>Sweden</v>
      </c>
      <c r="ACL23" s="389">
        <f ca="1">IF(OFFSET('Game Board'!O28,0,ACL1)&lt;&gt;"",OFFSET('Game Board'!O28,0,ACL1),0)</f>
        <v>0</v>
      </c>
      <c r="ACM23" s="389">
        <f ca="1">IF(OFFSET('Game Board'!P28,0,ACL1)&lt;&gt;"",OFFSET('Game Board'!P28,0,ACL1),0)</f>
        <v>0</v>
      </c>
      <c r="ACN23" s="389" t="str">
        <f t="shared" si="22"/>
        <v>Germany</v>
      </c>
      <c r="ACO23" s="389" t="str">
        <f ca="1">IF(AND(OFFSET('Game Board'!O28,0,ACL1)&lt;&gt;"",OFFSET('Game Board'!P28,0,ACL1)&lt;&gt;""),IF(ACL23&gt;ACM23,"W",IF(ACL23=ACM23,"D","L")),"")</f>
        <v/>
      </c>
      <c r="ACP23" s="385" t="str">
        <f t="shared" ca="1" si="2970"/>
        <v/>
      </c>
      <c r="ADA23" s="391">
        <f t="shared" si="180"/>
        <v>0</v>
      </c>
      <c r="AGP23" s="385">
        <v>21</v>
      </c>
      <c r="AGQ23" s="389" t="str">
        <f t="shared" si="24"/>
        <v>Sweden</v>
      </c>
      <c r="AGR23" s="389">
        <f ca="1">IF(OFFSET('Game Board'!O28,0,AGR1)&lt;&gt;"",OFFSET('Game Board'!O28,0,AGR1),0)</f>
        <v>0</v>
      </c>
      <c r="AGS23" s="389">
        <f ca="1">IF(OFFSET('Game Board'!P28,0,AGR1)&lt;&gt;"",OFFSET('Game Board'!P28,0,AGR1),0)</f>
        <v>0</v>
      </c>
      <c r="AGT23" s="389" t="str">
        <f t="shared" si="25"/>
        <v>Germany</v>
      </c>
      <c r="AGU23" s="389" t="str">
        <f ca="1">IF(AND(OFFSET('Game Board'!O28,0,AGR1)&lt;&gt;"",OFFSET('Game Board'!P28,0,AGR1)&lt;&gt;""),IF(AGR23&gt;AGS23,"W",IF(AGR23=AGS23,"D","L")),"")</f>
        <v/>
      </c>
      <c r="AGV23" s="385" t="str">
        <f t="shared" ca="1" si="3002"/>
        <v/>
      </c>
      <c r="AHG23" s="391">
        <f t="shared" si="207"/>
        <v>0</v>
      </c>
      <c r="AKV23" s="385">
        <v>21</v>
      </c>
      <c r="AKW23" s="389" t="str">
        <f t="shared" si="27"/>
        <v>Sweden</v>
      </c>
      <c r="AKX23" s="389">
        <f ca="1">IF(OFFSET('Game Board'!O28,0,AKX1)&lt;&gt;"",OFFSET('Game Board'!O28,0,AKX1),0)</f>
        <v>0</v>
      </c>
      <c r="AKY23" s="389">
        <f ca="1">IF(OFFSET('Game Board'!P28,0,AKX1)&lt;&gt;"",OFFSET('Game Board'!P28,0,AKX1),0)</f>
        <v>0</v>
      </c>
      <c r="AKZ23" s="389" t="str">
        <f t="shared" si="28"/>
        <v>Germany</v>
      </c>
      <c r="ALA23" s="389" t="str">
        <f ca="1">IF(AND(OFFSET('Game Board'!O28,0,AKX1)&lt;&gt;"",OFFSET('Game Board'!P28,0,AKX1)&lt;&gt;""),IF(AKX23&gt;AKY23,"W",IF(AKX23=AKY23,"D","L")),"")</f>
        <v/>
      </c>
      <c r="ALB23" s="385" t="str">
        <f t="shared" ca="1" si="3034"/>
        <v/>
      </c>
      <c r="ALM23" s="391">
        <f t="shared" si="234"/>
        <v>0</v>
      </c>
      <c r="APB23" s="385">
        <v>21</v>
      </c>
      <c r="APC23" s="389" t="str">
        <f t="shared" si="30"/>
        <v>Sweden</v>
      </c>
      <c r="APD23" s="389">
        <f ca="1">IF(OFFSET('Game Board'!O28,0,APD1)&lt;&gt;"",OFFSET('Game Board'!O28,0,APD1),0)</f>
        <v>0</v>
      </c>
      <c r="APE23" s="389">
        <f ca="1">IF(OFFSET('Game Board'!P28,0,APD1)&lt;&gt;"",OFFSET('Game Board'!P28,0,APD1),0)</f>
        <v>0</v>
      </c>
      <c r="APF23" s="389" t="str">
        <f t="shared" si="31"/>
        <v>Germany</v>
      </c>
      <c r="APG23" s="389" t="str">
        <f ca="1">IF(AND(OFFSET('Game Board'!O28,0,APD1)&lt;&gt;"",OFFSET('Game Board'!P28,0,APD1)&lt;&gt;""),IF(APD23&gt;APE23,"W",IF(APD23=APE23,"D","L")),"")</f>
        <v/>
      </c>
      <c r="APH23" s="385" t="str">
        <f t="shared" ca="1" si="3066"/>
        <v/>
      </c>
      <c r="APS23" s="391">
        <f t="shared" si="261"/>
        <v>0</v>
      </c>
      <c r="ATH23" s="385">
        <v>21</v>
      </c>
      <c r="ATI23" s="389" t="str">
        <f t="shared" si="33"/>
        <v>Sweden</v>
      </c>
      <c r="ATJ23" s="389">
        <f ca="1">IF(ATI2&lt;&gt;"",IF(OFFSET('Game Board'!O28,0,ATJ1)&lt;&gt;"",OFFSET('Game Board'!O28,0,ATJ1),0),"")</f>
        <v>0</v>
      </c>
      <c r="ATK23" s="389">
        <f ca="1">IF(ATI2&lt;&gt;"",IF(OFFSET('Game Board'!P28,0,ATJ1)&lt;&gt;"",OFFSET('Game Board'!P28,0,ATJ1),0),"")</f>
        <v>0</v>
      </c>
      <c r="ATL23" s="389" t="str">
        <f t="shared" si="34"/>
        <v>Germany</v>
      </c>
      <c r="ATM23" s="389" t="str">
        <f ca="1">IF(AND(OFFSET('Game Board'!O28,0,ATJ1)&lt;&gt;"",OFFSET('Game Board'!P28,0,ATJ1)&lt;&gt;""),IF(ATJ23&gt;ATK23,"W",IF(ATJ23=ATK23,"D","L")),"")</f>
        <v/>
      </c>
      <c r="ATN23" s="385" t="str">
        <f t="shared" ca="1" si="3098"/>
        <v/>
      </c>
      <c r="ATY23" s="391"/>
      <c r="AXO23" s="389"/>
      <c r="AXP23" s="389"/>
      <c r="AXQ23" s="389"/>
      <c r="AXR23" s="389"/>
      <c r="AXS23" s="389"/>
      <c r="AYE23" s="391"/>
      <c r="BBU23" s="389"/>
      <c r="BBV23" s="389"/>
      <c r="BBW23" s="389"/>
      <c r="BBX23" s="389"/>
      <c r="BBY23" s="389"/>
      <c r="BCK23" s="391"/>
      <c r="BGA23" s="389"/>
      <c r="BGB23" s="389"/>
      <c r="BGC23" s="389"/>
      <c r="BGD23" s="389"/>
      <c r="BGE23" s="389"/>
      <c r="BGQ23" s="391"/>
      <c r="BKG23" s="389"/>
      <c r="BKH23" s="389"/>
      <c r="BKI23" s="389"/>
      <c r="BKJ23" s="389"/>
      <c r="BKK23" s="389"/>
      <c r="BKW23" s="391"/>
      <c r="BOM23" s="389"/>
      <c r="BON23" s="389"/>
      <c r="BOO23" s="389"/>
      <c r="BOP23" s="389"/>
      <c r="BOQ23" s="389"/>
      <c r="BPC23" s="391"/>
      <c r="BSS23" s="389"/>
      <c r="BST23" s="389"/>
      <c r="BSU23" s="389"/>
      <c r="BSV23" s="389"/>
      <c r="BSW23" s="389"/>
      <c r="BTI23" s="391"/>
      <c r="BWY23" s="389"/>
      <c r="BWZ23" s="389"/>
      <c r="BXA23" s="389"/>
      <c r="BXB23" s="389"/>
      <c r="BXC23" s="389"/>
      <c r="BXO23" s="391"/>
      <c r="CBE23" s="389"/>
      <c r="CBF23" s="389"/>
      <c r="CBG23" s="389"/>
      <c r="CBH23" s="389"/>
      <c r="CBI23" s="389"/>
      <c r="CBU23" s="391"/>
      <c r="CFK23" s="389"/>
      <c r="CFL23" s="389"/>
      <c r="CFM23" s="389"/>
      <c r="CFN23" s="389"/>
      <c r="CFO23" s="389"/>
      <c r="CGA23" s="391"/>
      <c r="CJQ23" s="389"/>
      <c r="CJR23" s="389"/>
      <c r="CJS23" s="389"/>
      <c r="CJT23" s="389"/>
      <c r="CJU23" s="389"/>
      <c r="CKG23" s="391"/>
      <c r="CNW23" s="389"/>
      <c r="CNX23" s="389"/>
      <c r="CNY23" s="389"/>
      <c r="CNZ23" s="389"/>
      <c r="COA23" s="389"/>
      <c r="COM23" s="391"/>
      <c r="CSC23" s="389"/>
      <c r="CSD23" s="389"/>
      <c r="CSE23" s="389"/>
      <c r="CSF23" s="389"/>
      <c r="CSG23" s="389"/>
      <c r="CSS23" s="391"/>
      <c r="CWI23" s="389"/>
      <c r="CWJ23" s="389"/>
      <c r="CWK23" s="389"/>
      <c r="CWL23" s="389"/>
      <c r="CWM23" s="389"/>
      <c r="CWY23" s="391"/>
      <c r="DAO23" s="389"/>
      <c r="DAP23" s="389"/>
      <c r="DAQ23" s="389"/>
      <c r="DAR23" s="389"/>
      <c r="DAS23" s="389"/>
      <c r="DBE23" s="391"/>
      <c r="DEU23" s="389"/>
      <c r="DEV23" s="389"/>
      <c r="DEW23" s="389"/>
      <c r="DEX23" s="389"/>
      <c r="DEY23" s="389"/>
      <c r="DFK23" s="391"/>
      <c r="DJA23" s="389"/>
      <c r="DJB23" s="389"/>
      <c r="DJC23" s="389"/>
      <c r="DJD23" s="389"/>
      <c r="DJE23" s="389"/>
      <c r="DJQ23" s="391"/>
      <c r="DNG23" s="389"/>
      <c r="DNH23" s="389"/>
      <c r="DNI23" s="389"/>
      <c r="DNJ23" s="389"/>
      <c r="DNK23" s="389"/>
      <c r="DNW23" s="391"/>
      <c r="DRM23" s="389"/>
      <c r="DRN23" s="389"/>
      <c r="DRO23" s="389"/>
      <c r="DRP23" s="389"/>
      <c r="DRQ23" s="389"/>
      <c r="DSC23" s="391"/>
      <c r="DVS23" s="389"/>
      <c r="DVT23" s="389"/>
      <c r="DVU23" s="389"/>
      <c r="DVV23" s="389"/>
      <c r="DVW23" s="389"/>
      <c r="DWI23" s="391"/>
      <c r="DZY23" s="389"/>
      <c r="DZZ23" s="389"/>
      <c r="EAA23" s="389"/>
      <c r="EAB23" s="389"/>
      <c r="EAC23" s="389"/>
      <c r="EAO23" s="391"/>
      <c r="EEE23" s="389"/>
      <c r="EEF23" s="389"/>
      <c r="EEG23" s="389"/>
      <c r="EEH23" s="389"/>
      <c r="EEI23" s="389"/>
      <c r="EEU23" s="391"/>
      <c r="EIK23" s="389"/>
      <c r="EIL23" s="389"/>
      <c r="EIM23" s="389"/>
      <c r="EIN23" s="389"/>
      <c r="EIO23" s="389"/>
      <c r="EJA23" s="391"/>
      <c r="EMQ23" s="389"/>
      <c r="EMR23" s="389"/>
      <c r="EMS23" s="389"/>
      <c r="EMT23" s="389"/>
      <c r="EMU23" s="389"/>
      <c r="ENG23" s="391"/>
      <c r="EQW23" s="389"/>
      <c r="EQX23" s="389"/>
      <c r="EQY23" s="389"/>
      <c r="EQZ23" s="389"/>
      <c r="ERA23" s="389"/>
      <c r="ERM23" s="391"/>
      <c r="EVC23" s="389"/>
      <c r="EVD23" s="389"/>
      <c r="EVE23" s="389"/>
      <c r="EVF23" s="389"/>
      <c r="EVG23" s="389"/>
      <c r="EVS23" s="391"/>
      <c r="EZI23" s="389"/>
      <c r="EZJ23" s="389"/>
      <c r="EZK23" s="389"/>
      <c r="EZL23" s="389"/>
      <c r="EZM23" s="389"/>
      <c r="EZY23" s="391"/>
      <c r="FDO23" s="389"/>
      <c r="FDP23" s="389"/>
      <c r="FDQ23" s="389"/>
      <c r="FDR23" s="389"/>
      <c r="FDS23" s="389"/>
      <c r="FEE23" s="391"/>
      <c r="FHU23" s="389"/>
      <c r="FHV23" s="389"/>
      <c r="FHW23" s="389"/>
      <c r="FHX23" s="389"/>
      <c r="FHY23" s="389"/>
      <c r="FIK23" s="391"/>
      <c r="FMA23" s="389"/>
      <c r="FMB23" s="389"/>
      <c r="FMC23" s="389"/>
      <c r="FMD23" s="389"/>
      <c r="FME23" s="389"/>
      <c r="FMQ23" s="391"/>
      <c r="FQG23" s="389"/>
      <c r="FQH23" s="389"/>
      <c r="FQI23" s="389"/>
      <c r="FQJ23" s="389"/>
      <c r="FQK23" s="389"/>
      <c r="FQW23" s="391"/>
      <c r="FUM23" s="389"/>
      <c r="FUN23" s="389"/>
      <c r="FUO23" s="389"/>
      <c r="FUP23" s="389"/>
      <c r="FUQ23" s="389"/>
      <c r="FVC23" s="391"/>
      <c r="FYS23" s="389"/>
      <c r="FYT23" s="389"/>
      <c r="FYU23" s="389"/>
      <c r="FYV23" s="389"/>
      <c r="FYW23" s="389"/>
      <c r="FZI23" s="391"/>
      <c r="GCY23" s="389"/>
      <c r="GCZ23" s="389"/>
      <c r="GDA23" s="389"/>
      <c r="GDB23" s="389"/>
      <c r="GDC23" s="389"/>
      <c r="GDO23" s="391"/>
      <c r="GHE23" s="389"/>
      <c r="GHF23" s="389"/>
      <c r="GHG23" s="389"/>
      <c r="GHH23" s="389"/>
      <c r="GHI23" s="389"/>
      <c r="GHU23" s="391"/>
      <c r="GLK23" s="389"/>
      <c r="GLL23" s="389"/>
      <c r="GLM23" s="389"/>
      <c r="GLN23" s="389"/>
      <c r="GLO23" s="389"/>
      <c r="GMA23" s="391"/>
      <c r="GPQ23" s="389"/>
      <c r="GPR23" s="389"/>
      <c r="GPS23" s="389"/>
      <c r="GPT23" s="389"/>
      <c r="GPU23" s="389"/>
      <c r="GQG23" s="391"/>
      <c r="GTW23" s="389"/>
      <c r="GTX23" s="389"/>
      <c r="GTY23" s="389"/>
      <c r="GTZ23" s="389"/>
      <c r="GUA23" s="389"/>
      <c r="GUM23" s="391"/>
      <c r="GYC23" s="389"/>
      <c r="GYD23" s="389"/>
      <c r="GYE23" s="389"/>
      <c r="GYF23" s="389"/>
      <c r="GYG23" s="389"/>
      <c r="GYS23" s="391"/>
      <c r="HCI23" s="389"/>
      <c r="HCJ23" s="389"/>
      <c r="HCK23" s="389"/>
      <c r="HCL23" s="389"/>
      <c r="HCM23" s="389"/>
      <c r="HCY23" s="391"/>
      <c r="HGO23" s="389"/>
      <c r="HGP23" s="389"/>
      <c r="HGQ23" s="389"/>
      <c r="HGR23" s="389"/>
      <c r="HGS23" s="389"/>
      <c r="HHE23" s="391"/>
      <c r="HKU23" s="389"/>
      <c r="HKV23" s="389"/>
      <c r="HKW23" s="389"/>
      <c r="HKX23" s="389"/>
      <c r="HKY23" s="389"/>
      <c r="HLK23" s="391"/>
      <c r="HPA23" s="389"/>
      <c r="HPB23" s="389"/>
      <c r="HPC23" s="389"/>
      <c r="HPD23" s="389"/>
      <c r="HPE23" s="389"/>
      <c r="HPQ23" s="391"/>
      <c r="HTG23" s="389"/>
      <c r="HTH23" s="389"/>
      <c r="HTI23" s="389"/>
      <c r="HTJ23" s="389"/>
      <c r="HTK23" s="389"/>
      <c r="HTW23" s="391"/>
      <c r="HXM23" s="389"/>
      <c r="HXN23" s="389"/>
      <c r="HXO23" s="389"/>
      <c r="HXP23" s="389"/>
      <c r="HXQ23" s="389"/>
      <c r="HYC23" s="391"/>
      <c r="IBS23" s="389"/>
      <c r="IBT23" s="389"/>
      <c r="IBU23" s="389"/>
      <c r="IBV23" s="389"/>
      <c r="IBW23" s="389"/>
      <c r="ICI23" s="391"/>
      <c r="IFY23" s="389"/>
      <c r="IFZ23" s="389"/>
      <c r="IGA23" s="389"/>
      <c r="IGB23" s="389"/>
      <c r="IGC23" s="389"/>
      <c r="IGO23" s="391"/>
      <c r="IKE23" s="389"/>
      <c r="IKF23" s="389"/>
      <c r="IKG23" s="389"/>
      <c r="IKH23" s="389"/>
      <c r="IKI23" s="389"/>
      <c r="IKU23" s="391"/>
      <c r="IOK23" s="389"/>
      <c r="IOL23" s="389"/>
      <c r="IOM23" s="389"/>
      <c r="ION23" s="389"/>
      <c r="IOO23" s="389"/>
      <c r="IPA23" s="391"/>
      <c r="ISQ23" s="389"/>
      <c r="ISR23" s="389"/>
      <c r="ISS23" s="389"/>
      <c r="IST23" s="389"/>
      <c r="ISU23" s="389"/>
      <c r="ITG23" s="391"/>
      <c r="IWW23" s="389"/>
      <c r="IWX23" s="389"/>
      <c r="IWY23" s="389"/>
      <c r="IWZ23" s="389"/>
      <c r="IXA23" s="389"/>
      <c r="IXM23" s="391"/>
      <c r="JBC23" s="389"/>
      <c r="JBD23" s="389"/>
      <c r="JBE23" s="389"/>
      <c r="JBF23" s="389"/>
      <c r="JBG23" s="389"/>
      <c r="JBS23" s="391"/>
      <c r="JFI23" s="389"/>
      <c r="JFJ23" s="389"/>
      <c r="JFK23" s="389"/>
      <c r="JFL23" s="389"/>
      <c r="JFM23" s="389"/>
      <c r="JFY23" s="391"/>
      <c r="JJO23" s="389"/>
      <c r="JJP23" s="389"/>
      <c r="JJQ23" s="389"/>
      <c r="JJR23" s="389"/>
      <c r="JJS23" s="389"/>
      <c r="JKE23" s="391"/>
      <c r="JNU23" s="389"/>
      <c r="JNV23" s="389"/>
      <c r="JNW23" s="389"/>
      <c r="JNX23" s="389"/>
      <c r="JNY23" s="389"/>
      <c r="JOK23" s="391"/>
      <c r="JSA23" s="389"/>
      <c r="JSB23" s="389"/>
      <c r="JSC23" s="389"/>
      <c r="JSD23" s="389"/>
      <c r="JSE23" s="389"/>
      <c r="JSQ23" s="391"/>
      <c r="JWG23" s="389"/>
      <c r="JWH23" s="389"/>
      <c r="JWI23" s="389"/>
      <c r="JWJ23" s="389"/>
      <c r="JWK23" s="389"/>
      <c r="JWW23" s="391"/>
      <c r="KAM23" s="389"/>
      <c r="KAN23" s="389"/>
      <c r="KAO23" s="389"/>
      <c r="KAP23" s="389"/>
      <c r="KAQ23" s="389"/>
      <c r="KBC23" s="391"/>
      <c r="KES23" s="389"/>
      <c r="KET23" s="389"/>
      <c r="KEU23" s="389"/>
      <c r="KEV23" s="389"/>
      <c r="KEW23" s="389"/>
      <c r="KFI23" s="391"/>
      <c r="KIY23" s="389"/>
      <c r="KIZ23" s="389"/>
      <c r="KJA23" s="389"/>
      <c r="KJB23" s="389"/>
      <c r="KJC23" s="389"/>
      <c r="KJO23" s="391"/>
      <c r="KNE23" s="389"/>
      <c r="KNF23" s="389"/>
      <c r="KNG23" s="389"/>
      <c r="KNH23" s="389"/>
      <c r="KNI23" s="389"/>
      <c r="KNU23" s="391"/>
      <c r="KRK23" s="389"/>
      <c r="KRL23" s="389"/>
      <c r="KRM23" s="389"/>
      <c r="KRN23" s="389"/>
      <c r="KRO23" s="389"/>
      <c r="KSA23" s="391"/>
      <c r="KVQ23" s="389"/>
      <c r="KVR23" s="389"/>
      <c r="KVS23" s="389"/>
      <c r="KVT23" s="389"/>
      <c r="KVU23" s="389"/>
      <c r="KWG23" s="391"/>
      <c r="KZW23" s="389"/>
      <c r="KZX23" s="389"/>
      <c r="KZY23" s="389"/>
      <c r="KZZ23" s="389"/>
      <c r="LAA23" s="389"/>
      <c r="LAM23" s="391"/>
      <c r="LEC23" s="389"/>
      <c r="LED23" s="389"/>
      <c r="LEE23" s="389"/>
      <c r="LEF23" s="389"/>
      <c r="LEG23" s="389"/>
      <c r="LES23" s="391"/>
      <c r="LII23" s="389"/>
      <c r="LIJ23" s="389"/>
      <c r="LIK23" s="389"/>
      <c r="LIL23" s="389"/>
      <c r="LIM23" s="389"/>
      <c r="LIY23" s="391"/>
      <c r="LMO23" s="389"/>
      <c r="LMP23" s="389"/>
      <c r="LMQ23" s="389"/>
      <c r="LMR23" s="389"/>
      <c r="LMS23" s="389"/>
      <c r="LNE23" s="391"/>
      <c r="LQU23" s="389"/>
      <c r="LQV23" s="389"/>
      <c r="LQW23" s="389"/>
      <c r="LQX23" s="389"/>
      <c r="LQY23" s="389"/>
      <c r="LRK23" s="391"/>
      <c r="LVA23" s="389"/>
      <c r="LVB23" s="389"/>
      <c r="LVC23" s="389"/>
      <c r="LVD23" s="389"/>
      <c r="LVE23" s="389"/>
      <c r="LVQ23" s="391"/>
      <c r="LZG23" s="389"/>
      <c r="LZH23" s="389"/>
      <c r="LZI23" s="389"/>
      <c r="LZJ23" s="389"/>
      <c r="LZK23" s="389"/>
      <c r="LZW23" s="391"/>
      <c r="MDM23" s="389"/>
      <c r="MDN23" s="389"/>
      <c r="MDO23" s="389"/>
      <c r="MDP23" s="389"/>
      <c r="MDQ23" s="389"/>
      <c r="MEC23" s="391"/>
      <c r="MHS23" s="389"/>
      <c r="MHT23" s="389"/>
      <c r="MHU23" s="389"/>
      <c r="MHV23" s="389"/>
      <c r="MHW23" s="389"/>
      <c r="MII23" s="391"/>
      <c r="MLY23" s="389"/>
      <c r="MLZ23" s="389"/>
      <c r="MMA23" s="389"/>
      <c r="MMB23" s="389"/>
      <c r="MMC23" s="389"/>
      <c r="MMO23" s="391"/>
      <c r="MQE23" s="389"/>
      <c r="MQF23" s="389"/>
      <c r="MQG23" s="389"/>
      <c r="MQH23" s="389"/>
      <c r="MQI23" s="389"/>
      <c r="MQU23" s="391"/>
      <c r="MUK23" s="389"/>
      <c r="MUL23" s="389"/>
      <c r="MUM23" s="389"/>
      <c r="MUN23" s="389"/>
      <c r="MUO23" s="389"/>
      <c r="MVA23" s="391"/>
      <c r="MYQ23" s="389"/>
      <c r="MYR23" s="389"/>
      <c r="MYS23" s="389"/>
      <c r="MYT23" s="389"/>
      <c r="MYU23" s="389"/>
      <c r="MZG23" s="391"/>
      <c r="NCW23" s="389"/>
      <c r="NCX23" s="389"/>
      <c r="NCY23" s="389"/>
      <c r="NCZ23" s="389"/>
      <c r="NDA23" s="389"/>
      <c r="NDM23" s="391"/>
      <c r="NHC23" s="389"/>
      <c r="NHD23" s="389"/>
      <c r="NHE23" s="389"/>
      <c r="NHF23" s="389"/>
      <c r="NHG23" s="389"/>
      <c r="NHS23" s="391"/>
      <c r="NLI23" s="389"/>
      <c r="NLJ23" s="389"/>
      <c r="NLK23" s="389"/>
      <c r="NLL23" s="389"/>
      <c r="NLM23" s="389"/>
      <c r="NLY23" s="391"/>
      <c r="NPO23" s="389"/>
      <c r="NPP23" s="389"/>
      <c r="NPQ23" s="389"/>
      <c r="NPR23" s="389"/>
      <c r="NPS23" s="389"/>
      <c r="NQE23" s="391"/>
      <c r="NTU23" s="389"/>
      <c r="NTV23" s="389"/>
      <c r="NTW23" s="389"/>
      <c r="NTX23" s="389"/>
      <c r="NTY23" s="389"/>
      <c r="NUK23" s="391"/>
      <c r="NYA23" s="389"/>
      <c r="NYB23" s="389"/>
      <c r="NYC23" s="389"/>
      <c r="NYD23" s="389"/>
      <c r="NYE23" s="389"/>
      <c r="NYQ23" s="391"/>
      <c r="OCG23" s="389"/>
      <c r="OCH23" s="389"/>
      <c r="OCI23" s="389"/>
      <c r="OCJ23" s="389"/>
      <c r="OCK23" s="389"/>
      <c r="OCW23" s="391"/>
      <c r="OGM23" s="389"/>
      <c r="OGN23" s="389"/>
      <c r="OGO23" s="389"/>
      <c r="OGP23" s="389"/>
      <c r="OGQ23" s="389"/>
      <c r="OHC23" s="391"/>
      <c r="OKS23" s="389"/>
      <c r="OKT23" s="389"/>
      <c r="OKU23" s="389"/>
      <c r="OKV23" s="389"/>
      <c r="OKW23" s="389"/>
      <c r="OLI23" s="391"/>
      <c r="OOY23" s="389"/>
      <c r="OOZ23" s="389"/>
      <c r="OPA23" s="389"/>
      <c r="OPB23" s="389"/>
      <c r="OPC23" s="389"/>
      <c r="OPO23" s="391"/>
      <c r="OTE23" s="389"/>
      <c r="OTF23" s="389"/>
      <c r="OTG23" s="389"/>
      <c r="OTH23" s="389"/>
      <c r="OTI23" s="389"/>
      <c r="OTU23" s="391"/>
      <c r="OXK23" s="389"/>
      <c r="OXL23" s="389"/>
      <c r="OXM23" s="389"/>
      <c r="OXN23" s="389"/>
      <c r="OXO23" s="389"/>
      <c r="OYA23" s="391"/>
      <c r="PBQ23" s="389"/>
      <c r="PBR23" s="389"/>
      <c r="PBS23" s="389"/>
      <c r="PBT23" s="389"/>
      <c r="PBU23" s="389"/>
      <c r="PCG23" s="391"/>
      <c r="PFW23" s="389"/>
      <c r="PFX23" s="389"/>
      <c r="PFY23" s="389"/>
      <c r="PFZ23" s="389"/>
      <c r="PGA23" s="389"/>
      <c r="PGM23" s="391"/>
      <c r="PKC23" s="389"/>
      <c r="PKD23" s="389"/>
      <c r="PKE23" s="389"/>
      <c r="PKF23" s="389"/>
      <c r="PKG23" s="389"/>
      <c r="PKS23" s="391"/>
      <c r="POI23" s="389"/>
      <c r="POJ23" s="389"/>
      <c r="POK23" s="389"/>
      <c r="POL23" s="389"/>
      <c r="POM23" s="389"/>
    </row>
    <row r="24" spans="2:1995 2085:2985 3075:4085 4175:5075 5165:6065 6155:7165 7255:8155 8245:9145 9235:10233 10241:11219" x14ac:dyDescent="0.25">
      <c r="K24" s="391"/>
      <c r="CZ24" s="385">
        <v>22</v>
      </c>
      <c r="DA24" s="389" t="str">
        <f>'Game Board'!F29</f>
        <v>Poland</v>
      </c>
      <c r="DB24" s="389">
        <f>IF(DA2&lt;&gt;"",IF(AND('Game Board'!G29&lt;&gt;"",'Game Board'!H29&lt;&gt;""),'Game Board'!G29,0),"")</f>
        <v>0</v>
      </c>
      <c r="DC24" s="389">
        <f>IF(DA2&lt;&gt;"",IF(AND('Game Board'!G29&lt;&gt;"",'Game Board'!H29&lt;&gt;""),'Game Board'!H29,0),"")</f>
        <v>0</v>
      </c>
      <c r="DD24" s="389" t="str">
        <f>'Game Board'!I29</f>
        <v>Denmark</v>
      </c>
      <c r="DE24" s="389" t="str">
        <f>IF(AND('Game Board'!G29&lt;&gt;"",'Game Board'!H29&lt;&gt;""),IF(DB24&gt;DC24,"W",IF(DB24=DC24,"D","L")),"")</f>
        <v/>
      </c>
      <c r="DF24" s="385" t="str">
        <f t="shared" si="36"/>
        <v/>
      </c>
      <c r="DQ24" s="391">
        <f t="shared" si="293"/>
        <v>0</v>
      </c>
      <c r="HF24" s="385">
        <v>22</v>
      </c>
      <c r="HG24" s="389" t="str">
        <f t="shared" si="37"/>
        <v>Poland</v>
      </c>
      <c r="HH24" s="389">
        <f ca="1">IF(OFFSET('Game Board'!O29,0,HH1)&lt;&gt;"",OFFSET('Game Board'!O29,0,HH1),0)</f>
        <v>0</v>
      </c>
      <c r="HI24" s="389">
        <f ca="1">IF(OFFSET('Game Board'!P29,0,HH1)&lt;&gt;"",OFFSET('Game Board'!P29,0,HH1),0)</f>
        <v>0</v>
      </c>
      <c r="HJ24" s="389" t="str">
        <f t="shared" si="38"/>
        <v>Denmark</v>
      </c>
      <c r="HK24" s="389" t="str">
        <f ca="1">IF(AND(OFFSET('Game Board'!O29,0,HH1)&lt;&gt;"",OFFSET('Game Board'!P29,0,HH1)&lt;&gt;""),IF(HH24&gt;HI24,"W",IF(HH24=HI24,"D","L")),"")</f>
        <v/>
      </c>
      <c r="HL24" s="385" t="str">
        <f t="shared" ca="1" si="39"/>
        <v/>
      </c>
      <c r="HW24" s="391">
        <f t="shared" si="45"/>
        <v>0</v>
      </c>
      <c r="LL24" s="385">
        <v>22</v>
      </c>
      <c r="LM24" s="389" t="str">
        <f t="shared" si="9"/>
        <v>Poland</v>
      </c>
      <c r="LN24" s="389">
        <f ca="1">IF(OFFSET('Game Board'!O29,0,LN1)&lt;&gt;"",OFFSET('Game Board'!O29,0,LN1),0)</f>
        <v>0</v>
      </c>
      <c r="LO24" s="389">
        <f ca="1">IF(OFFSET('Game Board'!P29,0,LN1)&lt;&gt;"",OFFSET('Game Board'!P29,0,LN1),0)</f>
        <v>0</v>
      </c>
      <c r="LP24" s="389" t="str">
        <f t="shared" si="10"/>
        <v>Denmark</v>
      </c>
      <c r="LQ24" s="389" t="str">
        <f ca="1">IF(AND(OFFSET('Game Board'!O29,0,LN1)&lt;&gt;"",OFFSET('Game Board'!P29,0,LN1)&lt;&gt;""),IF(LN24&gt;LO24,"W",IF(LN24=LO24,"D","L")),"")</f>
        <v/>
      </c>
      <c r="LR24" s="385" t="str">
        <f t="shared" ca="1" si="2842"/>
        <v/>
      </c>
      <c r="MC24" s="391">
        <f t="shared" si="72"/>
        <v>0</v>
      </c>
      <c r="PR24" s="385">
        <v>22</v>
      </c>
      <c r="PS24" s="389" t="str">
        <f t="shared" si="12"/>
        <v>Poland</v>
      </c>
      <c r="PT24" s="389">
        <f ca="1">IF(OFFSET('Game Board'!O29,0,PT1)&lt;&gt;"",OFFSET('Game Board'!O29,0,PT1),0)</f>
        <v>0</v>
      </c>
      <c r="PU24" s="389">
        <f ca="1">IF(OFFSET('Game Board'!P29,0,PT1)&lt;&gt;"",OFFSET('Game Board'!P29,0,PT1),0)</f>
        <v>0</v>
      </c>
      <c r="PV24" s="389" t="str">
        <f t="shared" si="13"/>
        <v>Denmark</v>
      </c>
      <c r="PW24" s="389" t="str">
        <f ca="1">IF(AND(OFFSET('Game Board'!O29,0,PT1)&lt;&gt;"",OFFSET('Game Board'!P29,0,PT1)&lt;&gt;""),IF(PT24&gt;PU24,"W",IF(PT24=PU24,"D","L")),"")</f>
        <v/>
      </c>
      <c r="PX24" s="385" t="str">
        <f t="shared" ca="1" si="2874"/>
        <v/>
      </c>
      <c r="QI24" s="391">
        <f t="shared" si="99"/>
        <v>0</v>
      </c>
      <c r="TX24" s="385">
        <v>22</v>
      </c>
      <c r="TY24" s="389" t="str">
        <f t="shared" si="15"/>
        <v>Poland</v>
      </c>
      <c r="TZ24" s="389">
        <f ca="1">IF(OFFSET('Game Board'!O29,0,TZ1)&lt;&gt;"",OFFSET('Game Board'!O29,0,TZ1),0)</f>
        <v>0</v>
      </c>
      <c r="UA24" s="389">
        <f ca="1">IF(OFFSET('Game Board'!P29,0,TZ1)&lt;&gt;"",OFFSET('Game Board'!P29,0,TZ1),0)</f>
        <v>0</v>
      </c>
      <c r="UB24" s="389" t="str">
        <f t="shared" si="16"/>
        <v>Denmark</v>
      </c>
      <c r="UC24" s="389" t="str">
        <f ca="1">IF(AND(OFFSET('Game Board'!O29,0,TZ1)&lt;&gt;"",OFFSET('Game Board'!P29,0,TZ1)&lt;&gt;""),IF(TZ24&gt;UA24,"W",IF(TZ24=UA24,"D","L")),"")</f>
        <v/>
      </c>
      <c r="UD24" s="385" t="str">
        <f t="shared" ca="1" si="2906"/>
        <v/>
      </c>
      <c r="UO24" s="391">
        <f t="shared" si="126"/>
        <v>0</v>
      </c>
      <c r="YD24" s="385">
        <v>22</v>
      </c>
      <c r="YE24" s="389" t="str">
        <f t="shared" si="18"/>
        <v>Poland</v>
      </c>
      <c r="YF24" s="389">
        <f ca="1">IF(OFFSET('Game Board'!O29,0,YF1)&lt;&gt;"",OFFSET('Game Board'!O29,0,YF1),0)</f>
        <v>0</v>
      </c>
      <c r="YG24" s="389">
        <f ca="1">IF(OFFSET('Game Board'!P29,0,YF1)&lt;&gt;"",OFFSET('Game Board'!P29,0,YF1),0)</f>
        <v>0</v>
      </c>
      <c r="YH24" s="389" t="str">
        <f t="shared" si="19"/>
        <v>Denmark</v>
      </c>
      <c r="YI24" s="389" t="str">
        <f ca="1">IF(AND(OFFSET('Game Board'!O29,0,YF1)&lt;&gt;"",OFFSET('Game Board'!P29,0,YF1)&lt;&gt;""),IF(YF24&gt;YG24,"W",IF(YF24=YG24,"D","L")),"")</f>
        <v/>
      </c>
      <c r="YJ24" s="385" t="str">
        <f t="shared" ca="1" si="2938"/>
        <v/>
      </c>
      <c r="YU24" s="391">
        <f t="shared" si="153"/>
        <v>0</v>
      </c>
      <c r="ACJ24" s="385">
        <v>22</v>
      </c>
      <c r="ACK24" s="389" t="str">
        <f t="shared" si="21"/>
        <v>Poland</v>
      </c>
      <c r="ACL24" s="389">
        <f ca="1">IF(OFFSET('Game Board'!O29,0,ACL1)&lt;&gt;"",OFFSET('Game Board'!O29,0,ACL1),0)</f>
        <v>0</v>
      </c>
      <c r="ACM24" s="389">
        <f ca="1">IF(OFFSET('Game Board'!P29,0,ACL1)&lt;&gt;"",OFFSET('Game Board'!P29,0,ACL1),0)</f>
        <v>0</v>
      </c>
      <c r="ACN24" s="389" t="str">
        <f t="shared" si="22"/>
        <v>Denmark</v>
      </c>
      <c r="ACO24" s="389" t="str">
        <f ca="1">IF(AND(OFFSET('Game Board'!O29,0,ACL1)&lt;&gt;"",OFFSET('Game Board'!P29,0,ACL1)&lt;&gt;""),IF(ACL24&gt;ACM24,"W",IF(ACL24=ACM24,"D","L")),"")</f>
        <v/>
      </c>
      <c r="ACP24" s="385" t="str">
        <f t="shared" ca="1" si="2970"/>
        <v/>
      </c>
      <c r="ADA24" s="391">
        <f t="shared" si="180"/>
        <v>0</v>
      </c>
      <c r="AGP24" s="385">
        <v>22</v>
      </c>
      <c r="AGQ24" s="389" t="str">
        <f t="shared" si="24"/>
        <v>Poland</v>
      </c>
      <c r="AGR24" s="389">
        <f ca="1">IF(OFFSET('Game Board'!O29,0,AGR1)&lt;&gt;"",OFFSET('Game Board'!O29,0,AGR1),0)</f>
        <v>0</v>
      </c>
      <c r="AGS24" s="389">
        <f ca="1">IF(OFFSET('Game Board'!P29,0,AGR1)&lt;&gt;"",OFFSET('Game Board'!P29,0,AGR1),0)</f>
        <v>0</v>
      </c>
      <c r="AGT24" s="389" t="str">
        <f t="shared" si="25"/>
        <v>Denmark</v>
      </c>
      <c r="AGU24" s="389" t="str">
        <f ca="1">IF(AND(OFFSET('Game Board'!O29,0,AGR1)&lt;&gt;"",OFFSET('Game Board'!P29,0,AGR1)&lt;&gt;""),IF(AGR24&gt;AGS24,"W",IF(AGR24=AGS24,"D","L")),"")</f>
        <v/>
      </c>
      <c r="AGV24" s="385" t="str">
        <f t="shared" ca="1" si="3002"/>
        <v/>
      </c>
      <c r="AHG24" s="391">
        <f t="shared" si="207"/>
        <v>0</v>
      </c>
      <c r="AKV24" s="385">
        <v>22</v>
      </c>
      <c r="AKW24" s="389" t="str">
        <f t="shared" si="27"/>
        <v>Poland</v>
      </c>
      <c r="AKX24" s="389">
        <f ca="1">IF(OFFSET('Game Board'!O29,0,AKX1)&lt;&gt;"",OFFSET('Game Board'!O29,0,AKX1),0)</f>
        <v>0</v>
      </c>
      <c r="AKY24" s="389">
        <f ca="1">IF(OFFSET('Game Board'!P29,0,AKX1)&lt;&gt;"",OFFSET('Game Board'!P29,0,AKX1),0)</f>
        <v>0</v>
      </c>
      <c r="AKZ24" s="389" t="str">
        <f t="shared" si="28"/>
        <v>Denmark</v>
      </c>
      <c r="ALA24" s="389" t="str">
        <f ca="1">IF(AND(OFFSET('Game Board'!O29,0,AKX1)&lt;&gt;"",OFFSET('Game Board'!P29,0,AKX1)&lt;&gt;""),IF(AKX24&gt;AKY24,"W",IF(AKX24=AKY24,"D","L")),"")</f>
        <v/>
      </c>
      <c r="ALB24" s="385" t="str">
        <f t="shared" ca="1" si="3034"/>
        <v/>
      </c>
      <c r="ALM24" s="391">
        <f t="shared" si="234"/>
        <v>0</v>
      </c>
      <c r="APB24" s="385">
        <v>22</v>
      </c>
      <c r="APC24" s="389" t="str">
        <f t="shared" si="30"/>
        <v>Poland</v>
      </c>
      <c r="APD24" s="389">
        <f ca="1">IF(OFFSET('Game Board'!O29,0,APD1)&lt;&gt;"",OFFSET('Game Board'!O29,0,APD1),0)</f>
        <v>0</v>
      </c>
      <c r="APE24" s="389">
        <f ca="1">IF(OFFSET('Game Board'!P29,0,APD1)&lt;&gt;"",OFFSET('Game Board'!P29,0,APD1),0)</f>
        <v>0</v>
      </c>
      <c r="APF24" s="389" t="str">
        <f t="shared" si="31"/>
        <v>Denmark</v>
      </c>
      <c r="APG24" s="389" t="str">
        <f ca="1">IF(AND(OFFSET('Game Board'!O29,0,APD1)&lt;&gt;"",OFFSET('Game Board'!P29,0,APD1)&lt;&gt;""),IF(APD24&gt;APE24,"W",IF(APD24=APE24,"D","L")),"")</f>
        <v/>
      </c>
      <c r="APH24" s="385" t="str">
        <f t="shared" ca="1" si="3066"/>
        <v/>
      </c>
      <c r="APS24" s="391">
        <f t="shared" si="261"/>
        <v>0</v>
      </c>
      <c r="ATH24" s="385">
        <v>22</v>
      </c>
      <c r="ATI24" s="389" t="str">
        <f t="shared" si="33"/>
        <v>Poland</v>
      </c>
      <c r="ATJ24" s="389">
        <f ca="1">IF(ATI2&lt;&gt;"",IF(OFFSET('Game Board'!O29,0,ATJ1)&lt;&gt;"",OFFSET('Game Board'!O29,0,ATJ1),0),"")</f>
        <v>0</v>
      </c>
      <c r="ATK24" s="389">
        <f ca="1">IF(ATI2&lt;&gt;"",IF(OFFSET('Game Board'!P29,0,ATJ1)&lt;&gt;"",OFFSET('Game Board'!P29,0,ATJ1),0),"")</f>
        <v>0</v>
      </c>
      <c r="ATL24" s="389" t="str">
        <f t="shared" si="34"/>
        <v>Denmark</v>
      </c>
      <c r="ATM24" s="389" t="str">
        <f ca="1">IF(AND(OFFSET('Game Board'!O29,0,ATJ1)&lt;&gt;"",OFFSET('Game Board'!P29,0,ATJ1)&lt;&gt;""),IF(ATJ24&gt;ATK24,"W",IF(ATJ24=ATK24,"D","L")),"")</f>
        <v/>
      </c>
      <c r="ATN24" s="385" t="str">
        <f t="shared" ca="1" si="3098"/>
        <v/>
      </c>
      <c r="ATY24" s="391"/>
      <c r="AXO24" s="389"/>
      <c r="AXP24" s="389"/>
      <c r="AXQ24" s="389"/>
      <c r="AXR24" s="389"/>
      <c r="AXS24" s="389"/>
      <c r="AYE24" s="391"/>
      <c r="BBU24" s="389"/>
      <c r="BBV24" s="389"/>
      <c r="BBW24" s="389"/>
      <c r="BBX24" s="389"/>
      <c r="BBY24" s="389"/>
      <c r="BCK24" s="391"/>
      <c r="BGA24" s="389"/>
      <c r="BGB24" s="389"/>
      <c r="BGC24" s="389"/>
      <c r="BGD24" s="389"/>
      <c r="BGE24" s="389"/>
      <c r="BGQ24" s="391"/>
      <c r="BKG24" s="389"/>
      <c r="BKH24" s="389"/>
      <c r="BKI24" s="389"/>
      <c r="BKJ24" s="389"/>
      <c r="BKK24" s="389"/>
      <c r="BKW24" s="391"/>
      <c r="BOM24" s="389"/>
      <c r="BON24" s="389"/>
      <c r="BOO24" s="389"/>
      <c r="BOP24" s="389"/>
      <c r="BOQ24" s="389"/>
      <c r="BPC24" s="391"/>
      <c r="BSS24" s="389"/>
      <c r="BST24" s="389"/>
      <c r="BSU24" s="389"/>
      <c r="BSV24" s="389"/>
      <c r="BSW24" s="389"/>
      <c r="BTI24" s="391"/>
      <c r="BWY24" s="389"/>
      <c r="BWZ24" s="389"/>
      <c r="BXA24" s="389"/>
      <c r="BXB24" s="389"/>
      <c r="BXC24" s="389"/>
      <c r="BXO24" s="391"/>
      <c r="CBE24" s="389"/>
      <c r="CBF24" s="389"/>
      <c r="CBG24" s="389"/>
      <c r="CBH24" s="389"/>
      <c r="CBI24" s="389"/>
      <c r="CBU24" s="391"/>
      <c r="CFK24" s="389"/>
      <c r="CFL24" s="389"/>
      <c r="CFM24" s="389"/>
      <c r="CFN24" s="389"/>
      <c r="CFO24" s="389"/>
      <c r="CGA24" s="391"/>
      <c r="CJQ24" s="389"/>
      <c r="CJR24" s="389"/>
      <c r="CJS24" s="389"/>
      <c r="CJT24" s="389"/>
      <c r="CJU24" s="389"/>
      <c r="CKG24" s="391"/>
      <c r="CNW24" s="389"/>
      <c r="CNX24" s="389"/>
      <c r="CNY24" s="389"/>
      <c r="CNZ24" s="389"/>
      <c r="COA24" s="389"/>
      <c r="COM24" s="391"/>
      <c r="CSC24" s="389"/>
      <c r="CSD24" s="389"/>
      <c r="CSE24" s="389"/>
      <c r="CSF24" s="389"/>
      <c r="CSG24" s="389"/>
      <c r="CSS24" s="391"/>
      <c r="CWI24" s="389"/>
      <c r="CWJ24" s="389"/>
      <c r="CWK24" s="389"/>
      <c r="CWL24" s="389"/>
      <c r="CWM24" s="389"/>
      <c r="CWY24" s="391"/>
      <c r="DAO24" s="389"/>
      <c r="DAP24" s="389"/>
      <c r="DAQ24" s="389"/>
      <c r="DAR24" s="389"/>
      <c r="DAS24" s="389"/>
      <c r="DBE24" s="391"/>
      <c r="DEU24" s="389"/>
      <c r="DEV24" s="389"/>
      <c r="DEW24" s="389"/>
      <c r="DEX24" s="389"/>
      <c r="DEY24" s="389"/>
      <c r="DFK24" s="391"/>
      <c r="DJA24" s="389"/>
      <c r="DJB24" s="389"/>
      <c r="DJC24" s="389"/>
      <c r="DJD24" s="389"/>
      <c r="DJE24" s="389"/>
      <c r="DJQ24" s="391"/>
      <c r="DNG24" s="389"/>
      <c r="DNH24" s="389"/>
      <c r="DNI24" s="389"/>
      <c r="DNJ24" s="389"/>
      <c r="DNK24" s="389"/>
      <c r="DNW24" s="391"/>
      <c r="DRM24" s="389"/>
      <c r="DRN24" s="389"/>
      <c r="DRO24" s="389"/>
      <c r="DRP24" s="389"/>
      <c r="DRQ24" s="389"/>
      <c r="DSC24" s="391"/>
      <c r="DVS24" s="389"/>
      <c r="DVT24" s="389"/>
      <c r="DVU24" s="389"/>
      <c r="DVV24" s="389"/>
      <c r="DVW24" s="389"/>
      <c r="DWI24" s="391"/>
      <c r="DZY24" s="389"/>
      <c r="DZZ24" s="389"/>
      <c r="EAA24" s="389"/>
      <c r="EAB24" s="389"/>
      <c r="EAC24" s="389"/>
      <c r="EAO24" s="391"/>
      <c r="EEE24" s="389"/>
      <c r="EEF24" s="389"/>
      <c r="EEG24" s="389"/>
      <c r="EEH24" s="389"/>
      <c r="EEI24" s="389"/>
      <c r="EEU24" s="391"/>
      <c r="EIK24" s="389"/>
      <c r="EIL24" s="389"/>
      <c r="EIM24" s="389"/>
      <c r="EIN24" s="389"/>
      <c r="EIO24" s="389"/>
      <c r="EJA24" s="391"/>
      <c r="EMQ24" s="389"/>
      <c r="EMR24" s="389"/>
      <c r="EMS24" s="389"/>
      <c r="EMT24" s="389"/>
      <c r="EMU24" s="389"/>
      <c r="ENG24" s="391"/>
      <c r="EQW24" s="389"/>
      <c r="EQX24" s="389"/>
      <c r="EQY24" s="389"/>
      <c r="EQZ24" s="389"/>
      <c r="ERA24" s="389"/>
      <c r="ERM24" s="391"/>
      <c r="EVC24" s="389"/>
      <c r="EVD24" s="389"/>
      <c r="EVE24" s="389"/>
      <c r="EVF24" s="389"/>
      <c r="EVG24" s="389"/>
      <c r="EVS24" s="391"/>
      <c r="EZI24" s="389"/>
      <c r="EZJ24" s="389"/>
      <c r="EZK24" s="389"/>
      <c r="EZL24" s="389"/>
      <c r="EZM24" s="389"/>
      <c r="EZY24" s="391"/>
      <c r="FDO24" s="389"/>
      <c r="FDP24" s="389"/>
      <c r="FDQ24" s="389"/>
      <c r="FDR24" s="389"/>
      <c r="FDS24" s="389"/>
      <c r="FEE24" s="391"/>
      <c r="FHU24" s="389"/>
      <c r="FHV24" s="389"/>
      <c r="FHW24" s="389"/>
      <c r="FHX24" s="389"/>
      <c r="FHY24" s="389"/>
      <c r="FIK24" s="391"/>
      <c r="FMA24" s="389"/>
      <c r="FMB24" s="389"/>
      <c r="FMC24" s="389"/>
      <c r="FMD24" s="389"/>
      <c r="FME24" s="389"/>
      <c r="FMQ24" s="391"/>
      <c r="FQG24" s="389"/>
      <c r="FQH24" s="389"/>
      <c r="FQI24" s="389"/>
      <c r="FQJ24" s="389"/>
      <c r="FQK24" s="389"/>
      <c r="FQW24" s="391"/>
      <c r="FUM24" s="389"/>
      <c r="FUN24" s="389"/>
      <c r="FUO24" s="389"/>
      <c r="FUP24" s="389"/>
      <c r="FUQ24" s="389"/>
      <c r="FVC24" s="391"/>
      <c r="FYS24" s="389"/>
      <c r="FYT24" s="389"/>
      <c r="FYU24" s="389"/>
      <c r="FYV24" s="389"/>
      <c r="FYW24" s="389"/>
      <c r="FZI24" s="391"/>
      <c r="GCY24" s="389"/>
      <c r="GCZ24" s="389"/>
      <c r="GDA24" s="389"/>
      <c r="GDB24" s="389"/>
      <c r="GDC24" s="389"/>
      <c r="GDO24" s="391"/>
      <c r="GHE24" s="389"/>
      <c r="GHF24" s="389"/>
      <c r="GHG24" s="389"/>
      <c r="GHH24" s="389"/>
      <c r="GHI24" s="389"/>
      <c r="GHU24" s="391"/>
      <c r="GLK24" s="389"/>
      <c r="GLL24" s="389"/>
      <c r="GLM24" s="389"/>
      <c r="GLN24" s="389"/>
      <c r="GLO24" s="389"/>
      <c r="GMA24" s="391"/>
      <c r="GPQ24" s="389"/>
      <c r="GPR24" s="389"/>
      <c r="GPS24" s="389"/>
      <c r="GPT24" s="389"/>
      <c r="GPU24" s="389"/>
      <c r="GQG24" s="391"/>
      <c r="GTW24" s="389"/>
      <c r="GTX24" s="389"/>
      <c r="GTY24" s="389"/>
      <c r="GTZ24" s="389"/>
      <c r="GUA24" s="389"/>
      <c r="GUM24" s="391"/>
      <c r="GYC24" s="389"/>
      <c r="GYD24" s="389"/>
      <c r="GYE24" s="389"/>
      <c r="GYF24" s="389"/>
      <c r="GYG24" s="389"/>
      <c r="GYS24" s="391"/>
      <c r="HCI24" s="389"/>
      <c r="HCJ24" s="389"/>
      <c r="HCK24" s="389"/>
      <c r="HCL24" s="389"/>
      <c r="HCM24" s="389"/>
      <c r="HCY24" s="391"/>
      <c r="HGO24" s="389"/>
      <c r="HGP24" s="389"/>
      <c r="HGQ24" s="389"/>
      <c r="HGR24" s="389"/>
      <c r="HGS24" s="389"/>
      <c r="HHE24" s="391"/>
      <c r="HKU24" s="389"/>
      <c r="HKV24" s="389"/>
      <c r="HKW24" s="389"/>
      <c r="HKX24" s="389"/>
      <c r="HKY24" s="389"/>
      <c r="HLK24" s="391"/>
      <c r="HPA24" s="389"/>
      <c r="HPB24" s="389"/>
      <c r="HPC24" s="389"/>
      <c r="HPD24" s="389"/>
      <c r="HPE24" s="389"/>
      <c r="HPQ24" s="391"/>
      <c r="HTG24" s="389"/>
      <c r="HTH24" s="389"/>
      <c r="HTI24" s="389"/>
      <c r="HTJ24" s="389"/>
      <c r="HTK24" s="389"/>
      <c r="HTW24" s="391"/>
      <c r="HXM24" s="389"/>
      <c r="HXN24" s="389"/>
      <c r="HXO24" s="389"/>
      <c r="HXP24" s="389"/>
      <c r="HXQ24" s="389"/>
      <c r="HYC24" s="391"/>
      <c r="IBS24" s="389"/>
      <c r="IBT24" s="389"/>
      <c r="IBU24" s="389"/>
      <c r="IBV24" s="389"/>
      <c r="IBW24" s="389"/>
      <c r="ICI24" s="391"/>
      <c r="IFY24" s="389"/>
      <c r="IFZ24" s="389"/>
      <c r="IGA24" s="389"/>
      <c r="IGB24" s="389"/>
      <c r="IGC24" s="389"/>
      <c r="IGO24" s="391"/>
      <c r="IKE24" s="389"/>
      <c r="IKF24" s="389"/>
      <c r="IKG24" s="389"/>
      <c r="IKH24" s="389"/>
      <c r="IKI24" s="389"/>
      <c r="IKU24" s="391"/>
      <c r="IOK24" s="389"/>
      <c r="IOL24" s="389"/>
      <c r="IOM24" s="389"/>
      <c r="ION24" s="389"/>
      <c r="IOO24" s="389"/>
      <c r="IPA24" s="391"/>
      <c r="ISQ24" s="389"/>
      <c r="ISR24" s="389"/>
      <c r="ISS24" s="389"/>
      <c r="IST24" s="389"/>
      <c r="ISU24" s="389"/>
      <c r="ITG24" s="391"/>
      <c r="IWW24" s="389"/>
      <c r="IWX24" s="389"/>
      <c r="IWY24" s="389"/>
      <c r="IWZ24" s="389"/>
      <c r="IXA24" s="389"/>
      <c r="IXM24" s="391"/>
      <c r="JBC24" s="389"/>
      <c r="JBD24" s="389"/>
      <c r="JBE24" s="389"/>
      <c r="JBF24" s="389"/>
      <c r="JBG24" s="389"/>
      <c r="JBS24" s="391"/>
      <c r="JFI24" s="389"/>
      <c r="JFJ24" s="389"/>
      <c r="JFK24" s="389"/>
      <c r="JFL24" s="389"/>
      <c r="JFM24" s="389"/>
      <c r="JFY24" s="391"/>
      <c r="JJO24" s="389"/>
      <c r="JJP24" s="389"/>
      <c r="JJQ24" s="389"/>
      <c r="JJR24" s="389"/>
      <c r="JJS24" s="389"/>
      <c r="JKE24" s="391"/>
      <c r="JNU24" s="389"/>
      <c r="JNV24" s="389"/>
      <c r="JNW24" s="389"/>
      <c r="JNX24" s="389"/>
      <c r="JNY24" s="389"/>
      <c r="JOK24" s="391"/>
      <c r="JSA24" s="389"/>
      <c r="JSB24" s="389"/>
      <c r="JSC24" s="389"/>
      <c r="JSD24" s="389"/>
      <c r="JSE24" s="389"/>
      <c r="JSQ24" s="391"/>
      <c r="JWG24" s="389"/>
      <c r="JWH24" s="389"/>
      <c r="JWI24" s="389"/>
      <c r="JWJ24" s="389"/>
      <c r="JWK24" s="389"/>
      <c r="JWW24" s="391"/>
      <c r="KAM24" s="389"/>
      <c r="KAN24" s="389"/>
      <c r="KAO24" s="389"/>
      <c r="KAP24" s="389"/>
      <c r="KAQ24" s="389"/>
      <c r="KBC24" s="391"/>
      <c r="KES24" s="389"/>
      <c r="KET24" s="389"/>
      <c r="KEU24" s="389"/>
      <c r="KEV24" s="389"/>
      <c r="KEW24" s="389"/>
      <c r="KFI24" s="391"/>
      <c r="KIY24" s="389"/>
      <c r="KIZ24" s="389"/>
      <c r="KJA24" s="389"/>
      <c r="KJB24" s="389"/>
      <c r="KJC24" s="389"/>
      <c r="KJO24" s="391"/>
      <c r="KNE24" s="389"/>
      <c r="KNF24" s="389"/>
      <c r="KNG24" s="389"/>
      <c r="KNH24" s="389"/>
      <c r="KNI24" s="389"/>
      <c r="KNU24" s="391"/>
      <c r="KRK24" s="389"/>
      <c r="KRL24" s="389"/>
      <c r="KRM24" s="389"/>
      <c r="KRN24" s="389"/>
      <c r="KRO24" s="389"/>
      <c r="KSA24" s="391"/>
      <c r="KVQ24" s="389"/>
      <c r="KVR24" s="389"/>
      <c r="KVS24" s="389"/>
      <c r="KVT24" s="389"/>
      <c r="KVU24" s="389"/>
      <c r="KWG24" s="391"/>
      <c r="KZW24" s="389"/>
      <c r="KZX24" s="389"/>
      <c r="KZY24" s="389"/>
      <c r="KZZ24" s="389"/>
      <c r="LAA24" s="389"/>
      <c r="LAM24" s="391"/>
      <c r="LEC24" s="389"/>
      <c r="LED24" s="389"/>
      <c r="LEE24" s="389"/>
      <c r="LEF24" s="389"/>
      <c r="LEG24" s="389"/>
      <c r="LES24" s="391"/>
      <c r="LII24" s="389"/>
      <c r="LIJ24" s="389"/>
      <c r="LIK24" s="389"/>
      <c r="LIL24" s="389"/>
      <c r="LIM24" s="389"/>
      <c r="LIY24" s="391"/>
      <c r="LMO24" s="389"/>
      <c r="LMP24" s="389"/>
      <c r="LMQ24" s="389"/>
      <c r="LMR24" s="389"/>
      <c r="LMS24" s="389"/>
      <c r="LNE24" s="391"/>
      <c r="LQU24" s="389"/>
      <c r="LQV24" s="389"/>
      <c r="LQW24" s="389"/>
      <c r="LQX24" s="389"/>
      <c r="LQY24" s="389"/>
      <c r="LRK24" s="391"/>
      <c r="LVA24" s="389"/>
      <c r="LVB24" s="389"/>
      <c r="LVC24" s="389"/>
      <c r="LVD24" s="389"/>
      <c r="LVE24" s="389"/>
      <c r="LVQ24" s="391"/>
      <c r="LZG24" s="389"/>
      <c r="LZH24" s="389"/>
      <c r="LZI24" s="389"/>
      <c r="LZJ24" s="389"/>
      <c r="LZK24" s="389"/>
      <c r="LZW24" s="391"/>
      <c r="MDM24" s="389"/>
      <c r="MDN24" s="389"/>
      <c r="MDO24" s="389"/>
      <c r="MDP24" s="389"/>
      <c r="MDQ24" s="389"/>
      <c r="MEC24" s="391"/>
      <c r="MHS24" s="389"/>
      <c r="MHT24" s="389"/>
      <c r="MHU24" s="389"/>
      <c r="MHV24" s="389"/>
      <c r="MHW24" s="389"/>
      <c r="MII24" s="391"/>
      <c r="MLY24" s="389"/>
      <c r="MLZ24" s="389"/>
      <c r="MMA24" s="389"/>
      <c r="MMB24" s="389"/>
      <c r="MMC24" s="389"/>
      <c r="MMO24" s="391"/>
      <c r="MQE24" s="389"/>
      <c r="MQF24" s="389"/>
      <c r="MQG24" s="389"/>
      <c r="MQH24" s="389"/>
      <c r="MQI24" s="389"/>
      <c r="MQU24" s="391"/>
      <c r="MUK24" s="389"/>
      <c r="MUL24" s="389"/>
      <c r="MUM24" s="389"/>
      <c r="MUN24" s="389"/>
      <c r="MUO24" s="389"/>
      <c r="MVA24" s="391"/>
      <c r="MYQ24" s="389"/>
      <c r="MYR24" s="389"/>
      <c r="MYS24" s="389"/>
      <c r="MYT24" s="389"/>
      <c r="MYU24" s="389"/>
      <c r="MZG24" s="391"/>
      <c r="NCW24" s="389"/>
      <c r="NCX24" s="389"/>
      <c r="NCY24" s="389"/>
      <c r="NCZ24" s="389"/>
      <c r="NDA24" s="389"/>
      <c r="NDM24" s="391"/>
      <c r="NHC24" s="389"/>
      <c r="NHD24" s="389"/>
      <c r="NHE24" s="389"/>
      <c r="NHF24" s="389"/>
      <c r="NHG24" s="389"/>
      <c r="NHS24" s="391"/>
      <c r="NLI24" s="389"/>
      <c r="NLJ24" s="389"/>
      <c r="NLK24" s="389"/>
      <c r="NLL24" s="389"/>
      <c r="NLM24" s="389"/>
      <c r="NLY24" s="391"/>
      <c r="NPO24" s="389"/>
      <c r="NPP24" s="389"/>
      <c r="NPQ24" s="389"/>
      <c r="NPR24" s="389"/>
      <c r="NPS24" s="389"/>
      <c r="NQE24" s="391"/>
      <c r="NTU24" s="389"/>
      <c r="NTV24" s="389"/>
      <c r="NTW24" s="389"/>
      <c r="NTX24" s="389"/>
      <c r="NTY24" s="389"/>
      <c r="NUK24" s="391"/>
      <c r="NYA24" s="389"/>
      <c r="NYB24" s="389"/>
      <c r="NYC24" s="389"/>
      <c r="NYD24" s="389"/>
      <c r="NYE24" s="389"/>
      <c r="NYQ24" s="391"/>
      <c r="OCG24" s="389"/>
      <c r="OCH24" s="389"/>
      <c r="OCI24" s="389"/>
      <c r="OCJ24" s="389"/>
      <c r="OCK24" s="389"/>
      <c r="OCW24" s="391"/>
      <c r="OGM24" s="389"/>
      <c r="OGN24" s="389"/>
      <c r="OGO24" s="389"/>
      <c r="OGP24" s="389"/>
      <c r="OGQ24" s="389"/>
      <c r="OHC24" s="391"/>
      <c r="OKS24" s="389"/>
      <c r="OKT24" s="389"/>
      <c r="OKU24" s="389"/>
      <c r="OKV24" s="389"/>
      <c r="OKW24" s="389"/>
      <c r="OLI24" s="391"/>
      <c r="OOY24" s="389"/>
      <c r="OOZ24" s="389"/>
      <c r="OPA24" s="389"/>
      <c r="OPB24" s="389"/>
      <c r="OPC24" s="389"/>
      <c r="OPO24" s="391"/>
      <c r="OTE24" s="389"/>
      <c r="OTF24" s="389"/>
      <c r="OTG24" s="389"/>
      <c r="OTH24" s="389"/>
      <c r="OTI24" s="389"/>
      <c r="OTU24" s="391"/>
      <c r="OXK24" s="389"/>
      <c r="OXL24" s="389"/>
      <c r="OXM24" s="389"/>
      <c r="OXN24" s="389"/>
      <c r="OXO24" s="389"/>
      <c r="OYA24" s="391"/>
      <c r="PBQ24" s="389"/>
      <c r="PBR24" s="389"/>
      <c r="PBS24" s="389"/>
      <c r="PBT24" s="389"/>
      <c r="PBU24" s="389"/>
      <c r="PCG24" s="391"/>
      <c r="PFW24" s="389"/>
      <c r="PFX24" s="389"/>
      <c r="PFY24" s="389"/>
      <c r="PFZ24" s="389"/>
      <c r="PGA24" s="389"/>
      <c r="PGM24" s="391"/>
      <c r="PKC24" s="389"/>
      <c r="PKD24" s="389"/>
      <c r="PKE24" s="389"/>
      <c r="PKF24" s="389"/>
      <c r="PKG24" s="389"/>
      <c r="PKS24" s="391"/>
      <c r="POI24" s="389"/>
      <c r="POJ24" s="389"/>
      <c r="POK24" s="389"/>
      <c r="POL24" s="389"/>
      <c r="POM24" s="389"/>
    </row>
    <row r="25" spans="2:1995 2085:2985 3075:4085 4175:5075 5165:6065 6155:7165 7255:8155 8245:9145 9235:10233 10241:11219" x14ac:dyDescent="0.25">
      <c r="B25" s="385">
        <f>VLOOKUP(C25,CX25:CY29,2,FALSE)</f>
        <v>1</v>
      </c>
      <c r="C25" s="386" t="str">
        <f>'Tournament Setup'!D18</f>
        <v>France</v>
      </c>
      <c r="D25" s="385">
        <f>SUMPRODUCT((DA3:DA54=C25)*(DE3:DE54="W"))+SUMPRODUCT((DD3:DD54=C25)*(DF3:DF54="W"))</f>
        <v>0</v>
      </c>
      <c r="E25" s="385">
        <f>SUMPRODUCT((DA3:DA54=C25)*(DE3:DE54="D"))+SUMPRODUCT((DD3:DD54=C25)*(DF3:DF54="D"))</f>
        <v>0</v>
      </c>
      <c r="F25" s="385">
        <f>SUMPRODUCT((DA3:DA54=C25)*(DE3:DE54="L"))+SUMPRODUCT((DD3:DD54=C25)*(DF3:DF54="L"))</f>
        <v>0</v>
      </c>
      <c r="G25" s="385">
        <f>SUMIF(DA3:DA72,C25,DB3:DB72)+SUMIF(DD3:DD72,C25,DC3:DC72)</f>
        <v>0</v>
      </c>
      <c r="H25" s="385">
        <f>SUMIF(DD3:DD72,C25,DB3:DB72)+SUMIF(DA3:DA72,C25,DC3:DC72)</f>
        <v>0</v>
      </c>
      <c r="I25" s="385">
        <f t="shared" ref="I25:I28" si="3827">G25-H25+1000</f>
        <v>1000</v>
      </c>
      <c r="J25" s="385">
        <f t="shared" ref="J25:J28" si="3828">D25*3+E25*1</f>
        <v>0</v>
      </c>
      <c r="K25" s="391">
        <v>28</v>
      </c>
      <c r="L25" s="385">
        <f>IF(COUNTIF(J25:J29,4)&lt;&gt;4,RANK(J25,J25:J29),J77)</f>
        <v>1</v>
      </c>
      <c r="N25" s="385">
        <f>SUMPRODUCT((L25:L28=L25)*(K25:K28&lt;K25))+L25</f>
        <v>4</v>
      </c>
      <c r="O25" s="386" t="str">
        <f>INDEX(C25:C29,MATCH(1,N25:N29,0),0)</f>
        <v>England</v>
      </c>
      <c r="P25" s="385">
        <f>INDEX(L25:L29,MATCH(O25,C25:C29,0),0)</f>
        <v>1</v>
      </c>
      <c r="Q25" s="385" t="str">
        <f>IF(P26=1,O25,"")</f>
        <v>England</v>
      </c>
      <c r="R25" s="385" t="str">
        <f>IF(P27=2,O26,"")</f>
        <v/>
      </c>
      <c r="S25" s="385" t="str">
        <f>IF(P28=3,O27,"")</f>
        <v/>
      </c>
      <c r="T25" s="385" t="str">
        <f>IF(P29=4,O28,"")</f>
        <v/>
      </c>
      <c r="V25" s="385" t="str">
        <f>IF(Q25&lt;&gt;"",Q25,"")</f>
        <v>England</v>
      </c>
      <c r="W25" s="385">
        <f>SUMPRODUCT((DA3:DA54=V25)*(DD3:DD54=V26)*(DE3:DE54="W"))+SUMPRODUCT((DA3:DA54=V25)*(DD3:DD54=V27)*(DE3:DE54="W"))+SUMPRODUCT((DA3:DA54=V25)*(DD3:DD54=V28)*(DE3:DE54="W"))+SUMPRODUCT((DA3:DA54=V25)*(DD3:DD54=V29)*(DE3:DE54="W"))+SUMPRODUCT((DA3:DA54=V26)*(DD3:DD54=V25)*(DF3:DF54="W"))+SUMPRODUCT((DA3:DA54=V27)*(DD3:DD54=V25)*(DF3:DF54="W"))+SUMPRODUCT((DA3:DA54=V28)*(DD3:DD54=V25)*(DF3:DF54="W"))+SUMPRODUCT((DA3:DA54=V29)*(DD3:DD54=V25)*(DF3:DF54="W"))</f>
        <v>0</v>
      </c>
      <c r="X25" s="385">
        <f>SUMPRODUCT((DA3:DA54=V25)*(DD3:DD54=V26)*(DE3:DE54="D"))+SUMPRODUCT((DA3:DA54=V25)*(DD3:DD54=V27)*(DE3:DE54="D"))+SUMPRODUCT((DA3:DA54=V25)*(DD3:DD54=V28)*(DE3:DE54="D"))+SUMPRODUCT((DA3:DA54=V25)*(DD3:DD54=V29)*(DE3:DE54="D"))+SUMPRODUCT((DA3:DA54=V26)*(DD3:DD54=V25)*(DE3:DE54="D"))+SUMPRODUCT((DA3:DA54=V27)*(DD3:DD54=V25)*(DE3:DE54="D"))+SUMPRODUCT((DA3:DA54=V28)*(DD3:DD54=V25)*(DE3:DE54="D"))+SUMPRODUCT((DA3:DA54=V29)*(DD3:DD54=V25)*(DE3:DE54="D"))</f>
        <v>0</v>
      </c>
      <c r="Y25" s="385">
        <f>SUMPRODUCT((DA3:DA54=V25)*(DD3:DD54=V26)*(DE3:DE54="L"))+SUMPRODUCT((DA3:DA54=V25)*(DD3:DD54=V27)*(DE3:DE54="L"))+SUMPRODUCT((DA3:DA54=V25)*(DD3:DD54=V28)*(DE3:DE54="L"))+SUMPRODUCT((DA3:DA54=V25)*(DD3:DD54=V29)*(DE3:DE54="L"))+SUMPRODUCT((DA3:DA54=V26)*(DD3:DD54=V25)*(DF3:DF54="L"))+SUMPRODUCT((DA3:DA54=V27)*(DD3:DD54=V25)*(DF3:DF54="L"))+SUMPRODUCT((DA3:DA54=V28)*(DD3:DD54=V25)*(DF3:DF54="L"))+SUMPRODUCT((DA3:DA54=V29)*(DD3:DD54=V25)*(DF3:DF54="L"))</f>
        <v>0</v>
      </c>
      <c r="Z25" s="385">
        <f>SUMPRODUCT((DA3:DA54=V25)*(DD3:DD54=V26)*DB3:DB54)+SUMPRODUCT((DA3:DA54=V25)*(DD3:DD54=V27)*DB3:DB54)+SUMPRODUCT((DA3:DA54=V25)*(DD3:DD54=V28)*DB3:DB54)+SUMPRODUCT((DA3:DA54=V25)*(DD3:DD54=V29)*DB3:DB54)+SUMPRODUCT((DA3:DA54=V26)*(DD3:DD54=V25)*DC3:DC54)+SUMPRODUCT((DA3:DA54=V27)*(DD3:DD54=V25)*DC3:DC54)+SUMPRODUCT((DA3:DA54=V28)*(DD3:DD54=V25)*DC3:DC54)+SUMPRODUCT((DA3:DA54=V29)*(DD3:DD54=V25)*DC3:DC54)</f>
        <v>0</v>
      </c>
      <c r="AA25" s="385">
        <f>SUMPRODUCT((DA3:DA54=V25)*(DD3:DD54=V26)*DC3:DC54)+SUMPRODUCT((DA3:DA54=V25)*(DD3:DD54=V27)*DC3:DC54)+SUMPRODUCT((DA3:DA54=V25)*(DD3:DD54=V28)*DC3:DC54)+SUMPRODUCT((DA3:DA54=V25)*(DD3:DD54=V29)*DC3:DC54)+SUMPRODUCT((DA3:DA54=V26)*(DD3:DD54=V25)*DB3:DB54)+SUMPRODUCT((DA3:DA54=V27)*(DD3:DD54=V25)*DB3:DB54)+SUMPRODUCT((DA3:DA54=V28)*(DD3:DD54=V25)*DB3:DB54)+SUMPRODUCT((DA3:DA54=V29)*(DD3:DD54=V25)*DB3:DB54)</f>
        <v>0</v>
      </c>
      <c r="AB25" s="385">
        <f>Z25-AA25+1000</f>
        <v>1000</v>
      </c>
      <c r="AC25" s="385">
        <f t="shared" ref="AC25:AC28" si="3829">IF(V25&lt;&gt;"",W25*3+X25*1,"")</f>
        <v>0</v>
      </c>
      <c r="AD25" s="385">
        <f>IF(V25&lt;&gt;"",VLOOKUP(V25,C4:I52,7,FALSE),"")</f>
        <v>1000</v>
      </c>
      <c r="AE25" s="385">
        <f>IF(V25&lt;&gt;"",VLOOKUP(V25,C4:I52,5,FALSE),"")</f>
        <v>0</v>
      </c>
      <c r="AF25" s="385">
        <f>IF(V25&lt;&gt;"",VLOOKUP(V25,C4:K52,9,FALSE),"")</f>
        <v>5</v>
      </c>
      <c r="AG25" s="385">
        <f t="shared" ref="AG25:AG28" si="3830">AC25</f>
        <v>0</v>
      </c>
      <c r="AH25" s="385">
        <f>IF(V25&lt;&gt;"",RANK(AG25,AG25:AG29),"")</f>
        <v>1</v>
      </c>
      <c r="AI25" s="385">
        <f>IF(V25&lt;&gt;"",SUMPRODUCT((AG25:AG29=AG25)*(AB25:AB29&gt;AB25)),"")</f>
        <v>0</v>
      </c>
      <c r="AJ25" s="385">
        <f>IF(V25&lt;&gt;"",SUMPRODUCT((AG25:AG29=AG25)*(AB25:AB29=AB25)*(Z25:Z29&gt;Z25)),"")</f>
        <v>0</v>
      </c>
      <c r="AK25" s="385">
        <f>IF(V25&lt;&gt;"",SUMPRODUCT((AG25:AG29=AG25)*(AB25:AB29=AB25)*(Z25:Z29=Z25)*(AD25:AD29&gt;AD25)),"")</f>
        <v>0</v>
      </c>
      <c r="AL25" s="385">
        <f>IF(V25&lt;&gt;"",SUMPRODUCT((AG25:AG29=AG25)*(AB25:AB29=AB25)*(Z25:Z29=Z25)*(AD25:AD29=AD25)*(AE25:AE29&gt;AE25)),"")</f>
        <v>0</v>
      </c>
      <c r="AM25" s="385">
        <f>IF(V25&lt;&gt;"",SUMPRODUCT((AG25:AG29=AG25)*(AB25:AB29=AB25)*(Z25:Z29=Z25)*(AD25:AD29=AD25)*(AE25:AE29=AE25)*(AF25:AF29&gt;AF25)),"")</f>
        <v>3</v>
      </c>
      <c r="AN25" s="385">
        <f>IF(V25&lt;&gt;"",IF(AN77&lt;&gt;"",IF(U76=3,AN77,AN77+U76),SUM(AH25:AM25)),"")</f>
        <v>4</v>
      </c>
      <c r="AO25" s="385" t="str">
        <f>IF(V25&lt;&gt;"",INDEX(V25:V29,MATCH(1,AN25:AN29,0),0),"")</f>
        <v>France</v>
      </c>
      <c r="CX25" s="385" t="str">
        <f>IF(AO25&lt;&gt;"",AO25,O25)</f>
        <v>France</v>
      </c>
      <c r="CY25" s="385">
        <v>1</v>
      </c>
      <c r="CZ25" s="385">
        <v>23</v>
      </c>
      <c r="DA25" s="389" t="str">
        <f>'Game Board'!F30</f>
        <v>Netherlands</v>
      </c>
      <c r="DB25" s="389">
        <f>IF(DA2&lt;&gt;"",IF(AND('Game Board'!G30&lt;&gt;"",'Game Board'!H30&lt;&gt;""),'Game Board'!G30,0),"")</f>
        <v>0</v>
      </c>
      <c r="DC25" s="389">
        <f>IF(DA2&lt;&gt;"",IF(AND('Game Board'!G30&lt;&gt;"",'Game Board'!H30&lt;&gt;""),'Game Board'!H30,0),"")</f>
        <v>0</v>
      </c>
      <c r="DD25" s="389" t="str">
        <f>'Game Board'!I30</f>
        <v>France</v>
      </c>
      <c r="DE25" s="389" t="str">
        <f>IF(AND('Game Board'!G30&lt;&gt;"",'Game Board'!H30&lt;&gt;""),IF(DB25&gt;DC25,"W",IF(DB25=DC25,"D","L")),"")</f>
        <v/>
      </c>
      <c r="DF25" s="385" t="str">
        <f t="shared" si="36"/>
        <v/>
      </c>
      <c r="DH25" s="385">
        <f ca="1">VLOOKUP(DI25,HD25:HE29,2,FALSE)</f>
        <v>1</v>
      </c>
      <c r="DI25" s="386" t="str">
        <f t="shared" ref="DI25:DI28" si="3831">C25</f>
        <v>France</v>
      </c>
      <c r="DJ25" s="385">
        <f ca="1">SUMPRODUCT((HG3:HG54=DI25)*(HK3:HK54="W"))+SUMPRODUCT((HJ3:HJ54=DI25)*(HL3:HL54="W"))</f>
        <v>0</v>
      </c>
      <c r="DK25" s="385">
        <f ca="1">SUMPRODUCT((HG3:HG54=DI25)*(HK3:HK54="D"))+SUMPRODUCT((HJ3:HJ54=DI25)*(HL3:HL54="D"))</f>
        <v>0</v>
      </c>
      <c r="DL25" s="385">
        <f ca="1">SUMPRODUCT((HG3:HG54=DI25)*(HK3:HK54="L"))+SUMPRODUCT((HJ3:HJ54=DI25)*(HL3:HL54="L"))</f>
        <v>0</v>
      </c>
      <c r="DM25" s="385">
        <f ca="1">SUMIF(HG3:HG72,DI25,HH3:HH72)+SUMIF(HJ3:HJ72,DI25,HI3:HI72)</f>
        <v>0</v>
      </c>
      <c r="DN25" s="385">
        <f ca="1">SUMIF(HJ3:HJ72,DI25,HH3:HH72)+SUMIF(HG3:HG72,DI25,HI3:HI72)</f>
        <v>0</v>
      </c>
      <c r="DO25" s="385">
        <f t="shared" ref="DO25:DO28" ca="1" si="3832">DM25-DN25+1000</f>
        <v>1000</v>
      </c>
      <c r="DP25" s="385">
        <f t="shared" ref="DP25:DP28" ca="1" si="3833">DJ25*3+DK25*1</f>
        <v>0</v>
      </c>
      <c r="DQ25" s="391">
        <f t="shared" si="293"/>
        <v>28</v>
      </c>
      <c r="DR25" s="385">
        <f ca="1">IF(COUNTIF(DP25:DP29,4)&lt;&gt;4,RANK(DP25,DP25:DP29),DP77)</f>
        <v>1</v>
      </c>
      <c r="DT25" s="385">
        <f ca="1">SUMPRODUCT((DR25:DR28=DR25)*(DQ25:DQ28&lt;DQ25))+DR25</f>
        <v>4</v>
      </c>
      <c r="DU25" s="386" t="str">
        <f ca="1">INDEX(DI25:DI29,MATCH(1,DT25:DT29,0),0)</f>
        <v>England</v>
      </c>
      <c r="DV25" s="385">
        <f ca="1">INDEX(DR25:DR29,MATCH(DU25,DI25:DI29,0),0)</f>
        <v>1</v>
      </c>
      <c r="DW25" s="385" t="str">
        <f ca="1">IF(DV26=1,DU25,"")</f>
        <v>England</v>
      </c>
      <c r="DX25" s="385" t="str">
        <f ca="1">IF(DV27=2,DU26,"")</f>
        <v/>
      </c>
      <c r="DY25" s="385" t="str">
        <f ca="1">IF(DV28=3,DU27,"")</f>
        <v/>
      </c>
      <c r="DZ25" s="385" t="str">
        <f>IF(DV29=4,DU28,"")</f>
        <v/>
      </c>
      <c r="EB25" s="385" t="str">
        <f ca="1">IF(DW25&lt;&gt;"",DW25,"")</f>
        <v>England</v>
      </c>
      <c r="EC25" s="385">
        <f ca="1">SUMPRODUCT((HG3:HG54=EB25)*(HJ3:HJ54=EB26)*(HK3:HK54="W"))+SUMPRODUCT((HG3:HG54=EB25)*(HJ3:HJ54=EB27)*(HK3:HK54="W"))+SUMPRODUCT((HG3:HG54=EB25)*(HJ3:HJ54=EB28)*(HK3:HK54="W"))+SUMPRODUCT((HG3:HG54=EB25)*(HJ3:HJ54=EB29)*(HK3:HK54="W"))+SUMPRODUCT((HG3:HG54=EB26)*(HJ3:HJ54=EB25)*(HL3:HL54="W"))+SUMPRODUCT((HG3:HG54=EB27)*(HJ3:HJ54=EB25)*(HL3:HL54="W"))+SUMPRODUCT((HG3:HG54=EB28)*(HJ3:HJ54=EB25)*(HL3:HL54="W"))+SUMPRODUCT((HG3:HG54=EB29)*(HJ3:HJ54=EB25)*(HL3:HL54="W"))</f>
        <v>0</v>
      </c>
      <c r="ED25" s="385">
        <f ca="1">SUMPRODUCT((HG3:HG54=EB25)*(HJ3:HJ54=EB26)*(HK3:HK54="D"))+SUMPRODUCT((HG3:HG54=EB25)*(HJ3:HJ54=EB27)*(HK3:HK54="D"))+SUMPRODUCT((HG3:HG54=EB25)*(HJ3:HJ54=EB28)*(HK3:HK54="D"))+SUMPRODUCT((HG3:HG54=EB25)*(HJ3:HJ54=EB29)*(HK3:HK54="D"))+SUMPRODUCT((HG3:HG54=EB26)*(HJ3:HJ54=EB25)*(HK3:HK54="D"))+SUMPRODUCT((HG3:HG54=EB27)*(HJ3:HJ54=EB25)*(HK3:HK54="D"))+SUMPRODUCT((HG3:HG54=EB28)*(HJ3:HJ54=EB25)*(HK3:HK54="D"))+SUMPRODUCT((HG3:HG54=EB29)*(HJ3:HJ54=EB25)*(HK3:HK54="D"))</f>
        <v>0</v>
      </c>
      <c r="EE25" s="385">
        <f ca="1">SUMPRODUCT((HG3:HG54=EB25)*(HJ3:HJ54=EB26)*(HK3:HK54="L"))+SUMPRODUCT((HG3:HG54=EB25)*(HJ3:HJ54=EB27)*(HK3:HK54="L"))+SUMPRODUCT((HG3:HG54=EB25)*(HJ3:HJ54=EB28)*(HK3:HK54="L"))+SUMPRODUCT((HG3:HG54=EB25)*(HJ3:HJ54=EB29)*(HK3:HK54="L"))+SUMPRODUCT((HG3:HG54=EB26)*(HJ3:HJ54=EB25)*(HL3:HL54="L"))+SUMPRODUCT((HG3:HG54=EB27)*(HJ3:HJ54=EB25)*(HL3:HL54="L"))+SUMPRODUCT((HG3:HG54=EB28)*(HJ3:HJ54=EB25)*(HL3:HL54="L"))+SUMPRODUCT((HG3:HG54=EB29)*(HJ3:HJ54=EB25)*(HL3:HL54="L"))</f>
        <v>0</v>
      </c>
      <c r="EF25" s="385">
        <f ca="1">SUMPRODUCT((HG3:HG54=EB25)*(HJ3:HJ54=EB26)*HH3:HH54)+SUMPRODUCT((HG3:HG54=EB25)*(HJ3:HJ54=EB27)*HH3:HH54)+SUMPRODUCT((HG3:HG54=EB25)*(HJ3:HJ54=EB28)*HH3:HH54)+SUMPRODUCT((HG3:HG54=EB25)*(HJ3:HJ54=EB29)*HH3:HH54)+SUMPRODUCT((HG3:HG54=EB26)*(HJ3:HJ54=EB25)*HI3:HI54)+SUMPRODUCT((HG3:HG54=EB27)*(HJ3:HJ54=EB25)*HI3:HI54)+SUMPRODUCT((HG3:HG54=EB28)*(HJ3:HJ54=EB25)*HI3:HI54)+SUMPRODUCT((HG3:HG54=EB29)*(HJ3:HJ54=EB25)*HI3:HI54)</f>
        <v>0</v>
      </c>
      <c r="EG25" s="385">
        <f ca="1">SUMPRODUCT((HG3:HG54=EB25)*(HJ3:HJ54=EB26)*HI3:HI54)+SUMPRODUCT((HG3:HG54=EB25)*(HJ3:HJ54=EB27)*HI3:HI54)+SUMPRODUCT((HG3:HG54=EB25)*(HJ3:HJ54=EB28)*HI3:HI54)+SUMPRODUCT((HG3:HG54=EB25)*(HJ3:HJ54=EB29)*HI3:HI54)+SUMPRODUCT((HG3:HG54=EB26)*(HJ3:HJ54=EB25)*HH3:HH54)+SUMPRODUCT((HG3:HG54=EB27)*(HJ3:HJ54=EB25)*HH3:HH54)+SUMPRODUCT((HG3:HG54=EB28)*(HJ3:HJ54=EB25)*HH3:HH54)+SUMPRODUCT((HG3:HG54=EB29)*(HJ3:HJ54=EB25)*HH3:HH54)</f>
        <v>0</v>
      </c>
      <c r="EH25" s="385">
        <f ca="1">EF25-EG25+1000</f>
        <v>1000</v>
      </c>
      <c r="EI25" s="385">
        <f t="shared" ref="EI25:EI28" ca="1" si="3834">IF(EB25&lt;&gt;"",EC25*3+ED25*1,"")</f>
        <v>0</v>
      </c>
      <c r="EJ25" s="385">
        <f ca="1">IF(EB25&lt;&gt;"",VLOOKUP(EB25,DI4:DO52,7,FALSE),"")</f>
        <v>1000</v>
      </c>
      <c r="EK25" s="385">
        <f ca="1">IF(EB25&lt;&gt;"",VLOOKUP(EB25,DI4:DO52,5,FALSE),"")</f>
        <v>0</v>
      </c>
      <c r="EL25" s="385">
        <f ca="1">IF(EB25&lt;&gt;"",VLOOKUP(EB25,DI4:DQ52,9,FALSE),"")</f>
        <v>5</v>
      </c>
      <c r="EM25" s="385">
        <f t="shared" ref="EM25:EM28" ca="1" si="3835">EI25</f>
        <v>0</v>
      </c>
      <c r="EN25" s="385">
        <f ca="1">IF(EB25&lt;&gt;"",RANK(EM25,EM25:EM29),"")</f>
        <v>1</v>
      </c>
      <c r="EO25" s="385">
        <f ca="1">IF(EB25&lt;&gt;"",SUMPRODUCT((EM25:EM29=EM25)*(EH25:EH29&gt;EH25)),"")</f>
        <v>0</v>
      </c>
      <c r="EP25" s="385">
        <f ca="1">IF(EB25&lt;&gt;"",SUMPRODUCT((EM25:EM29=EM25)*(EH25:EH29=EH25)*(EF25:EF29&gt;EF25)),"")</f>
        <v>0</v>
      </c>
      <c r="EQ25" s="385">
        <f ca="1">IF(EB25&lt;&gt;"",SUMPRODUCT((EM25:EM29=EM25)*(EH25:EH29=EH25)*(EF25:EF29=EF25)*(EJ25:EJ29&gt;EJ25)),"")</f>
        <v>0</v>
      </c>
      <c r="ER25" s="385">
        <f ca="1">IF(EB25&lt;&gt;"",SUMPRODUCT((EM25:EM29=EM25)*(EH25:EH29=EH25)*(EF25:EF29=EF25)*(EJ25:EJ29=EJ25)*(EK25:EK29&gt;EK25)),"")</f>
        <v>0</v>
      </c>
      <c r="ES25" s="385">
        <f ca="1">IF(EB25&lt;&gt;"",SUMPRODUCT((EM25:EM29=EM25)*(EH25:EH29=EH25)*(EF25:EF29=EF25)*(EJ25:EJ29=EJ25)*(EK25:EK29=EK25)*(EL25:EL29&gt;EL25)),"")</f>
        <v>3</v>
      </c>
      <c r="ET25" s="385">
        <f ca="1">IF(EB25&lt;&gt;"",IF(ET77&lt;&gt;"",IF(EA76=3,ET77,ET77+EA76),SUM(EN25:ES25)),"")</f>
        <v>4</v>
      </c>
      <c r="EU25" s="385" t="str">
        <f ca="1">IF(EB25&lt;&gt;"",INDEX(EB25:EB29,MATCH(1,ET25:ET29,0),0),"")</f>
        <v>France</v>
      </c>
      <c r="HD25" s="385" t="str">
        <f ca="1">IF(EU25&lt;&gt;"",EU25,DU25)</f>
        <v>France</v>
      </c>
      <c r="HE25" s="385">
        <v>1</v>
      </c>
      <c r="HF25" s="385">
        <v>23</v>
      </c>
      <c r="HG25" s="389" t="str">
        <f t="shared" si="37"/>
        <v>Netherlands</v>
      </c>
      <c r="HH25" s="389">
        <f ca="1">IF(OFFSET('Game Board'!O30,0,HH1)&lt;&gt;"",OFFSET('Game Board'!O30,0,HH1),0)</f>
        <v>0</v>
      </c>
      <c r="HI25" s="389">
        <f ca="1">IF(OFFSET('Game Board'!P30,0,HH1)&lt;&gt;"",OFFSET('Game Board'!P30,0,HH1),0)</f>
        <v>0</v>
      </c>
      <c r="HJ25" s="389" t="str">
        <f t="shared" si="38"/>
        <v>France</v>
      </c>
      <c r="HK25" s="389" t="str">
        <f ca="1">IF(AND(OFFSET('Game Board'!O30,0,HH1)&lt;&gt;"",OFFSET('Game Board'!P30,0,HH1)&lt;&gt;""),IF(HH25&gt;HI25,"W",IF(HH25=HI25,"D","L")),"")</f>
        <v/>
      </c>
      <c r="HL25" s="385" t="str">
        <f t="shared" ca="1" si="39"/>
        <v/>
      </c>
      <c r="HN25" s="385">
        <f ca="1">VLOOKUP(HO25,LJ25:LK29,2,FALSE)</f>
        <v>1</v>
      </c>
      <c r="HO25" s="386" t="str">
        <f t="shared" ref="HO25:HO28" si="3836">DI25</f>
        <v>France</v>
      </c>
      <c r="HP25" s="385">
        <f ca="1">SUMPRODUCT((LM3:LM54=HO25)*(LQ3:LQ54="W"))+SUMPRODUCT((LP3:LP54=HO25)*(LR3:LR54="W"))</f>
        <v>0</v>
      </c>
      <c r="HQ25" s="385">
        <f ca="1">SUMPRODUCT((LM3:LM54=HO25)*(LQ3:LQ54="D"))+SUMPRODUCT((LP3:LP54=HO25)*(LR3:LR54="D"))</f>
        <v>0</v>
      </c>
      <c r="HR25" s="385">
        <f ca="1">SUMPRODUCT((LM3:LM54=HO25)*(LQ3:LQ54="L"))+SUMPRODUCT((LP3:LP54=HO25)*(LR3:LR54="L"))</f>
        <v>0</v>
      </c>
      <c r="HS25" s="385">
        <f t="shared" ref="HS25" ca="1" si="3837">SUMIF(LM3:LM72,HO25,LN3:LN72)+SUMIF(LP3:LP72,HO25,LO3:LO72)</f>
        <v>0</v>
      </c>
      <c r="HT25" s="385">
        <f t="shared" ref="HT25" ca="1" si="3838">SUMIF(LP3:LP72,HO25,LN3:LN72)+SUMIF(LM3:LM72,HO25,LO3:LO72)</f>
        <v>0</v>
      </c>
      <c r="HU25" s="385">
        <f t="shared" ref="HU25:HU28" ca="1" si="3839">HS25-HT25+1000</f>
        <v>1000</v>
      </c>
      <c r="HV25" s="385">
        <f t="shared" ref="HV25:HV28" ca="1" si="3840">HP25*3+HQ25*1</f>
        <v>0</v>
      </c>
      <c r="HW25" s="391">
        <f t="shared" si="45"/>
        <v>28</v>
      </c>
      <c r="HX25" s="385">
        <f t="shared" ref="HX25" ca="1" si="3841">IF(COUNTIF(HV25:HV29,4)&lt;&gt;4,RANK(HV25,HV25:HV29),HV77)</f>
        <v>1</v>
      </c>
      <c r="HZ25" s="385">
        <f t="shared" ref="HZ25" ca="1" si="3842">SUMPRODUCT((HX25:HX28=HX25)*(HW25:HW28&lt;HW25))+HX25</f>
        <v>4</v>
      </c>
      <c r="IA25" s="386" t="str">
        <f t="shared" ref="IA25" ca="1" si="3843">INDEX(HO25:HO29,MATCH(1,HZ25:HZ29,0),0)</f>
        <v>England</v>
      </c>
      <c r="IB25" s="385">
        <f t="shared" ref="IB25" ca="1" si="3844">INDEX(HX25:HX29,MATCH(IA25,HO25:HO29,0),0)</f>
        <v>1</v>
      </c>
      <c r="IC25" s="385" t="str">
        <f t="shared" ref="IC25" ca="1" si="3845">IF(IB26=1,IA25,"")</f>
        <v>England</v>
      </c>
      <c r="ID25" s="385" t="str">
        <f t="shared" ref="ID25" ca="1" si="3846">IF(IB27=2,IA26,"")</f>
        <v/>
      </c>
      <c r="IE25" s="385" t="str">
        <f t="shared" ref="IE25" ca="1" si="3847">IF(IB28=3,IA27,"")</f>
        <v/>
      </c>
      <c r="IF25" s="385" t="str">
        <f t="shared" ref="IF25" si="3848">IF(IB29=4,IA28,"")</f>
        <v/>
      </c>
      <c r="IH25" s="385" t="str">
        <f t="shared" ref="IH25:IH28" ca="1" si="3849">IF(IC25&lt;&gt;"",IC25,"")</f>
        <v>England</v>
      </c>
      <c r="II25" s="385">
        <f ca="1">SUMPRODUCT((LM3:LM54=IH25)*(LP3:LP54=IH26)*(LQ3:LQ54="W"))+SUMPRODUCT((LM3:LM54=IH25)*(LP3:LP54=IH27)*(LQ3:LQ54="W"))+SUMPRODUCT((LM3:LM54=IH25)*(LP3:LP54=IH28)*(LQ3:LQ54="W"))+SUMPRODUCT((LM3:LM54=IH25)*(LP3:LP54=IH29)*(LQ3:LQ54="W"))+SUMPRODUCT((LM3:LM54=IH26)*(LP3:LP54=IH25)*(LR3:LR54="W"))+SUMPRODUCT((LM3:LM54=IH27)*(LP3:LP54=IH25)*(LR3:LR54="W"))+SUMPRODUCT((LM3:LM54=IH28)*(LP3:LP54=IH25)*(LR3:LR54="W"))+SUMPRODUCT((LM3:LM54=IH29)*(LP3:LP54=IH25)*(LR3:LR54="W"))</f>
        <v>0</v>
      </c>
      <c r="IJ25" s="385">
        <f ca="1">SUMPRODUCT((LM3:LM54=IH25)*(LP3:LP54=IH26)*(LQ3:LQ54="D"))+SUMPRODUCT((LM3:LM54=IH25)*(LP3:LP54=IH27)*(LQ3:LQ54="D"))+SUMPRODUCT((LM3:LM54=IH25)*(LP3:LP54=IH28)*(LQ3:LQ54="D"))+SUMPRODUCT((LM3:LM54=IH25)*(LP3:LP54=IH29)*(LQ3:LQ54="D"))+SUMPRODUCT((LM3:LM54=IH26)*(LP3:LP54=IH25)*(LQ3:LQ54="D"))+SUMPRODUCT((LM3:LM54=IH27)*(LP3:LP54=IH25)*(LQ3:LQ54="D"))+SUMPRODUCT((LM3:LM54=IH28)*(LP3:LP54=IH25)*(LQ3:LQ54="D"))+SUMPRODUCT((LM3:LM54=IH29)*(LP3:LP54=IH25)*(LQ3:LQ54="D"))</f>
        <v>0</v>
      </c>
      <c r="IK25" s="385">
        <f ca="1">SUMPRODUCT((LM3:LM54=IH25)*(LP3:LP54=IH26)*(LQ3:LQ54="L"))+SUMPRODUCT((LM3:LM54=IH25)*(LP3:LP54=IH27)*(LQ3:LQ54="L"))+SUMPRODUCT((LM3:LM54=IH25)*(LP3:LP54=IH28)*(LQ3:LQ54="L"))+SUMPRODUCT((LM3:LM54=IH25)*(LP3:LP54=IH29)*(LQ3:LQ54="L"))+SUMPRODUCT((LM3:LM54=IH26)*(LP3:LP54=IH25)*(LR3:LR54="L"))+SUMPRODUCT((LM3:LM54=IH27)*(LP3:LP54=IH25)*(LR3:LR54="L"))+SUMPRODUCT((LM3:LM54=IH28)*(LP3:LP54=IH25)*(LR3:LR54="L"))+SUMPRODUCT((LM3:LM54=IH29)*(LP3:LP54=IH25)*(LR3:LR54="L"))</f>
        <v>0</v>
      </c>
      <c r="IL25" s="385">
        <f ca="1">SUMPRODUCT((LM3:LM54=IH25)*(LP3:LP54=IH26)*LN3:LN54)+SUMPRODUCT((LM3:LM54=IH25)*(LP3:LP54=IH27)*LN3:LN54)+SUMPRODUCT((LM3:LM54=IH25)*(LP3:LP54=IH28)*LN3:LN54)+SUMPRODUCT((LM3:LM54=IH25)*(LP3:LP54=IH29)*LN3:LN54)+SUMPRODUCT((LM3:LM54=IH26)*(LP3:LP54=IH25)*LO3:LO54)+SUMPRODUCT((LM3:LM54=IH27)*(LP3:LP54=IH25)*LO3:LO54)+SUMPRODUCT((LM3:LM54=IH28)*(LP3:LP54=IH25)*LO3:LO54)+SUMPRODUCT((LM3:LM54=IH29)*(LP3:LP54=IH25)*LO3:LO54)</f>
        <v>0</v>
      </c>
      <c r="IM25" s="385">
        <f ca="1">SUMPRODUCT((LM3:LM54=IH25)*(LP3:LP54=IH26)*LO3:LO54)+SUMPRODUCT((LM3:LM54=IH25)*(LP3:LP54=IH27)*LO3:LO54)+SUMPRODUCT((LM3:LM54=IH25)*(LP3:LP54=IH28)*LO3:LO54)+SUMPRODUCT((LM3:LM54=IH25)*(LP3:LP54=IH29)*LO3:LO54)+SUMPRODUCT((LM3:LM54=IH26)*(LP3:LP54=IH25)*LN3:LN54)+SUMPRODUCT((LM3:LM54=IH27)*(LP3:LP54=IH25)*LN3:LN54)+SUMPRODUCT((LM3:LM54=IH28)*(LP3:LP54=IH25)*LN3:LN54)+SUMPRODUCT((LM3:LM54=IH29)*(LP3:LP54=IH25)*LN3:LN54)</f>
        <v>0</v>
      </c>
      <c r="IN25" s="385">
        <f t="shared" ref="IN25:IN28" ca="1" si="3850">IL25-IM25+1000</f>
        <v>1000</v>
      </c>
      <c r="IO25" s="385">
        <f t="shared" ref="IO25:IO28" ca="1" si="3851">IF(IH25&lt;&gt;"",II25*3+IJ25*1,"")</f>
        <v>0</v>
      </c>
      <c r="IP25" s="385">
        <f ca="1">IF(IH25&lt;&gt;"",VLOOKUP(IH25,HO4:HU52,7,FALSE),"")</f>
        <v>1000</v>
      </c>
      <c r="IQ25" s="385">
        <f ca="1">IF(IH25&lt;&gt;"",VLOOKUP(IH25,HO4:HU52,5,FALSE),"")</f>
        <v>0</v>
      </c>
      <c r="IR25" s="385">
        <f ca="1">IF(IH25&lt;&gt;"",VLOOKUP(IH25,HO4:HW52,9,FALSE),"")</f>
        <v>5</v>
      </c>
      <c r="IS25" s="385">
        <f t="shared" ref="IS25:IS28" ca="1" si="3852">IO25</f>
        <v>0</v>
      </c>
      <c r="IT25" s="385">
        <f t="shared" ref="IT25" ca="1" si="3853">IF(IH25&lt;&gt;"",RANK(IS25,IS25:IS29),"")</f>
        <v>1</v>
      </c>
      <c r="IU25" s="385">
        <f t="shared" ref="IU25" ca="1" si="3854">IF(IH25&lt;&gt;"",SUMPRODUCT((IS25:IS29=IS25)*(IN25:IN29&gt;IN25)),"")</f>
        <v>0</v>
      </c>
      <c r="IV25" s="385">
        <f t="shared" ref="IV25" ca="1" si="3855">IF(IH25&lt;&gt;"",SUMPRODUCT((IS25:IS29=IS25)*(IN25:IN29=IN25)*(IL25:IL29&gt;IL25)),"")</f>
        <v>0</v>
      </c>
      <c r="IW25" s="385">
        <f t="shared" ref="IW25" ca="1" si="3856">IF(IH25&lt;&gt;"",SUMPRODUCT((IS25:IS29=IS25)*(IN25:IN29=IN25)*(IL25:IL29=IL25)*(IP25:IP29&gt;IP25)),"")</f>
        <v>0</v>
      </c>
      <c r="IX25" s="385">
        <f t="shared" ref="IX25" ca="1" si="3857">IF(IH25&lt;&gt;"",SUMPRODUCT((IS25:IS29=IS25)*(IN25:IN29=IN25)*(IL25:IL29=IL25)*(IP25:IP29=IP25)*(IQ25:IQ29&gt;IQ25)),"")</f>
        <v>0</v>
      </c>
      <c r="IY25" s="385">
        <f t="shared" ref="IY25" ca="1" si="3858">IF(IH25&lt;&gt;"",SUMPRODUCT((IS25:IS29=IS25)*(IN25:IN29=IN25)*(IL25:IL29=IL25)*(IP25:IP29=IP25)*(IQ25:IQ29=IQ25)*(IR25:IR29&gt;IR25)),"")</f>
        <v>3</v>
      </c>
      <c r="IZ25" s="385">
        <f t="shared" ref="IZ25" ca="1" si="3859">IF(IH25&lt;&gt;"",IF(IZ77&lt;&gt;"",IF(IG76=3,IZ77,IZ77+IG76),SUM(IT25:IY25)),"")</f>
        <v>4</v>
      </c>
      <c r="JA25" s="385" t="str">
        <f t="shared" ref="JA25" ca="1" si="3860">IF(IH25&lt;&gt;"",INDEX(IH25:IH29,MATCH(1,IZ25:IZ29,0),0),"")</f>
        <v>France</v>
      </c>
      <c r="LJ25" s="385" t="str">
        <f t="shared" ref="LJ25" ca="1" si="3861">IF(JA25&lt;&gt;"",JA25,IA25)</f>
        <v>France</v>
      </c>
      <c r="LK25" s="385">
        <v>1</v>
      </c>
      <c r="LL25" s="385">
        <v>23</v>
      </c>
      <c r="LM25" s="389" t="str">
        <f t="shared" si="9"/>
        <v>Netherlands</v>
      </c>
      <c r="LN25" s="389">
        <f ca="1">IF(OFFSET('Game Board'!O30,0,LN1)&lt;&gt;"",OFFSET('Game Board'!O30,0,LN1),0)</f>
        <v>0</v>
      </c>
      <c r="LO25" s="389">
        <f ca="1">IF(OFFSET('Game Board'!P30,0,LN1)&lt;&gt;"",OFFSET('Game Board'!P30,0,LN1),0)</f>
        <v>0</v>
      </c>
      <c r="LP25" s="389" t="str">
        <f t="shared" si="10"/>
        <v>France</v>
      </c>
      <c r="LQ25" s="389" t="str">
        <f ca="1">IF(AND(OFFSET('Game Board'!O30,0,LN1)&lt;&gt;"",OFFSET('Game Board'!P30,0,LN1)&lt;&gt;""),IF(LN25&gt;LO25,"W",IF(LN25=LO25,"D","L")),"")</f>
        <v/>
      </c>
      <c r="LR25" s="385" t="str">
        <f t="shared" ca="1" si="2842"/>
        <v/>
      </c>
      <c r="LT25" s="385">
        <f ca="1">VLOOKUP(LU25,PP25:PQ29,2,FALSE)</f>
        <v>1</v>
      </c>
      <c r="LU25" s="386" t="str">
        <f t="shared" ref="LU25:LU28" si="3862">HO25</f>
        <v>France</v>
      </c>
      <c r="LV25" s="385">
        <f ca="1">SUMPRODUCT((PS3:PS54=LU25)*(PW3:PW54="W"))+SUMPRODUCT((PV3:PV54=LU25)*(PX3:PX54="W"))</f>
        <v>0</v>
      </c>
      <c r="LW25" s="385">
        <f ca="1">SUMPRODUCT((PS3:PS54=LU25)*(PW3:PW54="D"))+SUMPRODUCT((PV3:PV54=LU25)*(PX3:PX54="D"))</f>
        <v>0</v>
      </c>
      <c r="LX25" s="385">
        <f ca="1">SUMPRODUCT((PS3:PS54=LU25)*(PW3:PW54="L"))+SUMPRODUCT((PV3:PV54=LU25)*(PX3:PX54="L"))</f>
        <v>0</v>
      </c>
      <c r="LY25" s="385">
        <f t="shared" ref="LY25" ca="1" si="3863">SUMIF(PS3:PS72,LU25,PT3:PT72)+SUMIF(PV3:PV72,LU25,PU3:PU72)</f>
        <v>0</v>
      </c>
      <c r="LZ25" s="385">
        <f t="shared" ref="LZ25" ca="1" si="3864">SUMIF(PV3:PV72,LU25,PT3:PT72)+SUMIF(PS3:PS72,LU25,PU3:PU72)</f>
        <v>0</v>
      </c>
      <c r="MA25" s="385">
        <f t="shared" ref="MA25:MA28" ca="1" si="3865">LY25-LZ25+1000</f>
        <v>1000</v>
      </c>
      <c r="MB25" s="385">
        <f t="shared" ref="MB25:MB28" ca="1" si="3866">LV25*3+LW25*1</f>
        <v>0</v>
      </c>
      <c r="MC25" s="391">
        <f t="shared" si="72"/>
        <v>28</v>
      </c>
      <c r="MD25" s="385">
        <f t="shared" ref="MD25" ca="1" si="3867">IF(COUNTIF(MB25:MB29,4)&lt;&gt;4,RANK(MB25,MB25:MB29),MB77)</f>
        <v>1</v>
      </c>
      <c r="MF25" s="385">
        <f t="shared" ref="MF25" ca="1" si="3868">SUMPRODUCT((MD25:MD28=MD25)*(MC25:MC28&lt;MC25))+MD25</f>
        <v>4</v>
      </c>
      <c r="MG25" s="386" t="str">
        <f t="shared" ref="MG25" ca="1" si="3869">INDEX(LU25:LU29,MATCH(1,MF25:MF29,0),0)</f>
        <v>England</v>
      </c>
      <c r="MH25" s="385">
        <f t="shared" ref="MH25" ca="1" si="3870">INDEX(MD25:MD29,MATCH(MG25,LU25:LU29,0),0)</f>
        <v>1</v>
      </c>
      <c r="MI25" s="385" t="str">
        <f t="shared" ref="MI25" ca="1" si="3871">IF(MH26=1,MG25,"")</f>
        <v>England</v>
      </c>
      <c r="MJ25" s="385" t="str">
        <f t="shared" ref="MJ25" ca="1" si="3872">IF(MH27=2,MG26,"")</f>
        <v/>
      </c>
      <c r="MK25" s="385" t="str">
        <f t="shared" ref="MK25" ca="1" si="3873">IF(MH28=3,MG27,"")</f>
        <v/>
      </c>
      <c r="ML25" s="385" t="str">
        <f t="shared" ref="ML25" si="3874">IF(MH29=4,MG28,"")</f>
        <v/>
      </c>
      <c r="MN25" s="385" t="str">
        <f t="shared" ref="MN25:MN28" ca="1" si="3875">IF(MI25&lt;&gt;"",MI25,"")</f>
        <v>England</v>
      </c>
      <c r="MO25" s="385">
        <f ca="1">SUMPRODUCT((PS3:PS54=MN25)*(PV3:PV54=MN26)*(PW3:PW54="W"))+SUMPRODUCT((PS3:PS54=MN25)*(PV3:PV54=MN27)*(PW3:PW54="W"))+SUMPRODUCT((PS3:PS54=MN25)*(PV3:PV54=MN28)*(PW3:PW54="W"))+SUMPRODUCT((PS3:PS54=MN25)*(PV3:PV54=MN29)*(PW3:PW54="W"))+SUMPRODUCT((PS3:PS54=MN26)*(PV3:PV54=MN25)*(PX3:PX54="W"))+SUMPRODUCT((PS3:PS54=MN27)*(PV3:PV54=MN25)*(PX3:PX54="W"))+SUMPRODUCT((PS3:PS54=MN28)*(PV3:PV54=MN25)*(PX3:PX54="W"))+SUMPRODUCT((PS3:PS54=MN29)*(PV3:PV54=MN25)*(PX3:PX54="W"))</f>
        <v>0</v>
      </c>
      <c r="MP25" s="385">
        <f ca="1">SUMPRODUCT((PS3:PS54=MN25)*(PV3:PV54=MN26)*(PW3:PW54="D"))+SUMPRODUCT((PS3:PS54=MN25)*(PV3:PV54=MN27)*(PW3:PW54="D"))+SUMPRODUCT((PS3:PS54=MN25)*(PV3:PV54=MN28)*(PW3:PW54="D"))+SUMPRODUCT((PS3:PS54=MN25)*(PV3:PV54=MN29)*(PW3:PW54="D"))+SUMPRODUCT((PS3:PS54=MN26)*(PV3:PV54=MN25)*(PW3:PW54="D"))+SUMPRODUCT((PS3:PS54=MN27)*(PV3:PV54=MN25)*(PW3:PW54="D"))+SUMPRODUCT((PS3:PS54=MN28)*(PV3:PV54=MN25)*(PW3:PW54="D"))+SUMPRODUCT((PS3:PS54=MN29)*(PV3:PV54=MN25)*(PW3:PW54="D"))</f>
        <v>0</v>
      </c>
      <c r="MQ25" s="385">
        <f ca="1">SUMPRODUCT((PS3:PS54=MN25)*(PV3:PV54=MN26)*(PW3:PW54="L"))+SUMPRODUCT((PS3:PS54=MN25)*(PV3:PV54=MN27)*(PW3:PW54="L"))+SUMPRODUCT((PS3:PS54=MN25)*(PV3:PV54=MN28)*(PW3:PW54="L"))+SUMPRODUCT((PS3:PS54=MN25)*(PV3:PV54=MN29)*(PW3:PW54="L"))+SUMPRODUCT((PS3:PS54=MN26)*(PV3:PV54=MN25)*(PX3:PX54="L"))+SUMPRODUCT((PS3:PS54=MN27)*(PV3:PV54=MN25)*(PX3:PX54="L"))+SUMPRODUCT((PS3:PS54=MN28)*(PV3:PV54=MN25)*(PX3:PX54="L"))+SUMPRODUCT((PS3:PS54=MN29)*(PV3:PV54=MN25)*(PX3:PX54="L"))</f>
        <v>0</v>
      </c>
      <c r="MR25" s="385">
        <f ca="1">SUMPRODUCT((PS3:PS54=MN25)*(PV3:PV54=MN26)*PT3:PT54)+SUMPRODUCT((PS3:PS54=MN25)*(PV3:PV54=MN27)*PT3:PT54)+SUMPRODUCT((PS3:PS54=MN25)*(PV3:PV54=MN28)*PT3:PT54)+SUMPRODUCT((PS3:PS54=MN25)*(PV3:PV54=MN29)*PT3:PT54)+SUMPRODUCT((PS3:PS54=MN26)*(PV3:PV54=MN25)*PU3:PU54)+SUMPRODUCT((PS3:PS54=MN27)*(PV3:PV54=MN25)*PU3:PU54)+SUMPRODUCT((PS3:PS54=MN28)*(PV3:PV54=MN25)*PU3:PU54)+SUMPRODUCT((PS3:PS54=MN29)*(PV3:PV54=MN25)*PU3:PU54)</f>
        <v>0</v>
      </c>
      <c r="MS25" s="385">
        <f ca="1">SUMPRODUCT((PS3:PS54=MN25)*(PV3:PV54=MN26)*PU3:PU54)+SUMPRODUCT((PS3:PS54=MN25)*(PV3:PV54=MN27)*PU3:PU54)+SUMPRODUCT((PS3:PS54=MN25)*(PV3:PV54=MN28)*PU3:PU54)+SUMPRODUCT((PS3:PS54=MN25)*(PV3:PV54=MN29)*PU3:PU54)+SUMPRODUCT((PS3:PS54=MN26)*(PV3:PV54=MN25)*PT3:PT54)+SUMPRODUCT((PS3:PS54=MN27)*(PV3:PV54=MN25)*PT3:PT54)+SUMPRODUCT((PS3:PS54=MN28)*(PV3:PV54=MN25)*PT3:PT54)+SUMPRODUCT((PS3:PS54=MN29)*(PV3:PV54=MN25)*PT3:PT54)</f>
        <v>0</v>
      </c>
      <c r="MT25" s="385">
        <f t="shared" ref="MT25:MT28" ca="1" si="3876">MR25-MS25+1000</f>
        <v>1000</v>
      </c>
      <c r="MU25" s="385">
        <f t="shared" ref="MU25:MU28" ca="1" si="3877">IF(MN25&lt;&gt;"",MO25*3+MP25*1,"")</f>
        <v>0</v>
      </c>
      <c r="MV25" s="385">
        <f ca="1">IF(MN25&lt;&gt;"",VLOOKUP(MN25,LU4:MA52,7,FALSE),"")</f>
        <v>1000</v>
      </c>
      <c r="MW25" s="385">
        <f ca="1">IF(MN25&lt;&gt;"",VLOOKUP(MN25,LU4:MA52,5,FALSE),"")</f>
        <v>0</v>
      </c>
      <c r="MX25" s="385">
        <f ca="1">IF(MN25&lt;&gt;"",VLOOKUP(MN25,LU4:MC52,9,FALSE),"")</f>
        <v>5</v>
      </c>
      <c r="MY25" s="385">
        <f t="shared" ref="MY25:MY28" ca="1" si="3878">MU25</f>
        <v>0</v>
      </c>
      <c r="MZ25" s="385">
        <f t="shared" ref="MZ25" ca="1" si="3879">IF(MN25&lt;&gt;"",RANK(MY25,MY25:MY29),"")</f>
        <v>1</v>
      </c>
      <c r="NA25" s="385">
        <f t="shared" ref="NA25" ca="1" si="3880">IF(MN25&lt;&gt;"",SUMPRODUCT((MY25:MY29=MY25)*(MT25:MT29&gt;MT25)),"")</f>
        <v>0</v>
      </c>
      <c r="NB25" s="385">
        <f t="shared" ref="NB25" ca="1" si="3881">IF(MN25&lt;&gt;"",SUMPRODUCT((MY25:MY29=MY25)*(MT25:MT29=MT25)*(MR25:MR29&gt;MR25)),"")</f>
        <v>0</v>
      </c>
      <c r="NC25" s="385">
        <f t="shared" ref="NC25" ca="1" si="3882">IF(MN25&lt;&gt;"",SUMPRODUCT((MY25:MY29=MY25)*(MT25:MT29=MT25)*(MR25:MR29=MR25)*(MV25:MV29&gt;MV25)),"")</f>
        <v>0</v>
      </c>
      <c r="ND25" s="385">
        <f t="shared" ref="ND25" ca="1" si="3883">IF(MN25&lt;&gt;"",SUMPRODUCT((MY25:MY29=MY25)*(MT25:MT29=MT25)*(MR25:MR29=MR25)*(MV25:MV29=MV25)*(MW25:MW29&gt;MW25)),"")</f>
        <v>0</v>
      </c>
      <c r="NE25" s="385">
        <f t="shared" ref="NE25" ca="1" si="3884">IF(MN25&lt;&gt;"",SUMPRODUCT((MY25:MY29=MY25)*(MT25:MT29=MT25)*(MR25:MR29=MR25)*(MV25:MV29=MV25)*(MW25:MW29=MW25)*(MX25:MX29&gt;MX25)),"")</f>
        <v>3</v>
      </c>
      <c r="NF25" s="385">
        <f t="shared" ref="NF25" ca="1" si="3885">IF(MN25&lt;&gt;"",IF(NF77&lt;&gt;"",IF(MM76=3,NF77,NF77+MM76),SUM(MZ25:NE25)),"")</f>
        <v>4</v>
      </c>
      <c r="NG25" s="385" t="str">
        <f t="shared" ref="NG25" ca="1" si="3886">IF(MN25&lt;&gt;"",INDEX(MN25:MN29,MATCH(1,NF25:NF29,0),0),"")</f>
        <v>France</v>
      </c>
      <c r="PP25" s="385" t="str">
        <f t="shared" ref="PP25" ca="1" si="3887">IF(NG25&lt;&gt;"",NG25,MG25)</f>
        <v>France</v>
      </c>
      <c r="PQ25" s="385">
        <v>1</v>
      </c>
      <c r="PR25" s="385">
        <v>23</v>
      </c>
      <c r="PS25" s="389" t="str">
        <f t="shared" si="12"/>
        <v>Netherlands</v>
      </c>
      <c r="PT25" s="389">
        <f ca="1">IF(OFFSET('Game Board'!O30,0,PT1)&lt;&gt;"",OFFSET('Game Board'!O30,0,PT1),0)</f>
        <v>0</v>
      </c>
      <c r="PU25" s="389">
        <f ca="1">IF(OFFSET('Game Board'!P30,0,PT1)&lt;&gt;"",OFFSET('Game Board'!P30,0,PT1),0)</f>
        <v>0</v>
      </c>
      <c r="PV25" s="389" t="str">
        <f t="shared" si="13"/>
        <v>France</v>
      </c>
      <c r="PW25" s="389" t="str">
        <f ca="1">IF(AND(OFFSET('Game Board'!O30,0,PT1)&lt;&gt;"",OFFSET('Game Board'!P30,0,PT1)&lt;&gt;""),IF(PT25&gt;PU25,"W",IF(PT25=PU25,"D","L")),"")</f>
        <v/>
      </c>
      <c r="PX25" s="385" t="str">
        <f t="shared" ca="1" si="2874"/>
        <v/>
      </c>
      <c r="PZ25" s="385">
        <f ca="1">VLOOKUP(QA25,TV25:TW29,2,FALSE)</f>
        <v>1</v>
      </c>
      <c r="QA25" s="386" t="str">
        <f t="shared" ref="QA25:QA28" si="3888">LU25</f>
        <v>France</v>
      </c>
      <c r="QB25" s="385">
        <f ca="1">SUMPRODUCT((TY3:TY54=QA25)*(UC3:UC54="W"))+SUMPRODUCT((UB3:UB54=QA25)*(UD3:UD54="W"))</f>
        <v>0</v>
      </c>
      <c r="QC25" s="385">
        <f ca="1">SUMPRODUCT((TY3:TY54=QA25)*(UC3:UC54="D"))+SUMPRODUCT((UB3:UB54=QA25)*(UD3:UD54="D"))</f>
        <v>0</v>
      </c>
      <c r="QD25" s="385">
        <f ca="1">SUMPRODUCT((TY3:TY54=QA25)*(UC3:UC54="L"))+SUMPRODUCT((UB3:UB54=QA25)*(UD3:UD54="L"))</f>
        <v>0</v>
      </c>
      <c r="QE25" s="385">
        <f t="shared" ref="QE25" ca="1" si="3889">SUMIF(TY3:TY72,QA25,TZ3:TZ72)+SUMIF(UB3:UB72,QA25,UA3:UA72)</f>
        <v>0</v>
      </c>
      <c r="QF25" s="385">
        <f t="shared" ref="QF25" ca="1" si="3890">SUMIF(UB3:UB72,QA25,TZ3:TZ72)+SUMIF(TY3:TY72,QA25,UA3:UA72)</f>
        <v>0</v>
      </c>
      <c r="QG25" s="385">
        <f t="shared" ref="QG25:QG28" ca="1" si="3891">QE25-QF25+1000</f>
        <v>1000</v>
      </c>
      <c r="QH25" s="385">
        <f t="shared" ref="QH25:QH28" ca="1" si="3892">QB25*3+QC25*1</f>
        <v>0</v>
      </c>
      <c r="QI25" s="391">
        <f t="shared" si="99"/>
        <v>28</v>
      </c>
      <c r="QJ25" s="385">
        <f t="shared" ref="QJ25" ca="1" si="3893">IF(COUNTIF(QH25:QH29,4)&lt;&gt;4,RANK(QH25,QH25:QH29),QH77)</f>
        <v>1</v>
      </c>
      <c r="QL25" s="385">
        <f t="shared" ref="QL25" ca="1" si="3894">SUMPRODUCT((QJ25:QJ28=QJ25)*(QI25:QI28&lt;QI25))+QJ25</f>
        <v>4</v>
      </c>
      <c r="QM25" s="386" t="str">
        <f t="shared" ref="QM25" ca="1" si="3895">INDEX(QA25:QA29,MATCH(1,QL25:QL29,0),0)</f>
        <v>England</v>
      </c>
      <c r="QN25" s="385">
        <f t="shared" ref="QN25" ca="1" si="3896">INDEX(QJ25:QJ29,MATCH(QM25,QA25:QA29,0),0)</f>
        <v>1</v>
      </c>
      <c r="QO25" s="385" t="str">
        <f t="shared" ref="QO25" ca="1" si="3897">IF(QN26=1,QM25,"")</f>
        <v>England</v>
      </c>
      <c r="QP25" s="385" t="str">
        <f t="shared" ref="QP25" ca="1" si="3898">IF(QN27=2,QM26,"")</f>
        <v/>
      </c>
      <c r="QQ25" s="385" t="str">
        <f t="shared" ref="QQ25" ca="1" si="3899">IF(QN28=3,QM27,"")</f>
        <v/>
      </c>
      <c r="QR25" s="385" t="str">
        <f t="shared" ref="QR25" si="3900">IF(QN29=4,QM28,"")</f>
        <v/>
      </c>
      <c r="QT25" s="385" t="str">
        <f t="shared" ref="QT25:QT28" ca="1" si="3901">IF(QO25&lt;&gt;"",QO25,"")</f>
        <v>England</v>
      </c>
      <c r="QU25" s="385">
        <f ca="1">SUMPRODUCT((TY3:TY54=QT25)*(UB3:UB54=QT26)*(UC3:UC54="W"))+SUMPRODUCT((TY3:TY54=QT25)*(UB3:UB54=QT27)*(UC3:UC54="W"))+SUMPRODUCT((TY3:TY54=QT25)*(UB3:UB54=QT28)*(UC3:UC54="W"))+SUMPRODUCT((TY3:TY54=QT25)*(UB3:UB54=QT29)*(UC3:UC54="W"))+SUMPRODUCT((TY3:TY54=QT26)*(UB3:UB54=QT25)*(UD3:UD54="W"))+SUMPRODUCT((TY3:TY54=QT27)*(UB3:UB54=QT25)*(UD3:UD54="W"))+SUMPRODUCT((TY3:TY54=QT28)*(UB3:UB54=QT25)*(UD3:UD54="W"))+SUMPRODUCT((TY3:TY54=QT29)*(UB3:UB54=QT25)*(UD3:UD54="W"))</f>
        <v>0</v>
      </c>
      <c r="QV25" s="385">
        <f ca="1">SUMPRODUCT((TY3:TY54=QT25)*(UB3:UB54=QT26)*(UC3:UC54="D"))+SUMPRODUCT((TY3:TY54=QT25)*(UB3:UB54=QT27)*(UC3:UC54="D"))+SUMPRODUCT((TY3:TY54=QT25)*(UB3:UB54=QT28)*(UC3:UC54="D"))+SUMPRODUCT((TY3:TY54=QT25)*(UB3:UB54=QT29)*(UC3:UC54="D"))+SUMPRODUCT((TY3:TY54=QT26)*(UB3:UB54=QT25)*(UC3:UC54="D"))+SUMPRODUCT((TY3:TY54=QT27)*(UB3:UB54=QT25)*(UC3:UC54="D"))+SUMPRODUCT((TY3:TY54=QT28)*(UB3:UB54=QT25)*(UC3:UC54="D"))+SUMPRODUCT((TY3:TY54=QT29)*(UB3:UB54=QT25)*(UC3:UC54="D"))</f>
        <v>0</v>
      </c>
      <c r="QW25" s="385">
        <f ca="1">SUMPRODUCT((TY3:TY54=QT25)*(UB3:UB54=QT26)*(UC3:UC54="L"))+SUMPRODUCT((TY3:TY54=QT25)*(UB3:UB54=QT27)*(UC3:UC54="L"))+SUMPRODUCT((TY3:TY54=QT25)*(UB3:UB54=QT28)*(UC3:UC54="L"))+SUMPRODUCT((TY3:TY54=QT25)*(UB3:UB54=QT29)*(UC3:UC54="L"))+SUMPRODUCT((TY3:TY54=QT26)*(UB3:UB54=QT25)*(UD3:UD54="L"))+SUMPRODUCT((TY3:TY54=QT27)*(UB3:UB54=QT25)*(UD3:UD54="L"))+SUMPRODUCT((TY3:TY54=QT28)*(UB3:UB54=QT25)*(UD3:UD54="L"))+SUMPRODUCT((TY3:TY54=QT29)*(UB3:UB54=QT25)*(UD3:UD54="L"))</f>
        <v>0</v>
      </c>
      <c r="QX25" s="385">
        <f ca="1">SUMPRODUCT((TY3:TY54=QT25)*(UB3:UB54=QT26)*TZ3:TZ54)+SUMPRODUCT((TY3:TY54=QT25)*(UB3:UB54=QT27)*TZ3:TZ54)+SUMPRODUCT((TY3:TY54=QT25)*(UB3:UB54=QT28)*TZ3:TZ54)+SUMPRODUCT((TY3:TY54=QT25)*(UB3:UB54=QT29)*TZ3:TZ54)+SUMPRODUCT((TY3:TY54=QT26)*(UB3:UB54=QT25)*UA3:UA54)+SUMPRODUCT((TY3:TY54=QT27)*(UB3:UB54=QT25)*UA3:UA54)+SUMPRODUCT((TY3:TY54=QT28)*(UB3:UB54=QT25)*UA3:UA54)+SUMPRODUCT((TY3:TY54=QT29)*(UB3:UB54=QT25)*UA3:UA54)</f>
        <v>0</v>
      </c>
      <c r="QY25" s="385">
        <f ca="1">SUMPRODUCT((TY3:TY54=QT25)*(UB3:UB54=QT26)*UA3:UA54)+SUMPRODUCT((TY3:TY54=QT25)*(UB3:UB54=QT27)*UA3:UA54)+SUMPRODUCT((TY3:TY54=QT25)*(UB3:UB54=QT28)*UA3:UA54)+SUMPRODUCT((TY3:TY54=QT25)*(UB3:UB54=QT29)*UA3:UA54)+SUMPRODUCT((TY3:TY54=QT26)*(UB3:UB54=QT25)*TZ3:TZ54)+SUMPRODUCT((TY3:TY54=QT27)*(UB3:UB54=QT25)*TZ3:TZ54)+SUMPRODUCT((TY3:TY54=QT28)*(UB3:UB54=QT25)*TZ3:TZ54)+SUMPRODUCT((TY3:TY54=QT29)*(UB3:UB54=QT25)*TZ3:TZ54)</f>
        <v>0</v>
      </c>
      <c r="QZ25" s="385">
        <f t="shared" ref="QZ25:QZ28" ca="1" si="3902">QX25-QY25+1000</f>
        <v>1000</v>
      </c>
      <c r="RA25" s="385">
        <f t="shared" ref="RA25:RA28" ca="1" si="3903">IF(QT25&lt;&gt;"",QU25*3+QV25*1,"")</f>
        <v>0</v>
      </c>
      <c r="RB25" s="385">
        <f ca="1">IF(QT25&lt;&gt;"",VLOOKUP(QT25,QA4:QG52,7,FALSE),"")</f>
        <v>1000</v>
      </c>
      <c r="RC25" s="385">
        <f ca="1">IF(QT25&lt;&gt;"",VLOOKUP(QT25,QA4:QG52,5,FALSE),"")</f>
        <v>0</v>
      </c>
      <c r="RD25" s="385">
        <f ca="1">IF(QT25&lt;&gt;"",VLOOKUP(QT25,QA4:QI52,9,FALSE),"")</f>
        <v>5</v>
      </c>
      <c r="RE25" s="385">
        <f t="shared" ref="RE25:RE28" ca="1" si="3904">RA25</f>
        <v>0</v>
      </c>
      <c r="RF25" s="385">
        <f t="shared" ref="RF25" ca="1" si="3905">IF(QT25&lt;&gt;"",RANK(RE25,RE25:RE29),"")</f>
        <v>1</v>
      </c>
      <c r="RG25" s="385">
        <f t="shared" ref="RG25" ca="1" si="3906">IF(QT25&lt;&gt;"",SUMPRODUCT((RE25:RE29=RE25)*(QZ25:QZ29&gt;QZ25)),"")</f>
        <v>0</v>
      </c>
      <c r="RH25" s="385">
        <f t="shared" ref="RH25" ca="1" si="3907">IF(QT25&lt;&gt;"",SUMPRODUCT((RE25:RE29=RE25)*(QZ25:QZ29=QZ25)*(QX25:QX29&gt;QX25)),"")</f>
        <v>0</v>
      </c>
      <c r="RI25" s="385">
        <f t="shared" ref="RI25" ca="1" si="3908">IF(QT25&lt;&gt;"",SUMPRODUCT((RE25:RE29=RE25)*(QZ25:QZ29=QZ25)*(QX25:QX29=QX25)*(RB25:RB29&gt;RB25)),"")</f>
        <v>0</v>
      </c>
      <c r="RJ25" s="385">
        <f t="shared" ref="RJ25" ca="1" si="3909">IF(QT25&lt;&gt;"",SUMPRODUCT((RE25:RE29=RE25)*(QZ25:QZ29=QZ25)*(QX25:QX29=QX25)*(RB25:RB29=RB25)*(RC25:RC29&gt;RC25)),"")</f>
        <v>0</v>
      </c>
      <c r="RK25" s="385">
        <f t="shared" ref="RK25" ca="1" si="3910">IF(QT25&lt;&gt;"",SUMPRODUCT((RE25:RE29=RE25)*(QZ25:QZ29=QZ25)*(QX25:QX29=QX25)*(RB25:RB29=RB25)*(RC25:RC29=RC25)*(RD25:RD29&gt;RD25)),"")</f>
        <v>3</v>
      </c>
      <c r="RL25" s="385">
        <f t="shared" ref="RL25" ca="1" si="3911">IF(QT25&lt;&gt;"",IF(RL77&lt;&gt;"",IF(QS76=3,RL77,RL77+QS76),SUM(RF25:RK25)),"")</f>
        <v>4</v>
      </c>
      <c r="RM25" s="385" t="str">
        <f t="shared" ref="RM25" ca="1" si="3912">IF(QT25&lt;&gt;"",INDEX(QT25:QT29,MATCH(1,RL25:RL29,0),0),"")</f>
        <v>France</v>
      </c>
      <c r="TV25" s="385" t="str">
        <f t="shared" ref="TV25" ca="1" si="3913">IF(RM25&lt;&gt;"",RM25,QM25)</f>
        <v>France</v>
      </c>
      <c r="TW25" s="385">
        <v>1</v>
      </c>
      <c r="TX25" s="385">
        <v>23</v>
      </c>
      <c r="TY25" s="389" t="str">
        <f t="shared" si="15"/>
        <v>Netherlands</v>
      </c>
      <c r="TZ25" s="389">
        <f ca="1">IF(OFFSET('Game Board'!O30,0,TZ1)&lt;&gt;"",OFFSET('Game Board'!O30,0,TZ1),0)</f>
        <v>0</v>
      </c>
      <c r="UA25" s="389">
        <f ca="1">IF(OFFSET('Game Board'!P30,0,TZ1)&lt;&gt;"",OFFSET('Game Board'!P30,0,TZ1),0)</f>
        <v>0</v>
      </c>
      <c r="UB25" s="389" t="str">
        <f t="shared" si="16"/>
        <v>France</v>
      </c>
      <c r="UC25" s="389" t="str">
        <f ca="1">IF(AND(OFFSET('Game Board'!O30,0,TZ1)&lt;&gt;"",OFFSET('Game Board'!P30,0,TZ1)&lt;&gt;""),IF(TZ25&gt;UA25,"W",IF(TZ25=UA25,"D","L")),"")</f>
        <v/>
      </c>
      <c r="UD25" s="385" t="str">
        <f t="shared" ca="1" si="2906"/>
        <v/>
      </c>
      <c r="UF25" s="385">
        <f ca="1">VLOOKUP(UG25,YB25:YC29,2,FALSE)</f>
        <v>1</v>
      </c>
      <c r="UG25" s="386" t="str">
        <f t="shared" ref="UG25:UG28" si="3914">QA25</f>
        <v>France</v>
      </c>
      <c r="UH25" s="385">
        <f ca="1">SUMPRODUCT((YE3:YE54=UG25)*(YI3:YI54="W"))+SUMPRODUCT((YH3:YH54=UG25)*(YJ3:YJ54="W"))</f>
        <v>0</v>
      </c>
      <c r="UI25" s="385">
        <f ca="1">SUMPRODUCT((YE3:YE54=UG25)*(YI3:YI54="D"))+SUMPRODUCT((YH3:YH54=UG25)*(YJ3:YJ54="D"))</f>
        <v>0</v>
      </c>
      <c r="UJ25" s="385">
        <f ca="1">SUMPRODUCT((YE3:YE54=UG25)*(YI3:YI54="L"))+SUMPRODUCT((YH3:YH54=UG25)*(YJ3:YJ54="L"))</f>
        <v>0</v>
      </c>
      <c r="UK25" s="385">
        <f t="shared" ref="UK25" ca="1" si="3915">SUMIF(YE3:YE72,UG25,YF3:YF72)+SUMIF(YH3:YH72,UG25,YG3:YG72)</f>
        <v>0</v>
      </c>
      <c r="UL25" s="385">
        <f t="shared" ref="UL25" ca="1" si="3916">SUMIF(YH3:YH72,UG25,YF3:YF72)+SUMIF(YE3:YE72,UG25,YG3:YG72)</f>
        <v>0</v>
      </c>
      <c r="UM25" s="385">
        <f t="shared" ref="UM25:UM28" ca="1" si="3917">UK25-UL25+1000</f>
        <v>1000</v>
      </c>
      <c r="UN25" s="385">
        <f t="shared" ref="UN25:UN28" ca="1" si="3918">UH25*3+UI25*1</f>
        <v>0</v>
      </c>
      <c r="UO25" s="391">
        <f t="shared" si="126"/>
        <v>28</v>
      </c>
      <c r="UP25" s="385">
        <f t="shared" ref="UP25" ca="1" si="3919">IF(COUNTIF(UN25:UN29,4)&lt;&gt;4,RANK(UN25,UN25:UN29),UN77)</f>
        <v>1</v>
      </c>
      <c r="UR25" s="385">
        <f t="shared" ref="UR25" ca="1" si="3920">SUMPRODUCT((UP25:UP28=UP25)*(UO25:UO28&lt;UO25))+UP25</f>
        <v>4</v>
      </c>
      <c r="US25" s="386" t="str">
        <f t="shared" ref="US25" ca="1" si="3921">INDEX(UG25:UG29,MATCH(1,UR25:UR29,0),0)</f>
        <v>England</v>
      </c>
      <c r="UT25" s="385">
        <f t="shared" ref="UT25" ca="1" si="3922">INDEX(UP25:UP29,MATCH(US25,UG25:UG29,0),0)</f>
        <v>1</v>
      </c>
      <c r="UU25" s="385" t="str">
        <f t="shared" ref="UU25" ca="1" si="3923">IF(UT26=1,US25,"")</f>
        <v>England</v>
      </c>
      <c r="UV25" s="385" t="str">
        <f t="shared" ref="UV25" ca="1" si="3924">IF(UT27=2,US26,"")</f>
        <v/>
      </c>
      <c r="UW25" s="385" t="str">
        <f t="shared" ref="UW25" ca="1" si="3925">IF(UT28=3,US27,"")</f>
        <v/>
      </c>
      <c r="UX25" s="385" t="str">
        <f t="shared" ref="UX25" si="3926">IF(UT29=4,US28,"")</f>
        <v/>
      </c>
      <c r="UZ25" s="385" t="str">
        <f t="shared" ref="UZ25:UZ28" ca="1" si="3927">IF(UU25&lt;&gt;"",UU25,"")</f>
        <v>England</v>
      </c>
      <c r="VA25" s="385">
        <f ca="1">SUMPRODUCT((YE3:YE54=UZ25)*(YH3:YH54=UZ26)*(YI3:YI54="W"))+SUMPRODUCT((YE3:YE54=UZ25)*(YH3:YH54=UZ27)*(YI3:YI54="W"))+SUMPRODUCT((YE3:YE54=UZ25)*(YH3:YH54=UZ28)*(YI3:YI54="W"))+SUMPRODUCT((YE3:YE54=UZ25)*(YH3:YH54=UZ29)*(YI3:YI54="W"))+SUMPRODUCT((YE3:YE54=UZ26)*(YH3:YH54=UZ25)*(YJ3:YJ54="W"))+SUMPRODUCT((YE3:YE54=UZ27)*(YH3:YH54=UZ25)*(YJ3:YJ54="W"))+SUMPRODUCT((YE3:YE54=UZ28)*(YH3:YH54=UZ25)*(YJ3:YJ54="W"))+SUMPRODUCT((YE3:YE54=UZ29)*(YH3:YH54=UZ25)*(YJ3:YJ54="W"))</f>
        <v>0</v>
      </c>
      <c r="VB25" s="385">
        <f ca="1">SUMPRODUCT((YE3:YE54=UZ25)*(YH3:YH54=UZ26)*(YI3:YI54="D"))+SUMPRODUCT((YE3:YE54=UZ25)*(YH3:YH54=UZ27)*(YI3:YI54="D"))+SUMPRODUCT((YE3:YE54=UZ25)*(YH3:YH54=UZ28)*(YI3:YI54="D"))+SUMPRODUCT((YE3:YE54=UZ25)*(YH3:YH54=UZ29)*(YI3:YI54="D"))+SUMPRODUCT((YE3:YE54=UZ26)*(YH3:YH54=UZ25)*(YI3:YI54="D"))+SUMPRODUCT((YE3:YE54=UZ27)*(YH3:YH54=UZ25)*(YI3:YI54="D"))+SUMPRODUCT((YE3:YE54=UZ28)*(YH3:YH54=UZ25)*(YI3:YI54="D"))+SUMPRODUCT((YE3:YE54=UZ29)*(YH3:YH54=UZ25)*(YI3:YI54="D"))</f>
        <v>0</v>
      </c>
      <c r="VC25" s="385">
        <f ca="1">SUMPRODUCT((YE3:YE54=UZ25)*(YH3:YH54=UZ26)*(YI3:YI54="L"))+SUMPRODUCT((YE3:YE54=UZ25)*(YH3:YH54=UZ27)*(YI3:YI54="L"))+SUMPRODUCT((YE3:YE54=UZ25)*(YH3:YH54=UZ28)*(YI3:YI54="L"))+SUMPRODUCT((YE3:YE54=UZ25)*(YH3:YH54=UZ29)*(YI3:YI54="L"))+SUMPRODUCT((YE3:YE54=UZ26)*(YH3:YH54=UZ25)*(YJ3:YJ54="L"))+SUMPRODUCT((YE3:YE54=UZ27)*(YH3:YH54=UZ25)*(YJ3:YJ54="L"))+SUMPRODUCT((YE3:YE54=UZ28)*(YH3:YH54=UZ25)*(YJ3:YJ54="L"))+SUMPRODUCT((YE3:YE54=UZ29)*(YH3:YH54=UZ25)*(YJ3:YJ54="L"))</f>
        <v>0</v>
      </c>
      <c r="VD25" s="385">
        <f ca="1">SUMPRODUCT((YE3:YE54=UZ25)*(YH3:YH54=UZ26)*YF3:YF54)+SUMPRODUCT((YE3:YE54=UZ25)*(YH3:YH54=UZ27)*YF3:YF54)+SUMPRODUCT((YE3:YE54=UZ25)*(YH3:YH54=UZ28)*YF3:YF54)+SUMPRODUCT((YE3:YE54=UZ25)*(YH3:YH54=UZ29)*YF3:YF54)+SUMPRODUCT((YE3:YE54=UZ26)*(YH3:YH54=UZ25)*YG3:YG54)+SUMPRODUCT((YE3:YE54=UZ27)*(YH3:YH54=UZ25)*YG3:YG54)+SUMPRODUCT((YE3:YE54=UZ28)*(YH3:YH54=UZ25)*YG3:YG54)+SUMPRODUCT((YE3:YE54=UZ29)*(YH3:YH54=UZ25)*YG3:YG54)</f>
        <v>0</v>
      </c>
      <c r="VE25" s="385">
        <f ca="1">SUMPRODUCT((YE3:YE54=UZ25)*(YH3:YH54=UZ26)*YG3:YG54)+SUMPRODUCT((YE3:YE54=UZ25)*(YH3:YH54=UZ27)*YG3:YG54)+SUMPRODUCT((YE3:YE54=UZ25)*(YH3:YH54=UZ28)*YG3:YG54)+SUMPRODUCT((YE3:YE54=UZ25)*(YH3:YH54=UZ29)*YG3:YG54)+SUMPRODUCT((YE3:YE54=UZ26)*(YH3:YH54=UZ25)*YF3:YF54)+SUMPRODUCT((YE3:YE54=UZ27)*(YH3:YH54=UZ25)*YF3:YF54)+SUMPRODUCT((YE3:YE54=UZ28)*(YH3:YH54=UZ25)*YF3:YF54)+SUMPRODUCT((YE3:YE54=UZ29)*(YH3:YH54=UZ25)*YF3:YF54)</f>
        <v>0</v>
      </c>
      <c r="VF25" s="385">
        <f t="shared" ref="VF25:VF28" ca="1" si="3928">VD25-VE25+1000</f>
        <v>1000</v>
      </c>
      <c r="VG25" s="385">
        <f t="shared" ref="VG25:VG28" ca="1" si="3929">IF(UZ25&lt;&gt;"",VA25*3+VB25*1,"")</f>
        <v>0</v>
      </c>
      <c r="VH25" s="385">
        <f ca="1">IF(UZ25&lt;&gt;"",VLOOKUP(UZ25,UG4:UM52,7,FALSE),"")</f>
        <v>1000</v>
      </c>
      <c r="VI25" s="385">
        <f ca="1">IF(UZ25&lt;&gt;"",VLOOKUP(UZ25,UG4:UM52,5,FALSE),"")</f>
        <v>0</v>
      </c>
      <c r="VJ25" s="385">
        <f ca="1">IF(UZ25&lt;&gt;"",VLOOKUP(UZ25,UG4:UO52,9,FALSE),"")</f>
        <v>5</v>
      </c>
      <c r="VK25" s="385">
        <f t="shared" ref="VK25:VK28" ca="1" si="3930">VG25</f>
        <v>0</v>
      </c>
      <c r="VL25" s="385">
        <f t="shared" ref="VL25" ca="1" si="3931">IF(UZ25&lt;&gt;"",RANK(VK25,VK25:VK29),"")</f>
        <v>1</v>
      </c>
      <c r="VM25" s="385">
        <f t="shared" ref="VM25" ca="1" si="3932">IF(UZ25&lt;&gt;"",SUMPRODUCT((VK25:VK29=VK25)*(VF25:VF29&gt;VF25)),"")</f>
        <v>0</v>
      </c>
      <c r="VN25" s="385">
        <f t="shared" ref="VN25" ca="1" si="3933">IF(UZ25&lt;&gt;"",SUMPRODUCT((VK25:VK29=VK25)*(VF25:VF29=VF25)*(VD25:VD29&gt;VD25)),"")</f>
        <v>0</v>
      </c>
      <c r="VO25" s="385">
        <f t="shared" ref="VO25" ca="1" si="3934">IF(UZ25&lt;&gt;"",SUMPRODUCT((VK25:VK29=VK25)*(VF25:VF29=VF25)*(VD25:VD29=VD25)*(VH25:VH29&gt;VH25)),"")</f>
        <v>0</v>
      </c>
      <c r="VP25" s="385">
        <f t="shared" ref="VP25" ca="1" si="3935">IF(UZ25&lt;&gt;"",SUMPRODUCT((VK25:VK29=VK25)*(VF25:VF29=VF25)*(VD25:VD29=VD25)*(VH25:VH29=VH25)*(VI25:VI29&gt;VI25)),"")</f>
        <v>0</v>
      </c>
      <c r="VQ25" s="385">
        <f t="shared" ref="VQ25" ca="1" si="3936">IF(UZ25&lt;&gt;"",SUMPRODUCT((VK25:VK29=VK25)*(VF25:VF29=VF25)*(VD25:VD29=VD25)*(VH25:VH29=VH25)*(VI25:VI29=VI25)*(VJ25:VJ29&gt;VJ25)),"")</f>
        <v>3</v>
      </c>
      <c r="VR25" s="385">
        <f t="shared" ref="VR25" ca="1" si="3937">IF(UZ25&lt;&gt;"",IF(VR77&lt;&gt;"",IF(UY76=3,VR77,VR77+UY76),SUM(VL25:VQ25)),"")</f>
        <v>4</v>
      </c>
      <c r="VS25" s="385" t="str">
        <f t="shared" ref="VS25" ca="1" si="3938">IF(UZ25&lt;&gt;"",INDEX(UZ25:UZ29,MATCH(1,VR25:VR29,0),0),"")</f>
        <v>France</v>
      </c>
      <c r="YB25" s="385" t="str">
        <f t="shared" ref="YB25" ca="1" si="3939">IF(VS25&lt;&gt;"",VS25,US25)</f>
        <v>France</v>
      </c>
      <c r="YC25" s="385">
        <v>1</v>
      </c>
      <c r="YD25" s="385">
        <v>23</v>
      </c>
      <c r="YE25" s="389" t="str">
        <f t="shared" si="18"/>
        <v>Netherlands</v>
      </c>
      <c r="YF25" s="389">
        <f ca="1">IF(OFFSET('Game Board'!O30,0,YF1)&lt;&gt;"",OFFSET('Game Board'!O30,0,YF1),0)</f>
        <v>0</v>
      </c>
      <c r="YG25" s="389">
        <f ca="1">IF(OFFSET('Game Board'!P30,0,YF1)&lt;&gt;"",OFFSET('Game Board'!P30,0,YF1),0)</f>
        <v>0</v>
      </c>
      <c r="YH25" s="389" t="str">
        <f t="shared" si="19"/>
        <v>France</v>
      </c>
      <c r="YI25" s="389" t="str">
        <f ca="1">IF(AND(OFFSET('Game Board'!O30,0,YF1)&lt;&gt;"",OFFSET('Game Board'!P30,0,YF1)&lt;&gt;""),IF(YF25&gt;YG25,"W",IF(YF25=YG25,"D","L")),"")</f>
        <v/>
      </c>
      <c r="YJ25" s="385" t="str">
        <f t="shared" ca="1" si="2938"/>
        <v/>
      </c>
      <c r="YL25" s="385">
        <f ca="1">VLOOKUP(YM25,ACH25:ACI29,2,FALSE)</f>
        <v>1</v>
      </c>
      <c r="YM25" s="386" t="str">
        <f t="shared" ref="YM25:YM28" si="3940">UG25</f>
        <v>France</v>
      </c>
      <c r="YN25" s="385">
        <f ca="1">SUMPRODUCT((ACK3:ACK54=YM25)*(ACO3:ACO54="W"))+SUMPRODUCT((ACN3:ACN54=YM25)*(ACP3:ACP54="W"))</f>
        <v>0</v>
      </c>
      <c r="YO25" s="385">
        <f ca="1">SUMPRODUCT((ACK3:ACK54=YM25)*(ACO3:ACO54="D"))+SUMPRODUCT((ACN3:ACN54=YM25)*(ACP3:ACP54="D"))</f>
        <v>0</v>
      </c>
      <c r="YP25" s="385">
        <f ca="1">SUMPRODUCT((ACK3:ACK54=YM25)*(ACO3:ACO54="L"))+SUMPRODUCT((ACN3:ACN54=YM25)*(ACP3:ACP54="L"))</f>
        <v>0</v>
      </c>
      <c r="YQ25" s="385">
        <f t="shared" ref="YQ25" ca="1" si="3941">SUMIF(ACK3:ACK72,YM25,ACL3:ACL72)+SUMIF(ACN3:ACN72,YM25,ACM3:ACM72)</f>
        <v>0</v>
      </c>
      <c r="YR25" s="385">
        <f t="shared" ref="YR25" ca="1" si="3942">SUMIF(ACN3:ACN72,YM25,ACL3:ACL72)+SUMIF(ACK3:ACK72,YM25,ACM3:ACM72)</f>
        <v>0</v>
      </c>
      <c r="YS25" s="385">
        <f t="shared" ref="YS25:YS28" ca="1" si="3943">YQ25-YR25+1000</f>
        <v>1000</v>
      </c>
      <c r="YT25" s="385">
        <f t="shared" ref="YT25:YT28" ca="1" si="3944">YN25*3+YO25*1</f>
        <v>0</v>
      </c>
      <c r="YU25" s="391">
        <f t="shared" si="153"/>
        <v>28</v>
      </c>
      <c r="YV25" s="385">
        <f t="shared" ref="YV25" ca="1" si="3945">IF(COUNTIF(YT25:YT29,4)&lt;&gt;4,RANK(YT25,YT25:YT29),YT77)</f>
        <v>1</v>
      </c>
      <c r="YX25" s="385">
        <f t="shared" ref="YX25" ca="1" si="3946">SUMPRODUCT((YV25:YV28=YV25)*(YU25:YU28&lt;YU25))+YV25</f>
        <v>4</v>
      </c>
      <c r="YY25" s="386" t="str">
        <f t="shared" ref="YY25" ca="1" si="3947">INDEX(YM25:YM29,MATCH(1,YX25:YX29,0),0)</f>
        <v>England</v>
      </c>
      <c r="YZ25" s="385">
        <f t="shared" ref="YZ25" ca="1" si="3948">INDEX(YV25:YV29,MATCH(YY25,YM25:YM29,0),0)</f>
        <v>1</v>
      </c>
      <c r="ZA25" s="385" t="str">
        <f t="shared" ref="ZA25" ca="1" si="3949">IF(YZ26=1,YY25,"")</f>
        <v>England</v>
      </c>
      <c r="ZB25" s="385" t="str">
        <f t="shared" ref="ZB25" ca="1" si="3950">IF(YZ27=2,YY26,"")</f>
        <v/>
      </c>
      <c r="ZC25" s="385" t="str">
        <f t="shared" ref="ZC25" ca="1" si="3951">IF(YZ28=3,YY27,"")</f>
        <v/>
      </c>
      <c r="ZD25" s="385" t="str">
        <f t="shared" ref="ZD25" si="3952">IF(YZ29=4,YY28,"")</f>
        <v/>
      </c>
      <c r="ZF25" s="385" t="str">
        <f t="shared" ref="ZF25:ZF28" ca="1" si="3953">IF(ZA25&lt;&gt;"",ZA25,"")</f>
        <v>England</v>
      </c>
      <c r="ZG25" s="385">
        <f ca="1">SUMPRODUCT((ACK3:ACK54=ZF25)*(ACN3:ACN54=ZF26)*(ACO3:ACO54="W"))+SUMPRODUCT((ACK3:ACK54=ZF25)*(ACN3:ACN54=ZF27)*(ACO3:ACO54="W"))+SUMPRODUCT((ACK3:ACK54=ZF25)*(ACN3:ACN54=ZF28)*(ACO3:ACO54="W"))+SUMPRODUCT((ACK3:ACK54=ZF25)*(ACN3:ACN54=ZF29)*(ACO3:ACO54="W"))+SUMPRODUCT((ACK3:ACK54=ZF26)*(ACN3:ACN54=ZF25)*(ACP3:ACP54="W"))+SUMPRODUCT((ACK3:ACK54=ZF27)*(ACN3:ACN54=ZF25)*(ACP3:ACP54="W"))+SUMPRODUCT((ACK3:ACK54=ZF28)*(ACN3:ACN54=ZF25)*(ACP3:ACP54="W"))+SUMPRODUCT((ACK3:ACK54=ZF29)*(ACN3:ACN54=ZF25)*(ACP3:ACP54="W"))</f>
        <v>0</v>
      </c>
      <c r="ZH25" s="385">
        <f ca="1">SUMPRODUCT((ACK3:ACK54=ZF25)*(ACN3:ACN54=ZF26)*(ACO3:ACO54="D"))+SUMPRODUCT((ACK3:ACK54=ZF25)*(ACN3:ACN54=ZF27)*(ACO3:ACO54="D"))+SUMPRODUCT((ACK3:ACK54=ZF25)*(ACN3:ACN54=ZF28)*(ACO3:ACO54="D"))+SUMPRODUCT((ACK3:ACK54=ZF25)*(ACN3:ACN54=ZF29)*(ACO3:ACO54="D"))+SUMPRODUCT((ACK3:ACK54=ZF26)*(ACN3:ACN54=ZF25)*(ACO3:ACO54="D"))+SUMPRODUCT((ACK3:ACK54=ZF27)*(ACN3:ACN54=ZF25)*(ACO3:ACO54="D"))+SUMPRODUCT((ACK3:ACK54=ZF28)*(ACN3:ACN54=ZF25)*(ACO3:ACO54="D"))+SUMPRODUCT((ACK3:ACK54=ZF29)*(ACN3:ACN54=ZF25)*(ACO3:ACO54="D"))</f>
        <v>0</v>
      </c>
      <c r="ZI25" s="385">
        <f ca="1">SUMPRODUCT((ACK3:ACK54=ZF25)*(ACN3:ACN54=ZF26)*(ACO3:ACO54="L"))+SUMPRODUCT((ACK3:ACK54=ZF25)*(ACN3:ACN54=ZF27)*(ACO3:ACO54="L"))+SUMPRODUCT((ACK3:ACK54=ZF25)*(ACN3:ACN54=ZF28)*(ACO3:ACO54="L"))+SUMPRODUCT((ACK3:ACK54=ZF25)*(ACN3:ACN54=ZF29)*(ACO3:ACO54="L"))+SUMPRODUCT((ACK3:ACK54=ZF26)*(ACN3:ACN54=ZF25)*(ACP3:ACP54="L"))+SUMPRODUCT((ACK3:ACK54=ZF27)*(ACN3:ACN54=ZF25)*(ACP3:ACP54="L"))+SUMPRODUCT((ACK3:ACK54=ZF28)*(ACN3:ACN54=ZF25)*(ACP3:ACP54="L"))+SUMPRODUCT((ACK3:ACK54=ZF29)*(ACN3:ACN54=ZF25)*(ACP3:ACP54="L"))</f>
        <v>0</v>
      </c>
      <c r="ZJ25" s="385">
        <f ca="1">SUMPRODUCT((ACK3:ACK54=ZF25)*(ACN3:ACN54=ZF26)*ACL3:ACL54)+SUMPRODUCT((ACK3:ACK54=ZF25)*(ACN3:ACN54=ZF27)*ACL3:ACL54)+SUMPRODUCT((ACK3:ACK54=ZF25)*(ACN3:ACN54=ZF28)*ACL3:ACL54)+SUMPRODUCT((ACK3:ACK54=ZF25)*(ACN3:ACN54=ZF29)*ACL3:ACL54)+SUMPRODUCT((ACK3:ACK54=ZF26)*(ACN3:ACN54=ZF25)*ACM3:ACM54)+SUMPRODUCT((ACK3:ACK54=ZF27)*(ACN3:ACN54=ZF25)*ACM3:ACM54)+SUMPRODUCT((ACK3:ACK54=ZF28)*(ACN3:ACN54=ZF25)*ACM3:ACM54)+SUMPRODUCT((ACK3:ACK54=ZF29)*(ACN3:ACN54=ZF25)*ACM3:ACM54)</f>
        <v>0</v>
      </c>
      <c r="ZK25" s="385">
        <f ca="1">SUMPRODUCT((ACK3:ACK54=ZF25)*(ACN3:ACN54=ZF26)*ACM3:ACM54)+SUMPRODUCT((ACK3:ACK54=ZF25)*(ACN3:ACN54=ZF27)*ACM3:ACM54)+SUMPRODUCT((ACK3:ACK54=ZF25)*(ACN3:ACN54=ZF28)*ACM3:ACM54)+SUMPRODUCT((ACK3:ACK54=ZF25)*(ACN3:ACN54=ZF29)*ACM3:ACM54)+SUMPRODUCT((ACK3:ACK54=ZF26)*(ACN3:ACN54=ZF25)*ACL3:ACL54)+SUMPRODUCT((ACK3:ACK54=ZF27)*(ACN3:ACN54=ZF25)*ACL3:ACL54)+SUMPRODUCT((ACK3:ACK54=ZF28)*(ACN3:ACN54=ZF25)*ACL3:ACL54)+SUMPRODUCT((ACK3:ACK54=ZF29)*(ACN3:ACN54=ZF25)*ACL3:ACL54)</f>
        <v>0</v>
      </c>
      <c r="ZL25" s="385">
        <f t="shared" ref="ZL25:ZL28" ca="1" si="3954">ZJ25-ZK25+1000</f>
        <v>1000</v>
      </c>
      <c r="ZM25" s="385">
        <f t="shared" ref="ZM25:ZM28" ca="1" si="3955">IF(ZF25&lt;&gt;"",ZG25*3+ZH25*1,"")</f>
        <v>0</v>
      </c>
      <c r="ZN25" s="385">
        <f ca="1">IF(ZF25&lt;&gt;"",VLOOKUP(ZF25,YM4:YS52,7,FALSE),"")</f>
        <v>1000</v>
      </c>
      <c r="ZO25" s="385">
        <f ca="1">IF(ZF25&lt;&gt;"",VLOOKUP(ZF25,YM4:YS52,5,FALSE),"")</f>
        <v>0</v>
      </c>
      <c r="ZP25" s="385">
        <f ca="1">IF(ZF25&lt;&gt;"",VLOOKUP(ZF25,YM4:YU52,9,FALSE),"")</f>
        <v>5</v>
      </c>
      <c r="ZQ25" s="385">
        <f t="shared" ref="ZQ25:ZQ28" ca="1" si="3956">ZM25</f>
        <v>0</v>
      </c>
      <c r="ZR25" s="385">
        <f t="shared" ref="ZR25" ca="1" si="3957">IF(ZF25&lt;&gt;"",RANK(ZQ25,ZQ25:ZQ29),"")</f>
        <v>1</v>
      </c>
      <c r="ZS25" s="385">
        <f t="shared" ref="ZS25" ca="1" si="3958">IF(ZF25&lt;&gt;"",SUMPRODUCT((ZQ25:ZQ29=ZQ25)*(ZL25:ZL29&gt;ZL25)),"")</f>
        <v>0</v>
      </c>
      <c r="ZT25" s="385">
        <f t="shared" ref="ZT25" ca="1" si="3959">IF(ZF25&lt;&gt;"",SUMPRODUCT((ZQ25:ZQ29=ZQ25)*(ZL25:ZL29=ZL25)*(ZJ25:ZJ29&gt;ZJ25)),"")</f>
        <v>0</v>
      </c>
      <c r="ZU25" s="385">
        <f t="shared" ref="ZU25" ca="1" si="3960">IF(ZF25&lt;&gt;"",SUMPRODUCT((ZQ25:ZQ29=ZQ25)*(ZL25:ZL29=ZL25)*(ZJ25:ZJ29=ZJ25)*(ZN25:ZN29&gt;ZN25)),"")</f>
        <v>0</v>
      </c>
      <c r="ZV25" s="385">
        <f t="shared" ref="ZV25" ca="1" si="3961">IF(ZF25&lt;&gt;"",SUMPRODUCT((ZQ25:ZQ29=ZQ25)*(ZL25:ZL29=ZL25)*(ZJ25:ZJ29=ZJ25)*(ZN25:ZN29=ZN25)*(ZO25:ZO29&gt;ZO25)),"")</f>
        <v>0</v>
      </c>
      <c r="ZW25" s="385">
        <f t="shared" ref="ZW25" ca="1" si="3962">IF(ZF25&lt;&gt;"",SUMPRODUCT((ZQ25:ZQ29=ZQ25)*(ZL25:ZL29=ZL25)*(ZJ25:ZJ29=ZJ25)*(ZN25:ZN29=ZN25)*(ZO25:ZO29=ZO25)*(ZP25:ZP29&gt;ZP25)),"")</f>
        <v>3</v>
      </c>
      <c r="ZX25" s="385">
        <f t="shared" ref="ZX25" ca="1" si="3963">IF(ZF25&lt;&gt;"",IF(ZX77&lt;&gt;"",IF(ZE76=3,ZX77,ZX77+ZE76),SUM(ZR25:ZW25)),"")</f>
        <v>4</v>
      </c>
      <c r="ZY25" s="385" t="str">
        <f t="shared" ref="ZY25" ca="1" si="3964">IF(ZF25&lt;&gt;"",INDEX(ZF25:ZF29,MATCH(1,ZX25:ZX29,0),0),"")</f>
        <v>France</v>
      </c>
      <c r="ACH25" s="385" t="str">
        <f t="shared" ref="ACH25" ca="1" si="3965">IF(ZY25&lt;&gt;"",ZY25,YY25)</f>
        <v>France</v>
      </c>
      <c r="ACI25" s="385">
        <v>1</v>
      </c>
      <c r="ACJ25" s="385">
        <v>23</v>
      </c>
      <c r="ACK25" s="389" t="str">
        <f t="shared" si="21"/>
        <v>Netherlands</v>
      </c>
      <c r="ACL25" s="389">
        <f ca="1">IF(OFFSET('Game Board'!O30,0,ACL1)&lt;&gt;"",OFFSET('Game Board'!O30,0,ACL1),0)</f>
        <v>0</v>
      </c>
      <c r="ACM25" s="389">
        <f ca="1">IF(OFFSET('Game Board'!P30,0,ACL1)&lt;&gt;"",OFFSET('Game Board'!P30,0,ACL1),0)</f>
        <v>0</v>
      </c>
      <c r="ACN25" s="389" t="str">
        <f t="shared" si="22"/>
        <v>France</v>
      </c>
      <c r="ACO25" s="389" t="str">
        <f ca="1">IF(AND(OFFSET('Game Board'!O30,0,ACL1)&lt;&gt;"",OFFSET('Game Board'!P30,0,ACL1)&lt;&gt;""),IF(ACL25&gt;ACM25,"W",IF(ACL25=ACM25,"D","L")),"")</f>
        <v/>
      </c>
      <c r="ACP25" s="385" t="str">
        <f t="shared" ca="1" si="2970"/>
        <v/>
      </c>
      <c r="ACR25" s="385">
        <f ca="1">VLOOKUP(ACS25,AGN25:AGO29,2,FALSE)</f>
        <v>1</v>
      </c>
      <c r="ACS25" s="386" t="str">
        <f t="shared" ref="ACS25:ACS28" si="3966">YM25</f>
        <v>France</v>
      </c>
      <c r="ACT25" s="385">
        <f ca="1">SUMPRODUCT((AGQ3:AGQ54=ACS25)*(AGU3:AGU54="W"))+SUMPRODUCT((AGT3:AGT54=ACS25)*(AGV3:AGV54="W"))</f>
        <v>0</v>
      </c>
      <c r="ACU25" s="385">
        <f ca="1">SUMPRODUCT((AGQ3:AGQ54=ACS25)*(AGU3:AGU54="D"))+SUMPRODUCT((AGT3:AGT54=ACS25)*(AGV3:AGV54="D"))</f>
        <v>0</v>
      </c>
      <c r="ACV25" s="385">
        <f ca="1">SUMPRODUCT((AGQ3:AGQ54=ACS25)*(AGU3:AGU54="L"))+SUMPRODUCT((AGT3:AGT54=ACS25)*(AGV3:AGV54="L"))</f>
        <v>0</v>
      </c>
      <c r="ACW25" s="385">
        <f t="shared" ref="ACW25" ca="1" si="3967">SUMIF(AGQ3:AGQ72,ACS25,AGR3:AGR72)+SUMIF(AGT3:AGT72,ACS25,AGS3:AGS72)</f>
        <v>0</v>
      </c>
      <c r="ACX25" s="385">
        <f t="shared" ref="ACX25" ca="1" si="3968">SUMIF(AGT3:AGT72,ACS25,AGR3:AGR72)+SUMIF(AGQ3:AGQ72,ACS25,AGS3:AGS72)</f>
        <v>0</v>
      </c>
      <c r="ACY25" s="385">
        <f t="shared" ref="ACY25:ACY28" ca="1" si="3969">ACW25-ACX25+1000</f>
        <v>1000</v>
      </c>
      <c r="ACZ25" s="385">
        <f t="shared" ref="ACZ25:ACZ28" ca="1" si="3970">ACT25*3+ACU25*1</f>
        <v>0</v>
      </c>
      <c r="ADA25" s="391">
        <f t="shared" si="180"/>
        <v>28</v>
      </c>
      <c r="ADB25" s="385">
        <f t="shared" ref="ADB25" ca="1" si="3971">IF(COUNTIF(ACZ25:ACZ29,4)&lt;&gt;4,RANK(ACZ25,ACZ25:ACZ29),ACZ77)</f>
        <v>1</v>
      </c>
      <c r="ADD25" s="385">
        <f t="shared" ref="ADD25" ca="1" si="3972">SUMPRODUCT((ADB25:ADB28=ADB25)*(ADA25:ADA28&lt;ADA25))+ADB25</f>
        <v>4</v>
      </c>
      <c r="ADE25" s="386" t="str">
        <f t="shared" ref="ADE25" ca="1" si="3973">INDEX(ACS25:ACS29,MATCH(1,ADD25:ADD29,0),0)</f>
        <v>England</v>
      </c>
      <c r="ADF25" s="385">
        <f t="shared" ref="ADF25" ca="1" si="3974">INDEX(ADB25:ADB29,MATCH(ADE25,ACS25:ACS29,0),0)</f>
        <v>1</v>
      </c>
      <c r="ADG25" s="385" t="str">
        <f t="shared" ref="ADG25" ca="1" si="3975">IF(ADF26=1,ADE25,"")</f>
        <v>England</v>
      </c>
      <c r="ADH25" s="385" t="str">
        <f t="shared" ref="ADH25" ca="1" si="3976">IF(ADF27=2,ADE26,"")</f>
        <v/>
      </c>
      <c r="ADI25" s="385" t="str">
        <f t="shared" ref="ADI25" ca="1" si="3977">IF(ADF28=3,ADE27,"")</f>
        <v/>
      </c>
      <c r="ADJ25" s="385" t="str">
        <f t="shared" ref="ADJ25" si="3978">IF(ADF29=4,ADE28,"")</f>
        <v/>
      </c>
      <c r="ADL25" s="385" t="str">
        <f t="shared" ref="ADL25:ADL28" ca="1" si="3979">IF(ADG25&lt;&gt;"",ADG25,"")</f>
        <v>England</v>
      </c>
      <c r="ADM25" s="385">
        <f ca="1">SUMPRODUCT((AGQ3:AGQ54=ADL25)*(AGT3:AGT54=ADL26)*(AGU3:AGU54="W"))+SUMPRODUCT((AGQ3:AGQ54=ADL25)*(AGT3:AGT54=ADL27)*(AGU3:AGU54="W"))+SUMPRODUCT((AGQ3:AGQ54=ADL25)*(AGT3:AGT54=ADL28)*(AGU3:AGU54="W"))+SUMPRODUCT((AGQ3:AGQ54=ADL25)*(AGT3:AGT54=ADL29)*(AGU3:AGU54="W"))+SUMPRODUCT((AGQ3:AGQ54=ADL26)*(AGT3:AGT54=ADL25)*(AGV3:AGV54="W"))+SUMPRODUCT((AGQ3:AGQ54=ADL27)*(AGT3:AGT54=ADL25)*(AGV3:AGV54="W"))+SUMPRODUCT((AGQ3:AGQ54=ADL28)*(AGT3:AGT54=ADL25)*(AGV3:AGV54="W"))+SUMPRODUCT((AGQ3:AGQ54=ADL29)*(AGT3:AGT54=ADL25)*(AGV3:AGV54="W"))</f>
        <v>0</v>
      </c>
      <c r="ADN25" s="385">
        <f ca="1">SUMPRODUCT((AGQ3:AGQ54=ADL25)*(AGT3:AGT54=ADL26)*(AGU3:AGU54="D"))+SUMPRODUCT((AGQ3:AGQ54=ADL25)*(AGT3:AGT54=ADL27)*(AGU3:AGU54="D"))+SUMPRODUCT((AGQ3:AGQ54=ADL25)*(AGT3:AGT54=ADL28)*(AGU3:AGU54="D"))+SUMPRODUCT((AGQ3:AGQ54=ADL25)*(AGT3:AGT54=ADL29)*(AGU3:AGU54="D"))+SUMPRODUCT((AGQ3:AGQ54=ADL26)*(AGT3:AGT54=ADL25)*(AGU3:AGU54="D"))+SUMPRODUCT((AGQ3:AGQ54=ADL27)*(AGT3:AGT54=ADL25)*(AGU3:AGU54="D"))+SUMPRODUCT((AGQ3:AGQ54=ADL28)*(AGT3:AGT54=ADL25)*(AGU3:AGU54="D"))+SUMPRODUCT((AGQ3:AGQ54=ADL29)*(AGT3:AGT54=ADL25)*(AGU3:AGU54="D"))</f>
        <v>0</v>
      </c>
      <c r="ADO25" s="385">
        <f ca="1">SUMPRODUCT((AGQ3:AGQ54=ADL25)*(AGT3:AGT54=ADL26)*(AGU3:AGU54="L"))+SUMPRODUCT((AGQ3:AGQ54=ADL25)*(AGT3:AGT54=ADL27)*(AGU3:AGU54="L"))+SUMPRODUCT((AGQ3:AGQ54=ADL25)*(AGT3:AGT54=ADL28)*(AGU3:AGU54="L"))+SUMPRODUCT((AGQ3:AGQ54=ADL25)*(AGT3:AGT54=ADL29)*(AGU3:AGU54="L"))+SUMPRODUCT((AGQ3:AGQ54=ADL26)*(AGT3:AGT54=ADL25)*(AGV3:AGV54="L"))+SUMPRODUCT((AGQ3:AGQ54=ADL27)*(AGT3:AGT54=ADL25)*(AGV3:AGV54="L"))+SUMPRODUCT((AGQ3:AGQ54=ADL28)*(AGT3:AGT54=ADL25)*(AGV3:AGV54="L"))+SUMPRODUCT((AGQ3:AGQ54=ADL29)*(AGT3:AGT54=ADL25)*(AGV3:AGV54="L"))</f>
        <v>0</v>
      </c>
      <c r="ADP25" s="385">
        <f ca="1">SUMPRODUCT((AGQ3:AGQ54=ADL25)*(AGT3:AGT54=ADL26)*AGR3:AGR54)+SUMPRODUCT((AGQ3:AGQ54=ADL25)*(AGT3:AGT54=ADL27)*AGR3:AGR54)+SUMPRODUCT((AGQ3:AGQ54=ADL25)*(AGT3:AGT54=ADL28)*AGR3:AGR54)+SUMPRODUCT((AGQ3:AGQ54=ADL25)*(AGT3:AGT54=ADL29)*AGR3:AGR54)+SUMPRODUCT((AGQ3:AGQ54=ADL26)*(AGT3:AGT54=ADL25)*AGS3:AGS54)+SUMPRODUCT((AGQ3:AGQ54=ADL27)*(AGT3:AGT54=ADL25)*AGS3:AGS54)+SUMPRODUCT((AGQ3:AGQ54=ADL28)*(AGT3:AGT54=ADL25)*AGS3:AGS54)+SUMPRODUCT((AGQ3:AGQ54=ADL29)*(AGT3:AGT54=ADL25)*AGS3:AGS54)</f>
        <v>0</v>
      </c>
      <c r="ADQ25" s="385">
        <f ca="1">SUMPRODUCT((AGQ3:AGQ54=ADL25)*(AGT3:AGT54=ADL26)*AGS3:AGS54)+SUMPRODUCT((AGQ3:AGQ54=ADL25)*(AGT3:AGT54=ADL27)*AGS3:AGS54)+SUMPRODUCT((AGQ3:AGQ54=ADL25)*(AGT3:AGT54=ADL28)*AGS3:AGS54)+SUMPRODUCT((AGQ3:AGQ54=ADL25)*(AGT3:AGT54=ADL29)*AGS3:AGS54)+SUMPRODUCT((AGQ3:AGQ54=ADL26)*(AGT3:AGT54=ADL25)*AGR3:AGR54)+SUMPRODUCT((AGQ3:AGQ54=ADL27)*(AGT3:AGT54=ADL25)*AGR3:AGR54)+SUMPRODUCT((AGQ3:AGQ54=ADL28)*(AGT3:AGT54=ADL25)*AGR3:AGR54)+SUMPRODUCT((AGQ3:AGQ54=ADL29)*(AGT3:AGT54=ADL25)*AGR3:AGR54)</f>
        <v>0</v>
      </c>
      <c r="ADR25" s="385">
        <f t="shared" ref="ADR25:ADR28" ca="1" si="3980">ADP25-ADQ25+1000</f>
        <v>1000</v>
      </c>
      <c r="ADS25" s="385">
        <f t="shared" ref="ADS25:ADS28" ca="1" si="3981">IF(ADL25&lt;&gt;"",ADM25*3+ADN25*1,"")</f>
        <v>0</v>
      </c>
      <c r="ADT25" s="385">
        <f ca="1">IF(ADL25&lt;&gt;"",VLOOKUP(ADL25,ACS4:ACY52,7,FALSE),"")</f>
        <v>1000</v>
      </c>
      <c r="ADU25" s="385">
        <f ca="1">IF(ADL25&lt;&gt;"",VLOOKUP(ADL25,ACS4:ACY52,5,FALSE),"")</f>
        <v>0</v>
      </c>
      <c r="ADV25" s="385">
        <f ca="1">IF(ADL25&lt;&gt;"",VLOOKUP(ADL25,ACS4:ADA52,9,FALSE),"")</f>
        <v>5</v>
      </c>
      <c r="ADW25" s="385">
        <f t="shared" ref="ADW25:ADW28" ca="1" si="3982">ADS25</f>
        <v>0</v>
      </c>
      <c r="ADX25" s="385">
        <f t="shared" ref="ADX25" ca="1" si="3983">IF(ADL25&lt;&gt;"",RANK(ADW25,ADW25:ADW29),"")</f>
        <v>1</v>
      </c>
      <c r="ADY25" s="385">
        <f t="shared" ref="ADY25" ca="1" si="3984">IF(ADL25&lt;&gt;"",SUMPRODUCT((ADW25:ADW29=ADW25)*(ADR25:ADR29&gt;ADR25)),"")</f>
        <v>0</v>
      </c>
      <c r="ADZ25" s="385">
        <f t="shared" ref="ADZ25" ca="1" si="3985">IF(ADL25&lt;&gt;"",SUMPRODUCT((ADW25:ADW29=ADW25)*(ADR25:ADR29=ADR25)*(ADP25:ADP29&gt;ADP25)),"")</f>
        <v>0</v>
      </c>
      <c r="AEA25" s="385">
        <f t="shared" ref="AEA25" ca="1" si="3986">IF(ADL25&lt;&gt;"",SUMPRODUCT((ADW25:ADW29=ADW25)*(ADR25:ADR29=ADR25)*(ADP25:ADP29=ADP25)*(ADT25:ADT29&gt;ADT25)),"")</f>
        <v>0</v>
      </c>
      <c r="AEB25" s="385">
        <f t="shared" ref="AEB25" ca="1" si="3987">IF(ADL25&lt;&gt;"",SUMPRODUCT((ADW25:ADW29=ADW25)*(ADR25:ADR29=ADR25)*(ADP25:ADP29=ADP25)*(ADT25:ADT29=ADT25)*(ADU25:ADU29&gt;ADU25)),"")</f>
        <v>0</v>
      </c>
      <c r="AEC25" s="385">
        <f t="shared" ref="AEC25" ca="1" si="3988">IF(ADL25&lt;&gt;"",SUMPRODUCT((ADW25:ADW29=ADW25)*(ADR25:ADR29=ADR25)*(ADP25:ADP29=ADP25)*(ADT25:ADT29=ADT25)*(ADU25:ADU29=ADU25)*(ADV25:ADV29&gt;ADV25)),"")</f>
        <v>3</v>
      </c>
      <c r="AED25" s="385">
        <f t="shared" ref="AED25" ca="1" si="3989">IF(ADL25&lt;&gt;"",IF(AED77&lt;&gt;"",IF(ADK76=3,AED77,AED77+ADK76),SUM(ADX25:AEC25)),"")</f>
        <v>4</v>
      </c>
      <c r="AEE25" s="385" t="str">
        <f t="shared" ref="AEE25" ca="1" si="3990">IF(ADL25&lt;&gt;"",INDEX(ADL25:ADL29,MATCH(1,AED25:AED29,0),0),"")</f>
        <v>France</v>
      </c>
      <c r="AGN25" s="385" t="str">
        <f t="shared" ref="AGN25" ca="1" si="3991">IF(AEE25&lt;&gt;"",AEE25,ADE25)</f>
        <v>France</v>
      </c>
      <c r="AGO25" s="385">
        <v>1</v>
      </c>
      <c r="AGP25" s="385">
        <v>23</v>
      </c>
      <c r="AGQ25" s="389" t="str">
        <f t="shared" si="24"/>
        <v>Netherlands</v>
      </c>
      <c r="AGR25" s="389">
        <f ca="1">IF(OFFSET('Game Board'!O30,0,AGR1)&lt;&gt;"",OFFSET('Game Board'!O30,0,AGR1),0)</f>
        <v>0</v>
      </c>
      <c r="AGS25" s="389">
        <f ca="1">IF(OFFSET('Game Board'!P30,0,AGR1)&lt;&gt;"",OFFSET('Game Board'!P30,0,AGR1),0)</f>
        <v>0</v>
      </c>
      <c r="AGT25" s="389" t="str">
        <f t="shared" si="25"/>
        <v>France</v>
      </c>
      <c r="AGU25" s="389" t="str">
        <f ca="1">IF(AND(OFFSET('Game Board'!O30,0,AGR1)&lt;&gt;"",OFFSET('Game Board'!P30,0,AGR1)&lt;&gt;""),IF(AGR25&gt;AGS25,"W",IF(AGR25=AGS25,"D","L")),"")</f>
        <v/>
      </c>
      <c r="AGV25" s="385" t="str">
        <f t="shared" ca="1" si="3002"/>
        <v/>
      </c>
      <c r="AGX25" s="385">
        <f ca="1">VLOOKUP(AGY25,AKT25:AKU29,2,FALSE)</f>
        <v>1</v>
      </c>
      <c r="AGY25" s="386" t="str">
        <f t="shared" ref="AGY25:AGY28" si="3992">ACS25</f>
        <v>France</v>
      </c>
      <c r="AGZ25" s="385">
        <f ca="1">SUMPRODUCT((AKW3:AKW54=AGY25)*(ALA3:ALA54="W"))+SUMPRODUCT((AKZ3:AKZ54=AGY25)*(ALB3:ALB54="W"))</f>
        <v>0</v>
      </c>
      <c r="AHA25" s="385">
        <f ca="1">SUMPRODUCT((AKW3:AKW54=AGY25)*(ALA3:ALA54="D"))+SUMPRODUCT((AKZ3:AKZ54=AGY25)*(ALB3:ALB54="D"))</f>
        <v>0</v>
      </c>
      <c r="AHB25" s="385">
        <f ca="1">SUMPRODUCT((AKW3:AKW54=AGY25)*(ALA3:ALA54="L"))+SUMPRODUCT((AKZ3:AKZ54=AGY25)*(ALB3:ALB54="L"))</f>
        <v>0</v>
      </c>
      <c r="AHC25" s="385">
        <f t="shared" ref="AHC25" ca="1" si="3993">SUMIF(AKW3:AKW72,AGY25,AKX3:AKX72)+SUMIF(AKZ3:AKZ72,AGY25,AKY3:AKY72)</f>
        <v>0</v>
      </c>
      <c r="AHD25" s="385">
        <f t="shared" ref="AHD25" ca="1" si="3994">SUMIF(AKZ3:AKZ72,AGY25,AKX3:AKX72)+SUMIF(AKW3:AKW72,AGY25,AKY3:AKY72)</f>
        <v>0</v>
      </c>
      <c r="AHE25" s="385">
        <f t="shared" ref="AHE25:AHE28" ca="1" si="3995">AHC25-AHD25+1000</f>
        <v>1000</v>
      </c>
      <c r="AHF25" s="385">
        <f t="shared" ref="AHF25:AHF28" ca="1" si="3996">AGZ25*3+AHA25*1</f>
        <v>0</v>
      </c>
      <c r="AHG25" s="391">
        <f t="shared" si="207"/>
        <v>28</v>
      </c>
      <c r="AHH25" s="385">
        <f t="shared" ref="AHH25" ca="1" si="3997">IF(COUNTIF(AHF25:AHF29,4)&lt;&gt;4,RANK(AHF25,AHF25:AHF29),AHF77)</f>
        <v>1</v>
      </c>
      <c r="AHJ25" s="385">
        <f t="shared" ref="AHJ25" ca="1" si="3998">SUMPRODUCT((AHH25:AHH28=AHH25)*(AHG25:AHG28&lt;AHG25))+AHH25</f>
        <v>4</v>
      </c>
      <c r="AHK25" s="386" t="str">
        <f t="shared" ref="AHK25" ca="1" si="3999">INDEX(AGY25:AGY29,MATCH(1,AHJ25:AHJ29,0),0)</f>
        <v>England</v>
      </c>
      <c r="AHL25" s="385">
        <f t="shared" ref="AHL25" ca="1" si="4000">INDEX(AHH25:AHH29,MATCH(AHK25,AGY25:AGY29,0),0)</f>
        <v>1</v>
      </c>
      <c r="AHM25" s="385" t="str">
        <f t="shared" ref="AHM25" ca="1" si="4001">IF(AHL26=1,AHK25,"")</f>
        <v>England</v>
      </c>
      <c r="AHN25" s="385" t="str">
        <f t="shared" ref="AHN25" ca="1" si="4002">IF(AHL27=2,AHK26,"")</f>
        <v/>
      </c>
      <c r="AHO25" s="385" t="str">
        <f t="shared" ref="AHO25" ca="1" si="4003">IF(AHL28=3,AHK27,"")</f>
        <v/>
      </c>
      <c r="AHP25" s="385" t="str">
        <f t="shared" ref="AHP25" si="4004">IF(AHL29=4,AHK28,"")</f>
        <v/>
      </c>
      <c r="AHR25" s="385" t="str">
        <f t="shared" ref="AHR25:AHR28" ca="1" si="4005">IF(AHM25&lt;&gt;"",AHM25,"")</f>
        <v>England</v>
      </c>
      <c r="AHS25" s="385">
        <f ca="1">SUMPRODUCT((AKW3:AKW54=AHR25)*(AKZ3:AKZ54=AHR26)*(ALA3:ALA54="W"))+SUMPRODUCT((AKW3:AKW54=AHR25)*(AKZ3:AKZ54=AHR27)*(ALA3:ALA54="W"))+SUMPRODUCT((AKW3:AKW54=AHR25)*(AKZ3:AKZ54=AHR28)*(ALA3:ALA54="W"))+SUMPRODUCT((AKW3:AKW54=AHR25)*(AKZ3:AKZ54=AHR29)*(ALA3:ALA54="W"))+SUMPRODUCT((AKW3:AKW54=AHR26)*(AKZ3:AKZ54=AHR25)*(ALB3:ALB54="W"))+SUMPRODUCT((AKW3:AKW54=AHR27)*(AKZ3:AKZ54=AHR25)*(ALB3:ALB54="W"))+SUMPRODUCT((AKW3:AKW54=AHR28)*(AKZ3:AKZ54=AHR25)*(ALB3:ALB54="W"))+SUMPRODUCT((AKW3:AKW54=AHR29)*(AKZ3:AKZ54=AHR25)*(ALB3:ALB54="W"))</f>
        <v>0</v>
      </c>
      <c r="AHT25" s="385">
        <f ca="1">SUMPRODUCT((AKW3:AKW54=AHR25)*(AKZ3:AKZ54=AHR26)*(ALA3:ALA54="D"))+SUMPRODUCT((AKW3:AKW54=AHR25)*(AKZ3:AKZ54=AHR27)*(ALA3:ALA54="D"))+SUMPRODUCT((AKW3:AKW54=AHR25)*(AKZ3:AKZ54=AHR28)*(ALA3:ALA54="D"))+SUMPRODUCT((AKW3:AKW54=AHR25)*(AKZ3:AKZ54=AHR29)*(ALA3:ALA54="D"))+SUMPRODUCT((AKW3:AKW54=AHR26)*(AKZ3:AKZ54=AHR25)*(ALA3:ALA54="D"))+SUMPRODUCT((AKW3:AKW54=AHR27)*(AKZ3:AKZ54=AHR25)*(ALA3:ALA54="D"))+SUMPRODUCT((AKW3:AKW54=AHR28)*(AKZ3:AKZ54=AHR25)*(ALA3:ALA54="D"))+SUMPRODUCT((AKW3:AKW54=AHR29)*(AKZ3:AKZ54=AHR25)*(ALA3:ALA54="D"))</f>
        <v>0</v>
      </c>
      <c r="AHU25" s="385">
        <f ca="1">SUMPRODUCT((AKW3:AKW54=AHR25)*(AKZ3:AKZ54=AHR26)*(ALA3:ALA54="L"))+SUMPRODUCT((AKW3:AKW54=AHR25)*(AKZ3:AKZ54=AHR27)*(ALA3:ALA54="L"))+SUMPRODUCT((AKW3:AKW54=AHR25)*(AKZ3:AKZ54=AHR28)*(ALA3:ALA54="L"))+SUMPRODUCT((AKW3:AKW54=AHR25)*(AKZ3:AKZ54=AHR29)*(ALA3:ALA54="L"))+SUMPRODUCT((AKW3:AKW54=AHR26)*(AKZ3:AKZ54=AHR25)*(ALB3:ALB54="L"))+SUMPRODUCT((AKW3:AKW54=AHR27)*(AKZ3:AKZ54=AHR25)*(ALB3:ALB54="L"))+SUMPRODUCT((AKW3:AKW54=AHR28)*(AKZ3:AKZ54=AHR25)*(ALB3:ALB54="L"))+SUMPRODUCT((AKW3:AKW54=AHR29)*(AKZ3:AKZ54=AHR25)*(ALB3:ALB54="L"))</f>
        <v>0</v>
      </c>
      <c r="AHV25" s="385">
        <f ca="1">SUMPRODUCT((AKW3:AKW54=AHR25)*(AKZ3:AKZ54=AHR26)*AKX3:AKX54)+SUMPRODUCT((AKW3:AKW54=AHR25)*(AKZ3:AKZ54=AHR27)*AKX3:AKX54)+SUMPRODUCT((AKW3:AKW54=AHR25)*(AKZ3:AKZ54=AHR28)*AKX3:AKX54)+SUMPRODUCT((AKW3:AKW54=AHR25)*(AKZ3:AKZ54=AHR29)*AKX3:AKX54)+SUMPRODUCT((AKW3:AKW54=AHR26)*(AKZ3:AKZ54=AHR25)*AKY3:AKY54)+SUMPRODUCT((AKW3:AKW54=AHR27)*(AKZ3:AKZ54=AHR25)*AKY3:AKY54)+SUMPRODUCT((AKW3:AKW54=AHR28)*(AKZ3:AKZ54=AHR25)*AKY3:AKY54)+SUMPRODUCT((AKW3:AKW54=AHR29)*(AKZ3:AKZ54=AHR25)*AKY3:AKY54)</f>
        <v>0</v>
      </c>
      <c r="AHW25" s="385">
        <f ca="1">SUMPRODUCT((AKW3:AKW54=AHR25)*(AKZ3:AKZ54=AHR26)*AKY3:AKY54)+SUMPRODUCT((AKW3:AKW54=AHR25)*(AKZ3:AKZ54=AHR27)*AKY3:AKY54)+SUMPRODUCT((AKW3:AKW54=AHR25)*(AKZ3:AKZ54=AHR28)*AKY3:AKY54)+SUMPRODUCT((AKW3:AKW54=AHR25)*(AKZ3:AKZ54=AHR29)*AKY3:AKY54)+SUMPRODUCT((AKW3:AKW54=AHR26)*(AKZ3:AKZ54=AHR25)*AKX3:AKX54)+SUMPRODUCT((AKW3:AKW54=AHR27)*(AKZ3:AKZ54=AHR25)*AKX3:AKX54)+SUMPRODUCT((AKW3:AKW54=AHR28)*(AKZ3:AKZ54=AHR25)*AKX3:AKX54)+SUMPRODUCT((AKW3:AKW54=AHR29)*(AKZ3:AKZ54=AHR25)*AKX3:AKX54)</f>
        <v>0</v>
      </c>
      <c r="AHX25" s="385">
        <f t="shared" ref="AHX25:AHX28" ca="1" si="4006">AHV25-AHW25+1000</f>
        <v>1000</v>
      </c>
      <c r="AHY25" s="385">
        <f t="shared" ref="AHY25:AHY28" ca="1" si="4007">IF(AHR25&lt;&gt;"",AHS25*3+AHT25*1,"")</f>
        <v>0</v>
      </c>
      <c r="AHZ25" s="385">
        <f ca="1">IF(AHR25&lt;&gt;"",VLOOKUP(AHR25,AGY4:AHE52,7,FALSE),"")</f>
        <v>1000</v>
      </c>
      <c r="AIA25" s="385">
        <f ca="1">IF(AHR25&lt;&gt;"",VLOOKUP(AHR25,AGY4:AHE52,5,FALSE),"")</f>
        <v>0</v>
      </c>
      <c r="AIB25" s="385">
        <f ca="1">IF(AHR25&lt;&gt;"",VLOOKUP(AHR25,AGY4:AHG52,9,FALSE),"")</f>
        <v>5</v>
      </c>
      <c r="AIC25" s="385">
        <f t="shared" ref="AIC25:AIC28" ca="1" si="4008">AHY25</f>
        <v>0</v>
      </c>
      <c r="AID25" s="385">
        <f t="shared" ref="AID25" ca="1" si="4009">IF(AHR25&lt;&gt;"",RANK(AIC25,AIC25:AIC29),"")</f>
        <v>1</v>
      </c>
      <c r="AIE25" s="385">
        <f t="shared" ref="AIE25" ca="1" si="4010">IF(AHR25&lt;&gt;"",SUMPRODUCT((AIC25:AIC29=AIC25)*(AHX25:AHX29&gt;AHX25)),"")</f>
        <v>0</v>
      </c>
      <c r="AIF25" s="385">
        <f t="shared" ref="AIF25" ca="1" si="4011">IF(AHR25&lt;&gt;"",SUMPRODUCT((AIC25:AIC29=AIC25)*(AHX25:AHX29=AHX25)*(AHV25:AHV29&gt;AHV25)),"")</f>
        <v>0</v>
      </c>
      <c r="AIG25" s="385">
        <f t="shared" ref="AIG25" ca="1" si="4012">IF(AHR25&lt;&gt;"",SUMPRODUCT((AIC25:AIC29=AIC25)*(AHX25:AHX29=AHX25)*(AHV25:AHV29=AHV25)*(AHZ25:AHZ29&gt;AHZ25)),"")</f>
        <v>0</v>
      </c>
      <c r="AIH25" s="385">
        <f t="shared" ref="AIH25" ca="1" si="4013">IF(AHR25&lt;&gt;"",SUMPRODUCT((AIC25:AIC29=AIC25)*(AHX25:AHX29=AHX25)*(AHV25:AHV29=AHV25)*(AHZ25:AHZ29=AHZ25)*(AIA25:AIA29&gt;AIA25)),"")</f>
        <v>0</v>
      </c>
      <c r="AII25" s="385">
        <f t="shared" ref="AII25" ca="1" si="4014">IF(AHR25&lt;&gt;"",SUMPRODUCT((AIC25:AIC29=AIC25)*(AHX25:AHX29=AHX25)*(AHV25:AHV29=AHV25)*(AHZ25:AHZ29=AHZ25)*(AIA25:AIA29=AIA25)*(AIB25:AIB29&gt;AIB25)),"")</f>
        <v>3</v>
      </c>
      <c r="AIJ25" s="385">
        <f t="shared" ref="AIJ25" ca="1" si="4015">IF(AHR25&lt;&gt;"",IF(AIJ77&lt;&gt;"",IF(AHQ76=3,AIJ77,AIJ77+AHQ76),SUM(AID25:AII25)),"")</f>
        <v>4</v>
      </c>
      <c r="AIK25" s="385" t="str">
        <f t="shared" ref="AIK25" ca="1" si="4016">IF(AHR25&lt;&gt;"",INDEX(AHR25:AHR29,MATCH(1,AIJ25:AIJ29,0),0),"")</f>
        <v>France</v>
      </c>
      <c r="AKT25" s="385" t="str">
        <f t="shared" ref="AKT25" ca="1" si="4017">IF(AIK25&lt;&gt;"",AIK25,AHK25)</f>
        <v>France</v>
      </c>
      <c r="AKU25" s="385">
        <v>1</v>
      </c>
      <c r="AKV25" s="385">
        <v>23</v>
      </c>
      <c r="AKW25" s="389" t="str">
        <f t="shared" si="27"/>
        <v>Netherlands</v>
      </c>
      <c r="AKX25" s="389">
        <f ca="1">IF(OFFSET('Game Board'!O30,0,AKX1)&lt;&gt;"",OFFSET('Game Board'!O30,0,AKX1),0)</f>
        <v>0</v>
      </c>
      <c r="AKY25" s="389">
        <f ca="1">IF(OFFSET('Game Board'!P30,0,AKX1)&lt;&gt;"",OFFSET('Game Board'!P30,0,AKX1),0)</f>
        <v>0</v>
      </c>
      <c r="AKZ25" s="389" t="str">
        <f t="shared" si="28"/>
        <v>France</v>
      </c>
      <c r="ALA25" s="389" t="str">
        <f ca="1">IF(AND(OFFSET('Game Board'!O30,0,AKX1)&lt;&gt;"",OFFSET('Game Board'!P30,0,AKX1)&lt;&gt;""),IF(AKX25&gt;AKY25,"W",IF(AKX25=AKY25,"D","L")),"")</f>
        <v/>
      </c>
      <c r="ALB25" s="385" t="str">
        <f t="shared" ca="1" si="3034"/>
        <v/>
      </c>
      <c r="ALD25" s="385">
        <f ca="1">VLOOKUP(ALE25,AOZ25:APA29,2,FALSE)</f>
        <v>1</v>
      </c>
      <c r="ALE25" s="386" t="str">
        <f t="shared" ref="ALE25:ALE28" si="4018">AGY25</f>
        <v>France</v>
      </c>
      <c r="ALF25" s="385">
        <f ca="1">SUMPRODUCT((APC3:APC54=ALE25)*(APG3:APG54="W"))+SUMPRODUCT((APF3:APF54=ALE25)*(APH3:APH54="W"))</f>
        <v>0</v>
      </c>
      <c r="ALG25" s="385">
        <f ca="1">SUMPRODUCT((APC3:APC54=ALE25)*(APG3:APG54="D"))+SUMPRODUCT((APF3:APF54=ALE25)*(APH3:APH54="D"))</f>
        <v>0</v>
      </c>
      <c r="ALH25" s="385">
        <f ca="1">SUMPRODUCT((APC3:APC54=ALE25)*(APG3:APG54="L"))+SUMPRODUCT((APF3:APF54=ALE25)*(APH3:APH54="L"))</f>
        <v>0</v>
      </c>
      <c r="ALI25" s="385">
        <f t="shared" ref="ALI25" ca="1" si="4019">SUMIF(APC3:APC72,ALE25,APD3:APD72)+SUMIF(APF3:APF72,ALE25,APE3:APE72)</f>
        <v>0</v>
      </c>
      <c r="ALJ25" s="385">
        <f t="shared" ref="ALJ25" ca="1" si="4020">SUMIF(APF3:APF72,ALE25,APD3:APD72)+SUMIF(APC3:APC72,ALE25,APE3:APE72)</f>
        <v>0</v>
      </c>
      <c r="ALK25" s="385">
        <f t="shared" ref="ALK25:ALK28" ca="1" si="4021">ALI25-ALJ25+1000</f>
        <v>1000</v>
      </c>
      <c r="ALL25" s="385">
        <f t="shared" ref="ALL25:ALL28" ca="1" si="4022">ALF25*3+ALG25*1</f>
        <v>0</v>
      </c>
      <c r="ALM25" s="391">
        <f t="shared" si="234"/>
        <v>28</v>
      </c>
      <c r="ALN25" s="385">
        <f t="shared" ref="ALN25" ca="1" si="4023">IF(COUNTIF(ALL25:ALL29,4)&lt;&gt;4,RANK(ALL25,ALL25:ALL29),ALL77)</f>
        <v>1</v>
      </c>
      <c r="ALP25" s="385">
        <f t="shared" ref="ALP25" ca="1" si="4024">SUMPRODUCT((ALN25:ALN28=ALN25)*(ALM25:ALM28&lt;ALM25))+ALN25</f>
        <v>4</v>
      </c>
      <c r="ALQ25" s="386" t="str">
        <f t="shared" ref="ALQ25" ca="1" si="4025">INDEX(ALE25:ALE29,MATCH(1,ALP25:ALP29,0),0)</f>
        <v>England</v>
      </c>
      <c r="ALR25" s="385">
        <f t="shared" ref="ALR25" ca="1" si="4026">INDEX(ALN25:ALN29,MATCH(ALQ25,ALE25:ALE29,0),0)</f>
        <v>1</v>
      </c>
      <c r="ALS25" s="385" t="str">
        <f t="shared" ref="ALS25" ca="1" si="4027">IF(ALR26=1,ALQ25,"")</f>
        <v>England</v>
      </c>
      <c r="ALT25" s="385" t="str">
        <f t="shared" ref="ALT25" ca="1" si="4028">IF(ALR27=2,ALQ26,"")</f>
        <v/>
      </c>
      <c r="ALU25" s="385" t="str">
        <f t="shared" ref="ALU25" ca="1" si="4029">IF(ALR28=3,ALQ27,"")</f>
        <v/>
      </c>
      <c r="ALV25" s="385" t="str">
        <f t="shared" ref="ALV25" si="4030">IF(ALR29=4,ALQ28,"")</f>
        <v/>
      </c>
      <c r="ALX25" s="385" t="str">
        <f t="shared" ref="ALX25:ALX28" ca="1" si="4031">IF(ALS25&lt;&gt;"",ALS25,"")</f>
        <v>England</v>
      </c>
      <c r="ALY25" s="385">
        <f ca="1">SUMPRODUCT((APC3:APC54=ALX25)*(APF3:APF54=ALX26)*(APG3:APG54="W"))+SUMPRODUCT((APC3:APC54=ALX25)*(APF3:APF54=ALX27)*(APG3:APG54="W"))+SUMPRODUCT((APC3:APC54=ALX25)*(APF3:APF54=ALX28)*(APG3:APG54="W"))+SUMPRODUCT((APC3:APC54=ALX25)*(APF3:APF54=ALX29)*(APG3:APG54="W"))+SUMPRODUCT((APC3:APC54=ALX26)*(APF3:APF54=ALX25)*(APH3:APH54="W"))+SUMPRODUCT((APC3:APC54=ALX27)*(APF3:APF54=ALX25)*(APH3:APH54="W"))+SUMPRODUCT((APC3:APC54=ALX28)*(APF3:APF54=ALX25)*(APH3:APH54="W"))+SUMPRODUCT((APC3:APC54=ALX29)*(APF3:APF54=ALX25)*(APH3:APH54="W"))</f>
        <v>0</v>
      </c>
      <c r="ALZ25" s="385">
        <f ca="1">SUMPRODUCT((APC3:APC54=ALX25)*(APF3:APF54=ALX26)*(APG3:APG54="D"))+SUMPRODUCT((APC3:APC54=ALX25)*(APF3:APF54=ALX27)*(APG3:APG54="D"))+SUMPRODUCT((APC3:APC54=ALX25)*(APF3:APF54=ALX28)*(APG3:APG54="D"))+SUMPRODUCT((APC3:APC54=ALX25)*(APF3:APF54=ALX29)*(APG3:APG54="D"))+SUMPRODUCT((APC3:APC54=ALX26)*(APF3:APF54=ALX25)*(APG3:APG54="D"))+SUMPRODUCT((APC3:APC54=ALX27)*(APF3:APF54=ALX25)*(APG3:APG54="D"))+SUMPRODUCT((APC3:APC54=ALX28)*(APF3:APF54=ALX25)*(APG3:APG54="D"))+SUMPRODUCT((APC3:APC54=ALX29)*(APF3:APF54=ALX25)*(APG3:APG54="D"))</f>
        <v>0</v>
      </c>
      <c r="AMA25" s="385">
        <f ca="1">SUMPRODUCT((APC3:APC54=ALX25)*(APF3:APF54=ALX26)*(APG3:APG54="L"))+SUMPRODUCT((APC3:APC54=ALX25)*(APF3:APF54=ALX27)*(APG3:APG54="L"))+SUMPRODUCT((APC3:APC54=ALX25)*(APF3:APF54=ALX28)*(APG3:APG54="L"))+SUMPRODUCT((APC3:APC54=ALX25)*(APF3:APF54=ALX29)*(APG3:APG54="L"))+SUMPRODUCT((APC3:APC54=ALX26)*(APF3:APF54=ALX25)*(APH3:APH54="L"))+SUMPRODUCT((APC3:APC54=ALX27)*(APF3:APF54=ALX25)*(APH3:APH54="L"))+SUMPRODUCT((APC3:APC54=ALX28)*(APF3:APF54=ALX25)*(APH3:APH54="L"))+SUMPRODUCT((APC3:APC54=ALX29)*(APF3:APF54=ALX25)*(APH3:APH54="L"))</f>
        <v>0</v>
      </c>
      <c r="AMB25" s="385">
        <f ca="1">SUMPRODUCT((APC3:APC54=ALX25)*(APF3:APF54=ALX26)*APD3:APD54)+SUMPRODUCT((APC3:APC54=ALX25)*(APF3:APF54=ALX27)*APD3:APD54)+SUMPRODUCT((APC3:APC54=ALX25)*(APF3:APF54=ALX28)*APD3:APD54)+SUMPRODUCT((APC3:APC54=ALX25)*(APF3:APF54=ALX29)*APD3:APD54)+SUMPRODUCT((APC3:APC54=ALX26)*(APF3:APF54=ALX25)*APE3:APE54)+SUMPRODUCT((APC3:APC54=ALX27)*(APF3:APF54=ALX25)*APE3:APE54)+SUMPRODUCT((APC3:APC54=ALX28)*(APF3:APF54=ALX25)*APE3:APE54)+SUMPRODUCT((APC3:APC54=ALX29)*(APF3:APF54=ALX25)*APE3:APE54)</f>
        <v>0</v>
      </c>
      <c r="AMC25" s="385">
        <f ca="1">SUMPRODUCT((APC3:APC54=ALX25)*(APF3:APF54=ALX26)*APE3:APE54)+SUMPRODUCT((APC3:APC54=ALX25)*(APF3:APF54=ALX27)*APE3:APE54)+SUMPRODUCT((APC3:APC54=ALX25)*(APF3:APF54=ALX28)*APE3:APE54)+SUMPRODUCT((APC3:APC54=ALX25)*(APF3:APF54=ALX29)*APE3:APE54)+SUMPRODUCT((APC3:APC54=ALX26)*(APF3:APF54=ALX25)*APD3:APD54)+SUMPRODUCT((APC3:APC54=ALX27)*(APF3:APF54=ALX25)*APD3:APD54)+SUMPRODUCT((APC3:APC54=ALX28)*(APF3:APF54=ALX25)*APD3:APD54)+SUMPRODUCT((APC3:APC54=ALX29)*(APF3:APF54=ALX25)*APD3:APD54)</f>
        <v>0</v>
      </c>
      <c r="AMD25" s="385">
        <f t="shared" ref="AMD25:AMD28" ca="1" si="4032">AMB25-AMC25+1000</f>
        <v>1000</v>
      </c>
      <c r="AME25" s="385">
        <f t="shared" ref="AME25:AME28" ca="1" si="4033">IF(ALX25&lt;&gt;"",ALY25*3+ALZ25*1,"")</f>
        <v>0</v>
      </c>
      <c r="AMF25" s="385">
        <f ca="1">IF(ALX25&lt;&gt;"",VLOOKUP(ALX25,ALE4:ALK52,7,FALSE),"")</f>
        <v>1000</v>
      </c>
      <c r="AMG25" s="385">
        <f ca="1">IF(ALX25&lt;&gt;"",VLOOKUP(ALX25,ALE4:ALK52,5,FALSE),"")</f>
        <v>0</v>
      </c>
      <c r="AMH25" s="385">
        <f ca="1">IF(ALX25&lt;&gt;"",VLOOKUP(ALX25,ALE4:ALM52,9,FALSE),"")</f>
        <v>5</v>
      </c>
      <c r="AMI25" s="385">
        <f t="shared" ref="AMI25:AMI28" ca="1" si="4034">AME25</f>
        <v>0</v>
      </c>
      <c r="AMJ25" s="385">
        <f t="shared" ref="AMJ25" ca="1" si="4035">IF(ALX25&lt;&gt;"",RANK(AMI25,AMI25:AMI29),"")</f>
        <v>1</v>
      </c>
      <c r="AMK25" s="385">
        <f t="shared" ref="AMK25" ca="1" si="4036">IF(ALX25&lt;&gt;"",SUMPRODUCT((AMI25:AMI29=AMI25)*(AMD25:AMD29&gt;AMD25)),"")</f>
        <v>0</v>
      </c>
      <c r="AML25" s="385">
        <f t="shared" ref="AML25" ca="1" si="4037">IF(ALX25&lt;&gt;"",SUMPRODUCT((AMI25:AMI29=AMI25)*(AMD25:AMD29=AMD25)*(AMB25:AMB29&gt;AMB25)),"")</f>
        <v>0</v>
      </c>
      <c r="AMM25" s="385">
        <f t="shared" ref="AMM25" ca="1" si="4038">IF(ALX25&lt;&gt;"",SUMPRODUCT((AMI25:AMI29=AMI25)*(AMD25:AMD29=AMD25)*(AMB25:AMB29=AMB25)*(AMF25:AMF29&gt;AMF25)),"")</f>
        <v>0</v>
      </c>
      <c r="AMN25" s="385">
        <f t="shared" ref="AMN25" ca="1" si="4039">IF(ALX25&lt;&gt;"",SUMPRODUCT((AMI25:AMI29=AMI25)*(AMD25:AMD29=AMD25)*(AMB25:AMB29=AMB25)*(AMF25:AMF29=AMF25)*(AMG25:AMG29&gt;AMG25)),"")</f>
        <v>0</v>
      </c>
      <c r="AMO25" s="385">
        <f t="shared" ref="AMO25" ca="1" si="4040">IF(ALX25&lt;&gt;"",SUMPRODUCT((AMI25:AMI29=AMI25)*(AMD25:AMD29=AMD25)*(AMB25:AMB29=AMB25)*(AMF25:AMF29=AMF25)*(AMG25:AMG29=AMG25)*(AMH25:AMH29&gt;AMH25)),"")</f>
        <v>3</v>
      </c>
      <c r="AMP25" s="385">
        <f t="shared" ref="AMP25" ca="1" si="4041">IF(ALX25&lt;&gt;"",IF(AMP77&lt;&gt;"",IF(ALW76=3,AMP77,AMP77+ALW76),SUM(AMJ25:AMO25)),"")</f>
        <v>4</v>
      </c>
      <c r="AMQ25" s="385" t="str">
        <f t="shared" ref="AMQ25" ca="1" si="4042">IF(ALX25&lt;&gt;"",INDEX(ALX25:ALX29,MATCH(1,AMP25:AMP29,0),0),"")</f>
        <v>France</v>
      </c>
      <c r="AOZ25" s="385" t="str">
        <f t="shared" ref="AOZ25" ca="1" si="4043">IF(AMQ25&lt;&gt;"",AMQ25,ALQ25)</f>
        <v>France</v>
      </c>
      <c r="APA25" s="385">
        <v>1</v>
      </c>
      <c r="APB25" s="385">
        <v>23</v>
      </c>
      <c r="APC25" s="389" t="str">
        <f t="shared" si="30"/>
        <v>Netherlands</v>
      </c>
      <c r="APD25" s="389">
        <f ca="1">IF(OFFSET('Game Board'!O30,0,APD1)&lt;&gt;"",OFFSET('Game Board'!O30,0,APD1),0)</f>
        <v>0</v>
      </c>
      <c r="APE25" s="389">
        <f ca="1">IF(OFFSET('Game Board'!P30,0,APD1)&lt;&gt;"",OFFSET('Game Board'!P30,0,APD1),0)</f>
        <v>0</v>
      </c>
      <c r="APF25" s="389" t="str">
        <f t="shared" si="31"/>
        <v>France</v>
      </c>
      <c r="APG25" s="389" t="str">
        <f ca="1">IF(AND(OFFSET('Game Board'!O30,0,APD1)&lt;&gt;"",OFFSET('Game Board'!P30,0,APD1)&lt;&gt;""),IF(APD25&gt;APE25,"W",IF(APD25=APE25,"D","L")),"")</f>
        <v/>
      </c>
      <c r="APH25" s="385" t="str">
        <f t="shared" ca="1" si="3066"/>
        <v/>
      </c>
      <c r="APJ25" s="385">
        <f ca="1">VLOOKUP(APK25,ATF25:ATG29,2,FALSE)</f>
        <v>1</v>
      </c>
      <c r="APK25" s="386" t="str">
        <f t="shared" ref="APK25:APK28" si="4044">ALE25</f>
        <v>France</v>
      </c>
      <c r="APL25" s="385">
        <f ca="1">SUMPRODUCT((ATI3:ATI54=APK25)*(ATM3:ATM54="W"))+SUMPRODUCT((ATL3:ATL54=APK25)*(ATN3:ATN54="W"))</f>
        <v>0</v>
      </c>
      <c r="APM25" s="385">
        <f ca="1">SUMPRODUCT((ATI3:ATI54=APK25)*(ATM3:ATM54="D"))+SUMPRODUCT((ATL3:ATL54=APK25)*(ATN3:ATN54="D"))</f>
        <v>0</v>
      </c>
      <c r="APN25" s="385">
        <f ca="1">SUMPRODUCT((ATI3:ATI54=APK25)*(ATM3:ATM54="L"))+SUMPRODUCT((ATL3:ATL54=APK25)*(ATN3:ATN54="L"))</f>
        <v>0</v>
      </c>
      <c r="APO25" s="385">
        <f t="shared" ref="APO25" ca="1" si="4045">SUMIF(ATI3:ATI72,APK25,ATJ3:ATJ72)+SUMIF(ATL3:ATL72,APK25,ATK3:ATK72)</f>
        <v>0</v>
      </c>
      <c r="APP25" s="385">
        <f t="shared" ref="APP25" ca="1" si="4046">SUMIF(ATL3:ATL72,APK25,ATJ3:ATJ72)+SUMIF(ATI3:ATI72,APK25,ATK3:ATK72)</f>
        <v>0</v>
      </c>
      <c r="APQ25" s="385">
        <f t="shared" ref="APQ25:APQ28" ca="1" si="4047">APO25-APP25+1000</f>
        <v>1000</v>
      </c>
      <c r="APR25" s="385">
        <f t="shared" ref="APR25:APR28" ca="1" si="4048">APL25*3+APM25*1</f>
        <v>0</v>
      </c>
      <c r="APS25" s="391">
        <f t="shared" si="261"/>
        <v>28</v>
      </c>
      <c r="APT25" s="385">
        <f t="shared" ref="APT25" ca="1" si="4049">IF(COUNTIF(APR25:APR29,4)&lt;&gt;4,RANK(APR25,APR25:APR29),APR77)</f>
        <v>1</v>
      </c>
      <c r="APV25" s="385">
        <f t="shared" ref="APV25" ca="1" si="4050">SUMPRODUCT((APT25:APT28=APT25)*(APS25:APS28&lt;APS25))+APT25</f>
        <v>4</v>
      </c>
      <c r="APW25" s="386" t="str">
        <f t="shared" ref="APW25" ca="1" si="4051">INDEX(APK25:APK29,MATCH(1,APV25:APV29,0),0)</f>
        <v>England</v>
      </c>
      <c r="APX25" s="385">
        <f t="shared" ref="APX25" ca="1" si="4052">INDEX(APT25:APT29,MATCH(APW25,APK25:APK29,0),0)</f>
        <v>1</v>
      </c>
      <c r="APY25" s="385" t="str">
        <f t="shared" ref="APY25" ca="1" si="4053">IF(APX26=1,APW25,"")</f>
        <v>England</v>
      </c>
      <c r="APZ25" s="385" t="str">
        <f t="shared" ref="APZ25" ca="1" si="4054">IF(APX27=2,APW26,"")</f>
        <v/>
      </c>
      <c r="AQA25" s="385" t="str">
        <f t="shared" ref="AQA25" ca="1" si="4055">IF(APX28=3,APW27,"")</f>
        <v/>
      </c>
      <c r="AQB25" s="385" t="str">
        <f t="shared" ref="AQB25" si="4056">IF(APX29=4,APW28,"")</f>
        <v/>
      </c>
      <c r="AQD25" s="385" t="str">
        <f t="shared" ref="AQD25:AQD28" ca="1" si="4057">IF(APY25&lt;&gt;"",APY25,"")</f>
        <v>England</v>
      </c>
      <c r="AQE25" s="385">
        <f ca="1">SUMPRODUCT((ATI3:ATI54=AQD25)*(ATL3:ATL54=AQD26)*(ATM3:ATM54="W"))+SUMPRODUCT((ATI3:ATI54=AQD25)*(ATL3:ATL54=AQD27)*(ATM3:ATM54="W"))+SUMPRODUCT((ATI3:ATI54=AQD25)*(ATL3:ATL54=AQD28)*(ATM3:ATM54="W"))+SUMPRODUCT((ATI3:ATI54=AQD25)*(ATL3:ATL54=AQD29)*(ATM3:ATM54="W"))+SUMPRODUCT((ATI3:ATI54=AQD26)*(ATL3:ATL54=AQD25)*(ATN3:ATN54="W"))+SUMPRODUCT((ATI3:ATI54=AQD27)*(ATL3:ATL54=AQD25)*(ATN3:ATN54="W"))+SUMPRODUCT((ATI3:ATI54=AQD28)*(ATL3:ATL54=AQD25)*(ATN3:ATN54="W"))+SUMPRODUCT((ATI3:ATI54=AQD29)*(ATL3:ATL54=AQD25)*(ATN3:ATN54="W"))</f>
        <v>0</v>
      </c>
      <c r="AQF25" s="385">
        <f ca="1">SUMPRODUCT((ATI3:ATI54=AQD25)*(ATL3:ATL54=AQD26)*(ATM3:ATM54="D"))+SUMPRODUCT((ATI3:ATI54=AQD25)*(ATL3:ATL54=AQD27)*(ATM3:ATM54="D"))+SUMPRODUCT((ATI3:ATI54=AQD25)*(ATL3:ATL54=AQD28)*(ATM3:ATM54="D"))+SUMPRODUCT((ATI3:ATI54=AQD25)*(ATL3:ATL54=AQD29)*(ATM3:ATM54="D"))+SUMPRODUCT((ATI3:ATI54=AQD26)*(ATL3:ATL54=AQD25)*(ATM3:ATM54="D"))+SUMPRODUCT((ATI3:ATI54=AQD27)*(ATL3:ATL54=AQD25)*(ATM3:ATM54="D"))+SUMPRODUCT((ATI3:ATI54=AQD28)*(ATL3:ATL54=AQD25)*(ATM3:ATM54="D"))+SUMPRODUCT((ATI3:ATI54=AQD29)*(ATL3:ATL54=AQD25)*(ATM3:ATM54="D"))</f>
        <v>0</v>
      </c>
      <c r="AQG25" s="385">
        <f ca="1">SUMPRODUCT((ATI3:ATI54=AQD25)*(ATL3:ATL54=AQD26)*(ATM3:ATM54="L"))+SUMPRODUCT((ATI3:ATI54=AQD25)*(ATL3:ATL54=AQD27)*(ATM3:ATM54="L"))+SUMPRODUCT((ATI3:ATI54=AQD25)*(ATL3:ATL54=AQD28)*(ATM3:ATM54="L"))+SUMPRODUCT((ATI3:ATI54=AQD25)*(ATL3:ATL54=AQD29)*(ATM3:ATM54="L"))+SUMPRODUCT((ATI3:ATI54=AQD26)*(ATL3:ATL54=AQD25)*(ATN3:ATN54="L"))+SUMPRODUCT((ATI3:ATI54=AQD27)*(ATL3:ATL54=AQD25)*(ATN3:ATN54="L"))+SUMPRODUCT((ATI3:ATI54=AQD28)*(ATL3:ATL54=AQD25)*(ATN3:ATN54="L"))+SUMPRODUCT((ATI3:ATI54=AQD29)*(ATL3:ATL54=AQD25)*(ATN3:ATN54="L"))</f>
        <v>0</v>
      </c>
      <c r="AQH25" s="385">
        <f ca="1">SUMPRODUCT((ATI3:ATI54=AQD25)*(ATL3:ATL54=AQD26)*ATJ3:ATJ54)+SUMPRODUCT((ATI3:ATI54=AQD25)*(ATL3:ATL54=AQD27)*ATJ3:ATJ54)+SUMPRODUCT((ATI3:ATI54=AQD25)*(ATL3:ATL54=AQD28)*ATJ3:ATJ54)+SUMPRODUCT((ATI3:ATI54=AQD25)*(ATL3:ATL54=AQD29)*ATJ3:ATJ54)+SUMPRODUCT((ATI3:ATI54=AQD26)*(ATL3:ATL54=AQD25)*ATK3:ATK54)+SUMPRODUCT((ATI3:ATI54=AQD27)*(ATL3:ATL54=AQD25)*ATK3:ATK54)+SUMPRODUCT((ATI3:ATI54=AQD28)*(ATL3:ATL54=AQD25)*ATK3:ATK54)+SUMPRODUCT((ATI3:ATI54=AQD29)*(ATL3:ATL54=AQD25)*ATK3:ATK54)</f>
        <v>0</v>
      </c>
      <c r="AQI25" s="385">
        <f ca="1">SUMPRODUCT((ATI3:ATI54=AQD25)*(ATL3:ATL54=AQD26)*ATK3:ATK54)+SUMPRODUCT((ATI3:ATI54=AQD25)*(ATL3:ATL54=AQD27)*ATK3:ATK54)+SUMPRODUCT((ATI3:ATI54=AQD25)*(ATL3:ATL54=AQD28)*ATK3:ATK54)+SUMPRODUCT((ATI3:ATI54=AQD25)*(ATL3:ATL54=AQD29)*ATK3:ATK54)+SUMPRODUCT((ATI3:ATI54=AQD26)*(ATL3:ATL54=AQD25)*ATJ3:ATJ54)+SUMPRODUCT((ATI3:ATI54=AQD27)*(ATL3:ATL54=AQD25)*ATJ3:ATJ54)+SUMPRODUCT((ATI3:ATI54=AQD28)*(ATL3:ATL54=AQD25)*ATJ3:ATJ54)+SUMPRODUCT((ATI3:ATI54=AQD29)*(ATL3:ATL54=AQD25)*ATJ3:ATJ54)</f>
        <v>0</v>
      </c>
      <c r="AQJ25" s="385">
        <f t="shared" ref="AQJ25:AQJ28" ca="1" si="4058">AQH25-AQI25+1000</f>
        <v>1000</v>
      </c>
      <c r="AQK25" s="385">
        <f t="shared" ref="AQK25:AQK28" ca="1" si="4059">IF(AQD25&lt;&gt;"",AQE25*3+AQF25*1,"")</f>
        <v>0</v>
      </c>
      <c r="AQL25" s="385">
        <f ca="1">IF(AQD25&lt;&gt;"",VLOOKUP(AQD25,APK4:APQ52,7,FALSE),"")</f>
        <v>1000</v>
      </c>
      <c r="AQM25" s="385">
        <f ca="1">IF(AQD25&lt;&gt;"",VLOOKUP(AQD25,APK4:APQ52,5,FALSE),"")</f>
        <v>0</v>
      </c>
      <c r="AQN25" s="385">
        <f ca="1">IF(AQD25&lt;&gt;"",VLOOKUP(AQD25,APK4:APS52,9,FALSE),"")</f>
        <v>5</v>
      </c>
      <c r="AQO25" s="385">
        <f t="shared" ref="AQO25:AQO28" ca="1" si="4060">AQK25</f>
        <v>0</v>
      </c>
      <c r="AQP25" s="385">
        <f t="shared" ref="AQP25" ca="1" si="4061">IF(AQD25&lt;&gt;"",RANK(AQO25,AQO25:AQO29),"")</f>
        <v>1</v>
      </c>
      <c r="AQQ25" s="385">
        <f t="shared" ref="AQQ25" ca="1" si="4062">IF(AQD25&lt;&gt;"",SUMPRODUCT((AQO25:AQO29=AQO25)*(AQJ25:AQJ29&gt;AQJ25)),"")</f>
        <v>0</v>
      </c>
      <c r="AQR25" s="385">
        <f t="shared" ref="AQR25" ca="1" si="4063">IF(AQD25&lt;&gt;"",SUMPRODUCT((AQO25:AQO29=AQO25)*(AQJ25:AQJ29=AQJ25)*(AQH25:AQH29&gt;AQH25)),"")</f>
        <v>0</v>
      </c>
      <c r="AQS25" s="385">
        <f t="shared" ref="AQS25" ca="1" si="4064">IF(AQD25&lt;&gt;"",SUMPRODUCT((AQO25:AQO29=AQO25)*(AQJ25:AQJ29=AQJ25)*(AQH25:AQH29=AQH25)*(AQL25:AQL29&gt;AQL25)),"")</f>
        <v>0</v>
      </c>
      <c r="AQT25" s="385">
        <f t="shared" ref="AQT25" ca="1" si="4065">IF(AQD25&lt;&gt;"",SUMPRODUCT((AQO25:AQO29=AQO25)*(AQJ25:AQJ29=AQJ25)*(AQH25:AQH29=AQH25)*(AQL25:AQL29=AQL25)*(AQM25:AQM29&gt;AQM25)),"")</f>
        <v>0</v>
      </c>
      <c r="AQU25" s="385">
        <f t="shared" ref="AQU25" ca="1" si="4066">IF(AQD25&lt;&gt;"",SUMPRODUCT((AQO25:AQO29=AQO25)*(AQJ25:AQJ29=AQJ25)*(AQH25:AQH29=AQH25)*(AQL25:AQL29=AQL25)*(AQM25:AQM29=AQM25)*(AQN25:AQN29&gt;AQN25)),"")</f>
        <v>3</v>
      </c>
      <c r="AQV25" s="385">
        <f t="shared" ref="AQV25" ca="1" si="4067">IF(AQD25&lt;&gt;"",IF(AQV77&lt;&gt;"",IF(AQC76=3,AQV77,AQV77+AQC76),SUM(AQP25:AQU25)),"")</f>
        <v>4</v>
      </c>
      <c r="AQW25" s="385" t="str">
        <f t="shared" ref="AQW25" ca="1" si="4068">IF(AQD25&lt;&gt;"",INDEX(AQD25:AQD29,MATCH(1,AQV25:AQV29,0),0),"")</f>
        <v>France</v>
      </c>
      <c r="ATF25" s="385" t="str">
        <f t="shared" ref="ATF25" ca="1" si="4069">IF(AQW25&lt;&gt;"",AQW25,APW25)</f>
        <v>France</v>
      </c>
      <c r="ATG25" s="385">
        <v>1</v>
      </c>
      <c r="ATH25" s="385">
        <v>23</v>
      </c>
      <c r="ATI25" s="389" t="str">
        <f t="shared" si="33"/>
        <v>Netherlands</v>
      </c>
      <c r="ATJ25" s="389">
        <f ca="1">IF(ATI2&lt;&gt;"",IF(OFFSET('Game Board'!O30,0,ATJ1)&lt;&gt;"",OFFSET('Game Board'!O30,0,ATJ1),0),"")</f>
        <v>0</v>
      </c>
      <c r="ATK25" s="389">
        <f ca="1">IF(ATI2&lt;&gt;"",IF(OFFSET('Game Board'!P30,0,ATJ1)&lt;&gt;"",OFFSET('Game Board'!P30,0,ATJ1),0),"")</f>
        <v>0</v>
      </c>
      <c r="ATL25" s="389" t="str">
        <f t="shared" si="34"/>
        <v>France</v>
      </c>
      <c r="ATM25" s="389" t="str">
        <f ca="1">IF(AND(OFFSET('Game Board'!O30,0,ATJ1)&lt;&gt;"",OFFSET('Game Board'!P30,0,ATJ1)&lt;&gt;""),IF(ATJ25&gt;ATK25,"W",IF(ATJ25=ATK25,"D","L")),"")</f>
        <v/>
      </c>
      <c r="ATN25" s="385" t="str">
        <f t="shared" ca="1" si="3098"/>
        <v/>
      </c>
      <c r="ATY25" s="391"/>
      <c r="AXO25" s="389"/>
      <c r="AXP25" s="389"/>
      <c r="AXQ25" s="389"/>
      <c r="AXR25" s="389"/>
      <c r="AXS25" s="389"/>
      <c r="AYE25" s="391"/>
      <c r="BBU25" s="389"/>
      <c r="BBV25" s="389"/>
      <c r="BBW25" s="389"/>
      <c r="BBX25" s="389"/>
      <c r="BBY25" s="389"/>
      <c r="BCK25" s="391"/>
      <c r="BGA25" s="389"/>
      <c r="BGB25" s="389"/>
      <c r="BGC25" s="389"/>
      <c r="BGD25" s="389"/>
      <c r="BGE25" s="389"/>
      <c r="BGQ25" s="391"/>
      <c r="BKG25" s="389"/>
      <c r="BKH25" s="389"/>
      <c r="BKI25" s="389"/>
      <c r="BKJ25" s="389"/>
      <c r="BKK25" s="389"/>
      <c r="BKW25" s="391"/>
      <c r="BOM25" s="389"/>
      <c r="BON25" s="389"/>
      <c r="BOO25" s="389"/>
      <c r="BOP25" s="389"/>
      <c r="BOQ25" s="389"/>
      <c r="BPC25" s="391"/>
      <c r="BSS25" s="389"/>
      <c r="BST25" s="389"/>
      <c r="BSU25" s="389"/>
      <c r="BSV25" s="389"/>
      <c r="BSW25" s="389"/>
      <c r="BTI25" s="391"/>
      <c r="BWY25" s="389"/>
      <c r="BWZ25" s="389"/>
      <c r="BXA25" s="389"/>
      <c r="BXB25" s="389"/>
      <c r="BXC25" s="389"/>
      <c r="BXO25" s="391"/>
      <c r="CBE25" s="389"/>
      <c r="CBF25" s="389"/>
      <c r="CBG25" s="389"/>
      <c r="CBH25" s="389"/>
      <c r="CBI25" s="389"/>
      <c r="CBU25" s="391"/>
      <c r="CFK25" s="389"/>
      <c r="CFL25" s="389"/>
      <c r="CFM25" s="389"/>
      <c r="CFN25" s="389"/>
      <c r="CFO25" s="389"/>
      <c r="CGA25" s="391"/>
      <c r="CJQ25" s="389"/>
      <c r="CJR25" s="389"/>
      <c r="CJS25" s="389"/>
      <c r="CJT25" s="389"/>
      <c r="CJU25" s="389"/>
      <c r="CKG25" s="391"/>
      <c r="CNW25" s="389"/>
      <c r="CNX25" s="389"/>
      <c r="CNY25" s="389"/>
      <c r="CNZ25" s="389"/>
      <c r="COA25" s="389"/>
      <c r="COM25" s="391"/>
      <c r="CSC25" s="389"/>
      <c r="CSD25" s="389"/>
      <c r="CSE25" s="389"/>
      <c r="CSF25" s="389"/>
      <c r="CSG25" s="389"/>
      <c r="CSS25" s="391"/>
      <c r="CWI25" s="389"/>
      <c r="CWJ25" s="389"/>
      <c r="CWK25" s="389"/>
      <c r="CWL25" s="389"/>
      <c r="CWM25" s="389"/>
      <c r="CWY25" s="391"/>
      <c r="DAO25" s="389"/>
      <c r="DAP25" s="389"/>
      <c r="DAQ25" s="389"/>
      <c r="DAR25" s="389"/>
      <c r="DAS25" s="389"/>
      <c r="DBE25" s="391"/>
      <c r="DEU25" s="389"/>
      <c r="DEV25" s="389"/>
      <c r="DEW25" s="389"/>
      <c r="DEX25" s="389"/>
      <c r="DEY25" s="389"/>
      <c r="DFK25" s="391"/>
      <c r="DJA25" s="389"/>
      <c r="DJB25" s="389"/>
      <c r="DJC25" s="389"/>
      <c r="DJD25" s="389"/>
      <c r="DJE25" s="389"/>
      <c r="DJQ25" s="391"/>
      <c r="DNG25" s="389"/>
      <c r="DNH25" s="389"/>
      <c r="DNI25" s="389"/>
      <c r="DNJ25" s="389"/>
      <c r="DNK25" s="389"/>
      <c r="DNW25" s="391"/>
      <c r="DRM25" s="389"/>
      <c r="DRN25" s="389"/>
      <c r="DRO25" s="389"/>
      <c r="DRP25" s="389"/>
      <c r="DRQ25" s="389"/>
      <c r="DSC25" s="391"/>
      <c r="DVS25" s="389"/>
      <c r="DVT25" s="389"/>
      <c r="DVU25" s="389"/>
      <c r="DVV25" s="389"/>
      <c r="DVW25" s="389"/>
      <c r="DWI25" s="391"/>
      <c r="DZY25" s="389"/>
      <c r="DZZ25" s="389"/>
      <c r="EAA25" s="389"/>
      <c r="EAB25" s="389"/>
      <c r="EAC25" s="389"/>
      <c r="EAO25" s="391"/>
      <c r="EEE25" s="389"/>
      <c r="EEF25" s="389"/>
      <c r="EEG25" s="389"/>
      <c r="EEH25" s="389"/>
      <c r="EEI25" s="389"/>
      <c r="EEU25" s="391"/>
      <c r="EIK25" s="389"/>
      <c r="EIL25" s="389"/>
      <c r="EIM25" s="389"/>
      <c r="EIN25" s="389"/>
      <c r="EIO25" s="389"/>
      <c r="EJA25" s="391"/>
      <c r="EMQ25" s="389"/>
      <c r="EMR25" s="389"/>
      <c r="EMS25" s="389"/>
      <c r="EMT25" s="389"/>
      <c r="EMU25" s="389"/>
      <c r="ENG25" s="391"/>
      <c r="EQW25" s="389"/>
      <c r="EQX25" s="389"/>
      <c r="EQY25" s="389"/>
      <c r="EQZ25" s="389"/>
      <c r="ERA25" s="389"/>
      <c r="ERM25" s="391"/>
      <c r="EVC25" s="389"/>
      <c r="EVD25" s="389"/>
      <c r="EVE25" s="389"/>
      <c r="EVF25" s="389"/>
      <c r="EVG25" s="389"/>
      <c r="EVS25" s="391"/>
      <c r="EZI25" s="389"/>
      <c r="EZJ25" s="389"/>
      <c r="EZK25" s="389"/>
      <c r="EZL25" s="389"/>
      <c r="EZM25" s="389"/>
      <c r="EZY25" s="391"/>
      <c r="FDO25" s="389"/>
      <c r="FDP25" s="389"/>
      <c r="FDQ25" s="389"/>
      <c r="FDR25" s="389"/>
      <c r="FDS25" s="389"/>
      <c r="FEE25" s="391"/>
      <c r="FHU25" s="389"/>
      <c r="FHV25" s="389"/>
      <c r="FHW25" s="389"/>
      <c r="FHX25" s="389"/>
      <c r="FHY25" s="389"/>
      <c r="FIK25" s="391"/>
      <c r="FMA25" s="389"/>
      <c r="FMB25" s="389"/>
      <c r="FMC25" s="389"/>
      <c r="FMD25" s="389"/>
      <c r="FME25" s="389"/>
      <c r="FMQ25" s="391"/>
      <c r="FQG25" s="389"/>
      <c r="FQH25" s="389"/>
      <c r="FQI25" s="389"/>
      <c r="FQJ25" s="389"/>
      <c r="FQK25" s="389"/>
      <c r="FQW25" s="391"/>
      <c r="FUM25" s="389"/>
      <c r="FUN25" s="389"/>
      <c r="FUO25" s="389"/>
      <c r="FUP25" s="389"/>
      <c r="FUQ25" s="389"/>
      <c r="FVC25" s="391"/>
      <c r="FYS25" s="389"/>
      <c r="FYT25" s="389"/>
      <c r="FYU25" s="389"/>
      <c r="FYV25" s="389"/>
      <c r="FYW25" s="389"/>
      <c r="FZI25" s="391"/>
      <c r="GCY25" s="389"/>
      <c r="GCZ25" s="389"/>
      <c r="GDA25" s="389"/>
      <c r="GDB25" s="389"/>
      <c r="GDC25" s="389"/>
      <c r="GDO25" s="391"/>
      <c r="GHE25" s="389"/>
      <c r="GHF25" s="389"/>
      <c r="GHG25" s="389"/>
      <c r="GHH25" s="389"/>
      <c r="GHI25" s="389"/>
      <c r="GHU25" s="391"/>
      <c r="GLK25" s="389"/>
      <c r="GLL25" s="389"/>
      <c r="GLM25" s="389"/>
      <c r="GLN25" s="389"/>
      <c r="GLO25" s="389"/>
      <c r="GMA25" s="391"/>
      <c r="GPQ25" s="389"/>
      <c r="GPR25" s="389"/>
      <c r="GPS25" s="389"/>
      <c r="GPT25" s="389"/>
      <c r="GPU25" s="389"/>
      <c r="GQG25" s="391"/>
      <c r="GTW25" s="389"/>
      <c r="GTX25" s="389"/>
      <c r="GTY25" s="389"/>
      <c r="GTZ25" s="389"/>
      <c r="GUA25" s="389"/>
      <c r="GUM25" s="391"/>
      <c r="GYC25" s="389"/>
      <c r="GYD25" s="389"/>
      <c r="GYE25" s="389"/>
      <c r="GYF25" s="389"/>
      <c r="GYG25" s="389"/>
      <c r="GYS25" s="391"/>
      <c r="HCI25" s="389"/>
      <c r="HCJ25" s="389"/>
      <c r="HCK25" s="389"/>
      <c r="HCL25" s="389"/>
      <c r="HCM25" s="389"/>
      <c r="HCY25" s="391"/>
      <c r="HGO25" s="389"/>
      <c r="HGP25" s="389"/>
      <c r="HGQ25" s="389"/>
      <c r="HGR25" s="389"/>
      <c r="HGS25" s="389"/>
      <c r="HHE25" s="391"/>
      <c r="HKU25" s="389"/>
      <c r="HKV25" s="389"/>
      <c r="HKW25" s="389"/>
      <c r="HKX25" s="389"/>
      <c r="HKY25" s="389"/>
      <c r="HLK25" s="391"/>
      <c r="HPA25" s="389"/>
      <c r="HPB25" s="389"/>
      <c r="HPC25" s="389"/>
      <c r="HPD25" s="389"/>
      <c r="HPE25" s="389"/>
      <c r="HPQ25" s="391"/>
      <c r="HTG25" s="389"/>
      <c r="HTH25" s="389"/>
      <c r="HTI25" s="389"/>
      <c r="HTJ25" s="389"/>
      <c r="HTK25" s="389"/>
      <c r="HTW25" s="391"/>
      <c r="HXM25" s="389"/>
      <c r="HXN25" s="389"/>
      <c r="HXO25" s="389"/>
      <c r="HXP25" s="389"/>
      <c r="HXQ25" s="389"/>
      <c r="HYC25" s="391"/>
      <c r="IBS25" s="389"/>
      <c r="IBT25" s="389"/>
      <c r="IBU25" s="389"/>
      <c r="IBV25" s="389"/>
      <c r="IBW25" s="389"/>
      <c r="ICI25" s="391"/>
      <c r="IFY25" s="389"/>
      <c r="IFZ25" s="389"/>
      <c r="IGA25" s="389"/>
      <c r="IGB25" s="389"/>
      <c r="IGC25" s="389"/>
      <c r="IGO25" s="391"/>
      <c r="IKE25" s="389"/>
      <c r="IKF25" s="389"/>
      <c r="IKG25" s="389"/>
      <c r="IKH25" s="389"/>
      <c r="IKI25" s="389"/>
      <c r="IKU25" s="391"/>
      <c r="IOK25" s="389"/>
      <c r="IOL25" s="389"/>
      <c r="IOM25" s="389"/>
      <c r="ION25" s="389"/>
      <c r="IOO25" s="389"/>
      <c r="IPA25" s="391"/>
      <c r="ISQ25" s="389"/>
      <c r="ISR25" s="389"/>
      <c r="ISS25" s="389"/>
      <c r="IST25" s="389"/>
      <c r="ISU25" s="389"/>
      <c r="ITG25" s="391"/>
      <c r="IWW25" s="389"/>
      <c r="IWX25" s="389"/>
      <c r="IWY25" s="389"/>
      <c r="IWZ25" s="389"/>
      <c r="IXA25" s="389"/>
      <c r="IXM25" s="391"/>
      <c r="JBC25" s="389"/>
      <c r="JBD25" s="389"/>
      <c r="JBE25" s="389"/>
      <c r="JBF25" s="389"/>
      <c r="JBG25" s="389"/>
      <c r="JBS25" s="391"/>
      <c r="JFI25" s="389"/>
      <c r="JFJ25" s="389"/>
      <c r="JFK25" s="389"/>
      <c r="JFL25" s="389"/>
      <c r="JFM25" s="389"/>
      <c r="JFY25" s="391"/>
      <c r="JJO25" s="389"/>
      <c r="JJP25" s="389"/>
      <c r="JJQ25" s="389"/>
      <c r="JJR25" s="389"/>
      <c r="JJS25" s="389"/>
      <c r="JKE25" s="391"/>
      <c r="JNU25" s="389"/>
      <c r="JNV25" s="389"/>
      <c r="JNW25" s="389"/>
      <c r="JNX25" s="389"/>
      <c r="JNY25" s="389"/>
      <c r="JOK25" s="391"/>
      <c r="JSA25" s="389"/>
      <c r="JSB25" s="389"/>
      <c r="JSC25" s="389"/>
      <c r="JSD25" s="389"/>
      <c r="JSE25" s="389"/>
      <c r="JSQ25" s="391"/>
      <c r="JWG25" s="389"/>
      <c r="JWH25" s="389"/>
      <c r="JWI25" s="389"/>
      <c r="JWJ25" s="389"/>
      <c r="JWK25" s="389"/>
      <c r="JWW25" s="391"/>
      <c r="KAM25" s="389"/>
      <c r="KAN25" s="389"/>
      <c r="KAO25" s="389"/>
      <c r="KAP25" s="389"/>
      <c r="KAQ25" s="389"/>
      <c r="KBC25" s="391"/>
      <c r="KES25" s="389"/>
      <c r="KET25" s="389"/>
      <c r="KEU25" s="389"/>
      <c r="KEV25" s="389"/>
      <c r="KEW25" s="389"/>
      <c r="KFI25" s="391"/>
      <c r="KIY25" s="389"/>
      <c r="KIZ25" s="389"/>
      <c r="KJA25" s="389"/>
      <c r="KJB25" s="389"/>
      <c r="KJC25" s="389"/>
      <c r="KJO25" s="391"/>
      <c r="KNE25" s="389"/>
      <c r="KNF25" s="389"/>
      <c r="KNG25" s="389"/>
      <c r="KNH25" s="389"/>
      <c r="KNI25" s="389"/>
      <c r="KNU25" s="391"/>
      <c r="KRK25" s="389"/>
      <c r="KRL25" s="389"/>
      <c r="KRM25" s="389"/>
      <c r="KRN25" s="389"/>
      <c r="KRO25" s="389"/>
      <c r="KSA25" s="391"/>
      <c r="KVQ25" s="389"/>
      <c r="KVR25" s="389"/>
      <c r="KVS25" s="389"/>
      <c r="KVT25" s="389"/>
      <c r="KVU25" s="389"/>
      <c r="KWG25" s="391"/>
      <c r="KZW25" s="389"/>
      <c r="KZX25" s="389"/>
      <c r="KZY25" s="389"/>
      <c r="KZZ25" s="389"/>
      <c r="LAA25" s="389"/>
      <c r="LAM25" s="391"/>
      <c r="LEC25" s="389"/>
      <c r="LED25" s="389"/>
      <c r="LEE25" s="389"/>
      <c r="LEF25" s="389"/>
      <c r="LEG25" s="389"/>
      <c r="LES25" s="391"/>
      <c r="LII25" s="389"/>
      <c r="LIJ25" s="389"/>
      <c r="LIK25" s="389"/>
      <c r="LIL25" s="389"/>
      <c r="LIM25" s="389"/>
      <c r="LIY25" s="391"/>
      <c r="LMO25" s="389"/>
      <c r="LMP25" s="389"/>
      <c r="LMQ25" s="389"/>
      <c r="LMR25" s="389"/>
      <c r="LMS25" s="389"/>
      <c r="LNE25" s="391"/>
      <c r="LQU25" s="389"/>
      <c r="LQV25" s="389"/>
      <c r="LQW25" s="389"/>
      <c r="LQX25" s="389"/>
      <c r="LQY25" s="389"/>
      <c r="LRK25" s="391"/>
      <c r="LVA25" s="389"/>
      <c r="LVB25" s="389"/>
      <c r="LVC25" s="389"/>
      <c r="LVD25" s="389"/>
      <c r="LVE25" s="389"/>
      <c r="LVQ25" s="391"/>
      <c r="LZG25" s="389"/>
      <c r="LZH25" s="389"/>
      <c r="LZI25" s="389"/>
      <c r="LZJ25" s="389"/>
      <c r="LZK25" s="389"/>
      <c r="LZW25" s="391"/>
      <c r="MDM25" s="389"/>
      <c r="MDN25" s="389"/>
      <c r="MDO25" s="389"/>
      <c r="MDP25" s="389"/>
      <c r="MDQ25" s="389"/>
      <c r="MEC25" s="391"/>
      <c r="MHS25" s="389"/>
      <c r="MHT25" s="389"/>
      <c r="MHU25" s="389"/>
      <c r="MHV25" s="389"/>
      <c r="MHW25" s="389"/>
      <c r="MII25" s="391"/>
      <c r="MLY25" s="389"/>
      <c r="MLZ25" s="389"/>
      <c r="MMA25" s="389"/>
      <c r="MMB25" s="389"/>
      <c r="MMC25" s="389"/>
      <c r="MMO25" s="391"/>
      <c r="MQE25" s="389"/>
      <c r="MQF25" s="389"/>
      <c r="MQG25" s="389"/>
      <c r="MQH25" s="389"/>
      <c r="MQI25" s="389"/>
      <c r="MQU25" s="391"/>
      <c r="MUK25" s="389"/>
      <c r="MUL25" s="389"/>
      <c r="MUM25" s="389"/>
      <c r="MUN25" s="389"/>
      <c r="MUO25" s="389"/>
      <c r="MVA25" s="391"/>
      <c r="MYQ25" s="389"/>
      <c r="MYR25" s="389"/>
      <c r="MYS25" s="389"/>
      <c r="MYT25" s="389"/>
      <c r="MYU25" s="389"/>
      <c r="MZG25" s="391"/>
      <c r="NCW25" s="389"/>
      <c r="NCX25" s="389"/>
      <c r="NCY25" s="389"/>
      <c r="NCZ25" s="389"/>
      <c r="NDA25" s="389"/>
      <c r="NDM25" s="391"/>
      <c r="NHC25" s="389"/>
      <c r="NHD25" s="389"/>
      <c r="NHE25" s="389"/>
      <c r="NHF25" s="389"/>
      <c r="NHG25" s="389"/>
      <c r="NHS25" s="391"/>
      <c r="NLI25" s="389"/>
      <c r="NLJ25" s="389"/>
      <c r="NLK25" s="389"/>
      <c r="NLL25" s="389"/>
      <c r="NLM25" s="389"/>
      <c r="NLY25" s="391"/>
      <c r="NPO25" s="389"/>
      <c r="NPP25" s="389"/>
      <c r="NPQ25" s="389"/>
      <c r="NPR25" s="389"/>
      <c r="NPS25" s="389"/>
      <c r="NQE25" s="391"/>
      <c r="NTU25" s="389"/>
      <c r="NTV25" s="389"/>
      <c r="NTW25" s="389"/>
      <c r="NTX25" s="389"/>
      <c r="NTY25" s="389"/>
      <c r="NUK25" s="391"/>
      <c r="NYA25" s="389"/>
      <c r="NYB25" s="389"/>
      <c r="NYC25" s="389"/>
      <c r="NYD25" s="389"/>
      <c r="NYE25" s="389"/>
      <c r="NYQ25" s="391"/>
      <c r="OCG25" s="389"/>
      <c r="OCH25" s="389"/>
      <c r="OCI25" s="389"/>
      <c r="OCJ25" s="389"/>
      <c r="OCK25" s="389"/>
      <c r="OCW25" s="391"/>
      <c r="OGM25" s="389"/>
      <c r="OGN25" s="389"/>
      <c r="OGO25" s="389"/>
      <c r="OGP25" s="389"/>
      <c r="OGQ25" s="389"/>
      <c r="OHC25" s="391"/>
      <c r="OKS25" s="389"/>
      <c r="OKT25" s="389"/>
      <c r="OKU25" s="389"/>
      <c r="OKV25" s="389"/>
      <c r="OKW25" s="389"/>
      <c r="OLI25" s="391"/>
      <c r="OOY25" s="389"/>
      <c r="OOZ25" s="389"/>
      <c r="OPA25" s="389"/>
      <c r="OPB25" s="389"/>
      <c r="OPC25" s="389"/>
      <c r="OPO25" s="391"/>
      <c r="OTE25" s="389"/>
      <c r="OTF25" s="389"/>
      <c r="OTG25" s="389"/>
      <c r="OTH25" s="389"/>
      <c r="OTI25" s="389"/>
      <c r="OTU25" s="391"/>
      <c r="OXK25" s="389"/>
      <c r="OXL25" s="389"/>
      <c r="OXM25" s="389"/>
      <c r="OXN25" s="389"/>
      <c r="OXO25" s="389"/>
      <c r="OYA25" s="391"/>
      <c r="PBQ25" s="389"/>
      <c r="PBR25" s="389"/>
      <c r="PBS25" s="389"/>
      <c r="PBT25" s="389"/>
      <c r="PBU25" s="389"/>
      <c r="PCG25" s="391"/>
      <c r="PFW25" s="389"/>
      <c r="PFX25" s="389"/>
      <c r="PFY25" s="389"/>
      <c r="PFZ25" s="389"/>
      <c r="PGA25" s="389"/>
      <c r="PGM25" s="391"/>
      <c r="PKC25" s="389"/>
      <c r="PKD25" s="389"/>
      <c r="PKE25" s="389"/>
      <c r="PKF25" s="389"/>
      <c r="PKG25" s="389"/>
      <c r="PKS25" s="391"/>
      <c r="POI25" s="389"/>
      <c r="POJ25" s="389"/>
      <c r="POK25" s="389"/>
      <c r="POL25" s="389"/>
      <c r="POM25" s="389"/>
    </row>
    <row r="26" spans="2:1995 2085:2985 3075:4085 4175:5075 5165:6065 6155:7165 7255:8155 8245:9145 9235:10233 10241:11219" x14ac:dyDescent="0.25">
      <c r="B26" s="385">
        <f>VLOOKUP(C26,CX25:CY29,2,FALSE)</f>
        <v>4</v>
      </c>
      <c r="C26" s="386" t="str">
        <f>'Tournament Setup'!D19</f>
        <v>England</v>
      </c>
      <c r="D26" s="385">
        <f>SUMPRODUCT((DA3:DA54=C26)*(DE3:DE54="W"))+SUMPRODUCT((DD3:DD54=C26)*(DF3:DF54="W"))</f>
        <v>0</v>
      </c>
      <c r="E26" s="385">
        <f>SUMPRODUCT((DA3:DA54=C26)*(DE3:DE54="D"))+SUMPRODUCT((DD3:DD54=C26)*(DF3:DF54="D"))</f>
        <v>0</v>
      </c>
      <c r="F26" s="385">
        <f>SUMPRODUCT((DA3:DA54=C26)*(DE3:DE54="L"))+SUMPRODUCT((DD3:DD54=C26)*(DF3:DF54="L"))</f>
        <v>0</v>
      </c>
      <c r="G26" s="385">
        <f>SUMIF(DA3:DA72,C26,DB3:DB72)+SUMIF(DD3:DD72,C26,DC3:DC72)</f>
        <v>0</v>
      </c>
      <c r="H26" s="385">
        <f>SUMIF(DD3:DD72,C26,DB3:DB72)+SUMIF(DA3:DA72,C26,DC3:DC72)</f>
        <v>0</v>
      </c>
      <c r="I26" s="385">
        <f t="shared" si="3827"/>
        <v>1000</v>
      </c>
      <c r="J26" s="385">
        <f t="shared" si="3828"/>
        <v>0</v>
      </c>
      <c r="K26" s="391">
        <v>5</v>
      </c>
      <c r="L26" s="385">
        <f>IF(COUNTIF(J25:J29,4)&lt;&gt;4,RANK(J26,J25:J29),J78)</f>
        <v>1</v>
      </c>
      <c r="N26" s="385">
        <f>SUMPRODUCT((L25:L28=L26)*(K25:K28&lt;K26))+L26</f>
        <v>1</v>
      </c>
      <c r="O26" s="386" t="str">
        <f>INDEX(C25:C29,MATCH(2,N25:N29,0),0)</f>
        <v>Netherlands</v>
      </c>
      <c r="P26" s="385">
        <f>INDEX(L25:L29,MATCH(O26,C25:C29,0),0)</f>
        <v>1</v>
      </c>
      <c r="Q26" s="385" t="str">
        <f>IF(Q25&lt;&gt;"",O26,"")</f>
        <v>Netherlands</v>
      </c>
      <c r="R26" s="385" t="str">
        <f>IF(R25&lt;&gt;"",O27,"")</f>
        <v/>
      </c>
      <c r="S26" s="385" t="str">
        <f>IF(S25&lt;&gt;"",O28,"")</f>
        <v/>
      </c>
      <c r="T26" s="385" t="str">
        <f>IF(T25&lt;&gt;"",O29,"")</f>
        <v/>
      </c>
      <c r="V26" s="385" t="str">
        <f t="shared" ref="V26:V28" si="4070">IF(Q26&lt;&gt;"",Q26,"")</f>
        <v>Netherlands</v>
      </c>
      <c r="W26" s="385">
        <f>SUMPRODUCT((DA3:DA54=V26)*(DD3:DD54=V27)*(DE3:DE54="W"))+SUMPRODUCT((DA3:DA54=V26)*(DD3:DD54=V28)*(DE3:DE54="W"))+SUMPRODUCT((DA3:DA54=V26)*(DD3:DD54=V29)*(DE3:DE54="W"))+SUMPRODUCT((DA3:DA54=V26)*(DD3:DD54=V25)*(DE3:DE54="W"))+SUMPRODUCT((DA3:DA54=V27)*(DD3:DD54=V26)*(DF3:DF54="W"))+SUMPRODUCT((DA3:DA54=V28)*(DD3:DD54=V26)*(DF3:DF54="W"))+SUMPRODUCT((DA3:DA54=V29)*(DD3:DD54=V26)*(DF3:DF54="W"))+SUMPRODUCT((DA3:DA54=V25)*(DD3:DD54=V26)*(DF3:DF54="W"))</f>
        <v>0</v>
      </c>
      <c r="X26" s="385">
        <f>SUMPRODUCT((DA3:DA54=V26)*(DD3:DD54=V27)*(DE3:DE54="D"))+SUMPRODUCT((DA3:DA54=V26)*(DD3:DD54=V28)*(DE3:DE54="D"))+SUMPRODUCT((DA3:DA54=V26)*(DD3:DD54=V29)*(DE3:DE54="D"))+SUMPRODUCT((DA3:DA54=V26)*(DD3:DD54=V25)*(DE3:DE54="D"))+SUMPRODUCT((DA3:DA54=V27)*(DD3:DD54=V26)*(DE3:DE54="D"))+SUMPRODUCT((DA3:DA54=V28)*(DD3:DD54=V26)*(DE3:DE54="D"))+SUMPRODUCT((DA3:DA54=V29)*(DD3:DD54=V26)*(DE3:DE54="D"))+SUMPRODUCT((DA3:DA54=V25)*(DD3:DD54=V26)*(DE3:DE54="D"))</f>
        <v>0</v>
      </c>
      <c r="Y26" s="385">
        <f>SUMPRODUCT((DA3:DA54=V26)*(DD3:DD54=V27)*(DE3:DE54="L"))+SUMPRODUCT((DA3:DA54=V26)*(DD3:DD54=V28)*(DE3:DE54="L"))+SUMPRODUCT((DA3:DA54=V26)*(DD3:DD54=V29)*(DE3:DE54="L"))+SUMPRODUCT((DA3:DA54=V26)*(DD3:DD54=V25)*(DE3:DE54="L"))+SUMPRODUCT((DA3:DA54=V27)*(DD3:DD54=V26)*(DF3:DF54="L"))+SUMPRODUCT((DA3:DA54=V28)*(DD3:DD54=V26)*(DF3:DF54="L"))+SUMPRODUCT((DA3:DA54=V29)*(DD3:DD54=V26)*(DF3:DF54="L"))+SUMPRODUCT((DA3:DA54=V25)*(DD3:DD54=V26)*(DF3:DF54="L"))</f>
        <v>0</v>
      </c>
      <c r="Z26" s="385">
        <f>SUMPRODUCT((DA3:DA54=V26)*(DD3:DD54=V27)*DB3:DB54)+SUMPRODUCT((DA3:DA54=V26)*(DD3:DD54=V28)*DB3:DB54)+SUMPRODUCT((DA3:DA54=V26)*(DD3:DD54=V29)*DB3:DB54)+SUMPRODUCT((DA3:DA54=V26)*(DD3:DD54=V25)*DB3:DB54)+SUMPRODUCT((DA3:DA54=V27)*(DD3:DD54=V26)*DC3:DC54)+SUMPRODUCT((DA3:DA54=V28)*(DD3:DD54=V26)*DC3:DC54)+SUMPRODUCT((DA3:DA54=V29)*(DD3:DD54=V26)*DC3:DC54)+SUMPRODUCT((DA3:DA54=V25)*(DD3:DD54=V26)*DC3:DC54)</f>
        <v>0</v>
      </c>
      <c r="AA26" s="385">
        <f>SUMPRODUCT((DA3:DA54=V26)*(DD3:DD54=V27)*DC3:DC54)+SUMPRODUCT((DA3:DA54=V26)*(DD3:DD54=V28)*DC3:DC54)+SUMPRODUCT((DA3:DA54=V26)*(DD3:DD54=V29)*DC3:DC54)+SUMPRODUCT((DA3:DA54=V26)*(DD3:DD54=V25)*DC3:DC54)+SUMPRODUCT((DA3:DA54=V27)*(DD3:DD54=V26)*DB3:DB54)+SUMPRODUCT((DA3:DA54=V28)*(DD3:DD54=V26)*DB3:DB54)+SUMPRODUCT((DA3:DA54=V29)*(DD3:DD54=V26)*DB3:DB54)+SUMPRODUCT((DA3:DA54=V25)*(DD3:DD54=V26)*DB3:DB54)</f>
        <v>0</v>
      </c>
      <c r="AB26" s="385">
        <f>Z26-AA26+1000</f>
        <v>1000</v>
      </c>
      <c r="AC26" s="385">
        <f t="shared" si="3829"/>
        <v>0</v>
      </c>
      <c r="AD26" s="385">
        <f>IF(V26&lt;&gt;"",VLOOKUP(V26,C4:I52,7,FALSE),"")</f>
        <v>1000</v>
      </c>
      <c r="AE26" s="385">
        <f>IF(V26&lt;&gt;"",VLOOKUP(V26,C4:I52,5,FALSE),"")</f>
        <v>0</v>
      </c>
      <c r="AF26" s="385">
        <f>IF(V26&lt;&gt;"",VLOOKUP(V26,C4:K52,9,FALSE),"")</f>
        <v>13</v>
      </c>
      <c r="AG26" s="385">
        <f t="shared" si="3830"/>
        <v>0</v>
      </c>
      <c r="AH26" s="385">
        <f>IF(V26&lt;&gt;"",RANK(AG26,AG25:AG29),"")</f>
        <v>1</v>
      </c>
      <c r="AI26" s="385">
        <f>IF(V26&lt;&gt;"",SUMPRODUCT((AG25:AG29=AG26)*(AB25:AB29&gt;AB26)),"")</f>
        <v>0</v>
      </c>
      <c r="AJ26" s="385">
        <f>IF(V26&lt;&gt;"",SUMPRODUCT((AG25:AG29=AG26)*(AB25:AB29=AB26)*(Z25:Z29&gt;Z26)),"")</f>
        <v>0</v>
      </c>
      <c r="AK26" s="385">
        <f>IF(V26&lt;&gt;"",SUMPRODUCT((AG25:AG29=AG26)*(AB25:AB29=AB26)*(Z25:Z29=Z26)*(AD25:AD29&gt;AD26)),"")</f>
        <v>0</v>
      </c>
      <c r="AL26" s="385">
        <f>IF(V26&lt;&gt;"",SUMPRODUCT((AG25:AG29=AG26)*(AB25:AB29=AB26)*(Z25:Z29=Z26)*(AD25:AD29=AD26)*(AE25:AE29&gt;AE26)),"")</f>
        <v>0</v>
      </c>
      <c r="AM26" s="385">
        <f>IF(V26&lt;&gt;"",SUMPRODUCT((AG25:AG29=AG26)*(AB25:AB29=AB26)*(Z25:Z29=Z26)*(AD25:AD29=AD26)*(AE25:AE29=AE26)*(AF25:AF29&gt;AF26)),"")</f>
        <v>2</v>
      </c>
      <c r="AN26" s="385">
        <f>IF(V26&lt;&gt;"",IF(AN78&lt;&gt;"",IF(U76=3,AN78,AN78+U76),SUM(AH26:AM26)),"")</f>
        <v>3</v>
      </c>
      <c r="AO26" s="385" t="str">
        <f>IF(V26&lt;&gt;"",INDEX(V25:V29,MATCH(2,AN25:AN29,0),0),"")</f>
        <v>Wales</v>
      </c>
      <c r="AP26" s="385" t="str">
        <f>IF(R25&lt;&gt;"",R25,"")</f>
        <v/>
      </c>
      <c r="AQ26" s="385">
        <f>SUMPRODUCT((DA3:DA54=AP26)*(DD3:DD54=AP27)*(DE3:DE54="W"))+SUMPRODUCT((DA3:DA54=AP26)*(DD3:DD54=AP28)*(DE3:DE54="W"))+SUMPRODUCT((DA3:DA54=AP26)*(DD3:DD54=AP29)*(DE3:DE54="W"))+SUMPRODUCT((DA3:DA54=AP27)*(DD3:DD54=AP26)*(DF3:DF54="W"))+SUMPRODUCT((DA3:DA54=AP28)*(DD3:DD54=AP26)*(DF3:DF54="W"))+SUMPRODUCT((DA3:DA54=AP29)*(DD3:DD54=AP26)*(DF3:DF54="W"))</f>
        <v>0</v>
      </c>
      <c r="AR26" s="385">
        <f>SUMPRODUCT((DA3:DA54=AP26)*(DD3:DD54=AP27)*(DE3:DE54="D"))+SUMPRODUCT((DA3:DA54=AP26)*(DD3:DD54=AP28)*(DE3:DE54="D"))+SUMPRODUCT((DA3:DA54=AP26)*(DD3:DD54=AP29)*(DE3:DE54="D"))+SUMPRODUCT((DA3:DA54=AP27)*(DD3:DD54=AP26)*(DE3:DE54="D"))+SUMPRODUCT((DA3:DA54=AP28)*(DD3:DD54=AP26)*(DE3:DE54="D"))+SUMPRODUCT((DA3:DA54=AP29)*(DD3:DD54=AP26)*(DE3:DE54="D"))</f>
        <v>0</v>
      </c>
      <c r="AS26" s="385">
        <f>SUMPRODUCT((DA3:DA54=AP26)*(DD3:DD54=AP27)*(DE3:DE54="L"))+SUMPRODUCT((DA3:DA54=AP26)*(DD3:DD54=AP28)*(DE3:DE54="L"))+SUMPRODUCT((DA3:DA54=AP26)*(DD3:DD54=AP29)*(DE3:DE54="L"))+SUMPRODUCT((DA3:DA54=AP27)*(DD3:DD54=AP26)*(DF3:DF54="L"))+SUMPRODUCT((DA3:DA54=AP28)*(DD3:DD54=AP26)*(DF3:DF54="L"))+SUMPRODUCT((DA3:DA54=AP29)*(DD3:DD54=AP26)*(DF3:DF54="L"))</f>
        <v>0</v>
      </c>
      <c r="AT26" s="385">
        <f>SUMPRODUCT((DA3:DA54=AP26)*(DD3:DD54=AP27)*DB3:DB54)+SUMPRODUCT((DA3:DA54=AP26)*(DD3:DD54=AP28)*DB3:DB54)+SUMPRODUCT((DA3:DA54=AP26)*(DD3:DD54=AP29)*DB3:DB54)+SUMPRODUCT((DA3:DA54=AP26)*(DD3:DD54=AP25)*DB3:DB54)+SUMPRODUCT((DA3:DA54=AP27)*(DD3:DD54=AP26)*DC3:DC54)+SUMPRODUCT((DA3:DA54=AP28)*(DD3:DD54=AP26)*DC3:DC54)+SUMPRODUCT((DA3:DA54=AP29)*(DD3:DD54=AP26)*DC3:DC54)+SUMPRODUCT((DA3:DA54=AP25)*(DD3:DD54=AP26)*DC3:DC54)</f>
        <v>0</v>
      </c>
      <c r="AU26" s="385">
        <f>SUMPRODUCT((DA3:DA54=AP26)*(DD3:DD54=AP27)*DC3:DC54)+SUMPRODUCT((DA3:DA54=AP26)*(DD3:DD54=AP28)*DC3:DC54)+SUMPRODUCT((DA3:DA54=AP26)*(DD3:DD54=AP29)*DC3:DC54)+SUMPRODUCT((DA3:DA54=AP26)*(DD3:DD54=AP25)*DC3:DC54)+SUMPRODUCT((DA3:DA54=AP27)*(DD3:DD54=AP26)*DB3:DB54)+SUMPRODUCT((DA3:DA54=AP28)*(DD3:DD54=AP26)*DB3:DB54)+SUMPRODUCT((DA3:DA54=AP29)*(DD3:DD54=AP26)*DB3:DB54)+SUMPRODUCT((DA3:DA54=AP25)*(DD3:DD54=AP26)*DB3:DB54)</f>
        <v>0</v>
      </c>
      <c r="AV26" s="385">
        <f>AT26-AU26+1000</f>
        <v>1000</v>
      </c>
      <c r="AW26" s="385" t="str">
        <f t="shared" ref="AW26:AW28" si="4071">IF(AP26&lt;&gt;"",AQ26*3+AR26*1,"")</f>
        <v/>
      </c>
      <c r="AX26" s="385" t="str">
        <f>IF(AP26&lt;&gt;"",VLOOKUP(AP26,C4:I52,7,FALSE),"")</f>
        <v/>
      </c>
      <c r="AY26" s="385" t="str">
        <f>IF(AP26&lt;&gt;"",VLOOKUP(AP26,C4:I52,5,FALSE),"")</f>
        <v/>
      </c>
      <c r="AZ26" s="385" t="str">
        <f>IF(AP26&lt;&gt;"",VLOOKUP(AP26,C4:K52,9,FALSE),"")</f>
        <v/>
      </c>
      <c r="BA26" s="385" t="str">
        <f t="shared" ref="BA26:BA28" si="4072">AW26</f>
        <v/>
      </c>
      <c r="BB26" s="385" t="str">
        <f>IF(AP26&lt;&gt;"",RANK(BA26,BA25:BA29),"")</f>
        <v/>
      </c>
      <c r="BC26" s="385" t="str">
        <f>IF(AP26&lt;&gt;"",SUMPRODUCT((BA25:BA29=BA26)*(AV25:AV29&gt;AV26)),"")</f>
        <v/>
      </c>
      <c r="BD26" s="385" t="str">
        <f>IF(AP26&lt;&gt;"",SUMPRODUCT((BA25:BA29=BA26)*(AV25:AV29=AV26)*(AT25:AT29&gt;AT26)),"")</f>
        <v/>
      </c>
      <c r="BE26" s="385" t="str">
        <f>IF(AP26&lt;&gt;"",SUMPRODUCT((BA25:BA29=BA26)*(AV25:AV29=AV26)*(AT25:AT29=AT26)*(AX25:AX29&gt;AX26)),"")</f>
        <v/>
      </c>
      <c r="BF26" s="385" t="str">
        <f>IF(AP26&lt;&gt;"",SUMPRODUCT((BA25:BA29=BA26)*(AV25:AV29=AV26)*(AT25:AT29=AT26)*(AX25:AX29=AX26)*(AY25:AY29&gt;AY26)),"")</f>
        <v/>
      </c>
      <c r="BG26" s="385" t="str">
        <f>IF(AP26&lt;&gt;"",SUMPRODUCT((BA25:BA29=BA26)*(AV25:AV29=AV26)*(AT25:AT29=AT26)*(AX25:AX29=AX26)*(AY25:AY29=AY26)*(AZ25:AZ29&gt;AZ26)),"")</f>
        <v/>
      </c>
      <c r="BH26" s="385" t="str">
        <f>IF(AP26&lt;&gt;"",IF(BH78&lt;&gt;"",IF(AO76=3,BH78,BH78+AO76),SUM(BB26:BG26)+1),"")</f>
        <v/>
      </c>
      <c r="BI26" s="385" t="str">
        <f>IF(AP26&lt;&gt;"",INDEX(AP26:AP29,MATCH(2,BH26:BH29,0),0),"")</f>
        <v/>
      </c>
      <c r="CX26" s="385" t="str">
        <f>IF(BI26&lt;&gt;"",BI26,IF(AO26&lt;&gt;"",AO26,O26))</f>
        <v>Wales</v>
      </c>
      <c r="CY26" s="385">
        <v>2</v>
      </c>
      <c r="CZ26" s="385">
        <v>24</v>
      </c>
      <c r="DA26" s="389" t="str">
        <f>'Game Board'!F31</f>
        <v>England</v>
      </c>
      <c r="DB26" s="389">
        <f>IF(DA2&lt;&gt;"",IF(AND('Game Board'!G31&lt;&gt;"",'Game Board'!H31&lt;&gt;""),'Game Board'!G31,0),"")</f>
        <v>0</v>
      </c>
      <c r="DC26" s="389">
        <f>IF(DA2&lt;&gt;"",IF(AND('Game Board'!G31&lt;&gt;"",'Game Board'!H31&lt;&gt;""),'Game Board'!H31,0),"")</f>
        <v>0</v>
      </c>
      <c r="DD26" s="389" t="str">
        <f>'Game Board'!I31</f>
        <v>Wales</v>
      </c>
      <c r="DE26" s="389" t="str">
        <f>IF(AND('Game Board'!G31&lt;&gt;"",'Game Board'!H31&lt;&gt;""),IF(DB26&gt;DC26,"W",IF(DB26=DC26,"D","L")),"")</f>
        <v/>
      </c>
      <c r="DF26" s="385" t="str">
        <f t="shared" si="36"/>
        <v/>
      </c>
      <c r="DH26" s="385">
        <f ca="1">VLOOKUP(DI26,HD25:HE29,2,FALSE)</f>
        <v>4</v>
      </c>
      <c r="DI26" s="386" t="str">
        <f t="shared" si="3831"/>
        <v>England</v>
      </c>
      <c r="DJ26" s="385">
        <f ca="1">SUMPRODUCT((HG3:HG54=DI26)*(HK3:HK54="W"))+SUMPRODUCT((HJ3:HJ54=DI26)*(HL3:HL54="W"))</f>
        <v>0</v>
      </c>
      <c r="DK26" s="385">
        <f ca="1">SUMPRODUCT((HG3:HG54=DI26)*(HK3:HK54="D"))+SUMPRODUCT((HJ3:HJ54=DI26)*(HL3:HL54="D"))</f>
        <v>0</v>
      </c>
      <c r="DL26" s="385">
        <f ca="1">SUMPRODUCT((HG3:HG54=DI26)*(HK3:HK54="L"))+SUMPRODUCT((HJ3:HJ54=DI26)*(HL3:HL54="L"))</f>
        <v>0</v>
      </c>
      <c r="DM26" s="385">
        <f ca="1">SUMIF(HG3:HG72,DI26,HH3:HH72)+SUMIF(HJ3:HJ72,DI26,HI3:HI72)</f>
        <v>0</v>
      </c>
      <c r="DN26" s="385">
        <f ca="1">SUMIF(HJ3:HJ72,DI26,HH3:HH72)+SUMIF(HG3:HG72,DI26,HI3:HI72)</f>
        <v>0</v>
      </c>
      <c r="DO26" s="385">
        <f t="shared" ca="1" si="3832"/>
        <v>1000</v>
      </c>
      <c r="DP26" s="385">
        <f t="shared" ca="1" si="3833"/>
        <v>0</v>
      </c>
      <c r="DQ26" s="391">
        <f t="shared" si="293"/>
        <v>5</v>
      </c>
      <c r="DR26" s="385">
        <f ca="1">IF(COUNTIF(DP25:DP29,4)&lt;&gt;4,RANK(DP26,DP25:DP29),DP78)</f>
        <v>1</v>
      </c>
      <c r="DT26" s="385">
        <f ca="1">SUMPRODUCT((DR25:DR28=DR26)*(DQ25:DQ28&lt;DQ26))+DR26</f>
        <v>1</v>
      </c>
      <c r="DU26" s="386" t="str">
        <f ca="1">INDEX(DI25:DI29,MATCH(2,DT25:DT29,0),0)</f>
        <v>Netherlands</v>
      </c>
      <c r="DV26" s="385">
        <f ca="1">INDEX(DR25:DR29,MATCH(DU26,DI25:DI29,0),0)</f>
        <v>1</v>
      </c>
      <c r="DW26" s="385" t="str">
        <f ca="1">IF(DW25&lt;&gt;"",DU26,"")</f>
        <v>Netherlands</v>
      </c>
      <c r="DX26" s="385" t="str">
        <f ca="1">IF(DX25&lt;&gt;"",DU27,"")</f>
        <v/>
      </c>
      <c r="DY26" s="385" t="str">
        <f ca="1">IF(DY25&lt;&gt;"",DU28,"")</f>
        <v/>
      </c>
      <c r="DZ26" s="385" t="str">
        <f>IF(DZ25&lt;&gt;"",DU29,"")</f>
        <v/>
      </c>
      <c r="EB26" s="385" t="str">
        <f t="shared" ref="EB26:EB28" ca="1" si="4073">IF(DW26&lt;&gt;"",DW26,"")</f>
        <v>Netherlands</v>
      </c>
      <c r="EC26" s="385">
        <f ca="1">SUMPRODUCT((HG3:HG54=EB26)*(HJ3:HJ54=EB27)*(HK3:HK54="W"))+SUMPRODUCT((HG3:HG54=EB26)*(HJ3:HJ54=EB28)*(HK3:HK54="W"))+SUMPRODUCT((HG3:HG54=EB26)*(HJ3:HJ54=EB29)*(HK3:HK54="W"))+SUMPRODUCT((HG3:HG54=EB26)*(HJ3:HJ54=EB25)*(HK3:HK54="W"))+SUMPRODUCT((HG3:HG54=EB27)*(HJ3:HJ54=EB26)*(HL3:HL54="W"))+SUMPRODUCT((HG3:HG54=EB28)*(HJ3:HJ54=EB26)*(HL3:HL54="W"))+SUMPRODUCT((HG3:HG54=EB29)*(HJ3:HJ54=EB26)*(HL3:HL54="W"))+SUMPRODUCT((HG3:HG54=EB25)*(HJ3:HJ54=EB26)*(HL3:HL54="W"))</f>
        <v>0</v>
      </c>
      <c r="ED26" s="385">
        <f ca="1">SUMPRODUCT((HG3:HG54=EB26)*(HJ3:HJ54=EB27)*(HK3:HK54="D"))+SUMPRODUCT((HG3:HG54=EB26)*(HJ3:HJ54=EB28)*(HK3:HK54="D"))+SUMPRODUCT((HG3:HG54=EB26)*(HJ3:HJ54=EB29)*(HK3:HK54="D"))+SUMPRODUCT((HG3:HG54=EB26)*(HJ3:HJ54=EB25)*(HK3:HK54="D"))+SUMPRODUCT((HG3:HG54=EB27)*(HJ3:HJ54=EB26)*(HK3:HK54="D"))+SUMPRODUCT((HG3:HG54=EB28)*(HJ3:HJ54=EB26)*(HK3:HK54="D"))+SUMPRODUCT((HG3:HG54=EB29)*(HJ3:HJ54=EB26)*(HK3:HK54="D"))+SUMPRODUCT((HG3:HG54=EB25)*(HJ3:HJ54=EB26)*(HK3:HK54="D"))</f>
        <v>0</v>
      </c>
      <c r="EE26" s="385">
        <f ca="1">SUMPRODUCT((HG3:HG54=EB26)*(HJ3:HJ54=EB27)*(HK3:HK54="L"))+SUMPRODUCT((HG3:HG54=EB26)*(HJ3:HJ54=EB28)*(HK3:HK54="L"))+SUMPRODUCT((HG3:HG54=EB26)*(HJ3:HJ54=EB29)*(HK3:HK54="L"))+SUMPRODUCT((HG3:HG54=EB26)*(HJ3:HJ54=EB25)*(HK3:HK54="L"))+SUMPRODUCT((HG3:HG54=EB27)*(HJ3:HJ54=EB26)*(HL3:HL54="L"))+SUMPRODUCT((HG3:HG54=EB28)*(HJ3:HJ54=EB26)*(HL3:HL54="L"))+SUMPRODUCT((HG3:HG54=EB29)*(HJ3:HJ54=EB26)*(HL3:HL54="L"))+SUMPRODUCT((HG3:HG54=EB25)*(HJ3:HJ54=EB26)*(HL3:HL54="L"))</f>
        <v>0</v>
      </c>
      <c r="EF26" s="385">
        <f ca="1">SUMPRODUCT((HG3:HG54=EB26)*(HJ3:HJ54=EB27)*HH3:HH54)+SUMPRODUCT((HG3:HG54=EB26)*(HJ3:HJ54=EB28)*HH3:HH54)+SUMPRODUCT((HG3:HG54=EB26)*(HJ3:HJ54=EB29)*HH3:HH54)+SUMPRODUCT((HG3:HG54=EB26)*(HJ3:HJ54=EB25)*HH3:HH54)+SUMPRODUCT((HG3:HG54=EB27)*(HJ3:HJ54=EB26)*HI3:HI54)+SUMPRODUCT((HG3:HG54=EB28)*(HJ3:HJ54=EB26)*HI3:HI54)+SUMPRODUCT((HG3:HG54=EB29)*(HJ3:HJ54=EB26)*HI3:HI54)+SUMPRODUCT((HG3:HG54=EB25)*(HJ3:HJ54=EB26)*HI3:HI54)</f>
        <v>0</v>
      </c>
      <c r="EG26" s="385">
        <f ca="1">SUMPRODUCT((HG3:HG54=EB26)*(HJ3:HJ54=EB27)*HI3:HI54)+SUMPRODUCT((HG3:HG54=EB26)*(HJ3:HJ54=EB28)*HI3:HI54)+SUMPRODUCT((HG3:HG54=EB26)*(HJ3:HJ54=EB29)*HI3:HI54)+SUMPRODUCT((HG3:HG54=EB26)*(HJ3:HJ54=EB25)*HI3:HI54)+SUMPRODUCT((HG3:HG54=EB27)*(HJ3:HJ54=EB26)*HH3:HH54)+SUMPRODUCT((HG3:HG54=EB28)*(HJ3:HJ54=EB26)*HH3:HH54)+SUMPRODUCT((HG3:HG54=EB29)*(HJ3:HJ54=EB26)*HH3:HH54)+SUMPRODUCT((HG3:HG54=EB25)*(HJ3:HJ54=EB26)*HH3:HH54)</f>
        <v>0</v>
      </c>
      <c r="EH26" s="385">
        <f ca="1">EF26-EG26+1000</f>
        <v>1000</v>
      </c>
      <c r="EI26" s="385">
        <f t="shared" ca="1" si="3834"/>
        <v>0</v>
      </c>
      <c r="EJ26" s="385">
        <f ca="1">IF(EB26&lt;&gt;"",VLOOKUP(EB26,DI4:DO52,7,FALSE),"")</f>
        <v>1000</v>
      </c>
      <c r="EK26" s="385">
        <f ca="1">IF(EB26&lt;&gt;"",VLOOKUP(EB26,DI4:DO52,5,FALSE),"")</f>
        <v>0</v>
      </c>
      <c r="EL26" s="385">
        <f ca="1">IF(EB26&lt;&gt;"",VLOOKUP(EB26,DI4:DQ52,9,FALSE),"")</f>
        <v>13</v>
      </c>
      <c r="EM26" s="385">
        <f t="shared" ca="1" si="3835"/>
        <v>0</v>
      </c>
      <c r="EN26" s="385">
        <f ca="1">IF(EB26&lt;&gt;"",RANK(EM26,EM25:EM29),"")</f>
        <v>1</v>
      </c>
      <c r="EO26" s="385">
        <f ca="1">IF(EB26&lt;&gt;"",SUMPRODUCT((EM25:EM29=EM26)*(EH25:EH29&gt;EH26)),"")</f>
        <v>0</v>
      </c>
      <c r="EP26" s="385">
        <f ca="1">IF(EB26&lt;&gt;"",SUMPRODUCT((EM25:EM29=EM26)*(EH25:EH29=EH26)*(EF25:EF29&gt;EF26)),"")</f>
        <v>0</v>
      </c>
      <c r="EQ26" s="385">
        <f ca="1">IF(EB26&lt;&gt;"",SUMPRODUCT((EM25:EM29=EM26)*(EH25:EH29=EH26)*(EF25:EF29=EF26)*(EJ25:EJ29&gt;EJ26)),"")</f>
        <v>0</v>
      </c>
      <c r="ER26" s="385">
        <f ca="1">IF(EB26&lt;&gt;"",SUMPRODUCT((EM25:EM29=EM26)*(EH25:EH29=EH26)*(EF25:EF29=EF26)*(EJ25:EJ29=EJ26)*(EK25:EK29&gt;EK26)),"")</f>
        <v>0</v>
      </c>
      <c r="ES26" s="385">
        <f ca="1">IF(EB26&lt;&gt;"",SUMPRODUCT((EM25:EM29=EM26)*(EH25:EH29=EH26)*(EF25:EF29=EF26)*(EJ25:EJ29=EJ26)*(EK25:EK29=EK26)*(EL25:EL29&gt;EL26)),"")</f>
        <v>2</v>
      </c>
      <c r="ET26" s="385">
        <f ca="1">IF(EB26&lt;&gt;"",IF(ET78&lt;&gt;"",IF(EA76=3,ET78,ET78+EA76),SUM(EN26:ES26)),"")</f>
        <v>3</v>
      </c>
      <c r="EU26" s="385" t="str">
        <f ca="1">IF(EB26&lt;&gt;"",INDEX(EB25:EB29,MATCH(2,ET25:ET29,0),0),"")</f>
        <v>Wales</v>
      </c>
      <c r="EV26" s="385" t="str">
        <f ca="1">IF(DX25&lt;&gt;"",DX25,"")</f>
        <v/>
      </c>
      <c r="EW26" s="385">
        <f ca="1">SUMPRODUCT((HG3:HG54=EV26)*(HJ3:HJ54=EV27)*(HK3:HK54="W"))+SUMPRODUCT((HG3:HG54=EV26)*(HJ3:HJ54=EV28)*(HK3:HK54="W"))+SUMPRODUCT((HG3:HG54=EV26)*(HJ3:HJ54=EV29)*(HK3:HK54="W"))+SUMPRODUCT((HG3:HG54=EV27)*(HJ3:HJ54=EV26)*(HL3:HL54="W"))+SUMPRODUCT((HG3:HG54=EV28)*(HJ3:HJ54=EV26)*(HL3:HL54="W"))+SUMPRODUCT((HG3:HG54=EV29)*(HJ3:HJ54=EV26)*(HL3:HL54="W"))</f>
        <v>0</v>
      </c>
      <c r="EX26" s="385">
        <f ca="1">SUMPRODUCT((HG3:HG54=EV26)*(HJ3:HJ54=EV27)*(HK3:HK54="D"))+SUMPRODUCT((HG3:HG54=EV26)*(HJ3:HJ54=EV28)*(HK3:HK54="D"))+SUMPRODUCT((HG3:HG54=EV26)*(HJ3:HJ54=EV29)*(HK3:HK54="D"))+SUMPRODUCT((HG3:HG54=EV27)*(HJ3:HJ54=EV26)*(HK3:HK54="D"))+SUMPRODUCT((HG3:HG54=EV28)*(HJ3:HJ54=EV26)*(HK3:HK54="D"))+SUMPRODUCT((HG3:HG54=EV29)*(HJ3:HJ54=EV26)*(HK3:HK54="D"))</f>
        <v>0</v>
      </c>
      <c r="EY26" s="385">
        <f ca="1">SUMPRODUCT((HG3:HG54=EV26)*(HJ3:HJ54=EV27)*(HK3:HK54="L"))+SUMPRODUCT((HG3:HG54=EV26)*(HJ3:HJ54=EV28)*(HK3:HK54="L"))+SUMPRODUCT((HG3:HG54=EV26)*(HJ3:HJ54=EV29)*(HK3:HK54="L"))+SUMPRODUCT((HG3:HG54=EV27)*(HJ3:HJ54=EV26)*(HL3:HL54="L"))+SUMPRODUCT((HG3:HG54=EV28)*(HJ3:HJ54=EV26)*(HL3:HL54="L"))+SUMPRODUCT((HG3:HG54=EV29)*(HJ3:HJ54=EV26)*(HL3:HL54="L"))</f>
        <v>0</v>
      </c>
      <c r="EZ26" s="385">
        <f ca="1">SUMPRODUCT((HG3:HG54=EV26)*(HJ3:HJ54=EV27)*HH3:HH54)+SUMPRODUCT((HG3:HG54=EV26)*(HJ3:HJ54=EV28)*HH3:HH54)+SUMPRODUCT((HG3:HG54=EV26)*(HJ3:HJ54=EV29)*HH3:HH54)+SUMPRODUCT((HG3:HG54=EV26)*(HJ3:HJ54=EV25)*HH3:HH54)+SUMPRODUCT((HG3:HG54=EV27)*(HJ3:HJ54=EV26)*HI3:HI54)+SUMPRODUCT((HG3:HG54=EV28)*(HJ3:HJ54=EV26)*HI3:HI54)+SUMPRODUCT((HG3:HG54=EV29)*(HJ3:HJ54=EV26)*HI3:HI54)+SUMPRODUCT((HG3:HG54=EV25)*(HJ3:HJ54=EV26)*HI3:HI54)</f>
        <v>0</v>
      </c>
      <c r="FA26" s="385">
        <f ca="1">SUMPRODUCT((HG3:HG54=EV26)*(HJ3:HJ54=EV27)*HI3:HI54)+SUMPRODUCT((HG3:HG54=EV26)*(HJ3:HJ54=EV28)*HI3:HI54)+SUMPRODUCT((HG3:HG54=EV26)*(HJ3:HJ54=EV29)*HI3:HI54)+SUMPRODUCT((HG3:HG54=EV26)*(HJ3:HJ54=EV25)*HI3:HI54)+SUMPRODUCT((HG3:HG54=EV27)*(HJ3:HJ54=EV26)*HH3:HH54)+SUMPRODUCT((HG3:HG54=EV28)*(HJ3:HJ54=EV26)*HH3:HH54)+SUMPRODUCT((HG3:HG54=EV29)*(HJ3:HJ54=EV26)*HH3:HH54)+SUMPRODUCT((HG3:HG54=EV25)*(HJ3:HJ54=EV26)*HH3:HH54)</f>
        <v>0</v>
      </c>
      <c r="FB26" s="385">
        <f ca="1">EZ26-FA26+1000</f>
        <v>1000</v>
      </c>
      <c r="FC26" s="385" t="str">
        <f t="shared" ref="FC26:FC28" ca="1" si="4074">IF(EV26&lt;&gt;"",EW26*3+EX26*1,"")</f>
        <v/>
      </c>
      <c r="FD26" s="385" t="str">
        <f ca="1">IF(EV26&lt;&gt;"",VLOOKUP(EV26,DI4:DO52,7,FALSE),"")</f>
        <v/>
      </c>
      <c r="FE26" s="385" t="str">
        <f ca="1">IF(EV26&lt;&gt;"",VLOOKUP(EV26,DI4:DO52,5,FALSE),"")</f>
        <v/>
      </c>
      <c r="FF26" s="385" t="str">
        <f ca="1">IF(EV26&lt;&gt;"",VLOOKUP(EV26,DI4:DQ52,9,FALSE),"")</f>
        <v/>
      </c>
      <c r="FG26" s="385" t="str">
        <f t="shared" ref="FG26:FG28" ca="1" si="4075">FC26</f>
        <v/>
      </c>
      <c r="FH26" s="385" t="str">
        <f ca="1">IF(EV26&lt;&gt;"",RANK(FG26,FG25:FG29),"")</f>
        <v/>
      </c>
      <c r="FI26" s="385" t="str">
        <f ca="1">IF(EV26&lt;&gt;"",SUMPRODUCT((FG25:FG29=FG26)*(FB25:FB29&gt;FB26)),"")</f>
        <v/>
      </c>
      <c r="FJ26" s="385" t="str">
        <f ca="1">IF(EV26&lt;&gt;"",SUMPRODUCT((FG25:FG29=FG26)*(FB25:FB29=FB26)*(EZ25:EZ29&gt;EZ26)),"")</f>
        <v/>
      </c>
      <c r="FK26" s="385" t="str">
        <f ca="1">IF(EV26&lt;&gt;"",SUMPRODUCT((FG25:FG29=FG26)*(FB25:FB29=FB26)*(EZ25:EZ29=EZ26)*(FD25:FD29&gt;FD26)),"")</f>
        <v/>
      </c>
      <c r="FL26" s="385" t="str">
        <f ca="1">IF(EV26&lt;&gt;"",SUMPRODUCT((FG25:FG29=FG26)*(FB25:FB29=FB26)*(EZ25:EZ29=EZ26)*(FD25:FD29=FD26)*(FE25:FE29&gt;FE26)),"")</f>
        <v/>
      </c>
      <c r="FM26" s="385" t="str">
        <f ca="1">IF(EV26&lt;&gt;"",SUMPRODUCT((FG25:FG29=FG26)*(FB25:FB29=FB26)*(EZ25:EZ29=EZ26)*(FD25:FD29=FD26)*(FE25:FE29=FE26)*(FF25:FF29&gt;FF26)),"")</f>
        <v/>
      </c>
      <c r="FN26" s="385" t="str">
        <f ca="1">IF(EV26&lt;&gt;"",IF(FN78&lt;&gt;"",IF(EU76=3,FN78,FN78+EU76),SUM(FH26:FM26)+1),"")</f>
        <v/>
      </c>
      <c r="FO26" s="385" t="str">
        <f ca="1">IF(EV26&lt;&gt;"",INDEX(EV26:EV29,MATCH(2,FN26:FN29,0),0),"")</f>
        <v/>
      </c>
      <c r="HD26" s="385" t="str">
        <f ca="1">IF(FO26&lt;&gt;"",FO26,IF(EU26&lt;&gt;"",EU26,DU26))</f>
        <v>Wales</v>
      </c>
      <c r="HE26" s="385">
        <v>2</v>
      </c>
      <c r="HF26" s="385">
        <v>24</v>
      </c>
      <c r="HG26" s="389" t="str">
        <f t="shared" si="37"/>
        <v>England</v>
      </c>
      <c r="HH26" s="389">
        <f ca="1">IF(OFFSET('Game Board'!O31,0,HH1)&lt;&gt;"",OFFSET('Game Board'!O31,0,HH1),0)</f>
        <v>0</v>
      </c>
      <c r="HI26" s="389">
        <f ca="1">IF(OFFSET('Game Board'!P31,0,HH1)&lt;&gt;"",OFFSET('Game Board'!P31,0,HH1),0)</f>
        <v>0</v>
      </c>
      <c r="HJ26" s="389" t="str">
        <f t="shared" si="38"/>
        <v>Wales</v>
      </c>
      <c r="HK26" s="389" t="str">
        <f ca="1">IF(AND(OFFSET('Game Board'!O31,0,HH1)&lt;&gt;"",OFFSET('Game Board'!P31,0,HH1)&lt;&gt;""),IF(HH26&gt;HI26,"W",IF(HH26=HI26,"D","L")),"")</f>
        <v/>
      </c>
      <c r="HL26" s="385" t="str">
        <f t="shared" ca="1" si="39"/>
        <v/>
      </c>
      <c r="HN26" s="385">
        <f ca="1">VLOOKUP(HO26,LJ25:LK29,2,FALSE)</f>
        <v>4</v>
      </c>
      <c r="HO26" s="386" t="str">
        <f t="shared" si="3836"/>
        <v>England</v>
      </c>
      <c r="HP26" s="385">
        <f ca="1">SUMPRODUCT((LM3:LM54=HO26)*(LQ3:LQ54="W"))+SUMPRODUCT((LP3:LP54=HO26)*(LR3:LR54="W"))</f>
        <v>0</v>
      </c>
      <c r="HQ26" s="385">
        <f ca="1">SUMPRODUCT((LM3:LM54=HO26)*(LQ3:LQ54="D"))+SUMPRODUCT((LP3:LP54=HO26)*(LR3:LR54="D"))</f>
        <v>0</v>
      </c>
      <c r="HR26" s="385">
        <f ca="1">SUMPRODUCT((LM3:LM54=HO26)*(LQ3:LQ54="L"))+SUMPRODUCT((LP3:LP54=HO26)*(LR3:LR54="L"))</f>
        <v>0</v>
      </c>
      <c r="HS26" s="385">
        <f t="shared" ref="HS26" ca="1" si="4076">SUMIF(LM3:LM72,HO26,LN3:LN72)+SUMIF(LP3:LP72,HO26,LO3:LO72)</f>
        <v>0</v>
      </c>
      <c r="HT26" s="385">
        <f t="shared" ref="HT26" ca="1" si="4077">SUMIF(LP3:LP72,HO26,LN3:LN72)+SUMIF(LM3:LM72,HO26,LO3:LO72)</f>
        <v>0</v>
      </c>
      <c r="HU26" s="385">
        <f t="shared" ca="1" si="3839"/>
        <v>1000</v>
      </c>
      <c r="HV26" s="385">
        <f t="shared" ca="1" si="3840"/>
        <v>0</v>
      </c>
      <c r="HW26" s="391">
        <f t="shared" si="45"/>
        <v>5</v>
      </c>
      <c r="HX26" s="385">
        <f t="shared" ref="HX26" ca="1" si="4078">IF(COUNTIF(HV25:HV29,4)&lt;&gt;4,RANK(HV26,HV25:HV29),HV78)</f>
        <v>1</v>
      </c>
      <c r="HZ26" s="385">
        <f t="shared" ref="HZ26" ca="1" si="4079">SUMPRODUCT((HX25:HX28=HX26)*(HW25:HW28&lt;HW26))+HX26</f>
        <v>1</v>
      </c>
      <c r="IA26" s="386" t="str">
        <f t="shared" ref="IA26" ca="1" si="4080">INDEX(HO25:HO29,MATCH(2,HZ25:HZ29,0),0)</f>
        <v>Netherlands</v>
      </c>
      <c r="IB26" s="385">
        <f t="shared" ref="IB26" ca="1" si="4081">INDEX(HX25:HX29,MATCH(IA26,HO25:HO29,0),0)</f>
        <v>1</v>
      </c>
      <c r="IC26" s="385" t="str">
        <f t="shared" ref="IC26" ca="1" si="4082">IF(IC25&lt;&gt;"",IA26,"")</f>
        <v>Netherlands</v>
      </c>
      <c r="ID26" s="385" t="str">
        <f t="shared" ref="ID26" ca="1" si="4083">IF(ID25&lt;&gt;"",IA27,"")</f>
        <v/>
      </c>
      <c r="IE26" s="385" t="str">
        <f t="shared" ref="IE26" ca="1" si="4084">IF(IE25&lt;&gt;"",IA28,"")</f>
        <v/>
      </c>
      <c r="IF26" s="385" t="str">
        <f t="shared" ref="IF26" si="4085">IF(IF25&lt;&gt;"",IA29,"")</f>
        <v/>
      </c>
      <c r="IH26" s="385" t="str">
        <f t="shared" ca="1" si="3849"/>
        <v>Netherlands</v>
      </c>
      <c r="II26" s="385">
        <f ca="1">SUMPRODUCT((LM3:LM54=IH26)*(LP3:LP54=IH27)*(LQ3:LQ54="W"))+SUMPRODUCT((LM3:LM54=IH26)*(LP3:LP54=IH28)*(LQ3:LQ54="W"))+SUMPRODUCT((LM3:LM54=IH26)*(LP3:LP54=IH29)*(LQ3:LQ54="W"))+SUMPRODUCT((LM3:LM54=IH26)*(LP3:LP54=IH25)*(LQ3:LQ54="W"))+SUMPRODUCT((LM3:LM54=IH27)*(LP3:LP54=IH26)*(LR3:LR54="W"))+SUMPRODUCT((LM3:LM54=IH28)*(LP3:LP54=IH26)*(LR3:LR54="W"))+SUMPRODUCT((LM3:LM54=IH29)*(LP3:LP54=IH26)*(LR3:LR54="W"))+SUMPRODUCT((LM3:LM54=IH25)*(LP3:LP54=IH26)*(LR3:LR54="W"))</f>
        <v>0</v>
      </c>
      <c r="IJ26" s="385">
        <f ca="1">SUMPRODUCT((LM3:LM54=IH26)*(LP3:LP54=IH27)*(LQ3:LQ54="D"))+SUMPRODUCT((LM3:LM54=IH26)*(LP3:LP54=IH28)*(LQ3:LQ54="D"))+SUMPRODUCT((LM3:LM54=IH26)*(LP3:LP54=IH29)*(LQ3:LQ54="D"))+SUMPRODUCT((LM3:LM54=IH26)*(LP3:LP54=IH25)*(LQ3:LQ54="D"))+SUMPRODUCT((LM3:LM54=IH27)*(LP3:LP54=IH26)*(LQ3:LQ54="D"))+SUMPRODUCT((LM3:LM54=IH28)*(LP3:LP54=IH26)*(LQ3:LQ54="D"))+SUMPRODUCT((LM3:LM54=IH29)*(LP3:LP54=IH26)*(LQ3:LQ54="D"))+SUMPRODUCT((LM3:LM54=IH25)*(LP3:LP54=IH26)*(LQ3:LQ54="D"))</f>
        <v>0</v>
      </c>
      <c r="IK26" s="385">
        <f ca="1">SUMPRODUCT((LM3:LM54=IH26)*(LP3:LP54=IH27)*(LQ3:LQ54="L"))+SUMPRODUCT((LM3:LM54=IH26)*(LP3:LP54=IH28)*(LQ3:LQ54="L"))+SUMPRODUCT((LM3:LM54=IH26)*(LP3:LP54=IH29)*(LQ3:LQ54="L"))+SUMPRODUCT((LM3:LM54=IH26)*(LP3:LP54=IH25)*(LQ3:LQ54="L"))+SUMPRODUCT((LM3:LM54=IH27)*(LP3:LP54=IH26)*(LR3:LR54="L"))+SUMPRODUCT((LM3:LM54=IH28)*(LP3:LP54=IH26)*(LR3:LR54="L"))+SUMPRODUCT((LM3:LM54=IH29)*(LP3:LP54=IH26)*(LR3:LR54="L"))+SUMPRODUCT((LM3:LM54=IH25)*(LP3:LP54=IH26)*(LR3:LR54="L"))</f>
        <v>0</v>
      </c>
      <c r="IL26" s="385">
        <f ca="1">SUMPRODUCT((LM3:LM54=IH26)*(LP3:LP54=IH27)*LN3:LN54)+SUMPRODUCT((LM3:LM54=IH26)*(LP3:LP54=IH28)*LN3:LN54)+SUMPRODUCT((LM3:LM54=IH26)*(LP3:LP54=IH29)*LN3:LN54)+SUMPRODUCT((LM3:LM54=IH26)*(LP3:LP54=IH25)*LN3:LN54)+SUMPRODUCT((LM3:LM54=IH27)*(LP3:LP54=IH26)*LO3:LO54)+SUMPRODUCT((LM3:LM54=IH28)*(LP3:LP54=IH26)*LO3:LO54)+SUMPRODUCT((LM3:LM54=IH29)*(LP3:LP54=IH26)*LO3:LO54)+SUMPRODUCT((LM3:LM54=IH25)*(LP3:LP54=IH26)*LO3:LO54)</f>
        <v>0</v>
      </c>
      <c r="IM26" s="385">
        <f ca="1">SUMPRODUCT((LM3:LM54=IH26)*(LP3:LP54=IH27)*LO3:LO54)+SUMPRODUCT((LM3:LM54=IH26)*(LP3:LP54=IH28)*LO3:LO54)+SUMPRODUCT((LM3:LM54=IH26)*(LP3:LP54=IH29)*LO3:LO54)+SUMPRODUCT((LM3:LM54=IH26)*(LP3:LP54=IH25)*LO3:LO54)+SUMPRODUCT((LM3:LM54=IH27)*(LP3:LP54=IH26)*LN3:LN54)+SUMPRODUCT((LM3:LM54=IH28)*(LP3:LP54=IH26)*LN3:LN54)+SUMPRODUCT((LM3:LM54=IH29)*(LP3:LP54=IH26)*LN3:LN54)+SUMPRODUCT((LM3:LM54=IH25)*(LP3:LP54=IH26)*LN3:LN54)</f>
        <v>0</v>
      </c>
      <c r="IN26" s="385">
        <f t="shared" ca="1" si="3850"/>
        <v>1000</v>
      </c>
      <c r="IO26" s="385">
        <f t="shared" ca="1" si="3851"/>
        <v>0</v>
      </c>
      <c r="IP26" s="385">
        <f ca="1">IF(IH26&lt;&gt;"",VLOOKUP(IH26,HO4:HU52,7,FALSE),"")</f>
        <v>1000</v>
      </c>
      <c r="IQ26" s="385">
        <f ca="1">IF(IH26&lt;&gt;"",VLOOKUP(IH26,HO4:HU52,5,FALSE),"")</f>
        <v>0</v>
      </c>
      <c r="IR26" s="385">
        <f ca="1">IF(IH26&lt;&gt;"",VLOOKUP(IH26,HO4:HW52,9,FALSE),"")</f>
        <v>13</v>
      </c>
      <c r="IS26" s="385">
        <f t="shared" ca="1" si="3852"/>
        <v>0</v>
      </c>
      <c r="IT26" s="385">
        <f t="shared" ref="IT26" ca="1" si="4086">IF(IH26&lt;&gt;"",RANK(IS26,IS25:IS29),"")</f>
        <v>1</v>
      </c>
      <c r="IU26" s="385">
        <f t="shared" ref="IU26" ca="1" si="4087">IF(IH26&lt;&gt;"",SUMPRODUCT((IS25:IS29=IS26)*(IN25:IN29&gt;IN26)),"")</f>
        <v>0</v>
      </c>
      <c r="IV26" s="385">
        <f t="shared" ref="IV26" ca="1" si="4088">IF(IH26&lt;&gt;"",SUMPRODUCT((IS25:IS29=IS26)*(IN25:IN29=IN26)*(IL25:IL29&gt;IL26)),"")</f>
        <v>0</v>
      </c>
      <c r="IW26" s="385">
        <f t="shared" ref="IW26" ca="1" si="4089">IF(IH26&lt;&gt;"",SUMPRODUCT((IS25:IS29=IS26)*(IN25:IN29=IN26)*(IL25:IL29=IL26)*(IP25:IP29&gt;IP26)),"")</f>
        <v>0</v>
      </c>
      <c r="IX26" s="385">
        <f t="shared" ref="IX26" ca="1" si="4090">IF(IH26&lt;&gt;"",SUMPRODUCT((IS25:IS29=IS26)*(IN25:IN29=IN26)*(IL25:IL29=IL26)*(IP25:IP29=IP26)*(IQ25:IQ29&gt;IQ26)),"")</f>
        <v>0</v>
      </c>
      <c r="IY26" s="385">
        <f t="shared" ref="IY26" ca="1" si="4091">IF(IH26&lt;&gt;"",SUMPRODUCT((IS25:IS29=IS26)*(IN25:IN29=IN26)*(IL25:IL29=IL26)*(IP25:IP29=IP26)*(IQ25:IQ29=IQ26)*(IR25:IR29&gt;IR26)),"")</f>
        <v>2</v>
      </c>
      <c r="IZ26" s="385">
        <f t="shared" ref="IZ26" ca="1" si="4092">IF(IH26&lt;&gt;"",IF(IZ78&lt;&gt;"",IF(IG76=3,IZ78,IZ78+IG76),SUM(IT26:IY26)),"")</f>
        <v>3</v>
      </c>
      <c r="JA26" s="385" t="str">
        <f t="shared" ref="JA26" ca="1" si="4093">IF(IH26&lt;&gt;"",INDEX(IH25:IH29,MATCH(2,IZ25:IZ29,0),0),"")</f>
        <v>Wales</v>
      </c>
      <c r="JB26" s="385" t="str">
        <f t="shared" ref="JB26:JB28" ca="1" si="4094">IF(ID25&lt;&gt;"",ID25,"")</f>
        <v/>
      </c>
      <c r="JC26" s="385">
        <f ca="1">SUMPRODUCT((LM3:LM54=JB26)*(LP3:LP54=JB27)*(LQ3:LQ54="W"))+SUMPRODUCT((LM3:LM54=JB26)*(LP3:LP54=JB28)*(LQ3:LQ54="W"))+SUMPRODUCT((LM3:LM54=JB26)*(LP3:LP54=JB29)*(LQ3:LQ54="W"))+SUMPRODUCT((LM3:LM54=JB27)*(LP3:LP54=JB26)*(LR3:LR54="W"))+SUMPRODUCT((LM3:LM54=JB28)*(LP3:LP54=JB26)*(LR3:LR54="W"))+SUMPRODUCT((LM3:LM54=JB29)*(LP3:LP54=JB26)*(LR3:LR54="W"))</f>
        <v>0</v>
      </c>
      <c r="JD26" s="385">
        <f ca="1">SUMPRODUCT((LM3:LM54=JB26)*(LP3:LP54=JB27)*(LQ3:LQ54="D"))+SUMPRODUCT((LM3:LM54=JB26)*(LP3:LP54=JB28)*(LQ3:LQ54="D"))+SUMPRODUCT((LM3:LM54=JB26)*(LP3:LP54=JB29)*(LQ3:LQ54="D"))+SUMPRODUCT((LM3:LM54=JB27)*(LP3:LP54=JB26)*(LQ3:LQ54="D"))+SUMPRODUCT((LM3:LM54=JB28)*(LP3:LP54=JB26)*(LQ3:LQ54="D"))+SUMPRODUCT((LM3:LM54=JB29)*(LP3:LP54=JB26)*(LQ3:LQ54="D"))</f>
        <v>0</v>
      </c>
      <c r="JE26" s="385">
        <f ca="1">SUMPRODUCT((LM3:LM54=JB26)*(LP3:LP54=JB27)*(LQ3:LQ54="L"))+SUMPRODUCT((LM3:LM54=JB26)*(LP3:LP54=JB28)*(LQ3:LQ54="L"))+SUMPRODUCT((LM3:LM54=JB26)*(LP3:LP54=JB29)*(LQ3:LQ54="L"))+SUMPRODUCT((LM3:LM54=JB27)*(LP3:LP54=JB26)*(LR3:LR54="L"))+SUMPRODUCT((LM3:LM54=JB28)*(LP3:LP54=JB26)*(LR3:LR54="L"))+SUMPRODUCT((LM3:LM54=JB29)*(LP3:LP54=JB26)*(LR3:LR54="L"))</f>
        <v>0</v>
      </c>
      <c r="JF26" s="385">
        <f ca="1">SUMPRODUCT((LM3:LM54=JB26)*(LP3:LP54=JB27)*LN3:LN54)+SUMPRODUCT((LM3:LM54=JB26)*(LP3:LP54=JB28)*LN3:LN54)+SUMPRODUCT((LM3:LM54=JB26)*(LP3:LP54=JB29)*LN3:LN54)+SUMPRODUCT((LM3:LM54=JB26)*(LP3:LP54=JB25)*LN3:LN54)+SUMPRODUCT((LM3:LM54=JB27)*(LP3:LP54=JB26)*LO3:LO54)+SUMPRODUCT((LM3:LM54=JB28)*(LP3:LP54=JB26)*LO3:LO54)+SUMPRODUCT((LM3:LM54=JB29)*(LP3:LP54=JB26)*LO3:LO54)+SUMPRODUCT((LM3:LM54=JB25)*(LP3:LP54=JB26)*LO3:LO54)</f>
        <v>0</v>
      </c>
      <c r="JG26" s="385">
        <f ca="1">SUMPRODUCT((LM3:LM54=JB26)*(LP3:LP54=JB27)*LO3:LO54)+SUMPRODUCT((LM3:LM54=JB26)*(LP3:LP54=JB28)*LO3:LO54)+SUMPRODUCT((LM3:LM54=JB26)*(LP3:LP54=JB29)*LO3:LO54)+SUMPRODUCT((LM3:LM54=JB26)*(LP3:LP54=JB25)*LO3:LO54)+SUMPRODUCT((LM3:LM54=JB27)*(LP3:LP54=JB26)*LN3:LN54)+SUMPRODUCT((LM3:LM54=JB28)*(LP3:LP54=JB26)*LN3:LN54)+SUMPRODUCT((LM3:LM54=JB29)*(LP3:LP54=JB26)*LN3:LN54)+SUMPRODUCT((LM3:LM54=JB25)*(LP3:LP54=JB26)*LN3:LN54)</f>
        <v>0</v>
      </c>
      <c r="JH26" s="385">
        <f t="shared" ref="JH26:JH28" ca="1" si="4095">JF26-JG26+1000</f>
        <v>1000</v>
      </c>
      <c r="JI26" s="385" t="str">
        <f t="shared" ref="JI26:JI28" ca="1" si="4096">IF(JB26&lt;&gt;"",JC26*3+JD26*1,"")</f>
        <v/>
      </c>
      <c r="JJ26" s="385" t="str">
        <f ca="1">IF(JB26&lt;&gt;"",VLOOKUP(JB26,HO4:HU52,7,FALSE),"")</f>
        <v/>
      </c>
      <c r="JK26" s="385" t="str">
        <f ca="1">IF(JB26&lt;&gt;"",VLOOKUP(JB26,HO4:HU52,5,FALSE),"")</f>
        <v/>
      </c>
      <c r="JL26" s="385" t="str">
        <f ca="1">IF(JB26&lt;&gt;"",VLOOKUP(JB26,HO4:HW52,9,FALSE),"")</f>
        <v/>
      </c>
      <c r="JM26" s="385" t="str">
        <f t="shared" ref="JM26:JM28" ca="1" si="4097">JI26</f>
        <v/>
      </c>
      <c r="JN26" s="385" t="str">
        <f t="shared" ref="JN26" ca="1" si="4098">IF(JB26&lt;&gt;"",RANK(JM26,JM25:JM29),"")</f>
        <v/>
      </c>
      <c r="JO26" s="385" t="str">
        <f t="shared" ref="JO26" ca="1" si="4099">IF(JB26&lt;&gt;"",SUMPRODUCT((JM25:JM29=JM26)*(JH25:JH29&gt;JH26)),"")</f>
        <v/>
      </c>
      <c r="JP26" s="385" t="str">
        <f t="shared" ref="JP26" ca="1" si="4100">IF(JB26&lt;&gt;"",SUMPRODUCT((JM25:JM29=JM26)*(JH25:JH29=JH26)*(JF25:JF29&gt;JF26)),"")</f>
        <v/>
      </c>
      <c r="JQ26" s="385" t="str">
        <f t="shared" ref="JQ26" ca="1" si="4101">IF(JB26&lt;&gt;"",SUMPRODUCT((JM25:JM29=JM26)*(JH25:JH29=JH26)*(JF25:JF29=JF26)*(JJ25:JJ29&gt;JJ26)),"")</f>
        <v/>
      </c>
      <c r="JR26" s="385" t="str">
        <f t="shared" ref="JR26" ca="1" si="4102">IF(JB26&lt;&gt;"",SUMPRODUCT((JM25:JM29=JM26)*(JH25:JH29=JH26)*(JF25:JF29=JF26)*(JJ25:JJ29=JJ26)*(JK25:JK29&gt;JK26)),"")</f>
        <v/>
      </c>
      <c r="JS26" s="385" t="str">
        <f t="shared" ref="JS26" ca="1" si="4103">IF(JB26&lt;&gt;"",SUMPRODUCT((JM25:JM29=JM26)*(JH25:JH29=JH26)*(JF25:JF29=JF26)*(JJ25:JJ29=JJ26)*(JK25:JK29=JK26)*(JL25:JL29&gt;JL26)),"")</f>
        <v/>
      </c>
      <c r="JT26" s="385" t="str">
        <f t="shared" ref="JT26" ca="1" si="4104">IF(JB26&lt;&gt;"",IF(JT78&lt;&gt;"",IF(JA76=3,JT78,JT78+JA76),SUM(JN26:JS26)+1),"")</f>
        <v/>
      </c>
      <c r="JU26" s="385" t="str">
        <f t="shared" ref="JU26" ca="1" si="4105">IF(JB26&lt;&gt;"",INDEX(JB26:JB29,MATCH(2,JT26:JT29,0),0),"")</f>
        <v/>
      </c>
      <c r="LJ26" s="385" t="str">
        <f t="shared" ref="LJ26" ca="1" si="4106">IF(JU26&lt;&gt;"",JU26,IF(JA26&lt;&gt;"",JA26,IA26))</f>
        <v>Wales</v>
      </c>
      <c r="LK26" s="385">
        <v>2</v>
      </c>
      <c r="LL26" s="385">
        <v>24</v>
      </c>
      <c r="LM26" s="389" t="str">
        <f t="shared" si="9"/>
        <v>England</v>
      </c>
      <c r="LN26" s="389">
        <f ca="1">IF(OFFSET('Game Board'!O31,0,LN1)&lt;&gt;"",OFFSET('Game Board'!O31,0,LN1),0)</f>
        <v>0</v>
      </c>
      <c r="LO26" s="389">
        <f ca="1">IF(OFFSET('Game Board'!P31,0,LN1)&lt;&gt;"",OFFSET('Game Board'!P31,0,LN1),0)</f>
        <v>0</v>
      </c>
      <c r="LP26" s="389" t="str">
        <f t="shared" si="10"/>
        <v>Wales</v>
      </c>
      <c r="LQ26" s="389" t="str">
        <f ca="1">IF(AND(OFFSET('Game Board'!O31,0,LN1)&lt;&gt;"",OFFSET('Game Board'!P31,0,LN1)&lt;&gt;""),IF(LN26&gt;LO26,"W",IF(LN26=LO26,"D","L")),"")</f>
        <v/>
      </c>
      <c r="LR26" s="385" t="str">
        <f t="shared" ca="1" si="2842"/>
        <v/>
      </c>
      <c r="LT26" s="385">
        <f ca="1">VLOOKUP(LU26,PP25:PQ29,2,FALSE)</f>
        <v>4</v>
      </c>
      <c r="LU26" s="386" t="str">
        <f t="shared" si="3862"/>
        <v>England</v>
      </c>
      <c r="LV26" s="385">
        <f ca="1">SUMPRODUCT((PS3:PS54=LU26)*(PW3:PW54="W"))+SUMPRODUCT((PV3:PV54=LU26)*(PX3:PX54="W"))</f>
        <v>0</v>
      </c>
      <c r="LW26" s="385">
        <f ca="1">SUMPRODUCT((PS3:PS54=LU26)*(PW3:PW54="D"))+SUMPRODUCT((PV3:PV54=LU26)*(PX3:PX54="D"))</f>
        <v>0</v>
      </c>
      <c r="LX26" s="385">
        <f ca="1">SUMPRODUCT((PS3:PS54=LU26)*(PW3:PW54="L"))+SUMPRODUCT((PV3:PV54=LU26)*(PX3:PX54="L"))</f>
        <v>0</v>
      </c>
      <c r="LY26" s="385">
        <f t="shared" ref="LY26" ca="1" si="4107">SUMIF(PS3:PS72,LU26,PT3:PT72)+SUMIF(PV3:PV72,LU26,PU3:PU72)</f>
        <v>0</v>
      </c>
      <c r="LZ26" s="385">
        <f t="shared" ref="LZ26" ca="1" si="4108">SUMIF(PV3:PV72,LU26,PT3:PT72)+SUMIF(PS3:PS72,LU26,PU3:PU72)</f>
        <v>0</v>
      </c>
      <c r="MA26" s="385">
        <f t="shared" ca="1" si="3865"/>
        <v>1000</v>
      </c>
      <c r="MB26" s="385">
        <f t="shared" ca="1" si="3866"/>
        <v>0</v>
      </c>
      <c r="MC26" s="391">
        <f t="shared" si="72"/>
        <v>5</v>
      </c>
      <c r="MD26" s="385">
        <f t="shared" ref="MD26" ca="1" si="4109">IF(COUNTIF(MB25:MB29,4)&lt;&gt;4,RANK(MB26,MB25:MB29),MB78)</f>
        <v>1</v>
      </c>
      <c r="MF26" s="385">
        <f t="shared" ref="MF26" ca="1" si="4110">SUMPRODUCT((MD25:MD28=MD26)*(MC25:MC28&lt;MC26))+MD26</f>
        <v>1</v>
      </c>
      <c r="MG26" s="386" t="str">
        <f t="shared" ref="MG26" ca="1" si="4111">INDEX(LU25:LU29,MATCH(2,MF25:MF29,0),0)</f>
        <v>Netherlands</v>
      </c>
      <c r="MH26" s="385">
        <f t="shared" ref="MH26" ca="1" si="4112">INDEX(MD25:MD29,MATCH(MG26,LU25:LU29,0),0)</f>
        <v>1</v>
      </c>
      <c r="MI26" s="385" t="str">
        <f t="shared" ref="MI26" ca="1" si="4113">IF(MI25&lt;&gt;"",MG26,"")</f>
        <v>Netherlands</v>
      </c>
      <c r="MJ26" s="385" t="str">
        <f t="shared" ref="MJ26" ca="1" si="4114">IF(MJ25&lt;&gt;"",MG27,"")</f>
        <v/>
      </c>
      <c r="MK26" s="385" t="str">
        <f t="shared" ref="MK26" ca="1" si="4115">IF(MK25&lt;&gt;"",MG28,"")</f>
        <v/>
      </c>
      <c r="ML26" s="385" t="str">
        <f t="shared" ref="ML26" si="4116">IF(ML25&lt;&gt;"",MG29,"")</f>
        <v/>
      </c>
      <c r="MN26" s="385" t="str">
        <f t="shared" ca="1" si="3875"/>
        <v>Netherlands</v>
      </c>
      <c r="MO26" s="385">
        <f ca="1">SUMPRODUCT((PS3:PS54=MN26)*(PV3:PV54=MN27)*(PW3:PW54="W"))+SUMPRODUCT((PS3:PS54=MN26)*(PV3:PV54=MN28)*(PW3:PW54="W"))+SUMPRODUCT((PS3:PS54=MN26)*(PV3:PV54=MN29)*(PW3:PW54="W"))+SUMPRODUCT((PS3:PS54=MN26)*(PV3:PV54=MN25)*(PW3:PW54="W"))+SUMPRODUCT((PS3:PS54=MN27)*(PV3:PV54=MN26)*(PX3:PX54="W"))+SUMPRODUCT((PS3:PS54=MN28)*(PV3:PV54=MN26)*(PX3:PX54="W"))+SUMPRODUCT((PS3:PS54=MN29)*(PV3:PV54=MN26)*(PX3:PX54="W"))+SUMPRODUCT((PS3:PS54=MN25)*(PV3:PV54=MN26)*(PX3:PX54="W"))</f>
        <v>0</v>
      </c>
      <c r="MP26" s="385">
        <f ca="1">SUMPRODUCT((PS3:PS54=MN26)*(PV3:PV54=MN27)*(PW3:PW54="D"))+SUMPRODUCT((PS3:PS54=MN26)*(PV3:PV54=MN28)*(PW3:PW54="D"))+SUMPRODUCT((PS3:PS54=MN26)*(PV3:PV54=MN29)*(PW3:PW54="D"))+SUMPRODUCT((PS3:PS54=MN26)*(PV3:PV54=MN25)*(PW3:PW54="D"))+SUMPRODUCT((PS3:PS54=MN27)*(PV3:PV54=MN26)*(PW3:PW54="D"))+SUMPRODUCT((PS3:PS54=MN28)*(PV3:PV54=MN26)*(PW3:PW54="D"))+SUMPRODUCT((PS3:PS54=MN29)*(PV3:PV54=MN26)*(PW3:PW54="D"))+SUMPRODUCT((PS3:PS54=MN25)*(PV3:PV54=MN26)*(PW3:PW54="D"))</f>
        <v>0</v>
      </c>
      <c r="MQ26" s="385">
        <f ca="1">SUMPRODUCT((PS3:PS54=MN26)*(PV3:PV54=MN27)*(PW3:PW54="L"))+SUMPRODUCT((PS3:PS54=MN26)*(PV3:PV54=MN28)*(PW3:PW54="L"))+SUMPRODUCT((PS3:PS54=MN26)*(PV3:PV54=MN29)*(PW3:PW54="L"))+SUMPRODUCT((PS3:PS54=MN26)*(PV3:PV54=MN25)*(PW3:PW54="L"))+SUMPRODUCT((PS3:PS54=MN27)*(PV3:PV54=MN26)*(PX3:PX54="L"))+SUMPRODUCT((PS3:PS54=MN28)*(PV3:PV54=MN26)*(PX3:PX54="L"))+SUMPRODUCT((PS3:PS54=MN29)*(PV3:PV54=MN26)*(PX3:PX54="L"))+SUMPRODUCT((PS3:PS54=MN25)*(PV3:PV54=MN26)*(PX3:PX54="L"))</f>
        <v>0</v>
      </c>
      <c r="MR26" s="385">
        <f ca="1">SUMPRODUCT((PS3:PS54=MN26)*(PV3:PV54=MN27)*PT3:PT54)+SUMPRODUCT((PS3:PS54=MN26)*(PV3:PV54=MN28)*PT3:PT54)+SUMPRODUCT((PS3:PS54=MN26)*(PV3:PV54=MN29)*PT3:PT54)+SUMPRODUCT((PS3:PS54=MN26)*(PV3:PV54=MN25)*PT3:PT54)+SUMPRODUCT((PS3:PS54=MN27)*(PV3:PV54=MN26)*PU3:PU54)+SUMPRODUCT((PS3:PS54=MN28)*(PV3:PV54=MN26)*PU3:PU54)+SUMPRODUCT((PS3:PS54=MN29)*(PV3:PV54=MN26)*PU3:PU54)+SUMPRODUCT((PS3:PS54=MN25)*(PV3:PV54=MN26)*PU3:PU54)</f>
        <v>0</v>
      </c>
      <c r="MS26" s="385">
        <f ca="1">SUMPRODUCT((PS3:PS54=MN26)*(PV3:PV54=MN27)*PU3:PU54)+SUMPRODUCT((PS3:PS54=MN26)*(PV3:PV54=MN28)*PU3:PU54)+SUMPRODUCT((PS3:PS54=MN26)*(PV3:PV54=MN29)*PU3:PU54)+SUMPRODUCT((PS3:PS54=MN26)*(PV3:PV54=MN25)*PU3:PU54)+SUMPRODUCT((PS3:PS54=MN27)*(PV3:PV54=MN26)*PT3:PT54)+SUMPRODUCT((PS3:PS54=MN28)*(PV3:PV54=MN26)*PT3:PT54)+SUMPRODUCT((PS3:PS54=MN29)*(PV3:PV54=MN26)*PT3:PT54)+SUMPRODUCT((PS3:PS54=MN25)*(PV3:PV54=MN26)*PT3:PT54)</f>
        <v>0</v>
      </c>
      <c r="MT26" s="385">
        <f t="shared" ca="1" si="3876"/>
        <v>1000</v>
      </c>
      <c r="MU26" s="385">
        <f t="shared" ca="1" si="3877"/>
        <v>0</v>
      </c>
      <c r="MV26" s="385">
        <f ca="1">IF(MN26&lt;&gt;"",VLOOKUP(MN26,LU4:MA52,7,FALSE),"")</f>
        <v>1000</v>
      </c>
      <c r="MW26" s="385">
        <f ca="1">IF(MN26&lt;&gt;"",VLOOKUP(MN26,LU4:MA52,5,FALSE),"")</f>
        <v>0</v>
      </c>
      <c r="MX26" s="385">
        <f ca="1">IF(MN26&lt;&gt;"",VLOOKUP(MN26,LU4:MC52,9,FALSE),"")</f>
        <v>13</v>
      </c>
      <c r="MY26" s="385">
        <f t="shared" ca="1" si="3878"/>
        <v>0</v>
      </c>
      <c r="MZ26" s="385">
        <f t="shared" ref="MZ26" ca="1" si="4117">IF(MN26&lt;&gt;"",RANK(MY26,MY25:MY29),"")</f>
        <v>1</v>
      </c>
      <c r="NA26" s="385">
        <f t="shared" ref="NA26" ca="1" si="4118">IF(MN26&lt;&gt;"",SUMPRODUCT((MY25:MY29=MY26)*(MT25:MT29&gt;MT26)),"")</f>
        <v>0</v>
      </c>
      <c r="NB26" s="385">
        <f t="shared" ref="NB26" ca="1" si="4119">IF(MN26&lt;&gt;"",SUMPRODUCT((MY25:MY29=MY26)*(MT25:MT29=MT26)*(MR25:MR29&gt;MR26)),"")</f>
        <v>0</v>
      </c>
      <c r="NC26" s="385">
        <f t="shared" ref="NC26" ca="1" si="4120">IF(MN26&lt;&gt;"",SUMPRODUCT((MY25:MY29=MY26)*(MT25:MT29=MT26)*(MR25:MR29=MR26)*(MV25:MV29&gt;MV26)),"")</f>
        <v>0</v>
      </c>
      <c r="ND26" s="385">
        <f t="shared" ref="ND26" ca="1" si="4121">IF(MN26&lt;&gt;"",SUMPRODUCT((MY25:MY29=MY26)*(MT25:MT29=MT26)*(MR25:MR29=MR26)*(MV25:MV29=MV26)*(MW25:MW29&gt;MW26)),"")</f>
        <v>0</v>
      </c>
      <c r="NE26" s="385">
        <f t="shared" ref="NE26" ca="1" si="4122">IF(MN26&lt;&gt;"",SUMPRODUCT((MY25:MY29=MY26)*(MT25:MT29=MT26)*(MR25:MR29=MR26)*(MV25:MV29=MV26)*(MW25:MW29=MW26)*(MX25:MX29&gt;MX26)),"")</f>
        <v>2</v>
      </c>
      <c r="NF26" s="385">
        <f t="shared" ref="NF26" ca="1" si="4123">IF(MN26&lt;&gt;"",IF(NF78&lt;&gt;"",IF(MM76=3,NF78,NF78+MM76),SUM(MZ26:NE26)),"")</f>
        <v>3</v>
      </c>
      <c r="NG26" s="385" t="str">
        <f t="shared" ref="NG26" ca="1" si="4124">IF(MN26&lt;&gt;"",INDEX(MN25:MN29,MATCH(2,NF25:NF29,0),0),"")</f>
        <v>Wales</v>
      </c>
      <c r="NH26" s="385" t="str">
        <f t="shared" ref="NH26:NH28" ca="1" si="4125">IF(MJ25&lt;&gt;"",MJ25,"")</f>
        <v/>
      </c>
      <c r="NI26" s="385">
        <f ca="1">SUMPRODUCT((PS3:PS54=NH26)*(PV3:PV54=NH27)*(PW3:PW54="W"))+SUMPRODUCT((PS3:PS54=NH26)*(PV3:PV54=NH28)*(PW3:PW54="W"))+SUMPRODUCT((PS3:PS54=NH26)*(PV3:PV54=NH29)*(PW3:PW54="W"))+SUMPRODUCT((PS3:PS54=NH27)*(PV3:PV54=NH26)*(PX3:PX54="W"))+SUMPRODUCT((PS3:PS54=NH28)*(PV3:PV54=NH26)*(PX3:PX54="W"))+SUMPRODUCT((PS3:PS54=NH29)*(PV3:PV54=NH26)*(PX3:PX54="W"))</f>
        <v>0</v>
      </c>
      <c r="NJ26" s="385">
        <f ca="1">SUMPRODUCT((PS3:PS54=NH26)*(PV3:PV54=NH27)*(PW3:PW54="D"))+SUMPRODUCT((PS3:PS54=NH26)*(PV3:PV54=NH28)*(PW3:PW54="D"))+SUMPRODUCT((PS3:PS54=NH26)*(PV3:PV54=NH29)*(PW3:PW54="D"))+SUMPRODUCT((PS3:PS54=NH27)*(PV3:PV54=NH26)*(PW3:PW54="D"))+SUMPRODUCT((PS3:PS54=NH28)*(PV3:PV54=NH26)*(PW3:PW54="D"))+SUMPRODUCT((PS3:PS54=NH29)*(PV3:PV54=NH26)*(PW3:PW54="D"))</f>
        <v>0</v>
      </c>
      <c r="NK26" s="385">
        <f ca="1">SUMPRODUCT((PS3:PS54=NH26)*(PV3:PV54=NH27)*(PW3:PW54="L"))+SUMPRODUCT((PS3:PS54=NH26)*(PV3:PV54=NH28)*(PW3:PW54="L"))+SUMPRODUCT((PS3:PS54=NH26)*(PV3:PV54=NH29)*(PW3:PW54="L"))+SUMPRODUCT((PS3:PS54=NH27)*(PV3:PV54=NH26)*(PX3:PX54="L"))+SUMPRODUCT((PS3:PS54=NH28)*(PV3:PV54=NH26)*(PX3:PX54="L"))+SUMPRODUCT((PS3:PS54=NH29)*(PV3:PV54=NH26)*(PX3:PX54="L"))</f>
        <v>0</v>
      </c>
      <c r="NL26" s="385">
        <f ca="1">SUMPRODUCT((PS3:PS54=NH26)*(PV3:PV54=NH27)*PT3:PT54)+SUMPRODUCT((PS3:PS54=NH26)*(PV3:PV54=NH28)*PT3:PT54)+SUMPRODUCT((PS3:PS54=NH26)*(PV3:PV54=NH29)*PT3:PT54)+SUMPRODUCT((PS3:PS54=NH26)*(PV3:PV54=NH25)*PT3:PT54)+SUMPRODUCT((PS3:PS54=NH27)*(PV3:PV54=NH26)*PU3:PU54)+SUMPRODUCT((PS3:PS54=NH28)*(PV3:PV54=NH26)*PU3:PU54)+SUMPRODUCT((PS3:PS54=NH29)*(PV3:PV54=NH26)*PU3:PU54)+SUMPRODUCT((PS3:PS54=NH25)*(PV3:PV54=NH26)*PU3:PU54)</f>
        <v>0</v>
      </c>
      <c r="NM26" s="385">
        <f ca="1">SUMPRODUCT((PS3:PS54=NH26)*(PV3:PV54=NH27)*PU3:PU54)+SUMPRODUCT((PS3:PS54=NH26)*(PV3:PV54=NH28)*PU3:PU54)+SUMPRODUCT((PS3:PS54=NH26)*(PV3:PV54=NH29)*PU3:PU54)+SUMPRODUCT((PS3:PS54=NH26)*(PV3:PV54=NH25)*PU3:PU54)+SUMPRODUCT((PS3:PS54=NH27)*(PV3:PV54=NH26)*PT3:PT54)+SUMPRODUCT((PS3:PS54=NH28)*(PV3:PV54=NH26)*PT3:PT54)+SUMPRODUCT((PS3:PS54=NH29)*(PV3:PV54=NH26)*PT3:PT54)+SUMPRODUCT((PS3:PS54=NH25)*(PV3:PV54=NH26)*PT3:PT54)</f>
        <v>0</v>
      </c>
      <c r="NN26" s="385">
        <f t="shared" ref="NN26:NN28" ca="1" si="4126">NL26-NM26+1000</f>
        <v>1000</v>
      </c>
      <c r="NO26" s="385" t="str">
        <f t="shared" ref="NO26:NO28" ca="1" si="4127">IF(NH26&lt;&gt;"",NI26*3+NJ26*1,"")</f>
        <v/>
      </c>
      <c r="NP26" s="385" t="str">
        <f ca="1">IF(NH26&lt;&gt;"",VLOOKUP(NH26,LU4:MA52,7,FALSE),"")</f>
        <v/>
      </c>
      <c r="NQ26" s="385" t="str">
        <f ca="1">IF(NH26&lt;&gt;"",VLOOKUP(NH26,LU4:MA52,5,FALSE),"")</f>
        <v/>
      </c>
      <c r="NR26" s="385" t="str">
        <f ca="1">IF(NH26&lt;&gt;"",VLOOKUP(NH26,LU4:MC52,9,FALSE),"")</f>
        <v/>
      </c>
      <c r="NS26" s="385" t="str">
        <f t="shared" ref="NS26:NS28" ca="1" si="4128">NO26</f>
        <v/>
      </c>
      <c r="NT26" s="385" t="str">
        <f t="shared" ref="NT26" ca="1" si="4129">IF(NH26&lt;&gt;"",RANK(NS26,NS25:NS29),"")</f>
        <v/>
      </c>
      <c r="NU26" s="385" t="str">
        <f t="shared" ref="NU26" ca="1" si="4130">IF(NH26&lt;&gt;"",SUMPRODUCT((NS25:NS29=NS26)*(NN25:NN29&gt;NN26)),"")</f>
        <v/>
      </c>
      <c r="NV26" s="385" t="str">
        <f t="shared" ref="NV26" ca="1" si="4131">IF(NH26&lt;&gt;"",SUMPRODUCT((NS25:NS29=NS26)*(NN25:NN29=NN26)*(NL25:NL29&gt;NL26)),"")</f>
        <v/>
      </c>
      <c r="NW26" s="385" t="str">
        <f t="shared" ref="NW26" ca="1" si="4132">IF(NH26&lt;&gt;"",SUMPRODUCT((NS25:NS29=NS26)*(NN25:NN29=NN26)*(NL25:NL29=NL26)*(NP25:NP29&gt;NP26)),"")</f>
        <v/>
      </c>
      <c r="NX26" s="385" t="str">
        <f t="shared" ref="NX26" ca="1" si="4133">IF(NH26&lt;&gt;"",SUMPRODUCT((NS25:NS29=NS26)*(NN25:NN29=NN26)*(NL25:NL29=NL26)*(NP25:NP29=NP26)*(NQ25:NQ29&gt;NQ26)),"")</f>
        <v/>
      </c>
      <c r="NY26" s="385" t="str">
        <f t="shared" ref="NY26" ca="1" si="4134">IF(NH26&lt;&gt;"",SUMPRODUCT((NS25:NS29=NS26)*(NN25:NN29=NN26)*(NL25:NL29=NL26)*(NP25:NP29=NP26)*(NQ25:NQ29=NQ26)*(NR25:NR29&gt;NR26)),"")</f>
        <v/>
      </c>
      <c r="NZ26" s="385" t="str">
        <f t="shared" ref="NZ26" ca="1" si="4135">IF(NH26&lt;&gt;"",IF(NZ78&lt;&gt;"",IF(NG76=3,NZ78,NZ78+NG76),SUM(NT26:NY26)+1),"")</f>
        <v/>
      </c>
      <c r="OA26" s="385" t="str">
        <f t="shared" ref="OA26" ca="1" si="4136">IF(NH26&lt;&gt;"",INDEX(NH26:NH29,MATCH(2,NZ26:NZ29,0),0),"")</f>
        <v/>
      </c>
      <c r="PP26" s="385" t="str">
        <f t="shared" ref="PP26" ca="1" si="4137">IF(OA26&lt;&gt;"",OA26,IF(NG26&lt;&gt;"",NG26,MG26))</f>
        <v>Wales</v>
      </c>
      <c r="PQ26" s="385">
        <v>2</v>
      </c>
      <c r="PR26" s="385">
        <v>24</v>
      </c>
      <c r="PS26" s="389" t="str">
        <f t="shared" si="12"/>
        <v>England</v>
      </c>
      <c r="PT26" s="389">
        <f ca="1">IF(OFFSET('Game Board'!O31,0,PT1)&lt;&gt;"",OFFSET('Game Board'!O31,0,PT1),0)</f>
        <v>0</v>
      </c>
      <c r="PU26" s="389">
        <f ca="1">IF(OFFSET('Game Board'!P31,0,PT1)&lt;&gt;"",OFFSET('Game Board'!P31,0,PT1),0)</f>
        <v>0</v>
      </c>
      <c r="PV26" s="389" t="str">
        <f t="shared" si="13"/>
        <v>Wales</v>
      </c>
      <c r="PW26" s="389" t="str">
        <f ca="1">IF(AND(OFFSET('Game Board'!O31,0,PT1)&lt;&gt;"",OFFSET('Game Board'!P31,0,PT1)&lt;&gt;""),IF(PT26&gt;PU26,"W",IF(PT26=PU26,"D","L")),"")</f>
        <v/>
      </c>
      <c r="PX26" s="385" t="str">
        <f t="shared" ca="1" si="2874"/>
        <v/>
      </c>
      <c r="PZ26" s="385">
        <f ca="1">VLOOKUP(QA26,TV25:TW29,2,FALSE)</f>
        <v>4</v>
      </c>
      <c r="QA26" s="386" t="str">
        <f t="shared" si="3888"/>
        <v>England</v>
      </c>
      <c r="QB26" s="385">
        <f ca="1">SUMPRODUCT((TY3:TY54=QA26)*(UC3:UC54="W"))+SUMPRODUCT((UB3:UB54=QA26)*(UD3:UD54="W"))</f>
        <v>0</v>
      </c>
      <c r="QC26" s="385">
        <f ca="1">SUMPRODUCT((TY3:TY54=QA26)*(UC3:UC54="D"))+SUMPRODUCT((UB3:UB54=QA26)*(UD3:UD54="D"))</f>
        <v>0</v>
      </c>
      <c r="QD26" s="385">
        <f ca="1">SUMPRODUCT((TY3:TY54=QA26)*(UC3:UC54="L"))+SUMPRODUCT((UB3:UB54=QA26)*(UD3:UD54="L"))</f>
        <v>0</v>
      </c>
      <c r="QE26" s="385">
        <f t="shared" ref="QE26" ca="1" si="4138">SUMIF(TY3:TY72,QA26,TZ3:TZ72)+SUMIF(UB3:UB72,QA26,UA3:UA72)</f>
        <v>0</v>
      </c>
      <c r="QF26" s="385">
        <f t="shared" ref="QF26" ca="1" si="4139">SUMIF(UB3:UB72,QA26,TZ3:TZ72)+SUMIF(TY3:TY72,QA26,UA3:UA72)</f>
        <v>0</v>
      </c>
      <c r="QG26" s="385">
        <f t="shared" ca="1" si="3891"/>
        <v>1000</v>
      </c>
      <c r="QH26" s="385">
        <f t="shared" ca="1" si="3892"/>
        <v>0</v>
      </c>
      <c r="QI26" s="391">
        <f t="shared" si="99"/>
        <v>5</v>
      </c>
      <c r="QJ26" s="385">
        <f t="shared" ref="QJ26" ca="1" si="4140">IF(COUNTIF(QH25:QH29,4)&lt;&gt;4,RANK(QH26,QH25:QH29),QH78)</f>
        <v>1</v>
      </c>
      <c r="QL26" s="385">
        <f t="shared" ref="QL26" ca="1" si="4141">SUMPRODUCT((QJ25:QJ28=QJ26)*(QI25:QI28&lt;QI26))+QJ26</f>
        <v>1</v>
      </c>
      <c r="QM26" s="386" t="str">
        <f t="shared" ref="QM26" ca="1" si="4142">INDEX(QA25:QA29,MATCH(2,QL25:QL29,0),0)</f>
        <v>Netherlands</v>
      </c>
      <c r="QN26" s="385">
        <f t="shared" ref="QN26" ca="1" si="4143">INDEX(QJ25:QJ29,MATCH(QM26,QA25:QA29,0),0)</f>
        <v>1</v>
      </c>
      <c r="QO26" s="385" t="str">
        <f t="shared" ref="QO26" ca="1" si="4144">IF(QO25&lt;&gt;"",QM26,"")</f>
        <v>Netherlands</v>
      </c>
      <c r="QP26" s="385" t="str">
        <f t="shared" ref="QP26" ca="1" si="4145">IF(QP25&lt;&gt;"",QM27,"")</f>
        <v/>
      </c>
      <c r="QQ26" s="385" t="str">
        <f t="shared" ref="QQ26" ca="1" si="4146">IF(QQ25&lt;&gt;"",QM28,"")</f>
        <v/>
      </c>
      <c r="QR26" s="385" t="str">
        <f t="shared" ref="QR26" si="4147">IF(QR25&lt;&gt;"",QM29,"")</f>
        <v/>
      </c>
      <c r="QT26" s="385" t="str">
        <f t="shared" ca="1" si="3901"/>
        <v>Netherlands</v>
      </c>
      <c r="QU26" s="385">
        <f ca="1">SUMPRODUCT((TY3:TY54=QT26)*(UB3:UB54=QT27)*(UC3:UC54="W"))+SUMPRODUCT((TY3:TY54=QT26)*(UB3:UB54=QT28)*(UC3:UC54="W"))+SUMPRODUCT((TY3:TY54=QT26)*(UB3:UB54=QT29)*(UC3:UC54="W"))+SUMPRODUCT((TY3:TY54=QT26)*(UB3:UB54=QT25)*(UC3:UC54="W"))+SUMPRODUCT((TY3:TY54=QT27)*(UB3:UB54=QT26)*(UD3:UD54="W"))+SUMPRODUCT((TY3:TY54=QT28)*(UB3:UB54=QT26)*(UD3:UD54="W"))+SUMPRODUCT((TY3:TY54=QT29)*(UB3:UB54=QT26)*(UD3:UD54="W"))+SUMPRODUCT((TY3:TY54=QT25)*(UB3:UB54=QT26)*(UD3:UD54="W"))</f>
        <v>0</v>
      </c>
      <c r="QV26" s="385">
        <f ca="1">SUMPRODUCT((TY3:TY54=QT26)*(UB3:UB54=QT27)*(UC3:UC54="D"))+SUMPRODUCT((TY3:TY54=QT26)*(UB3:UB54=QT28)*(UC3:UC54="D"))+SUMPRODUCT((TY3:TY54=QT26)*(UB3:UB54=QT29)*(UC3:UC54="D"))+SUMPRODUCT((TY3:TY54=QT26)*(UB3:UB54=QT25)*(UC3:UC54="D"))+SUMPRODUCT((TY3:TY54=QT27)*(UB3:UB54=QT26)*(UC3:UC54="D"))+SUMPRODUCT((TY3:TY54=QT28)*(UB3:UB54=QT26)*(UC3:UC54="D"))+SUMPRODUCT((TY3:TY54=QT29)*(UB3:UB54=QT26)*(UC3:UC54="D"))+SUMPRODUCT((TY3:TY54=QT25)*(UB3:UB54=QT26)*(UC3:UC54="D"))</f>
        <v>0</v>
      </c>
      <c r="QW26" s="385">
        <f ca="1">SUMPRODUCT((TY3:TY54=QT26)*(UB3:UB54=QT27)*(UC3:UC54="L"))+SUMPRODUCT((TY3:TY54=QT26)*(UB3:UB54=QT28)*(UC3:UC54="L"))+SUMPRODUCT((TY3:TY54=QT26)*(UB3:UB54=QT29)*(UC3:UC54="L"))+SUMPRODUCT((TY3:TY54=QT26)*(UB3:UB54=QT25)*(UC3:UC54="L"))+SUMPRODUCT((TY3:TY54=QT27)*(UB3:UB54=QT26)*(UD3:UD54="L"))+SUMPRODUCT((TY3:TY54=QT28)*(UB3:UB54=QT26)*(UD3:UD54="L"))+SUMPRODUCT((TY3:TY54=QT29)*(UB3:UB54=QT26)*(UD3:UD54="L"))+SUMPRODUCT((TY3:TY54=QT25)*(UB3:UB54=QT26)*(UD3:UD54="L"))</f>
        <v>0</v>
      </c>
      <c r="QX26" s="385">
        <f ca="1">SUMPRODUCT((TY3:TY54=QT26)*(UB3:UB54=QT27)*TZ3:TZ54)+SUMPRODUCT((TY3:TY54=QT26)*(UB3:UB54=QT28)*TZ3:TZ54)+SUMPRODUCT((TY3:TY54=QT26)*(UB3:UB54=QT29)*TZ3:TZ54)+SUMPRODUCT((TY3:TY54=QT26)*(UB3:UB54=QT25)*TZ3:TZ54)+SUMPRODUCT((TY3:TY54=QT27)*(UB3:UB54=QT26)*UA3:UA54)+SUMPRODUCT((TY3:TY54=QT28)*(UB3:UB54=QT26)*UA3:UA54)+SUMPRODUCT((TY3:TY54=QT29)*(UB3:UB54=QT26)*UA3:UA54)+SUMPRODUCT((TY3:TY54=QT25)*(UB3:UB54=QT26)*UA3:UA54)</f>
        <v>0</v>
      </c>
      <c r="QY26" s="385">
        <f ca="1">SUMPRODUCT((TY3:TY54=QT26)*(UB3:UB54=QT27)*UA3:UA54)+SUMPRODUCT((TY3:TY54=QT26)*(UB3:UB54=QT28)*UA3:UA54)+SUMPRODUCT((TY3:TY54=QT26)*(UB3:UB54=QT29)*UA3:UA54)+SUMPRODUCT((TY3:TY54=QT26)*(UB3:UB54=QT25)*UA3:UA54)+SUMPRODUCT((TY3:TY54=QT27)*(UB3:UB54=QT26)*TZ3:TZ54)+SUMPRODUCT((TY3:TY54=QT28)*(UB3:UB54=QT26)*TZ3:TZ54)+SUMPRODUCT((TY3:TY54=QT29)*(UB3:UB54=QT26)*TZ3:TZ54)+SUMPRODUCT((TY3:TY54=QT25)*(UB3:UB54=QT26)*TZ3:TZ54)</f>
        <v>0</v>
      </c>
      <c r="QZ26" s="385">
        <f t="shared" ca="1" si="3902"/>
        <v>1000</v>
      </c>
      <c r="RA26" s="385">
        <f t="shared" ca="1" si="3903"/>
        <v>0</v>
      </c>
      <c r="RB26" s="385">
        <f ca="1">IF(QT26&lt;&gt;"",VLOOKUP(QT26,QA4:QG52,7,FALSE),"")</f>
        <v>1000</v>
      </c>
      <c r="RC26" s="385">
        <f ca="1">IF(QT26&lt;&gt;"",VLOOKUP(QT26,QA4:QG52,5,FALSE),"")</f>
        <v>0</v>
      </c>
      <c r="RD26" s="385">
        <f ca="1">IF(QT26&lt;&gt;"",VLOOKUP(QT26,QA4:QI52,9,FALSE),"")</f>
        <v>13</v>
      </c>
      <c r="RE26" s="385">
        <f t="shared" ca="1" si="3904"/>
        <v>0</v>
      </c>
      <c r="RF26" s="385">
        <f t="shared" ref="RF26" ca="1" si="4148">IF(QT26&lt;&gt;"",RANK(RE26,RE25:RE29),"")</f>
        <v>1</v>
      </c>
      <c r="RG26" s="385">
        <f t="shared" ref="RG26" ca="1" si="4149">IF(QT26&lt;&gt;"",SUMPRODUCT((RE25:RE29=RE26)*(QZ25:QZ29&gt;QZ26)),"")</f>
        <v>0</v>
      </c>
      <c r="RH26" s="385">
        <f t="shared" ref="RH26" ca="1" si="4150">IF(QT26&lt;&gt;"",SUMPRODUCT((RE25:RE29=RE26)*(QZ25:QZ29=QZ26)*(QX25:QX29&gt;QX26)),"")</f>
        <v>0</v>
      </c>
      <c r="RI26" s="385">
        <f t="shared" ref="RI26" ca="1" si="4151">IF(QT26&lt;&gt;"",SUMPRODUCT((RE25:RE29=RE26)*(QZ25:QZ29=QZ26)*(QX25:QX29=QX26)*(RB25:RB29&gt;RB26)),"")</f>
        <v>0</v>
      </c>
      <c r="RJ26" s="385">
        <f t="shared" ref="RJ26" ca="1" si="4152">IF(QT26&lt;&gt;"",SUMPRODUCT((RE25:RE29=RE26)*(QZ25:QZ29=QZ26)*(QX25:QX29=QX26)*(RB25:RB29=RB26)*(RC25:RC29&gt;RC26)),"")</f>
        <v>0</v>
      </c>
      <c r="RK26" s="385">
        <f t="shared" ref="RK26" ca="1" si="4153">IF(QT26&lt;&gt;"",SUMPRODUCT((RE25:RE29=RE26)*(QZ25:QZ29=QZ26)*(QX25:QX29=QX26)*(RB25:RB29=RB26)*(RC25:RC29=RC26)*(RD25:RD29&gt;RD26)),"")</f>
        <v>2</v>
      </c>
      <c r="RL26" s="385">
        <f t="shared" ref="RL26" ca="1" si="4154">IF(QT26&lt;&gt;"",IF(RL78&lt;&gt;"",IF(QS76=3,RL78,RL78+QS76),SUM(RF26:RK26)),"")</f>
        <v>3</v>
      </c>
      <c r="RM26" s="385" t="str">
        <f t="shared" ref="RM26" ca="1" si="4155">IF(QT26&lt;&gt;"",INDEX(QT25:QT29,MATCH(2,RL25:RL29,0),0),"")</f>
        <v>Wales</v>
      </c>
      <c r="RN26" s="385" t="str">
        <f t="shared" ref="RN26:RN28" ca="1" si="4156">IF(QP25&lt;&gt;"",QP25,"")</f>
        <v/>
      </c>
      <c r="RO26" s="385">
        <f ca="1">SUMPRODUCT((TY3:TY54=RN26)*(UB3:UB54=RN27)*(UC3:UC54="W"))+SUMPRODUCT((TY3:TY54=RN26)*(UB3:UB54=RN28)*(UC3:UC54="W"))+SUMPRODUCT((TY3:TY54=RN26)*(UB3:UB54=RN29)*(UC3:UC54="W"))+SUMPRODUCT((TY3:TY54=RN27)*(UB3:UB54=RN26)*(UD3:UD54="W"))+SUMPRODUCT((TY3:TY54=RN28)*(UB3:UB54=RN26)*(UD3:UD54="W"))+SUMPRODUCT((TY3:TY54=RN29)*(UB3:UB54=RN26)*(UD3:UD54="W"))</f>
        <v>0</v>
      </c>
      <c r="RP26" s="385">
        <f ca="1">SUMPRODUCT((TY3:TY54=RN26)*(UB3:UB54=RN27)*(UC3:UC54="D"))+SUMPRODUCT((TY3:TY54=RN26)*(UB3:UB54=RN28)*(UC3:UC54="D"))+SUMPRODUCT((TY3:TY54=RN26)*(UB3:UB54=RN29)*(UC3:UC54="D"))+SUMPRODUCT((TY3:TY54=RN27)*(UB3:UB54=RN26)*(UC3:UC54="D"))+SUMPRODUCT((TY3:TY54=RN28)*(UB3:UB54=RN26)*(UC3:UC54="D"))+SUMPRODUCT((TY3:TY54=RN29)*(UB3:UB54=RN26)*(UC3:UC54="D"))</f>
        <v>0</v>
      </c>
      <c r="RQ26" s="385">
        <f ca="1">SUMPRODUCT((TY3:TY54=RN26)*(UB3:UB54=RN27)*(UC3:UC54="L"))+SUMPRODUCT((TY3:TY54=RN26)*(UB3:UB54=RN28)*(UC3:UC54="L"))+SUMPRODUCT((TY3:TY54=RN26)*(UB3:UB54=RN29)*(UC3:UC54="L"))+SUMPRODUCT((TY3:TY54=RN27)*(UB3:UB54=RN26)*(UD3:UD54="L"))+SUMPRODUCT((TY3:TY54=RN28)*(UB3:UB54=RN26)*(UD3:UD54="L"))+SUMPRODUCT((TY3:TY54=RN29)*(UB3:UB54=RN26)*(UD3:UD54="L"))</f>
        <v>0</v>
      </c>
      <c r="RR26" s="385">
        <f ca="1">SUMPRODUCT((TY3:TY54=RN26)*(UB3:UB54=RN27)*TZ3:TZ54)+SUMPRODUCT((TY3:TY54=RN26)*(UB3:UB54=RN28)*TZ3:TZ54)+SUMPRODUCT((TY3:TY54=RN26)*(UB3:UB54=RN29)*TZ3:TZ54)+SUMPRODUCT((TY3:TY54=RN26)*(UB3:UB54=RN25)*TZ3:TZ54)+SUMPRODUCT((TY3:TY54=RN27)*(UB3:UB54=RN26)*UA3:UA54)+SUMPRODUCT((TY3:TY54=RN28)*(UB3:UB54=RN26)*UA3:UA54)+SUMPRODUCT((TY3:TY54=RN29)*(UB3:UB54=RN26)*UA3:UA54)+SUMPRODUCT((TY3:TY54=RN25)*(UB3:UB54=RN26)*UA3:UA54)</f>
        <v>0</v>
      </c>
      <c r="RS26" s="385">
        <f ca="1">SUMPRODUCT((TY3:TY54=RN26)*(UB3:UB54=RN27)*UA3:UA54)+SUMPRODUCT((TY3:TY54=RN26)*(UB3:UB54=RN28)*UA3:UA54)+SUMPRODUCT((TY3:TY54=RN26)*(UB3:UB54=RN29)*UA3:UA54)+SUMPRODUCT((TY3:TY54=RN26)*(UB3:UB54=RN25)*UA3:UA54)+SUMPRODUCT((TY3:TY54=RN27)*(UB3:UB54=RN26)*TZ3:TZ54)+SUMPRODUCT((TY3:TY54=RN28)*(UB3:UB54=RN26)*TZ3:TZ54)+SUMPRODUCT((TY3:TY54=RN29)*(UB3:UB54=RN26)*TZ3:TZ54)+SUMPRODUCT((TY3:TY54=RN25)*(UB3:UB54=RN26)*TZ3:TZ54)</f>
        <v>0</v>
      </c>
      <c r="RT26" s="385">
        <f t="shared" ref="RT26:RT28" ca="1" si="4157">RR26-RS26+1000</f>
        <v>1000</v>
      </c>
      <c r="RU26" s="385" t="str">
        <f t="shared" ref="RU26:RU28" ca="1" si="4158">IF(RN26&lt;&gt;"",RO26*3+RP26*1,"")</f>
        <v/>
      </c>
      <c r="RV26" s="385" t="str">
        <f ca="1">IF(RN26&lt;&gt;"",VLOOKUP(RN26,QA4:QG52,7,FALSE),"")</f>
        <v/>
      </c>
      <c r="RW26" s="385" t="str">
        <f ca="1">IF(RN26&lt;&gt;"",VLOOKUP(RN26,QA4:QG52,5,FALSE),"")</f>
        <v/>
      </c>
      <c r="RX26" s="385" t="str">
        <f ca="1">IF(RN26&lt;&gt;"",VLOOKUP(RN26,QA4:QI52,9,FALSE),"")</f>
        <v/>
      </c>
      <c r="RY26" s="385" t="str">
        <f t="shared" ref="RY26:RY28" ca="1" si="4159">RU26</f>
        <v/>
      </c>
      <c r="RZ26" s="385" t="str">
        <f t="shared" ref="RZ26" ca="1" si="4160">IF(RN26&lt;&gt;"",RANK(RY26,RY25:RY29),"")</f>
        <v/>
      </c>
      <c r="SA26" s="385" t="str">
        <f t="shared" ref="SA26" ca="1" si="4161">IF(RN26&lt;&gt;"",SUMPRODUCT((RY25:RY29=RY26)*(RT25:RT29&gt;RT26)),"")</f>
        <v/>
      </c>
      <c r="SB26" s="385" t="str">
        <f t="shared" ref="SB26" ca="1" si="4162">IF(RN26&lt;&gt;"",SUMPRODUCT((RY25:RY29=RY26)*(RT25:RT29=RT26)*(RR25:RR29&gt;RR26)),"")</f>
        <v/>
      </c>
      <c r="SC26" s="385" t="str">
        <f t="shared" ref="SC26" ca="1" si="4163">IF(RN26&lt;&gt;"",SUMPRODUCT((RY25:RY29=RY26)*(RT25:RT29=RT26)*(RR25:RR29=RR26)*(RV25:RV29&gt;RV26)),"")</f>
        <v/>
      </c>
      <c r="SD26" s="385" t="str">
        <f t="shared" ref="SD26" ca="1" si="4164">IF(RN26&lt;&gt;"",SUMPRODUCT((RY25:RY29=RY26)*(RT25:RT29=RT26)*(RR25:RR29=RR26)*(RV25:RV29=RV26)*(RW25:RW29&gt;RW26)),"")</f>
        <v/>
      </c>
      <c r="SE26" s="385" t="str">
        <f t="shared" ref="SE26" ca="1" si="4165">IF(RN26&lt;&gt;"",SUMPRODUCT((RY25:RY29=RY26)*(RT25:RT29=RT26)*(RR25:RR29=RR26)*(RV25:RV29=RV26)*(RW25:RW29=RW26)*(RX25:RX29&gt;RX26)),"")</f>
        <v/>
      </c>
      <c r="SF26" s="385" t="str">
        <f t="shared" ref="SF26" ca="1" si="4166">IF(RN26&lt;&gt;"",IF(SF78&lt;&gt;"",IF(RM76=3,SF78,SF78+RM76),SUM(RZ26:SE26)+1),"")</f>
        <v/>
      </c>
      <c r="SG26" s="385" t="str">
        <f t="shared" ref="SG26" ca="1" si="4167">IF(RN26&lt;&gt;"",INDEX(RN26:RN29,MATCH(2,SF26:SF29,0),0),"")</f>
        <v/>
      </c>
      <c r="TV26" s="385" t="str">
        <f t="shared" ref="TV26" ca="1" si="4168">IF(SG26&lt;&gt;"",SG26,IF(RM26&lt;&gt;"",RM26,QM26))</f>
        <v>Wales</v>
      </c>
      <c r="TW26" s="385">
        <v>2</v>
      </c>
      <c r="TX26" s="385">
        <v>24</v>
      </c>
      <c r="TY26" s="389" t="str">
        <f t="shared" si="15"/>
        <v>England</v>
      </c>
      <c r="TZ26" s="389">
        <f ca="1">IF(OFFSET('Game Board'!O31,0,TZ1)&lt;&gt;"",OFFSET('Game Board'!O31,0,TZ1),0)</f>
        <v>0</v>
      </c>
      <c r="UA26" s="389">
        <f ca="1">IF(OFFSET('Game Board'!P31,0,TZ1)&lt;&gt;"",OFFSET('Game Board'!P31,0,TZ1),0)</f>
        <v>0</v>
      </c>
      <c r="UB26" s="389" t="str">
        <f t="shared" si="16"/>
        <v>Wales</v>
      </c>
      <c r="UC26" s="389" t="str">
        <f ca="1">IF(AND(OFFSET('Game Board'!O31,0,TZ1)&lt;&gt;"",OFFSET('Game Board'!P31,0,TZ1)&lt;&gt;""),IF(TZ26&gt;UA26,"W",IF(TZ26=UA26,"D","L")),"")</f>
        <v/>
      </c>
      <c r="UD26" s="385" t="str">
        <f t="shared" ca="1" si="2906"/>
        <v/>
      </c>
      <c r="UF26" s="385">
        <f ca="1">VLOOKUP(UG26,YB25:YC29,2,FALSE)</f>
        <v>4</v>
      </c>
      <c r="UG26" s="386" t="str">
        <f t="shared" si="3914"/>
        <v>England</v>
      </c>
      <c r="UH26" s="385">
        <f ca="1">SUMPRODUCT((YE3:YE54=UG26)*(YI3:YI54="W"))+SUMPRODUCT((YH3:YH54=UG26)*(YJ3:YJ54="W"))</f>
        <v>0</v>
      </c>
      <c r="UI26" s="385">
        <f ca="1">SUMPRODUCT((YE3:YE54=UG26)*(YI3:YI54="D"))+SUMPRODUCT((YH3:YH54=UG26)*(YJ3:YJ54="D"))</f>
        <v>0</v>
      </c>
      <c r="UJ26" s="385">
        <f ca="1">SUMPRODUCT((YE3:YE54=UG26)*(YI3:YI54="L"))+SUMPRODUCT((YH3:YH54=UG26)*(YJ3:YJ54="L"))</f>
        <v>0</v>
      </c>
      <c r="UK26" s="385">
        <f t="shared" ref="UK26" ca="1" si="4169">SUMIF(YE3:YE72,UG26,YF3:YF72)+SUMIF(YH3:YH72,UG26,YG3:YG72)</f>
        <v>0</v>
      </c>
      <c r="UL26" s="385">
        <f t="shared" ref="UL26" ca="1" si="4170">SUMIF(YH3:YH72,UG26,YF3:YF72)+SUMIF(YE3:YE72,UG26,YG3:YG72)</f>
        <v>0</v>
      </c>
      <c r="UM26" s="385">
        <f t="shared" ca="1" si="3917"/>
        <v>1000</v>
      </c>
      <c r="UN26" s="385">
        <f t="shared" ca="1" si="3918"/>
        <v>0</v>
      </c>
      <c r="UO26" s="391">
        <f t="shared" si="126"/>
        <v>5</v>
      </c>
      <c r="UP26" s="385">
        <f t="shared" ref="UP26" ca="1" si="4171">IF(COUNTIF(UN25:UN29,4)&lt;&gt;4,RANK(UN26,UN25:UN29),UN78)</f>
        <v>1</v>
      </c>
      <c r="UR26" s="385">
        <f t="shared" ref="UR26" ca="1" si="4172">SUMPRODUCT((UP25:UP28=UP26)*(UO25:UO28&lt;UO26))+UP26</f>
        <v>1</v>
      </c>
      <c r="US26" s="386" t="str">
        <f t="shared" ref="US26" ca="1" si="4173">INDEX(UG25:UG29,MATCH(2,UR25:UR29,0),0)</f>
        <v>Netherlands</v>
      </c>
      <c r="UT26" s="385">
        <f t="shared" ref="UT26" ca="1" si="4174">INDEX(UP25:UP29,MATCH(US26,UG25:UG29,0),0)</f>
        <v>1</v>
      </c>
      <c r="UU26" s="385" t="str">
        <f t="shared" ref="UU26" ca="1" si="4175">IF(UU25&lt;&gt;"",US26,"")</f>
        <v>Netherlands</v>
      </c>
      <c r="UV26" s="385" t="str">
        <f t="shared" ref="UV26" ca="1" si="4176">IF(UV25&lt;&gt;"",US27,"")</f>
        <v/>
      </c>
      <c r="UW26" s="385" t="str">
        <f t="shared" ref="UW26" ca="1" si="4177">IF(UW25&lt;&gt;"",US28,"")</f>
        <v/>
      </c>
      <c r="UX26" s="385" t="str">
        <f t="shared" ref="UX26" si="4178">IF(UX25&lt;&gt;"",US29,"")</f>
        <v/>
      </c>
      <c r="UZ26" s="385" t="str">
        <f t="shared" ca="1" si="3927"/>
        <v>Netherlands</v>
      </c>
      <c r="VA26" s="385">
        <f ca="1">SUMPRODUCT((YE3:YE54=UZ26)*(YH3:YH54=UZ27)*(YI3:YI54="W"))+SUMPRODUCT((YE3:YE54=UZ26)*(YH3:YH54=UZ28)*(YI3:YI54="W"))+SUMPRODUCT((YE3:YE54=UZ26)*(YH3:YH54=UZ29)*(YI3:YI54="W"))+SUMPRODUCT((YE3:YE54=UZ26)*(YH3:YH54=UZ25)*(YI3:YI54="W"))+SUMPRODUCT((YE3:YE54=UZ27)*(YH3:YH54=UZ26)*(YJ3:YJ54="W"))+SUMPRODUCT((YE3:YE54=UZ28)*(YH3:YH54=UZ26)*(YJ3:YJ54="W"))+SUMPRODUCT((YE3:YE54=UZ29)*(YH3:YH54=UZ26)*(YJ3:YJ54="W"))+SUMPRODUCT((YE3:YE54=UZ25)*(YH3:YH54=UZ26)*(YJ3:YJ54="W"))</f>
        <v>0</v>
      </c>
      <c r="VB26" s="385">
        <f ca="1">SUMPRODUCT((YE3:YE54=UZ26)*(YH3:YH54=UZ27)*(YI3:YI54="D"))+SUMPRODUCT((YE3:YE54=UZ26)*(YH3:YH54=UZ28)*(YI3:YI54="D"))+SUMPRODUCT((YE3:YE54=UZ26)*(YH3:YH54=UZ29)*(YI3:YI54="D"))+SUMPRODUCT((YE3:YE54=UZ26)*(YH3:YH54=UZ25)*(YI3:YI54="D"))+SUMPRODUCT((YE3:YE54=UZ27)*(YH3:YH54=UZ26)*(YI3:YI54="D"))+SUMPRODUCT((YE3:YE54=UZ28)*(YH3:YH54=UZ26)*(YI3:YI54="D"))+SUMPRODUCT((YE3:YE54=UZ29)*(YH3:YH54=UZ26)*(YI3:YI54="D"))+SUMPRODUCT((YE3:YE54=UZ25)*(YH3:YH54=UZ26)*(YI3:YI54="D"))</f>
        <v>0</v>
      </c>
      <c r="VC26" s="385">
        <f ca="1">SUMPRODUCT((YE3:YE54=UZ26)*(YH3:YH54=UZ27)*(YI3:YI54="L"))+SUMPRODUCT((YE3:YE54=UZ26)*(YH3:YH54=UZ28)*(YI3:YI54="L"))+SUMPRODUCT((YE3:YE54=UZ26)*(YH3:YH54=UZ29)*(YI3:YI54="L"))+SUMPRODUCT((YE3:YE54=UZ26)*(YH3:YH54=UZ25)*(YI3:YI54="L"))+SUMPRODUCT((YE3:YE54=UZ27)*(YH3:YH54=UZ26)*(YJ3:YJ54="L"))+SUMPRODUCT((YE3:YE54=UZ28)*(YH3:YH54=UZ26)*(YJ3:YJ54="L"))+SUMPRODUCT((YE3:YE54=UZ29)*(YH3:YH54=UZ26)*(YJ3:YJ54="L"))+SUMPRODUCT((YE3:YE54=UZ25)*(YH3:YH54=UZ26)*(YJ3:YJ54="L"))</f>
        <v>0</v>
      </c>
      <c r="VD26" s="385">
        <f ca="1">SUMPRODUCT((YE3:YE54=UZ26)*(YH3:YH54=UZ27)*YF3:YF54)+SUMPRODUCT((YE3:YE54=UZ26)*(YH3:YH54=UZ28)*YF3:YF54)+SUMPRODUCT((YE3:YE54=UZ26)*(YH3:YH54=UZ29)*YF3:YF54)+SUMPRODUCT((YE3:YE54=UZ26)*(YH3:YH54=UZ25)*YF3:YF54)+SUMPRODUCT((YE3:YE54=UZ27)*(YH3:YH54=UZ26)*YG3:YG54)+SUMPRODUCT((YE3:YE54=UZ28)*(YH3:YH54=UZ26)*YG3:YG54)+SUMPRODUCT((YE3:YE54=UZ29)*(YH3:YH54=UZ26)*YG3:YG54)+SUMPRODUCT((YE3:YE54=UZ25)*(YH3:YH54=UZ26)*YG3:YG54)</f>
        <v>0</v>
      </c>
      <c r="VE26" s="385">
        <f ca="1">SUMPRODUCT((YE3:YE54=UZ26)*(YH3:YH54=UZ27)*YG3:YG54)+SUMPRODUCT((YE3:YE54=UZ26)*(YH3:YH54=UZ28)*YG3:YG54)+SUMPRODUCT((YE3:YE54=UZ26)*(YH3:YH54=UZ29)*YG3:YG54)+SUMPRODUCT((YE3:YE54=UZ26)*(YH3:YH54=UZ25)*YG3:YG54)+SUMPRODUCT((YE3:YE54=UZ27)*(YH3:YH54=UZ26)*YF3:YF54)+SUMPRODUCT((YE3:YE54=UZ28)*(YH3:YH54=UZ26)*YF3:YF54)+SUMPRODUCT((YE3:YE54=UZ29)*(YH3:YH54=UZ26)*YF3:YF54)+SUMPRODUCT((YE3:YE54=UZ25)*(YH3:YH54=UZ26)*YF3:YF54)</f>
        <v>0</v>
      </c>
      <c r="VF26" s="385">
        <f t="shared" ca="1" si="3928"/>
        <v>1000</v>
      </c>
      <c r="VG26" s="385">
        <f t="shared" ca="1" si="3929"/>
        <v>0</v>
      </c>
      <c r="VH26" s="385">
        <f ca="1">IF(UZ26&lt;&gt;"",VLOOKUP(UZ26,UG4:UM52,7,FALSE),"")</f>
        <v>1000</v>
      </c>
      <c r="VI26" s="385">
        <f ca="1">IF(UZ26&lt;&gt;"",VLOOKUP(UZ26,UG4:UM52,5,FALSE),"")</f>
        <v>0</v>
      </c>
      <c r="VJ26" s="385">
        <f ca="1">IF(UZ26&lt;&gt;"",VLOOKUP(UZ26,UG4:UO52,9,FALSE),"")</f>
        <v>13</v>
      </c>
      <c r="VK26" s="385">
        <f t="shared" ca="1" si="3930"/>
        <v>0</v>
      </c>
      <c r="VL26" s="385">
        <f t="shared" ref="VL26" ca="1" si="4179">IF(UZ26&lt;&gt;"",RANK(VK26,VK25:VK29),"")</f>
        <v>1</v>
      </c>
      <c r="VM26" s="385">
        <f t="shared" ref="VM26" ca="1" si="4180">IF(UZ26&lt;&gt;"",SUMPRODUCT((VK25:VK29=VK26)*(VF25:VF29&gt;VF26)),"")</f>
        <v>0</v>
      </c>
      <c r="VN26" s="385">
        <f t="shared" ref="VN26" ca="1" si="4181">IF(UZ26&lt;&gt;"",SUMPRODUCT((VK25:VK29=VK26)*(VF25:VF29=VF26)*(VD25:VD29&gt;VD26)),"")</f>
        <v>0</v>
      </c>
      <c r="VO26" s="385">
        <f t="shared" ref="VO26" ca="1" si="4182">IF(UZ26&lt;&gt;"",SUMPRODUCT((VK25:VK29=VK26)*(VF25:VF29=VF26)*(VD25:VD29=VD26)*(VH25:VH29&gt;VH26)),"")</f>
        <v>0</v>
      </c>
      <c r="VP26" s="385">
        <f t="shared" ref="VP26" ca="1" si="4183">IF(UZ26&lt;&gt;"",SUMPRODUCT((VK25:VK29=VK26)*(VF25:VF29=VF26)*(VD25:VD29=VD26)*(VH25:VH29=VH26)*(VI25:VI29&gt;VI26)),"")</f>
        <v>0</v>
      </c>
      <c r="VQ26" s="385">
        <f t="shared" ref="VQ26" ca="1" si="4184">IF(UZ26&lt;&gt;"",SUMPRODUCT((VK25:VK29=VK26)*(VF25:VF29=VF26)*(VD25:VD29=VD26)*(VH25:VH29=VH26)*(VI25:VI29=VI26)*(VJ25:VJ29&gt;VJ26)),"")</f>
        <v>2</v>
      </c>
      <c r="VR26" s="385">
        <f t="shared" ref="VR26" ca="1" si="4185">IF(UZ26&lt;&gt;"",IF(VR78&lt;&gt;"",IF(UY76=3,VR78,VR78+UY76),SUM(VL26:VQ26)),"")</f>
        <v>3</v>
      </c>
      <c r="VS26" s="385" t="str">
        <f t="shared" ref="VS26" ca="1" si="4186">IF(UZ26&lt;&gt;"",INDEX(UZ25:UZ29,MATCH(2,VR25:VR29,0),0),"")</f>
        <v>Wales</v>
      </c>
      <c r="VT26" s="385" t="str">
        <f t="shared" ref="VT26:VT28" ca="1" si="4187">IF(UV25&lt;&gt;"",UV25,"")</f>
        <v/>
      </c>
      <c r="VU26" s="385">
        <f ca="1">SUMPRODUCT((YE3:YE54=VT26)*(YH3:YH54=VT27)*(YI3:YI54="W"))+SUMPRODUCT((YE3:YE54=VT26)*(YH3:YH54=VT28)*(YI3:YI54="W"))+SUMPRODUCT((YE3:YE54=VT26)*(YH3:YH54=VT29)*(YI3:YI54="W"))+SUMPRODUCT((YE3:YE54=VT27)*(YH3:YH54=VT26)*(YJ3:YJ54="W"))+SUMPRODUCT((YE3:YE54=VT28)*(YH3:YH54=VT26)*(YJ3:YJ54="W"))+SUMPRODUCT((YE3:YE54=VT29)*(YH3:YH54=VT26)*(YJ3:YJ54="W"))</f>
        <v>0</v>
      </c>
      <c r="VV26" s="385">
        <f ca="1">SUMPRODUCT((YE3:YE54=VT26)*(YH3:YH54=VT27)*(YI3:YI54="D"))+SUMPRODUCT((YE3:YE54=VT26)*(YH3:YH54=VT28)*(YI3:YI54="D"))+SUMPRODUCT((YE3:YE54=VT26)*(YH3:YH54=VT29)*(YI3:YI54="D"))+SUMPRODUCT((YE3:YE54=VT27)*(YH3:YH54=VT26)*(YI3:YI54="D"))+SUMPRODUCT((YE3:YE54=VT28)*(YH3:YH54=VT26)*(YI3:YI54="D"))+SUMPRODUCT((YE3:YE54=VT29)*(YH3:YH54=VT26)*(YI3:YI54="D"))</f>
        <v>0</v>
      </c>
      <c r="VW26" s="385">
        <f ca="1">SUMPRODUCT((YE3:YE54=VT26)*(YH3:YH54=VT27)*(YI3:YI54="L"))+SUMPRODUCT((YE3:YE54=VT26)*(YH3:YH54=VT28)*(YI3:YI54="L"))+SUMPRODUCT((YE3:YE54=VT26)*(YH3:YH54=VT29)*(YI3:YI54="L"))+SUMPRODUCT((YE3:YE54=VT27)*(YH3:YH54=VT26)*(YJ3:YJ54="L"))+SUMPRODUCT((YE3:YE54=VT28)*(YH3:YH54=VT26)*(YJ3:YJ54="L"))+SUMPRODUCT((YE3:YE54=VT29)*(YH3:YH54=VT26)*(YJ3:YJ54="L"))</f>
        <v>0</v>
      </c>
      <c r="VX26" s="385">
        <f ca="1">SUMPRODUCT((YE3:YE54=VT26)*(YH3:YH54=VT27)*YF3:YF54)+SUMPRODUCT((YE3:YE54=VT26)*(YH3:YH54=VT28)*YF3:YF54)+SUMPRODUCT((YE3:YE54=VT26)*(YH3:YH54=VT29)*YF3:YF54)+SUMPRODUCT((YE3:YE54=VT26)*(YH3:YH54=VT25)*YF3:YF54)+SUMPRODUCT((YE3:YE54=VT27)*(YH3:YH54=VT26)*YG3:YG54)+SUMPRODUCT((YE3:YE54=VT28)*(YH3:YH54=VT26)*YG3:YG54)+SUMPRODUCT((YE3:YE54=VT29)*(YH3:YH54=VT26)*YG3:YG54)+SUMPRODUCT((YE3:YE54=VT25)*(YH3:YH54=VT26)*YG3:YG54)</f>
        <v>0</v>
      </c>
      <c r="VY26" s="385">
        <f ca="1">SUMPRODUCT((YE3:YE54=VT26)*(YH3:YH54=VT27)*YG3:YG54)+SUMPRODUCT((YE3:YE54=VT26)*(YH3:YH54=VT28)*YG3:YG54)+SUMPRODUCT((YE3:YE54=VT26)*(YH3:YH54=VT29)*YG3:YG54)+SUMPRODUCT((YE3:YE54=VT26)*(YH3:YH54=VT25)*YG3:YG54)+SUMPRODUCT((YE3:YE54=VT27)*(YH3:YH54=VT26)*YF3:YF54)+SUMPRODUCT((YE3:YE54=VT28)*(YH3:YH54=VT26)*YF3:YF54)+SUMPRODUCT((YE3:YE54=VT29)*(YH3:YH54=VT26)*YF3:YF54)+SUMPRODUCT((YE3:YE54=VT25)*(YH3:YH54=VT26)*YF3:YF54)</f>
        <v>0</v>
      </c>
      <c r="VZ26" s="385">
        <f t="shared" ref="VZ26:VZ28" ca="1" si="4188">VX26-VY26+1000</f>
        <v>1000</v>
      </c>
      <c r="WA26" s="385" t="str">
        <f t="shared" ref="WA26:WA28" ca="1" si="4189">IF(VT26&lt;&gt;"",VU26*3+VV26*1,"")</f>
        <v/>
      </c>
      <c r="WB26" s="385" t="str">
        <f ca="1">IF(VT26&lt;&gt;"",VLOOKUP(VT26,UG4:UM52,7,FALSE),"")</f>
        <v/>
      </c>
      <c r="WC26" s="385" t="str">
        <f ca="1">IF(VT26&lt;&gt;"",VLOOKUP(VT26,UG4:UM52,5,FALSE),"")</f>
        <v/>
      </c>
      <c r="WD26" s="385" t="str">
        <f ca="1">IF(VT26&lt;&gt;"",VLOOKUP(VT26,UG4:UO52,9,FALSE),"")</f>
        <v/>
      </c>
      <c r="WE26" s="385" t="str">
        <f t="shared" ref="WE26:WE28" ca="1" si="4190">WA26</f>
        <v/>
      </c>
      <c r="WF26" s="385" t="str">
        <f t="shared" ref="WF26" ca="1" si="4191">IF(VT26&lt;&gt;"",RANK(WE26,WE25:WE29),"")</f>
        <v/>
      </c>
      <c r="WG26" s="385" t="str">
        <f t="shared" ref="WG26" ca="1" si="4192">IF(VT26&lt;&gt;"",SUMPRODUCT((WE25:WE29=WE26)*(VZ25:VZ29&gt;VZ26)),"")</f>
        <v/>
      </c>
      <c r="WH26" s="385" t="str">
        <f t="shared" ref="WH26" ca="1" si="4193">IF(VT26&lt;&gt;"",SUMPRODUCT((WE25:WE29=WE26)*(VZ25:VZ29=VZ26)*(VX25:VX29&gt;VX26)),"")</f>
        <v/>
      </c>
      <c r="WI26" s="385" t="str">
        <f t="shared" ref="WI26" ca="1" si="4194">IF(VT26&lt;&gt;"",SUMPRODUCT((WE25:WE29=WE26)*(VZ25:VZ29=VZ26)*(VX25:VX29=VX26)*(WB25:WB29&gt;WB26)),"")</f>
        <v/>
      </c>
      <c r="WJ26" s="385" t="str">
        <f t="shared" ref="WJ26" ca="1" si="4195">IF(VT26&lt;&gt;"",SUMPRODUCT((WE25:WE29=WE26)*(VZ25:VZ29=VZ26)*(VX25:VX29=VX26)*(WB25:WB29=WB26)*(WC25:WC29&gt;WC26)),"")</f>
        <v/>
      </c>
      <c r="WK26" s="385" t="str">
        <f t="shared" ref="WK26" ca="1" si="4196">IF(VT26&lt;&gt;"",SUMPRODUCT((WE25:WE29=WE26)*(VZ25:VZ29=VZ26)*(VX25:VX29=VX26)*(WB25:WB29=WB26)*(WC25:WC29=WC26)*(WD25:WD29&gt;WD26)),"")</f>
        <v/>
      </c>
      <c r="WL26" s="385" t="str">
        <f t="shared" ref="WL26" ca="1" si="4197">IF(VT26&lt;&gt;"",IF(WL78&lt;&gt;"",IF(VS76=3,WL78,WL78+VS76),SUM(WF26:WK26)+1),"")</f>
        <v/>
      </c>
      <c r="WM26" s="385" t="str">
        <f t="shared" ref="WM26" ca="1" si="4198">IF(VT26&lt;&gt;"",INDEX(VT26:VT29,MATCH(2,WL26:WL29,0),0),"")</f>
        <v/>
      </c>
      <c r="YB26" s="385" t="str">
        <f t="shared" ref="YB26" ca="1" si="4199">IF(WM26&lt;&gt;"",WM26,IF(VS26&lt;&gt;"",VS26,US26))</f>
        <v>Wales</v>
      </c>
      <c r="YC26" s="385">
        <v>2</v>
      </c>
      <c r="YD26" s="385">
        <v>24</v>
      </c>
      <c r="YE26" s="389" t="str">
        <f t="shared" si="18"/>
        <v>England</v>
      </c>
      <c r="YF26" s="389">
        <f ca="1">IF(OFFSET('Game Board'!O31,0,YF1)&lt;&gt;"",OFFSET('Game Board'!O31,0,YF1),0)</f>
        <v>0</v>
      </c>
      <c r="YG26" s="389">
        <f ca="1">IF(OFFSET('Game Board'!P31,0,YF1)&lt;&gt;"",OFFSET('Game Board'!P31,0,YF1),0)</f>
        <v>0</v>
      </c>
      <c r="YH26" s="389" t="str">
        <f t="shared" si="19"/>
        <v>Wales</v>
      </c>
      <c r="YI26" s="389" t="str">
        <f ca="1">IF(AND(OFFSET('Game Board'!O31,0,YF1)&lt;&gt;"",OFFSET('Game Board'!P31,0,YF1)&lt;&gt;""),IF(YF26&gt;YG26,"W",IF(YF26=YG26,"D","L")),"")</f>
        <v/>
      </c>
      <c r="YJ26" s="385" t="str">
        <f t="shared" ca="1" si="2938"/>
        <v/>
      </c>
      <c r="YL26" s="385">
        <f ca="1">VLOOKUP(YM26,ACH25:ACI29,2,FALSE)</f>
        <v>4</v>
      </c>
      <c r="YM26" s="386" t="str">
        <f t="shared" si="3940"/>
        <v>England</v>
      </c>
      <c r="YN26" s="385">
        <f ca="1">SUMPRODUCT((ACK3:ACK54=YM26)*(ACO3:ACO54="W"))+SUMPRODUCT((ACN3:ACN54=YM26)*(ACP3:ACP54="W"))</f>
        <v>0</v>
      </c>
      <c r="YO26" s="385">
        <f ca="1">SUMPRODUCT((ACK3:ACK54=YM26)*(ACO3:ACO54="D"))+SUMPRODUCT((ACN3:ACN54=YM26)*(ACP3:ACP54="D"))</f>
        <v>0</v>
      </c>
      <c r="YP26" s="385">
        <f ca="1">SUMPRODUCT((ACK3:ACK54=YM26)*(ACO3:ACO54="L"))+SUMPRODUCT((ACN3:ACN54=YM26)*(ACP3:ACP54="L"))</f>
        <v>0</v>
      </c>
      <c r="YQ26" s="385">
        <f t="shared" ref="YQ26" ca="1" si="4200">SUMIF(ACK3:ACK72,YM26,ACL3:ACL72)+SUMIF(ACN3:ACN72,YM26,ACM3:ACM72)</f>
        <v>0</v>
      </c>
      <c r="YR26" s="385">
        <f t="shared" ref="YR26" ca="1" si="4201">SUMIF(ACN3:ACN72,YM26,ACL3:ACL72)+SUMIF(ACK3:ACK72,YM26,ACM3:ACM72)</f>
        <v>0</v>
      </c>
      <c r="YS26" s="385">
        <f t="shared" ca="1" si="3943"/>
        <v>1000</v>
      </c>
      <c r="YT26" s="385">
        <f t="shared" ca="1" si="3944"/>
        <v>0</v>
      </c>
      <c r="YU26" s="391">
        <f t="shared" si="153"/>
        <v>5</v>
      </c>
      <c r="YV26" s="385">
        <f t="shared" ref="YV26" ca="1" si="4202">IF(COUNTIF(YT25:YT29,4)&lt;&gt;4,RANK(YT26,YT25:YT29),YT78)</f>
        <v>1</v>
      </c>
      <c r="YX26" s="385">
        <f t="shared" ref="YX26" ca="1" si="4203">SUMPRODUCT((YV25:YV28=YV26)*(YU25:YU28&lt;YU26))+YV26</f>
        <v>1</v>
      </c>
      <c r="YY26" s="386" t="str">
        <f t="shared" ref="YY26" ca="1" si="4204">INDEX(YM25:YM29,MATCH(2,YX25:YX29,0),0)</f>
        <v>Netherlands</v>
      </c>
      <c r="YZ26" s="385">
        <f t="shared" ref="YZ26" ca="1" si="4205">INDEX(YV25:YV29,MATCH(YY26,YM25:YM29,0),0)</f>
        <v>1</v>
      </c>
      <c r="ZA26" s="385" t="str">
        <f t="shared" ref="ZA26" ca="1" si="4206">IF(ZA25&lt;&gt;"",YY26,"")</f>
        <v>Netherlands</v>
      </c>
      <c r="ZB26" s="385" t="str">
        <f t="shared" ref="ZB26" ca="1" si="4207">IF(ZB25&lt;&gt;"",YY27,"")</f>
        <v/>
      </c>
      <c r="ZC26" s="385" t="str">
        <f t="shared" ref="ZC26" ca="1" si="4208">IF(ZC25&lt;&gt;"",YY28,"")</f>
        <v/>
      </c>
      <c r="ZD26" s="385" t="str">
        <f t="shared" ref="ZD26" si="4209">IF(ZD25&lt;&gt;"",YY29,"")</f>
        <v/>
      </c>
      <c r="ZF26" s="385" t="str">
        <f t="shared" ca="1" si="3953"/>
        <v>Netherlands</v>
      </c>
      <c r="ZG26" s="385">
        <f ca="1">SUMPRODUCT((ACK3:ACK54=ZF26)*(ACN3:ACN54=ZF27)*(ACO3:ACO54="W"))+SUMPRODUCT((ACK3:ACK54=ZF26)*(ACN3:ACN54=ZF28)*(ACO3:ACO54="W"))+SUMPRODUCT((ACK3:ACK54=ZF26)*(ACN3:ACN54=ZF29)*(ACO3:ACO54="W"))+SUMPRODUCT((ACK3:ACK54=ZF26)*(ACN3:ACN54=ZF25)*(ACO3:ACO54="W"))+SUMPRODUCT((ACK3:ACK54=ZF27)*(ACN3:ACN54=ZF26)*(ACP3:ACP54="W"))+SUMPRODUCT((ACK3:ACK54=ZF28)*(ACN3:ACN54=ZF26)*(ACP3:ACP54="W"))+SUMPRODUCT((ACK3:ACK54=ZF29)*(ACN3:ACN54=ZF26)*(ACP3:ACP54="W"))+SUMPRODUCT((ACK3:ACK54=ZF25)*(ACN3:ACN54=ZF26)*(ACP3:ACP54="W"))</f>
        <v>0</v>
      </c>
      <c r="ZH26" s="385">
        <f ca="1">SUMPRODUCT((ACK3:ACK54=ZF26)*(ACN3:ACN54=ZF27)*(ACO3:ACO54="D"))+SUMPRODUCT((ACK3:ACK54=ZF26)*(ACN3:ACN54=ZF28)*(ACO3:ACO54="D"))+SUMPRODUCT((ACK3:ACK54=ZF26)*(ACN3:ACN54=ZF29)*(ACO3:ACO54="D"))+SUMPRODUCT((ACK3:ACK54=ZF26)*(ACN3:ACN54=ZF25)*(ACO3:ACO54="D"))+SUMPRODUCT((ACK3:ACK54=ZF27)*(ACN3:ACN54=ZF26)*(ACO3:ACO54="D"))+SUMPRODUCT((ACK3:ACK54=ZF28)*(ACN3:ACN54=ZF26)*(ACO3:ACO54="D"))+SUMPRODUCT((ACK3:ACK54=ZF29)*(ACN3:ACN54=ZF26)*(ACO3:ACO54="D"))+SUMPRODUCT((ACK3:ACK54=ZF25)*(ACN3:ACN54=ZF26)*(ACO3:ACO54="D"))</f>
        <v>0</v>
      </c>
      <c r="ZI26" s="385">
        <f ca="1">SUMPRODUCT((ACK3:ACK54=ZF26)*(ACN3:ACN54=ZF27)*(ACO3:ACO54="L"))+SUMPRODUCT((ACK3:ACK54=ZF26)*(ACN3:ACN54=ZF28)*(ACO3:ACO54="L"))+SUMPRODUCT((ACK3:ACK54=ZF26)*(ACN3:ACN54=ZF29)*(ACO3:ACO54="L"))+SUMPRODUCT((ACK3:ACK54=ZF26)*(ACN3:ACN54=ZF25)*(ACO3:ACO54="L"))+SUMPRODUCT((ACK3:ACK54=ZF27)*(ACN3:ACN54=ZF26)*(ACP3:ACP54="L"))+SUMPRODUCT((ACK3:ACK54=ZF28)*(ACN3:ACN54=ZF26)*(ACP3:ACP54="L"))+SUMPRODUCT((ACK3:ACK54=ZF29)*(ACN3:ACN54=ZF26)*(ACP3:ACP54="L"))+SUMPRODUCT((ACK3:ACK54=ZF25)*(ACN3:ACN54=ZF26)*(ACP3:ACP54="L"))</f>
        <v>0</v>
      </c>
      <c r="ZJ26" s="385">
        <f ca="1">SUMPRODUCT((ACK3:ACK54=ZF26)*(ACN3:ACN54=ZF27)*ACL3:ACL54)+SUMPRODUCT((ACK3:ACK54=ZF26)*(ACN3:ACN54=ZF28)*ACL3:ACL54)+SUMPRODUCT((ACK3:ACK54=ZF26)*(ACN3:ACN54=ZF29)*ACL3:ACL54)+SUMPRODUCT((ACK3:ACK54=ZF26)*(ACN3:ACN54=ZF25)*ACL3:ACL54)+SUMPRODUCT((ACK3:ACK54=ZF27)*(ACN3:ACN54=ZF26)*ACM3:ACM54)+SUMPRODUCT((ACK3:ACK54=ZF28)*(ACN3:ACN54=ZF26)*ACM3:ACM54)+SUMPRODUCT((ACK3:ACK54=ZF29)*(ACN3:ACN54=ZF26)*ACM3:ACM54)+SUMPRODUCT((ACK3:ACK54=ZF25)*(ACN3:ACN54=ZF26)*ACM3:ACM54)</f>
        <v>0</v>
      </c>
      <c r="ZK26" s="385">
        <f ca="1">SUMPRODUCT((ACK3:ACK54=ZF26)*(ACN3:ACN54=ZF27)*ACM3:ACM54)+SUMPRODUCT((ACK3:ACK54=ZF26)*(ACN3:ACN54=ZF28)*ACM3:ACM54)+SUMPRODUCT((ACK3:ACK54=ZF26)*(ACN3:ACN54=ZF29)*ACM3:ACM54)+SUMPRODUCT((ACK3:ACK54=ZF26)*(ACN3:ACN54=ZF25)*ACM3:ACM54)+SUMPRODUCT((ACK3:ACK54=ZF27)*(ACN3:ACN54=ZF26)*ACL3:ACL54)+SUMPRODUCT((ACK3:ACK54=ZF28)*(ACN3:ACN54=ZF26)*ACL3:ACL54)+SUMPRODUCT((ACK3:ACK54=ZF29)*(ACN3:ACN54=ZF26)*ACL3:ACL54)+SUMPRODUCT((ACK3:ACK54=ZF25)*(ACN3:ACN54=ZF26)*ACL3:ACL54)</f>
        <v>0</v>
      </c>
      <c r="ZL26" s="385">
        <f t="shared" ca="1" si="3954"/>
        <v>1000</v>
      </c>
      <c r="ZM26" s="385">
        <f t="shared" ca="1" si="3955"/>
        <v>0</v>
      </c>
      <c r="ZN26" s="385">
        <f ca="1">IF(ZF26&lt;&gt;"",VLOOKUP(ZF26,YM4:YS52,7,FALSE),"")</f>
        <v>1000</v>
      </c>
      <c r="ZO26" s="385">
        <f ca="1">IF(ZF26&lt;&gt;"",VLOOKUP(ZF26,YM4:YS52,5,FALSE),"")</f>
        <v>0</v>
      </c>
      <c r="ZP26" s="385">
        <f ca="1">IF(ZF26&lt;&gt;"",VLOOKUP(ZF26,YM4:YU52,9,FALSE),"")</f>
        <v>13</v>
      </c>
      <c r="ZQ26" s="385">
        <f t="shared" ca="1" si="3956"/>
        <v>0</v>
      </c>
      <c r="ZR26" s="385">
        <f t="shared" ref="ZR26" ca="1" si="4210">IF(ZF26&lt;&gt;"",RANK(ZQ26,ZQ25:ZQ29),"")</f>
        <v>1</v>
      </c>
      <c r="ZS26" s="385">
        <f t="shared" ref="ZS26" ca="1" si="4211">IF(ZF26&lt;&gt;"",SUMPRODUCT((ZQ25:ZQ29=ZQ26)*(ZL25:ZL29&gt;ZL26)),"")</f>
        <v>0</v>
      </c>
      <c r="ZT26" s="385">
        <f t="shared" ref="ZT26" ca="1" si="4212">IF(ZF26&lt;&gt;"",SUMPRODUCT((ZQ25:ZQ29=ZQ26)*(ZL25:ZL29=ZL26)*(ZJ25:ZJ29&gt;ZJ26)),"")</f>
        <v>0</v>
      </c>
      <c r="ZU26" s="385">
        <f t="shared" ref="ZU26" ca="1" si="4213">IF(ZF26&lt;&gt;"",SUMPRODUCT((ZQ25:ZQ29=ZQ26)*(ZL25:ZL29=ZL26)*(ZJ25:ZJ29=ZJ26)*(ZN25:ZN29&gt;ZN26)),"")</f>
        <v>0</v>
      </c>
      <c r="ZV26" s="385">
        <f t="shared" ref="ZV26" ca="1" si="4214">IF(ZF26&lt;&gt;"",SUMPRODUCT((ZQ25:ZQ29=ZQ26)*(ZL25:ZL29=ZL26)*(ZJ25:ZJ29=ZJ26)*(ZN25:ZN29=ZN26)*(ZO25:ZO29&gt;ZO26)),"")</f>
        <v>0</v>
      </c>
      <c r="ZW26" s="385">
        <f t="shared" ref="ZW26" ca="1" si="4215">IF(ZF26&lt;&gt;"",SUMPRODUCT((ZQ25:ZQ29=ZQ26)*(ZL25:ZL29=ZL26)*(ZJ25:ZJ29=ZJ26)*(ZN25:ZN29=ZN26)*(ZO25:ZO29=ZO26)*(ZP25:ZP29&gt;ZP26)),"")</f>
        <v>2</v>
      </c>
      <c r="ZX26" s="385">
        <f t="shared" ref="ZX26" ca="1" si="4216">IF(ZF26&lt;&gt;"",IF(ZX78&lt;&gt;"",IF(ZE76=3,ZX78,ZX78+ZE76),SUM(ZR26:ZW26)),"")</f>
        <v>3</v>
      </c>
      <c r="ZY26" s="385" t="str">
        <f t="shared" ref="ZY26" ca="1" si="4217">IF(ZF26&lt;&gt;"",INDEX(ZF25:ZF29,MATCH(2,ZX25:ZX29,0),0),"")</f>
        <v>Wales</v>
      </c>
      <c r="ZZ26" s="385" t="str">
        <f t="shared" ref="ZZ26:ZZ28" ca="1" si="4218">IF(ZB25&lt;&gt;"",ZB25,"")</f>
        <v/>
      </c>
      <c r="AAA26" s="385">
        <f ca="1">SUMPRODUCT((ACK3:ACK54=ZZ26)*(ACN3:ACN54=ZZ27)*(ACO3:ACO54="W"))+SUMPRODUCT((ACK3:ACK54=ZZ26)*(ACN3:ACN54=ZZ28)*(ACO3:ACO54="W"))+SUMPRODUCT((ACK3:ACK54=ZZ26)*(ACN3:ACN54=ZZ29)*(ACO3:ACO54="W"))+SUMPRODUCT((ACK3:ACK54=ZZ27)*(ACN3:ACN54=ZZ26)*(ACP3:ACP54="W"))+SUMPRODUCT((ACK3:ACK54=ZZ28)*(ACN3:ACN54=ZZ26)*(ACP3:ACP54="W"))+SUMPRODUCT((ACK3:ACK54=ZZ29)*(ACN3:ACN54=ZZ26)*(ACP3:ACP54="W"))</f>
        <v>0</v>
      </c>
      <c r="AAB26" s="385">
        <f ca="1">SUMPRODUCT((ACK3:ACK54=ZZ26)*(ACN3:ACN54=ZZ27)*(ACO3:ACO54="D"))+SUMPRODUCT((ACK3:ACK54=ZZ26)*(ACN3:ACN54=ZZ28)*(ACO3:ACO54="D"))+SUMPRODUCT((ACK3:ACK54=ZZ26)*(ACN3:ACN54=ZZ29)*(ACO3:ACO54="D"))+SUMPRODUCT((ACK3:ACK54=ZZ27)*(ACN3:ACN54=ZZ26)*(ACO3:ACO54="D"))+SUMPRODUCT((ACK3:ACK54=ZZ28)*(ACN3:ACN54=ZZ26)*(ACO3:ACO54="D"))+SUMPRODUCT((ACK3:ACK54=ZZ29)*(ACN3:ACN54=ZZ26)*(ACO3:ACO54="D"))</f>
        <v>0</v>
      </c>
      <c r="AAC26" s="385">
        <f ca="1">SUMPRODUCT((ACK3:ACK54=ZZ26)*(ACN3:ACN54=ZZ27)*(ACO3:ACO54="L"))+SUMPRODUCT((ACK3:ACK54=ZZ26)*(ACN3:ACN54=ZZ28)*(ACO3:ACO54="L"))+SUMPRODUCT((ACK3:ACK54=ZZ26)*(ACN3:ACN54=ZZ29)*(ACO3:ACO54="L"))+SUMPRODUCT((ACK3:ACK54=ZZ27)*(ACN3:ACN54=ZZ26)*(ACP3:ACP54="L"))+SUMPRODUCT((ACK3:ACK54=ZZ28)*(ACN3:ACN54=ZZ26)*(ACP3:ACP54="L"))+SUMPRODUCT((ACK3:ACK54=ZZ29)*(ACN3:ACN54=ZZ26)*(ACP3:ACP54="L"))</f>
        <v>0</v>
      </c>
      <c r="AAD26" s="385">
        <f ca="1">SUMPRODUCT((ACK3:ACK54=ZZ26)*(ACN3:ACN54=ZZ27)*ACL3:ACL54)+SUMPRODUCT((ACK3:ACK54=ZZ26)*(ACN3:ACN54=ZZ28)*ACL3:ACL54)+SUMPRODUCT((ACK3:ACK54=ZZ26)*(ACN3:ACN54=ZZ29)*ACL3:ACL54)+SUMPRODUCT((ACK3:ACK54=ZZ26)*(ACN3:ACN54=ZZ25)*ACL3:ACL54)+SUMPRODUCT((ACK3:ACK54=ZZ27)*(ACN3:ACN54=ZZ26)*ACM3:ACM54)+SUMPRODUCT((ACK3:ACK54=ZZ28)*(ACN3:ACN54=ZZ26)*ACM3:ACM54)+SUMPRODUCT((ACK3:ACK54=ZZ29)*(ACN3:ACN54=ZZ26)*ACM3:ACM54)+SUMPRODUCT((ACK3:ACK54=ZZ25)*(ACN3:ACN54=ZZ26)*ACM3:ACM54)</f>
        <v>0</v>
      </c>
      <c r="AAE26" s="385">
        <f ca="1">SUMPRODUCT((ACK3:ACK54=ZZ26)*(ACN3:ACN54=ZZ27)*ACM3:ACM54)+SUMPRODUCT((ACK3:ACK54=ZZ26)*(ACN3:ACN54=ZZ28)*ACM3:ACM54)+SUMPRODUCT((ACK3:ACK54=ZZ26)*(ACN3:ACN54=ZZ29)*ACM3:ACM54)+SUMPRODUCT((ACK3:ACK54=ZZ26)*(ACN3:ACN54=ZZ25)*ACM3:ACM54)+SUMPRODUCT((ACK3:ACK54=ZZ27)*(ACN3:ACN54=ZZ26)*ACL3:ACL54)+SUMPRODUCT((ACK3:ACK54=ZZ28)*(ACN3:ACN54=ZZ26)*ACL3:ACL54)+SUMPRODUCT((ACK3:ACK54=ZZ29)*(ACN3:ACN54=ZZ26)*ACL3:ACL54)+SUMPRODUCT((ACK3:ACK54=ZZ25)*(ACN3:ACN54=ZZ26)*ACL3:ACL54)</f>
        <v>0</v>
      </c>
      <c r="AAF26" s="385">
        <f t="shared" ref="AAF26:AAF28" ca="1" si="4219">AAD26-AAE26+1000</f>
        <v>1000</v>
      </c>
      <c r="AAG26" s="385" t="str">
        <f t="shared" ref="AAG26:AAG28" ca="1" si="4220">IF(ZZ26&lt;&gt;"",AAA26*3+AAB26*1,"")</f>
        <v/>
      </c>
      <c r="AAH26" s="385" t="str">
        <f ca="1">IF(ZZ26&lt;&gt;"",VLOOKUP(ZZ26,YM4:YS52,7,FALSE),"")</f>
        <v/>
      </c>
      <c r="AAI26" s="385" t="str">
        <f ca="1">IF(ZZ26&lt;&gt;"",VLOOKUP(ZZ26,YM4:YS52,5,FALSE),"")</f>
        <v/>
      </c>
      <c r="AAJ26" s="385" t="str">
        <f ca="1">IF(ZZ26&lt;&gt;"",VLOOKUP(ZZ26,YM4:YU52,9,FALSE),"")</f>
        <v/>
      </c>
      <c r="AAK26" s="385" t="str">
        <f t="shared" ref="AAK26:AAK28" ca="1" si="4221">AAG26</f>
        <v/>
      </c>
      <c r="AAL26" s="385" t="str">
        <f t="shared" ref="AAL26" ca="1" si="4222">IF(ZZ26&lt;&gt;"",RANK(AAK26,AAK25:AAK29),"")</f>
        <v/>
      </c>
      <c r="AAM26" s="385" t="str">
        <f t="shared" ref="AAM26" ca="1" si="4223">IF(ZZ26&lt;&gt;"",SUMPRODUCT((AAK25:AAK29=AAK26)*(AAF25:AAF29&gt;AAF26)),"")</f>
        <v/>
      </c>
      <c r="AAN26" s="385" t="str">
        <f t="shared" ref="AAN26" ca="1" si="4224">IF(ZZ26&lt;&gt;"",SUMPRODUCT((AAK25:AAK29=AAK26)*(AAF25:AAF29=AAF26)*(AAD25:AAD29&gt;AAD26)),"")</f>
        <v/>
      </c>
      <c r="AAO26" s="385" t="str">
        <f t="shared" ref="AAO26" ca="1" si="4225">IF(ZZ26&lt;&gt;"",SUMPRODUCT((AAK25:AAK29=AAK26)*(AAF25:AAF29=AAF26)*(AAD25:AAD29=AAD26)*(AAH25:AAH29&gt;AAH26)),"")</f>
        <v/>
      </c>
      <c r="AAP26" s="385" t="str">
        <f t="shared" ref="AAP26" ca="1" si="4226">IF(ZZ26&lt;&gt;"",SUMPRODUCT((AAK25:AAK29=AAK26)*(AAF25:AAF29=AAF26)*(AAD25:AAD29=AAD26)*(AAH25:AAH29=AAH26)*(AAI25:AAI29&gt;AAI26)),"")</f>
        <v/>
      </c>
      <c r="AAQ26" s="385" t="str">
        <f t="shared" ref="AAQ26" ca="1" si="4227">IF(ZZ26&lt;&gt;"",SUMPRODUCT((AAK25:AAK29=AAK26)*(AAF25:AAF29=AAF26)*(AAD25:AAD29=AAD26)*(AAH25:AAH29=AAH26)*(AAI25:AAI29=AAI26)*(AAJ25:AAJ29&gt;AAJ26)),"")</f>
        <v/>
      </c>
      <c r="AAR26" s="385" t="str">
        <f t="shared" ref="AAR26" ca="1" si="4228">IF(ZZ26&lt;&gt;"",IF(AAR78&lt;&gt;"",IF(ZY76=3,AAR78,AAR78+ZY76),SUM(AAL26:AAQ26)+1),"")</f>
        <v/>
      </c>
      <c r="AAS26" s="385" t="str">
        <f t="shared" ref="AAS26" ca="1" si="4229">IF(ZZ26&lt;&gt;"",INDEX(ZZ26:ZZ29,MATCH(2,AAR26:AAR29,0),0),"")</f>
        <v/>
      </c>
      <c r="ACH26" s="385" t="str">
        <f t="shared" ref="ACH26" ca="1" si="4230">IF(AAS26&lt;&gt;"",AAS26,IF(ZY26&lt;&gt;"",ZY26,YY26))</f>
        <v>Wales</v>
      </c>
      <c r="ACI26" s="385">
        <v>2</v>
      </c>
      <c r="ACJ26" s="385">
        <v>24</v>
      </c>
      <c r="ACK26" s="389" t="str">
        <f t="shared" si="21"/>
        <v>England</v>
      </c>
      <c r="ACL26" s="389">
        <f ca="1">IF(OFFSET('Game Board'!O31,0,ACL1)&lt;&gt;"",OFFSET('Game Board'!O31,0,ACL1),0)</f>
        <v>0</v>
      </c>
      <c r="ACM26" s="389">
        <f ca="1">IF(OFFSET('Game Board'!P31,0,ACL1)&lt;&gt;"",OFFSET('Game Board'!P31,0,ACL1),0)</f>
        <v>0</v>
      </c>
      <c r="ACN26" s="389" t="str">
        <f t="shared" si="22"/>
        <v>Wales</v>
      </c>
      <c r="ACO26" s="389" t="str">
        <f ca="1">IF(AND(OFFSET('Game Board'!O31,0,ACL1)&lt;&gt;"",OFFSET('Game Board'!P31,0,ACL1)&lt;&gt;""),IF(ACL26&gt;ACM26,"W",IF(ACL26=ACM26,"D","L")),"")</f>
        <v/>
      </c>
      <c r="ACP26" s="385" t="str">
        <f t="shared" ca="1" si="2970"/>
        <v/>
      </c>
      <c r="ACR26" s="385">
        <f ca="1">VLOOKUP(ACS26,AGN25:AGO29,2,FALSE)</f>
        <v>4</v>
      </c>
      <c r="ACS26" s="386" t="str">
        <f t="shared" si="3966"/>
        <v>England</v>
      </c>
      <c r="ACT26" s="385">
        <f ca="1">SUMPRODUCT((AGQ3:AGQ54=ACS26)*(AGU3:AGU54="W"))+SUMPRODUCT((AGT3:AGT54=ACS26)*(AGV3:AGV54="W"))</f>
        <v>0</v>
      </c>
      <c r="ACU26" s="385">
        <f ca="1">SUMPRODUCT((AGQ3:AGQ54=ACS26)*(AGU3:AGU54="D"))+SUMPRODUCT((AGT3:AGT54=ACS26)*(AGV3:AGV54="D"))</f>
        <v>0</v>
      </c>
      <c r="ACV26" s="385">
        <f ca="1">SUMPRODUCT((AGQ3:AGQ54=ACS26)*(AGU3:AGU54="L"))+SUMPRODUCT((AGT3:AGT54=ACS26)*(AGV3:AGV54="L"))</f>
        <v>0</v>
      </c>
      <c r="ACW26" s="385">
        <f t="shared" ref="ACW26" ca="1" si="4231">SUMIF(AGQ3:AGQ72,ACS26,AGR3:AGR72)+SUMIF(AGT3:AGT72,ACS26,AGS3:AGS72)</f>
        <v>0</v>
      </c>
      <c r="ACX26" s="385">
        <f t="shared" ref="ACX26" ca="1" si="4232">SUMIF(AGT3:AGT72,ACS26,AGR3:AGR72)+SUMIF(AGQ3:AGQ72,ACS26,AGS3:AGS72)</f>
        <v>0</v>
      </c>
      <c r="ACY26" s="385">
        <f t="shared" ca="1" si="3969"/>
        <v>1000</v>
      </c>
      <c r="ACZ26" s="385">
        <f t="shared" ca="1" si="3970"/>
        <v>0</v>
      </c>
      <c r="ADA26" s="391">
        <f t="shared" si="180"/>
        <v>5</v>
      </c>
      <c r="ADB26" s="385">
        <f t="shared" ref="ADB26" ca="1" si="4233">IF(COUNTIF(ACZ25:ACZ29,4)&lt;&gt;4,RANK(ACZ26,ACZ25:ACZ29),ACZ78)</f>
        <v>1</v>
      </c>
      <c r="ADD26" s="385">
        <f t="shared" ref="ADD26" ca="1" si="4234">SUMPRODUCT((ADB25:ADB28=ADB26)*(ADA25:ADA28&lt;ADA26))+ADB26</f>
        <v>1</v>
      </c>
      <c r="ADE26" s="386" t="str">
        <f t="shared" ref="ADE26" ca="1" si="4235">INDEX(ACS25:ACS29,MATCH(2,ADD25:ADD29,0),0)</f>
        <v>Netherlands</v>
      </c>
      <c r="ADF26" s="385">
        <f t="shared" ref="ADF26" ca="1" si="4236">INDEX(ADB25:ADB29,MATCH(ADE26,ACS25:ACS29,0),0)</f>
        <v>1</v>
      </c>
      <c r="ADG26" s="385" t="str">
        <f t="shared" ref="ADG26" ca="1" si="4237">IF(ADG25&lt;&gt;"",ADE26,"")</f>
        <v>Netherlands</v>
      </c>
      <c r="ADH26" s="385" t="str">
        <f t="shared" ref="ADH26" ca="1" si="4238">IF(ADH25&lt;&gt;"",ADE27,"")</f>
        <v/>
      </c>
      <c r="ADI26" s="385" t="str">
        <f t="shared" ref="ADI26" ca="1" si="4239">IF(ADI25&lt;&gt;"",ADE28,"")</f>
        <v/>
      </c>
      <c r="ADJ26" s="385" t="str">
        <f t="shared" ref="ADJ26" si="4240">IF(ADJ25&lt;&gt;"",ADE29,"")</f>
        <v/>
      </c>
      <c r="ADL26" s="385" t="str">
        <f t="shared" ca="1" si="3979"/>
        <v>Netherlands</v>
      </c>
      <c r="ADM26" s="385">
        <f ca="1">SUMPRODUCT((AGQ3:AGQ54=ADL26)*(AGT3:AGT54=ADL27)*(AGU3:AGU54="W"))+SUMPRODUCT((AGQ3:AGQ54=ADL26)*(AGT3:AGT54=ADL28)*(AGU3:AGU54="W"))+SUMPRODUCT((AGQ3:AGQ54=ADL26)*(AGT3:AGT54=ADL29)*(AGU3:AGU54="W"))+SUMPRODUCT((AGQ3:AGQ54=ADL26)*(AGT3:AGT54=ADL25)*(AGU3:AGU54="W"))+SUMPRODUCT((AGQ3:AGQ54=ADL27)*(AGT3:AGT54=ADL26)*(AGV3:AGV54="W"))+SUMPRODUCT((AGQ3:AGQ54=ADL28)*(AGT3:AGT54=ADL26)*(AGV3:AGV54="W"))+SUMPRODUCT((AGQ3:AGQ54=ADL29)*(AGT3:AGT54=ADL26)*(AGV3:AGV54="W"))+SUMPRODUCT((AGQ3:AGQ54=ADL25)*(AGT3:AGT54=ADL26)*(AGV3:AGV54="W"))</f>
        <v>0</v>
      </c>
      <c r="ADN26" s="385">
        <f ca="1">SUMPRODUCT((AGQ3:AGQ54=ADL26)*(AGT3:AGT54=ADL27)*(AGU3:AGU54="D"))+SUMPRODUCT((AGQ3:AGQ54=ADL26)*(AGT3:AGT54=ADL28)*(AGU3:AGU54="D"))+SUMPRODUCT((AGQ3:AGQ54=ADL26)*(AGT3:AGT54=ADL29)*(AGU3:AGU54="D"))+SUMPRODUCT((AGQ3:AGQ54=ADL26)*(AGT3:AGT54=ADL25)*(AGU3:AGU54="D"))+SUMPRODUCT((AGQ3:AGQ54=ADL27)*(AGT3:AGT54=ADL26)*(AGU3:AGU54="D"))+SUMPRODUCT((AGQ3:AGQ54=ADL28)*(AGT3:AGT54=ADL26)*(AGU3:AGU54="D"))+SUMPRODUCT((AGQ3:AGQ54=ADL29)*(AGT3:AGT54=ADL26)*(AGU3:AGU54="D"))+SUMPRODUCT((AGQ3:AGQ54=ADL25)*(AGT3:AGT54=ADL26)*(AGU3:AGU54="D"))</f>
        <v>0</v>
      </c>
      <c r="ADO26" s="385">
        <f ca="1">SUMPRODUCT((AGQ3:AGQ54=ADL26)*(AGT3:AGT54=ADL27)*(AGU3:AGU54="L"))+SUMPRODUCT((AGQ3:AGQ54=ADL26)*(AGT3:AGT54=ADL28)*(AGU3:AGU54="L"))+SUMPRODUCT((AGQ3:AGQ54=ADL26)*(AGT3:AGT54=ADL29)*(AGU3:AGU54="L"))+SUMPRODUCT((AGQ3:AGQ54=ADL26)*(AGT3:AGT54=ADL25)*(AGU3:AGU54="L"))+SUMPRODUCT((AGQ3:AGQ54=ADL27)*(AGT3:AGT54=ADL26)*(AGV3:AGV54="L"))+SUMPRODUCT((AGQ3:AGQ54=ADL28)*(AGT3:AGT54=ADL26)*(AGV3:AGV54="L"))+SUMPRODUCT((AGQ3:AGQ54=ADL29)*(AGT3:AGT54=ADL26)*(AGV3:AGV54="L"))+SUMPRODUCT((AGQ3:AGQ54=ADL25)*(AGT3:AGT54=ADL26)*(AGV3:AGV54="L"))</f>
        <v>0</v>
      </c>
      <c r="ADP26" s="385">
        <f ca="1">SUMPRODUCT((AGQ3:AGQ54=ADL26)*(AGT3:AGT54=ADL27)*AGR3:AGR54)+SUMPRODUCT((AGQ3:AGQ54=ADL26)*(AGT3:AGT54=ADL28)*AGR3:AGR54)+SUMPRODUCT((AGQ3:AGQ54=ADL26)*(AGT3:AGT54=ADL29)*AGR3:AGR54)+SUMPRODUCT((AGQ3:AGQ54=ADL26)*(AGT3:AGT54=ADL25)*AGR3:AGR54)+SUMPRODUCT((AGQ3:AGQ54=ADL27)*(AGT3:AGT54=ADL26)*AGS3:AGS54)+SUMPRODUCT((AGQ3:AGQ54=ADL28)*(AGT3:AGT54=ADL26)*AGS3:AGS54)+SUMPRODUCT((AGQ3:AGQ54=ADL29)*(AGT3:AGT54=ADL26)*AGS3:AGS54)+SUMPRODUCT((AGQ3:AGQ54=ADL25)*(AGT3:AGT54=ADL26)*AGS3:AGS54)</f>
        <v>0</v>
      </c>
      <c r="ADQ26" s="385">
        <f ca="1">SUMPRODUCT((AGQ3:AGQ54=ADL26)*(AGT3:AGT54=ADL27)*AGS3:AGS54)+SUMPRODUCT((AGQ3:AGQ54=ADL26)*(AGT3:AGT54=ADL28)*AGS3:AGS54)+SUMPRODUCT((AGQ3:AGQ54=ADL26)*(AGT3:AGT54=ADL29)*AGS3:AGS54)+SUMPRODUCT((AGQ3:AGQ54=ADL26)*(AGT3:AGT54=ADL25)*AGS3:AGS54)+SUMPRODUCT((AGQ3:AGQ54=ADL27)*(AGT3:AGT54=ADL26)*AGR3:AGR54)+SUMPRODUCT((AGQ3:AGQ54=ADL28)*(AGT3:AGT54=ADL26)*AGR3:AGR54)+SUMPRODUCT((AGQ3:AGQ54=ADL29)*(AGT3:AGT54=ADL26)*AGR3:AGR54)+SUMPRODUCT((AGQ3:AGQ54=ADL25)*(AGT3:AGT54=ADL26)*AGR3:AGR54)</f>
        <v>0</v>
      </c>
      <c r="ADR26" s="385">
        <f t="shared" ca="1" si="3980"/>
        <v>1000</v>
      </c>
      <c r="ADS26" s="385">
        <f t="shared" ca="1" si="3981"/>
        <v>0</v>
      </c>
      <c r="ADT26" s="385">
        <f ca="1">IF(ADL26&lt;&gt;"",VLOOKUP(ADL26,ACS4:ACY52,7,FALSE),"")</f>
        <v>1000</v>
      </c>
      <c r="ADU26" s="385">
        <f ca="1">IF(ADL26&lt;&gt;"",VLOOKUP(ADL26,ACS4:ACY52,5,FALSE),"")</f>
        <v>0</v>
      </c>
      <c r="ADV26" s="385">
        <f ca="1">IF(ADL26&lt;&gt;"",VLOOKUP(ADL26,ACS4:ADA52,9,FALSE),"")</f>
        <v>13</v>
      </c>
      <c r="ADW26" s="385">
        <f t="shared" ca="1" si="3982"/>
        <v>0</v>
      </c>
      <c r="ADX26" s="385">
        <f t="shared" ref="ADX26" ca="1" si="4241">IF(ADL26&lt;&gt;"",RANK(ADW26,ADW25:ADW29),"")</f>
        <v>1</v>
      </c>
      <c r="ADY26" s="385">
        <f t="shared" ref="ADY26" ca="1" si="4242">IF(ADL26&lt;&gt;"",SUMPRODUCT((ADW25:ADW29=ADW26)*(ADR25:ADR29&gt;ADR26)),"")</f>
        <v>0</v>
      </c>
      <c r="ADZ26" s="385">
        <f t="shared" ref="ADZ26" ca="1" si="4243">IF(ADL26&lt;&gt;"",SUMPRODUCT((ADW25:ADW29=ADW26)*(ADR25:ADR29=ADR26)*(ADP25:ADP29&gt;ADP26)),"")</f>
        <v>0</v>
      </c>
      <c r="AEA26" s="385">
        <f t="shared" ref="AEA26" ca="1" si="4244">IF(ADL26&lt;&gt;"",SUMPRODUCT((ADW25:ADW29=ADW26)*(ADR25:ADR29=ADR26)*(ADP25:ADP29=ADP26)*(ADT25:ADT29&gt;ADT26)),"")</f>
        <v>0</v>
      </c>
      <c r="AEB26" s="385">
        <f t="shared" ref="AEB26" ca="1" si="4245">IF(ADL26&lt;&gt;"",SUMPRODUCT((ADW25:ADW29=ADW26)*(ADR25:ADR29=ADR26)*(ADP25:ADP29=ADP26)*(ADT25:ADT29=ADT26)*(ADU25:ADU29&gt;ADU26)),"")</f>
        <v>0</v>
      </c>
      <c r="AEC26" s="385">
        <f t="shared" ref="AEC26" ca="1" si="4246">IF(ADL26&lt;&gt;"",SUMPRODUCT((ADW25:ADW29=ADW26)*(ADR25:ADR29=ADR26)*(ADP25:ADP29=ADP26)*(ADT25:ADT29=ADT26)*(ADU25:ADU29=ADU26)*(ADV25:ADV29&gt;ADV26)),"")</f>
        <v>2</v>
      </c>
      <c r="AED26" s="385">
        <f t="shared" ref="AED26" ca="1" si="4247">IF(ADL26&lt;&gt;"",IF(AED78&lt;&gt;"",IF(ADK76=3,AED78,AED78+ADK76),SUM(ADX26:AEC26)),"")</f>
        <v>3</v>
      </c>
      <c r="AEE26" s="385" t="str">
        <f t="shared" ref="AEE26" ca="1" si="4248">IF(ADL26&lt;&gt;"",INDEX(ADL25:ADL29,MATCH(2,AED25:AED29,0),0),"")</f>
        <v>Wales</v>
      </c>
      <c r="AEF26" s="385" t="str">
        <f t="shared" ref="AEF26:AEF28" ca="1" si="4249">IF(ADH25&lt;&gt;"",ADH25,"")</f>
        <v/>
      </c>
      <c r="AEG26" s="385">
        <f ca="1">SUMPRODUCT((AGQ3:AGQ54=AEF26)*(AGT3:AGT54=AEF27)*(AGU3:AGU54="W"))+SUMPRODUCT((AGQ3:AGQ54=AEF26)*(AGT3:AGT54=AEF28)*(AGU3:AGU54="W"))+SUMPRODUCT((AGQ3:AGQ54=AEF26)*(AGT3:AGT54=AEF29)*(AGU3:AGU54="W"))+SUMPRODUCT((AGQ3:AGQ54=AEF27)*(AGT3:AGT54=AEF26)*(AGV3:AGV54="W"))+SUMPRODUCT((AGQ3:AGQ54=AEF28)*(AGT3:AGT54=AEF26)*(AGV3:AGV54="W"))+SUMPRODUCT((AGQ3:AGQ54=AEF29)*(AGT3:AGT54=AEF26)*(AGV3:AGV54="W"))</f>
        <v>0</v>
      </c>
      <c r="AEH26" s="385">
        <f ca="1">SUMPRODUCT((AGQ3:AGQ54=AEF26)*(AGT3:AGT54=AEF27)*(AGU3:AGU54="D"))+SUMPRODUCT((AGQ3:AGQ54=AEF26)*(AGT3:AGT54=AEF28)*(AGU3:AGU54="D"))+SUMPRODUCT((AGQ3:AGQ54=AEF26)*(AGT3:AGT54=AEF29)*(AGU3:AGU54="D"))+SUMPRODUCT((AGQ3:AGQ54=AEF27)*(AGT3:AGT54=AEF26)*(AGU3:AGU54="D"))+SUMPRODUCT((AGQ3:AGQ54=AEF28)*(AGT3:AGT54=AEF26)*(AGU3:AGU54="D"))+SUMPRODUCT((AGQ3:AGQ54=AEF29)*(AGT3:AGT54=AEF26)*(AGU3:AGU54="D"))</f>
        <v>0</v>
      </c>
      <c r="AEI26" s="385">
        <f ca="1">SUMPRODUCT((AGQ3:AGQ54=AEF26)*(AGT3:AGT54=AEF27)*(AGU3:AGU54="L"))+SUMPRODUCT((AGQ3:AGQ54=AEF26)*(AGT3:AGT54=AEF28)*(AGU3:AGU54="L"))+SUMPRODUCT((AGQ3:AGQ54=AEF26)*(AGT3:AGT54=AEF29)*(AGU3:AGU54="L"))+SUMPRODUCT((AGQ3:AGQ54=AEF27)*(AGT3:AGT54=AEF26)*(AGV3:AGV54="L"))+SUMPRODUCT((AGQ3:AGQ54=AEF28)*(AGT3:AGT54=AEF26)*(AGV3:AGV54="L"))+SUMPRODUCT((AGQ3:AGQ54=AEF29)*(AGT3:AGT54=AEF26)*(AGV3:AGV54="L"))</f>
        <v>0</v>
      </c>
      <c r="AEJ26" s="385">
        <f ca="1">SUMPRODUCT((AGQ3:AGQ54=AEF26)*(AGT3:AGT54=AEF27)*AGR3:AGR54)+SUMPRODUCT((AGQ3:AGQ54=AEF26)*(AGT3:AGT54=AEF28)*AGR3:AGR54)+SUMPRODUCT((AGQ3:AGQ54=AEF26)*(AGT3:AGT54=AEF29)*AGR3:AGR54)+SUMPRODUCT((AGQ3:AGQ54=AEF26)*(AGT3:AGT54=AEF25)*AGR3:AGR54)+SUMPRODUCT((AGQ3:AGQ54=AEF27)*(AGT3:AGT54=AEF26)*AGS3:AGS54)+SUMPRODUCT((AGQ3:AGQ54=AEF28)*(AGT3:AGT54=AEF26)*AGS3:AGS54)+SUMPRODUCT((AGQ3:AGQ54=AEF29)*(AGT3:AGT54=AEF26)*AGS3:AGS54)+SUMPRODUCT((AGQ3:AGQ54=AEF25)*(AGT3:AGT54=AEF26)*AGS3:AGS54)</f>
        <v>0</v>
      </c>
      <c r="AEK26" s="385">
        <f ca="1">SUMPRODUCT((AGQ3:AGQ54=AEF26)*(AGT3:AGT54=AEF27)*AGS3:AGS54)+SUMPRODUCT((AGQ3:AGQ54=AEF26)*(AGT3:AGT54=AEF28)*AGS3:AGS54)+SUMPRODUCT((AGQ3:AGQ54=AEF26)*(AGT3:AGT54=AEF29)*AGS3:AGS54)+SUMPRODUCT((AGQ3:AGQ54=AEF26)*(AGT3:AGT54=AEF25)*AGS3:AGS54)+SUMPRODUCT((AGQ3:AGQ54=AEF27)*(AGT3:AGT54=AEF26)*AGR3:AGR54)+SUMPRODUCT((AGQ3:AGQ54=AEF28)*(AGT3:AGT54=AEF26)*AGR3:AGR54)+SUMPRODUCT((AGQ3:AGQ54=AEF29)*(AGT3:AGT54=AEF26)*AGR3:AGR54)+SUMPRODUCT((AGQ3:AGQ54=AEF25)*(AGT3:AGT54=AEF26)*AGR3:AGR54)</f>
        <v>0</v>
      </c>
      <c r="AEL26" s="385">
        <f t="shared" ref="AEL26:AEL28" ca="1" si="4250">AEJ26-AEK26+1000</f>
        <v>1000</v>
      </c>
      <c r="AEM26" s="385" t="str">
        <f t="shared" ref="AEM26:AEM28" ca="1" si="4251">IF(AEF26&lt;&gt;"",AEG26*3+AEH26*1,"")</f>
        <v/>
      </c>
      <c r="AEN26" s="385" t="str">
        <f ca="1">IF(AEF26&lt;&gt;"",VLOOKUP(AEF26,ACS4:ACY52,7,FALSE),"")</f>
        <v/>
      </c>
      <c r="AEO26" s="385" t="str">
        <f ca="1">IF(AEF26&lt;&gt;"",VLOOKUP(AEF26,ACS4:ACY52,5,FALSE),"")</f>
        <v/>
      </c>
      <c r="AEP26" s="385" t="str">
        <f ca="1">IF(AEF26&lt;&gt;"",VLOOKUP(AEF26,ACS4:ADA52,9,FALSE),"")</f>
        <v/>
      </c>
      <c r="AEQ26" s="385" t="str">
        <f t="shared" ref="AEQ26:AEQ28" ca="1" si="4252">AEM26</f>
        <v/>
      </c>
      <c r="AER26" s="385" t="str">
        <f t="shared" ref="AER26" ca="1" si="4253">IF(AEF26&lt;&gt;"",RANK(AEQ26,AEQ25:AEQ29),"")</f>
        <v/>
      </c>
      <c r="AES26" s="385" t="str">
        <f t="shared" ref="AES26" ca="1" si="4254">IF(AEF26&lt;&gt;"",SUMPRODUCT((AEQ25:AEQ29=AEQ26)*(AEL25:AEL29&gt;AEL26)),"")</f>
        <v/>
      </c>
      <c r="AET26" s="385" t="str">
        <f t="shared" ref="AET26" ca="1" si="4255">IF(AEF26&lt;&gt;"",SUMPRODUCT((AEQ25:AEQ29=AEQ26)*(AEL25:AEL29=AEL26)*(AEJ25:AEJ29&gt;AEJ26)),"")</f>
        <v/>
      </c>
      <c r="AEU26" s="385" t="str">
        <f t="shared" ref="AEU26" ca="1" si="4256">IF(AEF26&lt;&gt;"",SUMPRODUCT((AEQ25:AEQ29=AEQ26)*(AEL25:AEL29=AEL26)*(AEJ25:AEJ29=AEJ26)*(AEN25:AEN29&gt;AEN26)),"")</f>
        <v/>
      </c>
      <c r="AEV26" s="385" t="str">
        <f t="shared" ref="AEV26" ca="1" si="4257">IF(AEF26&lt;&gt;"",SUMPRODUCT((AEQ25:AEQ29=AEQ26)*(AEL25:AEL29=AEL26)*(AEJ25:AEJ29=AEJ26)*(AEN25:AEN29=AEN26)*(AEO25:AEO29&gt;AEO26)),"")</f>
        <v/>
      </c>
      <c r="AEW26" s="385" t="str">
        <f t="shared" ref="AEW26" ca="1" si="4258">IF(AEF26&lt;&gt;"",SUMPRODUCT((AEQ25:AEQ29=AEQ26)*(AEL25:AEL29=AEL26)*(AEJ25:AEJ29=AEJ26)*(AEN25:AEN29=AEN26)*(AEO25:AEO29=AEO26)*(AEP25:AEP29&gt;AEP26)),"")</f>
        <v/>
      </c>
      <c r="AEX26" s="385" t="str">
        <f t="shared" ref="AEX26" ca="1" si="4259">IF(AEF26&lt;&gt;"",IF(AEX78&lt;&gt;"",IF(AEE76=3,AEX78,AEX78+AEE76),SUM(AER26:AEW26)+1),"")</f>
        <v/>
      </c>
      <c r="AEY26" s="385" t="str">
        <f t="shared" ref="AEY26" ca="1" si="4260">IF(AEF26&lt;&gt;"",INDEX(AEF26:AEF29,MATCH(2,AEX26:AEX29,0),0),"")</f>
        <v/>
      </c>
      <c r="AGN26" s="385" t="str">
        <f t="shared" ref="AGN26" ca="1" si="4261">IF(AEY26&lt;&gt;"",AEY26,IF(AEE26&lt;&gt;"",AEE26,ADE26))</f>
        <v>Wales</v>
      </c>
      <c r="AGO26" s="385">
        <v>2</v>
      </c>
      <c r="AGP26" s="385">
        <v>24</v>
      </c>
      <c r="AGQ26" s="389" t="str">
        <f t="shared" si="24"/>
        <v>England</v>
      </c>
      <c r="AGR26" s="389">
        <f ca="1">IF(OFFSET('Game Board'!O31,0,AGR1)&lt;&gt;"",OFFSET('Game Board'!O31,0,AGR1),0)</f>
        <v>0</v>
      </c>
      <c r="AGS26" s="389">
        <f ca="1">IF(OFFSET('Game Board'!P31,0,AGR1)&lt;&gt;"",OFFSET('Game Board'!P31,0,AGR1),0)</f>
        <v>0</v>
      </c>
      <c r="AGT26" s="389" t="str">
        <f t="shared" si="25"/>
        <v>Wales</v>
      </c>
      <c r="AGU26" s="389" t="str">
        <f ca="1">IF(AND(OFFSET('Game Board'!O31,0,AGR1)&lt;&gt;"",OFFSET('Game Board'!P31,0,AGR1)&lt;&gt;""),IF(AGR26&gt;AGS26,"W",IF(AGR26=AGS26,"D","L")),"")</f>
        <v/>
      </c>
      <c r="AGV26" s="385" t="str">
        <f t="shared" ca="1" si="3002"/>
        <v/>
      </c>
      <c r="AGX26" s="385">
        <f ca="1">VLOOKUP(AGY26,AKT25:AKU29,2,FALSE)</f>
        <v>4</v>
      </c>
      <c r="AGY26" s="386" t="str">
        <f t="shared" si="3992"/>
        <v>England</v>
      </c>
      <c r="AGZ26" s="385">
        <f ca="1">SUMPRODUCT((AKW3:AKW54=AGY26)*(ALA3:ALA54="W"))+SUMPRODUCT((AKZ3:AKZ54=AGY26)*(ALB3:ALB54="W"))</f>
        <v>0</v>
      </c>
      <c r="AHA26" s="385">
        <f ca="1">SUMPRODUCT((AKW3:AKW54=AGY26)*(ALA3:ALA54="D"))+SUMPRODUCT((AKZ3:AKZ54=AGY26)*(ALB3:ALB54="D"))</f>
        <v>0</v>
      </c>
      <c r="AHB26" s="385">
        <f ca="1">SUMPRODUCT((AKW3:AKW54=AGY26)*(ALA3:ALA54="L"))+SUMPRODUCT((AKZ3:AKZ54=AGY26)*(ALB3:ALB54="L"))</f>
        <v>0</v>
      </c>
      <c r="AHC26" s="385">
        <f t="shared" ref="AHC26" ca="1" si="4262">SUMIF(AKW3:AKW72,AGY26,AKX3:AKX72)+SUMIF(AKZ3:AKZ72,AGY26,AKY3:AKY72)</f>
        <v>0</v>
      </c>
      <c r="AHD26" s="385">
        <f t="shared" ref="AHD26" ca="1" si="4263">SUMIF(AKZ3:AKZ72,AGY26,AKX3:AKX72)+SUMIF(AKW3:AKW72,AGY26,AKY3:AKY72)</f>
        <v>0</v>
      </c>
      <c r="AHE26" s="385">
        <f t="shared" ca="1" si="3995"/>
        <v>1000</v>
      </c>
      <c r="AHF26" s="385">
        <f t="shared" ca="1" si="3996"/>
        <v>0</v>
      </c>
      <c r="AHG26" s="391">
        <f t="shared" si="207"/>
        <v>5</v>
      </c>
      <c r="AHH26" s="385">
        <f t="shared" ref="AHH26" ca="1" si="4264">IF(COUNTIF(AHF25:AHF29,4)&lt;&gt;4,RANK(AHF26,AHF25:AHF29),AHF78)</f>
        <v>1</v>
      </c>
      <c r="AHJ26" s="385">
        <f t="shared" ref="AHJ26" ca="1" si="4265">SUMPRODUCT((AHH25:AHH28=AHH26)*(AHG25:AHG28&lt;AHG26))+AHH26</f>
        <v>1</v>
      </c>
      <c r="AHK26" s="386" t="str">
        <f t="shared" ref="AHK26" ca="1" si="4266">INDEX(AGY25:AGY29,MATCH(2,AHJ25:AHJ29,0),0)</f>
        <v>Netherlands</v>
      </c>
      <c r="AHL26" s="385">
        <f t="shared" ref="AHL26" ca="1" si="4267">INDEX(AHH25:AHH29,MATCH(AHK26,AGY25:AGY29,0),0)</f>
        <v>1</v>
      </c>
      <c r="AHM26" s="385" t="str">
        <f t="shared" ref="AHM26" ca="1" si="4268">IF(AHM25&lt;&gt;"",AHK26,"")</f>
        <v>Netherlands</v>
      </c>
      <c r="AHN26" s="385" t="str">
        <f t="shared" ref="AHN26" ca="1" si="4269">IF(AHN25&lt;&gt;"",AHK27,"")</f>
        <v/>
      </c>
      <c r="AHO26" s="385" t="str">
        <f t="shared" ref="AHO26" ca="1" si="4270">IF(AHO25&lt;&gt;"",AHK28,"")</f>
        <v/>
      </c>
      <c r="AHP26" s="385" t="str">
        <f t="shared" ref="AHP26" si="4271">IF(AHP25&lt;&gt;"",AHK29,"")</f>
        <v/>
      </c>
      <c r="AHR26" s="385" t="str">
        <f t="shared" ca="1" si="4005"/>
        <v>Netherlands</v>
      </c>
      <c r="AHS26" s="385">
        <f ca="1">SUMPRODUCT((AKW3:AKW54=AHR26)*(AKZ3:AKZ54=AHR27)*(ALA3:ALA54="W"))+SUMPRODUCT((AKW3:AKW54=AHR26)*(AKZ3:AKZ54=AHR28)*(ALA3:ALA54="W"))+SUMPRODUCT((AKW3:AKW54=AHR26)*(AKZ3:AKZ54=AHR29)*(ALA3:ALA54="W"))+SUMPRODUCT((AKW3:AKW54=AHR26)*(AKZ3:AKZ54=AHR25)*(ALA3:ALA54="W"))+SUMPRODUCT((AKW3:AKW54=AHR27)*(AKZ3:AKZ54=AHR26)*(ALB3:ALB54="W"))+SUMPRODUCT((AKW3:AKW54=AHR28)*(AKZ3:AKZ54=AHR26)*(ALB3:ALB54="W"))+SUMPRODUCT((AKW3:AKW54=AHR29)*(AKZ3:AKZ54=AHR26)*(ALB3:ALB54="W"))+SUMPRODUCT((AKW3:AKW54=AHR25)*(AKZ3:AKZ54=AHR26)*(ALB3:ALB54="W"))</f>
        <v>0</v>
      </c>
      <c r="AHT26" s="385">
        <f ca="1">SUMPRODUCT((AKW3:AKW54=AHR26)*(AKZ3:AKZ54=AHR27)*(ALA3:ALA54="D"))+SUMPRODUCT((AKW3:AKW54=AHR26)*(AKZ3:AKZ54=AHR28)*(ALA3:ALA54="D"))+SUMPRODUCT((AKW3:AKW54=AHR26)*(AKZ3:AKZ54=AHR29)*(ALA3:ALA54="D"))+SUMPRODUCT((AKW3:AKW54=AHR26)*(AKZ3:AKZ54=AHR25)*(ALA3:ALA54="D"))+SUMPRODUCT((AKW3:AKW54=AHR27)*(AKZ3:AKZ54=AHR26)*(ALA3:ALA54="D"))+SUMPRODUCT((AKW3:AKW54=AHR28)*(AKZ3:AKZ54=AHR26)*(ALA3:ALA54="D"))+SUMPRODUCT((AKW3:AKW54=AHR29)*(AKZ3:AKZ54=AHR26)*(ALA3:ALA54="D"))+SUMPRODUCT((AKW3:AKW54=AHR25)*(AKZ3:AKZ54=AHR26)*(ALA3:ALA54="D"))</f>
        <v>0</v>
      </c>
      <c r="AHU26" s="385">
        <f ca="1">SUMPRODUCT((AKW3:AKW54=AHR26)*(AKZ3:AKZ54=AHR27)*(ALA3:ALA54="L"))+SUMPRODUCT((AKW3:AKW54=AHR26)*(AKZ3:AKZ54=AHR28)*(ALA3:ALA54="L"))+SUMPRODUCT((AKW3:AKW54=AHR26)*(AKZ3:AKZ54=AHR29)*(ALA3:ALA54="L"))+SUMPRODUCT((AKW3:AKW54=AHR26)*(AKZ3:AKZ54=AHR25)*(ALA3:ALA54="L"))+SUMPRODUCT((AKW3:AKW54=AHR27)*(AKZ3:AKZ54=AHR26)*(ALB3:ALB54="L"))+SUMPRODUCT((AKW3:AKW54=AHR28)*(AKZ3:AKZ54=AHR26)*(ALB3:ALB54="L"))+SUMPRODUCT((AKW3:AKW54=AHR29)*(AKZ3:AKZ54=AHR26)*(ALB3:ALB54="L"))+SUMPRODUCT((AKW3:AKW54=AHR25)*(AKZ3:AKZ54=AHR26)*(ALB3:ALB54="L"))</f>
        <v>0</v>
      </c>
      <c r="AHV26" s="385">
        <f ca="1">SUMPRODUCT((AKW3:AKW54=AHR26)*(AKZ3:AKZ54=AHR27)*AKX3:AKX54)+SUMPRODUCT((AKW3:AKW54=AHR26)*(AKZ3:AKZ54=AHR28)*AKX3:AKX54)+SUMPRODUCT((AKW3:AKW54=AHR26)*(AKZ3:AKZ54=AHR29)*AKX3:AKX54)+SUMPRODUCT((AKW3:AKW54=AHR26)*(AKZ3:AKZ54=AHR25)*AKX3:AKX54)+SUMPRODUCT((AKW3:AKW54=AHR27)*(AKZ3:AKZ54=AHR26)*AKY3:AKY54)+SUMPRODUCT((AKW3:AKW54=AHR28)*(AKZ3:AKZ54=AHR26)*AKY3:AKY54)+SUMPRODUCT((AKW3:AKW54=AHR29)*(AKZ3:AKZ54=AHR26)*AKY3:AKY54)+SUMPRODUCT((AKW3:AKW54=AHR25)*(AKZ3:AKZ54=AHR26)*AKY3:AKY54)</f>
        <v>0</v>
      </c>
      <c r="AHW26" s="385">
        <f ca="1">SUMPRODUCT((AKW3:AKW54=AHR26)*(AKZ3:AKZ54=AHR27)*AKY3:AKY54)+SUMPRODUCT((AKW3:AKW54=AHR26)*(AKZ3:AKZ54=AHR28)*AKY3:AKY54)+SUMPRODUCT((AKW3:AKW54=AHR26)*(AKZ3:AKZ54=AHR29)*AKY3:AKY54)+SUMPRODUCT((AKW3:AKW54=AHR26)*(AKZ3:AKZ54=AHR25)*AKY3:AKY54)+SUMPRODUCT((AKW3:AKW54=AHR27)*(AKZ3:AKZ54=AHR26)*AKX3:AKX54)+SUMPRODUCT((AKW3:AKW54=AHR28)*(AKZ3:AKZ54=AHR26)*AKX3:AKX54)+SUMPRODUCT((AKW3:AKW54=AHR29)*(AKZ3:AKZ54=AHR26)*AKX3:AKX54)+SUMPRODUCT((AKW3:AKW54=AHR25)*(AKZ3:AKZ54=AHR26)*AKX3:AKX54)</f>
        <v>0</v>
      </c>
      <c r="AHX26" s="385">
        <f t="shared" ca="1" si="4006"/>
        <v>1000</v>
      </c>
      <c r="AHY26" s="385">
        <f t="shared" ca="1" si="4007"/>
        <v>0</v>
      </c>
      <c r="AHZ26" s="385">
        <f ca="1">IF(AHR26&lt;&gt;"",VLOOKUP(AHR26,AGY4:AHE52,7,FALSE),"")</f>
        <v>1000</v>
      </c>
      <c r="AIA26" s="385">
        <f ca="1">IF(AHR26&lt;&gt;"",VLOOKUP(AHR26,AGY4:AHE52,5,FALSE),"")</f>
        <v>0</v>
      </c>
      <c r="AIB26" s="385">
        <f ca="1">IF(AHR26&lt;&gt;"",VLOOKUP(AHR26,AGY4:AHG52,9,FALSE),"")</f>
        <v>13</v>
      </c>
      <c r="AIC26" s="385">
        <f t="shared" ca="1" si="4008"/>
        <v>0</v>
      </c>
      <c r="AID26" s="385">
        <f t="shared" ref="AID26" ca="1" si="4272">IF(AHR26&lt;&gt;"",RANK(AIC26,AIC25:AIC29),"")</f>
        <v>1</v>
      </c>
      <c r="AIE26" s="385">
        <f t="shared" ref="AIE26" ca="1" si="4273">IF(AHR26&lt;&gt;"",SUMPRODUCT((AIC25:AIC29=AIC26)*(AHX25:AHX29&gt;AHX26)),"")</f>
        <v>0</v>
      </c>
      <c r="AIF26" s="385">
        <f t="shared" ref="AIF26" ca="1" si="4274">IF(AHR26&lt;&gt;"",SUMPRODUCT((AIC25:AIC29=AIC26)*(AHX25:AHX29=AHX26)*(AHV25:AHV29&gt;AHV26)),"")</f>
        <v>0</v>
      </c>
      <c r="AIG26" s="385">
        <f t="shared" ref="AIG26" ca="1" si="4275">IF(AHR26&lt;&gt;"",SUMPRODUCT((AIC25:AIC29=AIC26)*(AHX25:AHX29=AHX26)*(AHV25:AHV29=AHV26)*(AHZ25:AHZ29&gt;AHZ26)),"")</f>
        <v>0</v>
      </c>
      <c r="AIH26" s="385">
        <f t="shared" ref="AIH26" ca="1" si="4276">IF(AHR26&lt;&gt;"",SUMPRODUCT((AIC25:AIC29=AIC26)*(AHX25:AHX29=AHX26)*(AHV25:AHV29=AHV26)*(AHZ25:AHZ29=AHZ26)*(AIA25:AIA29&gt;AIA26)),"")</f>
        <v>0</v>
      </c>
      <c r="AII26" s="385">
        <f t="shared" ref="AII26" ca="1" si="4277">IF(AHR26&lt;&gt;"",SUMPRODUCT((AIC25:AIC29=AIC26)*(AHX25:AHX29=AHX26)*(AHV25:AHV29=AHV26)*(AHZ25:AHZ29=AHZ26)*(AIA25:AIA29=AIA26)*(AIB25:AIB29&gt;AIB26)),"")</f>
        <v>2</v>
      </c>
      <c r="AIJ26" s="385">
        <f t="shared" ref="AIJ26" ca="1" si="4278">IF(AHR26&lt;&gt;"",IF(AIJ78&lt;&gt;"",IF(AHQ76=3,AIJ78,AIJ78+AHQ76),SUM(AID26:AII26)),"")</f>
        <v>3</v>
      </c>
      <c r="AIK26" s="385" t="str">
        <f t="shared" ref="AIK26" ca="1" si="4279">IF(AHR26&lt;&gt;"",INDEX(AHR25:AHR29,MATCH(2,AIJ25:AIJ29,0),0),"")</f>
        <v>Wales</v>
      </c>
      <c r="AIL26" s="385" t="str">
        <f t="shared" ref="AIL26:AIL28" ca="1" si="4280">IF(AHN25&lt;&gt;"",AHN25,"")</f>
        <v/>
      </c>
      <c r="AIM26" s="385">
        <f ca="1">SUMPRODUCT((AKW3:AKW54=AIL26)*(AKZ3:AKZ54=AIL27)*(ALA3:ALA54="W"))+SUMPRODUCT((AKW3:AKW54=AIL26)*(AKZ3:AKZ54=AIL28)*(ALA3:ALA54="W"))+SUMPRODUCT((AKW3:AKW54=AIL26)*(AKZ3:AKZ54=AIL29)*(ALA3:ALA54="W"))+SUMPRODUCT((AKW3:AKW54=AIL27)*(AKZ3:AKZ54=AIL26)*(ALB3:ALB54="W"))+SUMPRODUCT((AKW3:AKW54=AIL28)*(AKZ3:AKZ54=AIL26)*(ALB3:ALB54="W"))+SUMPRODUCT((AKW3:AKW54=AIL29)*(AKZ3:AKZ54=AIL26)*(ALB3:ALB54="W"))</f>
        <v>0</v>
      </c>
      <c r="AIN26" s="385">
        <f ca="1">SUMPRODUCT((AKW3:AKW54=AIL26)*(AKZ3:AKZ54=AIL27)*(ALA3:ALA54="D"))+SUMPRODUCT((AKW3:AKW54=AIL26)*(AKZ3:AKZ54=AIL28)*(ALA3:ALA54="D"))+SUMPRODUCT((AKW3:AKW54=AIL26)*(AKZ3:AKZ54=AIL29)*(ALA3:ALA54="D"))+SUMPRODUCT((AKW3:AKW54=AIL27)*(AKZ3:AKZ54=AIL26)*(ALA3:ALA54="D"))+SUMPRODUCT((AKW3:AKW54=AIL28)*(AKZ3:AKZ54=AIL26)*(ALA3:ALA54="D"))+SUMPRODUCT((AKW3:AKW54=AIL29)*(AKZ3:AKZ54=AIL26)*(ALA3:ALA54="D"))</f>
        <v>0</v>
      </c>
      <c r="AIO26" s="385">
        <f ca="1">SUMPRODUCT((AKW3:AKW54=AIL26)*(AKZ3:AKZ54=AIL27)*(ALA3:ALA54="L"))+SUMPRODUCT((AKW3:AKW54=AIL26)*(AKZ3:AKZ54=AIL28)*(ALA3:ALA54="L"))+SUMPRODUCT((AKW3:AKW54=AIL26)*(AKZ3:AKZ54=AIL29)*(ALA3:ALA54="L"))+SUMPRODUCT((AKW3:AKW54=AIL27)*(AKZ3:AKZ54=AIL26)*(ALB3:ALB54="L"))+SUMPRODUCT((AKW3:AKW54=AIL28)*(AKZ3:AKZ54=AIL26)*(ALB3:ALB54="L"))+SUMPRODUCT((AKW3:AKW54=AIL29)*(AKZ3:AKZ54=AIL26)*(ALB3:ALB54="L"))</f>
        <v>0</v>
      </c>
      <c r="AIP26" s="385">
        <f ca="1">SUMPRODUCT((AKW3:AKW54=AIL26)*(AKZ3:AKZ54=AIL27)*AKX3:AKX54)+SUMPRODUCT((AKW3:AKW54=AIL26)*(AKZ3:AKZ54=AIL28)*AKX3:AKX54)+SUMPRODUCT((AKW3:AKW54=AIL26)*(AKZ3:AKZ54=AIL29)*AKX3:AKX54)+SUMPRODUCT((AKW3:AKW54=AIL26)*(AKZ3:AKZ54=AIL25)*AKX3:AKX54)+SUMPRODUCT((AKW3:AKW54=AIL27)*(AKZ3:AKZ54=AIL26)*AKY3:AKY54)+SUMPRODUCT((AKW3:AKW54=AIL28)*(AKZ3:AKZ54=AIL26)*AKY3:AKY54)+SUMPRODUCT((AKW3:AKW54=AIL29)*(AKZ3:AKZ54=AIL26)*AKY3:AKY54)+SUMPRODUCT((AKW3:AKW54=AIL25)*(AKZ3:AKZ54=AIL26)*AKY3:AKY54)</f>
        <v>0</v>
      </c>
      <c r="AIQ26" s="385">
        <f ca="1">SUMPRODUCT((AKW3:AKW54=AIL26)*(AKZ3:AKZ54=AIL27)*AKY3:AKY54)+SUMPRODUCT((AKW3:AKW54=AIL26)*(AKZ3:AKZ54=AIL28)*AKY3:AKY54)+SUMPRODUCT((AKW3:AKW54=AIL26)*(AKZ3:AKZ54=AIL29)*AKY3:AKY54)+SUMPRODUCT((AKW3:AKW54=AIL26)*(AKZ3:AKZ54=AIL25)*AKY3:AKY54)+SUMPRODUCT((AKW3:AKW54=AIL27)*(AKZ3:AKZ54=AIL26)*AKX3:AKX54)+SUMPRODUCT((AKW3:AKW54=AIL28)*(AKZ3:AKZ54=AIL26)*AKX3:AKX54)+SUMPRODUCT((AKW3:AKW54=AIL29)*(AKZ3:AKZ54=AIL26)*AKX3:AKX54)+SUMPRODUCT((AKW3:AKW54=AIL25)*(AKZ3:AKZ54=AIL26)*AKX3:AKX54)</f>
        <v>0</v>
      </c>
      <c r="AIR26" s="385">
        <f t="shared" ref="AIR26:AIR28" ca="1" si="4281">AIP26-AIQ26+1000</f>
        <v>1000</v>
      </c>
      <c r="AIS26" s="385" t="str">
        <f t="shared" ref="AIS26:AIS28" ca="1" si="4282">IF(AIL26&lt;&gt;"",AIM26*3+AIN26*1,"")</f>
        <v/>
      </c>
      <c r="AIT26" s="385" t="str">
        <f ca="1">IF(AIL26&lt;&gt;"",VLOOKUP(AIL26,AGY4:AHE52,7,FALSE),"")</f>
        <v/>
      </c>
      <c r="AIU26" s="385" t="str">
        <f ca="1">IF(AIL26&lt;&gt;"",VLOOKUP(AIL26,AGY4:AHE52,5,FALSE),"")</f>
        <v/>
      </c>
      <c r="AIV26" s="385" t="str">
        <f ca="1">IF(AIL26&lt;&gt;"",VLOOKUP(AIL26,AGY4:AHG52,9,FALSE),"")</f>
        <v/>
      </c>
      <c r="AIW26" s="385" t="str">
        <f t="shared" ref="AIW26:AIW28" ca="1" si="4283">AIS26</f>
        <v/>
      </c>
      <c r="AIX26" s="385" t="str">
        <f t="shared" ref="AIX26" ca="1" si="4284">IF(AIL26&lt;&gt;"",RANK(AIW26,AIW25:AIW29),"")</f>
        <v/>
      </c>
      <c r="AIY26" s="385" t="str">
        <f t="shared" ref="AIY26" ca="1" si="4285">IF(AIL26&lt;&gt;"",SUMPRODUCT((AIW25:AIW29=AIW26)*(AIR25:AIR29&gt;AIR26)),"")</f>
        <v/>
      </c>
      <c r="AIZ26" s="385" t="str">
        <f t="shared" ref="AIZ26" ca="1" si="4286">IF(AIL26&lt;&gt;"",SUMPRODUCT((AIW25:AIW29=AIW26)*(AIR25:AIR29=AIR26)*(AIP25:AIP29&gt;AIP26)),"")</f>
        <v/>
      </c>
      <c r="AJA26" s="385" t="str">
        <f t="shared" ref="AJA26" ca="1" si="4287">IF(AIL26&lt;&gt;"",SUMPRODUCT((AIW25:AIW29=AIW26)*(AIR25:AIR29=AIR26)*(AIP25:AIP29=AIP26)*(AIT25:AIT29&gt;AIT26)),"")</f>
        <v/>
      </c>
      <c r="AJB26" s="385" t="str">
        <f t="shared" ref="AJB26" ca="1" si="4288">IF(AIL26&lt;&gt;"",SUMPRODUCT((AIW25:AIW29=AIW26)*(AIR25:AIR29=AIR26)*(AIP25:AIP29=AIP26)*(AIT25:AIT29=AIT26)*(AIU25:AIU29&gt;AIU26)),"")</f>
        <v/>
      </c>
      <c r="AJC26" s="385" t="str">
        <f t="shared" ref="AJC26" ca="1" si="4289">IF(AIL26&lt;&gt;"",SUMPRODUCT((AIW25:AIW29=AIW26)*(AIR25:AIR29=AIR26)*(AIP25:AIP29=AIP26)*(AIT25:AIT29=AIT26)*(AIU25:AIU29=AIU26)*(AIV25:AIV29&gt;AIV26)),"")</f>
        <v/>
      </c>
      <c r="AJD26" s="385" t="str">
        <f t="shared" ref="AJD26" ca="1" si="4290">IF(AIL26&lt;&gt;"",IF(AJD78&lt;&gt;"",IF(AIK76=3,AJD78,AJD78+AIK76),SUM(AIX26:AJC26)+1),"")</f>
        <v/>
      </c>
      <c r="AJE26" s="385" t="str">
        <f t="shared" ref="AJE26" ca="1" si="4291">IF(AIL26&lt;&gt;"",INDEX(AIL26:AIL29,MATCH(2,AJD26:AJD29,0),0),"")</f>
        <v/>
      </c>
      <c r="AKT26" s="385" t="str">
        <f t="shared" ref="AKT26" ca="1" si="4292">IF(AJE26&lt;&gt;"",AJE26,IF(AIK26&lt;&gt;"",AIK26,AHK26))</f>
        <v>Wales</v>
      </c>
      <c r="AKU26" s="385">
        <v>2</v>
      </c>
      <c r="AKV26" s="385">
        <v>24</v>
      </c>
      <c r="AKW26" s="389" t="str">
        <f t="shared" si="27"/>
        <v>England</v>
      </c>
      <c r="AKX26" s="389">
        <f ca="1">IF(OFFSET('Game Board'!O31,0,AKX1)&lt;&gt;"",OFFSET('Game Board'!O31,0,AKX1),0)</f>
        <v>0</v>
      </c>
      <c r="AKY26" s="389">
        <f ca="1">IF(OFFSET('Game Board'!P31,0,AKX1)&lt;&gt;"",OFFSET('Game Board'!P31,0,AKX1),0)</f>
        <v>0</v>
      </c>
      <c r="AKZ26" s="389" t="str">
        <f t="shared" si="28"/>
        <v>Wales</v>
      </c>
      <c r="ALA26" s="389" t="str">
        <f ca="1">IF(AND(OFFSET('Game Board'!O31,0,AKX1)&lt;&gt;"",OFFSET('Game Board'!P31,0,AKX1)&lt;&gt;""),IF(AKX26&gt;AKY26,"W",IF(AKX26=AKY26,"D","L")),"")</f>
        <v/>
      </c>
      <c r="ALB26" s="385" t="str">
        <f t="shared" ca="1" si="3034"/>
        <v/>
      </c>
      <c r="ALD26" s="385">
        <f ca="1">VLOOKUP(ALE26,AOZ25:APA29,2,FALSE)</f>
        <v>4</v>
      </c>
      <c r="ALE26" s="386" t="str">
        <f t="shared" si="4018"/>
        <v>England</v>
      </c>
      <c r="ALF26" s="385">
        <f ca="1">SUMPRODUCT((APC3:APC54=ALE26)*(APG3:APG54="W"))+SUMPRODUCT((APF3:APF54=ALE26)*(APH3:APH54="W"))</f>
        <v>0</v>
      </c>
      <c r="ALG26" s="385">
        <f ca="1">SUMPRODUCT((APC3:APC54=ALE26)*(APG3:APG54="D"))+SUMPRODUCT((APF3:APF54=ALE26)*(APH3:APH54="D"))</f>
        <v>0</v>
      </c>
      <c r="ALH26" s="385">
        <f ca="1">SUMPRODUCT((APC3:APC54=ALE26)*(APG3:APG54="L"))+SUMPRODUCT((APF3:APF54=ALE26)*(APH3:APH54="L"))</f>
        <v>0</v>
      </c>
      <c r="ALI26" s="385">
        <f t="shared" ref="ALI26" ca="1" si="4293">SUMIF(APC3:APC72,ALE26,APD3:APD72)+SUMIF(APF3:APF72,ALE26,APE3:APE72)</f>
        <v>0</v>
      </c>
      <c r="ALJ26" s="385">
        <f t="shared" ref="ALJ26" ca="1" si="4294">SUMIF(APF3:APF72,ALE26,APD3:APD72)+SUMIF(APC3:APC72,ALE26,APE3:APE72)</f>
        <v>0</v>
      </c>
      <c r="ALK26" s="385">
        <f t="shared" ca="1" si="4021"/>
        <v>1000</v>
      </c>
      <c r="ALL26" s="385">
        <f t="shared" ca="1" si="4022"/>
        <v>0</v>
      </c>
      <c r="ALM26" s="391">
        <f t="shared" si="234"/>
        <v>5</v>
      </c>
      <c r="ALN26" s="385">
        <f t="shared" ref="ALN26" ca="1" si="4295">IF(COUNTIF(ALL25:ALL29,4)&lt;&gt;4,RANK(ALL26,ALL25:ALL29),ALL78)</f>
        <v>1</v>
      </c>
      <c r="ALP26" s="385">
        <f t="shared" ref="ALP26" ca="1" si="4296">SUMPRODUCT((ALN25:ALN28=ALN26)*(ALM25:ALM28&lt;ALM26))+ALN26</f>
        <v>1</v>
      </c>
      <c r="ALQ26" s="386" t="str">
        <f t="shared" ref="ALQ26" ca="1" si="4297">INDEX(ALE25:ALE29,MATCH(2,ALP25:ALP29,0),0)</f>
        <v>Netherlands</v>
      </c>
      <c r="ALR26" s="385">
        <f t="shared" ref="ALR26" ca="1" si="4298">INDEX(ALN25:ALN29,MATCH(ALQ26,ALE25:ALE29,0),0)</f>
        <v>1</v>
      </c>
      <c r="ALS26" s="385" t="str">
        <f t="shared" ref="ALS26" ca="1" si="4299">IF(ALS25&lt;&gt;"",ALQ26,"")</f>
        <v>Netherlands</v>
      </c>
      <c r="ALT26" s="385" t="str">
        <f t="shared" ref="ALT26" ca="1" si="4300">IF(ALT25&lt;&gt;"",ALQ27,"")</f>
        <v/>
      </c>
      <c r="ALU26" s="385" t="str">
        <f t="shared" ref="ALU26" ca="1" si="4301">IF(ALU25&lt;&gt;"",ALQ28,"")</f>
        <v/>
      </c>
      <c r="ALV26" s="385" t="str">
        <f t="shared" ref="ALV26" si="4302">IF(ALV25&lt;&gt;"",ALQ29,"")</f>
        <v/>
      </c>
      <c r="ALX26" s="385" t="str">
        <f t="shared" ca="1" si="4031"/>
        <v>Netherlands</v>
      </c>
      <c r="ALY26" s="385">
        <f ca="1">SUMPRODUCT((APC3:APC54=ALX26)*(APF3:APF54=ALX27)*(APG3:APG54="W"))+SUMPRODUCT((APC3:APC54=ALX26)*(APF3:APF54=ALX28)*(APG3:APG54="W"))+SUMPRODUCT((APC3:APC54=ALX26)*(APF3:APF54=ALX29)*(APG3:APG54="W"))+SUMPRODUCT((APC3:APC54=ALX26)*(APF3:APF54=ALX25)*(APG3:APG54="W"))+SUMPRODUCT((APC3:APC54=ALX27)*(APF3:APF54=ALX26)*(APH3:APH54="W"))+SUMPRODUCT((APC3:APC54=ALX28)*(APF3:APF54=ALX26)*(APH3:APH54="W"))+SUMPRODUCT((APC3:APC54=ALX29)*(APF3:APF54=ALX26)*(APH3:APH54="W"))+SUMPRODUCT((APC3:APC54=ALX25)*(APF3:APF54=ALX26)*(APH3:APH54="W"))</f>
        <v>0</v>
      </c>
      <c r="ALZ26" s="385">
        <f ca="1">SUMPRODUCT((APC3:APC54=ALX26)*(APF3:APF54=ALX27)*(APG3:APG54="D"))+SUMPRODUCT((APC3:APC54=ALX26)*(APF3:APF54=ALX28)*(APG3:APG54="D"))+SUMPRODUCT((APC3:APC54=ALX26)*(APF3:APF54=ALX29)*(APG3:APG54="D"))+SUMPRODUCT((APC3:APC54=ALX26)*(APF3:APF54=ALX25)*(APG3:APG54="D"))+SUMPRODUCT((APC3:APC54=ALX27)*(APF3:APF54=ALX26)*(APG3:APG54="D"))+SUMPRODUCT((APC3:APC54=ALX28)*(APF3:APF54=ALX26)*(APG3:APG54="D"))+SUMPRODUCT((APC3:APC54=ALX29)*(APF3:APF54=ALX26)*(APG3:APG54="D"))+SUMPRODUCT((APC3:APC54=ALX25)*(APF3:APF54=ALX26)*(APG3:APG54="D"))</f>
        <v>0</v>
      </c>
      <c r="AMA26" s="385">
        <f ca="1">SUMPRODUCT((APC3:APC54=ALX26)*(APF3:APF54=ALX27)*(APG3:APG54="L"))+SUMPRODUCT((APC3:APC54=ALX26)*(APF3:APF54=ALX28)*(APG3:APG54="L"))+SUMPRODUCT((APC3:APC54=ALX26)*(APF3:APF54=ALX29)*(APG3:APG54="L"))+SUMPRODUCT((APC3:APC54=ALX26)*(APF3:APF54=ALX25)*(APG3:APG54="L"))+SUMPRODUCT((APC3:APC54=ALX27)*(APF3:APF54=ALX26)*(APH3:APH54="L"))+SUMPRODUCT((APC3:APC54=ALX28)*(APF3:APF54=ALX26)*(APH3:APH54="L"))+SUMPRODUCT((APC3:APC54=ALX29)*(APF3:APF54=ALX26)*(APH3:APH54="L"))+SUMPRODUCT((APC3:APC54=ALX25)*(APF3:APF54=ALX26)*(APH3:APH54="L"))</f>
        <v>0</v>
      </c>
      <c r="AMB26" s="385">
        <f ca="1">SUMPRODUCT((APC3:APC54=ALX26)*(APF3:APF54=ALX27)*APD3:APD54)+SUMPRODUCT((APC3:APC54=ALX26)*(APF3:APF54=ALX28)*APD3:APD54)+SUMPRODUCT((APC3:APC54=ALX26)*(APF3:APF54=ALX29)*APD3:APD54)+SUMPRODUCT((APC3:APC54=ALX26)*(APF3:APF54=ALX25)*APD3:APD54)+SUMPRODUCT((APC3:APC54=ALX27)*(APF3:APF54=ALX26)*APE3:APE54)+SUMPRODUCT((APC3:APC54=ALX28)*(APF3:APF54=ALX26)*APE3:APE54)+SUMPRODUCT((APC3:APC54=ALX29)*(APF3:APF54=ALX26)*APE3:APE54)+SUMPRODUCT((APC3:APC54=ALX25)*(APF3:APF54=ALX26)*APE3:APE54)</f>
        <v>0</v>
      </c>
      <c r="AMC26" s="385">
        <f ca="1">SUMPRODUCT((APC3:APC54=ALX26)*(APF3:APF54=ALX27)*APE3:APE54)+SUMPRODUCT((APC3:APC54=ALX26)*(APF3:APF54=ALX28)*APE3:APE54)+SUMPRODUCT((APC3:APC54=ALX26)*(APF3:APF54=ALX29)*APE3:APE54)+SUMPRODUCT((APC3:APC54=ALX26)*(APF3:APF54=ALX25)*APE3:APE54)+SUMPRODUCT((APC3:APC54=ALX27)*(APF3:APF54=ALX26)*APD3:APD54)+SUMPRODUCT((APC3:APC54=ALX28)*(APF3:APF54=ALX26)*APD3:APD54)+SUMPRODUCT((APC3:APC54=ALX29)*(APF3:APF54=ALX26)*APD3:APD54)+SUMPRODUCT((APC3:APC54=ALX25)*(APF3:APF54=ALX26)*APD3:APD54)</f>
        <v>0</v>
      </c>
      <c r="AMD26" s="385">
        <f t="shared" ca="1" si="4032"/>
        <v>1000</v>
      </c>
      <c r="AME26" s="385">
        <f t="shared" ca="1" si="4033"/>
        <v>0</v>
      </c>
      <c r="AMF26" s="385">
        <f ca="1">IF(ALX26&lt;&gt;"",VLOOKUP(ALX26,ALE4:ALK52,7,FALSE),"")</f>
        <v>1000</v>
      </c>
      <c r="AMG26" s="385">
        <f ca="1">IF(ALX26&lt;&gt;"",VLOOKUP(ALX26,ALE4:ALK52,5,FALSE),"")</f>
        <v>0</v>
      </c>
      <c r="AMH26" s="385">
        <f ca="1">IF(ALX26&lt;&gt;"",VLOOKUP(ALX26,ALE4:ALM52,9,FALSE),"")</f>
        <v>13</v>
      </c>
      <c r="AMI26" s="385">
        <f t="shared" ca="1" si="4034"/>
        <v>0</v>
      </c>
      <c r="AMJ26" s="385">
        <f t="shared" ref="AMJ26" ca="1" si="4303">IF(ALX26&lt;&gt;"",RANK(AMI26,AMI25:AMI29),"")</f>
        <v>1</v>
      </c>
      <c r="AMK26" s="385">
        <f t="shared" ref="AMK26" ca="1" si="4304">IF(ALX26&lt;&gt;"",SUMPRODUCT((AMI25:AMI29=AMI26)*(AMD25:AMD29&gt;AMD26)),"")</f>
        <v>0</v>
      </c>
      <c r="AML26" s="385">
        <f t="shared" ref="AML26" ca="1" si="4305">IF(ALX26&lt;&gt;"",SUMPRODUCT((AMI25:AMI29=AMI26)*(AMD25:AMD29=AMD26)*(AMB25:AMB29&gt;AMB26)),"")</f>
        <v>0</v>
      </c>
      <c r="AMM26" s="385">
        <f t="shared" ref="AMM26" ca="1" si="4306">IF(ALX26&lt;&gt;"",SUMPRODUCT((AMI25:AMI29=AMI26)*(AMD25:AMD29=AMD26)*(AMB25:AMB29=AMB26)*(AMF25:AMF29&gt;AMF26)),"")</f>
        <v>0</v>
      </c>
      <c r="AMN26" s="385">
        <f t="shared" ref="AMN26" ca="1" si="4307">IF(ALX26&lt;&gt;"",SUMPRODUCT((AMI25:AMI29=AMI26)*(AMD25:AMD29=AMD26)*(AMB25:AMB29=AMB26)*(AMF25:AMF29=AMF26)*(AMG25:AMG29&gt;AMG26)),"")</f>
        <v>0</v>
      </c>
      <c r="AMO26" s="385">
        <f t="shared" ref="AMO26" ca="1" si="4308">IF(ALX26&lt;&gt;"",SUMPRODUCT((AMI25:AMI29=AMI26)*(AMD25:AMD29=AMD26)*(AMB25:AMB29=AMB26)*(AMF25:AMF29=AMF26)*(AMG25:AMG29=AMG26)*(AMH25:AMH29&gt;AMH26)),"")</f>
        <v>2</v>
      </c>
      <c r="AMP26" s="385">
        <f t="shared" ref="AMP26" ca="1" si="4309">IF(ALX26&lt;&gt;"",IF(AMP78&lt;&gt;"",IF(ALW76=3,AMP78,AMP78+ALW76),SUM(AMJ26:AMO26)),"")</f>
        <v>3</v>
      </c>
      <c r="AMQ26" s="385" t="str">
        <f t="shared" ref="AMQ26" ca="1" si="4310">IF(ALX26&lt;&gt;"",INDEX(ALX25:ALX29,MATCH(2,AMP25:AMP29,0),0),"")</f>
        <v>Wales</v>
      </c>
      <c r="AMR26" s="385" t="str">
        <f t="shared" ref="AMR26:AMR28" ca="1" si="4311">IF(ALT25&lt;&gt;"",ALT25,"")</f>
        <v/>
      </c>
      <c r="AMS26" s="385">
        <f ca="1">SUMPRODUCT((APC3:APC54=AMR26)*(APF3:APF54=AMR27)*(APG3:APG54="W"))+SUMPRODUCT((APC3:APC54=AMR26)*(APF3:APF54=AMR28)*(APG3:APG54="W"))+SUMPRODUCT((APC3:APC54=AMR26)*(APF3:APF54=AMR29)*(APG3:APG54="W"))+SUMPRODUCT((APC3:APC54=AMR27)*(APF3:APF54=AMR26)*(APH3:APH54="W"))+SUMPRODUCT((APC3:APC54=AMR28)*(APF3:APF54=AMR26)*(APH3:APH54="W"))+SUMPRODUCT((APC3:APC54=AMR29)*(APF3:APF54=AMR26)*(APH3:APH54="W"))</f>
        <v>0</v>
      </c>
      <c r="AMT26" s="385">
        <f ca="1">SUMPRODUCT((APC3:APC54=AMR26)*(APF3:APF54=AMR27)*(APG3:APG54="D"))+SUMPRODUCT((APC3:APC54=AMR26)*(APF3:APF54=AMR28)*(APG3:APG54="D"))+SUMPRODUCT((APC3:APC54=AMR26)*(APF3:APF54=AMR29)*(APG3:APG54="D"))+SUMPRODUCT((APC3:APC54=AMR27)*(APF3:APF54=AMR26)*(APG3:APG54="D"))+SUMPRODUCT((APC3:APC54=AMR28)*(APF3:APF54=AMR26)*(APG3:APG54="D"))+SUMPRODUCT((APC3:APC54=AMR29)*(APF3:APF54=AMR26)*(APG3:APG54="D"))</f>
        <v>0</v>
      </c>
      <c r="AMU26" s="385">
        <f ca="1">SUMPRODUCT((APC3:APC54=AMR26)*(APF3:APF54=AMR27)*(APG3:APG54="L"))+SUMPRODUCT((APC3:APC54=AMR26)*(APF3:APF54=AMR28)*(APG3:APG54="L"))+SUMPRODUCT((APC3:APC54=AMR26)*(APF3:APF54=AMR29)*(APG3:APG54="L"))+SUMPRODUCT((APC3:APC54=AMR27)*(APF3:APF54=AMR26)*(APH3:APH54="L"))+SUMPRODUCT((APC3:APC54=AMR28)*(APF3:APF54=AMR26)*(APH3:APH54="L"))+SUMPRODUCT((APC3:APC54=AMR29)*(APF3:APF54=AMR26)*(APH3:APH54="L"))</f>
        <v>0</v>
      </c>
      <c r="AMV26" s="385">
        <f ca="1">SUMPRODUCT((APC3:APC54=AMR26)*(APF3:APF54=AMR27)*APD3:APD54)+SUMPRODUCT((APC3:APC54=AMR26)*(APF3:APF54=AMR28)*APD3:APD54)+SUMPRODUCT((APC3:APC54=AMR26)*(APF3:APF54=AMR29)*APD3:APD54)+SUMPRODUCT((APC3:APC54=AMR26)*(APF3:APF54=AMR25)*APD3:APD54)+SUMPRODUCT((APC3:APC54=AMR27)*(APF3:APF54=AMR26)*APE3:APE54)+SUMPRODUCT((APC3:APC54=AMR28)*(APF3:APF54=AMR26)*APE3:APE54)+SUMPRODUCT((APC3:APC54=AMR29)*(APF3:APF54=AMR26)*APE3:APE54)+SUMPRODUCT((APC3:APC54=AMR25)*(APF3:APF54=AMR26)*APE3:APE54)</f>
        <v>0</v>
      </c>
      <c r="AMW26" s="385">
        <f ca="1">SUMPRODUCT((APC3:APC54=AMR26)*(APF3:APF54=AMR27)*APE3:APE54)+SUMPRODUCT((APC3:APC54=AMR26)*(APF3:APF54=AMR28)*APE3:APE54)+SUMPRODUCT((APC3:APC54=AMR26)*(APF3:APF54=AMR29)*APE3:APE54)+SUMPRODUCT((APC3:APC54=AMR26)*(APF3:APF54=AMR25)*APE3:APE54)+SUMPRODUCT((APC3:APC54=AMR27)*(APF3:APF54=AMR26)*APD3:APD54)+SUMPRODUCT((APC3:APC54=AMR28)*(APF3:APF54=AMR26)*APD3:APD54)+SUMPRODUCT((APC3:APC54=AMR29)*(APF3:APF54=AMR26)*APD3:APD54)+SUMPRODUCT((APC3:APC54=AMR25)*(APF3:APF54=AMR26)*APD3:APD54)</f>
        <v>0</v>
      </c>
      <c r="AMX26" s="385">
        <f t="shared" ref="AMX26:AMX28" ca="1" si="4312">AMV26-AMW26+1000</f>
        <v>1000</v>
      </c>
      <c r="AMY26" s="385" t="str">
        <f t="shared" ref="AMY26:AMY28" ca="1" si="4313">IF(AMR26&lt;&gt;"",AMS26*3+AMT26*1,"")</f>
        <v/>
      </c>
      <c r="AMZ26" s="385" t="str">
        <f ca="1">IF(AMR26&lt;&gt;"",VLOOKUP(AMR26,ALE4:ALK52,7,FALSE),"")</f>
        <v/>
      </c>
      <c r="ANA26" s="385" t="str">
        <f ca="1">IF(AMR26&lt;&gt;"",VLOOKUP(AMR26,ALE4:ALK52,5,FALSE),"")</f>
        <v/>
      </c>
      <c r="ANB26" s="385" t="str">
        <f ca="1">IF(AMR26&lt;&gt;"",VLOOKUP(AMR26,ALE4:ALM52,9,FALSE),"")</f>
        <v/>
      </c>
      <c r="ANC26" s="385" t="str">
        <f t="shared" ref="ANC26:ANC28" ca="1" si="4314">AMY26</f>
        <v/>
      </c>
      <c r="AND26" s="385" t="str">
        <f t="shared" ref="AND26" ca="1" si="4315">IF(AMR26&lt;&gt;"",RANK(ANC26,ANC25:ANC29),"")</f>
        <v/>
      </c>
      <c r="ANE26" s="385" t="str">
        <f t="shared" ref="ANE26" ca="1" si="4316">IF(AMR26&lt;&gt;"",SUMPRODUCT((ANC25:ANC29=ANC26)*(AMX25:AMX29&gt;AMX26)),"")</f>
        <v/>
      </c>
      <c r="ANF26" s="385" t="str">
        <f t="shared" ref="ANF26" ca="1" si="4317">IF(AMR26&lt;&gt;"",SUMPRODUCT((ANC25:ANC29=ANC26)*(AMX25:AMX29=AMX26)*(AMV25:AMV29&gt;AMV26)),"")</f>
        <v/>
      </c>
      <c r="ANG26" s="385" t="str">
        <f t="shared" ref="ANG26" ca="1" si="4318">IF(AMR26&lt;&gt;"",SUMPRODUCT((ANC25:ANC29=ANC26)*(AMX25:AMX29=AMX26)*(AMV25:AMV29=AMV26)*(AMZ25:AMZ29&gt;AMZ26)),"")</f>
        <v/>
      </c>
      <c r="ANH26" s="385" t="str">
        <f t="shared" ref="ANH26" ca="1" si="4319">IF(AMR26&lt;&gt;"",SUMPRODUCT((ANC25:ANC29=ANC26)*(AMX25:AMX29=AMX26)*(AMV25:AMV29=AMV26)*(AMZ25:AMZ29=AMZ26)*(ANA25:ANA29&gt;ANA26)),"")</f>
        <v/>
      </c>
      <c r="ANI26" s="385" t="str">
        <f t="shared" ref="ANI26" ca="1" si="4320">IF(AMR26&lt;&gt;"",SUMPRODUCT((ANC25:ANC29=ANC26)*(AMX25:AMX29=AMX26)*(AMV25:AMV29=AMV26)*(AMZ25:AMZ29=AMZ26)*(ANA25:ANA29=ANA26)*(ANB25:ANB29&gt;ANB26)),"")</f>
        <v/>
      </c>
      <c r="ANJ26" s="385" t="str">
        <f t="shared" ref="ANJ26" ca="1" si="4321">IF(AMR26&lt;&gt;"",IF(ANJ78&lt;&gt;"",IF(AMQ76=3,ANJ78,ANJ78+AMQ76),SUM(AND26:ANI26)+1),"")</f>
        <v/>
      </c>
      <c r="ANK26" s="385" t="str">
        <f t="shared" ref="ANK26" ca="1" si="4322">IF(AMR26&lt;&gt;"",INDEX(AMR26:AMR29,MATCH(2,ANJ26:ANJ29,0),0),"")</f>
        <v/>
      </c>
      <c r="AOZ26" s="385" t="str">
        <f t="shared" ref="AOZ26" ca="1" si="4323">IF(ANK26&lt;&gt;"",ANK26,IF(AMQ26&lt;&gt;"",AMQ26,ALQ26))</f>
        <v>Wales</v>
      </c>
      <c r="APA26" s="385">
        <v>2</v>
      </c>
      <c r="APB26" s="385">
        <v>24</v>
      </c>
      <c r="APC26" s="389" t="str">
        <f t="shared" si="30"/>
        <v>England</v>
      </c>
      <c r="APD26" s="389">
        <f ca="1">IF(OFFSET('Game Board'!O31,0,APD1)&lt;&gt;"",OFFSET('Game Board'!O31,0,APD1),0)</f>
        <v>0</v>
      </c>
      <c r="APE26" s="389">
        <f ca="1">IF(OFFSET('Game Board'!P31,0,APD1)&lt;&gt;"",OFFSET('Game Board'!P31,0,APD1),0)</f>
        <v>0</v>
      </c>
      <c r="APF26" s="389" t="str">
        <f t="shared" si="31"/>
        <v>Wales</v>
      </c>
      <c r="APG26" s="389" t="str">
        <f ca="1">IF(AND(OFFSET('Game Board'!O31,0,APD1)&lt;&gt;"",OFFSET('Game Board'!P31,0,APD1)&lt;&gt;""),IF(APD26&gt;APE26,"W",IF(APD26=APE26,"D","L")),"")</f>
        <v/>
      </c>
      <c r="APH26" s="385" t="str">
        <f t="shared" ca="1" si="3066"/>
        <v/>
      </c>
      <c r="APJ26" s="385">
        <f ca="1">VLOOKUP(APK26,ATF25:ATG29,2,FALSE)</f>
        <v>4</v>
      </c>
      <c r="APK26" s="386" t="str">
        <f t="shared" si="4044"/>
        <v>England</v>
      </c>
      <c r="APL26" s="385">
        <f ca="1">SUMPRODUCT((ATI3:ATI54=APK26)*(ATM3:ATM54="W"))+SUMPRODUCT((ATL3:ATL54=APK26)*(ATN3:ATN54="W"))</f>
        <v>0</v>
      </c>
      <c r="APM26" s="385">
        <f ca="1">SUMPRODUCT((ATI3:ATI54=APK26)*(ATM3:ATM54="D"))+SUMPRODUCT((ATL3:ATL54=APK26)*(ATN3:ATN54="D"))</f>
        <v>0</v>
      </c>
      <c r="APN26" s="385">
        <f ca="1">SUMPRODUCT((ATI3:ATI54=APK26)*(ATM3:ATM54="L"))+SUMPRODUCT((ATL3:ATL54=APK26)*(ATN3:ATN54="L"))</f>
        <v>0</v>
      </c>
      <c r="APO26" s="385">
        <f t="shared" ref="APO26" ca="1" si="4324">SUMIF(ATI3:ATI72,APK26,ATJ3:ATJ72)+SUMIF(ATL3:ATL72,APK26,ATK3:ATK72)</f>
        <v>0</v>
      </c>
      <c r="APP26" s="385">
        <f t="shared" ref="APP26" ca="1" si="4325">SUMIF(ATL3:ATL72,APK26,ATJ3:ATJ72)+SUMIF(ATI3:ATI72,APK26,ATK3:ATK72)</f>
        <v>0</v>
      </c>
      <c r="APQ26" s="385">
        <f t="shared" ca="1" si="4047"/>
        <v>1000</v>
      </c>
      <c r="APR26" s="385">
        <f t="shared" ca="1" si="4048"/>
        <v>0</v>
      </c>
      <c r="APS26" s="391">
        <f t="shared" si="261"/>
        <v>5</v>
      </c>
      <c r="APT26" s="385">
        <f t="shared" ref="APT26" ca="1" si="4326">IF(COUNTIF(APR25:APR29,4)&lt;&gt;4,RANK(APR26,APR25:APR29),APR78)</f>
        <v>1</v>
      </c>
      <c r="APV26" s="385">
        <f t="shared" ref="APV26" ca="1" si="4327">SUMPRODUCT((APT25:APT28=APT26)*(APS25:APS28&lt;APS26))+APT26</f>
        <v>1</v>
      </c>
      <c r="APW26" s="386" t="str">
        <f t="shared" ref="APW26" ca="1" si="4328">INDEX(APK25:APK29,MATCH(2,APV25:APV29,0),0)</f>
        <v>Netherlands</v>
      </c>
      <c r="APX26" s="385">
        <f t="shared" ref="APX26" ca="1" si="4329">INDEX(APT25:APT29,MATCH(APW26,APK25:APK29,0),0)</f>
        <v>1</v>
      </c>
      <c r="APY26" s="385" t="str">
        <f t="shared" ref="APY26" ca="1" si="4330">IF(APY25&lt;&gt;"",APW26,"")</f>
        <v>Netherlands</v>
      </c>
      <c r="APZ26" s="385" t="str">
        <f t="shared" ref="APZ26" ca="1" si="4331">IF(APZ25&lt;&gt;"",APW27,"")</f>
        <v/>
      </c>
      <c r="AQA26" s="385" t="str">
        <f t="shared" ref="AQA26" ca="1" si="4332">IF(AQA25&lt;&gt;"",APW28,"")</f>
        <v/>
      </c>
      <c r="AQB26" s="385" t="str">
        <f t="shared" ref="AQB26" si="4333">IF(AQB25&lt;&gt;"",APW29,"")</f>
        <v/>
      </c>
      <c r="AQD26" s="385" t="str">
        <f t="shared" ca="1" si="4057"/>
        <v>Netherlands</v>
      </c>
      <c r="AQE26" s="385">
        <f ca="1">SUMPRODUCT((ATI3:ATI54=AQD26)*(ATL3:ATL54=AQD27)*(ATM3:ATM54="W"))+SUMPRODUCT((ATI3:ATI54=AQD26)*(ATL3:ATL54=AQD28)*(ATM3:ATM54="W"))+SUMPRODUCT((ATI3:ATI54=AQD26)*(ATL3:ATL54=AQD29)*(ATM3:ATM54="W"))+SUMPRODUCT((ATI3:ATI54=AQD26)*(ATL3:ATL54=AQD25)*(ATM3:ATM54="W"))+SUMPRODUCT((ATI3:ATI54=AQD27)*(ATL3:ATL54=AQD26)*(ATN3:ATN54="W"))+SUMPRODUCT((ATI3:ATI54=AQD28)*(ATL3:ATL54=AQD26)*(ATN3:ATN54="W"))+SUMPRODUCT((ATI3:ATI54=AQD29)*(ATL3:ATL54=AQD26)*(ATN3:ATN54="W"))+SUMPRODUCT((ATI3:ATI54=AQD25)*(ATL3:ATL54=AQD26)*(ATN3:ATN54="W"))</f>
        <v>0</v>
      </c>
      <c r="AQF26" s="385">
        <f ca="1">SUMPRODUCT((ATI3:ATI54=AQD26)*(ATL3:ATL54=AQD27)*(ATM3:ATM54="D"))+SUMPRODUCT((ATI3:ATI54=AQD26)*(ATL3:ATL54=AQD28)*(ATM3:ATM54="D"))+SUMPRODUCT((ATI3:ATI54=AQD26)*(ATL3:ATL54=AQD29)*(ATM3:ATM54="D"))+SUMPRODUCT((ATI3:ATI54=AQD26)*(ATL3:ATL54=AQD25)*(ATM3:ATM54="D"))+SUMPRODUCT((ATI3:ATI54=AQD27)*(ATL3:ATL54=AQD26)*(ATM3:ATM54="D"))+SUMPRODUCT((ATI3:ATI54=AQD28)*(ATL3:ATL54=AQD26)*(ATM3:ATM54="D"))+SUMPRODUCT((ATI3:ATI54=AQD29)*(ATL3:ATL54=AQD26)*(ATM3:ATM54="D"))+SUMPRODUCT((ATI3:ATI54=AQD25)*(ATL3:ATL54=AQD26)*(ATM3:ATM54="D"))</f>
        <v>0</v>
      </c>
      <c r="AQG26" s="385">
        <f ca="1">SUMPRODUCT((ATI3:ATI54=AQD26)*(ATL3:ATL54=AQD27)*(ATM3:ATM54="L"))+SUMPRODUCT((ATI3:ATI54=AQD26)*(ATL3:ATL54=AQD28)*(ATM3:ATM54="L"))+SUMPRODUCT((ATI3:ATI54=AQD26)*(ATL3:ATL54=AQD29)*(ATM3:ATM54="L"))+SUMPRODUCT((ATI3:ATI54=AQD26)*(ATL3:ATL54=AQD25)*(ATM3:ATM54="L"))+SUMPRODUCT((ATI3:ATI54=AQD27)*(ATL3:ATL54=AQD26)*(ATN3:ATN54="L"))+SUMPRODUCT((ATI3:ATI54=AQD28)*(ATL3:ATL54=AQD26)*(ATN3:ATN54="L"))+SUMPRODUCT((ATI3:ATI54=AQD29)*(ATL3:ATL54=AQD26)*(ATN3:ATN54="L"))+SUMPRODUCT((ATI3:ATI54=AQD25)*(ATL3:ATL54=AQD26)*(ATN3:ATN54="L"))</f>
        <v>0</v>
      </c>
      <c r="AQH26" s="385">
        <f ca="1">SUMPRODUCT((ATI3:ATI54=AQD26)*(ATL3:ATL54=AQD27)*ATJ3:ATJ54)+SUMPRODUCT((ATI3:ATI54=AQD26)*(ATL3:ATL54=AQD28)*ATJ3:ATJ54)+SUMPRODUCT((ATI3:ATI54=AQD26)*(ATL3:ATL54=AQD29)*ATJ3:ATJ54)+SUMPRODUCT((ATI3:ATI54=AQD26)*(ATL3:ATL54=AQD25)*ATJ3:ATJ54)+SUMPRODUCT((ATI3:ATI54=AQD27)*(ATL3:ATL54=AQD26)*ATK3:ATK54)+SUMPRODUCT((ATI3:ATI54=AQD28)*(ATL3:ATL54=AQD26)*ATK3:ATK54)+SUMPRODUCT((ATI3:ATI54=AQD29)*(ATL3:ATL54=AQD26)*ATK3:ATK54)+SUMPRODUCT((ATI3:ATI54=AQD25)*(ATL3:ATL54=AQD26)*ATK3:ATK54)</f>
        <v>0</v>
      </c>
      <c r="AQI26" s="385">
        <f ca="1">SUMPRODUCT((ATI3:ATI54=AQD26)*(ATL3:ATL54=AQD27)*ATK3:ATK54)+SUMPRODUCT((ATI3:ATI54=AQD26)*(ATL3:ATL54=AQD28)*ATK3:ATK54)+SUMPRODUCT((ATI3:ATI54=AQD26)*(ATL3:ATL54=AQD29)*ATK3:ATK54)+SUMPRODUCT((ATI3:ATI54=AQD26)*(ATL3:ATL54=AQD25)*ATK3:ATK54)+SUMPRODUCT((ATI3:ATI54=AQD27)*(ATL3:ATL54=AQD26)*ATJ3:ATJ54)+SUMPRODUCT((ATI3:ATI54=AQD28)*(ATL3:ATL54=AQD26)*ATJ3:ATJ54)+SUMPRODUCT((ATI3:ATI54=AQD29)*(ATL3:ATL54=AQD26)*ATJ3:ATJ54)+SUMPRODUCT((ATI3:ATI54=AQD25)*(ATL3:ATL54=AQD26)*ATJ3:ATJ54)</f>
        <v>0</v>
      </c>
      <c r="AQJ26" s="385">
        <f t="shared" ca="1" si="4058"/>
        <v>1000</v>
      </c>
      <c r="AQK26" s="385">
        <f t="shared" ca="1" si="4059"/>
        <v>0</v>
      </c>
      <c r="AQL26" s="385">
        <f ca="1">IF(AQD26&lt;&gt;"",VLOOKUP(AQD26,APK4:APQ52,7,FALSE),"")</f>
        <v>1000</v>
      </c>
      <c r="AQM26" s="385">
        <f ca="1">IF(AQD26&lt;&gt;"",VLOOKUP(AQD26,APK4:APQ52,5,FALSE),"")</f>
        <v>0</v>
      </c>
      <c r="AQN26" s="385">
        <f ca="1">IF(AQD26&lt;&gt;"",VLOOKUP(AQD26,APK4:APS52,9,FALSE),"")</f>
        <v>13</v>
      </c>
      <c r="AQO26" s="385">
        <f t="shared" ca="1" si="4060"/>
        <v>0</v>
      </c>
      <c r="AQP26" s="385">
        <f t="shared" ref="AQP26" ca="1" si="4334">IF(AQD26&lt;&gt;"",RANK(AQO26,AQO25:AQO29),"")</f>
        <v>1</v>
      </c>
      <c r="AQQ26" s="385">
        <f t="shared" ref="AQQ26" ca="1" si="4335">IF(AQD26&lt;&gt;"",SUMPRODUCT((AQO25:AQO29=AQO26)*(AQJ25:AQJ29&gt;AQJ26)),"")</f>
        <v>0</v>
      </c>
      <c r="AQR26" s="385">
        <f t="shared" ref="AQR26" ca="1" si="4336">IF(AQD26&lt;&gt;"",SUMPRODUCT((AQO25:AQO29=AQO26)*(AQJ25:AQJ29=AQJ26)*(AQH25:AQH29&gt;AQH26)),"")</f>
        <v>0</v>
      </c>
      <c r="AQS26" s="385">
        <f t="shared" ref="AQS26" ca="1" si="4337">IF(AQD26&lt;&gt;"",SUMPRODUCT((AQO25:AQO29=AQO26)*(AQJ25:AQJ29=AQJ26)*(AQH25:AQH29=AQH26)*(AQL25:AQL29&gt;AQL26)),"")</f>
        <v>0</v>
      </c>
      <c r="AQT26" s="385">
        <f t="shared" ref="AQT26" ca="1" si="4338">IF(AQD26&lt;&gt;"",SUMPRODUCT((AQO25:AQO29=AQO26)*(AQJ25:AQJ29=AQJ26)*(AQH25:AQH29=AQH26)*(AQL25:AQL29=AQL26)*(AQM25:AQM29&gt;AQM26)),"")</f>
        <v>0</v>
      </c>
      <c r="AQU26" s="385">
        <f t="shared" ref="AQU26" ca="1" si="4339">IF(AQD26&lt;&gt;"",SUMPRODUCT((AQO25:AQO29=AQO26)*(AQJ25:AQJ29=AQJ26)*(AQH25:AQH29=AQH26)*(AQL25:AQL29=AQL26)*(AQM25:AQM29=AQM26)*(AQN25:AQN29&gt;AQN26)),"")</f>
        <v>2</v>
      </c>
      <c r="AQV26" s="385">
        <f t="shared" ref="AQV26" ca="1" si="4340">IF(AQD26&lt;&gt;"",IF(AQV78&lt;&gt;"",IF(AQC76=3,AQV78,AQV78+AQC76),SUM(AQP26:AQU26)),"")</f>
        <v>3</v>
      </c>
      <c r="AQW26" s="385" t="str">
        <f t="shared" ref="AQW26" ca="1" si="4341">IF(AQD26&lt;&gt;"",INDEX(AQD25:AQD29,MATCH(2,AQV25:AQV29,0),0),"")</f>
        <v>Wales</v>
      </c>
      <c r="AQX26" s="385" t="str">
        <f t="shared" ref="AQX26:AQX28" ca="1" si="4342">IF(APZ25&lt;&gt;"",APZ25,"")</f>
        <v/>
      </c>
      <c r="AQY26" s="385">
        <f ca="1">SUMPRODUCT((ATI3:ATI54=AQX26)*(ATL3:ATL54=AQX27)*(ATM3:ATM54="W"))+SUMPRODUCT((ATI3:ATI54=AQX26)*(ATL3:ATL54=AQX28)*(ATM3:ATM54="W"))+SUMPRODUCT((ATI3:ATI54=AQX26)*(ATL3:ATL54=AQX29)*(ATM3:ATM54="W"))+SUMPRODUCT((ATI3:ATI54=AQX27)*(ATL3:ATL54=AQX26)*(ATN3:ATN54="W"))+SUMPRODUCT((ATI3:ATI54=AQX28)*(ATL3:ATL54=AQX26)*(ATN3:ATN54="W"))+SUMPRODUCT((ATI3:ATI54=AQX29)*(ATL3:ATL54=AQX26)*(ATN3:ATN54="W"))</f>
        <v>0</v>
      </c>
      <c r="AQZ26" s="385">
        <f ca="1">SUMPRODUCT((ATI3:ATI54=AQX26)*(ATL3:ATL54=AQX27)*(ATM3:ATM54="D"))+SUMPRODUCT((ATI3:ATI54=AQX26)*(ATL3:ATL54=AQX28)*(ATM3:ATM54="D"))+SUMPRODUCT((ATI3:ATI54=AQX26)*(ATL3:ATL54=AQX29)*(ATM3:ATM54="D"))+SUMPRODUCT((ATI3:ATI54=AQX27)*(ATL3:ATL54=AQX26)*(ATM3:ATM54="D"))+SUMPRODUCT((ATI3:ATI54=AQX28)*(ATL3:ATL54=AQX26)*(ATM3:ATM54="D"))+SUMPRODUCT((ATI3:ATI54=AQX29)*(ATL3:ATL54=AQX26)*(ATM3:ATM54="D"))</f>
        <v>0</v>
      </c>
      <c r="ARA26" s="385">
        <f ca="1">SUMPRODUCT((ATI3:ATI54=AQX26)*(ATL3:ATL54=AQX27)*(ATM3:ATM54="L"))+SUMPRODUCT((ATI3:ATI54=AQX26)*(ATL3:ATL54=AQX28)*(ATM3:ATM54="L"))+SUMPRODUCT((ATI3:ATI54=AQX26)*(ATL3:ATL54=AQX29)*(ATM3:ATM54="L"))+SUMPRODUCT((ATI3:ATI54=AQX27)*(ATL3:ATL54=AQX26)*(ATN3:ATN54="L"))+SUMPRODUCT((ATI3:ATI54=AQX28)*(ATL3:ATL54=AQX26)*(ATN3:ATN54="L"))+SUMPRODUCT((ATI3:ATI54=AQX29)*(ATL3:ATL54=AQX26)*(ATN3:ATN54="L"))</f>
        <v>0</v>
      </c>
      <c r="ARB26" s="385">
        <f ca="1">SUMPRODUCT((ATI3:ATI54=AQX26)*(ATL3:ATL54=AQX27)*ATJ3:ATJ54)+SUMPRODUCT((ATI3:ATI54=AQX26)*(ATL3:ATL54=AQX28)*ATJ3:ATJ54)+SUMPRODUCT((ATI3:ATI54=AQX26)*(ATL3:ATL54=AQX29)*ATJ3:ATJ54)+SUMPRODUCT((ATI3:ATI54=AQX26)*(ATL3:ATL54=AQX25)*ATJ3:ATJ54)+SUMPRODUCT((ATI3:ATI54=AQX27)*(ATL3:ATL54=AQX26)*ATK3:ATK54)+SUMPRODUCT((ATI3:ATI54=AQX28)*(ATL3:ATL54=AQX26)*ATK3:ATK54)+SUMPRODUCT((ATI3:ATI54=AQX29)*(ATL3:ATL54=AQX26)*ATK3:ATK54)+SUMPRODUCT((ATI3:ATI54=AQX25)*(ATL3:ATL54=AQX26)*ATK3:ATK54)</f>
        <v>0</v>
      </c>
      <c r="ARC26" s="385">
        <f ca="1">SUMPRODUCT((ATI3:ATI54=AQX26)*(ATL3:ATL54=AQX27)*ATK3:ATK54)+SUMPRODUCT((ATI3:ATI54=AQX26)*(ATL3:ATL54=AQX28)*ATK3:ATK54)+SUMPRODUCT((ATI3:ATI54=AQX26)*(ATL3:ATL54=AQX29)*ATK3:ATK54)+SUMPRODUCT((ATI3:ATI54=AQX26)*(ATL3:ATL54=AQX25)*ATK3:ATK54)+SUMPRODUCT((ATI3:ATI54=AQX27)*(ATL3:ATL54=AQX26)*ATJ3:ATJ54)+SUMPRODUCT((ATI3:ATI54=AQX28)*(ATL3:ATL54=AQX26)*ATJ3:ATJ54)+SUMPRODUCT((ATI3:ATI54=AQX29)*(ATL3:ATL54=AQX26)*ATJ3:ATJ54)+SUMPRODUCT((ATI3:ATI54=AQX25)*(ATL3:ATL54=AQX26)*ATJ3:ATJ54)</f>
        <v>0</v>
      </c>
      <c r="ARD26" s="385">
        <f t="shared" ref="ARD26:ARD28" ca="1" si="4343">ARB26-ARC26+1000</f>
        <v>1000</v>
      </c>
      <c r="ARE26" s="385" t="str">
        <f t="shared" ref="ARE26:ARE28" ca="1" si="4344">IF(AQX26&lt;&gt;"",AQY26*3+AQZ26*1,"")</f>
        <v/>
      </c>
      <c r="ARF26" s="385" t="str">
        <f ca="1">IF(AQX26&lt;&gt;"",VLOOKUP(AQX26,APK4:APQ52,7,FALSE),"")</f>
        <v/>
      </c>
      <c r="ARG26" s="385" t="str">
        <f ca="1">IF(AQX26&lt;&gt;"",VLOOKUP(AQX26,APK4:APQ52,5,FALSE),"")</f>
        <v/>
      </c>
      <c r="ARH26" s="385" t="str">
        <f ca="1">IF(AQX26&lt;&gt;"",VLOOKUP(AQX26,APK4:APS52,9,FALSE),"")</f>
        <v/>
      </c>
      <c r="ARI26" s="385" t="str">
        <f t="shared" ref="ARI26:ARI28" ca="1" si="4345">ARE26</f>
        <v/>
      </c>
      <c r="ARJ26" s="385" t="str">
        <f t="shared" ref="ARJ26" ca="1" si="4346">IF(AQX26&lt;&gt;"",RANK(ARI26,ARI25:ARI29),"")</f>
        <v/>
      </c>
      <c r="ARK26" s="385" t="str">
        <f t="shared" ref="ARK26" ca="1" si="4347">IF(AQX26&lt;&gt;"",SUMPRODUCT((ARI25:ARI29=ARI26)*(ARD25:ARD29&gt;ARD26)),"")</f>
        <v/>
      </c>
      <c r="ARL26" s="385" t="str">
        <f t="shared" ref="ARL26" ca="1" si="4348">IF(AQX26&lt;&gt;"",SUMPRODUCT((ARI25:ARI29=ARI26)*(ARD25:ARD29=ARD26)*(ARB25:ARB29&gt;ARB26)),"")</f>
        <v/>
      </c>
      <c r="ARM26" s="385" t="str">
        <f t="shared" ref="ARM26" ca="1" si="4349">IF(AQX26&lt;&gt;"",SUMPRODUCT((ARI25:ARI29=ARI26)*(ARD25:ARD29=ARD26)*(ARB25:ARB29=ARB26)*(ARF25:ARF29&gt;ARF26)),"")</f>
        <v/>
      </c>
      <c r="ARN26" s="385" t="str">
        <f t="shared" ref="ARN26" ca="1" si="4350">IF(AQX26&lt;&gt;"",SUMPRODUCT((ARI25:ARI29=ARI26)*(ARD25:ARD29=ARD26)*(ARB25:ARB29=ARB26)*(ARF25:ARF29=ARF26)*(ARG25:ARG29&gt;ARG26)),"")</f>
        <v/>
      </c>
      <c r="ARO26" s="385" t="str">
        <f t="shared" ref="ARO26" ca="1" si="4351">IF(AQX26&lt;&gt;"",SUMPRODUCT((ARI25:ARI29=ARI26)*(ARD25:ARD29=ARD26)*(ARB25:ARB29=ARB26)*(ARF25:ARF29=ARF26)*(ARG25:ARG29=ARG26)*(ARH25:ARH29&gt;ARH26)),"")</f>
        <v/>
      </c>
      <c r="ARP26" s="385" t="str">
        <f t="shared" ref="ARP26" ca="1" si="4352">IF(AQX26&lt;&gt;"",IF(ARP78&lt;&gt;"",IF(AQW76=3,ARP78,ARP78+AQW76),SUM(ARJ26:ARO26)+1),"")</f>
        <v/>
      </c>
      <c r="ARQ26" s="385" t="str">
        <f t="shared" ref="ARQ26" ca="1" si="4353">IF(AQX26&lt;&gt;"",INDEX(AQX26:AQX29,MATCH(2,ARP26:ARP29,0),0),"")</f>
        <v/>
      </c>
      <c r="ATF26" s="385" t="str">
        <f t="shared" ref="ATF26" ca="1" si="4354">IF(ARQ26&lt;&gt;"",ARQ26,IF(AQW26&lt;&gt;"",AQW26,APW26))</f>
        <v>Wales</v>
      </c>
      <c r="ATG26" s="385">
        <v>2</v>
      </c>
      <c r="ATH26" s="385">
        <v>24</v>
      </c>
      <c r="ATI26" s="389" t="str">
        <f t="shared" si="33"/>
        <v>England</v>
      </c>
      <c r="ATJ26" s="389">
        <f ca="1">IF(ATI2&lt;&gt;"",IF(OFFSET('Game Board'!O31,0,ATJ1)&lt;&gt;"",OFFSET('Game Board'!O31,0,ATJ1),0),"")</f>
        <v>0</v>
      </c>
      <c r="ATK26" s="389">
        <f ca="1">IF(ATI2&lt;&gt;"",IF(OFFSET('Game Board'!P31,0,ATJ1)&lt;&gt;"",OFFSET('Game Board'!P31,0,ATJ1),0),"")</f>
        <v>0</v>
      </c>
      <c r="ATL26" s="389" t="str">
        <f t="shared" si="34"/>
        <v>Wales</v>
      </c>
      <c r="ATM26" s="389" t="str">
        <f ca="1">IF(AND(OFFSET('Game Board'!O31,0,ATJ1)&lt;&gt;"",OFFSET('Game Board'!P31,0,ATJ1)&lt;&gt;""),IF(ATJ26&gt;ATK26,"W",IF(ATJ26=ATK26,"D","L")),"")</f>
        <v/>
      </c>
      <c r="ATN26" s="385" t="str">
        <f t="shared" ca="1" si="3098"/>
        <v/>
      </c>
      <c r="ATY26" s="391"/>
      <c r="AXO26" s="389"/>
      <c r="AXP26" s="389"/>
      <c r="AXQ26" s="389"/>
      <c r="AXR26" s="389"/>
      <c r="AXS26" s="389"/>
      <c r="AYE26" s="391"/>
      <c r="BBU26" s="389"/>
      <c r="BBV26" s="389"/>
      <c r="BBW26" s="389"/>
      <c r="BBX26" s="389"/>
      <c r="BBY26" s="389"/>
      <c r="BCK26" s="391"/>
      <c r="BGA26" s="389"/>
      <c r="BGB26" s="389"/>
      <c r="BGC26" s="389"/>
      <c r="BGD26" s="389"/>
      <c r="BGE26" s="389"/>
      <c r="BGQ26" s="391"/>
      <c r="BKG26" s="389"/>
      <c r="BKH26" s="389"/>
      <c r="BKI26" s="389"/>
      <c r="BKJ26" s="389"/>
      <c r="BKK26" s="389"/>
      <c r="BKW26" s="391"/>
      <c r="BOM26" s="389"/>
      <c r="BON26" s="389"/>
      <c r="BOO26" s="389"/>
      <c r="BOP26" s="389"/>
      <c r="BOQ26" s="389"/>
      <c r="BPC26" s="391"/>
      <c r="BSS26" s="389"/>
      <c r="BST26" s="389"/>
      <c r="BSU26" s="389"/>
      <c r="BSV26" s="389"/>
      <c r="BSW26" s="389"/>
      <c r="BTI26" s="391"/>
      <c r="BWY26" s="389"/>
      <c r="BWZ26" s="389"/>
      <c r="BXA26" s="389"/>
      <c r="BXB26" s="389"/>
      <c r="BXC26" s="389"/>
      <c r="BXO26" s="391"/>
      <c r="CBE26" s="389"/>
      <c r="CBF26" s="389"/>
      <c r="CBG26" s="389"/>
      <c r="CBH26" s="389"/>
      <c r="CBI26" s="389"/>
      <c r="CBU26" s="391"/>
      <c r="CFK26" s="389"/>
      <c r="CFL26" s="389"/>
      <c r="CFM26" s="389"/>
      <c r="CFN26" s="389"/>
      <c r="CFO26" s="389"/>
      <c r="CGA26" s="391"/>
      <c r="CJQ26" s="389"/>
      <c r="CJR26" s="389"/>
      <c r="CJS26" s="389"/>
      <c r="CJT26" s="389"/>
      <c r="CJU26" s="389"/>
      <c r="CKG26" s="391"/>
      <c r="CNW26" s="389"/>
      <c r="CNX26" s="389"/>
      <c r="CNY26" s="389"/>
      <c r="CNZ26" s="389"/>
      <c r="COA26" s="389"/>
      <c r="COM26" s="391"/>
      <c r="CSC26" s="389"/>
      <c r="CSD26" s="389"/>
      <c r="CSE26" s="389"/>
      <c r="CSF26" s="389"/>
      <c r="CSG26" s="389"/>
      <c r="CSS26" s="391"/>
      <c r="CWI26" s="389"/>
      <c r="CWJ26" s="389"/>
      <c r="CWK26" s="389"/>
      <c r="CWL26" s="389"/>
      <c r="CWM26" s="389"/>
      <c r="CWY26" s="391"/>
      <c r="DAO26" s="389"/>
      <c r="DAP26" s="389"/>
      <c r="DAQ26" s="389"/>
      <c r="DAR26" s="389"/>
      <c r="DAS26" s="389"/>
      <c r="DBE26" s="391"/>
      <c r="DEU26" s="389"/>
      <c r="DEV26" s="389"/>
      <c r="DEW26" s="389"/>
      <c r="DEX26" s="389"/>
      <c r="DEY26" s="389"/>
      <c r="DFK26" s="391"/>
      <c r="DJA26" s="389"/>
      <c r="DJB26" s="389"/>
      <c r="DJC26" s="389"/>
      <c r="DJD26" s="389"/>
      <c r="DJE26" s="389"/>
      <c r="DJQ26" s="391"/>
      <c r="DNG26" s="389"/>
      <c r="DNH26" s="389"/>
      <c r="DNI26" s="389"/>
      <c r="DNJ26" s="389"/>
      <c r="DNK26" s="389"/>
      <c r="DNW26" s="391"/>
      <c r="DRM26" s="389"/>
      <c r="DRN26" s="389"/>
      <c r="DRO26" s="389"/>
      <c r="DRP26" s="389"/>
      <c r="DRQ26" s="389"/>
      <c r="DSC26" s="391"/>
      <c r="DVS26" s="389"/>
      <c r="DVT26" s="389"/>
      <c r="DVU26" s="389"/>
      <c r="DVV26" s="389"/>
      <c r="DVW26" s="389"/>
      <c r="DWI26" s="391"/>
      <c r="DZY26" s="389"/>
      <c r="DZZ26" s="389"/>
      <c r="EAA26" s="389"/>
      <c r="EAB26" s="389"/>
      <c r="EAC26" s="389"/>
      <c r="EAO26" s="391"/>
      <c r="EEE26" s="389"/>
      <c r="EEF26" s="389"/>
      <c r="EEG26" s="389"/>
      <c r="EEH26" s="389"/>
      <c r="EEI26" s="389"/>
      <c r="EEU26" s="391"/>
      <c r="EIK26" s="389"/>
      <c r="EIL26" s="389"/>
      <c r="EIM26" s="389"/>
      <c r="EIN26" s="389"/>
      <c r="EIO26" s="389"/>
      <c r="EJA26" s="391"/>
      <c r="EMQ26" s="389"/>
      <c r="EMR26" s="389"/>
      <c r="EMS26" s="389"/>
      <c r="EMT26" s="389"/>
      <c r="EMU26" s="389"/>
      <c r="ENG26" s="391"/>
      <c r="EQW26" s="389"/>
      <c r="EQX26" s="389"/>
      <c r="EQY26" s="389"/>
      <c r="EQZ26" s="389"/>
      <c r="ERA26" s="389"/>
      <c r="ERM26" s="391"/>
      <c r="EVC26" s="389"/>
      <c r="EVD26" s="389"/>
      <c r="EVE26" s="389"/>
      <c r="EVF26" s="389"/>
      <c r="EVG26" s="389"/>
      <c r="EVS26" s="391"/>
      <c r="EZI26" s="389"/>
      <c r="EZJ26" s="389"/>
      <c r="EZK26" s="389"/>
      <c r="EZL26" s="389"/>
      <c r="EZM26" s="389"/>
      <c r="EZY26" s="391"/>
      <c r="FDO26" s="389"/>
      <c r="FDP26" s="389"/>
      <c r="FDQ26" s="389"/>
      <c r="FDR26" s="389"/>
      <c r="FDS26" s="389"/>
      <c r="FEE26" s="391"/>
      <c r="FHU26" s="389"/>
      <c r="FHV26" s="389"/>
      <c r="FHW26" s="389"/>
      <c r="FHX26" s="389"/>
      <c r="FHY26" s="389"/>
      <c r="FIK26" s="391"/>
      <c r="FMA26" s="389"/>
      <c r="FMB26" s="389"/>
      <c r="FMC26" s="389"/>
      <c r="FMD26" s="389"/>
      <c r="FME26" s="389"/>
      <c r="FMQ26" s="391"/>
      <c r="FQG26" s="389"/>
      <c r="FQH26" s="389"/>
      <c r="FQI26" s="389"/>
      <c r="FQJ26" s="389"/>
      <c r="FQK26" s="389"/>
      <c r="FQW26" s="391"/>
      <c r="FUM26" s="389"/>
      <c r="FUN26" s="389"/>
      <c r="FUO26" s="389"/>
      <c r="FUP26" s="389"/>
      <c r="FUQ26" s="389"/>
      <c r="FVC26" s="391"/>
      <c r="FYS26" s="389"/>
      <c r="FYT26" s="389"/>
      <c r="FYU26" s="389"/>
      <c r="FYV26" s="389"/>
      <c r="FYW26" s="389"/>
      <c r="FZI26" s="391"/>
      <c r="GCY26" s="389"/>
      <c r="GCZ26" s="389"/>
      <c r="GDA26" s="389"/>
      <c r="GDB26" s="389"/>
      <c r="GDC26" s="389"/>
      <c r="GDO26" s="391"/>
      <c r="GHE26" s="389"/>
      <c r="GHF26" s="389"/>
      <c r="GHG26" s="389"/>
      <c r="GHH26" s="389"/>
      <c r="GHI26" s="389"/>
      <c r="GHU26" s="391"/>
      <c r="GLK26" s="389"/>
      <c r="GLL26" s="389"/>
      <c r="GLM26" s="389"/>
      <c r="GLN26" s="389"/>
      <c r="GLO26" s="389"/>
      <c r="GMA26" s="391"/>
      <c r="GPQ26" s="389"/>
      <c r="GPR26" s="389"/>
      <c r="GPS26" s="389"/>
      <c r="GPT26" s="389"/>
      <c r="GPU26" s="389"/>
      <c r="GQG26" s="391"/>
      <c r="GTW26" s="389"/>
      <c r="GTX26" s="389"/>
      <c r="GTY26" s="389"/>
      <c r="GTZ26" s="389"/>
      <c r="GUA26" s="389"/>
      <c r="GUM26" s="391"/>
      <c r="GYC26" s="389"/>
      <c r="GYD26" s="389"/>
      <c r="GYE26" s="389"/>
      <c r="GYF26" s="389"/>
      <c r="GYG26" s="389"/>
      <c r="GYS26" s="391"/>
      <c r="HCI26" s="389"/>
      <c r="HCJ26" s="389"/>
      <c r="HCK26" s="389"/>
      <c r="HCL26" s="389"/>
      <c r="HCM26" s="389"/>
      <c r="HCY26" s="391"/>
      <c r="HGO26" s="389"/>
      <c r="HGP26" s="389"/>
      <c r="HGQ26" s="389"/>
      <c r="HGR26" s="389"/>
      <c r="HGS26" s="389"/>
      <c r="HHE26" s="391"/>
      <c r="HKU26" s="389"/>
      <c r="HKV26" s="389"/>
      <c r="HKW26" s="389"/>
      <c r="HKX26" s="389"/>
      <c r="HKY26" s="389"/>
      <c r="HLK26" s="391"/>
      <c r="HPA26" s="389"/>
      <c r="HPB26" s="389"/>
      <c r="HPC26" s="389"/>
      <c r="HPD26" s="389"/>
      <c r="HPE26" s="389"/>
      <c r="HPQ26" s="391"/>
      <c r="HTG26" s="389"/>
      <c r="HTH26" s="389"/>
      <c r="HTI26" s="389"/>
      <c r="HTJ26" s="389"/>
      <c r="HTK26" s="389"/>
      <c r="HTW26" s="391"/>
      <c r="HXM26" s="389"/>
      <c r="HXN26" s="389"/>
      <c r="HXO26" s="389"/>
      <c r="HXP26" s="389"/>
      <c r="HXQ26" s="389"/>
      <c r="HYC26" s="391"/>
      <c r="IBS26" s="389"/>
      <c r="IBT26" s="389"/>
      <c r="IBU26" s="389"/>
      <c r="IBV26" s="389"/>
      <c r="IBW26" s="389"/>
      <c r="ICI26" s="391"/>
      <c r="IFY26" s="389"/>
      <c r="IFZ26" s="389"/>
      <c r="IGA26" s="389"/>
      <c r="IGB26" s="389"/>
      <c r="IGC26" s="389"/>
      <c r="IGO26" s="391"/>
      <c r="IKE26" s="389"/>
      <c r="IKF26" s="389"/>
      <c r="IKG26" s="389"/>
      <c r="IKH26" s="389"/>
      <c r="IKI26" s="389"/>
      <c r="IKU26" s="391"/>
      <c r="IOK26" s="389"/>
      <c r="IOL26" s="389"/>
      <c r="IOM26" s="389"/>
      <c r="ION26" s="389"/>
      <c r="IOO26" s="389"/>
      <c r="IPA26" s="391"/>
      <c r="ISQ26" s="389"/>
      <c r="ISR26" s="389"/>
      <c r="ISS26" s="389"/>
      <c r="IST26" s="389"/>
      <c r="ISU26" s="389"/>
      <c r="ITG26" s="391"/>
      <c r="IWW26" s="389"/>
      <c r="IWX26" s="389"/>
      <c r="IWY26" s="389"/>
      <c r="IWZ26" s="389"/>
      <c r="IXA26" s="389"/>
      <c r="IXM26" s="391"/>
      <c r="JBC26" s="389"/>
      <c r="JBD26" s="389"/>
      <c r="JBE26" s="389"/>
      <c r="JBF26" s="389"/>
      <c r="JBG26" s="389"/>
      <c r="JBS26" s="391"/>
      <c r="JFI26" s="389"/>
      <c r="JFJ26" s="389"/>
      <c r="JFK26" s="389"/>
      <c r="JFL26" s="389"/>
      <c r="JFM26" s="389"/>
      <c r="JFY26" s="391"/>
      <c r="JJO26" s="389"/>
      <c r="JJP26" s="389"/>
      <c r="JJQ26" s="389"/>
      <c r="JJR26" s="389"/>
      <c r="JJS26" s="389"/>
      <c r="JKE26" s="391"/>
      <c r="JNU26" s="389"/>
      <c r="JNV26" s="389"/>
      <c r="JNW26" s="389"/>
      <c r="JNX26" s="389"/>
      <c r="JNY26" s="389"/>
      <c r="JOK26" s="391"/>
      <c r="JSA26" s="389"/>
      <c r="JSB26" s="389"/>
      <c r="JSC26" s="389"/>
      <c r="JSD26" s="389"/>
      <c r="JSE26" s="389"/>
      <c r="JSQ26" s="391"/>
      <c r="JWG26" s="389"/>
      <c r="JWH26" s="389"/>
      <c r="JWI26" s="389"/>
      <c r="JWJ26" s="389"/>
      <c r="JWK26" s="389"/>
      <c r="JWW26" s="391"/>
      <c r="KAM26" s="389"/>
      <c r="KAN26" s="389"/>
      <c r="KAO26" s="389"/>
      <c r="KAP26" s="389"/>
      <c r="KAQ26" s="389"/>
      <c r="KBC26" s="391"/>
      <c r="KES26" s="389"/>
      <c r="KET26" s="389"/>
      <c r="KEU26" s="389"/>
      <c r="KEV26" s="389"/>
      <c r="KEW26" s="389"/>
      <c r="KFI26" s="391"/>
      <c r="KIY26" s="389"/>
      <c r="KIZ26" s="389"/>
      <c r="KJA26" s="389"/>
      <c r="KJB26" s="389"/>
      <c r="KJC26" s="389"/>
      <c r="KJO26" s="391"/>
      <c r="KNE26" s="389"/>
      <c r="KNF26" s="389"/>
      <c r="KNG26" s="389"/>
      <c r="KNH26" s="389"/>
      <c r="KNI26" s="389"/>
      <c r="KNU26" s="391"/>
      <c r="KRK26" s="389"/>
      <c r="KRL26" s="389"/>
      <c r="KRM26" s="389"/>
      <c r="KRN26" s="389"/>
      <c r="KRO26" s="389"/>
      <c r="KSA26" s="391"/>
      <c r="KVQ26" s="389"/>
      <c r="KVR26" s="389"/>
      <c r="KVS26" s="389"/>
      <c r="KVT26" s="389"/>
      <c r="KVU26" s="389"/>
      <c r="KWG26" s="391"/>
      <c r="KZW26" s="389"/>
      <c r="KZX26" s="389"/>
      <c r="KZY26" s="389"/>
      <c r="KZZ26" s="389"/>
      <c r="LAA26" s="389"/>
      <c r="LAM26" s="391"/>
      <c r="LEC26" s="389"/>
      <c r="LED26" s="389"/>
      <c r="LEE26" s="389"/>
      <c r="LEF26" s="389"/>
      <c r="LEG26" s="389"/>
      <c r="LES26" s="391"/>
      <c r="LII26" s="389"/>
      <c r="LIJ26" s="389"/>
      <c r="LIK26" s="389"/>
      <c r="LIL26" s="389"/>
      <c r="LIM26" s="389"/>
      <c r="LIY26" s="391"/>
      <c r="LMO26" s="389"/>
      <c r="LMP26" s="389"/>
      <c r="LMQ26" s="389"/>
      <c r="LMR26" s="389"/>
      <c r="LMS26" s="389"/>
      <c r="LNE26" s="391"/>
      <c r="LQU26" s="389"/>
      <c r="LQV26" s="389"/>
      <c r="LQW26" s="389"/>
      <c r="LQX26" s="389"/>
      <c r="LQY26" s="389"/>
      <c r="LRK26" s="391"/>
      <c r="LVA26" s="389"/>
      <c r="LVB26" s="389"/>
      <c r="LVC26" s="389"/>
      <c r="LVD26" s="389"/>
      <c r="LVE26" s="389"/>
      <c r="LVQ26" s="391"/>
      <c r="LZG26" s="389"/>
      <c r="LZH26" s="389"/>
      <c r="LZI26" s="389"/>
      <c r="LZJ26" s="389"/>
      <c r="LZK26" s="389"/>
      <c r="LZW26" s="391"/>
      <c r="MDM26" s="389"/>
      <c r="MDN26" s="389"/>
      <c r="MDO26" s="389"/>
      <c r="MDP26" s="389"/>
      <c r="MDQ26" s="389"/>
      <c r="MEC26" s="391"/>
      <c r="MHS26" s="389"/>
      <c r="MHT26" s="389"/>
      <c r="MHU26" s="389"/>
      <c r="MHV26" s="389"/>
      <c r="MHW26" s="389"/>
      <c r="MII26" s="391"/>
      <c r="MLY26" s="389"/>
      <c r="MLZ26" s="389"/>
      <c r="MMA26" s="389"/>
      <c r="MMB26" s="389"/>
      <c r="MMC26" s="389"/>
      <c r="MMO26" s="391"/>
      <c r="MQE26" s="389"/>
      <c r="MQF26" s="389"/>
      <c r="MQG26" s="389"/>
      <c r="MQH26" s="389"/>
      <c r="MQI26" s="389"/>
      <c r="MQU26" s="391"/>
      <c r="MUK26" s="389"/>
      <c r="MUL26" s="389"/>
      <c r="MUM26" s="389"/>
      <c r="MUN26" s="389"/>
      <c r="MUO26" s="389"/>
      <c r="MVA26" s="391"/>
      <c r="MYQ26" s="389"/>
      <c r="MYR26" s="389"/>
      <c r="MYS26" s="389"/>
      <c r="MYT26" s="389"/>
      <c r="MYU26" s="389"/>
      <c r="MZG26" s="391"/>
      <c r="NCW26" s="389"/>
      <c r="NCX26" s="389"/>
      <c r="NCY26" s="389"/>
      <c r="NCZ26" s="389"/>
      <c r="NDA26" s="389"/>
      <c r="NDM26" s="391"/>
      <c r="NHC26" s="389"/>
      <c r="NHD26" s="389"/>
      <c r="NHE26" s="389"/>
      <c r="NHF26" s="389"/>
      <c r="NHG26" s="389"/>
      <c r="NHS26" s="391"/>
      <c r="NLI26" s="389"/>
      <c r="NLJ26" s="389"/>
      <c r="NLK26" s="389"/>
      <c r="NLL26" s="389"/>
      <c r="NLM26" s="389"/>
      <c r="NLY26" s="391"/>
      <c r="NPO26" s="389"/>
      <c r="NPP26" s="389"/>
      <c r="NPQ26" s="389"/>
      <c r="NPR26" s="389"/>
      <c r="NPS26" s="389"/>
      <c r="NQE26" s="391"/>
      <c r="NTU26" s="389"/>
      <c r="NTV26" s="389"/>
      <c r="NTW26" s="389"/>
      <c r="NTX26" s="389"/>
      <c r="NTY26" s="389"/>
      <c r="NUK26" s="391"/>
      <c r="NYA26" s="389"/>
      <c r="NYB26" s="389"/>
      <c r="NYC26" s="389"/>
      <c r="NYD26" s="389"/>
      <c r="NYE26" s="389"/>
      <c r="NYQ26" s="391"/>
      <c r="OCG26" s="389"/>
      <c r="OCH26" s="389"/>
      <c r="OCI26" s="389"/>
      <c r="OCJ26" s="389"/>
      <c r="OCK26" s="389"/>
      <c r="OCW26" s="391"/>
      <c r="OGM26" s="389"/>
      <c r="OGN26" s="389"/>
      <c r="OGO26" s="389"/>
      <c r="OGP26" s="389"/>
      <c r="OGQ26" s="389"/>
      <c r="OHC26" s="391"/>
      <c r="OKS26" s="389"/>
      <c r="OKT26" s="389"/>
      <c r="OKU26" s="389"/>
      <c r="OKV26" s="389"/>
      <c r="OKW26" s="389"/>
      <c r="OLI26" s="391"/>
      <c r="OOY26" s="389"/>
      <c r="OOZ26" s="389"/>
      <c r="OPA26" s="389"/>
      <c r="OPB26" s="389"/>
      <c r="OPC26" s="389"/>
      <c r="OPO26" s="391"/>
      <c r="OTE26" s="389"/>
      <c r="OTF26" s="389"/>
      <c r="OTG26" s="389"/>
      <c r="OTH26" s="389"/>
      <c r="OTI26" s="389"/>
      <c r="OTU26" s="391"/>
      <c r="OXK26" s="389"/>
      <c r="OXL26" s="389"/>
      <c r="OXM26" s="389"/>
      <c r="OXN26" s="389"/>
      <c r="OXO26" s="389"/>
      <c r="OYA26" s="391"/>
      <c r="PBQ26" s="389"/>
      <c r="PBR26" s="389"/>
      <c r="PBS26" s="389"/>
      <c r="PBT26" s="389"/>
      <c r="PBU26" s="389"/>
      <c r="PCG26" s="391"/>
      <c r="PFW26" s="389"/>
      <c r="PFX26" s="389"/>
      <c r="PFY26" s="389"/>
      <c r="PFZ26" s="389"/>
      <c r="PGA26" s="389"/>
      <c r="PGM26" s="391"/>
      <c r="PKC26" s="389"/>
      <c r="PKD26" s="389"/>
      <c r="PKE26" s="389"/>
      <c r="PKF26" s="389"/>
      <c r="PKG26" s="389"/>
      <c r="PKS26" s="391"/>
      <c r="POI26" s="389"/>
      <c r="POJ26" s="389"/>
      <c r="POK26" s="389"/>
      <c r="POL26" s="389"/>
      <c r="POM26" s="389"/>
    </row>
    <row r="27" spans="2:1995 2085:2985 3075:4085 4175:5075 5165:6065 6155:7165 7255:8155 8245:9145 9235:10233 10241:11219" x14ac:dyDescent="0.25">
      <c r="B27" s="385">
        <f>VLOOKUP(C27,CX25:CY29,2,FALSE)</f>
        <v>2</v>
      </c>
      <c r="C27" s="386" t="str">
        <f>'Tournament Setup'!D20</f>
        <v>Wales</v>
      </c>
      <c r="D27" s="385">
        <f>SUMPRODUCT((DA3:DA54=C27)*(DE3:DE54="W"))+SUMPRODUCT((DD3:DD54=C27)*(DF3:DF54="W"))</f>
        <v>0</v>
      </c>
      <c r="E27" s="385">
        <f>SUMPRODUCT((DA3:DA54=C27)*(DE3:DE54="D"))+SUMPRODUCT((DD3:DD54=C27)*(DF3:DF54="D"))</f>
        <v>0</v>
      </c>
      <c r="F27" s="385">
        <f>SUMPRODUCT((DA3:DA54=C27)*(DE3:DE54="L"))+SUMPRODUCT((DD3:DD54=C27)*(DF3:DF54="L"))</f>
        <v>0</v>
      </c>
      <c r="G27" s="385">
        <f>SUMIF(DA3:DA72,C27,DB3:DB72)+SUMIF(DD3:DD72,C27,DC3:DC72)</f>
        <v>0</v>
      </c>
      <c r="H27" s="385">
        <f>SUMIF(DD3:DD72,C27,DB3:DB72)+SUMIF(DA3:DA72,C27,DC3:DC72)</f>
        <v>0</v>
      </c>
      <c r="I27" s="385">
        <f t="shared" si="3827"/>
        <v>1000</v>
      </c>
      <c r="J27" s="385">
        <f t="shared" si="3828"/>
        <v>0</v>
      </c>
      <c r="K27" s="391">
        <v>18</v>
      </c>
      <c r="L27" s="385">
        <f>IF(COUNTIF(J25:J29,4)&lt;&gt;4,RANK(J27,J25:J29),J79)</f>
        <v>1</v>
      </c>
      <c r="N27" s="385">
        <f>SUMPRODUCT((L25:L28=L27)*(K25:K28&lt;K27))+L27</f>
        <v>3</v>
      </c>
      <c r="O27" s="386" t="str">
        <f>INDEX(C25:C29,MATCH(3,N25:N29,0),0)</f>
        <v>Wales</v>
      </c>
      <c r="P27" s="385">
        <f>INDEX(L25:L29,MATCH(O27,C25:C29,0),0)</f>
        <v>1</v>
      </c>
      <c r="Q27" s="385" t="str">
        <f>IF(AND(Q26&lt;&gt;"",P27=1),O27,"")</f>
        <v>Wales</v>
      </c>
      <c r="R27" s="385" t="str">
        <f>IF(AND(R26&lt;&gt;"",P28=2),O28,"")</f>
        <v/>
      </c>
      <c r="S27" s="385" t="str">
        <f>IF(AND(S26&lt;&gt;"",P29=3),O29,"")</f>
        <v/>
      </c>
      <c r="V27" s="385" t="str">
        <f t="shared" si="4070"/>
        <v>Wales</v>
      </c>
      <c r="W27" s="385">
        <f>SUMPRODUCT((DA3:DA54=V27)*(DD3:DD54=V28)*(DE3:DE54="W"))+SUMPRODUCT((DA3:DA54=V27)*(DD3:DD54=V29)*(DE3:DE54="W"))+SUMPRODUCT((DA3:DA54=V27)*(DD3:DD54=V25)*(DE3:DE54="W"))+SUMPRODUCT((DA3:DA54=V27)*(DD3:DD54=V26)*(DE3:DE54="W"))+SUMPRODUCT((DA3:DA54=V28)*(DD3:DD54=V27)*(DF3:DF54="W"))+SUMPRODUCT((DA3:DA54=V29)*(DD3:DD54=V27)*(DF3:DF54="W"))+SUMPRODUCT((DA3:DA54=V25)*(DD3:DD54=V27)*(DF3:DF54="W"))+SUMPRODUCT((DA3:DA54=V26)*(DD3:DD54=V27)*(DF3:DF54="W"))</f>
        <v>0</v>
      </c>
      <c r="X27" s="385">
        <f>SUMPRODUCT((DA3:DA54=V27)*(DD3:DD54=V28)*(DE3:DE54="D"))+SUMPRODUCT((DA3:DA54=V27)*(DD3:DD54=V29)*(DE3:DE54="D"))+SUMPRODUCT((DA3:DA54=V27)*(DD3:DD54=V25)*(DE3:DE54="D"))+SUMPRODUCT((DA3:DA54=V27)*(DD3:DD54=V26)*(DE3:DE54="D"))+SUMPRODUCT((DA3:DA54=V28)*(DD3:DD54=V27)*(DE3:DE54="D"))+SUMPRODUCT((DA3:DA54=V29)*(DD3:DD54=V27)*(DE3:DE54="D"))+SUMPRODUCT((DA3:DA54=V25)*(DD3:DD54=V27)*(DE3:DE54="D"))+SUMPRODUCT((DA3:DA54=V26)*(DD3:DD54=V27)*(DE3:DE54="D"))</f>
        <v>0</v>
      </c>
      <c r="Y27" s="385">
        <f>SUMPRODUCT((DA3:DA54=V27)*(DD3:DD54=V28)*(DE3:DE54="L"))+SUMPRODUCT((DA3:DA54=V27)*(DD3:DD54=V29)*(DE3:DE54="L"))+SUMPRODUCT((DA3:DA54=V27)*(DD3:DD54=V25)*(DE3:DE54="L"))+SUMPRODUCT((DA3:DA54=V27)*(DD3:DD54=V26)*(DE3:DE54="L"))+SUMPRODUCT((DA3:DA54=V28)*(DD3:DD54=V27)*(DF3:DF54="L"))+SUMPRODUCT((DA3:DA54=V29)*(DD3:DD54=V27)*(DF3:DF54="L"))+SUMPRODUCT((DA3:DA54=V25)*(DD3:DD54=V27)*(DF3:DF54="L"))+SUMPRODUCT((DA3:DA54=V26)*(DD3:DD54=V27)*(DF3:DF54="L"))</f>
        <v>0</v>
      </c>
      <c r="Z27" s="385">
        <f>SUMPRODUCT((DA3:DA54=V27)*(DD3:DD54=V28)*DB3:DB54)+SUMPRODUCT((DA3:DA54=V27)*(DD3:DD54=V29)*DB3:DB54)+SUMPRODUCT((DA3:DA54=V27)*(DD3:DD54=V25)*DB3:DB54)+SUMPRODUCT((DA3:DA54=V27)*(DD3:DD54=V26)*DB3:DB54)+SUMPRODUCT((DA3:DA54=V28)*(DD3:DD54=V27)*DC3:DC54)+SUMPRODUCT((DA3:DA54=V29)*(DD3:DD54=V27)*DC3:DC54)+SUMPRODUCT((DA3:DA54=V25)*(DD3:DD54=V27)*DC3:DC54)+SUMPRODUCT((DA3:DA54=V26)*(DD3:DD54=V27)*DC3:DC54)</f>
        <v>0</v>
      </c>
      <c r="AA27" s="385">
        <f>SUMPRODUCT((DA3:DA54=V27)*(DD3:DD54=V28)*DC3:DC54)+SUMPRODUCT((DA3:DA54=V27)*(DD3:DD54=V29)*DC3:DC54)+SUMPRODUCT((DA3:DA54=V27)*(DD3:DD54=V25)*DC3:DC54)+SUMPRODUCT((DA3:DA54=V27)*(DD3:DD54=V26)*DC3:DC54)+SUMPRODUCT((DA3:DA54=V28)*(DD3:DD54=V27)*DB3:DB54)+SUMPRODUCT((DA3:DA54=V29)*(DD3:DD54=V27)*DB3:DB54)+SUMPRODUCT((DA3:DA54=V25)*(DD3:DD54=V27)*DB3:DB54)+SUMPRODUCT((DA3:DA54=V26)*(DD3:DD54=V27)*DB3:DB54)</f>
        <v>0</v>
      </c>
      <c r="AB27" s="385">
        <f>Z27-AA27+1000</f>
        <v>1000</v>
      </c>
      <c r="AC27" s="385">
        <f t="shared" si="3829"/>
        <v>0</v>
      </c>
      <c r="AD27" s="385">
        <f>IF(V27&lt;&gt;"",VLOOKUP(V27,C4:I52,7,FALSE),"")</f>
        <v>1000</v>
      </c>
      <c r="AE27" s="385">
        <f>IF(V27&lt;&gt;"",VLOOKUP(V27,C4:I52,5,FALSE),"")</f>
        <v>0</v>
      </c>
      <c r="AF27" s="385">
        <f>IF(V27&lt;&gt;"",VLOOKUP(V27,C4:K52,9,FALSE),"")</f>
        <v>18</v>
      </c>
      <c r="AG27" s="385">
        <f t="shared" si="3830"/>
        <v>0</v>
      </c>
      <c r="AH27" s="385">
        <f>IF(V27&lt;&gt;"",RANK(AG27,AG25:AG29),"")</f>
        <v>1</v>
      </c>
      <c r="AI27" s="385">
        <f>IF(V27&lt;&gt;"",SUMPRODUCT((AG25:AG29=AG27)*(AB25:AB29&gt;AB27)),"")</f>
        <v>0</v>
      </c>
      <c r="AJ27" s="385">
        <f>IF(V27&lt;&gt;"",SUMPRODUCT((AG25:AG29=AG27)*(AB25:AB29=AB27)*(Z25:Z29&gt;Z27)),"")</f>
        <v>0</v>
      </c>
      <c r="AK27" s="385">
        <f>IF(V27&lt;&gt;"",SUMPRODUCT((AG25:AG29=AG27)*(AB25:AB29=AB27)*(Z25:Z29=Z27)*(AD25:AD29&gt;AD27)),"")</f>
        <v>0</v>
      </c>
      <c r="AL27" s="385">
        <f>IF(V27&lt;&gt;"",SUMPRODUCT((AG25:AG29=AG27)*(AB25:AB29=AB27)*(Z25:Z29=Z27)*(AD25:AD29=AD27)*(AE25:AE29&gt;AE27)),"")</f>
        <v>0</v>
      </c>
      <c r="AM27" s="385">
        <f>IF(V27&lt;&gt;"",SUMPRODUCT((AG25:AG29=AG27)*(AB25:AB29=AB27)*(Z25:Z29=Z27)*(AD25:AD29=AD27)*(AE25:AE29=AE27)*(AF25:AF29&gt;AF27)),"")</f>
        <v>1</v>
      </c>
      <c r="AN27" s="385">
        <f>IF(V27&lt;&gt;"",IF(AN79&lt;&gt;"",IF(U76=3,AN79,AN79+U76),SUM(AH27:AM27)),"")</f>
        <v>2</v>
      </c>
      <c r="AO27" s="385" t="str">
        <f>IF(V27&lt;&gt;"",INDEX(V25:V29,MATCH(3,AN25:AN29,0),0),"")</f>
        <v>Netherlands</v>
      </c>
      <c r="AP27" s="385" t="str">
        <f>IF(R26&lt;&gt;"",R26,"")</f>
        <v/>
      </c>
      <c r="AQ27" s="385">
        <f>SUMPRODUCT((DA3:DA54=AP27)*(DD3:DD54=AP28)*(DE3:DE54="W"))+SUMPRODUCT((DA3:DA54=AP27)*(DD3:DD54=AP29)*(DE3:DE54="W"))+SUMPRODUCT((DA3:DA54=AP27)*(DD3:DD54=AP26)*(DE3:DE54="W"))+SUMPRODUCT((DA3:DA54=AP28)*(DD3:DD54=AP27)*(DF3:DF54="W"))+SUMPRODUCT((DA3:DA54=AP29)*(DD3:DD54=AP27)*(DF3:DF54="W"))+SUMPRODUCT((DA3:DA54=AP26)*(DD3:DD54=AP27)*(DF3:DF54="W"))</f>
        <v>0</v>
      </c>
      <c r="AR27" s="385">
        <f>SUMPRODUCT((DA3:DA54=AP27)*(DD3:DD54=AP28)*(DE3:DE54="D"))+SUMPRODUCT((DA3:DA54=AP27)*(DD3:DD54=AP29)*(DE3:DE54="D"))+SUMPRODUCT((DA3:DA54=AP27)*(DD3:DD54=AP26)*(DE3:DE54="D"))+SUMPRODUCT((DA3:DA54=AP28)*(DD3:DD54=AP27)*(DE3:DE54="D"))+SUMPRODUCT((DA3:DA54=AP29)*(DD3:DD54=AP27)*(DE3:DE54="D"))+SUMPRODUCT((DA3:DA54=AP26)*(DD3:DD54=AP27)*(DE3:DE54="D"))</f>
        <v>0</v>
      </c>
      <c r="AS27" s="385">
        <f>SUMPRODUCT((DA3:DA54=AP27)*(DD3:DD54=AP28)*(DE3:DE54="L"))+SUMPRODUCT((DA3:DA54=AP27)*(DD3:DD54=AP29)*(DE3:DE54="L"))+SUMPRODUCT((DA3:DA54=AP27)*(DD3:DD54=AP26)*(DE3:DE54="L"))+SUMPRODUCT((DA3:DA54=AP28)*(DD3:DD54=AP27)*(DF3:DF54="L"))+SUMPRODUCT((DA3:DA54=AP29)*(DD3:DD54=AP27)*(DF3:DF54="L"))+SUMPRODUCT((DA3:DA54=AP26)*(DD3:DD54=AP27)*(DF3:DF54="L"))</f>
        <v>0</v>
      </c>
      <c r="AT27" s="385">
        <f>SUMPRODUCT((DA3:DA54=AP27)*(DD3:DD54=AP28)*DB3:DB54)+SUMPRODUCT((DA3:DA54=AP27)*(DD3:DD54=AP29)*DB3:DB54)+SUMPRODUCT((DA3:DA54=AP27)*(DD3:DD54=AP25)*DB3:DB54)+SUMPRODUCT((DA3:DA54=AP27)*(DD3:DD54=AP26)*DB3:DB54)+SUMPRODUCT((DA3:DA54=AP28)*(DD3:DD54=AP27)*DC3:DC54)+SUMPRODUCT((DA3:DA54=AP29)*(DD3:DD54=AP27)*DC3:DC54)+SUMPRODUCT((DA3:DA54=AP25)*(DD3:DD54=AP27)*DC3:DC54)+SUMPRODUCT((DA3:DA54=AP26)*(DD3:DD54=AP27)*DC3:DC54)</f>
        <v>0</v>
      </c>
      <c r="AU27" s="385">
        <f>SUMPRODUCT((DA3:DA54=AP27)*(DD3:DD54=AP28)*DC3:DC54)+SUMPRODUCT((DA3:DA54=AP27)*(DD3:DD54=AP29)*DC3:DC54)+SUMPRODUCT((DA3:DA54=AP27)*(DD3:DD54=AP25)*DC3:DC54)+SUMPRODUCT((DA3:DA54=AP27)*(DD3:DD54=AP26)*DC3:DC54)+SUMPRODUCT((DA3:DA54=AP28)*(DD3:DD54=AP27)*DB3:DB54)+SUMPRODUCT((DA3:DA54=AP29)*(DD3:DD54=AP27)*DB3:DB54)+SUMPRODUCT((DA3:DA54=AP25)*(DD3:DD54=AP27)*DB3:DB54)+SUMPRODUCT((DA3:DA54=AP26)*(DD3:DD54=AP27)*DB3:DB54)</f>
        <v>0</v>
      </c>
      <c r="AV27" s="385">
        <f>AT27-AU27+1000</f>
        <v>1000</v>
      </c>
      <c r="AW27" s="385" t="str">
        <f t="shared" si="4071"/>
        <v/>
      </c>
      <c r="AX27" s="385" t="str">
        <f>IF(AP27&lt;&gt;"",VLOOKUP(AP27,C4:I52,7,FALSE),"")</f>
        <v/>
      </c>
      <c r="AY27" s="385" t="str">
        <f>IF(AP27&lt;&gt;"",VLOOKUP(AP27,C4:I52,5,FALSE),"")</f>
        <v/>
      </c>
      <c r="AZ27" s="385" t="str">
        <f>IF(AP27&lt;&gt;"",VLOOKUP(AP27,C4:K52,9,FALSE),"")</f>
        <v/>
      </c>
      <c r="BA27" s="385" t="str">
        <f t="shared" si="4072"/>
        <v/>
      </c>
      <c r="BB27" s="385" t="str">
        <f>IF(AP27&lt;&gt;"",RANK(BA27,BA25:BA29),"")</f>
        <v/>
      </c>
      <c r="BC27" s="385" t="str">
        <f>IF(AP27&lt;&gt;"",SUMPRODUCT((BA25:BA29=BA27)*(AV25:AV29&gt;AV27)),"")</f>
        <v/>
      </c>
      <c r="BD27" s="385" t="str">
        <f>IF(AP27&lt;&gt;"",SUMPRODUCT((BA25:BA29=BA27)*(AV25:AV29=AV27)*(AT25:AT29&gt;AT27)),"")</f>
        <v/>
      </c>
      <c r="BE27" s="385" t="str">
        <f>IF(AP27&lt;&gt;"",SUMPRODUCT((BA25:BA29=BA27)*(AV25:AV29=AV27)*(AT25:AT29=AT27)*(AX25:AX29&gt;AX27)),"")</f>
        <v/>
      </c>
      <c r="BF27" s="385" t="str">
        <f>IF(AP27&lt;&gt;"",SUMPRODUCT((BA25:BA29=BA27)*(AV25:AV29=AV27)*(AT25:AT29=AT27)*(AX25:AX29=AX27)*(AY25:AY29&gt;AY27)),"")</f>
        <v/>
      </c>
      <c r="BG27" s="385" t="str">
        <f>IF(AP27&lt;&gt;"",SUMPRODUCT((BA25:BA29=BA27)*(AV25:AV29=AV27)*(AT25:AT29=AT27)*(AX25:AX29=AX27)*(AY25:AY29=AY27)*(AZ25:AZ29&gt;AZ27)),"")</f>
        <v/>
      </c>
      <c r="BH27" s="385" t="str">
        <f>IF(AP27&lt;&gt;"",IF(BH79&lt;&gt;"",IF(AO76=3,BH79,BH79+AO76),SUM(BB27:BG27)+1),"")</f>
        <v/>
      </c>
      <c r="BI27" s="385" t="str">
        <f>IF(AP27&lt;&gt;"",INDEX(AP26:AP29,MATCH(3,BH26:BH29,0),0),"")</f>
        <v/>
      </c>
      <c r="BJ27" s="385" t="str">
        <f>IF(S25&lt;&gt;"",S25,"")</f>
        <v/>
      </c>
      <c r="BK27" s="385">
        <f>SUMPRODUCT((DA3:DA54=BJ27)*(DD3:DD54=BJ28)*(DE3:DE54="W"))+SUMPRODUCT((DA3:DA54=BJ27)*(DD3:DD54=BJ29)*(DE3:DE54="W"))+SUMPRODUCT((DA3:DA54=BJ27)*(DD3:DD54=BJ30)*(DE3:DE54="W"))+SUMPRODUCT((DA3:DA54=BJ28)*(DD3:DD54=BJ27)*(DF3:DF54="W"))+SUMPRODUCT((DA3:DA54=BJ29)*(DD3:DD54=BJ27)*(DF3:DF54="W"))+SUMPRODUCT((DA3:DA54=BJ30)*(DD3:DD54=BJ27)*(DF3:DF54="W"))</f>
        <v>0</v>
      </c>
      <c r="BL27" s="385">
        <f>SUMPRODUCT((DA3:DA54=BJ27)*(DD3:DD54=BJ28)*(DE3:DE54="D"))+SUMPRODUCT((DA3:DA54=BJ27)*(DD3:DD54=BJ29)*(DE3:DE54="D"))+SUMPRODUCT((DA3:DA54=BJ27)*(DD3:DD54=BJ30)*(DE3:DE54="D"))+SUMPRODUCT((DA3:DA54=BJ28)*(DD3:DD54=BJ27)*(DE3:DE54="D"))+SUMPRODUCT((DA3:DA54=BJ29)*(DD3:DD54=BJ27)*(DE3:DE54="D"))+SUMPRODUCT((DA3:DA54=BJ30)*(DD3:DD54=BJ27)*(DE3:DE54="D"))</f>
        <v>0</v>
      </c>
      <c r="BM27" s="385">
        <f>SUMPRODUCT((DA3:DA54=BJ27)*(DD3:DD54=BJ28)*(DE3:DE54="L"))+SUMPRODUCT((DA3:DA54=BJ27)*(DD3:DD54=BJ29)*(DE3:DE54="L"))+SUMPRODUCT((DA3:DA54=BJ27)*(DD3:DD54=BJ30)*(DE3:DE54="L"))+SUMPRODUCT((DA3:DA54=BJ28)*(DD3:DD54=BJ27)*(DF3:DF54="L"))+SUMPRODUCT((DA3:DA54=BJ29)*(DD3:DD54=BJ27)*(DF3:DF54="L"))+SUMPRODUCT((DA3:DA54=BJ30)*(DD3:DD54=BJ27)*(DF3:DF54="L"))</f>
        <v>0</v>
      </c>
      <c r="BN27" s="385">
        <f>SUMPRODUCT((DA3:DA54=BJ27)*(DD3:DD54=BJ28)*DB3:DB54)+SUMPRODUCT((DA3:DA54=BJ27)*(DD3:DD54=BJ29)*DB3:DB54)+SUMPRODUCT((DA3:DA54=BJ27)*(DD3:DD54=BJ25)*DB3:DB54)+SUMPRODUCT((DA3:DA54=BJ27)*(DD3:DD54=BJ26)*DB3:DB54)+SUMPRODUCT((DA3:DA54=BJ28)*(DD3:DD54=BJ27)*DC3:DC54)+SUMPRODUCT((DA3:DA54=BJ29)*(DD3:DD54=BJ27)*DC3:DC54)+SUMPRODUCT((DA3:DA54=BJ25)*(DD3:DD54=BJ27)*DC3:DC54)+SUMPRODUCT((DA3:DA54=BJ26)*(DD3:DD54=BJ27)*DC3:DC54)</f>
        <v>0</v>
      </c>
      <c r="BO27" s="385">
        <f>SUMPRODUCT((DA3:DA54=BJ27)*(DD3:DD54=BJ28)*DC3:DC54)+SUMPRODUCT((DA3:DA54=BJ27)*(DD3:DD54=BJ29)*DC3:DC54)+SUMPRODUCT((DA3:DA54=BJ27)*(DD3:DD54=BJ25)*DC3:DC54)+SUMPRODUCT((DA3:DA54=BJ27)*(DD3:DD54=BJ26)*DC3:DC54)+SUMPRODUCT((DA3:DA54=BJ28)*(DD3:DD54=BJ27)*DB3:DB54)+SUMPRODUCT((DA3:DA54=BJ29)*(DD3:DD54=BJ27)*DB3:DB54)+SUMPRODUCT((DA3:DA54=BJ25)*(DD3:DD54=BJ27)*DB3:DB54)+SUMPRODUCT((DA3:DA54=BJ26)*(DD3:DD54=BJ27)*DB3:DB54)</f>
        <v>0</v>
      </c>
      <c r="BP27" s="385">
        <f>BN27-BO27+1000</f>
        <v>1000</v>
      </c>
      <c r="BQ27" s="385" t="str">
        <f>IF(BJ27&lt;&gt;"",BK27*3+BL27*1,"")</f>
        <v/>
      </c>
      <c r="BR27" s="385" t="str">
        <f>IF(BJ27&lt;&gt;"",VLOOKUP(BJ27,C4:I52,7,FALSE),"")</f>
        <v/>
      </c>
      <c r="BS27" s="385" t="str">
        <f>IF(BJ27&lt;&gt;"",VLOOKUP(BJ27,C4:I52,5,FALSE),"")</f>
        <v/>
      </c>
      <c r="BT27" s="385" t="str">
        <f>IF(BJ27&lt;&gt;"",VLOOKUP(BJ27,C4:K52,9,FALSE),"")</f>
        <v/>
      </c>
      <c r="BU27" s="385" t="str">
        <f t="shared" ref="BU27:BU28" si="4355">BQ27</f>
        <v/>
      </c>
      <c r="BV27" s="385" t="str">
        <f>IF(BJ27&lt;&gt;"",RANK(BU27,BU25:BU29),"")</f>
        <v/>
      </c>
      <c r="BW27" s="385" t="str">
        <f>IF(BJ27&lt;&gt;"",SUMPRODUCT((BU25:BU29=BU27)*(BP25:BP29&gt;BP27)),"")</f>
        <v/>
      </c>
      <c r="BX27" s="385" t="str">
        <f>IF(BJ27&lt;&gt;"",SUMPRODUCT((BU25:BU29=BU27)*(BP25:BP29=BP27)*(BN25:BN29&gt;BN27)),"")</f>
        <v/>
      </c>
      <c r="BY27" s="385" t="str">
        <f>IF(BJ27&lt;&gt;"",SUMPRODUCT((BU25:BU29=BU27)*(BP25:BP29=BP27)*(BN25:BN29=BN27)*(BR25:BR29&gt;BR27)),"")</f>
        <v/>
      </c>
      <c r="BZ27" s="385" t="str">
        <f>IF(BJ27&lt;&gt;"",SUMPRODUCT((BU25:BU29=BU27)*(BP25:BP29=BP27)*(BN25:BN29=BN27)*(BR25:BR29=BR27)*(BS25:BS29&gt;BS27)),"")</f>
        <v/>
      </c>
      <c r="CA27" s="385" t="str">
        <f>IF(BJ27&lt;&gt;"",SUMPRODUCT((BU25:BU29=BU27)*(BP25:BP29=BP27)*(BN25:BN29=BN27)*(BR25:BR29=BR27)*(BS25:BS29=BS27)*(BT25:BT29&gt;BT27)),"")</f>
        <v/>
      </c>
      <c r="CB27" s="385" t="str">
        <f>IF(BJ27&lt;&gt;"",SUM(BV27:CA27)+2,"")</f>
        <v/>
      </c>
      <c r="CC27" s="385" t="str">
        <f>IF(BJ27&lt;&gt;"",INDEX(BJ27:BJ29,MATCH(3,CB27:CB29,0),0),"")</f>
        <v/>
      </c>
      <c r="CX27" s="385" t="str">
        <f>IF(CC27&lt;&gt;"",CC27,IF(BI27&lt;&gt;"",BI27,IF(AO27&lt;&gt;"",AO27,O27)))</f>
        <v>Netherlands</v>
      </c>
      <c r="CY27" s="385">
        <v>3</v>
      </c>
      <c r="CZ27" s="385">
        <v>25</v>
      </c>
      <c r="DA27" s="389"/>
      <c r="DB27" s="389"/>
      <c r="DC27" s="389"/>
      <c r="DD27" s="389"/>
      <c r="DE27" s="389"/>
      <c r="DH27" s="385">
        <f ca="1">VLOOKUP(DI27,HD25:HE29,2,FALSE)</f>
        <v>2</v>
      </c>
      <c r="DI27" s="386" t="str">
        <f t="shared" si="3831"/>
        <v>Wales</v>
      </c>
      <c r="DJ27" s="385">
        <f ca="1">SUMPRODUCT((HG3:HG54=DI27)*(HK3:HK54="W"))+SUMPRODUCT((HJ3:HJ54=DI27)*(HL3:HL54="W"))</f>
        <v>0</v>
      </c>
      <c r="DK27" s="385">
        <f ca="1">SUMPRODUCT((HG3:HG54=DI27)*(HK3:HK54="D"))+SUMPRODUCT((HJ3:HJ54=DI27)*(HL3:HL54="D"))</f>
        <v>0</v>
      </c>
      <c r="DL27" s="385">
        <f ca="1">SUMPRODUCT((HG3:HG54=DI27)*(HK3:HK54="L"))+SUMPRODUCT((HJ3:HJ54=DI27)*(HL3:HL54="L"))</f>
        <v>0</v>
      </c>
      <c r="DM27" s="385">
        <f ca="1">SUMIF(HG3:HG72,DI27,HH3:HH72)+SUMIF(HJ3:HJ72,DI27,HI3:HI72)</f>
        <v>0</v>
      </c>
      <c r="DN27" s="385">
        <f ca="1">SUMIF(HJ3:HJ72,DI27,HH3:HH72)+SUMIF(HG3:HG72,DI27,HI3:HI72)</f>
        <v>0</v>
      </c>
      <c r="DO27" s="385">
        <f t="shared" ca="1" si="3832"/>
        <v>1000</v>
      </c>
      <c r="DP27" s="385">
        <f t="shared" ca="1" si="3833"/>
        <v>0</v>
      </c>
      <c r="DQ27" s="391">
        <f t="shared" si="293"/>
        <v>18</v>
      </c>
      <c r="DR27" s="385">
        <f ca="1">IF(COUNTIF(DP25:DP29,4)&lt;&gt;4,RANK(DP27,DP25:DP29),DP79)</f>
        <v>1</v>
      </c>
      <c r="DT27" s="385">
        <f ca="1">SUMPRODUCT((DR25:DR28=DR27)*(DQ25:DQ28&lt;DQ27))+DR27</f>
        <v>3</v>
      </c>
      <c r="DU27" s="386" t="str">
        <f ca="1">INDEX(DI25:DI29,MATCH(3,DT25:DT29,0),0)</f>
        <v>Wales</v>
      </c>
      <c r="DV27" s="385">
        <f ca="1">INDEX(DR25:DR29,MATCH(DU27,DI25:DI29,0),0)</f>
        <v>1</v>
      </c>
      <c r="DW27" s="385" t="str">
        <f ca="1">IF(AND(DW26&lt;&gt;"",DV27=1),DU27,"")</f>
        <v>Wales</v>
      </c>
      <c r="DX27" s="385" t="str">
        <f ca="1">IF(AND(DX26&lt;&gt;"",DV28=2),DU28,"")</f>
        <v/>
      </c>
      <c r="DY27" s="385" t="str">
        <f ca="1">IF(AND(DY26&lt;&gt;"",DV29=3),DU29,"")</f>
        <v/>
      </c>
      <c r="EB27" s="385" t="str">
        <f t="shared" ca="1" si="4073"/>
        <v>Wales</v>
      </c>
      <c r="EC27" s="385">
        <f ca="1">SUMPRODUCT((HG3:HG54=EB27)*(HJ3:HJ54=EB28)*(HK3:HK54="W"))+SUMPRODUCT((HG3:HG54=EB27)*(HJ3:HJ54=EB29)*(HK3:HK54="W"))+SUMPRODUCT((HG3:HG54=EB27)*(HJ3:HJ54=EB25)*(HK3:HK54="W"))+SUMPRODUCT((HG3:HG54=EB27)*(HJ3:HJ54=EB26)*(HK3:HK54="W"))+SUMPRODUCT((HG3:HG54=EB28)*(HJ3:HJ54=EB27)*(HL3:HL54="W"))+SUMPRODUCT((HG3:HG54=EB29)*(HJ3:HJ54=EB27)*(HL3:HL54="W"))+SUMPRODUCT((HG3:HG54=EB25)*(HJ3:HJ54=EB27)*(HL3:HL54="W"))+SUMPRODUCT((HG3:HG54=EB26)*(HJ3:HJ54=EB27)*(HL3:HL54="W"))</f>
        <v>0</v>
      </c>
      <c r="ED27" s="385">
        <f ca="1">SUMPRODUCT((HG3:HG54=EB27)*(HJ3:HJ54=EB28)*(HK3:HK54="D"))+SUMPRODUCT((HG3:HG54=EB27)*(HJ3:HJ54=EB29)*(HK3:HK54="D"))+SUMPRODUCT((HG3:HG54=EB27)*(HJ3:HJ54=EB25)*(HK3:HK54="D"))+SUMPRODUCT((HG3:HG54=EB27)*(HJ3:HJ54=EB26)*(HK3:HK54="D"))+SUMPRODUCT((HG3:HG54=EB28)*(HJ3:HJ54=EB27)*(HK3:HK54="D"))+SUMPRODUCT((HG3:HG54=EB29)*(HJ3:HJ54=EB27)*(HK3:HK54="D"))+SUMPRODUCT((HG3:HG54=EB25)*(HJ3:HJ54=EB27)*(HK3:HK54="D"))+SUMPRODUCT((HG3:HG54=EB26)*(HJ3:HJ54=EB27)*(HK3:HK54="D"))</f>
        <v>0</v>
      </c>
      <c r="EE27" s="385">
        <f ca="1">SUMPRODUCT((HG3:HG54=EB27)*(HJ3:HJ54=EB28)*(HK3:HK54="L"))+SUMPRODUCT((HG3:HG54=EB27)*(HJ3:HJ54=EB29)*(HK3:HK54="L"))+SUMPRODUCT((HG3:HG54=EB27)*(HJ3:HJ54=EB25)*(HK3:HK54="L"))+SUMPRODUCT((HG3:HG54=EB27)*(HJ3:HJ54=EB26)*(HK3:HK54="L"))+SUMPRODUCT((HG3:HG54=EB28)*(HJ3:HJ54=EB27)*(HL3:HL54="L"))+SUMPRODUCT((HG3:HG54=EB29)*(HJ3:HJ54=EB27)*(HL3:HL54="L"))+SUMPRODUCT((HG3:HG54=EB25)*(HJ3:HJ54=EB27)*(HL3:HL54="L"))+SUMPRODUCT((HG3:HG54=EB26)*(HJ3:HJ54=EB27)*(HL3:HL54="L"))</f>
        <v>0</v>
      </c>
      <c r="EF27" s="385">
        <f ca="1">SUMPRODUCT((HG3:HG54=EB27)*(HJ3:HJ54=EB28)*HH3:HH54)+SUMPRODUCT((HG3:HG54=EB27)*(HJ3:HJ54=EB29)*HH3:HH54)+SUMPRODUCT((HG3:HG54=EB27)*(HJ3:HJ54=EB25)*HH3:HH54)+SUMPRODUCT((HG3:HG54=EB27)*(HJ3:HJ54=EB26)*HH3:HH54)+SUMPRODUCT((HG3:HG54=EB28)*(HJ3:HJ54=EB27)*HI3:HI54)+SUMPRODUCT((HG3:HG54=EB29)*(HJ3:HJ54=EB27)*HI3:HI54)+SUMPRODUCT((HG3:HG54=EB25)*(HJ3:HJ54=EB27)*HI3:HI54)+SUMPRODUCT((HG3:HG54=EB26)*(HJ3:HJ54=EB27)*HI3:HI54)</f>
        <v>0</v>
      </c>
      <c r="EG27" s="385">
        <f ca="1">SUMPRODUCT((HG3:HG54=EB27)*(HJ3:HJ54=EB28)*HI3:HI54)+SUMPRODUCT((HG3:HG54=EB27)*(HJ3:HJ54=EB29)*HI3:HI54)+SUMPRODUCT((HG3:HG54=EB27)*(HJ3:HJ54=EB25)*HI3:HI54)+SUMPRODUCT((HG3:HG54=EB27)*(HJ3:HJ54=EB26)*HI3:HI54)+SUMPRODUCT((HG3:HG54=EB28)*(HJ3:HJ54=EB27)*HH3:HH54)+SUMPRODUCT((HG3:HG54=EB29)*(HJ3:HJ54=EB27)*HH3:HH54)+SUMPRODUCT((HG3:HG54=EB25)*(HJ3:HJ54=EB27)*HH3:HH54)+SUMPRODUCT((HG3:HG54=EB26)*(HJ3:HJ54=EB27)*HH3:HH54)</f>
        <v>0</v>
      </c>
      <c r="EH27" s="385">
        <f ca="1">EF27-EG27+1000</f>
        <v>1000</v>
      </c>
      <c r="EI27" s="385">
        <f t="shared" ca="1" si="3834"/>
        <v>0</v>
      </c>
      <c r="EJ27" s="385">
        <f ca="1">IF(EB27&lt;&gt;"",VLOOKUP(EB27,DI4:DO52,7,FALSE),"")</f>
        <v>1000</v>
      </c>
      <c r="EK27" s="385">
        <f ca="1">IF(EB27&lt;&gt;"",VLOOKUP(EB27,DI4:DO52,5,FALSE),"")</f>
        <v>0</v>
      </c>
      <c r="EL27" s="385">
        <f ca="1">IF(EB27&lt;&gt;"",VLOOKUP(EB27,DI4:DQ52,9,FALSE),"")</f>
        <v>18</v>
      </c>
      <c r="EM27" s="385">
        <f t="shared" ca="1" si="3835"/>
        <v>0</v>
      </c>
      <c r="EN27" s="385">
        <f ca="1">IF(EB27&lt;&gt;"",RANK(EM27,EM25:EM29),"")</f>
        <v>1</v>
      </c>
      <c r="EO27" s="385">
        <f ca="1">IF(EB27&lt;&gt;"",SUMPRODUCT((EM25:EM29=EM27)*(EH25:EH29&gt;EH27)),"")</f>
        <v>0</v>
      </c>
      <c r="EP27" s="385">
        <f ca="1">IF(EB27&lt;&gt;"",SUMPRODUCT((EM25:EM29=EM27)*(EH25:EH29=EH27)*(EF25:EF29&gt;EF27)),"")</f>
        <v>0</v>
      </c>
      <c r="EQ27" s="385">
        <f ca="1">IF(EB27&lt;&gt;"",SUMPRODUCT((EM25:EM29=EM27)*(EH25:EH29=EH27)*(EF25:EF29=EF27)*(EJ25:EJ29&gt;EJ27)),"")</f>
        <v>0</v>
      </c>
      <c r="ER27" s="385">
        <f ca="1">IF(EB27&lt;&gt;"",SUMPRODUCT((EM25:EM29=EM27)*(EH25:EH29=EH27)*(EF25:EF29=EF27)*(EJ25:EJ29=EJ27)*(EK25:EK29&gt;EK27)),"")</f>
        <v>0</v>
      </c>
      <c r="ES27" s="385">
        <f ca="1">IF(EB27&lt;&gt;"",SUMPRODUCT((EM25:EM29=EM27)*(EH25:EH29=EH27)*(EF25:EF29=EF27)*(EJ25:EJ29=EJ27)*(EK25:EK29=EK27)*(EL25:EL29&gt;EL27)),"")</f>
        <v>1</v>
      </c>
      <c r="ET27" s="385">
        <f ca="1">IF(EB27&lt;&gt;"",IF(ET79&lt;&gt;"",IF(EA76=3,ET79,ET79+EA76),SUM(EN27:ES27)),"")</f>
        <v>2</v>
      </c>
      <c r="EU27" s="385" t="str">
        <f ca="1">IF(EB27&lt;&gt;"",INDEX(EB25:EB29,MATCH(3,ET25:ET29,0),0),"")</f>
        <v>Netherlands</v>
      </c>
      <c r="EV27" s="385" t="str">
        <f ca="1">IF(DX26&lt;&gt;"",DX26,"")</f>
        <v/>
      </c>
      <c r="EW27" s="385">
        <f ca="1">SUMPRODUCT((HG3:HG54=EV27)*(HJ3:HJ54=EV28)*(HK3:HK54="W"))+SUMPRODUCT((HG3:HG54=EV27)*(HJ3:HJ54=EV29)*(HK3:HK54="W"))+SUMPRODUCT((HG3:HG54=EV27)*(HJ3:HJ54=EV26)*(HK3:HK54="W"))+SUMPRODUCT((HG3:HG54=EV28)*(HJ3:HJ54=EV27)*(HL3:HL54="W"))+SUMPRODUCT((HG3:HG54=EV29)*(HJ3:HJ54=EV27)*(HL3:HL54="W"))+SUMPRODUCT((HG3:HG54=EV26)*(HJ3:HJ54=EV27)*(HL3:HL54="W"))</f>
        <v>0</v>
      </c>
      <c r="EX27" s="385">
        <f ca="1">SUMPRODUCT((HG3:HG54=EV27)*(HJ3:HJ54=EV28)*(HK3:HK54="D"))+SUMPRODUCT((HG3:HG54=EV27)*(HJ3:HJ54=EV29)*(HK3:HK54="D"))+SUMPRODUCT((HG3:HG54=EV27)*(HJ3:HJ54=EV26)*(HK3:HK54="D"))+SUMPRODUCT((HG3:HG54=EV28)*(HJ3:HJ54=EV27)*(HK3:HK54="D"))+SUMPRODUCT((HG3:HG54=EV29)*(HJ3:HJ54=EV27)*(HK3:HK54="D"))+SUMPRODUCT((HG3:HG54=EV26)*(HJ3:HJ54=EV27)*(HK3:HK54="D"))</f>
        <v>0</v>
      </c>
      <c r="EY27" s="385">
        <f ca="1">SUMPRODUCT((HG3:HG54=EV27)*(HJ3:HJ54=EV28)*(HK3:HK54="L"))+SUMPRODUCT((HG3:HG54=EV27)*(HJ3:HJ54=EV29)*(HK3:HK54="L"))+SUMPRODUCT((HG3:HG54=EV27)*(HJ3:HJ54=EV26)*(HK3:HK54="L"))+SUMPRODUCT((HG3:HG54=EV28)*(HJ3:HJ54=EV27)*(HL3:HL54="L"))+SUMPRODUCT((HG3:HG54=EV29)*(HJ3:HJ54=EV27)*(HL3:HL54="L"))+SUMPRODUCT((HG3:HG54=EV26)*(HJ3:HJ54=EV27)*(HL3:HL54="L"))</f>
        <v>0</v>
      </c>
      <c r="EZ27" s="385">
        <f ca="1">SUMPRODUCT((HG3:HG54=EV27)*(HJ3:HJ54=EV28)*HH3:HH54)+SUMPRODUCT((HG3:HG54=EV27)*(HJ3:HJ54=EV29)*HH3:HH54)+SUMPRODUCT((HG3:HG54=EV27)*(HJ3:HJ54=EV25)*HH3:HH54)+SUMPRODUCT((HG3:HG54=EV27)*(HJ3:HJ54=EV26)*HH3:HH54)+SUMPRODUCT((HG3:HG54=EV28)*(HJ3:HJ54=EV27)*HI3:HI54)+SUMPRODUCT((HG3:HG54=EV29)*(HJ3:HJ54=EV27)*HI3:HI54)+SUMPRODUCT((HG3:HG54=EV25)*(HJ3:HJ54=EV27)*HI3:HI54)+SUMPRODUCT((HG3:HG54=EV26)*(HJ3:HJ54=EV27)*HI3:HI54)</f>
        <v>0</v>
      </c>
      <c r="FA27" s="385">
        <f ca="1">SUMPRODUCT((HG3:HG54=EV27)*(HJ3:HJ54=EV28)*HI3:HI54)+SUMPRODUCT((HG3:HG54=EV27)*(HJ3:HJ54=EV29)*HI3:HI54)+SUMPRODUCT((HG3:HG54=EV27)*(HJ3:HJ54=EV25)*HI3:HI54)+SUMPRODUCT((HG3:HG54=EV27)*(HJ3:HJ54=EV26)*HI3:HI54)+SUMPRODUCT((HG3:HG54=EV28)*(HJ3:HJ54=EV27)*HH3:HH54)+SUMPRODUCT((HG3:HG54=EV29)*(HJ3:HJ54=EV27)*HH3:HH54)+SUMPRODUCT((HG3:HG54=EV25)*(HJ3:HJ54=EV27)*HH3:HH54)+SUMPRODUCT((HG3:HG54=EV26)*(HJ3:HJ54=EV27)*HH3:HH54)</f>
        <v>0</v>
      </c>
      <c r="FB27" s="385">
        <f ca="1">EZ27-FA27+1000</f>
        <v>1000</v>
      </c>
      <c r="FC27" s="385" t="str">
        <f t="shared" ca="1" si="4074"/>
        <v/>
      </c>
      <c r="FD27" s="385" t="str">
        <f ca="1">IF(EV27&lt;&gt;"",VLOOKUP(EV27,DI4:DO52,7,FALSE),"")</f>
        <v/>
      </c>
      <c r="FE27" s="385" t="str">
        <f ca="1">IF(EV27&lt;&gt;"",VLOOKUP(EV27,DI4:DO52,5,FALSE),"")</f>
        <v/>
      </c>
      <c r="FF27" s="385" t="str">
        <f ca="1">IF(EV27&lt;&gt;"",VLOOKUP(EV27,DI4:DQ52,9,FALSE),"")</f>
        <v/>
      </c>
      <c r="FG27" s="385" t="str">
        <f t="shared" ca="1" si="4075"/>
        <v/>
      </c>
      <c r="FH27" s="385" t="str">
        <f ca="1">IF(EV27&lt;&gt;"",RANK(FG27,FG25:FG29),"")</f>
        <v/>
      </c>
      <c r="FI27" s="385" t="str">
        <f ca="1">IF(EV27&lt;&gt;"",SUMPRODUCT((FG25:FG29=FG27)*(FB25:FB29&gt;FB27)),"")</f>
        <v/>
      </c>
      <c r="FJ27" s="385" t="str">
        <f ca="1">IF(EV27&lt;&gt;"",SUMPRODUCT((FG25:FG29=FG27)*(FB25:FB29=FB27)*(EZ25:EZ29&gt;EZ27)),"")</f>
        <v/>
      </c>
      <c r="FK27" s="385" t="str">
        <f ca="1">IF(EV27&lt;&gt;"",SUMPRODUCT((FG25:FG29=FG27)*(FB25:FB29=FB27)*(EZ25:EZ29=EZ27)*(FD25:FD29&gt;FD27)),"")</f>
        <v/>
      </c>
      <c r="FL27" s="385" t="str">
        <f ca="1">IF(EV27&lt;&gt;"",SUMPRODUCT((FG25:FG29=FG27)*(FB25:FB29=FB27)*(EZ25:EZ29=EZ27)*(FD25:FD29=FD27)*(FE25:FE29&gt;FE27)),"")</f>
        <v/>
      </c>
      <c r="FM27" s="385" t="str">
        <f ca="1">IF(EV27&lt;&gt;"",SUMPRODUCT((FG25:FG29=FG27)*(FB25:FB29=FB27)*(EZ25:EZ29=EZ27)*(FD25:FD29=FD27)*(FE25:FE29=FE27)*(FF25:FF29&gt;FF27)),"")</f>
        <v/>
      </c>
      <c r="FN27" s="385" t="str">
        <f ca="1">IF(EV27&lt;&gt;"",IF(FN79&lt;&gt;"",IF(EU76=3,FN79,FN79+EU76),SUM(FH27:FM27)+1),"")</f>
        <v/>
      </c>
      <c r="FO27" s="385" t="str">
        <f ca="1">IF(EV27&lt;&gt;"",INDEX(EV26:EV29,MATCH(3,FN26:FN29,0),0),"")</f>
        <v/>
      </c>
      <c r="FP27" s="385" t="str">
        <f ca="1">IF(DY25&lt;&gt;"",DY25,"")</f>
        <v/>
      </c>
      <c r="FQ27" s="385">
        <f ca="1">SUMPRODUCT((HG3:HG54=FP27)*(HJ3:HJ54=FP28)*(HK3:HK54="W"))+SUMPRODUCT((HG3:HG54=FP27)*(HJ3:HJ54=FP29)*(HK3:HK54="W"))+SUMPRODUCT((HG3:HG54=FP27)*(HJ3:HJ54=FP30)*(HK3:HK54="W"))+SUMPRODUCT((HG3:HG54=FP28)*(HJ3:HJ54=FP27)*(HL3:HL54="W"))+SUMPRODUCT((HG3:HG54=FP29)*(HJ3:HJ54=FP27)*(HL3:HL54="W"))+SUMPRODUCT((HG3:HG54=FP30)*(HJ3:HJ54=FP27)*(HL3:HL54="W"))</f>
        <v>0</v>
      </c>
      <c r="FR27" s="385">
        <f ca="1">SUMPRODUCT((HG3:HG54=FP27)*(HJ3:HJ54=FP28)*(HK3:HK54="D"))+SUMPRODUCT((HG3:HG54=FP27)*(HJ3:HJ54=FP29)*(HK3:HK54="D"))+SUMPRODUCT((HG3:HG54=FP27)*(HJ3:HJ54=FP30)*(HK3:HK54="D"))+SUMPRODUCT((HG3:HG54=FP28)*(HJ3:HJ54=FP27)*(HK3:HK54="D"))+SUMPRODUCT((HG3:HG54=FP29)*(HJ3:HJ54=FP27)*(HK3:HK54="D"))+SUMPRODUCT((HG3:HG54=FP30)*(HJ3:HJ54=FP27)*(HK3:HK54="D"))</f>
        <v>0</v>
      </c>
      <c r="FS27" s="385">
        <f ca="1">SUMPRODUCT((HG3:HG54=FP27)*(HJ3:HJ54=FP28)*(HK3:HK54="L"))+SUMPRODUCT((HG3:HG54=FP27)*(HJ3:HJ54=FP29)*(HK3:HK54="L"))+SUMPRODUCT((HG3:HG54=FP27)*(HJ3:HJ54=FP30)*(HK3:HK54="L"))+SUMPRODUCT((HG3:HG54=FP28)*(HJ3:HJ54=FP27)*(HL3:HL54="L"))+SUMPRODUCT((HG3:HG54=FP29)*(HJ3:HJ54=FP27)*(HL3:HL54="L"))+SUMPRODUCT((HG3:HG54=FP30)*(HJ3:HJ54=FP27)*(HL3:HL54="L"))</f>
        <v>0</v>
      </c>
      <c r="FT27" s="385">
        <f ca="1">SUMPRODUCT((HG3:HG54=FP27)*(HJ3:HJ54=FP28)*HH3:HH54)+SUMPRODUCT((HG3:HG54=FP27)*(HJ3:HJ54=FP29)*HH3:HH54)+SUMPRODUCT((HG3:HG54=FP27)*(HJ3:HJ54=FP25)*HH3:HH54)+SUMPRODUCT((HG3:HG54=FP27)*(HJ3:HJ54=FP26)*HH3:HH54)+SUMPRODUCT((HG3:HG54=FP28)*(HJ3:HJ54=FP27)*HI3:HI54)+SUMPRODUCT((HG3:HG54=FP29)*(HJ3:HJ54=FP27)*HI3:HI54)+SUMPRODUCT((HG3:HG54=FP25)*(HJ3:HJ54=FP27)*HI3:HI54)+SUMPRODUCT((HG3:HG54=FP26)*(HJ3:HJ54=FP27)*HI3:HI54)</f>
        <v>0</v>
      </c>
      <c r="FU27" s="385">
        <f ca="1">SUMPRODUCT((HG3:HG54=FP27)*(HJ3:HJ54=FP28)*HI3:HI54)+SUMPRODUCT((HG3:HG54=FP27)*(HJ3:HJ54=FP29)*HI3:HI54)+SUMPRODUCT((HG3:HG54=FP27)*(HJ3:HJ54=FP25)*HI3:HI54)+SUMPRODUCT((HG3:HG54=FP27)*(HJ3:HJ54=FP26)*HI3:HI54)+SUMPRODUCT((HG3:HG54=FP28)*(HJ3:HJ54=FP27)*HH3:HH54)+SUMPRODUCT((HG3:HG54=FP29)*(HJ3:HJ54=FP27)*HH3:HH54)+SUMPRODUCT((HG3:HG54=FP25)*(HJ3:HJ54=FP27)*HH3:HH54)+SUMPRODUCT((HG3:HG54=FP26)*(HJ3:HJ54=FP27)*HH3:HH54)</f>
        <v>0</v>
      </c>
      <c r="FV27" s="385">
        <f ca="1">FT27-FU27+1000</f>
        <v>1000</v>
      </c>
      <c r="FW27" s="385" t="str">
        <f ca="1">IF(FP27&lt;&gt;"",FQ27*3+FR27*1,"")</f>
        <v/>
      </c>
      <c r="FX27" s="385" t="str">
        <f ca="1">IF(FP27&lt;&gt;"",VLOOKUP(FP27,DI4:DO52,7,FALSE),"")</f>
        <v/>
      </c>
      <c r="FY27" s="385" t="str">
        <f ca="1">IF(FP27&lt;&gt;"",VLOOKUP(FP27,DI4:DO52,5,FALSE),"")</f>
        <v/>
      </c>
      <c r="FZ27" s="385" t="str">
        <f ca="1">IF(FP27&lt;&gt;"",VLOOKUP(FP27,DI4:DQ52,9,FALSE),"")</f>
        <v/>
      </c>
      <c r="GA27" s="385" t="str">
        <f t="shared" ref="GA27:GA28" ca="1" si="4356">FW27</f>
        <v/>
      </c>
      <c r="GB27" s="385" t="str">
        <f ca="1">IF(FP27&lt;&gt;"",RANK(GA27,GA25:GA29),"")</f>
        <v/>
      </c>
      <c r="GC27" s="385" t="str">
        <f ca="1">IF(FP27&lt;&gt;"",SUMPRODUCT((GA25:GA29=GA27)*(FV25:FV29&gt;FV27)),"")</f>
        <v/>
      </c>
      <c r="GD27" s="385" t="str">
        <f ca="1">IF(FP27&lt;&gt;"",SUMPRODUCT((GA25:GA29=GA27)*(FV25:FV29=FV27)*(FT25:FT29&gt;FT27)),"")</f>
        <v/>
      </c>
      <c r="GE27" s="385" t="str">
        <f ca="1">IF(FP27&lt;&gt;"",SUMPRODUCT((GA25:GA29=GA27)*(FV25:FV29=FV27)*(FT25:FT29=FT27)*(FX25:FX29&gt;FX27)),"")</f>
        <v/>
      </c>
      <c r="GF27" s="385" t="str">
        <f ca="1">IF(FP27&lt;&gt;"",SUMPRODUCT((GA25:GA29=GA27)*(FV25:FV29=FV27)*(FT25:FT29=FT27)*(FX25:FX29=FX27)*(FY25:FY29&gt;FY27)),"")</f>
        <v/>
      </c>
      <c r="GG27" s="385" t="str">
        <f ca="1">IF(FP27&lt;&gt;"",SUMPRODUCT((GA25:GA29=GA27)*(FV25:FV29=FV27)*(FT25:FT29=FT27)*(FX25:FX29=FX27)*(FY25:FY29=FY27)*(FZ25:FZ29&gt;FZ27)),"")</f>
        <v/>
      </c>
      <c r="GH27" s="385" t="str">
        <f ca="1">IF(FP27&lt;&gt;"",SUM(GB27:GG27)+2,"")</f>
        <v/>
      </c>
      <c r="GI27" s="385" t="str">
        <f ca="1">IF(FP27&lt;&gt;"",INDEX(FP27:FP29,MATCH(3,GH27:GH29,0),0),"")</f>
        <v/>
      </c>
      <c r="HD27" s="385" t="str">
        <f ca="1">IF(GI27&lt;&gt;"",GI27,IF(FO27&lt;&gt;"",FO27,IF(EU27&lt;&gt;"",EU27,DU27)))</f>
        <v>Netherlands</v>
      </c>
      <c r="HE27" s="385">
        <v>3</v>
      </c>
      <c r="HF27" s="385">
        <v>25</v>
      </c>
      <c r="HG27" s="389"/>
      <c r="HH27" s="389"/>
      <c r="HI27" s="389"/>
      <c r="HJ27" s="389"/>
      <c r="HK27" s="389"/>
      <c r="HN27" s="385">
        <f ca="1">VLOOKUP(HO27,LJ25:LK29,2,FALSE)</f>
        <v>2</v>
      </c>
      <c r="HO27" s="386" t="str">
        <f t="shared" si="3836"/>
        <v>Wales</v>
      </c>
      <c r="HP27" s="385">
        <f ca="1">SUMPRODUCT((LM3:LM54=HO27)*(LQ3:LQ54="W"))+SUMPRODUCT((LP3:LP54=HO27)*(LR3:LR54="W"))</f>
        <v>0</v>
      </c>
      <c r="HQ27" s="385">
        <f ca="1">SUMPRODUCT((LM3:LM54=HO27)*(LQ3:LQ54="D"))+SUMPRODUCT((LP3:LP54=HO27)*(LR3:LR54="D"))</f>
        <v>0</v>
      </c>
      <c r="HR27" s="385">
        <f ca="1">SUMPRODUCT((LM3:LM54=HO27)*(LQ3:LQ54="L"))+SUMPRODUCT((LP3:LP54=HO27)*(LR3:LR54="L"))</f>
        <v>0</v>
      </c>
      <c r="HS27" s="385">
        <f t="shared" ref="HS27" ca="1" si="4357">SUMIF(LM3:LM72,HO27,LN3:LN72)+SUMIF(LP3:LP72,HO27,LO3:LO72)</f>
        <v>0</v>
      </c>
      <c r="HT27" s="385">
        <f t="shared" ref="HT27" ca="1" si="4358">SUMIF(LP3:LP72,HO27,LN3:LN72)+SUMIF(LM3:LM72,HO27,LO3:LO72)</f>
        <v>0</v>
      </c>
      <c r="HU27" s="385">
        <f t="shared" ca="1" si="3839"/>
        <v>1000</v>
      </c>
      <c r="HV27" s="385">
        <f t="shared" ca="1" si="3840"/>
        <v>0</v>
      </c>
      <c r="HW27" s="391">
        <f t="shared" si="45"/>
        <v>18</v>
      </c>
      <c r="HX27" s="385">
        <f t="shared" ref="HX27" ca="1" si="4359">IF(COUNTIF(HV25:HV29,4)&lt;&gt;4,RANK(HV27,HV25:HV29),HV79)</f>
        <v>1</v>
      </c>
      <c r="HZ27" s="385">
        <f t="shared" ref="HZ27" ca="1" si="4360">SUMPRODUCT((HX25:HX28=HX27)*(HW25:HW28&lt;HW27))+HX27</f>
        <v>3</v>
      </c>
      <c r="IA27" s="386" t="str">
        <f t="shared" ref="IA27" ca="1" si="4361">INDEX(HO25:HO29,MATCH(3,HZ25:HZ29,0),0)</f>
        <v>Wales</v>
      </c>
      <c r="IB27" s="385">
        <f t="shared" ref="IB27" ca="1" si="4362">INDEX(HX25:HX29,MATCH(IA27,HO25:HO29,0),0)</f>
        <v>1</v>
      </c>
      <c r="IC27" s="385" t="str">
        <f t="shared" ref="IC27:IC28" ca="1" si="4363">IF(AND(IC26&lt;&gt;"",IB27=1),IA27,"")</f>
        <v>Wales</v>
      </c>
      <c r="ID27" s="385" t="str">
        <f t="shared" ref="ID27:ID28" ca="1" si="4364">IF(AND(ID26&lt;&gt;"",IB28=2),IA28,"")</f>
        <v/>
      </c>
      <c r="IE27" s="385" t="str">
        <f t="shared" ref="IE27" ca="1" si="4365">IF(AND(IE26&lt;&gt;"",IB29=3),IA29,"")</f>
        <v/>
      </c>
      <c r="IH27" s="385" t="str">
        <f t="shared" ca="1" si="3849"/>
        <v>Wales</v>
      </c>
      <c r="II27" s="385">
        <f ca="1">SUMPRODUCT((LM3:LM54=IH27)*(LP3:LP54=IH28)*(LQ3:LQ54="W"))+SUMPRODUCT((LM3:LM54=IH27)*(LP3:LP54=IH29)*(LQ3:LQ54="W"))+SUMPRODUCT((LM3:LM54=IH27)*(LP3:LP54=IH25)*(LQ3:LQ54="W"))+SUMPRODUCT((LM3:LM54=IH27)*(LP3:LP54=IH26)*(LQ3:LQ54="W"))+SUMPRODUCT((LM3:LM54=IH28)*(LP3:LP54=IH27)*(LR3:LR54="W"))+SUMPRODUCT((LM3:LM54=IH29)*(LP3:LP54=IH27)*(LR3:LR54="W"))+SUMPRODUCT((LM3:LM54=IH25)*(LP3:LP54=IH27)*(LR3:LR54="W"))+SUMPRODUCT((LM3:LM54=IH26)*(LP3:LP54=IH27)*(LR3:LR54="W"))</f>
        <v>0</v>
      </c>
      <c r="IJ27" s="385">
        <f ca="1">SUMPRODUCT((LM3:LM54=IH27)*(LP3:LP54=IH28)*(LQ3:LQ54="D"))+SUMPRODUCT((LM3:LM54=IH27)*(LP3:LP54=IH29)*(LQ3:LQ54="D"))+SUMPRODUCT((LM3:LM54=IH27)*(LP3:LP54=IH25)*(LQ3:LQ54="D"))+SUMPRODUCT((LM3:LM54=IH27)*(LP3:LP54=IH26)*(LQ3:LQ54="D"))+SUMPRODUCT((LM3:LM54=IH28)*(LP3:LP54=IH27)*(LQ3:LQ54="D"))+SUMPRODUCT((LM3:LM54=IH29)*(LP3:LP54=IH27)*(LQ3:LQ54="D"))+SUMPRODUCT((LM3:LM54=IH25)*(LP3:LP54=IH27)*(LQ3:LQ54="D"))+SUMPRODUCT((LM3:LM54=IH26)*(LP3:LP54=IH27)*(LQ3:LQ54="D"))</f>
        <v>0</v>
      </c>
      <c r="IK27" s="385">
        <f ca="1">SUMPRODUCT((LM3:LM54=IH27)*(LP3:LP54=IH28)*(LQ3:LQ54="L"))+SUMPRODUCT((LM3:LM54=IH27)*(LP3:LP54=IH29)*(LQ3:LQ54="L"))+SUMPRODUCT((LM3:LM54=IH27)*(LP3:LP54=IH25)*(LQ3:LQ54="L"))+SUMPRODUCT((LM3:LM54=IH27)*(LP3:LP54=IH26)*(LQ3:LQ54="L"))+SUMPRODUCT((LM3:LM54=IH28)*(LP3:LP54=IH27)*(LR3:LR54="L"))+SUMPRODUCT((LM3:LM54=IH29)*(LP3:LP54=IH27)*(LR3:LR54="L"))+SUMPRODUCT((LM3:LM54=IH25)*(LP3:LP54=IH27)*(LR3:LR54="L"))+SUMPRODUCT((LM3:LM54=IH26)*(LP3:LP54=IH27)*(LR3:LR54="L"))</f>
        <v>0</v>
      </c>
      <c r="IL27" s="385">
        <f ca="1">SUMPRODUCT((LM3:LM54=IH27)*(LP3:LP54=IH28)*LN3:LN54)+SUMPRODUCT((LM3:LM54=IH27)*(LP3:LP54=IH29)*LN3:LN54)+SUMPRODUCT((LM3:LM54=IH27)*(LP3:LP54=IH25)*LN3:LN54)+SUMPRODUCT((LM3:LM54=IH27)*(LP3:LP54=IH26)*LN3:LN54)+SUMPRODUCT((LM3:LM54=IH28)*(LP3:LP54=IH27)*LO3:LO54)+SUMPRODUCT((LM3:LM54=IH29)*(LP3:LP54=IH27)*LO3:LO54)+SUMPRODUCT((LM3:LM54=IH25)*(LP3:LP54=IH27)*LO3:LO54)+SUMPRODUCT((LM3:LM54=IH26)*(LP3:LP54=IH27)*LO3:LO54)</f>
        <v>0</v>
      </c>
      <c r="IM27" s="385">
        <f ca="1">SUMPRODUCT((LM3:LM54=IH27)*(LP3:LP54=IH28)*LO3:LO54)+SUMPRODUCT((LM3:LM54=IH27)*(LP3:LP54=IH29)*LO3:LO54)+SUMPRODUCT((LM3:LM54=IH27)*(LP3:LP54=IH25)*LO3:LO54)+SUMPRODUCT((LM3:LM54=IH27)*(LP3:LP54=IH26)*LO3:LO54)+SUMPRODUCT((LM3:LM54=IH28)*(LP3:LP54=IH27)*LN3:LN54)+SUMPRODUCT((LM3:LM54=IH29)*(LP3:LP54=IH27)*LN3:LN54)+SUMPRODUCT((LM3:LM54=IH25)*(LP3:LP54=IH27)*LN3:LN54)+SUMPRODUCT((LM3:LM54=IH26)*(LP3:LP54=IH27)*LN3:LN54)</f>
        <v>0</v>
      </c>
      <c r="IN27" s="385">
        <f t="shared" ca="1" si="3850"/>
        <v>1000</v>
      </c>
      <c r="IO27" s="385">
        <f t="shared" ca="1" si="3851"/>
        <v>0</v>
      </c>
      <c r="IP27" s="385">
        <f ca="1">IF(IH27&lt;&gt;"",VLOOKUP(IH27,HO4:HU52,7,FALSE),"")</f>
        <v>1000</v>
      </c>
      <c r="IQ27" s="385">
        <f ca="1">IF(IH27&lt;&gt;"",VLOOKUP(IH27,HO4:HU52,5,FALSE),"")</f>
        <v>0</v>
      </c>
      <c r="IR27" s="385">
        <f ca="1">IF(IH27&lt;&gt;"",VLOOKUP(IH27,HO4:HW52,9,FALSE),"")</f>
        <v>18</v>
      </c>
      <c r="IS27" s="385">
        <f t="shared" ca="1" si="3852"/>
        <v>0</v>
      </c>
      <c r="IT27" s="385">
        <f t="shared" ref="IT27" ca="1" si="4366">IF(IH27&lt;&gt;"",RANK(IS27,IS25:IS29),"")</f>
        <v>1</v>
      </c>
      <c r="IU27" s="385">
        <f t="shared" ref="IU27" ca="1" si="4367">IF(IH27&lt;&gt;"",SUMPRODUCT((IS25:IS29=IS27)*(IN25:IN29&gt;IN27)),"")</f>
        <v>0</v>
      </c>
      <c r="IV27" s="385">
        <f t="shared" ref="IV27" ca="1" si="4368">IF(IH27&lt;&gt;"",SUMPRODUCT((IS25:IS29=IS27)*(IN25:IN29=IN27)*(IL25:IL29&gt;IL27)),"")</f>
        <v>0</v>
      </c>
      <c r="IW27" s="385">
        <f t="shared" ref="IW27" ca="1" si="4369">IF(IH27&lt;&gt;"",SUMPRODUCT((IS25:IS29=IS27)*(IN25:IN29=IN27)*(IL25:IL29=IL27)*(IP25:IP29&gt;IP27)),"")</f>
        <v>0</v>
      </c>
      <c r="IX27" s="385">
        <f t="shared" ref="IX27" ca="1" si="4370">IF(IH27&lt;&gt;"",SUMPRODUCT((IS25:IS29=IS27)*(IN25:IN29=IN27)*(IL25:IL29=IL27)*(IP25:IP29=IP27)*(IQ25:IQ29&gt;IQ27)),"")</f>
        <v>0</v>
      </c>
      <c r="IY27" s="385">
        <f t="shared" ref="IY27" ca="1" si="4371">IF(IH27&lt;&gt;"",SUMPRODUCT((IS25:IS29=IS27)*(IN25:IN29=IN27)*(IL25:IL29=IL27)*(IP25:IP29=IP27)*(IQ25:IQ29=IQ27)*(IR25:IR29&gt;IR27)),"")</f>
        <v>1</v>
      </c>
      <c r="IZ27" s="385">
        <f t="shared" ref="IZ27" ca="1" si="4372">IF(IH27&lt;&gt;"",IF(IZ79&lt;&gt;"",IF(IG76=3,IZ79,IZ79+IG76),SUM(IT27:IY27)),"")</f>
        <v>2</v>
      </c>
      <c r="JA27" s="385" t="str">
        <f t="shared" ref="JA27" ca="1" si="4373">IF(IH27&lt;&gt;"",INDEX(IH25:IH29,MATCH(3,IZ25:IZ29,0),0),"")</f>
        <v>Netherlands</v>
      </c>
      <c r="JB27" s="385" t="str">
        <f t="shared" ca="1" si="4094"/>
        <v/>
      </c>
      <c r="JC27" s="385">
        <f ca="1">SUMPRODUCT((LM3:LM54=JB27)*(LP3:LP54=JB28)*(LQ3:LQ54="W"))+SUMPRODUCT((LM3:LM54=JB27)*(LP3:LP54=JB29)*(LQ3:LQ54="W"))+SUMPRODUCT((LM3:LM54=JB27)*(LP3:LP54=JB26)*(LQ3:LQ54="W"))+SUMPRODUCT((LM3:LM54=JB28)*(LP3:LP54=JB27)*(LR3:LR54="W"))+SUMPRODUCT((LM3:LM54=JB29)*(LP3:LP54=JB27)*(LR3:LR54="W"))+SUMPRODUCT((LM3:LM54=JB26)*(LP3:LP54=JB27)*(LR3:LR54="W"))</f>
        <v>0</v>
      </c>
      <c r="JD27" s="385">
        <f ca="1">SUMPRODUCT((LM3:LM54=JB27)*(LP3:LP54=JB28)*(LQ3:LQ54="D"))+SUMPRODUCT((LM3:LM54=JB27)*(LP3:LP54=JB29)*(LQ3:LQ54="D"))+SUMPRODUCT((LM3:LM54=JB27)*(LP3:LP54=JB26)*(LQ3:LQ54="D"))+SUMPRODUCT((LM3:LM54=JB28)*(LP3:LP54=JB27)*(LQ3:LQ54="D"))+SUMPRODUCT((LM3:LM54=JB29)*(LP3:LP54=JB27)*(LQ3:LQ54="D"))+SUMPRODUCT((LM3:LM54=JB26)*(LP3:LP54=JB27)*(LQ3:LQ54="D"))</f>
        <v>0</v>
      </c>
      <c r="JE27" s="385">
        <f ca="1">SUMPRODUCT((LM3:LM54=JB27)*(LP3:LP54=JB28)*(LQ3:LQ54="L"))+SUMPRODUCT((LM3:LM54=JB27)*(LP3:LP54=JB29)*(LQ3:LQ54="L"))+SUMPRODUCT((LM3:LM54=JB27)*(LP3:LP54=JB26)*(LQ3:LQ54="L"))+SUMPRODUCT((LM3:LM54=JB28)*(LP3:LP54=JB27)*(LR3:LR54="L"))+SUMPRODUCT((LM3:LM54=JB29)*(LP3:LP54=JB27)*(LR3:LR54="L"))+SUMPRODUCT((LM3:LM54=JB26)*(LP3:LP54=JB27)*(LR3:LR54="L"))</f>
        <v>0</v>
      </c>
      <c r="JF27" s="385">
        <f ca="1">SUMPRODUCT((LM3:LM54=JB27)*(LP3:LP54=JB28)*LN3:LN54)+SUMPRODUCT((LM3:LM54=JB27)*(LP3:LP54=JB29)*LN3:LN54)+SUMPRODUCT((LM3:LM54=JB27)*(LP3:LP54=JB25)*LN3:LN54)+SUMPRODUCT((LM3:LM54=JB27)*(LP3:LP54=JB26)*LN3:LN54)+SUMPRODUCT((LM3:LM54=JB28)*(LP3:LP54=JB27)*LO3:LO54)+SUMPRODUCT((LM3:LM54=JB29)*(LP3:LP54=JB27)*LO3:LO54)+SUMPRODUCT((LM3:LM54=JB25)*(LP3:LP54=JB27)*LO3:LO54)+SUMPRODUCT((LM3:LM54=JB26)*(LP3:LP54=JB27)*LO3:LO54)</f>
        <v>0</v>
      </c>
      <c r="JG27" s="385">
        <f ca="1">SUMPRODUCT((LM3:LM54=JB27)*(LP3:LP54=JB28)*LO3:LO54)+SUMPRODUCT((LM3:LM54=JB27)*(LP3:LP54=JB29)*LO3:LO54)+SUMPRODUCT((LM3:LM54=JB27)*(LP3:LP54=JB25)*LO3:LO54)+SUMPRODUCT((LM3:LM54=JB27)*(LP3:LP54=JB26)*LO3:LO54)+SUMPRODUCT((LM3:LM54=JB28)*(LP3:LP54=JB27)*LN3:LN54)+SUMPRODUCT((LM3:LM54=JB29)*(LP3:LP54=JB27)*LN3:LN54)+SUMPRODUCT((LM3:LM54=JB25)*(LP3:LP54=JB27)*LN3:LN54)+SUMPRODUCT((LM3:LM54=JB26)*(LP3:LP54=JB27)*LN3:LN54)</f>
        <v>0</v>
      </c>
      <c r="JH27" s="385">
        <f t="shared" ca="1" si="4095"/>
        <v>1000</v>
      </c>
      <c r="JI27" s="385" t="str">
        <f t="shared" ca="1" si="4096"/>
        <v/>
      </c>
      <c r="JJ27" s="385" t="str">
        <f ca="1">IF(JB27&lt;&gt;"",VLOOKUP(JB27,HO4:HU52,7,FALSE),"")</f>
        <v/>
      </c>
      <c r="JK27" s="385" t="str">
        <f ca="1">IF(JB27&lt;&gt;"",VLOOKUP(JB27,HO4:HU52,5,FALSE),"")</f>
        <v/>
      </c>
      <c r="JL27" s="385" t="str">
        <f ca="1">IF(JB27&lt;&gt;"",VLOOKUP(JB27,HO4:HW52,9,FALSE),"")</f>
        <v/>
      </c>
      <c r="JM27" s="385" t="str">
        <f t="shared" ca="1" si="4097"/>
        <v/>
      </c>
      <c r="JN27" s="385" t="str">
        <f t="shared" ref="JN27" ca="1" si="4374">IF(JB27&lt;&gt;"",RANK(JM27,JM25:JM29),"")</f>
        <v/>
      </c>
      <c r="JO27" s="385" t="str">
        <f t="shared" ref="JO27" ca="1" si="4375">IF(JB27&lt;&gt;"",SUMPRODUCT((JM25:JM29=JM27)*(JH25:JH29&gt;JH27)),"")</f>
        <v/>
      </c>
      <c r="JP27" s="385" t="str">
        <f t="shared" ref="JP27" ca="1" si="4376">IF(JB27&lt;&gt;"",SUMPRODUCT((JM25:JM29=JM27)*(JH25:JH29=JH27)*(JF25:JF29&gt;JF27)),"")</f>
        <v/>
      </c>
      <c r="JQ27" s="385" t="str">
        <f t="shared" ref="JQ27" ca="1" si="4377">IF(JB27&lt;&gt;"",SUMPRODUCT((JM25:JM29=JM27)*(JH25:JH29=JH27)*(JF25:JF29=JF27)*(JJ25:JJ29&gt;JJ27)),"")</f>
        <v/>
      </c>
      <c r="JR27" s="385" t="str">
        <f t="shared" ref="JR27" ca="1" si="4378">IF(JB27&lt;&gt;"",SUMPRODUCT((JM25:JM29=JM27)*(JH25:JH29=JH27)*(JF25:JF29=JF27)*(JJ25:JJ29=JJ27)*(JK25:JK29&gt;JK27)),"")</f>
        <v/>
      </c>
      <c r="JS27" s="385" t="str">
        <f t="shared" ref="JS27" ca="1" si="4379">IF(JB27&lt;&gt;"",SUMPRODUCT((JM25:JM29=JM27)*(JH25:JH29=JH27)*(JF25:JF29=JF27)*(JJ25:JJ29=JJ27)*(JK25:JK29=JK27)*(JL25:JL29&gt;JL27)),"")</f>
        <v/>
      </c>
      <c r="JT27" s="385" t="str">
        <f t="shared" ref="JT27" ca="1" si="4380">IF(JB27&lt;&gt;"",IF(JT79&lt;&gt;"",IF(JA76=3,JT79,JT79+JA76),SUM(JN27:JS27)+1),"")</f>
        <v/>
      </c>
      <c r="JU27" s="385" t="str">
        <f t="shared" ref="JU27" ca="1" si="4381">IF(JB27&lt;&gt;"",INDEX(JB26:JB29,MATCH(3,JT26:JT29,0),0),"")</f>
        <v/>
      </c>
      <c r="JV27" s="385" t="str">
        <f t="shared" ref="JV27:JV28" ca="1" si="4382">IF(IE25&lt;&gt;"",IE25,"")</f>
        <v/>
      </c>
      <c r="JW27" s="385">
        <f ca="1">SUMPRODUCT((LM3:LM54=JV27)*(LP3:LP54=JV28)*(LQ3:LQ54="W"))+SUMPRODUCT((LM3:LM54=JV27)*(LP3:LP54=JV29)*(LQ3:LQ54="W"))+SUMPRODUCT((LM3:LM54=JV27)*(LP3:LP54=JV30)*(LQ3:LQ54="W"))+SUMPRODUCT((LM3:LM54=JV28)*(LP3:LP54=JV27)*(LR3:LR54="W"))+SUMPRODUCT((LM3:LM54=JV29)*(LP3:LP54=JV27)*(LR3:LR54="W"))+SUMPRODUCT((LM3:LM54=JV30)*(LP3:LP54=JV27)*(LR3:LR54="W"))</f>
        <v>0</v>
      </c>
      <c r="JX27" s="385">
        <f ca="1">SUMPRODUCT((LM3:LM54=JV27)*(LP3:LP54=JV28)*(LQ3:LQ54="D"))+SUMPRODUCT((LM3:LM54=JV27)*(LP3:LP54=JV29)*(LQ3:LQ54="D"))+SUMPRODUCT((LM3:LM54=JV27)*(LP3:LP54=JV30)*(LQ3:LQ54="D"))+SUMPRODUCT((LM3:LM54=JV28)*(LP3:LP54=JV27)*(LQ3:LQ54="D"))+SUMPRODUCT((LM3:LM54=JV29)*(LP3:LP54=JV27)*(LQ3:LQ54="D"))+SUMPRODUCT((LM3:LM54=JV30)*(LP3:LP54=JV27)*(LQ3:LQ54="D"))</f>
        <v>0</v>
      </c>
      <c r="JY27" s="385">
        <f ca="1">SUMPRODUCT((LM3:LM54=JV27)*(LP3:LP54=JV28)*(LQ3:LQ54="L"))+SUMPRODUCT((LM3:LM54=JV27)*(LP3:LP54=JV29)*(LQ3:LQ54="L"))+SUMPRODUCT((LM3:LM54=JV27)*(LP3:LP54=JV30)*(LQ3:LQ54="L"))+SUMPRODUCT((LM3:LM54=JV28)*(LP3:LP54=JV27)*(LR3:LR54="L"))+SUMPRODUCT((LM3:LM54=JV29)*(LP3:LP54=JV27)*(LR3:LR54="L"))+SUMPRODUCT((LM3:LM54=JV30)*(LP3:LP54=JV27)*(LR3:LR54="L"))</f>
        <v>0</v>
      </c>
      <c r="JZ27" s="385">
        <f ca="1">SUMPRODUCT((LM3:LM54=JV27)*(LP3:LP54=JV28)*LN3:LN54)+SUMPRODUCT((LM3:LM54=JV27)*(LP3:LP54=JV29)*LN3:LN54)+SUMPRODUCT((LM3:LM54=JV27)*(LP3:LP54=JV25)*LN3:LN54)+SUMPRODUCT((LM3:LM54=JV27)*(LP3:LP54=JV26)*LN3:LN54)+SUMPRODUCT((LM3:LM54=JV28)*(LP3:LP54=JV27)*LO3:LO54)+SUMPRODUCT((LM3:LM54=JV29)*(LP3:LP54=JV27)*LO3:LO54)+SUMPRODUCT((LM3:LM54=JV25)*(LP3:LP54=JV27)*LO3:LO54)+SUMPRODUCT((LM3:LM54=JV26)*(LP3:LP54=JV27)*LO3:LO54)</f>
        <v>0</v>
      </c>
      <c r="KA27" s="385">
        <f ca="1">SUMPRODUCT((LM3:LM54=JV27)*(LP3:LP54=JV28)*LO3:LO54)+SUMPRODUCT((LM3:LM54=JV27)*(LP3:LP54=JV29)*LO3:LO54)+SUMPRODUCT((LM3:LM54=JV27)*(LP3:LP54=JV25)*LO3:LO54)+SUMPRODUCT((LM3:LM54=JV27)*(LP3:LP54=JV26)*LO3:LO54)+SUMPRODUCT((LM3:LM54=JV28)*(LP3:LP54=JV27)*LN3:LN54)+SUMPRODUCT((LM3:LM54=JV29)*(LP3:LP54=JV27)*LN3:LN54)+SUMPRODUCT((LM3:LM54=JV25)*(LP3:LP54=JV27)*LN3:LN54)+SUMPRODUCT((LM3:LM54=JV26)*(LP3:LP54=JV27)*LN3:LN54)</f>
        <v>0</v>
      </c>
      <c r="KB27" s="385">
        <f t="shared" ref="KB27:KB28" ca="1" si="4383">JZ27-KA27+1000</f>
        <v>1000</v>
      </c>
      <c r="KC27" s="385" t="str">
        <f t="shared" ref="KC27:KC28" ca="1" si="4384">IF(JV27&lt;&gt;"",JW27*3+JX27*1,"")</f>
        <v/>
      </c>
      <c r="KD27" s="385" t="str">
        <f ca="1">IF(JV27&lt;&gt;"",VLOOKUP(JV27,HO4:HU52,7,FALSE),"")</f>
        <v/>
      </c>
      <c r="KE27" s="385" t="str">
        <f ca="1">IF(JV27&lt;&gt;"",VLOOKUP(JV27,HO4:HU52,5,FALSE),"")</f>
        <v/>
      </c>
      <c r="KF27" s="385" t="str">
        <f ca="1">IF(JV27&lt;&gt;"",VLOOKUP(JV27,HO4:HW52,9,FALSE),"")</f>
        <v/>
      </c>
      <c r="KG27" s="385" t="str">
        <f t="shared" ref="KG27:KG28" ca="1" si="4385">KC27</f>
        <v/>
      </c>
      <c r="KH27" s="385" t="str">
        <f t="shared" ref="KH27" ca="1" si="4386">IF(JV27&lt;&gt;"",RANK(KG27,KG25:KG29),"")</f>
        <v/>
      </c>
      <c r="KI27" s="385" t="str">
        <f t="shared" ref="KI27" ca="1" si="4387">IF(JV27&lt;&gt;"",SUMPRODUCT((KG25:KG29=KG27)*(KB25:KB29&gt;KB27)),"")</f>
        <v/>
      </c>
      <c r="KJ27" s="385" t="str">
        <f t="shared" ref="KJ27" ca="1" si="4388">IF(JV27&lt;&gt;"",SUMPRODUCT((KG25:KG29=KG27)*(KB25:KB29=KB27)*(JZ25:JZ29&gt;JZ27)),"")</f>
        <v/>
      </c>
      <c r="KK27" s="385" t="str">
        <f t="shared" ref="KK27" ca="1" si="4389">IF(JV27&lt;&gt;"",SUMPRODUCT((KG25:KG29=KG27)*(KB25:KB29=KB27)*(JZ25:JZ29=JZ27)*(KD25:KD29&gt;KD27)),"")</f>
        <v/>
      </c>
      <c r="KL27" s="385" t="str">
        <f t="shared" ref="KL27" ca="1" si="4390">IF(JV27&lt;&gt;"",SUMPRODUCT((KG25:KG29=KG27)*(KB25:KB29=KB27)*(JZ25:JZ29=JZ27)*(KD25:KD29=KD27)*(KE25:KE29&gt;KE27)),"")</f>
        <v/>
      </c>
      <c r="KM27" s="385" t="str">
        <f t="shared" ref="KM27" ca="1" si="4391">IF(JV27&lt;&gt;"",SUMPRODUCT((KG25:KG29=KG27)*(KB25:KB29=KB27)*(JZ25:JZ29=JZ27)*(KD25:KD29=KD27)*(KE25:KE29=KE27)*(KF25:KF29&gt;KF27)),"")</f>
        <v/>
      </c>
      <c r="KN27" s="385" t="str">
        <f t="shared" ref="KN27:KN28" ca="1" si="4392">IF(JV27&lt;&gt;"",SUM(KH27:KM27)+2,"")</f>
        <v/>
      </c>
      <c r="KO27" s="385" t="str">
        <f t="shared" ref="KO27" ca="1" si="4393">IF(JV27&lt;&gt;"",INDEX(JV27:JV29,MATCH(3,KN27:KN29,0),0),"")</f>
        <v/>
      </c>
      <c r="LJ27" s="385" t="str">
        <f t="shared" ref="LJ27" ca="1" si="4394">IF(KO27&lt;&gt;"",KO27,IF(JU27&lt;&gt;"",JU27,IF(JA27&lt;&gt;"",JA27,IA27)))</f>
        <v>Netherlands</v>
      </c>
      <c r="LK27" s="385">
        <v>3</v>
      </c>
      <c r="LL27" s="385">
        <v>25</v>
      </c>
      <c r="LM27" s="389"/>
      <c r="LN27" s="389"/>
      <c r="LO27" s="389"/>
      <c r="LP27" s="389"/>
      <c r="LQ27" s="389"/>
      <c r="LT27" s="385">
        <f ca="1">VLOOKUP(LU27,PP25:PQ29,2,FALSE)</f>
        <v>2</v>
      </c>
      <c r="LU27" s="386" t="str">
        <f t="shared" si="3862"/>
        <v>Wales</v>
      </c>
      <c r="LV27" s="385">
        <f ca="1">SUMPRODUCT((PS3:PS54=LU27)*(PW3:PW54="W"))+SUMPRODUCT((PV3:PV54=LU27)*(PX3:PX54="W"))</f>
        <v>0</v>
      </c>
      <c r="LW27" s="385">
        <f ca="1">SUMPRODUCT((PS3:PS54=LU27)*(PW3:PW54="D"))+SUMPRODUCT((PV3:PV54=LU27)*(PX3:PX54="D"))</f>
        <v>0</v>
      </c>
      <c r="LX27" s="385">
        <f ca="1">SUMPRODUCT((PS3:PS54=LU27)*(PW3:PW54="L"))+SUMPRODUCT((PV3:PV54=LU27)*(PX3:PX54="L"))</f>
        <v>0</v>
      </c>
      <c r="LY27" s="385">
        <f t="shared" ref="LY27" ca="1" si="4395">SUMIF(PS3:PS72,LU27,PT3:PT72)+SUMIF(PV3:PV72,LU27,PU3:PU72)</f>
        <v>0</v>
      </c>
      <c r="LZ27" s="385">
        <f t="shared" ref="LZ27" ca="1" si="4396">SUMIF(PV3:PV72,LU27,PT3:PT72)+SUMIF(PS3:PS72,LU27,PU3:PU72)</f>
        <v>0</v>
      </c>
      <c r="MA27" s="385">
        <f t="shared" ca="1" si="3865"/>
        <v>1000</v>
      </c>
      <c r="MB27" s="385">
        <f t="shared" ca="1" si="3866"/>
        <v>0</v>
      </c>
      <c r="MC27" s="391">
        <f t="shared" si="72"/>
        <v>18</v>
      </c>
      <c r="MD27" s="385">
        <f t="shared" ref="MD27" ca="1" si="4397">IF(COUNTIF(MB25:MB29,4)&lt;&gt;4,RANK(MB27,MB25:MB29),MB79)</f>
        <v>1</v>
      </c>
      <c r="MF27" s="385">
        <f t="shared" ref="MF27" ca="1" si="4398">SUMPRODUCT((MD25:MD28=MD27)*(MC25:MC28&lt;MC27))+MD27</f>
        <v>3</v>
      </c>
      <c r="MG27" s="386" t="str">
        <f t="shared" ref="MG27" ca="1" si="4399">INDEX(LU25:LU29,MATCH(3,MF25:MF29,0),0)</f>
        <v>Wales</v>
      </c>
      <c r="MH27" s="385">
        <f t="shared" ref="MH27" ca="1" si="4400">INDEX(MD25:MD29,MATCH(MG27,LU25:LU29,0),0)</f>
        <v>1</v>
      </c>
      <c r="MI27" s="385" t="str">
        <f t="shared" ref="MI27:MI28" ca="1" si="4401">IF(AND(MI26&lt;&gt;"",MH27=1),MG27,"")</f>
        <v>Wales</v>
      </c>
      <c r="MJ27" s="385" t="str">
        <f t="shared" ref="MJ27:MJ28" ca="1" si="4402">IF(AND(MJ26&lt;&gt;"",MH28=2),MG28,"")</f>
        <v/>
      </c>
      <c r="MK27" s="385" t="str">
        <f t="shared" ref="MK27" ca="1" si="4403">IF(AND(MK26&lt;&gt;"",MH29=3),MG29,"")</f>
        <v/>
      </c>
      <c r="MN27" s="385" t="str">
        <f t="shared" ca="1" si="3875"/>
        <v>Wales</v>
      </c>
      <c r="MO27" s="385">
        <f ca="1">SUMPRODUCT((PS3:PS54=MN27)*(PV3:PV54=MN28)*(PW3:PW54="W"))+SUMPRODUCT((PS3:PS54=MN27)*(PV3:PV54=MN29)*(PW3:PW54="W"))+SUMPRODUCT((PS3:PS54=MN27)*(PV3:PV54=MN25)*(PW3:PW54="W"))+SUMPRODUCT((PS3:PS54=MN27)*(PV3:PV54=MN26)*(PW3:PW54="W"))+SUMPRODUCT((PS3:PS54=MN28)*(PV3:PV54=MN27)*(PX3:PX54="W"))+SUMPRODUCT((PS3:PS54=MN29)*(PV3:PV54=MN27)*(PX3:PX54="W"))+SUMPRODUCT((PS3:PS54=MN25)*(PV3:PV54=MN27)*(PX3:PX54="W"))+SUMPRODUCT((PS3:PS54=MN26)*(PV3:PV54=MN27)*(PX3:PX54="W"))</f>
        <v>0</v>
      </c>
      <c r="MP27" s="385">
        <f ca="1">SUMPRODUCT((PS3:PS54=MN27)*(PV3:PV54=MN28)*(PW3:PW54="D"))+SUMPRODUCT((PS3:PS54=MN27)*(PV3:PV54=MN29)*(PW3:PW54="D"))+SUMPRODUCT((PS3:PS54=MN27)*(PV3:PV54=MN25)*(PW3:PW54="D"))+SUMPRODUCT((PS3:PS54=MN27)*(PV3:PV54=MN26)*(PW3:PW54="D"))+SUMPRODUCT((PS3:PS54=MN28)*(PV3:PV54=MN27)*(PW3:PW54="D"))+SUMPRODUCT((PS3:PS54=MN29)*(PV3:PV54=MN27)*(PW3:PW54="D"))+SUMPRODUCT((PS3:PS54=MN25)*(PV3:PV54=MN27)*(PW3:PW54="D"))+SUMPRODUCT((PS3:PS54=MN26)*(PV3:PV54=MN27)*(PW3:PW54="D"))</f>
        <v>0</v>
      </c>
      <c r="MQ27" s="385">
        <f ca="1">SUMPRODUCT((PS3:PS54=MN27)*(PV3:PV54=MN28)*(PW3:PW54="L"))+SUMPRODUCT((PS3:PS54=MN27)*(PV3:PV54=MN29)*(PW3:PW54="L"))+SUMPRODUCT((PS3:PS54=MN27)*(PV3:PV54=MN25)*(PW3:PW54="L"))+SUMPRODUCT((PS3:PS54=MN27)*(PV3:PV54=MN26)*(PW3:PW54="L"))+SUMPRODUCT((PS3:PS54=MN28)*(PV3:PV54=MN27)*(PX3:PX54="L"))+SUMPRODUCT((PS3:PS54=MN29)*(PV3:PV54=MN27)*(PX3:PX54="L"))+SUMPRODUCT((PS3:PS54=MN25)*(PV3:PV54=MN27)*(PX3:PX54="L"))+SUMPRODUCT((PS3:PS54=MN26)*(PV3:PV54=MN27)*(PX3:PX54="L"))</f>
        <v>0</v>
      </c>
      <c r="MR27" s="385">
        <f ca="1">SUMPRODUCT((PS3:PS54=MN27)*(PV3:PV54=MN28)*PT3:PT54)+SUMPRODUCT((PS3:PS54=MN27)*(PV3:PV54=MN29)*PT3:PT54)+SUMPRODUCT((PS3:PS54=MN27)*(PV3:PV54=MN25)*PT3:PT54)+SUMPRODUCT((PS3:PS54=MN27)*(PV3:PV54=MN26)*PT3:PT54)+SUMPRODUCT((PS3:PS54=MN28)*(PV3:PV54=MN27)*PU3:PU54)+SUMPRODUCT((PS3:PS54=MN29)*(PV3:PV54=MN27)*PU3:PU54)+SUMPRODUCT((PS3:PS54=MN25)*(PV3:PV54=MN27)*PU3:PU54)+SUMPRODUCT((PS3:PS54=MN26)*(PV3:PV54=MN27)*PU3:PU54)</f>
        <v>0</v>
      </c>
      <c r="MS27" s="385">
        <f ca="1">SUMPRODUCT((PS3:PS54=MN27)*(PV3:PV54=MN28)*PU3:PU54)+SUMPRODUCT((PS3:PS54=MN27)*(PV3:PV54=MN29)*PU3:PU54)+SUMPRODUCT((PS3:PS54=MN27)*(PV3:PV54=MN25)*PU3:PU54)+SUMPRODUCT((PS3:PS54=MN27)*(PV3:PV54=MN26)*PU3:PU54)+SUMPRODUCT((PS3:PS54=MN28)*(PV3:PV54=MN27)*PT3:PT54)+SUMPRODUCT((PS3:PS54=MN29)*(PV3:PV54=MN27)*PT3:PT54)+SUMPRODUCT((PS3:PS54=MN25)*(PV3:PV54=MN27)*PT3:PT54)+SUMPRODUCT((PS3:PS54=MN26)*(PV3:PV54=MN27)*PT3:PT54)</f>
        <v>0</v>
      </c>
      <c r="MT27" s="385">
        <f t="shared" ca="1" si="3876"/>
        <v>1000</v>
      </c>
      <c r="MU27" s="385">
        <f t="shared" ca="1" si="3877"/>
        <v>0</v>
      </c>
      <c r="MV27" s="385">
        <f ca="1">IF(MN27&lt;&gt;"",VLOOKUP(MN27,LU4:MA52,7,FALSE),"")</f>
        <v>1000</v>
      </c>
      <c r="MW27" s="385">
        <f ca="1">IF(MN27&lt;&gt;"",VLOOKUP(MN27,LU4:MA52,5,FALSE),"")</f>
        <v>0</v>
      </c>
      <c r="MX27" s="385">
        <f ca="1">IF(MN27&lt;&gt;"",VLOOKUP(MN27,LU4:MC52,9,FALSE),"")</f>
        <v>18</v>
      </c>
      <c r="MY27" s="385">
        <f t="shared" ca="1" si="3878"/>
        <v>0</v>
      </c>
      <c r="MZ27" s="385">
        <f t="shared" ref="MZ27" ca="1" si="4404">IF(MN27&lt;&gt;"",RANK(MY27,MY25:MY29),"")</f>
        <v>1</v>
      </c>
      <c r="NA27" s="385">
        <f t="shared" ref="NA27" ca="1" si="4405">IF(MN27&lt;&gt;"",SUMPRODUCT((MY25:MY29=MY27)*(MT25:MT29&gt;MT27)),"")</f>
        <v>0</v>
      </c>
      <c r="NB27" s="385">
        <f t="shared" ref="NB27" ca="1" si="4406">IF(MN27&lt;&gt;"",SUMPRODUCT((MY25:MY29=MY27)*(MT25:MT29=MT27)*(MR25:MR29&gt;MR27)),"")</f>
        <v>0</v>
      </c>
      <c r="NC27" s="385">
        <f t="shared" ref="NC27" ca="1" si="4407">IF(MN27&lt;&gt;"",SUMPRODUCT((MY25:MY29=MY27)*(MT25:MT29=MT27)*(MR25:MR29=MR27)*(MV25:MV29&gt;MV27)),"")</f>
        <v>0</v>
      </c>
      <c r="ND27" s="385">
        <f t="shared" ref="ND27" ca="1" si="4408">IF(MN27&lt;&gt;"",SUMPRODUCT((MY25:MY29=MY27)*(MT25:MT29=MT27)*(MR25:MR29=MR27)*(MV25:MV29=MV27)*(MW25:MW29&gt;MW27)),"")</f>
        <v>0</v>
      </c>
      <c r="NE27" s="385">
        <f t="shared" ref="NE27" ca="1" si="4409">IF(MN27&lt;&gt;"",SUMPRODUCT((MY25:MY29=MY27)*(MT25:MT29=MT27)*(MR25:MR29=MR27)*(MV25:MV29=MV27)*(MW25:MW29=MW27)*(MX25:MX29&gt;MX27)),"")</f>
        <v>1</v>
      </c>
      <c r="NF27" s="385">
        <f t="shared" ref="NF27" ca="1" si="4410">IF(MN27&lt;&gt;"",IF(NF79&lt;&gt;"",IF(MM76=3,NF79,NF79+MM76),SUM(MZ27:NE27)),"")</f>
        <v>2</v>
      </c>
      <c r="NG27" s="385" t="str">
        <f t="shared" ref="NG27" ca="1" si="4411">IF(MN27&lt;&gt;"",INDEX(MN25:MN29,MATCH(3,NF25:NF29,0),0),"")</f>
        <v>Netherlands</v>
      </c>
      <c r="NH27" s="385" t="str">
        <f t="shared" ca="1" si="4125"/>
        <v/>
      </c>
      <c r="NI27" s="385">
        <f ca="1">SUMPRODUCT((PS3:PS54=NH27)*(PV3:PV54=NH28)*(PW3:PW54="W"))+SUMPRODUCT((PS3:PS54=NH27)*(PV3:PV54=NH29)*(PW3:PW54="W"))+SUMPRODUCT((PS3:PS54=NH27)*(PV3:PV54=NH26)*(PW3:PW54="W"))+SUMPRODUCT((PS3:PS54=NH28)*(PV3:PV54=NH27)*(PX3:PX54="W"))+SUMPRODUCT((PS3:PS54=NH29)*(PV3:PV54=NH27)*(PX3:PX54="W"))+SUMPRODUCT((PS3:PS54=NH26)*(PV3:PV54=NH27)*(PX3:PX54="W"))</f>
        <v>0</v>
      </c>
      <c r="NJ27" s="385">
        <f ca="1">SUMPRODUCT((PS3:PS54=NH27)*(PV3:PV54=NH28)*(PW3:PW54="D"))+SUMPRODUCT((PS3:PS54=NH27)*(PV3:PV54=NH29)*(PW3:PW54="D"))+SUMPRODUCT((PS3:PS54=NH27)*(PV3:PV54=NH26)*(PW3:PW54="D"))+SUMPRODUCT((PS3:PS54=NH28)*(PV3:PV54=NH27)*(PW3:PW54="D"))+SUMPRODUCT((PS3:PS54=NH29)*(PV3:PV54=NH27)*(PW3:PW54="D"))+SUMPRODUCT((PS3:PS54=NH26)*(PV3:PV54=NH27)*(PW3:PW54="D"))</f>
        <v>0</v>
      </c>
      <c r="NK27" s="385">
        <f ca="1">SUMPRODUCT((PS3:PS54=NH27)*(PV3:PV54=NH28)*(PW3:PW54="L"))+SUMPRODUCT((PS3:PS54=NH27)*(PV3:PV54=NH29)*(PW3:PW54="L"))+SUMPRODUCT((PS3:PS54=NH27)*(PV3:PV54=NH26)*(PW3:PW54="L"))+SUMPRODUCT((PS3:PS54=NH28)*(PV3:PV54=NH27)*(PX3:PX54="L"))+SUMPRODUCT((PS3:PS54=NH29)*(PV3:PV54=NH27)*(PX3:PX54="L"))+SUMPRODUCT((PS3:PS54=NH26)*(PV3:PV54=NH27)*(PX3:PX54="L"))</f>
        <v>0</v>
      </c>
      <c r="NL27" s="385">
        <f ca="1">SUMPRODUCT((PS3:PS54=NH27)*(PV3:PV54=NH28)*PT3:PT54)+SUMPRODUCT((PS3:PS54=NH27)*(PV3:PV54=NH29)*PT3:PT54)+SUMPRODUCT((PS3:PS54=NH27)*(PV3:PV54=NH25)*PT3:PT54)+SUMPRODUCT((PS3:PS54=NH27)*(PV3:PV54=NH26)*PT3:PT54)+SUMPRODUCT((PS3:PS54=NH28)*(PV3:PV54=NH27)*PU3:PU54)+SUMPRODUCT((PS3:PS54=NH29)*(PV3:PV54=NH27)*PU3:PU54)+SUMPRODUCT((PS3:PS54=NH25)*(PV3:PV54=NH27)*PU3:PU54)+SUMPRODUCT((PS3:PS54=NH26)*(PV3:PV54=NH27)*PU3:PU54)</f>
        <v>0</v>
      </c>
      <c r="NM27" s="385">
        <f ca="1">SUMPRODUCT((PS3:PS54=NH27)*(PV3:PV54=NH28)*PU3:PU54)+SUMPRODUCT((PS3:PS54=NH27)*(PV3:PV54=NH29)*PU3:PU54)+SUMPRODUCT((PS3:PS54=NH27)*(PV3:PV54=NH25)*PU3:PU54)+SUMPRODUCT((PS3:PS54=NH27)*(PV3:PV54=NH26)*PU3:PU54)+SUMPRODUCT((PS3:PS54=NH28)*(PV3:PV54=NH27)*PT3:PT54)+SUMPRODUCT((PS3:PS54=NH29)*(PV3:PV54=NH27)*PT3:PT54)+SUMPRODUCT((PS3:PS54=NH25)*(PV3:PV54=NH27)*PT3:PT54)+SUMPRODUCT((PS3:PS54=NH26)*(PV3:PV54=NH27)*PT3:PT54)</f>
        <v>0</v>
      </c>
      <c r="NN27" s="385">
        <f t="shared" ca="1" si="4126"/>
        <v>1000</v>
      </c>
      <c r="NO27" s="385" t="str">
        <f t="shared" ca="1" si="4127"/>
        <v/>
      </c>
      <c r="NP27" s="385" t="str">
        <f ca="1">IF(NH27&lt;&gt;"",VLOOKUP(NH27,LU4:MA52,7,FALSE),"")</f>
        <v/>
      </c>
      <c r="NQ27" s="385" t="str">
        <f ca="1">IF(NH27&lt;&gt;"",VLOOKUP(NH27,LU4:MA52,5,FALSE),"")</f>
        <v/>
      </c>
      <c r="NR27" s="385" t="str">
        <f ca="1">IF(NH27&lt;&gt;"",VLOOKUP(NH27,LU4:MC52,9,FALSE),"")</f>
        <v/>
      </c>
      <c r="NS27" s="385" t="str">
        <f t="shared" ca="1" si="4128"/>
        <v/>
      </c>
      <c r="NT27" s="385" t="str">
        <f t="shared" ref="NT27" ca="1" si="4412">IF(NH27&lt;&gt;"",RANK(NS27,NS25:NS29),"")</f>
        <v/>
      </c>
      <c r="NU27" s="385" t="str">
        <f t="shared" ref="NU27" ca="1" si="4413">IF(NH27&lt;&gt;"",SUMPRODUCT((NS25:NS29=NS27)*(NN25:NN29&gt;NN27)),"")</f>
        <v/>
      </c>
      <c r="NV27" s="385" t="str">
        <f t="shared" ref="NV27" ca="1" si="4414">IF(NH27&lt;&gt;"",SUMPRODUCT((NS25:NS29=NS27)*(NN25:NN29=NN27)*(NL25:NL29&gt;NL27)),"")</f>
        <v/>
      </c>
      <c r="NW27" s="385" t="str">
        <f t="shared" ref="NW27" ca="1" si="4415">IF(NH27&lt;&gt;"",SUMPRODUCT((NS25:NS29=NS27)*(NN25:NN29=NN27)*(NL25:NL29=NL27)*(NP25:NP29&gt;NP27)),"")</f>
        <v/>
      </c>
      <c r="NX27" s="385" t="str">
        <f t="shared" ref="NX27" ca="1" si="4416">IF(NH27&lt;&gt;"",SUMPRODUCT((NS25:NS29=NS27)*(NN25:NN29=NN27)*(NL25:NL29=NL27)*(NP25:NP29=NP27)*(NQ25:NQ29&gt;NQ27)),"")</f>
        <v/>
      </c>
      <c r="NY27" s="385" t="str">
        <f t="shared" ref="NY27" ca="1" si="4417">IF(NH27&lt;&gt;"",SUMPRODUCT((NS25:NS29=NS27)*(NN25:NN29=NN27)*(NL25:NL29=NL27)*(NP25:NP29=NP27)*(NQ25:NQ29=NQ27)*(NR25:NR29&gt;NR27)),"")</f>
        <v/>
      </c>
      <c r="NZ27" s="385" t="str">
        <f t="shared" ref="NZ27" ca="1" si="4418">IF(NH27&lt;&gt;"",IF(NZ79&lt;&gt;"",IF(NG76=3,NZ79,NZ79+NG76),SUM(NT27:NY27)+1),"")</f>
        <v/>
      </c>
      <c r="OA27" s="385" t="str">
        <f t="shared" ref="OA27" ca="1" si="4419">IF(NH27&lt;&gt;"",INDEX(NH26:NH29,MATCH(3,NZ26:NZ29,0),0),"")</f>
        <v/>
      </c>
      <c r="OB27" s="385" t="str">
        <f t="shared" ref="OB27:OB28" ca="1" si="4420">IF(MK25&lt;&gt;"",MK25,"")</f>
        <v/>
      </c>
      <c r="OC27" s="385">
        <f ca="1">SUMPRODUCT((PS3:PS54=OB27)*(PV3:PV54=OB28)*(PW3:PW54="W"))+SUMPRODUCT((PS3:PS54=OB27)*(PV3:PV54=OB29)*(PW3:PW54="W"))+SUMPRODUCT((PS3:PS54=OB27)*(PV3:PV54=OB30)*(PW3:PW54="W"))+SUMPRODUCT((PS3:PS54=OB28)*(PV3:PV54=OB27)*(PX3:PX54="W"))+SUMPRODUCT((PS3:PS54=OB29)*(PV3:PV54=OB27)*(PX3:PX54="W"))+SUMPRODUCT((PS3:PS54=OB30)*(PV3:PV54=OB27)*(PX3:PX54="W"))</f>
        <v>0</v>
      </c>
      <c r="OD27" s="385">
        <f ca="1">SUMPRODUCT((PS3:PS54=OB27)*(PV3:PV54=OB28)*(PW3:PW54="D"))+SUMPRODUCT((PS3:PS54=OB27)*(PV3:PV54=OB29)*(PW3:PW54="D"))+SUMPRODUCT((PS3:PS54=OB27)*(PV3:PV54=OB30)*(PW3:PW54="D"))+SUMPRODUCT((PS3:PS54=OB28)*(PV3:PV54=OB27)*(PW3:PW54="D"))+SUMPRODUCT((PS3:PS54=OB29)*(PV3:PV54=OB27)*(PW3:PW54="D"))+SUMPRODUCT((PS3:PS54=OB30)*(PV3:PV54=OB27)*(PW3:PW54="D"))</f>
        <v>0</v>
      </c>
      <c r="OE27" s="385">
        <f ca="1">SUMPRODUCT((PS3:PS54=OB27)*(PV3:PV54=OB28)*(PW3:PW54="L"))+SUMPRODUCT((PS3:PS54=OB27)*(PV3:PV54=OB29)*(PW3:PW54="L"))+SUMPRODUCT((PS3:PS54=OB27)*(PV3:PV54=OB30)*(PW3:PW54="L"))+SUMPRODUCT((PS3:PS54=OB28)*(PV3:PV54=OB27)*(PX3:PX54="L"))+SUMPRODUCT((PS3:PS54=OB29)*(PV3:PV54=OB27)*(PX3:PX54="L"))+SUMPRODUCT((PS3:PS54=OB30)*(PV3:PV54=OB27)*(PX3:PX54="L"))</f>
        <v>0</v>
      </c>
      <c r="OF27" s="385">
        <f ca="1">SUMPRODUCT((PS3:PS54=OB27)*(PV3:PV54=OB28)*PT3:PT54)+SUMPRODUCT((PS3:PS54=OB27)*(PV3:PV54=OB29)*PT3:PT54)+SUMPRODUCT((PS3:PS54=OB27)*(PV3:PV54=OB25)*PT3:PT54)+SUMPRODUCT((PS3:PS54=OB27)*(PV3:PV54=OB26)*PT3:PT54)+SUMPRODUCT((PS3:PS54=OB28)*(PV3:PV54=OB27)*PU3:PU54)+SUMPRODUCT((PS3:PS54=OB29)*(PV3:PV54=OB27)*PU3:PU54)+SUMPRODUCT((PS3:PS54=OB25)*(PV3:PV54=OB27)*PU3:PU54)+SUMPRODUCT((PS3:PS54=OB26)*(PV3:PV54=OB27)*PU3:PU54)</f>
        <v>0</v>
      </c>
      <c r="OG27" s="385">
        <f ca="1">SUMPRODUCT((PS3:PS54=OB27)*(PV3:PV54=OB28)*PU3:PU54)+SUMPRODUCT((PS3:PS54=OB27)*(PV3:PV54=OB29)*PU3:PU54)+SUMPRODUCT((PS3:PS54=OB27)*(PV3:PV54=OB25)*PU3:PU54)+SUMPRODUCT((PS3:PS54=OB27)*(PV3:PV54=OB26)*PU3:PU54)+SUMPRODUCT((PS3:PS54=OB28)*(PV3:PV54=OB27)*PT3:PT54)+SUMPRODUCT((PS3:PS54=OB29)*(PV3:PV54=OB27)*PT3:PT54)+SUMPRODUCT((PS3:PS54=OB25)*(PV3:PV54=OB27)*PT3:PT54)+SUMPRODUCT((PS3:PS54=OB26)*(PV3:PV54=OB27)*PT3:PT54)</f>
        <v>0</v>
      </c>
      <c r="OH27" s="385">
        <f t="shared" ref="OH27:OH28" ca="1" si="4421">OF27-OG27+1000</f>
        <v>1000</v>
      </c>
      <c r="OI27" s="385" t="str">
        <f t="shared" ref="OI27:OI28" ca="1" si="4422">IF(OB27&lt;&gt;"",OC27*3+OD27*1,"")</f>
        <v/>
      </c>
      <c r="OJ27" s="385" t="str">
        <f ca="1">IF(OB27&lt;&gt;"",VLOOKUP(OB27,LU4:MA52,7,FALSE),"")</f>
        <v/>
      </c>
      <c r="OK27" s="385" t="str">
        <f ca="1">IF(OB27&lt;&gt;"",VLOOKUP(OB27,LU4:MA52,5,FALSE),"")</f>
        <v/>
      </c>
      <c r="OL27" s="385" t="str">
        <f ca="1">IF(OB27&lt;&gt;"",VLOOKUP(OB27,LU4:MC52,9,FALSE),"")</f>
        <v/>
      </c>
      <c r="OM27" s="385" t="str">
        <f t="shared" ref="OM27:OM28" ca="1" si="4423">OI27</f>
        <v/>
      </c>
      <c r="ON27" s="385" t="str">
        <f t="shared" ref="ON27" ca="1" si="4424">IF(OB27&lt;&gt;"",RANK(OM27,OM25:OM29),"")</f>
        <v/>
      </c>
      <c r="OO27" s="385" t="str">
        <f t="shared" ref="OO27" ca="1" si="4425">IF(OB27&lt;&gt;"",SUMPRODUCT((OM25:OM29=OM27)*(OH25:OH29&gt;OH27)),"")</f>
        <v/>
      </c>
      <c r="OP27" s="385" t="str">
        <f t="shared" ref="OP27" ca="1" si="4426">IF(OB27&lt;&gt;"",SUMPRODUCT((OM25:OM29=OM27)*(OH25:OH29=OH27)*(OF25:OF29&gt;OF27)),"")</f>
        <v/>
      </c>
      <c r="OQ27" s="385" t="str">
        <f t="shared" ref="OQ27" ca="1" si="4427">IF(OB27&lt;&gt;"",SUMPRODUCT((OM25:OM29=OM27)*(OH25:OH29=OH27)*(OF25:OF29=OF27)*(OJ25:OJ29&gt;OJ27)),"")</f>
        <v/>
      </c>
      <c r="OR27" s="385" t="str">
        <f t="shared" ref="OR27" ca="1" si="4428">IF(OB27&lt;&gt;"",SUMPRODUCT((OM25:OM29=OM27)*(OH25:OH29=OH27)*(OF25:OF29=OF27)*(OJ25:OJ29=OJ27)*(OK25:OK29&gt;OK27)),"")</f>
        <v/>
      </c>
      <c r="OS27" s="385" t="str">
        <f t="shared" ref="OS27" ca="1" si="4429">IF(OB27&lt;&gt;"",SUMPRODUCT((OM25:OM29=OM27)*(OH25:OH29=OH27)*(OF25:OF29=OF27)*(OJ25:OJ29=OJ27)*(OK25:OK29=OK27)*(OL25:OL29&gt;OL27)),"")</f>
        <v/>
      </c>
      <c r="OT27" s="385" t="str">
        <f t="shared" ref="OT27:OT28" ca="1" si="4430">IF(OB27&lt;&gt;"",SUM(ON27:OS27)+2,"")</f>
        <v/>
      </c>
      <c r="OU27" s="385" t="str">
        <f t="shared" ref="OU27" ca="1" si="4431">IF(OB27&lt;&gt;"",INDEX(OB27:OB29,MATCH(3,OT27:OT29,0),0),"")</f>
        <v/>
      </c>
      <c r="PP27" s="385" t="str">
        <f t="shared" ref="PP27" ca="1" si="4432">IF(OU27&lt;&gt;"",OU27,IF(OA27&lt;&gt;"",OA27,IF(NG27&lt;&gt;"",NG27,MG27)))</f>
        <v>Netherlands</v>
      </c>
      <c r="PQ27" s="385">
        <v>3</v>
      </c>
      <c r="PR27" s="385">
        <v>25</v>
      </c>
      <c r="PS27" s="389"/>
      <c r="PT27" s="389"/>
      <c r="PU27" s="389"/>
      <c r="PV27" s="389"/>
      <c r="PW27" s="389"/>
      <c r="PZ27" s="385">
        <f ca="1">VLOOKUP(QA27,TV25:TW29,2,FALSE)</f>
        <v>2</v>
      </c>
      <c r="QA27" s="386" t="str">
        <f t="shared" si="3888"/>
        <v>Wales</v>
      </c>
      <c r="QB27" s="385">
        <f ca="1">SUMPRODUCT((TY3:TY54=QA27)*(UC3:UC54="W"))+SUMPRODUCT((UB3:UB54=QA27)*(UD3:UD54="W"))</f>
        <v>0</v>
      </c>
      <c r="QC27" s="385">
        <f ca="1">SUMPRODUCT((TY3:TY54=QA27)*(UC3:UC54="D"))+SUMPRODUCT((UB3:UB54=QA27)*(UD3:UD54="D"))</f>
        <v>0</v>
      </c>
      <c r="QD27" s="385">
        <f ca="1">SUMPRODUCT((TY3:TY54=QA27)*(UC3:UC54="L"))+SUMPRODUCT((UB3:UB54=QA27)*(UD3:UD54="L"))</f>
        <v>0</v>
      </c>
      <c r="QE27" s="385">
        <f t="shared" ref="QE27" ca="1" si="4433">SUMIF(TY3:TY72,QA27,TZ3:TZ72)+SUMIF(UB3:UB72,QA27,UA3:UA72)</f>
        <v>0</v>
      </c>
      <c r="QF27" s="385">
        <f t="shared" ref="QF27" ca="1" si="4434">SUMIF(UB3:UB72,QA27,TZ3:TZ72)+SUMIF(TY3:TY72,QA27,UA3:UA72)</f>
        <v>0</v>
      </c>
      <c r="QG27" s="385">
        <f t="shared" ca="1" si="3891"/>
        <v>1000</v>
      </c>
      <c r="QH27" s="385">
        <f t="shared" ca="1" si="3892"/>
        <v>0</v>
      </c>
      <c r="QI27" s="391">
        <f t="shared" si="99"/>
        <v>18</v>
      </c>
      <c r="QJ27" s="385">
        <f t="shared" ref="QJ27" ca="1" si="4435">IF(COUNTIF(QH25:QH29,4)&lt;&gt;4,RANK(QH27,QH25:QH29),QH79)</f>
        <v>1</v>
      </c>
      <c r="QL27" s="385">
        <f t="shared" ref="QL27" ca="1" si="4436">SUMPRODUCT((QJ25:QJ28=QJ27)*(QI25:QI28&lt;QI27))+QJ27</f>
        <v>3</v>
      </c>
      <c r="QM27" s="386" t="str">
        <f t="shared" ref="QM27" ca="1" si="4437">INDEX(QA25:QA29,MATCH(3,QL25:QL29,0),0)</f>
        <v>Wales</v>
      </c>
      <c r="QN27" s="385">
        <f t="shared" ref="QN27" ca="1" si="4438">INDEX(QJ25:QJ29,MATCH(QM27,QA25:QA29,0),0)</f>
        <v>1</v>
      </c>
      <c r="QO27" s="385" t="str">
        <f t="shared" ref="QO27:QO28" ca="1" si="4439">IF(AND(QO26&lt;&gt;"",QN27=1),QM27,"")</f>
        <v>Wales</v>
      </c>
      <c r="QP27" s="385" t="str">
        <f t="shared" ref="QP27:QP28" ca="1" si="4440">IF(AND(QP26&lt;&gt;"",QN28=2),QM28,"")</f>
        <v/>
      </c>
      <c r="QQ27" s="385" t="str">
        <f t="shared" ref="QQ27" ca="1" si="4441">IF(AND(QQ26&lt;&gt;"",QN29=3),QM29,"")</f>
        <v/>
      </c>
      <c r="QT27" s="385" t="str">
        <f t="shared" ca="1" si="3901"/>
        <v>Wales</v>
      </c>
      <c r="QU27" s="385">
        <f ca="1">SUMPRODUCT((TY3:TY54=QT27)*(UB3:UB54=QT28)*(UC3:UC54="W"))+SUMPRODUCT((TY3:TY54=QT27)*(UB3:UB54=QT29)*(UC3:UC54="W"))+SUMPRODUCT((TY3:TY54=QT27)*(UB3:UB54=QT25)*(UC3:UC54="W"))+SUMPRODUCT((TY3:TY54=QT27)*(UB3:UB54=QT26)*(UC3:UC54="W"))+SUMPRODUCT((TY3:TY54=QT28)*(UB3:UB54=QT27)*(UD3:UD54="W"))+SUMPRODUCT((TY3:TY54=QT29)*(UB3:UB54=QT27)*(UD3:UD54="W"))+SUMPRODUCT((TY3:TY54=QT25)*(UB3:UB54=QT27)*(UD3:UD54="W"))+SUMPRODUCT((TY3:TY54=QT26)*(UB3:UB54=QT27)*(UD3:UD54="W"))</f>
        <v>0</v>
      </c>
      <c r="QV27" s="385">
        <f ca="1">SUMPRODUCT((TY3:TY54=QT27)*(UB3:UB54=QT28)*(UC3:UC54="D"))+SUMPRODUCT((TY3:TY54=QT27)*(UB3:UB54=QT29)*(UC3:UC54="D"))+SUMPRODUCT((TY3:TY54=QT27)*(UB3:UB54=QT25)*(UC3:UC54="D"))+SUMPRODUCT((TY3:TY54=QT27)*(UB3:UB54=QT26)*(UC3:UC54="D"))+SUMPRODUCT((TY3:TY54=QT28)*(UB3:UB54=QT27)*(UC3:UC54="D"))+SUMPRODUCT((TY3:TY54=QT29)*(UB3:UB54=QT27)*(UC3:UC54="D"))+SUMPRODUCT((TY3:TY54=QT25)*(UB3:UB54=QT27)*(UC3:UC54="D"))+SUMPRODUCT((TY3:TY54=QT26)*(UB3:UB54=QT27)*(UC3:UC54="D"))</f>
        <v>0</v>
      </c>
      <c r="QW27" s="385">
        <f ca="1">SUMPRODUCT((TY3:TY54=QT27)*(UB3:UB54=QT28)*(UC3:UC54="L"))+SUMPRODUCT((TY3:TY54=QT27)*(UB3:UB54=QT29)*(UC3:UC54="L"))+SUMPRODUCT((TY3:TY54=QT27)*(UB3:UB54=QT25)*(UC3:UC54="L"))+SUMPRODUCT((TY3:TY54=QT27)*(UB3:UB54=QT26)*(UC3:UC54="L"))+SUMPRODUCT((TY3:TY54=QT28)*(UB3:UB54=QT27)*(UD3:UD54="L"))+SUMPRODUCT((TY3:TY54=QT29)*(UB3:UB54=QT27)*(UD3:UD54="L"))+SUMPRODUCT((TY3:TY54=QT25)*(UB3:UB54=QT27)*(UD3:UD54="L"))+SUMPRODUCT((TY3:TY54=QT26)*(UB3:UB54=QT27)*(UD3:UD54="L"))</f>
        <v>0</v>
      </c>
      <c r="QX27" s="385">
        <f ca="1">SUMPRODUCT((TY3:TY54=QT27)*(UB3:UB54=QT28)*TZ3:TZ54)+SUMPRODUCT((TY3:TY54=QT27)*(UB3:UB54=QT29)*TZ3:TZ54)+SUMPRODUCT((TY3:TY54=QT27)*(UB3:UB54=QT25)*TZ3:TZ54)+SUMPRODUCT((TY3:TY54=QT27)*(UB3:UB54=QT26)*TZ3:TZ54)+SUMPRODUCT((TY3:TY54=QT28)*(UB3:UB54=QT27)*UA3:UA54)+SUMPRODUCT((TY3:TY54=QT29)*(UB3:UB54=QT27)*UA3:UA54)+SUMPRODUCT((TY3:TY54=QT25)*(UB3:UB54=QT27)*UA3:UA54)+SUMPRODUCT((TY3:TY54=QT26)*(UB3:UB54=QT27)*UA3:UA54)</f>
        <v>0</v>
      </c>
      <c r="QY27" s="385">
        <f ca="1">SUMPRODUCT((TY3:TY54=QT27)*(UB3:UB54=QT28)*UA3:UA54)+SUMPRODUCT((TY3:TY54=QT27)*(UB3:UB54=QT29)*UA3:UA54)+SUMPRODUCT((TY3:TY54=QT27)*(UB3:UB54=QT25)*UA3:UA54)+SUMPRODUCT((TY3:TY54=QT27)*(UB3:UB54=QT26)*UA3:UA54)+SUMPRODUCT((TY3:TY54=QT28)*(UB3:UB54=QT27)*TZ3:TZ54)+SUMPRODUCT((TY3:TY54=QT29)*(UB3:UB54=QT27)*TZ3:TZ54)+SUMPRODUCT((TY3:TY54=QT25)*(UB3:UB54=QT27)*TZ3:TZ54)+SUMPRODUCT((TY3:TY54=QT26)*(UB3:UB54=QT27)*TZ3:TZ54)</f>
        <v>0</v>
      </c>
      <c r="QZ27" s="385">
        <f t="shared" ca="1" si="3902"/>
        <v>1000</v>
      </c>
      <c r="RA27" s="385">
        <f t="shared" ca="1" si="3903"/>
        <v>0</v>
      </c>
      <c r="RB27" s="385">
        <f ca="1">IF(QT27&lt;&gt;"",VLOOKUP(QT27,QA4:QG52,7,FALSE),"")</f>
        <v>1000</v>
      </c>
      <c r="RC27" s="385">
        <f ca="1">IF(QT27&lt;&gt;"",VLOOKUP(QT27,QA4:QG52,5,FALSE),"")</f>
        <v>0</v>
      </c>
      <c r="RD27" s="385">
        <f ca="1">IF(QT27&lt;&gt;"",VLOOKUP(QT27,QA4:QI52,9,FALSE),"")</f>
        <v>18</v>
      </c>
      <c r="RE27" s="385">
        <f t="shared" ca="1" si="3904"/>
        <v>0</v>
      </c>
      <c r="RF27" s="385">
        <f t="shared" ref="RF27" ca="1" si="4442">IF(QT27&lt;&gt;"",RANK(RE27,RE25:RE29),"")</f>
        <v>1</v>
      </c>
      <c r="RG27" s="385">
        <f t="shared" ref="RG27" ca="1" si="4443">IF(QT27&lt;&gt;"",SUMPRODUCT((RE25:RE29=RE27)*(QZ25:QZ29&gt;QZ27)),"")</f>
        <v>0</v>
      </c>
      <c r="RH27" s="385">
        <f t="shared" ref="RH27" ca="1" si="4444">IF(QT27&lt;&gt;"",SUMPRODUCT((RE25:RE29=RE27)*(QZ25:QZ29=QZ27)*(QX25:QX29&gt;QX27)),"")</f>
        <v>0</v>
      </c>
      <c r="RI27" s="385">
        <f t="shared" ref="RI27" ca="1" si="4445">IF(QT27&lt;&gt;"",SUMPRODUCT((RE25:RE29=RE27)*(QZ25:QZ29=QZ27)*(QX25:QX29=QX27)*(RB25:RB29&gt;RB27)),"")</f>
        <v>0</v>
      </c>
      <c r="RJ27" s="385">
        <f t="shared" ref="RJ27" ca="1" si="4446">IF(QT27&lt;&gt;"",SUMPRODUCT((RE25:RE29=RE27)*(QZ25:QZ29=QZ27)*(QX25:QX29=QX27)*(RB25:RB29=RB27)*(RC25:RC29&gt;RC27)),"")</f>
        <v>0</v>
      </c>
      <c r="RK27" s="385">
        <f t="shared" ref="RK27" ca="1" si="4447">IF(QT27&lt;&gt;"",SUMPRODUCT((RE25:RE29=RE27)*(QZ25:QZ29=QZ27)*(QX25:QX29=QX27)*(RB25:RB29=RB27)*(RC25:RC29=RC27)*(RD25:RD29&gt;RD27)),"")</f>
        <v>1</v>
      </c>
      <c r="RL27" s="385">
        <f t="shared" ref="RL27" ca="1" si="4448">IF(QT27&lt;&gt;"",IF(RL79&lt;&gt;"",IF(QS76=3,RL79,RL79+QS76),SUM(RF27:RK27)),"")</f>
        <v>2</v>
      </c>
      <c r="RM27" s="385" t="str">
        <f t="shared" ref="RM27" ca="1" si="4449">IF(QT27&lt;&gt;"",INDEX(QT25:QT29,MATCH(3,RL25:RL29,0),0),"")</f>
        <v>Netherlands</v>
      </c>
      <c r="RN27" s="385" t="str">
        <f t="shared" ca="1" si="4156"/>
        <v/>
      </c>
      <c r="RO27" s="385">
        <f ca="1">SUMPRODUCT((TY3:TY54=RN27)*(UB3:UB54=RN28)*(UC3:UC54="W"))+SUMPRODUCT((TY3:TY54=RN27)*(UB3:UB54=RN29)*(UC3:UC54="W"))+SUMPRODUCT((TY3:TY54=RN27)*(UB3:UB54=RN26)*(UC3:UC54="W"))+SUMPRODUCT((TY3:TY54=RN28)*(UB3:UB54=RN27)*(UD3:UD54="W"))+SUMPRODUCT((TY3:TY54=RN29)*(UB3:UB54=RN27)*(UD3:UD54="W"))+SUMPRODUCT((TY3:TY54=RN26)*(UB3:UB54=RN27)*(UD3:UD54="W"))</f>
        <v>0</v>
      </c>
      <c r="RP27" s="385">
        <f ca="1">SUMPRODUCT((TY3:TY54=RN27)*(UB3:UB54=RN28)*(UC3:UC54="D"))+SUMPRODUCT((TY3:TY54=RN27)*(UB3:UB54=RN29)*(UC3:UC54="D"))+SUMPRODUCT((TY3:TY54=RN27)*(UB3:UB54=RN26)*(UC3:UC54="D"))+SUMPRODUCT((TY3:TY54=RN28)*(UB3:UB54=RN27)*(UC3:UC54="D"))+SUMPRODUCT((TY3:TY54=RN29)*(UB3:UB54=RN27)*(UC3:UC54="D"))+SUMPRODUCT((TY3:TY54=RN26)*(UB3:UB54=RN27)*(UC3:UC54="D"))</f>
        <v>0</v>
      </c>
      <c r="RQ27" s="385">
        <f ca="1">SUMPRODUCT((TY3:TY54=RN27)*(UB3:UB54=RN28)*(UC3:UC54="L"))+SUMPRODUCT((TY3:TY54=RN27)*(UB3:UB54=RN29)*(UC3:UC54="L"))+SUMPRODUCT((TY3:TY54=RN27)*(UB3:UB54=RN26)*(UC3:UC54="L"))+SUMPRODUCT((TY3:TY54=RN28)*(UB3:UB54=RN27)*(UD3:UD54="L"))+SUMPRODUCT((TY3:TY54=RN29)*(UB3:UB54=RN27)*(UD3:UD54="L"))+SUMPRODUCT((TY3:TY54=RN26)*(UB3:UB54=RN27)*(UD3:UD54="L"))</f>
        <v>0</v>
      </c>
      <c r="RR27" s="385">
        <f ca="1">SUMPRODUCT((TY3:TY54=RN27)*(UB3:UB54=RN28)*TZ3:TZ54)+SUMPRODUCT((TY3:TY54=RN27)*(UB3:UB54=RN29)*TZ3:TZ54)+SUMPRODUCT((TY3:TY54=RN27)*(UB3:UB54=RN25)*TZ3:TZ54)+SUMPRODUCT((TY3:TY54=RN27)*(UB3:UB54=RN26)*TZ3:TZ54)+SUMPRODUCT((TY3:TY54=RN28)*(UB3:UB54=RN27)*UA3:UA54)+SUMPRODUCT((TY3:TY54=RN29)*(UB3:UB54=RN27)*UA3:UA54)+SUMPRODUCT((TY3:TY54=RN25)*(UB3:UB54=RN27)*UA3:UA54)+SUMPRODUCT((TY3:TY54=RN26)*(UB3:UB54=RN27)*UA3:UA54)</f>
        <v>0</v>
      </c>
      <c r="RS27" s="385">
        <f ca="1">SUMPRODUCT((TY3:TY54=RN27)*(UB3:UB54=RN28)*UA3:UA54)+SUMPRODUCT((TY3:TY54=RN27)*(UB3:UB54=RN29)*UA3:UA54)+SUMPRODUCT((TY3:TY54=RN27)*(UB3:UB54=RN25)*UA3:UA54)+SUMPRODUCT((TY3:TY54=RN27)*(UB3:UB54=RN26)*UA3:UA54)+SUMPRODUCT((TY3:TY54=RN28)*(UB3:UB54=RN27)*TZ3:TZ54)+SUMPRODUCT((TY3:TY54=RN29)*(UB3:UB54=RN27)*TZ3:TZ54)+SUMPRODUCT((TY3:TY54=RN25)*(UB3:UB54=RN27)*TZ3:TZ54)+SUMPRODUCT((TY3:TY54=RN26)*(UB3:UB54=RN27)*TZ3:TZ54)</f>
        <v>0</v>
      </c>
      <c r="RT27" s="385">
        <f t="shared" ca="1" si="4157"/>
        <v>1000</v>
      </c>
      <c r="RU27" s="385" t="str">
        <f t="shared" ca="1" si="4158"/>
        <v/>
      </c>
      <c r="RV27" s="385" t="str">
        <f ca="1">IF(RN27&lt;&gt;"",VLOOKUP(RN27,QA4:QG52,7,FALSE),"")</f>
        <v/>
      </c>
      <c r="RW27" s="385" t="str">
        <f ca="1">IF(RN27&lt;&gt;"",VLOOKUP(RN27,QA4:QG52,5,FALSE),"")</f>
        <v/>
      </c>
      <c r="RX27" s="385" t="str">
        <f ca="1">IF(RN27&lt;&gt;"",VLOOKUP(RN27,QA4:QI52,9,FALSE),"")</f>
        <v/>
      </c>
      <c r="RY27" s="385" t="str">
        <f t="shared" ca="1" si="4159"/>
        <v/>
      </c>
      <c r="RZ27" s="385" t="str">
        <f t="shared" ref="RZ27" ca="1" si="4450">IF(RN27&lt;&gt;"",RANK(RY27,RY25:RY29),"")</f>
        <v/>
      </c>
      <c r="SA27" s="385" t="str">
        <f t="shared" ref="SA27" ca="1" si="4451">IF(RN27&lt;&gt;"",SUMPRODUCT((RY25:RY29=RY27)*(RT25:RT29&gt;RT27)),"")</f>
        <v/>
      </c>
      <c r="SB27" s="385" t="str">
        <f t="shared" ref="SB27" ca="1" si="4452">IF(RN27&lt;&gt;"",SUMPRODUCT((RY25:RY29=RY27)*(RT25:RT29=RT27)*(RR25:RR29&gt;RR27)),"")</f>
        <v/>
      </c>
      <c r="SC27" s="385" t="str">
        <f t="shared" ref="SC27" ca="1" si="4453">IF(RN27&lt;&gt;"",SUMPRODUCT((RY25:RY29=RY27)*(RT25:RT29=RT27)*(RR25:RR29=RR27)*(RV25:RV29&gt;RV27)),"")</f>
        <v/>
      </c>
      <c r="SD27" s="385" t="str">
        <f t="shared" ref="SD27" ca="1" si="4454">IF(RN27&lt;&gt;"",SUMPRODUCT((RY25:RY29=RY27)*(RT25:RT29=RT27)*(RR25:RR29=RR27)*(RV25:RV29=RV27)*(RW25:RW29&gt;RW27)),"")</f>
        <v/>
      </c>
      <c r="SE27" s="385" t="str">
        <f t="shared" ref="SE27" ca="1" si="4455">IF(RN27&lt;&gt;"",SUMPRODUCT((RY25:RY29=RY27)*(RT25:RT29=RT27)*(RR25:RR29=RR27)*(RV25:RV29=RV27)*(RW25:RW29=RW27)*(RX25:RX29&gt;RX27)),"")</f>
        <v/>
      </c>
      <c r="SF27" s="385" t="str">
        <f t="shared" ref="SF27" ca="1" si="4456">IF(RN27&lt;&gt;"",IF(SF79&lt;&gt;"",IF(RM76=3,SF79,SF79+RM76),SUM(RZ27:SE27)+1),"")</f>
        <v/>
      </c>
      <c r="SG27" s="385" t="str">
        <f t="shared" ref="SG27" ca="1" si="4457">IF(RN27&lt;&gt;"",INDEX(RN26:RN29,MATCH(3,SF26:SF29,0),0),"")</f>
        <v/>
      </c>
      <c r="SH27" s="385" t="str">
        <f t="shared" ref="SH27:SH28" ca="1" si="4458">IF(QQ25&lt;&gt;"",QQ25,"")</f>
        <v/>
      </c>
      <c r="SI27" s="385">
        <f ca="1">SUMPRODUCT((TY3:TY54=SH27)*(UB3:UB54=SH28)*(UC3:UC54="W"))+SUMPRODUCT((TY3:TY54=SH27)*(UB3:UB54=SH29)*(UC3:UC54="W"))+SUMPRODUCT((TY3:TY54=SH27)*(UB3:UB54=SH30)*(UC3:UC54="W"))+SUMPRODUCT((TY3:TY54=SH28)*(UB3:UB54=SH27)*(UD3:UD54="W"))+SUMPRODUCT((TY3:TY54=SH29)*(UB3:UB54=SH27)*(UD3:UD54="W"))+SUMPRODUCT((TY3:TY54=SH30)*(UB3:UB54=SH27)*(UD3:UD54="W"))</f>
        <v>0</v>
      </c>
      <c r="SJ27" s="385">
        <f ca="1">SUMPRODUCT((TY3:TY54=SH27)*(UB3:UB54=SH28)*(UC3:UC54="D"))+SUMPRODUCT((TY3:TY54=SH27)*(UB3:UB54=SH29)*(UC3:UC54="D"))+SUMPRODUCT((TY3:TY54=SH27)*(UB3:UB54=SH30)*(UC3:UC54="D"))+SUMPRODUCT((TY3:TY54=SH28)*(UB3:UB54=SH27)*(UC3:UC54="D"))+SUMPRODUCT((TY3:TY54=SH29)*(UB3:UB54=SH27)*(UC3:UC54="D"))+SUMPRODUCT((TY3:TY54=SH30)*(UB3:UB54=SH27)*(UC3:UC54="D"))</f>
        <v>0</v>
      </c>
      <c r="SK27" s="385">
        <f ca="1">SUMPRODUCT((TY3:TY54=SH27)*(UB3:UB54=SH28)*(UC3:UC54="L"))+SUMPRODUCT((TY3:TY54=SH27)*(UB3:UB54=SH29)*(UC3:UC54="L"))+SUMPRODUCT((TY3:TY54=SH27)*(UB3:UB54=SH30)*(UC3:UC54="L"))+SUMPRODUCT((TY3:TY54=SH28)*(UB3:UB54=SH27)*(UD3:UD54="L"))+SUMPRODUCT((TY3:TY54=SH29)*(UB3:UB54=SH27)*(UD3:UD54="L"))+SUMPRODUCT((TY3:TY54=SH30)*(UB3:UB54=SH27)*(UD3:UD54="L"))</f>
        <v>0</v>
      </c>
      <c r="SL27" s="385">
        <f ca="1">SUMPRODUCT((TY3:TY54=SH27)*(UB3:UB54=SH28)*TZ3:TZ54)+SUMPRODUCT((TY3:TY54=SH27)*(UB3:UB54=SH29)*TZ3:TZ54)+SUMPRODUCT((TY3:TY54=SH27)*(UB3:UB54=SH25)*TZ3:TZ54)+SUMPRODUCT((TY3:TY54=SH27)*(UB3:UB54=SH26)*TZ3:TZ54)+SUMPRODUCT((TY3:TY54=SH28)*(UB3:UB54=SH27)*UA3:UA54)+SUMPRODUCT((TY3:TY54=SH29)*(UB3:UB54=SH27)*UA3:UA54)+SUMPRODUCT((TY3:TY54=SH25)*(UB3:UB54=SH27)*UA3:UA54)+SUMPRODUCT((TY3:TY54=SH26)*(UB3:UB54=SH27)*UA3:UA54)</f>
        <v>0</v>
      </c>
      <c r="SM27" s="385">
        <f ca="1">SUMPRODUCT((TY3:TY54=SH27)*(UB3:UB54=SH28)*UA3:UA54)+SUMPRODUCT((TY3:TY54=SH27)*(UB3:UB54=SH29)*UA3:UA54)+SUMPRODUCT((TY3:TY54=SH27)*(UB3:UB54=SH25)*UA3:UA54)+SUMPRODUCT((TY3:TY54=SH27)*(UB3:UB54=SH26)*UA3:UA54)+SUMPRODUCT((TY3:TY54=SH28)*(UB3:UB54=SH27)*TZ3:TZ54)+SUMPRODUCT((TY3:TY54=SH29)*(UB3:UB54=SH27)*TZ3:TZ54)+SUMPRODUCT((TY3:TY54=SH25)*(UB3:UB54=SH27)*TZ3:TZ54)+SUMPRODUCT((TY3:TY54=SH26)*(UB3:UB54=SH27)*TZ3:TZ54)</f>
        <v>0</v>
      </c>
      <c r="SN27" s="385">
        <f t="shared" ref="SN27:SN28" ca="1" si="4459">SL27-SM27+1000</f>
        <v>1000</v>
      </c>
      <c r="SO27" s="385" t="str">
        <f t="shared" ref="SO27:SO28" ca="1" si="4460">IF(SH27&lt;&gt;"",SI27*3+SJ27*1,"")</f>
        <v/>
      </c>
      <c r="SP27" s="385" t="str">
        <f ca="1">IF(SH27&lt;&gt;"",VLOOKUP(SH27,QA4:QG52,7,FALSE),"")</f>
        <v/>
      </c>
      <c r="SQ27" s="385" t="str">
        <f ca="1">IF(SH27&lt;&gt;"",VLOOKUP(SH27,QA4:QG52,5,FALSE),"")</f>
        <v/>
      </c>
      <c r="SR27" s="385" t="str">
        <f ca="1">IF(SH27&lt;&gt;"",VLOOKUP(SH27,QA4:QI52,9,FALSE),"")</f>
        <v/>
      </c>
      <c r="SS27" s="385" t="str">
        <f t="shared" ref="SS27:SS28" ca="1" si="4461">SO27</f>
        <v/>
      </c>
      <c r="ST27" s="385" t="str">
        <f t="shared" ref="ST27" ca="1" si="4462">IF(SH27&lt;&gt;"",RANK(SS27,SS25:SS29),"")</f>
        <v/>
      </c>
      <c r="SU27" s="385" t="str">
        <f t="shared" ref="SU27" ca="1" si="4463">IF(SH27&lt;&gt;"",SUMPRODUCT((SS25:SS29=SS27)*(SN25:SN29&gt;SN27)),"")</f>
        <v/>
      </c>
      <c r="SV27" s="385" t="str">
        <f t="shared" ref="SV27" ca="1" si="4464">IF(SH27&lt;&gt;"",SUMPRODUCT((SS25:SS29=SS27)*(SN25:SN29=SN27)*(SL25:SL29&gt;SL27)),"")</f>
        <v/>
      </c>
      <c r="SW27" s="385" t="str">
        <f t="shared" ref="SW27" ca="1" si="4465">IF(SH27&lt;&gt;"",SUMPRODUCT((SS25:SS29=SS27)*(SN25:SN29=SN27)*(SL25:SL29=SL27)*(SP25:SP29&gt;SP27)),"")</f>
        <v/>
      </c>
      <c r="SX27" s="385" t="str">
        <f t="shared" ref="SX27" ca="1" si="4466">IF(SH27&lt;&gt;"",SUMPRODUCT((SS25:SS29=SS27)*(SN25:SN29=SN27)*(SL25:SL29=SL27)*(SP25:SP29=SP27)*(SQ25:SQ29&gt;SQ27)),"")</f>
        <v/>
      </c>
      <c r="SY27" s="385" t="str">
        <f t="shared" ref="SY27" ca="1" si="4467">IF(SH27&lt;&gt;"",SUMPRODUCT((SS25:SS29=SS27)*(SN25:SN29=SN27)*(SL25:SL29=SL27)*(SP25:SP29=SP27)*(SQ25:SQ29=SQ27)*(SR25:SR29&gt;SR27)),"")</f>
        <v/>
      </c>
      <c r="SZ27" s="385" t="str">
        <f t="shared" ref="SZ27:SZ28" ca="1" si="4468">IF(SH27&lt;&gt;"",SUM(ST27:SY27)+2,"")</f>
        <v/>
      </c>
      <c r="TA27" s="385" t="str">
        <f t="shared" ref="TA27" ca="1" si="4469">IF(SH27&lt;&gt;"",INDEX(SH27:SH29,MATCH(3,SZ27:SZ29,0),0),"")</f>
        <v/>
      </c>
      <c r="TV27" s="385" t="str">
        <f t="shared" ref="TV27" ca="1" si="4470">IF(TA27&lt;&gt;"",TA27,IF(SG27&lt;&gt;"",SG27,IF(RM27&lt;&gt;"",RM27,QM27)))</f>
        <v>Netherlands</v>
      </c>
      <c r="TW27" s="385">
        <v>3</v>
      </c>
      <c r="TX27" s="385">
        <v>25</v>
      </c>
      <c r="TY27" s="389"/>
      <c r="TZ27" s="389"/>
      <c r="UA27" s="389"/>
      <c r="UB27" s="389"/>
      <c r="UC27" s="389"/>
      <c r="UF27" s="385">
        <f ca="1">VLOOKUP(UG27,YB25:YC29,2,FALSE)</f>
        <v>2</v>
      </c>
      <c r="UG27" s="386" t="str">
        <f t="shared" si="3914"/>
        <v>Wales</v>
      </c>
      <c r="UH27" s="385">
        <f ca="1">SUMPRODUCT((YE3:YE54=UG27)*(YI3:YI54="W"))+SUMPRODUCT((YH3:YH54=UG27)*(YJ3:YJ54="W"))</f>
        <v>0</v>
      </c>
      <c r="UI27" s="385">
        <f ca="1">SUMPRODUCT((YE3:YE54=UG27)*(YI3:YI54="D"))+SUMPRODUCT((YH3:YH54=UG27)*(YJ3:YJ54="D"))</f>
        <v>0</v>
      </c>
      <c r="UJ27" s="385">
        <f ca="1">SUMPRODUCT((YE3:YE54=UG27)*(YI3:YI54="L"))+SUMPRODUCT((YH3:YH54=UG27)*(YJ3:YJ54="L"))</f>
        <v>0</v>
      </c>
      <c r="UK27" s="385">
        <f t="shared" ref="UK27" ca="1" si="4471">SUMIF(YE3:YE72,UG27,YF3:YF72)+SUMIF(YH3:YH72,UG27,YG3:YG72)</f>
        <v>0</v>
      </c>
      <c r="UL27" s="385">
        <f t="shared" ref="UL27" ca="1" si="4472">SUMIF(YH3:YH72,UG27,YF3:YF72)+SUMIF(YE3:YE72,UG27,YG3:YG72)</f>
        <v>0</v>
      </c>
      <c r="UM27" s="385">
        <f t="shared" ca="1" si="3917"/>
        <v>1000</v>
      </c>
      <c r="UN27" s="385">
        <f t="shared" ca="1" si="3918"/>
        <v>0</v>
      </c>
      <c r="UO27" s="391">
        <f t="shared" si="126"/>
        <v>18</v>
      </c>
      <c r="UP27" s="385">
        <f t="shared" ref="UP27" ca="1" si="4473">IF(COUNTIF(UN25:UN29,4)&lt;&gt;4,RANK(UN27,UN25:UN29),UN79)</f>
        <v>1</v>
      </c>
      <c r="UR27" s="385">
        <f t="shared" ref="UR27" ca="1" si="4474">SUMPRODUCT((UP25:UP28=UP27)*(UO25:UO28&lt;UO27))+UP27</f>
        <v>3</v>
      </c>
      <c r="US27" s="386" t="str">
        <f t="shared" ref="US27" ca="1" si="4475">INDEX(UG25:UG29,MATCH(3,UR25:UR29,0),0)</f>
        <v>Wales</v>
      </c>
      <c r="UT27" s="385">
        <f t="shared" ref="UT27" ca="1" si="4476">INDEX(UP25:UP29,MATCH(US27,UG25:UG29,0),0)</f>
        <v>1</v>
      </c>
      <c r="UU27" s="385" t="str">
        <f t="shared" ref="UU27:UU28" ca="1" si="4477">IF(AND(UU26&lt;&gt;"",UT27=1),US27,"")</f>
        <v>Wales</v>
      </c>
      <c r="UV27" s="385" t="str">
        <f t="shared" ref="UV27:UV28" ca="1" si="4478">IF(AND(UV26&lt;&gt;"",UT28=2),US28,"")</f>
        <v/>
      </c>
      <c r="UW27" s="385" t="str">
        <f t="shared" ref="UW27" ca="1" si="4479">IF(AND(UW26&lt;&gt;"",UT29=3),US29,"")</f>
        <v/>
      </c>
      <c r="UZ27" s="385" t="str">
        <f t="shared" ca="1" si="3927"/>
        <v>Wales</v>
      </c>
      <c r="VA27" s="385">
        <f ca="1">SUMPRODUCT((YE3:YE54=UZ27)*(YH3:YH54=UZ28)*(YI3:YI54="W"))+SUMPRODUCT((YE3:YE54=UZ27)*(YH3:YH54=UZ29)*(YI3:YI54="W"))+SUMPRODUCT((YE3:YE54=UZ27)*(YH3:YH54=UZ25)*(YI3:YI54="W"))+SUMPRODUCT((YE3:YE54=UZ27)*(YH3:YH54=UZ26)*(YI3:YI54="W"))+SUMPRODUCT((YE3:YE54=UZ28)*(YH3:YH54=UZ27)*(YJ3:YJ54="W"))+SUMPRODUCT((YE3:YE54=UZ29)*(YH3:YH54=UZ27)*(YJ3:YJ54="W"))+SUMPRODUCT((YE3:YE54=UZ25)*(YH3:YH54=UZ27)*(YJ3:YJ54="W"))+SUMPRODUCT((YE3:YE54=UZ26)*(YH3:YH54=UZ27)*(YJ3:YJ54="W"))</f>
        <v>0</v>
      </c>
      <c r="VB27" s="385">
        <f ca="1">SUMPRODUCT((YE3:YE54=UZ27)*(YH3:YH54=UZ28)*(YI3:YI54="D"))+SUMPRODUCT((YE3:YE54=UZ27)*(YH3:YH54=UZ29)*(YI3:YI54="D"))+SUMPRODUCT((YE3:YE54=UZ27)*(YH3:YH54=UZ25)*(YI3:YI54="D"))+SUMPRODUCT((YE3:YE54=UZ27)*(YH3:YH54=UZ26)*(YI3:YI54="D"))+SUMPRODUCT((YE3:YE54=UZ28)*(YH3:YH54=UZ27)*(YI3:YI54="D"))+SUMPRODUCT((YE3:YE54=UZ29)*(YH3:YH54=UZ27)*(YI3:YI54="D"))+SUMPRODUCT((YE3:YE54=UZ25)*(YH3:YH54=UZ27)*(YI3:YI54="D"))+SUMPRODUCT((YE3:YE54=UZ26)*(YH3:YH54=UZ27)*(YI3:YI54="D"))</f>
        <v>0</v>
      </c>
      <c r="VC27" s="385">
        <f ca="1">SUMPRODUCT((YE3:YE54=UZ27)*(YH3:YH54=UZ28)*(YI3:YI54="L"))+SUMPRODUCT((YE3:YE54=UZ27)*(YH3:YH54=UZ29)*(YI3:YI54="L"))+SUMPRODUCT((YE3:YE54=UZ27)*(YH3:YH54=UZ25)*(YI3:YI54="L"))+SUMPRODUCT((YE3:YE54=UZ27)*(YH3:YH54=UZ26)*(YI3:YI54="L"))+SUMPRODUCT((YE3:YE54=UZ28)*(YH3:YH54=UZ27)*(YJ3:YJ54="L"))+SUMPRODUCT((YE3:YE54=UZ29)*(YH3:YH54=UZ27)*(YJ3:YJ54="L"))+SUMPRODUCT((YE3:YE54=UZ25)*(YH3:YH54=UZ27)*(YJ3:YJ54="L"))+SUMPRODUCT((YE3:YE54=UZ26)*(YH3:YH54=UZ27)*(YJ3:YJ54="L"))</f>
        <v>0</v>
      </c>
      <c r="VD27" s="385">
        <f ca="1">SUMPRODUCT((YE3:YE54=UZ27)*(YH3:YH54=UZ28)*YF3:YF54)+SUMPRODUCT((YE3:YE54=UZ27)*(YH3:YH54=UZ29)*YF3:YF54)+SUMPRODUCT((YE3:YE54=UZ27)*(YH3:YH54=UZ25)*YF3:YF54)+SUMPRODUCT((YE3:YE54=UZ27)*(YH3:YH54=UZ26)*YF3:YF54)+SUMPRODUCT((YE3:YE54=UZ28)*(YH3:YH54=UZ27)*YG3:YG54)+SUMPRODUCT((YE3:YE54=UZ29)*(YH3:YH54=UZ27)*YG3:YG54)+SUMPRODUCT((YE3:YE54=UZ25)*(YH3:YH54=UZ27)*YG3:YG54)+SUMPRODUCT((YE3:YE54=UZ26)*(YH3:YH54=UZ27)*YG3:YG54)</f>
        <v>0</v>
      </c>
      <c r="VE27" s="385">
        <f ca="1">SUMPRODUCT((YE3:YE54=UZ27)*(YH3:YH54=UZ28)*YG3:YG54)+SUMPRODUCT((YE3:YE54=UZ27)*(YH3:YH54=UZ29)*YG3:YG54)+SUMPRODUCT((YE3:YE54=UZ27)*(YH3:YH54=UZ25)*YG3:YG54)+SUMPRODUCT((YE3:YE54=UZ27)*(YH3:YH54=UZ26)*YG3:YG54)+SUMPRODUCT((YE3:YE54=UZ28)*(YH3:YH54=UZ27)*YF3:YF54)+SUMPRODUCT((YE3:YE54=UZ29)*(YH3:YH54=UZ27)*YF3:YF54)+SUMPRODUCT((YE3:YE54=UZ25)*(YH3:YH54=UZ27)*YF3:YF54)+SUMPRODUCT((YE3:YE54=UZ26)*(YH3:YH54=UZ27)*YF3:YF54)</f>
        <v>0</v>
      </c>
      <c r="VF27" s="385">
        <f t="shared" ca="1" si="3928"/>
        <v>1000</v>
      </c>
      <c r="VG27" s="385">
        <f t="shared" ca="1" si="3929"/>
        <v>0</v>
      </c>
      <c r="VH27" s="385">
        <f ca="1">IF(UZ27&lt;&gt;"",VLOOKUP(UZ27,UG4:UM52,7,FALSE),"")</f>
        <v>1000</v>
      </c>
      <c r="VI27" s="385">
        <f ca="1">IF(UZ27&lt;&gt;"",VLOOKUP(UZ27,UG4:UM52,5,FALSE),"")</f>
        <v>0</v>
      </c>
      <c r="VJ27" s="385">
        <f ca="1">IF(UZ27&lt;&gt;"",VLOOKUP(UZ27,UG4:UO52,9,FALSE),"")</f>
        <v>18</v>
      </c>
      <c r="VK27" s="385">
        <f t="shared" ca="1" si="3930"/>
        <v>0</v>
      </c>
      <c r="VL27" s="385">
        <f t="shared" ref="VL27" ca="1" si="4480">IF(UZ27&lt;&gt;"",RANK(VK27,VK25:VK29),"")</f>
        <v>1</v>
      </c>
      <c r="VM27" s="385">
        <f t="shared" ref="VM27" ca="1" si="4481">IF(UZ27&lt;&gt;"",SUMPRODUCT((VK25:VK29=VK27)*(VF25:VF29&gt;VF27)),"")</f>
        <v>0</v>
      </c>
      <c r="VN27" s="385">
        <f t="shared" ref="VN27" ca="1" si="4482">IF(UZ27&lt;&gt;"",SUMPRODUCT((VK25:VK29=VK27)*(VF25:VF29=VF27)*(VD25:VD29&gt;VD27)),"")</f>
        <v>0</v>
      </c>
      <c r="VO27" s="385">
        <f t="shared" ref="VO27" ca="1" si="4483">IF(UZ27&lt;&gt;"",SUMPRODUCT((VK25:VK29=VK27)*(VF25:VF29=VF27)*(VD25:VD29=VD27)*(VH25:VH29&gt;VH27)),"")</f>
        <v>0</v>
      </c>
      <c r="VP27" s="385">
        <f t="shared" ref="VP27" ca="1" si="4484">IF(UZ27&lt;&gt;"",SUMPRODUCT((VK25:VK29=VK27)*(VF25:VF29=VF27)*(VD25:VD29=VD27)*(VH25:VH29=VH27)*(VI25:VI29&gt;VI27)),"")</f>
        <v>0</v>
      </c>
      <c r="VQ27" s="385">
        <f t="shared" ref="VQ27" ca="1" si="4485">IF(UZ27&lt;&gt;"",SUMPRODUCT((VK25:VK29=VK27)*(VF25:VF29=VF27)*(VD25:VD29=VD27)*(VH25:VH29=VH27)*(VI25:VI29=VI27)*(VJ25:VJ29&gt;VJ27)),"")</f>
        <v>1</v>
      </c>
      <c r="VR27" s="385">
        <f t="shared" ref="VR27" ca="1" si="4486">IF(UZ27&lt;&gt;"",IF(VR79&lt;&gt;"",IF(UY76=3,VR79,VR79+UY76),SUM(VL27:VQ27)),"")</f>
        <v>2</v>
      </c>
      <c r="VS27" s="385" t="str">
        <f t="shared" ref="VS27" ca="1" si="4487">IF(UZ27&lt;&gt;"",INDEX(UZ25:UZ29,MATCH(3,VR25:VR29,0),0),"")</f>
        <v>Netherlands</v>
      </c>
      <c r="VT27" s="385" t="str">
        <f t="shared" ca="1" si="4187"/>
        <v/>
      </c>
      <c r="VU27" s="385">
        <f ca="1">SUMPRODUCT((YE3:YE54=VT27)*(YH3:YH54=VT28)*(YI3:YI54="W"))+SUMPRODUCT((YE3:YE54=VT27)*(YH3:YH54=VT29)*(YI3:YI54="W"))+SUMPRODUCT((YE3:YE54=VT27)*(YH3:YH54=VT26)*(YI3:YI54="W"))+SUMPRODUCT((YE3:YE54=VT28)*(YH3:YH54=VT27)*(YJ3:YJ54="W"))+SUMPRODUCT((YE3:YE54=VT29)*(YH3:YH54=VT27)*(YJ3:YJ54="W"))+SUMPRODUCT((YE3:YE54=VT26)*(YH3:YH54=VT27)*(YJ3:YJ54="W"))</f>
        <v>0</v>
      </c>
      <c r="VV27" s="385">
        <f ca="1">SUMPRODUCT((YE3:YE54=VT27)*(YH3:YH54=VT28)*(YI3:YI54="D"))+SUMPRODUCT((YE3:YE54=VT27)*(YH3:YH54=VT29)*(YI3:YI54="D"))+SUMPRODUCT((YE3:YE54=VT27)*(YH3:YH54=VT26)*(YI3:YI54="D"))+SUMPRODUCT((YE3:YE54=VT28)*(YH3:YH54=VT27)*(YI3:YI54="D"))+SUMPRODUCT((YE3:YE54=VT29)*(YH3:YH54=VT27)*(YI3:YI54="D"))+SUMPRODUCT((YE3:YE54=VT26)*(YH3:YH54=VT27)*(YI3:YI54="D"))</f>
        <v>0</v>
      </c>
      <c r="VW27" s="385">
        <f ca="1">SUMPRODUCT((YE3:YE54=VT27)*(YH3:YH54=VT28)*(YI3:YI54="L"))+SUMPRODUCT((YE3:YE54=VT27)*(YH3:YH54=VT29)*(YI3:YI54="L"))+SUMPRODUCT((YE3:YE54=VT27)*(YH3:YH54=VT26)*(YI3:YI54="L"))+SUMPRODUCT((YE3:YE54=VT28)*(YH3:YH54=VT27)*(YJ3:YJ54="L"))+SUMPRODUCT((YE3:YE54=VT29)*(YH3:YH54=VT27)*(YJ3:YJ54="L"))+SUMPRODUCT((YE3:YE54=VT26)*(YH3:YH54=VT27)*(YJ3:YJ54="L"))</f>
        <v>0</v>
      </c>
      <c r="VX27" s="385">
        <f ca="1">SUMPRODUCT((YE3:YE54=VT27)*(YH3:YH54=VT28)*YF3:YF54)+SUMPRODUCT((YE3:YE54=VT27)*(YH3:YH54=VT29)*YF3:YF54)+SUMPRODUCT((YE3:YE54=VT27)*(YH3:YH54=VT25)*YF3:YF54)+SUMPRODUCT((YE3:YE54=VT27)*(YH3:YH54=VT26)*YF3:YF54)+SUMPRODUCT((YE3:YE54=VT28)*(YH3:YH54=VT27)*YG3:YG54)+SUMPRODUCT((YE3:YE54=VT29)*(YH3:YH54=VT27)*YG3:YG54)+SUMPRODUCT((YE3:YE54=VT25)*(YH3:YH54=VT27)*YG3:YG54)+SUMPRODUCT((YE3:YE54=VT26)*(YH3:YH54=VT27)*YG3:YG54)</f>
        <v>0</v>
      </c>
      <c r="VY27" s="385">
        <f ca="1">SUMPRODUCT((YE3:YE54=VT27)*(YH3:YH54=VT28)*YG3:YG54)+SUMPRODUCT((YE3:YE54=VT27)*(YH3:YH54=VT29)*YG3:YG54)+SUMPRODUCT((YE3:YE54=VT27)*(YH3:YH54=VT25)*YG3:YG54)+SUMPRODUCT((YE3:YE54=VT27)*(YH3:YH54=VT26)*YG3:YG54)+SUMPRODUCT((YE3:YE54=VT28)*(YH3:YH54=VT27)*YF3:YF54)+SUMPRODUCT((YE3:YE54=VT29)*(YH3:YH54=VT27)*YF3:YF54)+SUMPRODUCT((YE3:YE54=VT25)*(YH3:YH54=VT27)*YF3:YF54)+SUMPRODUCT((YE3:YE54=VT26)*(YH3:YH54=VT27)*YF3:YF54)</f>
        <v>0</v>
      </c>
      <c r="VZ27" s="385">
        <f t="shared" ca="1" si="4188"/>
        <v>1000</v>
      </c>
      <c r="WA27" s="385" t="str">
        <f t="shared" ca="1" si="4189"/>
        <v/>
      </c>
      <c r="WB27" s="385" t="str">
        <f ca="1">IF(VT27&lt;&gt;"",VLOOKUP(VT27,UG4:UM52,7,FALSE),"")</f>
        <v/>
      </c>
      <c r="WC27" s="385" t="str">
        <f ca="1">IF(VT27&lt;&gt;"",VLOOKUP(VT27,UG4:UM52,5,FALSE),"")</f>
        <v/>
      </c>
      <c r="WD27" s="385" t="str">
        <f ca="1">IF(VT27&lt;&gt;"",VLOOKUP(VT27,UG4:UO52,9,FALSE),"")</f>
        <v/>
      </c>
      <c r="WE27" s="385" t="str">
        <f t="shared" ca="1" si="4190"/>
        <v/>
      </c>
      <c r="WF27" s="385" t="str">
        <f t="shared" ref="WF27" ca="1" si="4488">IF(VT27&lt;&gt;"",RANK(WE27,WE25:WE29),"")</f>
        <v/>
      </c>
      <c r="WG27" s="385" t="str">
        <f t="shared" ref="WG27" ca="1" si="4489">IF(VT27&lt;&gt;"",SUMPRODUCT((WE25:WE29=WE27)*(VZ25:VZ29&gt;VZ27)),"")</f>
        <v/>
      </c>
      <c r="WH27" s="385" t="str">
        <f t="shared" ref="WH27" ca="1" si="4490">IF(VT27&lt;&gt;"",SUMPRODUCT((WE25:WE29=WE27)*(VZ25:VZ29=VZ27)*(VX25:VX29&gt;VX27)),"")</f>
        <v/>
      </c>
      <c r="WI27" s="385" t="str">
        <f t="shared" ref="WI27" ca="1" si="4491">IF(VT27&lt;&gt;"",SUMPRODUCT((WE25:WE29=WE27)*(VZ25:VZ29=VZ27)*(VX25:VX29=VX27)*(WB25:WB29&gt;WB27)),"")</f>
        <v/>
      </c>
      <c r="WJ27" s="385" t="str">
        <f t="shared" ref="WJ27" ca="1" si="4492">IF(VT27&lt;&gt;"",SUMPRODUCT((WE25:WE29=WE27)*(VZ25:VZ29=VZ27)*(VX25:VX29=VX27)*(WB25:WB29=WB27)*(WC25:WC29&gt;WC27)),"")</f>
        <v/>
      </c>
      <c r="WK27" s="385" t="str">
        <f t="shared" ref="WK27" ca="1" si="4493">IF(VT27&lt;&gt;"",SUMPRODUCT((WE25:WE29=WE27)*(VZ25:VZ29=VZ27)*(VX25:VX29=VX27)*(WB25:WB29=WB27)*(WC25:WC29=WC27)*(WD25:WD29&gt;WD27)),"")</f>
        <v/>
      </c>
      <c r="WL27" s="385" t="str">
        <f t="shared" ref="WL27" ca="1" si="4494">IF(VT27&lt;&gt;"",IF(WL79&lt;&gt;"",IF(VS76=3,WL79,WL79+VS76),SUM(WF27:WK27)+1),"")</f>
        <v/>
      </c>
      <c r="WM27" s="385" t="str">
        <f t="shared" ref="WM27" ca="1" si="4495">IF(VT27&lt;&gt;"",INDEX(VT26:VT29,MATCH(3,WL26:WL29,0),0),"")</f>
        <v/>
      </c>
      <c r="WN27" s="385" t="str">
        <f t="shared" ref="WN27:WN28" ca="1" si="4496">IF(UW25&lt;&gt;"",UW25,"")</f>
        <v/>
      </c>
      <c r="WO27" s="385">
        <f ca="1">SUMPRODUCT((YE3:YE54=WN27)*(YH3:YH54=WN28)*(YI3:YI54="W"))+SUMPRODUCT((YE3:YE54=WN27)*(YH3:YH54=WN29)*(YI3:YI54="W"))+SUMPRODUCT((YE3:YE54=WN27)*(YH3:YH54=WN30)*(YI3:YI54="W"))+SUMPRODUCT((YE3:YE54=WN28)*(YH3:YH54=WN27)*(YJ3:YJ54="W"))+SUMPRODUCT((YE3:YE54=WN29)*(YH3:YH54=WN27)*(YJ3:YJ54="W"))+SUMPRODUCT((YE3:YE54=WN30)*(YH3:YH54=WN27)*(YJ3:YJ54="W"))</f>
        <v>0</v>
      </c>
      <c r="WP27" s="385">
        <f ca="1">SUMPRODUCT((YE3:YE54=WN27)*(YH3:YH54=WN28)*(YI3:YI54="D"))+SUMPRODUCT((YE3:YE54=WN27)*(YH3:YH54=WN29)*(YI3:YI54="D"))+SUMPRODUCT((YE3:YE54=WN27)*(YH3:YH54=WN30)*(YI3:YI54="D"))+SUMPRODUCT((YE3:YE54=WN28)*(YH3:YH54=WN27)*(YI3:YI54="D"))+SUMPRODUCT((YE3:YE54=WN29)*(YH3:YH54=WN27)*(YI3:YI54="D"))+SUMPRODUCT((YE3:YE54=WN30)*(YH3:YH54=WN27)*(YI3:YI54="D"))</f>
        <v>0</v>
      </c>
      <c r="WQ27" s="385">
        <f ca="1">SUMPRODUCT((YE3:YE54=WN27)*(YH3:YH54=WN28)*(YI3:YI54="L"))+SUMPRODUCT((YE3:YE54=WN27)*(YH3:YH54=WN29)*(YI3:YI54="L"))+SUMPRODUCT((YE3:YE54=WN27)*(YH3:YH54=WN30)*(YI3:YI54="L"))+SUMPRODUCT((YE3:YE54=WN28)*(YH3:YH54=WN27)*(YJ3:YJ54="L"))+SUMPRODUCT((YE3:YE54=WN29)*(YH3:YH54=WN27)*(YJ3:YJ54="L"))+SUMPRODUCT((YE3:YE54=WN30)*(YH3:YH54=WN27)*(YJ3:YJ54="L"))</f>
        <v>0</v>
      </c>
      <c r="WR27" s="385">
        <f ca="1">SUMPRODUCT((YE3:YE54=WN27)*(YH3:YH54=WN28)*YF3:YF54)+SUMPRODUCT((YE3:YE54=WN27)*(YH3:YH54=WN29)*YF3:YF54)+SUMPRODUCT((YE3:YE54=WN27)*(YH3:YH54=WN25)*YF3:YF54)+SUMPRODUCT((YE3:YE54=WN27)*(YH3:YH54=WN26)*YF3:YF54)+SUMPRODUCT((YE3:YE54=WN28)*(YH3:YH54=WN27)*YG3:YG54)+SUMPRODUCT((YE3:YE54=WN29)*(YH3:YH54=WN27)*YG3:YG54)+SUMPRODUCT((YE3:YE54=WN25)*(YH3:YH54=WN27)*YG3:YG54)+SUMPRODUCT((YE3:YE54=WN26)*(YH3:YH54=WN27)*YG3:YG54)</f>
        <v>0</v>
      </c>
      <c r="WS27" s="385">
        <f ca="1">SUMPRODUCT((YE3:YE54=WN27)*(YH3:YH54=WN28)*YG3:YG54)+SUMPRODUCT((YE3:YE54=WN27)*(YH3:YH54=WN29)*YG3:YG54)+SUMPRODUCT((YE3:YE54=WN27)*(YH3:YH54=WN25)*YG3:YG54)+SUMPRODUCT((YE3:YE54=WN27)*(YH3:YH54=WN26)*YG3:YG54)+SUMPRODUCT((YE3:YE54=WN28)*(YH3:YH54=WN27)*YF3:YF54)+SUMPRODUCT((YE3:YE54=WN29)*(YH3:YH54=WN27)*YF3:YF54)+SUMPRODUCT((YE3:YE54=WN25)*(YH3:YH54=WN27)*YF3:YF54)+SUMPRODUCT((YE3:YE54=WN26)*(YH3:YH54=WN27)*YF3:YF54)</f>
        <v>0</v>
      </c>
      <c r="WT27" s="385">
        <f t="shared" ref="WT27:WT28" ca="1" si="4497">WR27-WS27+1000</f>
        <v>1000</v>
      </c>
      <c r="WU27" s="385" t="str">
        <f t="shared" ref="WU27:WU28" ca="1" si="4498">IF(WN27&lt;&gt;"",WO27*3+WP27*1,"")</f>
        <v/>
      </c>
      <c r="WV27" s="385" t="str">
        <f ca="1">IF(WN27&lt;&gt;"",VLOOKUP(WN27,UG4:UM52,7,FALSE),"")</f>
        <v/>
      </c>
      <c r="WW27" s="385" t="str">
        <f ca="1">IF(WN27&lt;&gt;"",VLOOKUP(WN27,UG4:UM52,5,FALSE),"")</f>
        <v/>
      </c>
      <c r="WX27" s="385" t="str">
        <f ca="1">IF(WN27&lt;&gt;"",VLOOKUP(WN27,UG4:UO52,9,FALSE),"")</f>
        <v/>
      </c>
      <c r="WY27" s="385" t="str">
        <f t="shared" ref="WY27:WY28" ca="1" si="4499">WU27</f>
        <v/>
      </c>
      <c r="WZ27" s="385" t="str">
        <f t="shared" ref="WZ27" ca="1" si="4500">IF(WN27&lt;&gt;"",RANK(WY27,WY25:WY29),"")</f>
        <v/>
      </c>
      <c r="XA27" s="385" t="str">
        <f t="shared" ref="XA27" ca="1" si="4501">IF(WN27&lt;&gt;"",SUMPRODUCT((WY25:WY29=WY27)*(WT25:WT29&gt;WT27)),"")</f>
        <v/>
      </c>
      <c r="XB27" s="385" t="str">
        <f t="shared" ref="XB27" ca="1" si="4502">IF(WN27&lt;&gt;"",SUMPRODUCT((WY25:WY29=WY27)*(WT25:WT29=WT27)*(WR25:WR29&gt;WR27)),"")</f>
        <v/>
      </c>
      <c r="XC27" s="385" t="str">
        <f t="shared" ref="XC27" ca="1" si="4503">IF(WN27&lt;&gt;"",SUMPRODUCT((WY25:WY29=WY27)*(WT25:WT29=WT27)*(WR25:WR29=WR27)*(WV25:WV29&gt;WV27)),"")</f>
        <v/>
      </c>
      <c r="XD27" s="385" t="str">
        <f t="shared" ref="XD27" ca="1" si="4504">IF(WN27&lt;&gt;"",SUMPRODUCT((WY25:WY29=WY27)*(WT25:WT29=WT27)*(WR25:WR29=WR27)*(WV25:WV29=WV27)*(WW25:WW29&gt;WW27)),"")</f>
        <v/>
      </c>
      <c r="XE27" s="385" t="str">
        <f t="shared" ref="XE27" ca="1" si="4505">IF(WN27&lt;&gt;"",SUMPRODUCT((WY25:WY29=WY27)*(WT25:WT29=WT27)*(WR25:WR29=WR27)*(WV25:WV29=WV27)*(WW25:WW29=WW27)*(WX25:WX29&gt;WX27)),"")</f>
        <v/>
      </c>
      <c r="XF27" s="385" t="str">
        <f t="shared" ref="XF27:XF28" ca="1" si="4506">IF(WN27&lt;&gt;"",SUM(WZ27:XE27)+2,"")</f>
        <v/>
      </c>
      <c r="XG27" s="385" t="str">
        <f t="shared" ref="XG27" ca="1" si="4507">IF(WN27&lt;&gt;"",INDEX(WN27:WN29,MATCH(3,XF27:XF29,0),0),"")</f>
        <v/>
      </c>
      <c r="YB27" s="385" t="str">
        <f t="shared" ref="YB27" ca="1" si="4508">IF(XG27&lt;&gt;"",XG27,IF(WM27&lt;&gt;"",WM27,IF(VS27&lt;&gt;"",VS27,US27)))</f>
        <v>Netherlands</v>
      </c>
      <c r="YC27" s="385">
        <v>3</v>
      </c>
      <c r="YD27" s="385">
        <v>25</v>
      </c>
      <c r="YE27" s="389"/>
      <c r="YF27" s="389"/>
      <c r="YG27" s="389"/>
      <c r="YH27" s="389"/>
      <c r="YI27" s="389"/>
      <c r="YL27" s="385">
        <f ca="1">VLOOKUP(YM27,ACH25:ACI29,2,FALSE)</f>
        <v>2</v>
      </c>
      <c r="YM27" s="386" t="str">
        <f t="shared" si="3940"/>
        <v>Wales</v>
      </c>
      <c r="YN27" s="385">
        <f ca="1">SUMPRODUCT((ACK3:ACK54=YM27)*(ACO3:ACO54="W"))+SUMPRODUCT((ACN3:ACN54=YM27)*(ACP3:ACP54="W"))</f>
        <v>0</v>
      </c>
      <c r="YO27" s="385">
        <f ca="1">SUMPRODUCT((ACK3:ACK54=YM27)*(ACO3:ACO54="D"))+SUMPRODUCT((ACN3:ACN54=YM27)*(ACP3:ACP54="D"))</f>
        <v>0</v>
      </c>
      <c r="YP27" s="385">
        <f ca="1">SUMPRODUCT((ACK3:ACK54=YM27)*(ACO3:ACO54="L"))+SUMPRODUCT((ACN3:ACN54=YM27)*(ACP3:ACP54="L"))</f>
        <v>0</v>
      </c>
      <c r="YQ27" s="385">
        <f t="shared" ref="YQ27" ca="1" si="4509">SUMIF(ACK3:ACK72,YM27,ACL3:ACL72)+SUMIF(ACN3:ACN72,YM27,ACM3:ACM72)</f>
        <v>0</v>
      </c>
      <c r="YR27" s="385">
        <f t="shared" ref="YR27" ca="1" si="4510">SUMIF(ACN3:ACN72,YM27,ACL3:ACL72)+SUMIF(ACK3:ACK72,YM27,ACM3:ACM72)</f>
        <v>0</v>
      </c>
      <c r="YS27" s="385">
        <f t="shared" ca="1" si="3943"/>
        <v>1000</v>
      </c>
      <c r="YT27" s="385">
        <f t="shared" ca="1" si="3944"/>
        <v>0</v>
      </c>
      <c r="YU27" s="391">
        <f t="shared" si="153"/>
        <v>18</v>
      </c>
      <c r="YV27" s="385">
        <f t="shared" ref="YV27" ca="1" si="4511">IF(COUNTIF(YT25:YT29,4)&lt;&gt;4,RANK(YT27,YT25:YT29),YT79)</f>
        <v>1</v>
      </c>
      <c r="YX27" s="385">
        <f t="shared" ref="YX27" ca="1" si="4512">SUMPRODUCT((YV25:YV28=YV27)*(YU25:YU28&lt;YU27))+YV27</f>
        <v>3</v>
      </c>
      <c r="YY27" s="386" t="str">
        <f t="shared" ref="YY27" ca="1" si="4513">INDEX(YM25:YM29,MATCH(3,YX25:YX29,0),0)</f>
        <v>Wales</v>
      </c>
      <c r="YZ27" s="385">
        <f t="shared" ref="YZ27" ca="1" si="4514">INDEX(YV25:YV29,MATCH(YY27,YM25:YM29,0),0)</f>
        <v>1</v>
      </c>
      <c r="ZA27" s="385" t="str">
        <f t="shared" ref="ZA27:ZA28" ca="1" si="4515">IF(AND(ZA26&lt;&gt;"",YZ27=1),YY27,"")</f>
        <v>Wales</v>
      </c>
      <c r="ZB27" s="385" t="str">
        <f t="shared" ref="ZB27:ZB28" ca="1" si="4516">IF(AND(ZB26&lt;&gt;"",YZ28=2),YY28,"")</f>
        <v/>
      </c>
      <c r="ZC27" s="385" t="str">
        <f t="shared" ref="ZC27" ca="1" si="4517">IF(AND(ZC26&lt;&gt;"",YZ29=3),YY29,"")</f>
        <v/>
      </c>
      <c r="ZF27" s="385" t="str">
        <f t="shared" ca="1" si="3953"/>
        <v>Wales</v>
      </c>
      <c r="ZG27" s="385">
        <f ca="1">SUMPRODUCT((ACK3:ACK54=ZF27)*(ACN3:ACN54=ZF28)*(ACO3:ACO54="W"))+SUMPRODUCT((ACK3:ACK54=ZF27)*(ACN3:ACN54=ZF29)*(ACO3:ACO54="W"))+SUMPRODUCT((ACK3:ACK54=ZF27)*(ACN3:ACN54=ZF25)*(ACO3:ACO54="W"))+SUMPRODUCT((ACK3:ACK54=ZF27)*(ACN3:ACN54=ZF26)*(ACO3:ACO54="W"))+SUMPRODUCT((ACK3:ACK54=ZF28)*(ACN3:ACN54=ZF27)*(ACP3:ACP54="W"))+SUMPRODUCT((ACK3:ACK54=ZF29)*(ACN3:ACN54=ZF27)*(ACP3:ACP54="W"))+SUMPRODUCT((ACK3:ACK54=ZF25)*(ACN3:ACN54=ZF27)*(ACP3:ACP54="W"))+SUMPRODUCT((ACK3:ACK54=ZF26)*(ACN3:ACN54=ZF27)*(ACP3:ACP54="W"))</f>
        <v>0</v>
      </c>
      <c r="ZH27" s="385">
        <f ca="1">SUMPRODUCT((ACK3:ACK54=ZF27)*(ACN3:ACN54=ZF28)*(ACO3:ACO54="D"))+SUMPRODUCT((ACK3:ACK54=ZF27)*(ACN3:ACN54=ZF29)*(ACO3:ACO54="D"))+SUMPRODUCT((ACK3:ACK54=ZF27)*(ACN3:ACN54=ZF25)*(ACO3:ACO54="D"))+SUMPRODUCT((ACK3:ACK54=ZF27)*(ACN3:ACN54=ZF26)*(ACO3:ACO54="D"))+SUMPRODUCT((ACK3:ACK54=ZF28)*(ACN3:ACN54=ZF27)*(ACO3:ACO54="D"))+SUMPRODUCT((ACK3:ACK54=ZF29)*(ACN3:ACN54=ZF27)*(ACO3:ACO54="D"))+SUMPRODUCT((ACK3:ACK54=ZF25)*(ACN3:ACN54=ZF27)*(ACO3:ACO54="D"))+SUMPRODUCT((ACK3:ACK54=ZF26)*(ACN3:ACN54=ZF27)*(ACO3:ACO54="D"))</f>
        <v>0</v>
      </c>
      <c r="ZI27" s="385">
        <f ca="1">SUMPRODUCT((ACK3:ACK54=ZF27)*(ACN3:ACN54=ZF28)*(ACO3:ACO54="L"))+SUMPRODUCT((ACK3:ACK54=ZF27)*(ACN3:ACN54=ZF29)*(ACO3:ACO54="L"))+SUMPRODUCT((ACK3:ACK54=ZF27)*(ACN3:ACN54=ZF25)*(ACO3:ACO54="L"))+SUMPRODUCT((ACK3:ACK54=ZF27)*(ACN3:ACN54=ZF26)*(ACO3:ACO54="L"))+SUMPRODUCT((ACK3:ACK54=ZF28)*(ACN3:ACN54=ZF27)*(ACP3:ACP54="L"))+SUMPRODUCT((ACK3:ACK54=ZF29)*(ACN3:ACN54=ZF27)*(ACP3:ACP54="L"))+SUMPRODUCT((ACK3:ACK54=ZF25)*(ACN3:ACN54=ZF27)*(ACP3:ACP54="L"))+SUMPRODUCT((ACK3:ACK54=ZF26)*(ACN3:ACN54=ZF27)*(ACP3:ACP54="L"))</f>
        <v>0</v>
      </c>
      <c r="ZJ27" s="385">
        <f ca="1">SUMPRODUCT((ACK3:ACK54=ZF27)*(ACN3:ACN54=ZF28)*ACL3:ACL54)+SUMPRODUCT((ACK3:ACK54=ZF27)*(ACN3:ACN54=ZF29)*ACL3:ACL54)+SUMPRODUCT((ACK3:ACK54=ZF27)*(ACN3:ACN54=ZF25)*ACL3:ACL54)+SUMPRODUCT((ACK3:ACK54=ZF27)*(ACN3:ACN54=ZF26)*ACL3:ACL54)+SUMPRODUCT((ACK3:ACK54=ZF28)*(ACN3:ACN54=ZF27)*ACM3:ACM54)+SUMPRODUCT((ACK3:ACK54=ZF29)*(ACN3:ACN54=ZF27)*ACM3:ACM54)+SUMPRODUCT((ACK3:ACK54=ZF25)*(ACN3:ACN54=ZF27)*ACM3:ACM54)+SUMPRODUCT((ACK3:ACK54=ZF26)*(ACN3:ACN54=ZF27)*ACM3:ACM54)</f>
        <v>0</v>
      </c>
      <c r="ZK27" s="385">
        <f ca="1">SUMPRODUCT((ACK3:ACK54=ZF27)*(ACN3:ACN54=ZF28)*ACM3:ACM54)+SUMPRODUCT((ACK3:ACK54=ZF27)*(ACN3:ACN54=ZF29)*ACM3:ACM54)+SUMPRODUCT((ACK3:ACK54=ZF27)*(ACN3:ACN54=ZF25)*ACM3:ACM54)+SUMPRODUCT((ACK3:ACK54=ZF27)*(ACN3:ACN54=ZF26)*ACM3:ACM54)+SUMPRODUCT((ACK3:ACK54=ZF28)*(ACN3:ACN54=ZF27)*ACL3:ACL54)+SUMPRODUCT((ACK3:ACK54=ZF29)*(ACN3:ACN54=ZF27)*ACL3:ACL54)+SUMPRODUCT((ACK3:ACK54=ZF25)*(ACN3:ACN54=ZF27)*ACL3:ACL54)+SUMPRODUCT((ACK3:ACK54=ZF26)*(ACN3:ACN54=ZF27)*ACL3:ACL54)</f>
        <v>0</v>
      </c>
      <c r="ZL27" s="385">
        <f t="shared" ca="1" si="3954"/>
        <v>1000</v>
      </c>
      <c r="ZM27" s="385">
        <f t="shared" ca="1" si="3955"/>
        <v>0</v>
      </c>
      <c r="ZN27" s="385">
        <f ca="1">IF(ZF27&lt;&gt;"",VLOOKUP(ZF27,YM4:YS52,7,FALSE),"")</f>
        <v>1000</v>
      </c>
      <c r="ZO27" s="385">
        <f ca="1">IF(ZF27&lt;&gt;"",VLOOKUP(ZF27,YM4:YS52,5,FALSE),"")</f>
        <v>0</v>
      </c>
      <c r="ZP27" s="385">
        <f ca="1">IF(ZF27&lt;&gt;"",VLOOKUP(ZF27,YM4:YU52,9,FALSE),"")</f>
        <v>18</v>
      </c>
      <c r="ZQ27" s="385">
        <f t="shared" ca="1" si="3956"/>
        <v>0</v>
      </c>
      <c r="ZR27" s="385">
        <f t="shared" ref="ZR27" ca="1" si="4518">IF(ZF27&lt;&gt;"",RANK(ZQ27,ZQ25:ZQ29),"")</f>
        <v>1</v>
      </c>
      <c r="ZS27" s="385">
        <f t="shared" ref="ZS27" ca="1" si="4519">IF(ZF27&lt;&gt;"",SUMPRODUCT((ZQ25:ZQ29=ZQ27)*(ZL25:ZL29&gt;ZL27)),"")</f>
        <v>0</v>
      </c>
      <c r="ZT27" s="385">
        <f t="shared" ref="ZT27" ca="1" si="4520">IF(ZF27&lt;&gt;"",SUMPRODUCT((ZQ25:ZQ29=ZQ27)*(ZL25:ZL29=ZL27)*(ZJ25:ZJ29&gt;ZJ27)),"")</f>
        <v>0</v>
      </c>
      <c r="ZU27" s="385">
        <f t="shared" ref="ZU27" ca="1" si="4521">IF(ZF27&lt;&gt;"",SUMPRODUCT((ZQ25:ZQ29=ZQ27)*(ZL25:ZL29=ZL27)*(ZJ25:ZJ29=ZJ27)*(ZN25:ZN29&gt;ZN27)),"")</f>
        <v>0</v>
      </c>
      <c r="ZV27" s="385">
        <f t="shared" ref="ZV27" ca="1" si="4522">IF(ZF27&lt;&gt;"",SUMPRODUCT((ZQ25:ZQ29=ZQ27)*(ZL25:ZL29=ZL27)*(ZJ25:ZJ29=ZJ27)*(ZN25:ZN29=ZN27)*(ZO25:ZO29&gt;ZO27)),"")</f>
        <v>0</v>
      </c>
      <c r="ZW27" s="385">
        <f t="shared" ref="ZW27" ca="1" si="4523">IF(ZF27&lt;&gt;"",SUMPRODUCT((ZQ25:ZQ29=ZQ27)*(ZL25:ZL29=ZL27)*(ZJ25:ZJ29=ZJ27)*(ZN25:ZN29=ZN27)*(ZO25:ZO29=ZO27)*(ZP25:ZP29&gt;ZP27)),"")</f>
        <v>1</v>
      </c>
      <c r="ZX27" s="385">
        <f t="shared" ref="ZX27" ca="1" si="4524">IF(ZF27&lt;&gt;"",IF(ZX79&lt;&gt;"",IF(ZE76=3,ZX79,ZX79+ZE76),SUM(ZR27:ZW27)),"")</f>
        <v>2</v>
      </c>
      <c r="ZY27" s="385" t="str">
        <f t="shared" ref="ZY27" ca="1" si="4525">IF(ZF27&lt;&gt;"",INDEX(ZF25:ZF29,MATCH(3,ZX25:ZX29,0),0),"")</f>
        <v>Netherlands</v>
      </c>
      <c r="ZZ27" s="385" t="str">
        <f t="shared" ca="1" si="4218"/>
        <v/>
      </c>
      <c r="AAA27" s="385">
        <f ca="1">SUMPRODUCT((ACK3:ACK54=ZZ27)*(ACN3:ACN54=ZZ28)*(ACO3:ACO54="W"))+SUMPRODUCT((ACK3:ACK54=ZZ27)*(ACN3:ACN54=ZZ29)*(ACO3:ACO54="W"))+SUMPRODUCT((ACK3:ACK54=ZZ27)*(ACN3:ACN54=ZZ26)*(ACO3:ACO54="W"))+SUMPRODUCT((ACK3:ACK54=ZZ28)*(ACN3:ACN54=ZZ27)*(ACP3:ACP54="W"))+SUMPRODUCT((ACK3:ACK54=ZZ29)*(ACN3:ACN54=ZZ27)*(ACP3:ACP54="W"))+SUMPRODUCT((ACK3:ACK54=ZZ26)*(ACN3:ACN54=ZZ27)*(ACP3:ACP54="W"))</f>
        <v>0</v>
      </c>
      <c r="AAB27" s="385">
        <f ca="1">SUMPRODUCT((ACK3:ACK54=ZZ27)*(ACN3:ACN54=ZZ28)*(ACO3:ACO54="D"))+SUMPRODUCT((ACK3:ACK54=ZZ27)*(ACN3:ACN54=ZZ29)*(ACO3:ACO54="D"))+SUMPRODUCT((ACK3:ACK54=ZZ27)*(ACN3:ACN54=ZZ26)*(ACO3:ACO54="D"))+SUMPRODUCT((ACK3:ACK54=ZZ28)*(ACN3:ACN54=ZZ27)*(ACO3:ACO54="D"))+SUMPRODUCT((ACK3:ACK54=ZZ29)*(ACN3:ACN54=ZZ27)*(ACO3:ACO54="D"))+SUMPRODUCT((ACK3:ACK54=ZZ26)*(ACN3:ACN54=ZZ27)*(ACO3:ACO54="D"))</f>
        <v>0</v>
      </c>
      <c r="AAC27" s="385">
        <f ca="1">SUMPRODUCT((ACK3:ACK54=ZZ27)*(ACN3:ACN54=ZZ28)*(ACO3:ACO54="L"))+SUMPRODUCT((ACK3:ACK54=ZZ27)*(ACN3:ACN54=ZZ29)*(ACO3:ACO54="L"))+SUMPRODUCT((ACK3:ACK54=ZZ27)*(ACN3:ACN54=ZZ26)*(ACO3:ACO54="L"))+SUMPRODUCT((ACK3:ACK54=ZZ28)*(ACN3:ACN54=ZZ27)*(ACP3:ACP54="L"))+SUMPRODUCT((ACK3:ACK54=ZZ29)*(ACN3:ACN54=ZZ27)*(ACP3:ACP54="L"))+SUMPRODUCT((ACK3:ACK54=ZZ26)*(ACN3:ACN54=ZZ27)*(ACP3:ACP54="L"))</f>
        <v>0</v>
      </c>
      <c r="AAD27" s="385">
        <f ca="1">SUMPRODUCT((ACK3:ACK54=ZZ27)*(ACN3:ACN54=ZZ28)*ACL3:ACL54)+SUMPRODUCT((ACK3:ACK54=ZZ27)*(ACN3:ACN54=ZZ29)*ACL3:ACL54)+SUMPRODUCT((ACK3:ACK54=ZZ27)*(ACN3:ACN54=ZZ25)*ACL3:ACL54)+SUMPRODUCT((ACK3:ACK54=ZZ27)*(ACN3:ACN54=ZZ26)*ACL3:ACL54)+SUMPRODUCT((ACK3:ACK54=ZZ28)*(ACN3:ACN54=ZZ27)*ACM3:ACM54)+SUMPRODUCT((ACK3:ACK54=ZZ29)*(ACN3:ACN54=ZZ27)*ACM3:ACM54)+SUMPRODUCT((ACK3:ACK54=ZZ25)*(ACN3:ACN54=ZZ27)*ACM3:ACM54)+SUMPRODUCT((ACK3:ACK54=ZZ26)*(ACN3:ACN54=ZZ27)*ACM3:ACM54)</f>
        <v>0</v>
      </c>
      <c r="AAE27" s="385">
        <f ca="1">SUMPRODUCT((ACK3:ACK54=ZZ27)*(ACN3:ACN54=ZZ28)*ACM3:ACM54)+SUMPRODUCT((ACK3:ACK54=ZZ27)*(ACN3:ACN54=ZZ29)*ACM3:ACM54)+SUMPRODUCT((ACK3:ACK54=ZZ27)*(ACN3:ACN54=ZZ25)*ACM3:ACM54)+SUMPRODUCT((ACK3:ACK54=ZZ27)*(ACN3:ACN54=ZZ26)*ACM3:ACM54)+SUMPRODUCT((ACK3:ACK54=ZZ28)*(ACN3:ACN54=ZZ27)*ACL3:ACL54)+SUMPRODUCT((ACK3:ACK54=ZZ29)*(ACN3:ACN54=ZZ27)*ACL3:ACL54)+SUMPRODUCT((ACK3:ACK54=ZZ25)*(ACN3:ACN54=ZZ27)*ACL3:ACL54)+SUMPRODUCT((ACK3:ACK54=ZZ26)*(ACN3:ACN54=ZZ27)*ACL3:ACL54)</f>
        <v>0</v>
      </c>
      <c r="AAF27" s="385">
        <f t="shared" ca="1" si="4219"/>
        <v>1000</v>
      </c>
      <c r="AAG27" s="385" t="str">
        <f t="shared" ca="1" si="4220"/>
        <v/>
      </c>
      <c r="AAH27" s="385" t="str">
        <f ca="1">IF(ZZ27&lt;&gt;"",VLOOKUP(ZZ27,YM4:YS52,7,FALSE),"")</f>
        <v/>
      </c>
      <c r="AAI27" s="385" t="str">
        <f ca="1">IF(ZZ27&lt;&gt;"",VLOOKUP(ZZ27,YM4:YS52,5,FALSE),"")</f>
        <v/>
      </c>
      <c r="AAJ27" s="385" t="str">
        <f ca="1">IF(ZZ27&lt;&gt;"",VLOOKUP(ZZ27,YM4:YU52,9,FALSE),"")</f>
        <v/>
      </c>
      <c r="AAK27" s="385" t="str">
        <f t="shared" ca="1" si="4221"/>
        <v/>
      </c>
      <c r="AAL27" s="385" t="str">
        <f t="shared" ref="AAL27" ca="1" si="4526">IF(ZZ27&lt;&gt;"",RANK(AAK27,AAK25:AAK29),"")</f>
        <v/>
      </c>
      <c r="AAM27" s="385" t="str">
        <f t="shared" ref="AAM27" ca="1" si="4527">IF(ZZ27&lt;&gt;"",SUMPRODUCT((AAK25:AAK29=AAK27)*(AAF25:AAF29&gt;AAF27)),"")</f>
        <v/>
      </c>
      <c r="AAN27" s="385" t="str">
        <f t="shared" ref="AAN27" ca="1" si="4528">IF(ZZ27&lt;&gt;"",SUMPRODUCT((AAK25:AAK29=AAK27)*(AAF25:AAF29=AAF27)*(AAD25:AAD29&gt;AAD27)),"")</f>
        <v/>
      </c>
      <c r="AAO27" s="385" t="str">
        <f t="shared" ref="AAO27" ca="1" si="4529">IF(ZZ27&lt;&gt;"",SUMPRODUCT((AAK25:AAK29=AAK27)*(AAF25:AAF29=AAF27)*(AAD25:AAD29=AAD27)*(AAH25:AAH29&gt;AAH27)),"")</f>
        <v/>
      </c>
      <c r="AAP27" s="385" t="str">
        <f t="shared" ref="AAP27" ca="1" si="4530">IF(ZZ27&lt;&gt;"",SUMPRODUCT((AAK25:AAK29=AAK27)*(AAF25:AAF29=AAF27)*(AAD25:AAD29=AAD27)*(AAH25:AAH29=AAH27)*(AAI25:AAI29&gt;AAI27)),"")</f>
        <v/>
      </c>
      <c r="AAQ27" s="385" t="str">
        <f t="shared" ref="AAQ27" ca="1" si="4531">IF(ZZ27&lt;&gt;"",SUMPRODUCT((AAK25:AAK29=AAK27)*(AAF25:AAF29=AAF27)*(AAD25:AAD29=AAD27)*(AAH25:AAH29=AAH27)*(AAI25:AAI29=AAI27)*(AAJ25:AAJ29&gt;AAJ27)),"")</f>
        <v/>
      </c>
      <c r="AAR27" s="385" t="str">
        <f t="shared" ref="AAR27" ca="1" si="4532">IF(ZZ27&lt;&gt;"",IF(AAR79&lt;&gt;"",IF(ZY76=3,AAR79,AAR79+ZY76),SUM(AAL27:AAQ27)+1),"")</f>
        <v/>
      </c>
      <c r="AAS27" s="385" t="str">
        <f t="shared" ref="AAS27" ca="1" si="4533">IF(ZZ27&lt;&gt;"",INDEX(ZZ26:ZZ29,MATCH(3,AAR26:AAR29,0),0),"")</f>
        <v/>
      </c>
      <c r="AAT27" s="385" t="str">
        <f t="shared" ref="AAT27:AAT28" ca="1" si="4534">IF(ZC25&lt;&gt;"",ZC25,"")</f>
        <v/>
      </c>
      <c r="AAU27" s="385">
        <f ca="1">SUMPRODUCT((ACK3:ACK54=AAT27)*(ACN3:ACN54=AAT28)*(ACO3:ACO54="W"))+SUMPRODUCT((ACK3:ACK54=AAT27)*(ACN3:ACN54=AAT29)*(ACO3:ACO54="W"))+SUMPRODUCT((ACK3:ACK54=AAT27)*(ACN3:ACN54=AAT30)*(ACO3:ACO54="W"))+SUMPRODUCT((ACK3:ACK54=AAT28)*(ACN3:ACN54=AAT27)*(ACP3:ACP54="W"))+SUMPRODUCT((ACK3:ACK54=AAT29)*(ACN3:ACN54=AAT27)*(ACP3:ACP54="W"))+SUMPRODUCT((ACK3:ACK54=AAT30)*(ACN3:ACN54=AAT27)*(ACP3:ACP54="W"))</f>
        <v>0</v>
      </c>
      <c r="AAV27" s="385">
        <f ca="1">SUMPRODUCT((ACK3:ACK54=AAT27)*(ACN3:ACN54=AAT28)*(ACO3:ACO54="D"))+SUMPRODUCT((ACK3:ACK54=AAT27)*(ACN3:ACN54=AAT29)*(ACO3:ACO54="D"))+SUMPRODUCT((ACK3:ACK54=AAT27)*(ACN3:ACN54=AAT30)*(ACO3:ACO54="D"))+SUMPRODUCT((ACK3:ACK54=AAT28)*(ACN3:ACN54=AAT27)*(ACO3:ACO54="D"))+SUMPRODUCT((ACK3:ACK54=AAT29)*(ACN3:ACN54=AAT27)*(ACO3:ACO54="D"))+SUMPRODUCT((ACK3:ACK54=AAT30)*(ACN3:ACN54=AAT27)*(ACO3:ACO54="D"))</f>
        <v>0</v>
      </c>
      <c r="AAW27" s="385">
        <f ca="1">SUMPRODUCT((ACK3:ACK54=AAT27)*(ACN3:ACN54=AAT28)*(ACO3:ACO54="L"))+SUMPRODUCT((ACK3:ACK54=AAT27)*(ACN3:ACN54=AAT29)*(ACO3:ACO54="L"))+SUMPRODUCT((ACK3:ACK54=AAT27)*(ACN3:ACN54=AAT30)*(ACO3:ACO54="L"))+SUMPRODUCT((ACK3:ACK54=AAT28)*(ACN3:ACN54=AAT27)*(ACP3:ACP54="L"))+SUMPRODUCT((ACK3:ACK54=AAT29)*(ACN3:ACN54=AAT27)*(ACP3:ACP54="L"))+SUMPRODUCT((ACK3:ACK54=AAT30)*(ACN3:ACN54=AAT27)*(ACP3:ACP54="L"))</f>
        <v>0</v>
      </c>
      <c r="AAX27" s="385">
        <f ca="1">SUMPRODUCT((ACK3:ACK54=AAT27)*(ACN3:ACN54=AAT28)*ACL3:ACL54)+SUMPRODUCT((ACK3:ACK54=AAT27)*(ACN3:ACN54=AAT29)*ACL3:ACL54)+SUMPRODUCT((ACK3:ACK54=AAT27)*(ACN3:ACN54=AAT25)*ACL3:ACL54)+SUMPRODUCT((ACK3:ACK54=AAT27)*(ACN3:ACN54=AAT26)*ACL3:ACL54)+SUMPRODUCT((ACK3:ACK54=AAT28)*(ACN3:ACN54=AAT27)*ACM3:ACM54)+SUMPRODUCT((ACK3:ACK54=AAT29)*(ACN3:ACN54=AAT27)*ACM3:ACM54)+SUMPRODUCT((ACK3:ACK54=AAT25)*(ACN3:ACN54=AAT27)*ACM3:ACM54)+SUMPRODUCT((ACK3:ACK54=AAT26)*(ACN3:ACN54=AAT27)*ACM3:ACM54)</f>
        <v>0</v>
      </c>
      <c r="AAY27" s="385">
        <f ca="1">SUMPRODUCT((ACK3:ACK54=AAT27)*(ACN3:ACN54=AAT28)*ACM3:ACM54)+SUMPRODUCT((ACK3:ACK54=AAT27)*(ACN3:ACN54=AAT29)*ACM3:ACM54)+SUMPRODUCT((ACK3:ACK54=AAT27)*(ACN3:ACN54=AAT25)*ACM3:ACM54)+SUMPRODUCT((ACK3:ACK54=AAT27)*(ACN3:ACN54=AAT26)*ACM3:ACM54)+SUMPRODUCT((ACK3:ACK54=AAT28)*(ACN3:ACN54=AAT27)*ACL3:ACL54)+SUMPRODUCT((ACK3:ACK54=AAT29)*(ACN3:ACN54=AAT27)*ACL3:ACL54)+SUMPRODUCT((ACK3:ACK54=AAT25)*(ACN3:ACN54=AAT27)*ACL3:ACL54)+SUMPRODUCT((ACK3:ACK54=AAT26)*(ACN3:ACN54=AAT27)*ACL3:ACL54)</f>
        <v>0</v>
      </c>
      <c r="AAZ27" s="385">
        <f t="shared" ref="AAZ27:AAZ28" ca="1" si="4535">AAX27-AAY27+1000</f>
        <v>1000</v>
      </c>
      <c r="ABA27" s="385" t="str">
        <f t="shared" ref="ABA27:ABA28" ca="1" si="4536">IF(AAT27&lt;&gt;"",AAU27*3+AAV27*1,"")</f>
        <v/>
      </c>
      <c r="ABB27" s="385" t="str">
        <f ca="1">IF(AAT27&lt;&gt;"",VLOOKUP(AAT27,YM4:YS52,7,FALSE),"")</f>
        <v/>
      </c>
      <c r="ABC27" s="385" t="str">
        <f ca="1">IF(AAT27&lt;&gt;"",VLOOKUP(AAT27,YM4:YS52,5,FALSE),"")</f>
        <v/>
      </c>
      <c r="ABD27" s="385" t="str">
        <f ca="1">IF(AAT27&lt;&gt;"",VLOOKUP(AAT27,YM4:YU52,9,FALSE),"")</f>
        <v/>
      </c>
      <c r="ABE27" s="385" t="str">
        <f t="shared" ref="ABE27:ABE28" ca="1" si="4537">ABA27</f>
        <v/>
      </c>
      <c r="ABF27" s="385" t="str">
        <f t="shared" ref="ABF27" ca="1" si="4538">IF(AAT27&lt;&gt;"",RANK(ABE27,ABE25:ABE29),"")</f>
        <v/>
      </c>
      <c r="ABG27" s="385" t="str">
        <f t="shared" ref="ABG27" ca="1" si="4539">IF(AAT27&lt;&gt;"",SUMPRODUCT((ABE25:ABE29=ABE27)*(AAZ25:AAZ29&gt;AAZ27)),"")</f>
        <v/>
      </c>
      <c r="ABH27" s="385" t="str">
        <f t="shared" ref="ABH27" ca="1" si="4540">IF(AAT27&lt;&gt;"",SUMPRODUCT((ABE25:ABE29=ABE27)*(AAZ25:AAZ29=AAZ27)*(AAX25:AAX29&gt;AAX27)),"")</f>
        <v/>
      </c>
      <c r="ABI27" s="385" t="str">
        <f t="shared" ref="ABI27" ca="1" si="4541">IF(AAT27&lt;&gt;"",SUMPRODUCT((ABE25:ABE29=ABE27)*(AAZ25:AAZ29=AAZ27)*(AAX25:AAX29=AAX27)*(ABB25:ABB29&gt;ABB27)),"")</f>
        <v/>
      </c>
      <c r="ABJ27" s="385" t="str">
        <f t="shared" ref="ABJ27" ca="1" si="4542">IF(AAT27&lt;&gt;"",SUMPRODUCT((ABE25:ABE29=ABE27)*(AAZ25:AAZ29=AAZ27)*(AAX25:AAX29=AAX27)*(ABB25:ABB29=ABB27)*(ABC25:ABC29&gt;ABC27)),"")</f>
        <v/>
      </c>
      <c r="ABK27" s="385" t="str">
        <f t="shared" ref="ABK27" ca="1" si="4543">IF(AAT27&lt;&gt;"",SUMPRODUCT((ABE25:ABE29=ABE27)*(AAZ25:AAZ29=AAZ27)*(AAX25:AAX29=AAX27)*(ABB25:ABB29=ABB27)*(ABC25:ABC29=ABC27)*(ABD25:ABD29&gt;ABD27)),"")</f>
        <v/>
      </c>
      <c r="ABL27" s="385" t="str">
        <f t="shared" ref="ABL27:ABL28" ca="1" si="4544">IF(AAT27&lt;&gt;"",SUM(ABF27:ABK27)+2,"")</f>
        <v/>
      </c>
      <c r="ABM27" s="385" t="str">
        <f t="shared" ref="ABM27" ca="1" si="4545">IF(AAT27&lt;&gt;"",INDEX(AAT27:AAT29,MATCH(3,ABL27:ABL29,0),0),"")</f>
        <v/>
      </c>
      <c r="ACH27" s="385" t="str">
        <f t="shared" ref="ACH27" ca="1" si="4546">IF(ABM27&lt;&gt;"",ABM27,IF(AAS27&lt;&gt;"",AAS27,IF(ZY27&lt;&gt;"",ZY27,YY27)))</f>
        <v>Netherlands</v>
      </c>
      <c r="ACI27" s="385">
        <v>3</v>
      </c>
      <c r="ACJ27" s="385">
        <v>25</v>
      </c>
      <c r="ACK27" s="389"/>
      <c r="ACL27" s="389"/>
      <c r="ACM27" s="389"/>
      <c r="ACN27" s="389"/>
      <c r="ACO27" s="389"/>
      <c r="ACR27" s="385">
        <f ca="1">VLOOKUP(ACS27,AGN25:AGO29,2,FALSE)</f>
        <v>2</v>
      </c>
      <c r="ACS27" s="386" t="str">
        <f t="shared" si="3966"/>
        <v>Wales</v>
      </c>
      <c r="ACT27" s="385">
        <f ca="1">SUMPRODUCT((AGQ3:AGQ54=ACS27)*(AGU3:AGU54="W"))+SUMPRODUCT((AGT3:AGT54=ACS27)*(AGV3:AGV54="W"))</f>
        <v>0</v>
      </c>
      <c r="ACU27" s="385">
        <f ca="1">SUMPRODUCT((AGQ3:AGQ54=ACS27)*(AGU3:AGU54="D"))+SUMPRODUCT((AGT3:AGT54=ACS27)*(AGV3:AGV54="D"))</f>
        <v>0</v>
      </c>
      <c r="ACV27" s="385">
        <f ca="1">SUMPRODUCT((AGQ3:AGQ54=ACS27)*(AGU3:AGU54="L"))+SUMPRODUCT((AGT3:AGT54=ACS27)*(AGV3:AGV54="L"))</f>
        <v>0</v>
      </c>
      <c r="ACW27" s="385">
        <f t="shared" ref="ACW27" ca="1" si="4547">SUMIF(AGQ3:AGQ72,ACS27,AGR3:AGR72)+SUMIF(AGT3:AGT72,ACS27,AGS3:AGS72)</f>
        <v>0</v>
      </c>
      <c r="ACX27" s="385">
        <f t="shared" ref="ACX27" ca="1" si="4548">SUMIF(AGT3:AGT72,ACS27,AGR3:AGR72)+SUMIF(AGQ3:AGQ72,ACS27,AGS3:AGS72)</f>
        <v>0</v>
      </c>
      <c r="ACY27" s="385">
        <f t="shared" ca="1" si="3969"/>
        <v>1000</v>
      </c>
      <c r="ACZ27" s="385">
        <f t="shared" ca="1" si="3970"/>
        <v>0</v>
      </c>
      <c r="ADA27" s="391">
        <f t="shared" si="180"/>
        <v>18</v>
      </c>
      <c r="ADB27" s="385">
        <f t="shared" ref="ADB27" ca="1" si="4549">IF(COUNTIF(ACZ25:ACZ29,4)&lt;&gt;4,RANK(ACZ27,ACZ25:ACZ29),ACZ79)</f>
        <v>1</v>
      </c>
      <c r="ADD27" s="385">
        <f t="shared" ref="ADD27" ca="1" si="4550">SUMPRODUCT((ADB25:ADB28=ADB27)*(ADA25:ADA28&lt;ADA27))+ADB27</f>
        <v>3</v>
      </c>
      <c r="ADE27" s="386" t="str">
        <f t="shared" ref="ADE27" ca="1" si="4551">INDEX(ACS25:ACS29,MATCH(3,ADD25:ADD29,0),0)</f>
        <v>Wales</v>
      </c>
      <c r="ADF27" s="385">
        <f t="shared" ref="ADF27" ca="1" si="4552">INDEX(ADB25:ADB29,MATCH(ADE27,ACS25:ACS29,0),0)</f>
        <v>1</v>
      </c>
      <c r="ADG27" s="385" t="str">
        <f t="shared" ref="ADG27:ADG28" ca="1" si="4553">IF(AND(ADG26&lt;&gt;"",ADF27=1),ADE27,"")</f>
        <v>Wales</v>
      </c>
      <c r="ADH27" s="385" t="str">
        <f t="shared" ref="ADH27:ADH28" ca="1" si="4554">IF(AND(ADH26&lt;&gt;"",ADF28=2),ADE28,"")</f>
        <v/>
      </c>
      <c r="ADI27" s="385" t="str">
        <f t="shared" ref="ADI27" ca="1" si="4555">IF(AND(ADI26&lt;&gt;"",ADF29=3),ADE29,"")</f>
        <v/>
      </c>
      <c r="ADL27" s="385" t="str">
        <f t="shared" ca="1" si="3979"/>
        <v>Wales</v>
      </c>
      <c r="ADM27" s="385">
        <f ca="1">SUMPRODUCT((AGQ3:AGQ54=ADL27)*(AGT3:AGT54=ADL28)*(AGU3:AGU54="W"))+SUMPRODUCT((AGQ3:AGQ54=ADL27)*(AGT3:AGT54=ADL29)*(AGU3:AGU54="W"))+SUMPRODUCT((AGQ3:AGQ54=ADL27)*(AGT3:AGT54=ADL25)*(AGU3:AGU54="W"))+SUMPRODUCT((AGQ3:AGQ54=ADL27)*(AGT3:AGT54=ADL26)*(AGU3:AGU54="W"))+SUMPRODUCT((AGQ3:AGQ54=ADL28)*(AGT3:AGT54=ADL27)*(AGV3:AGV54="W"))+SUMPRODUCT((AGQ3:AGQ54=ADL29)*(AGT3:AGT54=ADL27)*(AGV3:AGV54="W"))+SUMPRODUCT((AGQ3:AGQ54=ADL25)*(AGT3:AGT54=ADL27)*(AGV3:AGV54="W"))+SUMPRODUCT((AGQ3:AGQ54=ADL26)*(AGT3:AGT54=ADL27)*(AGV3:AGV54="W"))</f>
        <v>0</v>
      </c>
      <c r="ADN27" s="385">
        <f ca="1">SUMPRODUCT((AGQ3:AGQ54=ADL27)*(AGT3:AGT54=ADL28)*(AGU3:AGU54="D"))+SUMPRODUCT((AGQ3:AGQ54=ADL27)*(AGT3:AGT54=ADL29)*(AGU3:AGU54="D"))+SUMPRODUCT((AGQ3:AGQ54=ADL27)*(AGT3:AGT54=ADL25)*(AGU3:AGU54="D"))+SUMPRODUCT((AGQ3:AGQ54=ADL27)*(AGT3:AGT54=ADL26)*(AGU3:AGU54="D"))+SUMPRODUCT((AGQ3:AGQ54=ADL28)*(AGT3:AGT54=ADL27)*(AGU3:AGU54="D"))+SUMPRODUCT((AGQ3:AGQ54=ADL29)*(AGT3:AGT54=ADL27)*(AGU3:AGU54="D"))+SUMPRODUCT((AGQ3:AGQ54=ADL25)*(AGT3:AGT54=ADL27)*(AGU3:AGU54="D"))+SUMPRODUCT((AGQ3:AGQ54=ADL26)*(AGT3:AGT54=ADL27)*(AGU3:AGU54="D"))</f>
        <v>0</v>
      </c>
      <c r="ADO27" s="385">
        <f ca="1">SUMPRODUCT((AGQ3:AGQ54=ADL27)*(AGT3:AGT54=ADL28)*(AGU3:AGU54="L"))+SUMPRODUCT((AGQ3:AGQ54=ADL27)*(AGT3:AGT54=ADL29)*(AGU3:AGU54="L"))+SUMPRODUCT((AGQ3:AGQ54=ADL27)*(AGT3:AGT54=ADL25)*(AGU3:AGU54="L"))+SUMPRODUCT((AGQ3:AGQ54=ADL27)*(AGT3:AGT54=ADL26)*(AGU3:AGU54="L"))+SUMPRODUCT((AGQ3:AGQ54=ADL28)*(AGT3:AGT54=ADL27)*(AGV3:AGV54="L"))+SUMPRODUCT((AGQ3:AGQ54=ADL29)*(AGT3:AGT54=ADL27)*(AGV3:AGV54="L"))+SUMPRODUCT((AGQ3:AGQ54=ADL25)*(AGT3:AGT54=ADL27)*(AGV3:AGV54="L"))+SUMPRODUCT((AGQ3:AGQ54=ADL26)*(AGT3:AGT54=ADL27)*(AGV3:AGV54="L"))</f>
        <v>0</v>
      </c>
      <c r="ADP27" s="385">
        <f ca="1">SUMPRODUCT((AGQ3:AGQ54=ADL27)*(AGT3:AGT54=ADL28)*AGR3:AGR54)+SUMPRODUCT((AGQ3:AGQ54=ADL27)*(AGT3:AGT54=ADL29)*AGR3:AGR54)+SUMPRODUCT((AGQ3:AGQ54=ADL27)*(AGT3:AGT54=ADL25)*AGR3:AGR54)+SUMPRODUCT((AGQ3:AGQ54=ADL27)*(AGT3:AGT54=ADL26)*AGR3:AGR54)+SUMPRODUCT((AGQ3:AGQ54=ADL28)*(AGT3:AGT54=ADL27)*AGS3:AGS54)+SUMPRODUCT((AGQ3:AGQ54=ADL29)*(AGT3:AGT54=ADL27)*AGS3:AGS54)+SUMPRODUCT((AGQ3:AGQ54=ADL25)*(AGT3:AGT54=ADL27)*AGS3:AGS54)+SUMPRODUCT((AGQ3:AGQ54=ADL26)*(AGT3:AGT54=ADL27)*AGS3:AGS54)</f>
        <v>0</v>
      </c>
      <c r="ADQ27" s="385">
        <f ca="1">SUMPRODUCT((AGQ3:AGQ54=ADL27)*(AGT3:AGT54=ADL28)*AGS3:AGS54)+SUMPRODUCT((AGQ3:AGQ54=ADL27)*(AGT3:AGT54=ADL29)*AGS3:AGS54)+SUMPRODUCT((AGQ3:AGQ54=ADL27)*(AGT3:AGT54=ADL25)*AGS3:AGS54)+SUMPRODUCT((AGQ3:AGQ54=ADL27)*(AGT3:AGT54=ADL26)*AGS3:AGS54)+SUMPRODUCT((AGQ3:AGQ54=ADL28)*(AGT3:AGT54=ADL27)*AGR3:AGR54)+SUMPRODUCT((AGQ3:AGQ54=ADL29)*(AGT3:AGT54=ADL27)*AGR3:AGR54)+SUMPRODUCT((AGQ3:AGQ54=ADL25)*(AGT3:AGT54=ADL27)*AGR3:AGR54)+SUMPRODUCT((AGQ3:AGQ54=ADL26)*(AGT3:AGT54=ADL27)*AGR3:AGR54)</f>
        <v>0</v>
      </c>
      <c r="ADR27" s="385">
        <f t="shared" ca="1" si="3980"/>
        <v>1000</v>
      </c>
      <c r="ADS27" s="385">
        <f t="shared" ca="1" si="3981"/>
        <v>0</v>
      </c>
      <c r="ADT27" s="385">
        <f ca="1">IF(ADL27&lt;&gt;"",VLOOKUP(ADL27,ACS4:ACY52,7,FALSE),"")</f>
        <v>1000</v>
      </c>
      <c r="ADU27" s="385">
        <f ca="1">IF(ADL27&lt;&gt;"",VLOOKUP(ADL27,ACS4:ACY52,5,FALSE),"")</f>
        <v>0</v>
      </c>
      <c r="ADV27" s="385">
        <f ca="1">IF(ADL27&lt;&gt;"",VLOOKUP(ADL27,ACS4:ADA52,9,FALSE),"")</f>
        <v>18</v>
      </c>
      <c r="ADW27" s="385">
        <f t="shared" ca="1" si="3982"/>
        <v>0</v>
      </c>
      <c r="ADX27" s="385">
        <f t="shared" ref="ADX27" ca="1" si="4556">IF(ADL27&lt;&gt;"",RANK(ADW27,ADW25:ADW29),"")</f>
        <v>1</v>
      </c>
      <c r="ADY27" s="385">
        <f t="shared" ref="ADY27" ca="1" si="4557">IF(ADL27&lt;&gt;"",SUMPRODUCT((ADW25:ADW29=ADW27)*(ADR25:ADR29&gt;ADR27)),"")</f>
        <v>0</v>
      </c>
      <c r="ADZ27" s="385">
        <f t="shared" ref="ADZ27" ca="1" si="4558">IF(ADL27&lt;&gt;"",SUMPRODUCT((ADW25:ADW29=ADW27)*(ADR25:ADR29=ADR27)*(ADP25:ADP29&gt;ADP27)),"")</f>
        <v>0</v>
      </c>
      <c r="AEA27" s="385">
        <f t="shared" ref="AEA27" ca="1" si="4559">IF(ADL27&lt;&gt;"",SUMPRODUCT((ADW25:ADW29=ADW27)*(ADR25:ADR29=ADR27)*(ADP25:ADP29=ADP27)*(ADT25:ADT29&gt;ADT27)),"")</f>
        <v>0</v>
      </c>
      <c r="AEB27" s="385">
        <f t="shared" ref="AEB27" ca="1" si="4560">IF(ADL27&lt;&gt;"",SUMPRODUCT((ADW25:ADW29=ADW27)*(ADR25:ADR29=ADR27)*(ADP25:ADP29=ADP27)*(ADT25:ADT29=ADT27)*(ADU25:ADU29&gt;ADU27)),"")</f>
        <v>0</v>
      </c>
      <c r="AEC27" s="385">
        <f t="shared" ref="AEC27" ca="1" si="4561">IF(ADL27&lt;&gt;"",SUMPRODUCT((ADW25:ADW29=ADW27)*(ADR25:ADR29=ADR27)*(ADP25:ADP29=ADP27)*(ADT25:ADT29=ADT27)*(ADU25:ADU29=ADU27)*(ADV25:ADV29&gt;ADV27)),"")</f>
        <v>1</v>
      </c>
      <c r="AED27" s="385">
        <f t="shared" ref="AED27" ca="1" si="4562">IF(ADL27&lt;&gt;"",IF(AED79&lt;&gt;"",IF(ADK76=3,AED79,AED79+ADK76),SUM(ADX27:AEC27)),"")</f>
        <v>2</v>
      </c>
      <c r="AEE27" s="385" t="str">
        <f t="shared" ref="AEE27" ca="1" si="4563">IF(ADL27&lt;&gt;"",INDEX(ADL25:ADL29,MATCH(3,AED25:AED29,0),0),"")</f>
        <v>Netherlands</v>
      </c>
      <c r="AEF27" s="385" t="str">
        <f t="shared" ca="1" si="4249"/>
        <v/>
      </c>
      <c r="AEG27" s="385">
        <f ca="1">SUMPRODUCT((AGQ3:AGQ54=AEF27)*(AGT3:AGT54=AEF28)*(AGU3:AGU54="W"))+SUMPRODUCT((AGQ3:AGQ54=AEF27)*(AGT3:AGT54=AEF29)*(AGU3:AGU54="W"))+SUMPRODUCT((AGQ3:AGQ54=AEF27)*(AGT3:AGT54=AEF26)*(AGU3:AGU54="W"))+SUMPRODUCT((AGQ3:AGQ54=AEF28)*(AGT3:AGT54=AEF27)*(AGV3:AGV54="W"))+SUMPRODUCT((AGQ3:AGQ54=AEF29)*(AGT3:AGT54=AEF27)*(AGV3:AGV54="W"))+SUMPRODUCT((AGQ3:AGQ54=AEF26)*(AGT3:AGT54=AEF27)*(AGV3:AGV54="W"))</f>
        <v>0</v>
      </c>
      <c r="AEH27" s="385">
        <f ca="1">SUMPRODUCT((AGQ3:AGQ54=AEF27)*(AGT3:AGT54=AEF28)*(AGU3:AGU54="D"))+SUMPRODUCT((AGQ3:AGQ54=AEF27)*(AGT3:AGT54=AEF29)*(AGU3:AGU54="D"))+SUMPRODUCT((AGQ3:AGQ54=AEF27)*(AGT3:AGT54=AEF26)*(AGU3:AGU54="D"))+SUMPRODUCT((AGQ3:AGQ54=AEF28)*(AGT3:AGT54=AEF27)*(AGU3:AGU54="D"))+SUMPRODUCT((AGQ3:AGQ54=AEF29)*(AGT3:AGT54=AEF27)*(AGU3:AGU54="D"))+SUMPRODUCT((AGQ3:AGQ54=AEF26)*(AGT3:AGT54=AEF27)*(AGU3:AGU54="D"))</f>
        <v>0</v>
      </c>
      <c r="AEI27" s="385">
        <f ca="1">SUMPRODUCT((AGQ3:AGQ54=AEF27)*(AGT3:AGT54=AEF28)*(AGU3:AGU54="L"))+SUMPRODUCT((AGQ3:AGQ54=AEF27)*(AGT3:AGT54=AEF29)*(AGU3:AGU54="L"))+SUMPRODUCT((AGQ3:AGQ54=AEF27)*(AGT3:AGT54=AEF26)*(AGU3:AGU54="L"))+SUMPRODUCT((AGQ3:AGQ54=AEF28)*(AGT3:AGT54=AEF27)*(AGV3:AGV54="L"))+SUMPRODUCT((AGQ3:AGQ54=AEF29)*(AGT3:AGT54=AEF27)*(AGV3:AGV54="L"))+SUMPRODUCT((AGQ3:AGQ54=AEF26)*(AGT3:AGT54=AEF27)*(AGV3:AGV54="L"))</f>
        <v>0</v>
      </c>
      <c r="AEJ27" s="385">
        <f ca="1">SUMPRODUCT((AGQ3:AGQ54=AEF27)*(AGT3:AGT54=AEF28)*AGR3:AGR54)+SUMPRODUCT((AGQ3:AGQ54=AEF27)*(AGT3:AGT54=AEF29)*AGR3:AGR54)+SUMPRODUCT((AGQ3:AGQ54=AEF27)*(AGT3:AGT54=AEF25)*AGR3:AGR54)+SUMPRODUCT((AGQ3:AGQ54=AEF27)*(AGT3:AGT54=AEF26)*AGR3:AGR54)+SUMPRODUCT((AGQ3:AGQ54=AEF28)*(AGT3:AGT54=AEF27)*AGS3:AGS54)+SUMPRODUCT((AGQ3:AGQ54=AEF29)*(AGT3:AGT54=AEF27)*AGS3:AGS54)+SUMPRODUCT((AGQ3:AGQ54=AEF25)*(AGT3:AGT54=AEF27)*AGS3:AGS54)+SUMPRODUCT((AGQ3:AGQ54=AEF26)*(AGT3:AGT54=AEF27)*AGS3:AGS54)</f>
        <v>0</v>
      </c>
      <c r="AEK27" s="385">
        <f ca="1">SUMPRODUCT((AGQ3:AGQ54=AEF27)*(AGT3:AGT54=AEF28)*AGS3:AGS54)+SUMPRODUCT((AGQ3:AGQ54=AEF27)*(AGT3:AGT54=AEF29)*AGS3:AGS54)+SUMPRODUCT((AGQ3:AGQ54=AEF27)*(AGT3:AGT54=AEF25)*AGS3:AGS54)+SUMPRODUCT((AGQ3:AGQ54=AEF27)*(AGT3:AGT54=AEF26)*AGS3:AGS54)+SUMPRODUCT((AGQ3:AGQ54=AEF28)*(AGT3:AGT54=AEF27)*AGR3:AGR54)+SUMPRODUCT((AGQ3:AGQ54=AEF29)*(AGT3:AGT54=AEF27)*AGR3:AGR54)+SUMPRODUCT((AGQ3:AGQ54=AEF25)*(AGT3:AGT54=AEF27)*AGR3:AGR54)+SUMPRODUCT((AGQ3:AGQ54=AEF26)*(AGT3:AGT54=AEF27)*AGR3:AGR54)</f>
        <v>0</v>
      </c>
      <c r="AEL27" s="385">
        <f t="shared" ca="1" si="4250"/>
        <v>1000</v>
      </c>
      <c r="AEM27" s="385" t="str">
        <f t="shared" ca="1" si="4251"/>
        <v/>
      </c>
      <c r="AEN27" s="385" t="str">
        <f ca="1">IF(AEF27&lt;&gt;"",VLOOKUP(AEF27,ACS4:ACY52,7,FALSE),"")</f>
        <v/>
      </c>
      <c r="AEO27" s="385" t="str">
        <f ca="1">IF(AEF27&lt;&gt;"",VLOOKUP(AEF27,ACS4:ACY52,5,FALSE),"")</f>
        <v/>
      </c>
      <c r="AEP27" s="385" t="str">
        <f ca="1">IF(AEF27&lt;&gt;"",VLOOKUP(AEF27,ACS4:ADA52,9,FALSE),"")</f>
        <v/>
      </c>
      <c r="AEQ27" s="385" t="str">
        <f t="shared" ca="1" si="4252"/>
        <v/>
      </c>
      <c r="AER27" s="385" t="str">
        <f t="shared" ref="AER27" ca="1" si="4564">IF(AEF27&lt;&gt;"",RANK(AEQ27,AEQ25:AEQ29),"")</f>
        <v/>
      </c>
      <c r="AES27" s="385" t="str">
        <f t="shared" ref="AES27" ca="1" si="4565">IF(AEF27&lt;&gt;"",SUMPRODUCT((AEQ25:AEQ29=AEQ27)*(AEL25:AEL29&gt;AEL27)),"")</f>
        <v/>
      </c>
      <c r="AET27" s="385" t="str">
        <f t="shared" ref="AET27" ca="1" si="4566">IF(AEF27&lt;&gt;"",SUMPRODUCT((AEQ25:AEQ29=AEQ27)*(AEL25:AEL29=AEL27)*(AEJ25:AEJ29&gt;AEJ27)),"")</f>
        <v/>
      </c>
      <c r="AEU27" s="385" t="str">
        <f t="shared" ref="AEU27" ca="1" si="4567">IF(AEF27&lt;&gt;"",SUMPRODUCT((AEQ25:AEQ29=AEQ27)*(AEL25:AEL29=AEL27)*(AEJ25:AEJ29=AEJ27)*(AEN25:AEN29&gt;AEN27)),"")</f>
        <v/>
      </c>
      <c r="AEV27" s="385" t="str">
        <f t="shared" ref="AEV27" ca="1" si="4568">IF(AEF27&lt;&gt;"",SUMPRODUCT((AEQ25:AEQ29=AEQ27)*(AEL25:AEL29=AEL27)*(AEJ25:AEJ29=AEJ27)*(AEN25:AEN29=AEN27)*(AEO25:AEO29&gt;AEO27)),"")</f>
        <v/>
      </c>
      <c r="AEW27" s="385" t="str">
        <f t="shared" ref="AEW27" ca="1" si="4569">IF(AEF27&lt;&gt;"",SUMPRODUCT((AEQ25:AEQ29=AEQ27)*(AEL25:AEL29=AEL27)*(AEJ25:AEJ29=AEJ27)*(AEN25:AEN29=AEN27)*(AEO25:AEO29=AEO27)*(AEP25:AEP29&gt;AEP27)),"")</f>
        <v/>
      </c>
      <c r="AEX27" s="385" t="str">
        <f t="shared" ref="AEX27" ca="1" si="4570">IF(AEF27&lt;&gt;"",IF(AEX79&lt;&gt;"",IF(AEE76=3,AEX79,AEX79+AEE76),SUM(AER27:AEW27)+1),"")</f>
        <v/>
      </c>
      <c r="AEY27" s="385" t="str">
        <f t="shared" ref="AEY27" ca="1" si="4571">IF(AEF27&lt;&gt;"",INDEX(AEF26:AEF29,MATCH(3,AEX26:AEX29,0),0),"")</f>
        <v/>
      </c>
      <c r="AEZ27" s="385" t="str">
        <f t="shared" ref="AEZ27:AEZ28" ca="1" si="4572">IF(ADI25&lt;&gt;"",ADI25,"")</f>
        <v/>
      </c>
      <c r="AFA27" s="385">
        <f ca="1">SUMPRODUCT((AGQ3:AGQ54=AEZ27)*(AGT3:AGT54=AEZ28)*(AGU3:AGU54="W"))+SUMPRODUCT((AGQ3:AGQ54=AEZ27)*(AGT3:AGT54=AEZ29)*(AGU3:AGU54="W"))+SUMPRODUCT((AGQ3:AGQ54=AEZ27)*(AGT3:AGT54=AEZ30)*(AGU3:AGU54="W"))+SUMPRODUCT((AGQ3:AGQ54=AEZ28)*(AGT3:AGT54=AEZ27)*(AGV3:AGV54="W"))+SUMPRODUCT((AGQ3:AGQ54=AEZ29)*(AGT3:AGT54=AEZ27)*(AGV3:AGV54="W"))+SUMPRODUCT((AGQ3:AGQ54=AEZ30)*(AGT3:AGT54=AEZ27)*(AGV3:AGV54="W"))</f>
        <v>0</v>
      </c>
      <c r="AFB27" s="385">
        <f ca="1">SUMPRODUCT((AGQ3:AGQ54=AEZ27)*(AGT3:AGT54=AEZ28)*(AGU3:AGU54="D"))+SUMPRODUCT((AGQ3:AGQ54=AEZ27)*(AGT3:AGT54=AEZ29)*(AGU3:AGU54="D"))+SUMPRODUCT((AGQ3:AGQ54=AEZ27)*(AGT3:AGT54=AEZ30)*(AGU3:AGU54="D"))+SUMPRODUCT((AGQ3:AGQ54=AEZ28)*(AGT3:AGT54=AEZ27)*(AGU3:AGU54="D"))+SUMPRODUCT((AGQ3:AGQ54=AEZ29)*(AGT3:AGT54=AEZ27)*(AGU3:AGU54="D"))+SUMPRODUCT((AGQ3:AGQ54=AEZ30)*(AGT3:AGT54=AEZ27)*(AGU3:AGU54="D"))</f>
        <v>0</v>
      </c>
      <c r="AFC27" s="385">
        <f ca="1">SUMPRODUCT((AGQ3:AGQ54=AEZ27)*(AGT3:AGT54=AEZ28)*(AGU3:AGU54="L"))+SUMPRODUCT((AGQ3:AGQ54=AEZ27)*(AGT3:AGT54=AEZ29)*(AGU3:AGU54="L"))+SUMPRODUCT((AGQ3:AGQ54=AEZ27)*(AGT3:AGT54=AEZ30)*(AGU3:AGU54="L"))+SUMPRODUCT((AGQ3:AGQ54=AEZ28)*(AGT3:AGT54=AEZ27)*(AGV3:AGV54="L"))+SUMPRODUCT((AGQ3:AGQ54=AEZ29)*(AGT3:AGT54=AEZ27)*(AGV3:AGV54="L"))+SUMPRODUCT((AGQ3:AGQ54=AEZ30)*(AGT3:AGT54=AEZ27)*(AGV3:AGV54="L"))</f>
        <v>0</v>
      </c>
      <c r="AFD27" s="385">
        <f ca="1">SUMPRODUCT((AGQ3:AGQ54=AEZ27)*(AGT3:AGT54=AEZ28)*AGR3:AGR54)+SUMPRODUCT((AGQ3:AGQ54=AEZ27)*(AGT3:AGT54=AEZ29)*AGR3:AGR54)+SUMPRODUCT((AGQ3:AGQ54=AEZ27)*(AGT3:AGT54=AEZ25)*AGR3:AGR54)+SUMPRODUCT((AGQ3:AGQ54=AEZ27)*(AGT3:AGT54=AEZ26)*AGR3:AGR54)+SUMPRODUCT((AGQ3:AGQ54=AEZ28)*(AGT3:AGT54=AEZ27)*AGS3:AGS54)+SUMPRODUCT((AGQ3:AGQ54=AEZ29)*(AGT3:AGT54=AEZ27)*AGS3:AGS54)+SUMPRODUCT((AGQ3:AGQ54=AEZ25)*(AGT3:AGT54=AEZ27)*AGS3:AGS54)+SUMPRODUCT((AGQ3:AGQ54=AEZ26)*(AGT3:AGT54=AEZ27)*AGS3:AGS54)</f>
        <v>0</v>
      </c>
      <c r="AFE27" s="385">
        <f ca="1">SUMPRODUCT((AGQ3:AGQ54=AEZ27)*(AGT3:AGT54=AEZ28)*AGS3:AGS54)+SUMPRODUCT((AGQ3:AGQ54=AEZ27)*(AGT3:AGT54=AEZ29)*AGS3:AGS54)+SUMPRODUCT((AGQ3:AGQ54=AEZ27)*(AGT3:AGT54=AEZ25)*AGS3:AGS54)+SUMPRODUCT((AGQ3:AGQ54=AEZ27)*(AGT3:AGT54=AEZ26)*AGS3:AGS54)+SUMPRODUCT((AGQ3:AGQ54=AEZ28)*(AGT3:AGT54=AEZ27)*AGR3:AGR54)+SUMPRODUCT((AGQ3:AGQ54=AEZ29)*(AGT3:AGT54=AEZ27)*AGR3:AGR54)+SUMPRODUCT((AGQ3:AGQ54=AEZ25)*(AGT3:AGT54=AEZ27)*AGR3:AGR54)+SUMPRODUCT((AGQ3:AGQ54=AEZ26)*(AGT3:AGT54=AEZ27)*AGR3:AGR54)</f>
        <v>0</v>
      </c>
      <c r="AFF27" s="385">
        <f t="shared" ref="AFF27:AFF28" ca="1" si="4573">AFD27-AFE27+1000</f>
        <v>1000</v>
      </c>
      <c r="AFG27" s="385" t="str">
        <f t="shared" ref="AFG27:AFG28" ca="1" si="4574">IF(AEZ27&lt;&gt;"",AFA27*3+AFB27*1,"")</f>
        <v/>
      </c>
      <c r="AFH27" s="385" t="str">
        <f ca="1">IF(AEZ27&lt;&gt;"",VLOOKUP(AEZ27,ACS4:ACY52,7,FALSE),"")</f>
        <v/>
      </c>
      <c r="AFI27" s="385" t="str">
        <f ca="1">IF(AEZ27&lt;&gt;"",VLOOKUP(AEZ27,ACS4:ACY52,5,FALSE),"")</f>
        <v/>
      </c>
      <c r="AFJ27" s="385" t="str">
        <f ca="1">IF(AEZ27&lt;&gt;"",VLOOKUP(AEZ27,ACS4:ADA52,9,FALSE),"")</f>
        <v/>
      </c>
      <c r="AFK27" s="385" t="str">
        <f t="shared" ref="AFK27:AFK28" ca="1" si="4575">AFG27</f>
        <v/>
      </c>
      <c r="AFL27" s="385" t="str">
        <f t="shared" ref="AFL27" ca="1" si="4576">IF(AEZ27&lt;&gt;"",RANK(AFK27,AFK25:AFK29),"")</f>
        <v/>
      </c>
      <c r="AFM27" s="385" t="str">
        <f t="shared" ref="AFM27" ca="1" si="4577">IF(AEZ27&lt;&gt;"",SUMPRODUCT((AFK25:AFK29=AFK27)*(AFF25:AFF29&gt;AFF27)),"")</f>
        <v/>
      </c>
      <c r="AFN27" s="385" t="str">
        <f t="shared" ref="AFN27" ca="1" si="4578">IF(AEZ27&lt;&gt;"",SUMPRODUCT((AFK25:AFK29=AFK27)*(AFF25:AFF29=AFF27)*(AFD25:AFD29&gt;AFD27)),"")</f>
        <v/>
      </c>
      <c r="AFO27" s="385" t="str">
        <f t="shared" ref="AFO27" ca="1" si="4579">IF(AEZ27&lt;&gt;"",SUMPRODUCT((AFK25:AFK29=AFK27)*(AFF25:AFF29=AFF27)*(AFD25:AFD29=AFD27)*(AFH25:AFH29&gt;AFH27)),"")</f>
        <v/>
      </c>
      <c r="AFP27" s="385" t="str">
        <f t="shared" ref="AFP27" ca="1" si="4580">IF(AEZ27&lt;&gt;"",SUMPRODUCT((AFK25:AFK29=AFK27)*(AFF25:AFF29=AFF27)*(AFD25:AFD29=AFD27)*(AFH25:AFH29=AFH27)*(AFI25:AFI29&gt;AFI27)),"")</f>
        <v/>
      </c>
      <c r="AFQ27" s="385" t="str">
        <f t="shared" ref="AFQ27" ca="1" si="4581">IF(AEZ27&lt;&gt;"",SUMPRODUCT((AFK25:AFK29=AFK27)*(AFF25:AFF29=AFF27)*(AFD25:AFD29=AFD27)*(AFH25:AFH29=AFH27)*(AFI25:AFI29=AFI27)*(AFJ25:AFJ29&gt;AFJ27)),"")</f>
        <v/>
      </c>
      <c r="AFR27" s="385" t="str">
        <f t="shared" ref="AFR27:AFR28" ca="1" si="4582">IF(AEZ27&lt;&gt;"",SUM(AFL27:AFQ27)+2,"")</f>
        <v/>
      </c>
      <c r="AFS27" s="385" t="str">
        <f t="shared" ref="AFS27" ca="1" si="4583">IF(AEZ27&lt;&gt;"",INDEX(AEZ27:AEZ29,MATCH(3,AFR27:AFR29,0),0),"")</f>
        <v/>
      </c>
      <c r="AGN27" s="385" t="str">
        <f t="shared" ref="AGN27" ca="1" si="4584">IF(AFS27&lt;&gt;"",AFS27,IF(AEY27&lt;&gt;"",AEY27,IF(AEE27&lt;&gt;"",AEE27,ADE27)))</f>
        <v>Netherlands</v>
      </c>
      <c r="AGO27" s="385">
        <v>3</v>
      </c>
      <c r="AGP27" s="385">
        <v>25</v>
      </c>
      <c r="AGQ27" s="389"/>
      <c r="AGR27" s="389"/>
      <c r="AGS27" s="389"/>
      <c r="AGT27" s="389"/>
      <c r="AGU27" s="389"/>
      <c r="AGX27" s="385">
        <f ca="1">VLOOKUP(AGY27,AKT25:AKU29,2,FALSE)</f>
        <v>2</v>
      </c>
      <c r="AGY27" s="386" t="str">
        <f t="shared" si="3992"/>
        <v>Wales</v>
      </c>
      <c r="AGZ27" s="385">
        <f ca="1">SUMPRODUCT((AKW3:AKW54=AGY27)*(ALA3:ALA54="W"))+SUMPRODUCT((AKZ3:AKZ54=AGY27)*(ALB3:ALB54="W"))</f>
        <v>0</v>
      </c>
      <c r="AHA27" s="385">
        <f ca="1">SUMPRODUCT((AKW3:AKW54=AGY27)*(ALA3:ALA54="D"))+SUMPRODUCT((AKZ3:AKZ54=AGY27)*(ALB3:ALB54="D"))</f>
        <v>0</v>
      </c>
      <c r="AHB27" s="385">
        <f ca="1">SUMPRODUCT((AKW3:AKW54=AGY27)*(ALA3:ALA54="L"))+SUMPRODUCT((AKZ3:AKZ54=AGY27)*(ALB3:ALB54="L"))</f>
        <v>0</v>
      </c>
      <c r="AHC27" s="385">
        <f t="shared" ref="AHC27" ca="1" si="4585">SUMIF(AKW3:AKW72,AGY27,AKX3:AKX72)+SUMIF(AKZ3:AKZ72,AGY27,AKY3:AKY72)</f>
        <v>0</v>
      </c>
      <c r="AHD27" s="385">
        <f t="shared" ref="AHD27" ca="1" si="4586">SUMIF(AKZ3:AKZ72,AGY27,AKX3:AKX72)+SUMIF(AKW3:AKW72,AGY27,AKY3:AKY72)</f>
        <v>0</v>
      </c>
      <c r="AHE27" s="385">
        <f t="shared" ca="1" si="3995"/>
        <v>1000</v>
      </c>
      <c r="AHF27" s="385">
        <f t="shared" ca="1" si="3996"/>
        <v>0</v>
      </c>
      <c r="AHG27" s="391">
        <f t="shared" si="207"/>
        <v>18</v>
      </c>
      <c r="AHH27" s="385">
        <f t="shared" ref="AHH27" ca="1" si="4587">IF(COUNTIF(AHF25:AHF29,4)&lt;&gt;4,RANK(AHF27,AHF25:AHF29),AHF79)</f>
        <v>1</v>
      </c>
      <c r="AHJ27" s="385">
        <f t="shared" ref="AHJ27" ca="1" si="4588">SUMPRODUCT((AHH25:AHH28=AHH27)*(AHG25:AHG28&lt;AHG27))+AHH27</f>
        <v>3</v>
      </c>
      <c r="AHK27" s="386" t="str">
        <f t="shared" ref="AHK27" ca="1" si="4589">INDEX(AGY25:AGY29,MATCH(3,AHJ25:AHJ29,0),0)</f>
        <v>Wales</v>
      </c>
      <c r="AHL27" s="385">
        <f t="shared" ref="AHL27" ca="1" si="4590">INDEX(AHH25:AHH29,MATCH(AHK27,AGY25:AGY29,0),0)</f>
        <v>1</v>
      </c>
      <c r="AHM27" s="385" t="str">
        <f t="shared" ref="AHM27:AHM28" ca="1" si="4591">IF(AND(AHM26&lt;&gt;"",AHL27=1),AHK27,"")</f>
        <v>Wales</v>
      </c>
      <c r="AHN27" s="385" t="str">
        <f t="shared" ref="AHN27:AHN28" ca="1" si="4592">IF(AND(AHN26&lt;&gt;"",AHL28=2),AHK28,"")</f>
        <v/>
      </c>
      <c r="AHO27" s="385" t="str">
        <f t="shared" ref="AHO27" ca="1" si="4593">IF(AND(AHO26&lt;&gt;"",AHL29=3),AHK29,"")</f>
        <v/>
      </c>
      <c r="AHR27" s="385" t="str">
        <f t="shared" ca="1" si="4005"/>
        <v>Wales</v>
      </c>
      <c r="AHS27" s="385">
        <f ca="1">SUMPRODUCT((AKW3:AKW54=AHR27)*(AKZ3:AKZ54=AHR28)*(ALA3:ALA54="W"))+SUMPRODUCT((AKW3:AKW54=AHR27)*(AKZ3:AKZ54=AHR29)*(ALA3:ALA54="W"))+SUMPRODUCT((AKW3:AKW54=AHR27)*(AKZ3:AKZ54=AHR25)*(ALA3:ALA54="W"))+SUMPRODUCT((AKW3:AKW54=AHR27)*(AKZ3:AKZ54=AHR26)*(ALA3:ALA54="W"))+SUMPRODUCT((AKW3:AKW54=AHR28)*(AKZ3:AKZ54=AHR27)*(ALB3:ALB54="W"))+SUMPRODUCT((AKW3:AKW54=AHR29)*(AKZ3:AKZ54=AHR27)*(ALB3:ALB54="W"))+SUMPRODUCT((AKW3:AKW54=AHR25)*(AKZ3:AKZ54=AHR27)*(ALB3:ALB54="W"))+SUMPRODUCT((AKW3:AKW54=AHR26)*(AKZ3:AKZ54=AHR27)*(ALB3:ALB54="W"))</f>
        <v>0</v>
      </c>
      <c r="AHT27" s="385">
        <f ca="1">SUMPRODUCT((AKW3:AKW54=AHR27)*(AKZ3:AKZ54=AHR28)*(ALA3:ALA54="D"))+SUMPRODUCT((AKW3:AKW54=AHR27)*(AKZ3:AKZ54=AHR29)*(ALA3:ALA54="D"))+SUMPRODUCT((AKW3:AKW54=AHR27)*(AKZ3:AKZ54=AHR25)*(ALA3:ALA54="D"))+SUMPRODUCT((AKW3:AKW54=AHR27)*(AKZ3:AKZ54=AHR26)*(ALA3:ALA54="D"))+SUMPRODUCT((AKW3:AKW54=AHR28)*(AKZ3:AKZ54=AHR27)*(ALA3:ALA54="D"))+SUMPRODUCT((AKW3:AKW54=AHR29)*(AKZ3:AKZ54=AHR27)*(ALA3:ALA54="D"))+SUMPRODUCT((AKW3:AKW54=AHR25)*(AKZ3:AKZ54=AHR27)*(ALA3:ALA54="D"))+SUMPRODUCT((AKW3:AKW54=AHR26)*(AKZ3:AKZ54=AHR27)*(ALA3:ALA54="D"))</f>
        <v>0</v>
      </c>
      <c r="AHU27" s="385">
        <f ca="1">SUMPRODUCT((AKW3:AKW54=AHR27)*(AKZ3:AKZ54=AHR28)*(ALA3:ALA54="L"))+SUMPRODUCT((AKW3:AKW54=AHR27)*(AKZ3:AKZ54=AHR29)*(ALA3:ALA54="L"))+SUMPRODUCT((AKW3:AKW54=AHR27)*(AKZ3:AKZ54=AHR25)*(ALA3:ALA54="L"))+SUMPRODUCT((AKW3:AKW54=AHR27)*(AKZ3:AKZ54=AHR26)*(ALA3:ALA54="L"))+SUMPRODUCT((AKW3:AKW54=AHR28)*(AKZ3:AKZ54=AHR27)*(ALB3:ALB54="L"))+SUMPRODUCT((AKW3:AKW54=AHR29)*(AKZ3:AKZ54=AHR27)*(ALB3:ALB54="L"))+SUMPRODUCT((AKW3:AKW54=AHR25)*(AKZ3:AKZ54=AHR27)*(ALB3:ALB54="L"))+SUMPRODUCT((AKW3:AKW54=AHR26)*(AKZ3:AKZ54=AHR27)*(ALB3:ALB54="L"))</f>
        <v>0</v>
      </c>
      <c r="AHV27" s="385">
        <f ca="1">SUMPRODUCT((AKW3:AKW54=AHR27)*(AKZ3:AKZ54=AHR28)*AKX3:AKX54)+SUMPRODUCT((AKW3:AKW54=AHR27)*(AKZ3:AKZ54=AHR29)*AKX3:AKX54)+SUMPRODUCT((AKW3:AKW54=AHR27)*(AKZ3:AKZ54=AHR25)*AKX3:AKX54)+SUMPRODUCT((AKW3:AKW54=AHR27)*(AKZ3:AKZ54=AHR26)*AKX3:AKX54)+SUMPRODUCT((AKW3:AKW54=AHR28)*(AKZ3:AKZ54=AHR27)*AKY3:AKY54)+SUMPRODUCT((AKW3:AKW54=AHR29)*(AKZ3:AKZ54=AHR27)*AKY3:AKY54)+SUMPRODUCT((AKW3:AKW54=AHR25)*(AKZ3:AKZ54=AHR27)*AKY3:AKY54)+SUMPRODUCT((AKW3:AKW54=AHR26)*(AKZ3:AKZ54=AHR27)*AKY3:AKY54)</f>
        <v>0</v>
      </c>
      <c r="AHW27" s="385">
        <f ca="1">SUMPRODUCT((AKW3:AKW54=AHR27)*(AKZ3:AKZ54=AHR28)*AKY3:AKY54)+SUMPRODUCT((AKW3:AKW54=AHR27)*(AKZ3:AKZ54=AHR29)*AKY3:AKY54)+SUMPRODUCT((AKW3:AKW54=AHR27)*(AKZ3:AKZ54=AHR25)*AKY3:AKY54)+SUMPRODUCT((AKW3:AKW54=AHR27)*(AKZ3:AKZ54=AHR26)*AKY3:AKY54)+SUMPRODUCT((AKW3:AKW54=AHR28)*(AKZ3:AKZ54=AHR27)*AKX3:AKX54)+SUMPRODUCT((AKW3:AKW54=AHR29)*(AKZ3:AKZ54=AHR27)*AKX3:AKX54)+SUMPRODUCT((AKW3:AKW54=AHR25)*(AKZ3:AKZ54=AHR27)*AKX3:AKX54)+SUMPRODUCT((AKW3:AKW54=AHR26)*(AKZ3:AKZ54=AHR27)*AKX3:AKX54)</f>
        <v>0</v>
      </c>
      <c r="AHX27" s="385">
        <f t="shared" ca="1" si="4006"/>
        <v>1000</v>
      </c>
      <c r="AHY27" s="385">
        <f t="shared" ca="1" si="4007"/>
        <v>0</v>
      </c>
      <c r="AHZ27" s="385">
        <f ca="1">IF(AHR27&lt;&gt;"",VLOOKUP(AHR27,AGY4:AHE52,7,FALSE),"")</f>
        <v>1000</v>
      </c>
      <c r="AIA27" s="385">
        <f ca="1">IF(AHR27&lt;&gt;"",VLOOKUP(AHR27,AGY4:AHE52,5,FALSE),"")</f>
        <v>0</v>
      </c>
      <c r="AIB27" s="385">
        <f ca="1">IF(AHR27&lt;&gt;"",VLOOKUP(AHR27,AGY4:AHG52,9,FALSE),"")</f>
        <v>18</v>
      </c>
      <c r="AIC27" s="385">
        <f t="shared" ca="1" si="4008"/>
        <v>0</v>
      </c>
      <c r="AID27" s="385">
        <f t="shared" ref="AID27" ca="1" si="4594">IF(AHR27&lt;&gt;"",RANK(AIC27,AIC25:AIC29),"")</f>
        <v>1</v>
      </c>
      <c r="AIE27" s="385">
        <f t="shared" ref="AIE27" ca="1" si="4595">IF(AHR27&lt;&gt;"",SUMPRODUCT((AIC25:AIC29=AIC27)*(AHX25:AHX29&gt;AHX27)),"")</f>
        <v>0</v>
      </c>
      <c r="AIF27" s="385">
        <f t="shared" ref="AIF27" ca="1" si="4596">IF(AHR27&lt;&gt;"",SUMPRODUCT((AIC25:AIC29=AIC27)*(AHX25:AHX29=AHX27)*(AHV25:AHV29&gt;AHV27)),"")</f>
        <v>0</v>
      </c>
      <c r="AIG27" s="385">
        <f t="shared" ref="AIG27" ca="1" si="4597">IF(AHR27&lt;&gt;"",SUMPRODUCT((AIC25:AIC29=AIC27)*(AHX25:AHX29=AHX27)*(AHV25:AHV29=AHV27)*(AHZ25:AHZ29&gt;AHZ27)),"")</f>
        <v>0</v>
      </c>
      <c r="AIH27" s="385">
        <f t="shared" ref="AIH27" ca="1" si="4598">IF(AHR27&lt;&gt;"",SUMPRODUCT((AIC25:AIC29=AIC27)*(AHX25:AHX29=AHX27)*(AHV25:AHV29=AHV27)*(AHZ25:AHZ29=AHZ27)*(AIA25:AIA29&gt;AIA27)),"")</f>
        <v>0</v>
      </c>
      <c r="AII27" s="385">
        <f t="shared" ref="AII27" ca="1" si="4599">IF(AHR27&lt;&gt;"",SUMPRODUCT((AIC25:AIC29=AIC27)*(AHX25:AHX29=AHX27)*(AHV25:AHV29=AHV27)*(AHZ25:AHZ29=AHZ27)*(AIA25:AIA29=AIA27)*(AIB25:AIB29&gt;AIB27)),"")</f>
        <v>1</v>
      </c>
      <c r="AIJ27" s="385">
        <f t="shared" ref="AIJ27" ca="1" si="4600">IF(AHR27&lt;&gt;"",IF(AIJ79&lt;&gt;"",IF(AHQ76=3,AIJ79,AIJ79+AHQ76),SUM(AID27:AII27)),"")</f>
        <v>2</v>
      </c>
      <c r="AIK27" s="385" t="str">
        <f t="shared" ref="AIK27" ca="1" si="4601">IF(AHR27&lt;&gt;"",INDEX(AHR25:AHR29,MATCH(3,AIJ25:AIJ29,0),0),"")</f>
        <v>Netherlands</v>
      </c>
      <c r="AIL27" s="385" t="str">
        <f t="shared" ca="1" si="4280"/>
        <v/>
      </c>
      <c r="AIM27" s="385">
        <f ca="1">SUMPRODUCT((AKW3:AKW54=AIL27)*(AKZ3:AKZ54=AIL28)*(ALA3:ALA54="W"))+SUMPRODUCT((AKW3:AKW54=AIL27)*(AKZ3:AKZ54=AIL29)*(ALA3:ALA54="W"))+SUMPRODUCT((AKW3:AKW54=AIL27)*(AKZ3:AKZ54=AIL26)*(ALA3:ALA54="W"))+SUMPRODUCT((AKW3:AKW54=AIL28)*(AKZ3:AKZ54=AIL27)*(ALB3:ALB54="W"))+SUMPRODUCT((AKW3:AKW54=AIL29)*(AKZ3:AKZ54=AIL27)*(ALB3:ALB54="W"))+SUMPRODUCT((AKW3:AKW54=AIL26)*(AKZ3:AKZ54=AIL27)*(ALB3:ALB54="W"))</f>
        <v>0</v>
      </c>
      <c r="AIN27" s="385">
        <f ca="1">SUMPRODUCT((AKW3:AKW54=AIL27)*(AKZ3:AKZ54=AIL28)*(ALA3:ALA54="D"))+SUMPRODUCT((AKW3:AKW54=AIL27)*(AKZ3:AKZ54=AIL29)*(ALA3:ALA54="D"))+SUMPRODUCT((AKW3:AKW54=AIL27)*(AKZ3:AKZ54=AIL26)*(ALA3:ALA54="D"))+SUMPRODUCT((AKW3:AKW54=AIL28)*(AKZ3:AKZ54=AIL27)*(ALA3:ALA54="D"))+SUMPRODUCT((AKW3:AKW54=AIL29)*(AKZ3:AKZ54=AIL27)*(ALA3:ALA54="D"))+SUMPRODUCT((AKW3:AKW54=AIL26)*(AKZ3:AKZ54=AIL27)*(ALA3:ALA54="D"))</f>
        <v>0</v>
      </c>
      <c r="AIO27" s="385">
        <f ca="1">SUMPRODUCT((AKW3:AKW54=AIL27)*(AKZ3:AKZ54=AIL28)*(ALA3:ALA54="L"))+SUMPRODUCT((AKW3:AKW54=AIL27)*(AKZ3:AKZ54=AIL29)*(ALA3:ALA54="L"))+SUMPRODUCT((AKW3:AKW54=AIL27)*(AKZ3:AKZ54=AIL26)*(ALA3:ALA54="L"))+SUMPRODUCT((AKW3:AKW54=AIL28)*(AKZ3:AKZ54=AIL27)*(ALB3:ALB54="L"))+SUMPRODUCT((AKW3:AKW54=AIL29)*(AKZ3:AKZ54=AIL27)*(ALB3:ALB54="L"))+SUMPRODUCT((AKW3:AKW54=AIL26)*(AKZ3:AKZ54=AIL27)*(ALB3:ALB54="L"))</f>
        <v>0</v>
      </c>
      <c r="AIP27" s="385">
        <f ca="1">SUMPRODUCT((AKW3:AKW54=AIL27)*(AKZ3:AKZ54=AIL28)*AKX3:AKX54)+SUMPRODUCT((AKW3:AKW54=AIL27)*(AKZ3:AKZ54=AIL29)*AKX3:AKX54)+SUMPRODUCT((AKW3:AKW54=AIL27)*(AKZ3:AKZ54=AIL25)*AKX3:AKX54)+SUMPRODUCT((AKW3:AKW54=AIL27)*(AKZ3:AKZ54=AIL26)*AKX3:AKX54)+SUMPRODUCT((AKW3:AKW54=AIL28)*(AKZ3:AKZ54=AIL27)*AKY3:AKY54)+SUMPRODUCT((AKW3:AKW54=AIL29)*(AKZ3:AKZ54=AIL27)*AKY3:AKY54)+SUMPRODUCT((AKW3:AKW54=AIL25)*(AKZ3:AKZ54=AIL27)*AKY3:AKY54)+SUMPRODUCT((AKW3:AKW54=AIL26)*(AKZ3:AKZ54=AIL27)*AKY3:AKY54)</f>
        <v>0</v>
      </c>
      <c r="AIQ27" s="385">
        <f ca="1">SUMPRODUCT((AKW3:AKW54=AIL27)*(AKZ3:AKZ54=AIL28)*AKY3:AKY54)+SUMPRODUCT((AKW3:AKW54=AIL27)*(AKZ3:AKZ54=AIL29)*AKY3:AKY54)+SUMPRODUCT((AKW3:AKW54=AIL27)*(AKZ3:AKZ54=AIL25)*AKY3:AKY54)+SUMPRODUCT((AKW3:AKW54=AIL27)*(AKZ3:AKZ54=AIL26)*AKY3:AKY54)+SUMPRODUCT((AKW3:AKW54=AIL28)*(AKZ3:AKZ54=AIL27)*AKX3:AKX54)+SUMPRODUCT((AKW3:AKW54=AIL29)*(AKZ3:AKZ54=AIL27)*AKX3:AKX54)+SUMPRODUCT((AKW3:AKW54=AIL25)*(AKZ3:AKZ54=AIL27)*AKX3:AKX54)+SUMPRODUCT((AKW3:AKW54=AIL26)*(AKZ3:AKZ54=AIL27)*AKX3:AKX54)</f>
        <v>0</v>
      </c>
      <c r="AIR27" s="385">
        <f t="shared" ca="1" si="4281"/>
        <v>1000</v>
      </c>
      <c r="AIS27" s="385" t="str">
        <f t="shared" ca="1" si="4282"/>
        <v/>
      </c>
      <c r="AIT27" s="385" t="str">
        <f ca="1">IF(AIL27&lt;&gt;"",VLOOKUP(AIL27,AGY4:AHE52,7,FALSE),"")</f>
        <v/>
      </c>
      <c r="AIU27" s="385" t="str">
        <f ca="1">IF(AIL27&lt;&gt;"",VLOOKUP(AIL27,AGY4:AHE52,5,FALSE),"")</f>
        <v/>
      </c>
      <c r="AIV27" s="385" t="str">
        <f ca="1">IF(AIL27&lt;&gt;"",VLOOKUP(AIL27,AGY4:AHG52,9,FALSE),"")</f>
        <v/>
      </c>
      <c r="AIW27" s="385" t="str">
        <f t="shared" ca="1" si="4283"/>
        <v/>
      </c>
      <c r="AIX27" s="385" t="str">
        <f t="shared" ref="AIX27" ca="1" si="4602">IF(AIL27&lt;&gt;"",RANK(AIW27,AIW25:AIW29),"")</f>
        <v/>
      </c>
      <c r="AIY27" s="385" t="str">
        <f t="shared" ref="AIY27" ca="1" si="4603">IF(AIL27&lt;&gt;"",SUMPRODUCT((AIW25:AIW29=AIW27)*(AIR25:AIR29&gt;AIR27)),"")</f>
        <v/>
      </c>
      <c r="AIZ27" s="385" t="str">
        <f t="shared" ref="AIZ27" ca="1" si="4604">IF(AIL27&lt;&gt;"",SUMPRODUCT((AIW25:AIW29=AIW27)*(AIR25:AIR29=AIR27)*(AIP25:AIP29&gt;AIP27)),"")</f>
        <v/>
      </c>
      <c r="AJA27" s="385" t="str">
        <f t="shared" ref="AJA27" ca="1" si="4605">IF(AIL27&lt;&gt;"",SUMPRODUCT((AIW25:AIW29=AIW27)*(AIR25:AIR29=AIR27)*(AIP25:AIP29=AIP27)*(AIT25:AIT29&gt;AIT27)),"")</f>
        <v/>
      </c>
      <c r="AJB27" s="385" t="str">
        <f t="shared" ref="AJB27" ca="1" si="4606">IF(AIL27&lt;&gt;"",SUMPRODUCT((AIW25:AIW29=AIW27)*(AIR25:AIR29=AIR27)*(AIP25:AIP29=AIP27)*(AIT25:AIT29=AIT27)*(AIU25:AIU29&gt;AIU27)),"")</f>
        <v/>
      </c>
      <c r="AJC27" s="385" t="str">
        <f t="shared" ref="AJC27" ca="1" si="4607">IF(AIL27&lt;&gt;"",SUMPRODUCT((AIW25:AIW29=AIW27)*(AIR25:AIR29=AIR27)*(AIP25:AIP29=AIP27)*(AIT25:AIT29=AIT27)*(AIU25:AIU29=AIU27)*(AIV25:AIV29&gt;AIV27)),"")</f>
        <v/>
      </c>
      <c r="AJD27" s="385" t="str">
        <f t="shared" ref="AJD27" ca="1" si="4608">IF(AIL27&lt;&gt;"",IF(AJD79&lt;&gt;"",IF(AIK76=3,AJD79,AJD79+AIK76),SUM(AIX27:AJC27)+1),"")</f>
        <v/>
      </c>
      <c r="AJE27" s="385" t="str">
        <f t="shared" ref="AJE27" ca="1" si="4609">IF(AIL27&lt;&gt;"",INDEX(AIL26:AIL29,MATCH(3,AJD26:AJD29,0),0),"")</f>
        <v/>
      </c>
      <c r="AJF27" s="385" t="str">
        <f t="shared" ref="AJF27:AJF28" ca="1" si="4610">IF(AHO25&lt;&gt;"",AHO25,"")</f>
        <v/>
      </c>
      <c r="AJG27" s="385">
        <f ca="1">SUMPRODUCT((AKW3:AKW54=AJF27)*(AKZ3:AKZ54=AJF28)*(ALA3:ALA54="W"))+SUMPRODUCT((AKW3:AKW54=AJF27)*(AKZ3:AKZ54=AJF29)*(ALA3:ALA54="W"))+SUMPRODUCT((AKW3:AKW54=AJF27)*(AKZ3:AKZ54=AJF30)*(ALA3:ALA54="W"))+SUMPRODUCT((AKW3:AKW54=AJF28)*(AKZ3:AKZ54=AJF27)*(ALB3:ALB54="W"))+SUMPRODUCT((AKW3:AKW54=AJF29)*(AKZ3:AKZ54=AJF27)*(ALB3:ALB54="W"))+SUMPRODUCT((AKW3:AKW54=AJF30)*(AKZ3:AKZ54=AJF27)*(ALB3:ALB54="W"))</f>
        <v>0</v>
      </c>
      <c r="AJH27" s="385">
        <f ca="1">SUMPRODUCT((AKW3:AKW54=AJF27)*(AKZ3:AKZ54=AJF28)*(ALA3:ALA54="D"))+SUMPRODUCT((AKW3:AKW54=AJF27)*(AKZ3:AKZ54=AJF29)*(ALA3:ALA54="D"))+SUMPRODUCT((AKW3:AKW54=AJF27)*(AKZ3:AKZ54=AJF30)*(ALA3:ALA54="D"))+SUMPRODUCT((AKW3:AKW54=AJF28)*(AKZ3:AKZ54=AJF27)*(ALA3:ALA54="D"))+SUMPRODUCT((AKW3:AKW54=AJF29)*(AKZ3:AKZ54=AJF27)*(ALA3:ALA54="D"))+SUMPRODUCT((AKW3:AKW54=AJF30)*(AKZ3:AKZ54=AJF27)*(ALA3:ALA54="D"))</f>
        <v>0</v>
      </c>
      <c r="AJI27" s="385">
        <f ca="1">SUMPRODUCT((AKW3:AKW54=AJF27)*(AKZ3:AKZ54=AJF28)*(ALA3:ALA54="L"))+SUMPRODUCT((AKW3:AKW54=AJF27)*(AKZ3:AKZ54=AJF29)*(ALA3:ALA54="L"))+SUMPRODUCT((AKW3:AKW54=AJF27)*(AKZ3:AKZ54=AJF30)*(ALA3:ALA54="L"))+SUMPRODUCT((AKW3:AKW54=AJF28)*(AKZ3:AKZ54=AJF27)*(ALB3:ALB54="L"))+SUMPRODUCT((AKW3:AKW54=AJF29)*(AKZ3:AKZ54=AJF27)*(ALB3:ALB54="L"))+SUMPRODUCT((AKW3:AKW54=AJF30)*(AKZ3:AKZ54=AJF27)*(ALB3:ALB54="L"))</f>
        <v>0</v>
      </c>
      <c r="AJJ27" s="385">
        <f ca="1">SUMPRODUCT((AKW3:AKW54=AJF27)*(AKZ3:AKZ54=AJF28)*AKX3:AKX54)+SUMPRODUCT((AKW3:AKW54=AJF27)*(AKZ3:AKZ54=AJF29)*AKX3:AKX54)+SUMPRODUCT((AKW3:AKW54=AJF27)*(AKZ3:AKZ54=AJF25)*AKX3:AKX54)+SUMPRODUCT((AKW3:AKW54=AJF27)*(AKZ3:AKZ54=AJF26)*AKX3:AKX54)+SUMPRODUCT((AKW3:AKW54=AJF28)*(AKZ3:AKZ54=AJF27)*AKY3:AKY54)+SUMPRODUCT((AKW3:AKW54=AJF29)*(AKZ3:AKZ54=AJF27)*AKY3:AKY54)+SUMPRODUCT((AKW3:AKW54=AJF25)*(AKZ3:AKZ54=AJF27)*AKY3:AKY54)+SUMPRODUCT((AKW3:AKW54=AJF26)*(AKZ3:AKZ54=AJF27)*AKY3:AKY54)</f>
        <v>0</v>
      </c>
      <c r="AJK27" s="385">
        <f ca="1">SUMPRODUCT((AKW3:AKW54=AJF27)*(AKZ3:AKZ54=AJF28)*AKY3:AKY54)+SUMPRODUCT((AKW3:AKW54=AJF27)*(AKZ3:AKZ54=AJF29)*AKY3:AKY54)+SUMPRODUCT((AKW3:AKW54=AJF27)*(AKZ3:AKZ54=AJF25)*AKY3:AKY54)+SUMPRODUCT((AKW3:AKW54=AJF27)*(AKZ3:AKZ54=AJF26)*AKY3:AKY54)+SUMPRODUCT((AKW3:AKW54=AJF28)*(AKZ3:AKZ54=AJF27)*AKX3:AKX54)+SUMPRODUCT((AKW3:AKW54=AJF29)*(AKZ3:AKZ54=AJF27)*AKX3:AKX54)+SUMPRODUCT((AKW3:AKW54=AJF25)*(AKZ3:AKZ54=AJF27)*AKX3:AKX54)+SUMPRODUCT((AKW3:AKW54=AJF26)*(AKZ3:AKZ54=AJF27)*AKX3:AKX54)</f>
        <v>0</v>
      </c>
      <c r="AJL27" s="385">
        <f t="shared" ref="AJL27:AJL28" ca="1" si="4611">AJJ27-AJK27+1000</f>
        <v>1000</v>
      </c>
      <c r="AJM27" s="385" t="str">
        <f t="shared" ref="AJM27:AJM28" ca="1" si="4612">IF(AJF27&lt;&gt;"",AJG27*3+AJH27*1,"")</f>
        <v/>
      </c>
      <c r="AJN27" s="385" t="str">
        <f ca="1">IF(AJF27&lt;&gt;"",VLOOKUP(AJF27,AGY4:AHE52,7,FALSE),"")</f>
        <v/>
      </c>
      <c r="AJO27" s="385" t="str">
        <f ca="1">IF(AJF27&lt;&gt;"",VLOOKUP(AJF27,AGY4:AHE52,5,FALSE),"")</f>
        <v/>
      </c>
      <c r="AJP27" s="385" t="str">
        <f ca="1">IF(AJF27&lt;&gt;"",VLOOKUP(AJF27,AGY4:AHG52,9,FALSE),"")</f>
        <v/>
      </c>
      <c r="AJQ27" s="385" t="str">
        <f t="shared" ref="AJQ27:AJQ28" ca="1" si="4613">AJM27</f>
        <v/>
      </c>
      <c r="AJR27" s="385" t="str">
        <f t="shared" ref="AJR27" ca="1" si="4614">IF(AJF27&lt;&gt;"",RANK(AJQ27,AJQ25:AJQ29),"")</f>
        <v/>
      </c>
      <c r="AJS27" s="385" t="str">
        <f t="shared" ref="AJS27" ca="1" si="4615">IF(AJF27&lt;&gt;"",SUMPRODUCT((AJQ25:AJQ29=AJQ27)*(AJL25:AJL29&gt;AJL27)),"")</f>
        <v/>
      </c>
      <c r="AJT27" s="385" t="str">
        <f t="shared" ref="AJT27" ca="1" si="4616">IF(AJF27&lt;&gt;"",SUMPRODUCT((AJQ25:AJQ29=AJQ27)*(AJL25:AJL29=AJL27)*(AJJ25:AJJ29&gt;AJJ27)),"")</f>
        <v/>
      </c>
      <c r="AJU27" s="385" t="str">
        <f t="shared" ref="AJU27" ca="1" si="4617">IF(AJF27&lt;&gt;"",SUMPRODUCT((AJQ25:AJQ29=AJQ27)*(AJL25:AJL29=AJL27)*(AJJ25:AJJ29=AJJ27)*(AJN25:AJN29&gt;AJN27)),"")</f>
        <v/>
      </c>
      <c r="AJV27" s="385" t="str">
        <f t="shared" ref="AJV27" ca="1" si="4618">IF(AJF27&lt;&gt;"",SUMPRODUCT((AJQ25:AJQ29=AJQ27)*(AJL25:AJL29=AJL27)*(AJJ25:AJJ29=AJJ27)*(AJN25:AJN29=AJN27)*(AJO25:AJO29&gt;AJO27)),"")</f>
        <v/>
      </c>
      <c r="AJW27" s="385" t="str">
        <f t="shared" ref="AJW27" ca="1" si="4619">IF(AJF27&lt;&gt;"",SUMPRODUCT((AJQ25:AJQ29=AJQ27)*(AJL25:AJL29=AJL27)*(AJJ25:AJJ29=AJJ27)*(AJN25:AJN29=AJN27)*(AJO25:AJO29=AJO27)*(AJP25:AJP29&gt;AJP27)),"")</f>
        <v/>
      </c>
      <c r="AJX27" s="385" t="str">
        <f t="shared" ref="AJX27:AJX28" ca="1" si="4620">IF(AJF27&lt;&gt;"",SUM(AJR27:AJW27)+2,"")</f>
        <v/>
      </c>
      <c r="AJY27" s="385" t="str">
        <f t="shared" ref="AJY27" ca="1" si="4621">IF(AJF27&lt;&gt;"",INDEX(AJF27:AJF29,MATCH(3,AJX27:AJX29,0),0),"")</f>
        <v/>
      </c>
      <c r="AKT27" s="385" t="str">
        <f t="shared" ref="AKT27" ca="1" si="4622">IF(AJY27&lt;&gt;"",AJY27,IF(AJE27&lt;&gt;"",AJE27,IF(AIK27&lt;&gt;"",AIK27,AHK27)))</f>
        <v>Netherlands</v>
      </c>
      <c r="AKU27" s="385">
        <v>3</v>
      </c>
      <c r="AKV27" s="385">
        <v>25</v>
      </c>
      <c r="AKW27" s="389"/>
      <c r="AKX27" s="389"/>
      <c r="AKY27" s="389"/>
      <c r="AKZ27" s="389"/>
      <c r="ALA27" s="389"/>
      <c r="ALD27" s="385">
        <f ca="1">VLOOKUP(ALE27,AOZ25:APA29,2,FALSE)</f>
        <v>2</v>
      </c>
      <c r="ALE27" s="386" t="str">
        <f t="shared" si="4018"/>
        <v>Wales</v>
      </c>
      <c r="ALF27" s="385">
        <f ca="1">SUMPRODUCT((APC3:APC54=ALE27)*(APG3:APG54="W"))+SUMPRODUCT((APF3:APF54=ALE27)*(APH3:APH54="W"))</f>
        <v>0</v>
      </c>
      <c r="ALG27" s="385">
        <f ca="1">SUMPRODUCT((APC3:APC54=ALE27)*(APG3:APG54="D"))+SUMPRODUCT((APF3:APF54=ALE27)*(APH3:APH54="D"))</f>
        <v>0</v>
      </c>
      <c r="ALH27" s="385">
        <f ca="1">SUMPRODUCT((APC3:APC54=ALE27)*(APG3:APG54="L"))+SUMPRODUCT((APF3:APF54=ALE27)*(APH3:APH54="L"))</f>
        <v>0</v>
      </c>
      <c r="ALI27" s="385">
        <f t="shared" ref="ALI27" ca="1" si="4623">SUMIF(APC3:APC72,ALE27,APD3:APD72)+SUMIF(APF3:APF72,ALE27,APE3:APE72)</f>
        <v>0</v>
      </c>
      <c r="ALJ27" s="385">
        <f t="shared" ref="ALJ27" ca="1" si="4624">SUMIF(APF3:APF72,ALE27,APD3:APD72)+SUMIF(APC3:APC72,ALE27,APE3:APE72)</f>
        <v>0</v>
      </c>
      <c r="ALK27" s="385">
        <f t="shared" ca="1" si="4021"/>
        <v>1000</v>
      </c>
      <c r="ALL27" s="385">
        <f t="shared" ca="1" si="4022"/>
        <v>0</v>
      </c>
      <c r="ALM27" s="391">
        <f t="shared" si="234"/>
        <v>18</v>
      </c>
      <c r="ALN27" s="385">
        <f t="shared" ref="ALN27" ca="1" si="4625">IF(COUNTIF(ALL25:ALL29,4)&lt;&gt;4,RANK(ALL27,ALL25:ALL29),ALL79)</f>
        <v>1</v>
      </c>
      <c r="ALP27" s="385">
        <f t="shared" ref="ALP27" ca="1" si="4626">SUMPRODUCT((ALN25:ALN28=ALN27)*(ALM25:ALM28&lt;ALM27))+ALN27</f>
        <v>3</v>
      </c>
      <c r="ALQ27" s="386" t="str">
        <f t="shared" ref="ALQ27" ca="1" si="4627">INDEX(ALE25:ALE29,MATCH(3,ALP25:ALP29,0),0)</f>
        <v>Wales</v>
      </c>
      <c r="ALR27" s="385">
        <f t="shared" ref="ALR27" ca="1" si="4628">INDEX(ALN25:ALN29,MATCH(ALQ27,ALE25:ALE29,0),0)</f>
        <v>1</v>
      </c>
      <c r="ALS27" s="385" t="str">
        <f t="shared" ref="ALS27:ALS28" ca="1" si="4629">IF(AND(ALS26&lt;&gt;"",ALR27=1),ALQ27,"")</f>
        <v>Wales</v>
      </c>
      <c r="ALT27" s="385" t="str">
        <f t="shared" ref="ALT27:ALT28" ca="1" si="4630">IF(AND(ALT26&lt;&gt;"",ALR28=2),ALQ28,"")</f>
        <v/>
      </c>
      <c r="ALU27" s="385" t="str">
        <f t="shared" ref="ALU27" ca="1" si="4631">IF(AND(ALU26&lt;&gt;"",ALR29=3),ALQ29,"")</f>
        <v/>
      </c>
      <c r="ALX27" s="385" t="str">
        <f t="shared" ca="1" si="4031"/>
        <v>Wales</v>
      </c>
      <c r="ALY27" s="385">
        <f ca="1">SUMPRODUCT((APC3:APC54=ALX27)*(APF3:APF54=ALX28)*(APG3:APG54="W"))+SUMPRODUCT((APC3:APC54=ALX27)*(APF3:APF54=ALX29)*(APG3:APG54="W"))+SUMPRODUCT((APC3:APC54=ALX27)*(APF3:APF54=ALX25)*(APG3:APG54="W"))+SUMPRODUCT((APC3:APC54=ALX27)*(APF3:APF54=ALX26)*(APG3:APG54="W"))+SUMPRODUCT((APC3:APC54=ALX28)*(APF3:APF54=ALX27)*(APH3:APH54="W"))+SUMPRODUCT((APC3:APC54=ALX29)*(APF3:APF54=ALX27)*(APH3:APH54="W"))+SUMPRODUCT((APC3:APC54=ALX25)*(APF3:APF54=ALX27)*(APH3:APH54="W"))+SUMPRODUCT((APC3:APC54=ALX26)*(APF3:APF54=ALX27)*(APH3:APH54="W"))</f>
        <v>0</v>
      </c>
      <c r="ALZ27" s="385">
        <f ca="1">SUMPRODUCT((APC3:APC54=ALX27)*(APF3:APF54=ALX28)*(APG3:APG54="D"))+SUMPRODUCT((APC3:APC54=ALX27)*(APF3:APF54=ALX29)*(APG3:APG54="D"))+SUMPRODUCT((APC3:APC54=ALX27)*(APF3:APF54=ALX25)*(APG3:APG54="D"))+SUMPRODUCT((APC3:APC54=ALX27)*(APF3:APF54=ALX26)*(APG3:APG54="D"))+SUMPRODUCT((APC3:APC54=ALX28)*(APF3:APF54=ALX27)*(APG3:APG54="D"))+SUMPRODUCT((APC3:APC54=ALX29)*(APF3:APF54=ALX27)*(APG3:APG54="D"))+SUMPRODUCT((APC3:APC54=ALX25)*(APF3:APF54=ALX27)*(APG3:APG54="D"))+SUMPRODUCT((APC3:APC54=ALX26)*(APF3:APF54=ALX27)*(APG3:APG54="D"))</f>
        <v>0</v>
      </c>
      <c r="AMA27" s="385">
        <f ca="1">SUMPRODUCT((APC3:APC54=ALX27)*(APF3:APF54=ALX28)*(APG3:APG54="L"))+SUMPRODUCT((APC3:APC54=ALX27)*(APF3:APF54=ALX29)*(APG3:APG54="L"))+SUMPRODUCT((APC3:APC54=ALX27)*(APF3:APF54=ALX25)*(APG3:APG54="L"))+SUMPRODUCT((APC3:APC54=ALX27)*(APF3:APF54=ALX26)*(APG3:APG54="L"))+SUMPRODUCT((APC3:APC54=ALX28)*(APF3:APF54=ALX27)*(APH3:APH54="L"))+SUMPRODUCT((APC3:APC54=ALX29)*(APF3:APF54=ALX27)*(APH3:APH54="L"))+SUMPRODUCT((APC3:APC54=ALX25)*(APF3:APF54=ALX27)*(APH3:APH54="L"))+SUMPRODUCT((APC3:APC54=ALX26)*(APF3:APF54=ALX27)*(APH3:APH54="L"))</f>
        <v>0</v>
      </c>
      <c r="AMB27" s="385">
        <f ca="1">SUMPRODUCT((APC3:APC54=ALX27)*(APF3:APF54=ALX28)*APD3:APD54)+SUMPRODUCT((APC3:APC54=ALX27)*(APF3:APF54=ALX29)*APD3:APD54)+SUMPRODUCT((APC3:APC54=ALX27)*(APF3:APF54=ALX25)*APD3:APD54)+SUMPRODUCT((APC3:APC54=ALX27)*(APF3:APF54=ALX26)*APD3:APD54)+SUMPRODUCT((APC3:APC54=ALX28)*(APF3:APF54=ALX27)*APE3:APE54)+SUMPRODUCT((APC3:APC54=ALX29)*(APF3:APF54=ALX27)*APE3:APE54)+SUMPRODUCT((APC3:APC54=ALX25)*(APF3:APF54=ALX27)*APE3:APE54)+SUMPRODUCT((APC3:APC54=ALX26)*(APF3:APF54=ALX27)*APE3:APE54)</f>
        <v>0</v>
      </c>
      <c r="AMC27" s="385">
        <f ca="1">SUMPRODUCT((APC3:APC54=ALX27)*(APF3:APF54=ALX28)*APE3:APE54)+SUMPRODUCT((APC3:APC54=ALX27)*(APF3:APF54=ALX29)*APE3:APE54)+SUMPRODUCT((APC3:APC54=ALX27)*(APF3:APF54=ALX25)*APE3:APE54)+SUMPRODUCT((APC3:APC54=ALX27)*(APF3:APF54=ALX26)*APE3:APE54)+SUMPRODUCT((APC3:APC54=ALX28)*(APF3:APF54=ALX27)*APD3:APD54)+SUMPRODUCT((APC3:APC54=ALX29)*(APF3:APF54=ALX27)*APD3:APD54)+SUMPRODUCT((APC3:APC54=ALX25)*(APF3:APF54=ALX27)*APD3:APD54)+SUMPRODUCT((APC3:APC54=ALX26)*(APF3:APF54=ALX27)*APD3:APD54)</f>
        <v>0</v>
      </c>
      <c r="AMD27" s="385">
        <f t="shared" ca="1" si="4032"/>
        <v>1000</v>
      </c>
      <c r="AME27" s="385">
        <f t="shared" ca="1" si="4033"/>
        <v>0</v>
      </c>
      <c r="AMF27" s="385">
        <f ca="1">IF(ALX27&lt;&gt;"",VLOOKUP(ALX27,ALE4:ALK52,7,FALSE),"")</f>
        <v>1000</v>
      </c>
      <c r="AMG27" s="385">
        <f ca="1">IF(ALX27&lt;&gt;"",VLOOKUP(ALX27,ALE4:ALK52,5,FALSE),"")</f>
        <v>0</v>
      </c>
      <c r="AMH27" s="385">
        <f ca="1">IF(ALX27&lt;&gt;"",VLOOKUP(ALX27,ALE4:ALM52,9,FALSE),"")</f>
        <v>18</v>
      </c>
      <c r="AMI27" s="385">
        <f t="shared" ca="1" si="4034"/>
        <v>0</v>
      </c>
      <c r="AMJ27" s="385">
        <f t="shared" ref="AMJ27" ca="1" si="4632">IF(ALX27&lt;&gt;"",RANK(AMI27,AMI25:AMI29),"")</f>
        <v>1</v>
      </c>
      <c r="AMK27" s="385">
        <f t="shared" ref="AMK27" ca="1" si="4633">IF(ALX27&lt;&gt;"",SUMPRODUCT((AMI25:AMI29=AMI27)*(AMD25:AMD29&gt;AMD27)),"")</f>
        <v>0</v>
      </c>
      <c r="AML27" s="385">
        <f t="shared" ref="AML27" ca="1" si="4634">IF(ALX27&lt;&gt;"",SUMPRODUCT((AMI25:AMI29=AMI27)*(AMD25:AMD29=AMD27)*(AMB25:AMB29&gt;AMB27)),"")</f>
        <v>0</v>
      </c>
      <c r="AMM27" s="385">
        <f t="shared" ref="AMM27" ca="1" si="4635">IF(ALX27&lt;&gt;"",SUMPRODUCT((AMI25:AMI29=AMI27)*(AMD25:AMD29=AMD27)*(AMB25:AMB29=AMB27)*(AMF25:AMF29&gt;AMF27)),"")</f>
        <v>0</v>
      </c>
      <c r="AMN27" s="385">
        <f t="shared" ref="AMN27" ca="1" si="4636">IF(ALX27&lt;&gt;"",SUMPRODUCT((AMI25:AMI29=AMI27)*(AMD25:AMD29=AMD27)*(AMB25:AMB29=AMB27)*(AMF25:AMF29=AMF27)*(AMG25:AMG29&gt;AMG27)),"")</f>
        <v>0</v>
      </c>
      <c r="AMO27" s="385">
        <f t="shared" ref="AMO27" ca="1" si="4637">IF(ALX27&lt;&gt;"",SUMPRODUCT((AMI25:AMI29=AMI27)*(AMD25:AMD29=AMD27)*(AMB25:AMB29=AMB27)*(AMF25:AMF29=AMF27)*(AMG25:AMG29=AMG27)*(AMH25:AMH29&gt;AMH27)),"")</f>
        <v>1</v>
      </c>
      <c r="AMP27" s="385">
        <f t="shared" ref="AMP27" ca="1" si="4638">IF(ALX27&lt;&gt;"",IF(AMP79&lt;&gt;"",IF(ALW76=3,AMP79,AMP79+ALW76),SUM(AMJ27:AMO27)),"")</f>
        <v>2</v>
      </c>
      <c r="AMQ27" s="385" t="str">
        <f t="shared" ref="AMQ27" ca="1" si="4639">IF(ALX27&lt;&gt;"",INDEX(ALX25:ALX29,MATCH(3,AMP25:AMP29,0),0),"")</f>
        <v>Netherlands</v>
      </c>
      <c r="AMR27" s="385" t="str">
        <f t="shared" ca="1" si="4311"/>
        <v/>
      </c>
      <c r="AMS27" s="385">
        <f ca="1">SUMPRODUCT((APC3:APC54=AMR27)*(APF3:APF54=AMR28)*(APG3:APG54="W"))+SUMPRODUCT((APC3:APC54=AMR27)*(APF3:APF54=AMR29)*(APG3:APG54="W"))+SUMPRODUCT((APC3:APC54=AMR27)*(APF3:APF54=AMR26)*(APG3:APG54="W"))+SUMPRODUCT((APC3:APC54=AMR28)*(APF3:APF54=AMR27)*(APH3:APH54="W"))+SUMPRODUCT((APC3:APC54=AMR29)*(APF3:APF54=AMR27)*(APH3:APH54="W"))+SUMPRODUCT((APC3:APC54=AMR26)*(APF3:APF54=AMR27)*(APH3:APH54="W"))</f>
        <v>0</v>
      </c>
      <c r="AMT27" s="385">
        <f ca="1">SUMPRODUCT((APC3:APC54=AMR27)*(APF3:APF54=AMR28)*(APG3:APG54="D"))+SUMPRODUCT((APC3:APC54=AMR27)*(APF3:APF54=AMR29)*(APG3:APG54="D"))+SUMPRODUCT((APC3:APC54=AMR27)*(APF3:APF54=AMR26)*(APG3:APG54="D"))+SUMPRODUCT((APC3:APC54=AMR28)*(APF3:APF54=AMR27)*(APG3:APG54="D"))+SUMPRODUCT((APC3:APC54=AMR29)*(APF3:APF54=AMR27)*(APG3:APG54="D"))+SUMPRODUCT((APC3:APC54=AMR26)*(APF3:APF54=AMR27)*(APG3:APG54="D"))</f>
        <v>0</v>
      </c>
      <c r="AMU27" s="385">
        <f ca="1">SUMPRODUCT((APC3:APC54=AMR27)*(APF3:APF54=AMR28)*(APG3:APG54="L"))+SUMPRODUCT((APC3:APC54=AMR27)*(APF3:APF54=AMR29)*(APG3:APG54="L"))+SUMPRODUCT((APC3:APC54=AMR27)*(APF3:APF54=AMR26)*(APG3:APG54="L"))+SUMPRODUCT((APC3:APC54=AMR28)*(APF3:APF54=AMR27)*(APH3:APH54="L"))+SUMPRODUCT((APC3:APC54=AMR29)*(APF3:APF54=AMR27)*(APH3:APH54="L"))+SUMPRODUCT((APC3:APC54=AMR26)*(APF3:APF54=AMR27)*(APH3:APH54="L"))</f>
        <v>0</v>
      </c>
      <c r="AMV27" s="385">
        <f ca="1">SUMPRODUCT((APC3:APC54=AMR27)*(APF3:APF54=AMR28)*APD3:APD54)+SUMPRODUCT((APC3:APC54=AMR27)*(APF3:APF54=AMR29)*APD3:APD54)+SUMPRODUCT((APC3:APC54=AMR27)*(APF3:APF54=AMR25)*APD3:APD54)+SUMPRODUCT((APC3:APC54=AMR27)*(APF3:APF54=AMR26)*APD3:APD54)+SUMPRODUCT((APC3:APC54=AMR28)*(APF3:APF54=AMR27)*APE3:APE54)+SUMPRODUCT((APC3:APC54=AMR29)*(APF3:APF54=AMR27)*APE3:APE54)+SUMPRODUCT((APC3:APC54=AMR25)*(APF3:APF54=AMR27)*APE3:APE54)+SUMPRODUCT((APC3:APC54=AMR26)*(APF3:APF54=AMR27)*APE3:APE54)</f>
        <v>0</v>
      </c>
      <c r="AMW27" s="385">
        <f ca="1">SUMPRODUCT((APC3:APC54=AMR27)*(APF3:APF54=AMR28)*APE3:APE54)+SUMPRODUCT((APC3:APC54=AMR27)*(APF3:APF54=AMR29)*APE3:APE54)+SUMPRODUCT((APC3:APC54=AMR27)*(APF3:APF54=AMR25)*APE3:APE54)+SUMPRODUCT((APC3:APC54=AMR27)*(APF3:APF54=AMR26)*APE3:APE54)+SUMPRODUCT((APC3:APC54=AMR28)*(APF3:APF54=AMR27)*APD3:APD54)+SUMPRODUCT((APC3:APC54=AMR29)*(APF3:APF54=AMR27)*APD3:APD54)+SUMPRODUCT((APC3:APC54=AMR25)*(APF3:APF54=AMR27)*APD3:APD54)+SUMPRODUCT((APC3:APC54=AMR26)*(APF3:APF54=AMR27)*APD3:APD54)</f>
        <v>0</v>
      </c>
      <c r="AMX27" s="385">
        <f t="shared" ca="1" si="4312"/>
        <v>1000</v>
      </c>
      <c r="AMY27" s="385" t="str">
        <f t="shared" ca="1" si="4313"/>
        <v/>
      </c>
      <c r="AMZ27" s="385" t="str">
        <f ca="1">IF(AMR27&lt;&gt;"",VLOOKUP(AMR27,ALE4:ALK52,7,FALSE),"")</f>
        <v/>
      </c>
      <c r="ANA27" s="385" t="str">
        <f ca="1">IF(AMR27&lt;&gt;"",VLOOKUP(AMR27,ALE4:ALK52,5,FALSE),"")</f>
        <v/>
      </c>
      <c r="ANB27" s="385" t="str">
        <f ca="1">IF(AMR27&lt;&gt;"",VLOOKUP(AMR27,ALE4:ALM52,9,FALSE),"")</f>
        <v/>
      </c>
      <c r="ANC27" s="385" t="str">
        <f t="shared" ca="1" si="4314"/>
        <v/>
      </c>
      <c r="AND27" s="385" t="str">
        <f t="shared" ref="AND27" ca="1" si="4640">IF(AMR27&lt;&gt;"",RANK(ANC27,ANC25:ANC29),"")</f>
        <v/>
      </c>
      <c r="ANE27" s="385" t="str">
        <f t="shared" ref="ANE27" ca="1" si="4641">IF(AMR27&lt;&gt;"",SUMPRODUCT((ANC25:ANC29=ANC27)*(AMX25:AMX29&gt;AMX27)),"")</f>
        <v/>
      </c>
      <c r="ANF27" s="385" t="str">
        <f t="shared" ref="ANF27" ca="1" si="4642">IF(AMR27&lt;&gt;"",SUMPRODUCT((ANC25:ANC29=ANC27)*(AMX25:AMX29=AMX27)*(AMV25:AMV29&gt;AMV27)),"")</f>
        <v/>
      </c>
      <c r="ANG27" s="385" t="str">
        <f t="shared" ref="ANG27" ca="1" si="4643">IF(AMR27&lt;&gt;"",SUMPRODUCT((ANC25:ANC29=ANC27)*(AMX25:AMX29=AMX27)*(AMV25:AMV29=AMV27)*(AMZ25:AMZ29&gt;AMZ27)),"")</f>
        <v/>
      </c>
      <c r="ANH27" s="385" t="str">
        <f t="shared" ref="ANH27" ca="1" si="4644">IF(AMR27&lt;&gt;"",SUMPRODUCT((ANC25:ANC29=ANC27)*(AMX25:AMX29=AMX27)*(AMV25:AMV29=AMV27)*(AMZ25:AMZ29=AMZ27)*(ANA25:ANA29&gt;ANA27)),"")</f>
        <v/>
      </c>
      <c r="ANI27" s="385" t="str">
        <f t="shared" ref="ANI27" ca="1" si="4645">IF(AMR27&lt;&gt;"",SUMPRODUCT((ANC25:ANC29=ANC27)*(AMX25:AMX29=AMX27)*(AMV25:AMV29=AMV27)*(AMZ25:AMZ29=AMZ27)*(ANA25:ANA29=ANA27)*(ANB25:ANB29&gt;ANB27)),"")</f>
        <v/>
      </c>
      <c r="ANJ27" s="385" t="str">
        <f t="shared" ref="ANJ27" ca="1" si="4646">IF(AMR27&lt;&gt;"",IF(ANJ79&lt;&gt;"",IF(AMQ76=3,ANJ79,ANJ79+AMQ76),SUM(AND27:ANI27)+1),"")</f>
        <v/>
      </c>
      <c r="ANK27" s="385" t="str">
        <f t="shared" ref="ANK27" ca="1" si="4647">IF(AMR27&lt;&gt;"",INDEX(AMR26:AMR29,MATCH(3,ANJ26:ANJ29,0),0),"")</f>
        <v/>
      </c>
      <c r="ANL27" s="385" t="str">
        <f t="shared" ref="ANL27:ANL28" ca="1" si="4648">IF(ALU25&lt;&gt;"",ALU25,"")</f>
        <v/>
      </c>
      <c r="ANM27" s="385">
        <f ca="1">SUMPRODUCT((APC3:APC54=ANL27)*(APF3:APF54=ANL28)*(APG3:APG54="W"))+SUMPRODUCT((APC3:APC54=ANL27)*(APF3:APF54=ANL29)*(APG3:APG54="W"))+SUMPRODUCT((APC3:APC54=ANL27)*(APF3:APF54=ANL30)*(APG3:APG54="W"))+SUMPRODUCT((APC3:APC54=ANL28)*(APF3:APF54=ANL27)*(APH3:APH54="W"))+SUMPRODUCT((APC3:APC54=ANL29)*(APF3:APF54=ANL27)*(APH3:APH54="W"))+SUMPRODUCT((APC3:APC54=ANL30)*(APF3:APF54=ANL27)*(APH3:APH54="W"))</f>
        <v>0</v>
      </c>
      <c r="ANN27" s="385">
        <f ca="1">SUMPRODUCT((APC3:APC54=ANL27)*(APF3:APF54=ANL28)*(APG3:APG54="D"))+SUMPRODUCT((APC3:APC54=ANL27)*(APF3:APF54=ANL29)*(APG3:APG54="D"))+SUMPRODUCT((APC3:APC54=ANL27)*(APF3:APF54=ANL30)*(APG3:APG54="D"))+SUMPRODUCT((APC3:APC54=ANL28)*(APF3:APF54=ANL27)*(APG3:APG54="D"))+SUMPRODUCT((APC3:APC54=ANL29)*(APF3:APF54=ANL27)*(APG3:APG54="D"))+SUMPRODUCT((APC3:APC54=ANL30)*(APF3:APF54=ANL27)*(APG3:APG54="D"))</f>
        <v>0</v>
      </c>
      <c r="ANO27" s="385">
        <f ca="1">SUMPRODUCT((APC3:APC54=ANL27)*(APF3:APF54=ANL28)*(APG3:APG54="L"))+SUMPRODUCT((APC3:APC54=ANL27)*(APF3:APF54=ANL29)*(APG3:APG54="L"))+SUMPRODUCT((APC3:APC54=ANL27)*(APF3:APF54=ANL30)*(APG3:APG54="L"))+SUMPRODUCT((APC3:APC54=ANL28)*(APF3:APF54=ANL27)*(APH3:APH54="L"))+SUMPRODUCT((APC3:APC54=ANL29)*(APF3:APF54=ANL27)*(APH3:APH54="L"))+SUMPRODUCT((APC3:APC54=ANL30)*(APF3:APF54=ANL27)*(APH3:APH54="L"))</f>
        <v>0</v>
      </c>
      <c r="ANP27" s="385">
        <f ca="1">SUMPRODUCT((APC3:APC54=ANL27)*(APF3:APF54=ANL28)*APD3:APD54)+SUMPRODUCT((APC3:APC54=ANL27)*(APF3:APF54=ANL29)*APD3:APD54)+SUMPRODUCT((APC3:APC54=ANL27)*(APF3:APF54=ANL25)*APD3:APD54)+SUMPRODUCT((APC3:APC54=ANL27)*(APF3:APF54=ANL26)*APD3:APD54)+SUMPRODUCT((APC3:APC54=ANL28)*(APF3:APF54=ANL27)*APE3:APE54)+SUMPRODUCT((APC3:APC54=ANL29)*(APF3:APF54=ANL27)*APE3:APE54)+SUMPRODUCT((APC3:APC54=ANL25)*(APF3:APF54=ANL27)*APE3:APE54)+SUMPRODUCT((APC3:APC54=ANL26)*(APF3:APF54=ANL27)*APE3:APE54)</f>
        <v>0</v>
      </c>
      <c r="ANQ27" s="385">
        <f ca="1">SUMPRODUCT((APC3:APC54=ANL27)*(APF3:APF54=ANL28)*APE3:APE54)+SUMPRODUCT((APC3:APC54=ANL27)*(APF3:APF54=ANL29)*APE3:APE54)+SUMPRODUCT((APC3:APC54=ANL27)*(APF3:APF54=ANL25)*APE3:APE54)+SUMPRODUCT((APC3:APC54=ANL27)*(APF3:APF54=ANL26)*APE3:APE54)+SUMPRODUCT((APC3:APC54=ANL28)*(APF3:APF54=ANL27)*APD3:APD54)+SUMPRODUCT((APC3:APC54=ANL29)*(APF3:APF54=ANL27)*APD3:APD54)+SUMPRODUCT((APC3:APC54=ANL25)*(APF3:APF54=ANL27)*APD3:APD54)+SUMPRODUCT((APC3:APC54=ANL26)*(APF3:APF54=ANL27)*APD3:APD54)</f>
        <v>0</v>
      </c>
      <c r="ANR27" s="385">
        <f t="shared" ref="ANR27:ANR28" ca="1" si="4649">ANP27-ANQ27+1000</f>
        <v>1000</v>
      </c>
      <c r="ANS27" s="385" t="str">
        <f t="shared" ref="ANS27:ANS28" ca="1" si="4650">IF(ANL27&lt;&gt;"",ANM27*3+ANN27*1,"")</f>
        <v/>
      </c>
      <c r="ANT27" s="385" t="str">
        <f ca="1">IF(ANL27&lt;&gt;"",VLOOKUP(ANL27,ALE4:ALK52,7,FALSE),"")</f>
        <v/>
      </c>
      <c r="ANU27" s="385" t="str">
        <f ca="1">IF(ANL27&lt;&gt;"",VLOOKUP(ANL27,ALE4:ALK52,5,FALSE),"")</f>
        <v/>
      </c>
      <c r="ANV27" s="385" t="str">
        <f ca="1">IF(ANL27&lt;&gt;"",VLOOKUP(ANL27,ALE4:ALM52,9,FALSE),"")</f>
        <v/>
      </c>
      <c r="ANW27" s="385" t="str">
        <f t="shared" ref="ANW27:ANW28" ca="1" si="4651">ANS27</f>
        <v/>
      </c>
      <c r="ANX27" s="385" t="str">
        <f t="shared" ref="ANX27" ca="1" si="4652">IF(ANL27&lt;&gt;"",RANK(ANW27,ANW25:ANW29),"")</f>
        <v/>
      </c>
      <c r="ANY27" s="385" t="str">
        <f t="shared" ref="ANY27" ca="1" si="4653">IF(ANL27&lt;&gt;"",SUMPRODUCT((ANW25:ANW29=ANW27)*(ANR25:ANR29&gt;ANR27)),"")</f>
        <v/>
      </c>
      <c r="ANZ27" s="385" t="str">
        <f t="shared" ref="ANZ27" ca="1" si="4654">IF(ANL27&lt;&gt;"",SUMPRODUCT((ANW25:ANW29=ANW27)*(ANR25:ANR29=ANR27)*(ANP25:ANP29&gt;ANP27)),"")</f>
        <v/>
      </c>
      <c r="AOA27" s="385" t="str">
        <f t="shared" ref="AOA27" ca="1" si="4655">IF(ANL27&lt;&gt;"",SUMPRODUCT((ANW25:ANW29=ANW27)*(ANR25:ANR29=ANR27)*(ANP25:ANP29=ANP27)*(ANT25:ANT29&gt;ANT27)),"")</f>
        <v/>
      </c>
      <c r="AOB27" s="385" t="str">
        <f t="shared" ref="AOB27" ca="1" si="4656">IF(ANL27&lt;&gt;"",SUMPRODUCT((ANW25:ANW29=ANW27)*(ANR25:ANR29=ANR27)*(ANP25:ANP29=ANP27)*(ANT25:ANT29=ANT27)*(ANU25:ANU29&gt;ANU27)),"")</f>
        <v/>
      </c>
      <c r="AOC27" s="385" t="str">
        <f t="shared" ref="AOC27" ca="1" si="4657">IF(ANL27&lt;&gt;"",SUMPRODUCT((ANW25:ANW29=ANW27)*(ANR25:ANR29=ANR27)*(ANP25:ANP29=ANP27)*(ANT25:ANT29=ANT27)*(ANU25:ANU29=ANU27)*(ANV25:ANV29&gt;ANV27)),"")</f>
        <v/>
      </c>
      <c r="AOD27" s="385" t="str">
        <f t="shared" ref="AOD27:AOD28" ca="1" si="4658">IF(ANL27&lt;&gt;"",SUM(ANX27:AOC27)+2,"")</f>
        <v/>
      </c>
      <c r="AOE27" s="385" t="str">
        <f t="shared" ref="AOE27" ca="1" si="4659">IF(ANL27&lt;&gt;"",INDEX(ANL27:ANL29,MATCH(3,AOD27:AOD29,0),0),"")</f>
        <v/>
      </c>
      <c r="AOZ27" s="385" t="str">
        <f t="shared" ref="AOZ27" ca="1" si="4660">IF(AOE27&lt;&gt;"",AOE27,IF(ANK27&lt;&gt;"",ANK27,IF(AMQ27&lt;&gt;"",AMQ27,ALQ27)))</f>
        <v>Netherlands</v>
      </c>
      <c r="APA27" s="385">
        <v>3</v>
      </c>
      <c r="APB27" s="385">
        <v>25</v>
      </c>
      <c r="APC27" s="389"/>
      <c r="APD27" s="389"/>
      <c r="APE27" s="389"/>
      <c r="APF27" s="389"/>
      <c r="APG27" s="389"/>
      <c r="APJ27" s="385">
        <f ca="1">VLOOKUP(APK27,ATF25:ATG29,2,FALSE)</f>
        <v>2</v>
      </c>
      <c r="APK27" s="386" t="str">
        <f t="shared" si="4044"/>
        <v>Wales</v>
      </c>
      <c r="APL27" s="385">
        <f ca="1">SUMPRODUCT((ATI3:ATI54=APK27)*(ATM3:ATM54="W"))+SUMPRODUCT((ATL3:ATL54=APK27)*(ATN3:ATN54="W"))</f>
        <v>0</v>
      </c>
      <c r="APM27" s="385">
        <f ca="1">SUMPRODUCT((ATI3:ATI54=APK27)*(ATM3:ATM54="D"))+SUMPRODUCT((ATL3:ATL54=APK27)*(ATN3:ATN54="D"))</f>
        <v>0</v>
      </c>
      <c r="APN27" s="385">
        <f ca="1">SUMPRODUCT((ATI3:ATI54=APK27)*(ATM3:ATM54="L"))+SUMPRODUCT((ATL3:ATL54=APK27)*(ATN3:ATN54="L"))</f>
        <v>0</v>
      </c>
      <c r="APO27" s="385">
        <f t="shared" ref="APO27" ca="1" si="4661">SUMIF(ATI3:ATI72,APK27,ATJ3:ATJ72)+SUMIF(ATL3:ATL72,APK27,ATK3:ATK72)</f>
        <v>0</v>
      </c>
      <c r="APP27" s="385">
        <f t="shared" ref="APP27" ca="1" si="4662">SUMIF(ATL3:ATL72,APK27,ATJ3:ATJ72)+SUMIF(ATI3:ATI72,APK27,ATK3:ATK72)</f>
        <v>0</v>
      </c>
      <c r="APQ27" s="385">
        <f t="shared" ca="1" si="4047"/>
        <v>1000</v>
      </c>
      <c r="APR27" s="385">
        <f t="shared" ca="1" si="4048"/>
        <v>0</v>
      </c>
      <c r="APS27" s="391">
        <f t="shared" si="261"/>
        <v>18</v>
      </c>
      <c r="APT27" s="385">
        <f t="shared" ref="APT27" ca="1" si="4663">IF(COUNTIF(APR25:APR29,4)&lt;&gt;4,RANK(APR27,APR25:APR29),APR79)</f>
        <v>1</v>
      </c>
      <c r="APV27" s="385">
        <f t="shared" ref="APV27" ca="1" si="4664">SUMPRODUCT((APT25:APT28=APT27)*(APS25:APS28&lt;APS27))+APT27</f>
        <v>3</v>
      </c>
      <c r="APW27" s="386" t="str">
        <f t="shared" ref="APW27" ca="1" si="4665">INDEX(APK25:APK29,MATCH(3,APV25:APV29,0),0)</f>
        <v>Wales</v>
      </c>
      <c r="APX27" s="385">
        <f t="shared" ref="APX27" ca="1" si="4666">INDEX(APT25:APT29,MATCH(APW27,APK25:APK29,0),0)</f>
        <v>1</v>
      </c>
      <c r="APY27" s="385" t="str">
        <f t="shared" ref="APY27:APY28" ca="1" si="4667">IF(AND(APY26&lt;&gt;"",APX27=1),APW27,"")</f>
        <v>Wales</v>
      </c>
      <c r="APZ27" s="385" t="str">
        <f t="shared" ref="APZ27:APZ28" ca="1" si="4668">IF(AND(APZ26&lt;&gt;"",APX28=2),APW28,"")</f>
        <v/>
      </c>
      <c r="AQA27" s="385" t="str">
        <f t="shared" ref="AQA27" ca="1" si="4669">IF(AND(AQA26&lt;&gt;"",APX29=3),APW29,"")</f>
        <v/>
      </c>
      <c r="AQD27" s="385" t="str">
        <f t="shared" ca="1" si="4057"/>
        <v>Wales</v>
      </c>
      <c r="AQE27" s="385">
        <f ca="1">SUMPRODUCT((ATI3:ATI54=AQD27)*(ATL3:ATL54=AQD28)*(ATM3:ATM54="W"))+SUMPRODUCT((ATI3:ATI54=AQD27)*(ATL3:ATL54=AQD29)*(ATM3:ATM54="W"))+SUMPRODUCT((ATI3:ATI54=AQD27)*(ATL3:ATL54=AQD25)*(ATM3:ATM54="W"))+SUMPRODUCT((ATI3:ATI54=AQD27)*(ATL3:ATL54=AQD26)*(ATM3:ATM54="W"))+SUMPRODUCT((ATI3:ATI54=AQD28)*(ATL3:ATL54=AQD27)*(ATN3:ATN54="W"))+SUMPRODUCT((ATI3:ATI54=AQD29)*(ATL3:ATL54=AQD27)*(ATN3:ATN54="W"))+SUMPRODUCT((ATI3:ATI54=AQD25)*(ATL3:ATL54=AQD27)*(ATN3:ATN54="W"))+SUMPRODUCT((ATI3:ATI54=AQD26)*(ATL3:ATL54=AQD27)*(ATN3:ATN54="W"))</f>
        <v>0</v>
      </c>
      <c r="AQF27" s="385">
        <f ca="1">SUMPRODUCT((ATI3:ATI54=AQD27)*(ATL3:ATL54=AQD28)*(ATM3:ATM54="D"))+SUMPRODUCT((ATI3:ATI54=AQD27)*(ATL3:ATL54=AQD29)*(ATM3:ATM54="D"))+SUMPRODUCT((ATI3:ATI54=AQD27)*(ATL3:ATL54=AQD25)*(ATM3:ATM54="D"))+SUMPRODUCT((ATI3:ATI54=AQD27)*(ATL3:ATL54=AQD26)*(ATM3:ATM54="D"))+SUMPRODUCT((ATI3:ATI54=AQD28)*(ATL3:ATL54=AQD27)*(ATM3:ATM54="D"))+SUMPRODUCT((ATI3:ATI54=AQD29)*(ATL3:ATL54=AQD27)*(ATM3:ATM54="D"))+SUMPRODUCT((ATI3:ATI54=AQD25)*(ATL3:ATL54=AQD27)*(ATM3:ATM54="D"))+SUMPRODUCT((ATI3:ATI54=AQD26)*(ATL3:ATL54=AQD27)*(ATM3:ATM54="D"))</f>
        <v>0</v>
      </c>
      <c r="AQG27" s="385">
        <f ca="1">SUMPRODUCT((ATI3:ATI54=AQD27)*(ATL3:ATL54=AQD28)*(ATM3:ATM54="L"))+SUMPRODUCT((ATI3:ATI54=AQD27)*(ATL3:ATL54=AQD29)*(ATM3:ATM54="L"))+SUMPRODUCT((ATI3:ATI54=AQD27)*(ATL3:ATL54=AQD25)*(ATM3:ATM54="L"))+SUMPRODUCT((ATI3:ATI54=AQD27)*(ATL3:ATL54=AQD26)*(ATM3:ATM54="L"))+SUMPRODUCT((ATI3:ATI54=AQD28)*(ATL3:ATL54=AQD27)*(ATN3:ATN54="L"))+SUMPRODUCT((ATI3:ATI54=AQD29)*(ATL3:ATL54=AQD27)*(ATN3:ATN54="L"))+SUMPRODUCT((ATI3:ATI54=AQD25)*(ATL3:ATL54=AQD27)*(ATN3:ATN54="L"))+SUMPRODUCT((ATI3:ATI54=AQD26)*(ATL3:ATL54=AQD27)*(ATN3:ATN54="L"))</f>
        <v>0</v>
      </c>
      <c r="AQH27" s="385">
        <f ca="1">SUMPRODUCT((ATI3:ATI54=AQD27)*(ATL3:ATL54=AQD28)*ATJ3:ATJ54)+SUMPRODUCT((ATI3:ATI54=AQD27)*(ATL3:ATL54=AQD29)*ATJ3:ATJ54)+SUMPRODUCT((ATI3:ATI54=AQD27)*(ATL3:ATL54=AQD25)*ATJ3:ATJ54)+SUMPRODUCT((ATI3:ATI54=AQD27)*(ATL3:ATL54=AQD26)*ATJ3:ATJ54)+SUMPRODUCT((ATI3:ATI54=AQD28)*(ATL3:ATL54=AQD27)*ATK3:ATK54)+SUMPRODUCT((ATI3:ATI54=AQD29)*(ATL3:ATL54=AQD27)*ATK3:ATK54)+SUMPRODUCT((ATI3:ATI54=AQD25)*(ATL3:ATL54=AQD27)*ATK3:ATK54)+SUMPRODUCT((ATI3:ATI54=AQD26)*(ATL3:ATL54=AQD27)*ATK3:ATK54)</f>
        <v>0</v>
      </c>
      <c r="AQI27" s="385">
        <f ca="1">SUMPRODUCT((ATI3:ATI54=AQD27)*(ATL3:ATL54=AQD28)*ATK3:ATK54)+SUMPRODUCT((ATI3:ATI54=AQD27)*(ATL3:ATL54=AQD29)*ATK3:ATK54)+SUMPRODUCT((ATI3:ATI54=AQD27)*(ATL3:ATL54=AQD25)*ATK3:ATK54)+SUMPRODUCT((ATI3:ATI54=AQD27)*(ATL3:ATL54=AQD26)*ATK3:ATK54)+SUMPRODUCT((ATI3:ATI54=AQD28)*(ATL3:ATL54=AQD27)*ATJ3:ATJ54)+SUMPRODUCT((ATI3:ATI54=AQD29)*(ATL3:ATL54=AQD27)*ATJ3:ATJ54)+SUMPRODUCT((ATI3:ATI54=AQD25)*(ATL3:ATL54=AQD27)*ATJ3:ATJ54)+SUMPRODUCT((ATI3:ATI54=AQD26)*(ATL3:ATL54=AQD27)*ATJ3:ATJ54)</f>
        <v>0</v>
      </c>
      <c r="AQJ27" s="385">
        <f t="shared" ca="1" si="4058"/>
        <v>1000</v>
      </c>
      <c r="AQK27" s="385">
        <f t="shared" ca="1" si="4059"/>
        <v>0</v>
      </c>
      <c r="AQL27" s="385">
        <f ca="1">IF(AQD27&lt;&gt;"",VLOOKUP(AQD27,APK4:APQ52,7,FALSE),"")</f>
        <v>1000</v>
      </c>
      <c r="AQM27" s="385">
        <f ca="1">IF(AQD27&lt;&gt;"",VLOOKUP(AQD27,APK4:APQ52,5,FALSE),"")</f>
        <v>0</v>
      </c>
      <c r="AQN27" s="385">
        <f ca="1">IF(AQD27&lt;&gt;"",VLOOKUP(AQD27,APK4:APS52,9,FALSE),"")</f>
        <v>18</v>
      </c>
      <c r="AQO27" s="385">
        <f t="shared" ca="1" si="4060"/>
        <v>0</v>
      </c>
      <c r="AQP27" s="385">
        <f t="shared" ref="AQP27" ca="1" si="4670">IF(AQD27&lt;&gt;"",RANK(AQO27,AQO25:AQO29),"")</f>
        <v>1</v>
      </c>
      <c r="AQQ27" s="385">
        <f t="shared" ref="AQQ27" ca="1" si="4671">IF(AQD27&lt;&gt;"",SUMPRODUCT((AQO25:AQO29=AQO27)*(AQJ25:AQJ29&gt;AQJ27)),"")</f>
        <v>0</v>
      </c>
      <c r="AQR27" s="385">
        <f t="shared" ref="AQR27" ca="1" si="4672">IF(AQD27&lt;&gt;"",SUMPRODUCT((AQO25:AQO29=AQO27)*(AQJ25:AQJ29=AQJ27)*(AQH25:AQH29&gt;AQH27)),"")</f>
        <v>0</v>
      </c>
      <c r="AQS27" s="385">
        <f t="shared" ref="AQS27" ca="1" si="4673">IF(AQD27&lt;&gt;"",SUMPRODUCT((AQO25:AQO29=AQO27)*(AQJ25:AQJ29=AQJ27)*(AQH25:AQH29=AQH27)*(AQL25:AQL29&gt;AQL27)),"")</f>
        <v>0</v>
      </c>
      <c r="AQT27" s="385">
        <f t="shared" ref="AQT27" ca="1" si="4674">IF(AQD27&lt;&gt;"",SUMPRODUCT((AQO25:AQO29=AQO27)*(AQJ25:AQJ29=AQJ27)*(AQH25:AQH29=AQH27)*(AQL25:AQL29=AQL27)*(AQM25:AQM29&gt;AQM27)),"")</f>
        <v>0</v>
      </c>
      <c r="AQU27" s="385">
        <f t="shared" ref="AQU27" ca="1" si="4675">IF(AQD27&lt;&gt;"",SUMPRODUCT((AQO25:AQO29=AQO27)*(AQJ25:AQJ29=AQJ27)*(AQH25:AQH29=AQH27)*(AQL25:AQL29=AQL27)*(AQM25:AQM29=AQM27)*(AQN25:AQN29&gt;AQN27)),"")</f>
        <v>1</v>
      </c>
      <c r="AQV27" s="385">
        <f t="shared" ref="AQV27" ca="1" si="4676">IF(AQD27&lt;&gt;"",IF(AQV79&lt;&gt;"",IF(AQC76=3,AQV79,AQV79+AQC76),SUM(AQP27:AQU27)),"")</f>
        <v>2</v>
      </c>
      <c r="AQW27" s="385" t="str">
        <f t="shared" ref="AQW27" ca="1" si="4677">IF(AQD27&lt;&gt;"",INDEX(AQD25:AQD29,MATCH(3,AQV25:AQV29,0),0),"")</f>
        <v>Netherlands</v>
      </c>
      <c r="AQX27" s="385" t="str">
        <f t="shared" ca="1" si="4342"/>
        <v/>
      </c>
      <c r="AQY27" s="385">
        <f ca="1">SUMPRODUCT((ATI3:ATI54=AQX27)*(ATL3:ATL54=AQX28)*(ATM3:ATM54="W"))+SUMPRODUCT((ATI3:ATI54=AQX27)*(ATL3:ATL54=AQX29)*(ATM3:ATM54="W"))+SUMPRODUCT((ATI3:ATI54=AQX27)*(ATL3:ATL54=AQX26)*(ATM3:ATM54="W"))+SUMPRODUCT((ATI3:ATI54=AQX28)*(ATL3:ATL54=AQX27)*(ATN3:ATN54="W"))+SUMPRODUCT((ATI3:ATI54=AQX29)*(ATL3:ATL54=AQX27)*(ATN3:ATN54="W"))+SUMPRODUCT((ATI3:ATI54=AQX26)*(ATL3:ATL54=AQX27)*(ATN3:ATN54="W"))</f>
        <v>0</v>
      </c>
      <c r="AQZ27" s="385">
        <f ca="1">SUMPRODUCT((ATI3:ATI54=AQX27)*(ATL3:ATL54=AQX28)*(ATM3:ATM54="D"))+SUMPRODUCT((ATI3:ATI54=AQX27)*(ATL3:ATL54=AQX29)*(ATM3:ATM54="D"))+SUMPRODUCT((ATI3:ATI54=AQX27)*(ATL3:ATL54=AQX26)*(ATM3:ATM54="D"))+SUMPRODUCT((ATI3:ATI54=AQX28)*(ATL3:ATL54=AQX27)*(ATM3:ATM54="D"))+SUMPRODUCT((ATI3:ATI54=AQX29)*(ATL3:ATL54=AQX27)*(ATM3:ATM54="D"))+SUMPRODUCT((ATI3:ATI54=AQX26)*(ATL3:ATL54=AQX27)*(ATM3:ATM54="D"))</f>
        <v>0</v>
      </c>
      <c r="ARA27" s="385">
        <f ca="1">SUMPRODUCT((ATI3:ATI54=AQX27)*(ATL3:ATL54=AQX28)*(ATM3:ATM54="L"))+SUMPRODUCT((ATI3:ATI54=AQX27)*(ATL3:ATL54=AQX29)*(ATM3:ATM54="L"))+SUMPRODUCT((ATI3:ATI54=AQX27)*(ATL3:ATL54=AQX26)*(ATM3:ATM54="L"))+SUMPRODUCT((ATI3:ATI54=AQX28)*(ATL3:ATL54=AQX27)*(ATN3:ATN54="L"))+SUMPRODUCT((ATI3:ATI54=AQX29)*(ATL3:ATL54=AQX27)*(ATN3:ATN54="L"))+SUMPRODUCT((ATI3:ATI54=AQX26)*(ATL3:ATL54=AQX27)*(ATN3:ATN54="L"))</f>
        <v>0</v>
      </c>
      <c r="ARB27" s="385">
        <f ca="1">SUMPRODUCT((ATI3:ATI54=AQX27)*(ATL3:ATL54=AQX28)*ATJ3:ATJ54)+SUMPRODUCT((ATI3:ATI54=AQX27)*(ATL3:ATL54=AQX29)*ATJ3:ATJ54)+SUMPRODUCT((ATI3:ATI54=AQX27)*(ATL3:ATL54=AQX25)*ATJ3:ATJ54)+SUMPRODUCT((ATI3:ATI54=AQX27)*(ATL3:ATL54=AQX26)*ATJ3:ATJ54)+SUMPRODUCT((ATI3:ATI54=AQX28)*(ATL3:ATL54=AQX27)*ATK3:ATK54)+SUMPRODUCT((ATI3:ATI54=AQX29)*(ATL3:ATL54=AQX27)*ATK3:ATK54)+SUMPRODUCT((ATI3:ATI54=AQX25)*(ATL3:ATL54=AQX27)*ATK3:ATK54)+SUMPRODUCT((ATI3:ATI54=AQX26)*(ATL3:ATL54=AQX27)*ATK3:ATK54)</f>
        <v>0</v>
      </c>
      <c r="ARC27" s="385">
        <f ca="1">SUMPRODUCT((ATI3:ATI54=AQX27)*(ATL3:ATL54=AQX28)*ATK3:ATK54)+SUMPRODUCT((ATI3:ATI54=AQX27)*(ATL3:ATL54=AQX29)*ATK3:ATK54)+SUMPRODUCT((ATI3:ATI54=AQX27)*(ATL3:ATL54=AQX25)*ATK3:ATK54)+SUMPRODUCT((ATI3:ATI54=AQX27)*(ATL3:ATL54=AQX26)*ATK3:ATK54)+SUMPRODUCT((ATI3:ATI54=AQX28)*(ATL3:ATL54=AQX27)*ATJ3:ATJ54)+SUMPRODUCT((ATI3:ATI54=AQX29)*(ATL3:ATL54=AQX27)*ATJ3:ATJ54)+SUMPRODUCT((ATI3:ATI54=AQX25)*(ATL3:ATL54=AQX27)*ATJ3:ATJ54)+SUMPRODUCT((ATI3:ATI54=AQX26)*(ATL3:ATL54=AQX27)*ATJ3:ATJ54)</f>
        <v>0</v>
      </c>
      <c r="ARD27" s="385">
        <f t="shared" ca="1" si="4343"/>
        <v>1000</v>
      </c>
      <c r="ARE27" s="385" t="str">
        <f t="shared" ca="1" si="4344"/>
        <v/>
      </c>
      <c r="ARF27" s="385" t="str">
        <f ca="1">IF(AQX27&lt;&gt;"",VLOOKUP(AQX27,APK4:APQ52,7,FALSE),"")</f>
        <v/>
      </c>
      <c r="ARG27" s="385" t="str">
        <f ca="1">IF(AQX27&lt;&gt;"",VLOOKUP(AQX27,APK4:APQ52,5,FALSE),"")</f>
        <v/>
      </c>
      <c r="ARH27" s="385" t="str">
        <f ca="1">IF(AQX27&lt;&gt;"",VLOOKUP(AQX27,APK4:APS52,9,FALSE),"")</f>
        <v/>
      </c>
      <c r="ARI27" s="385" t="str">
        <f t="shared" ca="1" si="4345"/>
        <v/>
      </c>
      <c r="ARJ27" s="385" t="str">
        <f t="shared" ref="ARJ27" ca="1" si="4678">IF(AQX27&lt;&gt;"",RANK(ARI27,ARI25:ARI29),"")</f>
        <v/>
      </c>
      <c r="ARK27" s="385" t="str">
        <f t="shared" ref="ARK27" ca="1" si="4679">IF(AQX27&lt;&gt;"",SUMPRODUCT((ARI25:ARI29=ARI27)*(ARD25:ARD29&gt;ARD27)),"")</f>
        <v/>
      </c>
      <c r="ARL27" s="385" t="str">
        <f t="shared" ref="ARL27" ca="1" si="4680">IF(AQX27&lt;&gt;"",SUMPRODUCT((ARI25:ARI29=ARI27)*(ARD25:ARD29=ARD27)*(ARB25:ARB29&gt;ARB27)),"")</f>
        <v/>
      </c>
      <c r="ARM27" s="385" t="str">
        <f t="shared" ref="ARM27" ca="1" si="4681">IF(AQX27&lt;&gt;"",SUMPRODUCT((ARI25:ARI29=ARI27)*(ARD25:ARD29=ARD27)*(ARB25:ARB29=ARB27)*(ARF25:ARF29&gt;ARF27)),"")</f>
        <v/>
      </c>
      <c r="ARN27" s="385" t="str">
        <f t="shared" ref="ARN27" ca="1" si="4682">IF(AQX27&lt;&gt;"",SUMPRODUCT((ARI25:ARI29=ARI27)*(ARD25:ARD29=ARD27)*(ARB25:ARB29=ARB27)*(ARF25:ARF29=ARF27)*(ARG25:ARG29&gt;ARG27)),"")</f>
        <v/>
      </c>
      <c r="ARO27" s="385" t="str">
        <f t="shared" ref="ARO27" ca="1" si="4683">IF(AQX27&lt;&gt;"",SUMPRODUCT((ARI25:ARI29=ARI27)*(ARD25:ARD29=ARD27)*(ARB25:ARB29=ARB27)*(ARF25:ARF29=ARF27)*(ARG25:ARG29=ARG27)*(ARH25:ARH29&gt;ARH27)),"")</f>
        <v/>
      </c>
      <c r="ARP27" s="385" t="str">
        <f t="shared" ref="ARP27" ca="1" si="4684">IF(AQX27&lt;&gt;"",IF(ARP79&lt;&gt;"",IF(AQW76=3,ARP79,ARP79+AQW76),SUM(ARJ27:ARO27)+1),"")</f>
        <v/>
      </c>
      <c r="ARQ27" s="385" t="str">
        <f t="shared" ref="ARQ27" ca="1" si="4685">IF(AQX27&lt;&gt;"",INDEX(AQX26:AQX29,MATCH(3,ARP26:ARP29,0),0),"")</f>
        <v/>
      </c>
      <c r="ARR27" s="385" t="str">
        <f t="shared" ref="ARR27:ARR28" ca="1" si="4686">IF(AQA25&lt;&gt;"",AQA25,"")</f>
        <v/>
      </c>
      <c r="ARS27" s="385">
        <f ca="1">SUMPRODUCT((ATI3:ATI54=ARR27)*(ATL3:ATL54=ARR28)*(ATM3:ATM54="W"))+SUMPRODUCT((ATI3:ATI54=ARR27)*(ATL3:ATL54=ARR29)*(ATM3:ATM54="W"))+SUMPRODUCT((ATI3:ATI54=ARR27)*(ATL3:ATL54=ARR30)*(ATM3:ATM54="W"))+SUMPRODUCT((ATI3:ATI54=ARR28)*(ATL3:ATL54=ARR27)*(ATN3:ATN54="W"))+SUMPRODUCT((ATI3:ATI54=ARR29)*(ATL3:ATL54=ARR27)*(ATN3:ATN54="W"))+SUMPRODUCT((ATI3:ATI54=ARR30)*(ATL3:ATL54=ARR27)*(ATN3:ATN54="W"))</f>
        <v>0</v>
      </c>
      <c r="ART27" s="385">
        <f ca="1">SUMPRODUCT((ATI3:ATI54=ARR27)*(ATL3:ATL54=ARR28)*(ATM3:ATM54="D"))+SUMPRODUCT((ATI3:ATI54=ARR27)*(ATL3:ATL54=ARR29)*(ATM3:ATM54="D"))+SUMPRODUCT((ATI3:ATI54=ARR27)*(ATL3:ATL54=ARR30)*(ATM3:ATM54="D"))+SUMPRODUCT((ATI3:ATI54=ARR28)*(ATL3:ATL54=ARR27)*(ATM3:ATM54="D"))+SUMPRODUCT((ATI3:ATI54=ARR29)*(ATL3:ATL54=ARR27)*(ATM3:ATM54="D"))+SUMPRODUCT((ATI3:ATI54=ARR30)*(ATL3:ATL54=ARR27)*(ATM3:ATM54="D"))</f>
        <v>0</v>
      </c>
      <c r="ARU27" s="385">
        <f ca="1">SUMPRODUCT((ATI3:ATI54=ARR27)*(ATL3:ATL54=ARR28)*(ATM3:ATM54="L"))+SUMPRODUCT((ATI3:ATI54=ARR27)*(ATL3:ATL54=ARR29)*(ATM3:ATM54="L"))+SUMPRODUCT((ATI3:ATI54=ARR27)*(ATL3:ATL54=ARR30)*(ATM3:ATM54="L"))+SUMPRODUCT((ATI3:ATI54=ARR28)*(ATL3:ATL54=ARR27)*(ATN3:ATN54="L"))+SUMPRODUCT((ATI3:ATI54=ARR29)*(ATL3:ATL54=ARR27)*(ATN3:ATN54="L"))+SUMPRODUCT((ATI3:ATI54=ARR30)*(ATL3:ATL54=ARR27)*(ATN3:ATN54="L"))</f>
        <v>0</v>
      </c>
      <c r="ARV27" s="385">
        <f ca="1">SUMPRODUCT((ATI3:ATI54=ARR27)*(ATL3:ATL54=ARR28)*ATJ3:ATJ54)+SUMPRODUCT((ATI3:ATI54=ARR27)*(ATL3:ATL54=ARR29)*ATJ3:ATJ54)+SUMPRODUCT((ATI3:ATI54=ARR27)*(ATL3:ATL54=ARR25)*ATJ3:ATJ54)+SUMPRODUCT((ATI3:ATI54=ARR27)*(ATL3:ATL54=ARR26)*ATJ3:ATJ54)+SUMPRODUCT((ATI3:ATI54=ARR28)*(ATL3:ATL54=ARR27)*ATK3:ATK54)+SUMPRODUCT((ATI3:ATI54=ARR29)*(ATL3:ATL54=ARR27)*ATK3:ATK54)+SUMPRODUCT((ATI3:ATI54=ARR25)*(ATL3:ATL54=ARR27)*ATK3:ATK54)+SUMPRODUCT((ATI3:ATI54=ARR26)*(ATL3:ATL54=ARR27)*ATK3:ATK54)</f>
        <v>0</v>
      </c>
      <c r="ARW27" s="385">
        <f ca="1">SUMPRODUCT((ATI3:ATI54=ARR27)*(ATL3:ATL54=ARR28)*ATK3:ATK54)+SUMPRODUCT((ATI3:ATI54=ARR27)*(ATL3:ATL54=ARR29)*ATK3:ATK54)+SUMPRODUCT((ATI3:ATI54=ARR27)*(ATL3:ATL54=ARR25)*ATK3:ATK54)+SUMPRODUCT((ATI3:ATI54=ARR27)*(ATL3:ATL54=ARR26)*ATK3:ATK54)+SUMPRODUCT((ATI3:ATI54=ARR28)*(ATL3:ATL54=ARR27)*ATJ3:ATJ54)+SUMPRODUCT((ATI3:ATI54=ARR29)*(ATL3:ATL54=ARR27)*ATJ3:ATJ54)+SUMPRODUCT((ATI3:ATI54=ARR25)*(ATL3:ATL54=ARR27)*ATJ3:ATJ54)+SUMPRODUCT((ATI3:ATI54=ARR26)*(ATL3:ATL54=ARR27)*ATJ3:ATJ54)</f>
        <v>0</v>
      </c>
      <c r="ARX27" s="385">
        <f t="shared" ref="ARX27:ARX28" ca="1" si="4687">ARV27-ARW27+1000</f>
        <v>1000</v>
      </c>
      <c r="ARY27" s="385" t="str">
        <f t="shared" ref="ARY27:ARY28" ca="1" si="4688">IF(ARR27&lt;&gt;"",ARS27*3+ART27*1,"")</f>
        <v/>
      </c>
      <c r="ARZ27" s="385" t="str">
        <f ca="1">IF(ARR27&lt;&gt;"",VLOOKUP(ARR27,APK4:APQ52,7,FALSE),"")</f>
        <v/>
      </c>
      <c r="ASA27" s="385" t="str">
        <f ca="1">IF(ARR27&lt;&gt;"",VLOOKUP(ARR27,APK4:APQ52,5,FALSE),"")</f>
        <v/>
      </c>
      <c r="ASB27" s="385" t="str">
        <f ca="1">IF(ARR27&lt;&gt;"",VLOOKUP(ARR27,APK4:APS52,9,FALSE),"")</f>
        <v/>
      </c>
      <c r="ASC27" s="385" t="str">
        <f t="shared" ref="ASC27:ASC28" ca="1" si="4689">ARY27</f>
        <v/>
      </c>
      <c r="ASD27" s="385" t="str">
        <f t="shared" ref="ASD27" ca="1" si="4690">IF(ARR27&lt;&gt;"",RANK(ASC27,ASC25:ASC29),"")</f>
        <v/>
      </c>
      <c r="ASE27" s="385" t="str">
        <f t="shared" ref="ASE27" ca="1" si="4691">IF(ARR27&lt;&gt;"",SUMPRODUCT((ASC25:ASC29=ASC27)*(ARX25:ARX29&gt;ARX27)),"")</f>
        <v/>
      </c>
      <c r="ASF27" s="385" t="str">
        <f t="shared" ref="ASF27" ca="1" si="4692">IF(ARR27&lt;&gt;"",SUMPRODUCT((ASC25:ASC29=ASC27)*(ARX25:ARX29=ARX27)*(ARV25:ARV29&gt;ARV27)),"")</f>
        <v/>
      </c>
      <c r="ASG27" s="385" t="str">
        <f t="shared" ref="ASG27" ca="1" si="4693">IF(ARR27&lt;&gt;"",SUMPRODUCT((ASC25:ASC29=ASC27)*(ARX25:ARX29=ARX27)*(ARV25:ARV29=ARV27)*(ARZ25:ARZ29&gt;ARZ27)),"")</f>
        <v/>
      </c>
      <c r="ASH27" s="385" t="str">
        <f t="shared" ref="ASH27" ca="1" si="4694">IF(ARR27&lt;&gt;"",SUMPRODUCT((ASC25:ASC29=ASC27)*(ARX25:ARX29=ARX27)*(ARV25:ARV29=ARV27)*(ARZ25:ARZ29=ARZ27)*(ASA25:ASA29&gt;ASA27)),"")</f>
        <v/>
      </c>
      <c r="ASI27" s="385" t="str">
        <f t="shared" ref="ASI27" ca="1" si="4695">IF(ARR27&lt;&gt;"",SUMPRODUCT((ASC25:ASC29=ASC27)*(ARX25:ARX29=ARX27)*(ARV25:ARV29=ARV27)*(ARZ25:ARZ29=ARZ27)*(ASA25:ASA29=ASA27)*(ASB25:ASB29&gt;ASB27)),"")</f>
        <v/>
      </c>
      <c r="ASJ27" s="385" t="str">
        <f t="shared" ref="ASJ27:ASJ28" ca="1" si="4696">IF(ARR27&lt;&gt;"",SUM(ASD27:ASI27)+2,"")</f>
        <v/>
      </c>
      <c r="ASK27" s="385" t="str">
        <f t="shared" ref="ASK27" ca="1" si="4697">IF(ARR27&lt;&gt;"",INDEX(ARR27:ARR29,MATCH(3,ASJ27:ASJ29,0),0),"")</f>
        <v/>
      </c>
      <c r="ATF27" s="385" t="str">
        <f t="shared" ref="ATF27" ca="1" si="4698">IF(ASK27&lt;&gt;"",ASK27,IF(ARQ27&lt;&gt;"",ARQ27,IF(AQW27&lt;&gt;"",AQW27,APW27)))</f>
        <v>Netherlands</v>
      </c>
      <c r="ATG27" s="385">
        <v>3</v>
      </c>
      <c r="ATH27" s="385">
        <v>25</v>
      </c>
      <c r="ATI27" s="389"/>
      <c r="ATJ27" s="389"/>
      <c r="ATK27" s="389"/>
      <c r="ATL27" s="389"/>
      <c r="ATM27" s="389"/>
      <c r="ATY27" s="391"/>
      <c r="AXO27" s="389"/>
      <c r="AXP27" s="389"/>
      <c r="AXQ27" s="389"/>
      <c r="AXR27" s="389"/>
      <c r="AXS27" s="389"/>
      <c r="AYE27" s="391"/>
      <c r="BBU27" s="389"/>
      <c r="BBV27" s="389"/>
      <c r="BBW27" s="389"/>
      <c r="BBX27" s="389"/>
      <c r="BBY27" s="389"/>
      <c r="BCK27" s="391"/>
      <c r="BGA27" s="389"/>
      <c r="BGB27" s="389"/>
      <c r="BGC27" s="389"/>
      <c r="BGD27" s="389"/>
      <c r="BGE27" s="389"/>
      <c r="BGQ27" s="391"/>
      <c r="BKG27" s="389"/>
      <c r="BKH27" s="389"/>
      <c r="BKI27" s="389"/>
      <c r="BKJ27" s="389"/>
      <c r="BKK27" s="389"/>
      <c r="BKW27" s="391"/>
      <c r="BOM27" s="389"/>
      <c r="BON27" s="389"/>
      <c r="BOO27" s="389"/>
      <c r="BOP27" s="389"/>
      <c r="BOQ27" s="389"/>
      <c r="BPC27" s="391"/>
      <c r="BSS27" s="389"/>
      <c r="BST27" s="389"/>
      <c r="BSU27" s="389"/>
      <c r="BSV27" s="389"/>
      <c r="BSW27" s="389"/>
      <c r="BTI27" s="391"/>
      <c r="BWY27" s="389"/>
      <c r="BWZ27" s="389"/>
      <c r="BXA27" s="389"/>
      <c r="BXB27" s="389"/>
      <c r="BXC27" s="389"/>
      <c r="BXO27" s="391"/>
      <c r="CBE27" s="389"/>
      <c r="CBF27" s="389"/>
      <c r="CBG27" s="389"/>
      <c r="CBH27" s="389"/>
      <c r="CBI27" s="389"/>
      <c r="CBU27" s="391"/>
      <c r="CFK27" s="389"/>
      <c r="CFL27" s="389"/>
      <c r="CFM27" s="389"/>
      <c r="CFN27" s="389"/>
      <c r="CFO27" s="389"/>
      <c r="CGA27" s="391"/>
      <c r="CJQ27" s="389"/>
      <c r="CJR27" s="389"/>
      <c r="CJS27" s="389"/>
      <c r="CJT27" s="389"/>
      <c r="CJU27" s="389"/>
      <c r="CKG27" s="391"/>
      <c r="CNW27" s="389"/>
      <c r="CNX27" s="389"/>
      <c r="CNY27" s="389"/>
      <c r="CNZ27" s="389"/>
      <c r="COA27" s="389"/>
      <c r="COM27" s="391"/>
      <c r="CSC27" s="389"/>
      <c r="CSD27" s="389"/>
      <c r="CSE27" s="389"/>
      <c r="CSF27" s="389"/>
      <c r="CSG27" s="389"/>
      <c r="CSS27" s="391"/>
      <c r="CWI27" s="389"/>
      <c r="CWJ27" s="389"/>
      <c r="CWK27" s="389"/>
      <c r="CWL27" s="389"/>
      <c r="CWM27" s="389"/>
      <c r="CWY27" s="391"/>
      <c r="DAO27" s="389"/>
      <c r="DAP27" s="389"/>
      <c r="DAQ27" s="389"/>
      <c r="DAR27" s="389"/>
      <c r="DAS27" s="389"/>
      <c r="DBE27" s="391"/>
      <c r="DEU27" s="389"/>
      <c r="DEV27" s="389"/>
      <c r="DEW27" s="389"/>
      <c r="DEX27" s="389"/>
      <c r="DEY27" s="389"/>
      <c r="DFK27" s="391"/>
      <c r="DJA27" s="389"/>
      <c r="DJB27" s="389"/>
      <c r="DJC27" s="389"/>
      <c r="DJD27" s="389"/>
      <c r="DJE27" s="389"/>
      <c r="DJQ27" s="391"/>
      <c r="DNG27" s="389"/>
      <c r="DNH27" s="389"/>
      <c r="DNI27" s="389"/>
      <c r="DNJ27" s="389"/>
      <c r="DNK27" s="389"/>
      <c r="DNW27" s="391"/>
      <c r="DRM27" s="389"/>
      <c r="DRN27" s="389"/>
      <c r="DRO27" s="389"/>
      <c r="DRP27" s="389"/>
      <c r="DRQ27" s="389"/>
      <c r="DSC27" s="391"/>
      <c r="DVS27" s="389"/>
      <c r="DVT27" s="389"/>
      <c r="DVU27" s="389"/>
      <c r="DVV27" s="389"/>
      <c r="DVW27" s="389"/>
      <c r="DWI27" s="391"/>
      <c r="DZY27" s="389"/>
      <c r="DZZ27" s="389"/>
      <c r="EAA27" s="389"/>
      <c r="EAB27" s="389"/>
      <c r="EAC27" s="389"/>
      <c r="EAO27" s="391"/>
      <c r="EEE27" s="389"/>
      <c r="EEF27" s="389"/>
      <c r="EEG27" s="389"/>
      <c r="EEH27" s="389"/>
      <c r="EEI27" s="389"/>
      <c r="EEU27" s="391"/>
      <c r="EIK27" s="389"/>
      <c r="EIL27" s="389"/>
      <c r="EIM27" s="389"/>
      <c r="EIN27" s="389"/>
      <c r="EIO27" s="389"/>
      <c r="EJA27" s="391"/>
      <c r="EMQ27" s="389"/>
      <c r="EMR27" s="389"/>
      <c r="EMS27" s="389"/>
      <c r="EMT27" s="389"/>
      <c r="EMU27" s="389"/>
      <c r="ENG27" s="391"/>
      <c r="EQW27" s="389"/>
      <c r="EQX27" s="389"/>
      <c r="EQY27" s="389"/>
      <c r="EQZ27" s="389"/>
      <c r="ERA27" s="389"/>
      <c r="ERM27" s="391"/>
      <c r="EVC27" s="389"/>
      <c r="EVD27" s="389"/>
      <c r="EVE27" s="389"/>
      <c r="EVF27" s="389"/>
      <c r="EVG27" s="389"/>
      <c r="EVS27" s="391"/>
      <c r="EZI27" s="389"/>
      <c r="EZJ27" s="389"/>
      <c r="EZK27" s="389"/>
      <c r="EZL27" s="389"/>
      <c r="EZM27" s="389"/>
      <c r="EZY27" s="391"/>
      <c r="FDO27" s="389"/>
      <c r="FDP27" s="389"/>
      <c r="FDQ27" s="389"/>
      <c r="FDR27" s="389"/>
      <c r="FDS27" s="389"/>
      <c r="FEE27" s="391"/>
      <c r="FHU27" s="389"/>
      <c r="FHV27" s="389"/>
      <c r="FHW27" s="389"/>
      <c r="FHX27" s="389"/>
      <c r="FHY27" s="389"/>
      <c r="FIK27" s="391"/>
      <c r="FMA27" s="389"/>
      <c r="FMB27" s="389"/>
      <c r="FMC27" s="389"/>
      <c r="FMD27" s="389"/>
      <c r="FME27" s="389"/>
      <c r="FMQ27" s="391"/>
      <c r="FQG27" s="389"/>
      <c r="FQH27" s="389"/>
      <c r="FQI27" s="389"/>
      <c r="FQJ27" s="389"/>
      <c r="FQK27" s="389"/>
      <c r="FQW27" s="391"/>
      <c r="FUM27" s="389"/>
      <c r="FUN27" s="389"/>
      <c r="FUO27" s="389"/>
      <c r="FUP27" s="389"/>
      <c r="FUQ27" s="389"/>
      <c r="FVC27" s="391"/>
      <c r="FYS27" s="389"/>
      <c r="FYT27" s="389"/>
      <c r="FYU27" s="389"/>
      <c r="FYV27" s="389"/>
      <c r="FYW27" s="389"/>
      <c r="FZI27" s="391"/>
      <c r="GCY27" s="389"/>
      <c r="GCZ27" s="389"/>
      <c r="GDA27" s="389"/>
      <c r="GDB27" s="389"/>
      <c r="GDC27" s="389"/>
      <c r="GDO27" s="391"/>
      <c r="GHE27" s="389"/>
      <c r="GHF27" s="389"/>
      <c r="GHG27" s="389"/>
      <c r="GHH27" s="389"/>
      <c r="GHI27" s="389"/>
      <c r="GHU27" s="391"/>
      <c r="GLK27" s="389"/>
      <c r="GLL27" s="389"/>
      <c r="GLM27" s="389"/>
      <c r="GLN27" s="389"/>
      <c r="GLO27" s="389"/>
      <c r="GMA27" s="391"/>
      <c r="GPQ27" s="389"/>
      <c r="GPR27" s="389"/>
      <c r="GPS27" s="389"/>
      <c r="GPT27" s="389"/>
      <c r="GPU27" s="389"/>
      <c r="GQG27" s="391"/>
      <c r="GTW27" s="389"/>
      <c r="GTX27" s="389"/>
      <c r="GTY27" s="389"/>
      <c r="GTZ27" s="389"/>
      <c r="GUA27" s="389"/>
      <c r="GUM27" s="391"/>
      <c r="GYC27" s="389"/>
      <c r="GYD27" s="389"/>
      <c r="GYE27" s="389"/>
      <c r="GYF27" s="389"/>
      <c r="GYG27" s="389"/>
      <c r="GYS27" s="391"/>
      <c r="HCI27" s="389"/>
      <c r="HCJ27" s="389"/>
      <c r="HCK27" s="389"/>
      <c r="HCL27" s="389"/>
      <c r="HCM27" s="389"/>
      <c r="HCY27" s="391"/>
      <c r="HGO27" s="389"/>
      <c r="HGP27" s="389"/>
      <c r="HGQ27" s="389"/>
      <c r="HGR27" s="389"/>
      <c r="HGS27" s="389"/>
      <c r="HHE27" s="391"/>
      <c r="HKU27" s="389"/>
      <c r="HKV27" s="389"/>
      <c r="HKW27" s="389"/>
      <c r="HKX27" s="389"/>
      <c r="HKY27" s="389"/>
      <c r="HLK27" s="391"/>
      <c r="HPA27" s="389"/>
      <c r="HPB27" s="389"/>
      <c r="HPC27" s="389"/>
      <c r="HPD27" s="389"/>
      <c r="HPE27" s="389"/>
      <c r="HPQ27" s="391"/>
      <c r="HTG27" s="389"/>
      <c r="HTH27" s="389"/>
      <c r="HTI27" s="389"/>
      <c r="HTJ27" s="389"/>
      <c r="HTK27" s="389"/>
      <c r="HTW27" s="391"/>
      <c r="HXM27" s="389"/>
      <c r="HXN27" s="389"/>
      <c r="HXO27" s="389"/>
      <c r="HXP27" s="389"/>
      <c r="HXQ27" s="389"/>
      <c r="HYC27" s="391"/>
      <c r="IBS27" s="389"/>
      <c r="IBT27" s="389"/>
      <c r="IBU27" s="389"/>
      <c r="IBV27" s="389"/>
      <c r="IBW27" s="389"/>
      <c r="ICI27" s="391"/>
      <c r="IFY27" s="389"/>
      <c r="IFZ27" s="389"/>
      <c r="IGA27" s="389"/>
      <c r="IGB27" s="389"/>
      <c r="IGC27" s="389"/>
      <c r="IGO27" s="391"/>
      <c r="IKE27" s="389"/>
      <c r="IKF27" s="389"/>
      <c r="IKG27" s="389"/>
      <c r="IKH27" s="389"/>
      <c r="IKI27" s="389"/>
      <c r="IKU27" s="391"/>
      <c r="IOK27" s="389"/>
      <c r="IOL27" s="389"/>
      <c r="IOM27" s="389"/>
      <c r="ION27" s="389"/>
      <c r="IOO27" s="389"/>
      <c r="IPA27" s="391"/>
      <c r="ISQ27" s="389"/>
      <c r="ISR27" s="389"/>
      <c r="ISS27" s="389"/>
      <c r="IST27" s="389"/>
      <c r="ISU27" s="389"/>
      <c r="ITG27" s="391"/>
      <c r="IWW27" s="389"/>
      <c r="IWX27" s="389"/>
      <c r="IWY27" s="389"/>
      <c r="IWZ27" s="389"/>
      <c r="IXA27" s="389"/>
      <c r="IXM27" s="391"/>
      <c r="JBC27" s="389"/>
      <c r="JBD27" s="389"/>
      <c r="JBE27" s="389"/>
      <c r="JBF27" s="389"/>
      <c r="JBG27" s="389"/>
      <c r="JBS27" s="391"/>
      <c r="JFI27" s="389"/>
      <c r="JFJ27" s="389"/>
      <c r="JFK27" s="389"/>
      <c r="JFL27" s="389"/>
      <c r="JFM27" s="389"/>
      <c r="JFY27" s="391"/>
      <c r="JJO27" s="389"/>
      <c r="JJP27" s="389"/>
      <c r="JJQ27" s="389"/>
      <c r="JJR27" s="389"/>
      <c r="JJS27" s="389"/>
      <c r="JKE27" s="391"/>
      <c r="JNU27" s="389"/>
      <c r="JNV27" s="389"/>
      <c r="JNW27" s="389"/>
      <c r="JNX27" s="389"/>
      <c r="JNY27" s="389"/>
      <c r="JOK27" s="391"/>
      <c r="JSA27" s="389"/>
      <c r="JSB27" s="389"/>
      <c r="JSC27" s="389"/>
      <c r="JSD27" s="389"/>
      <c r="JSE27" s="389"/>
      <c r="JSQ27" s="391"/>
      <c r="JWG27" s="389"/>
      <c r="JWH27" s="389"/>
      <c r="JWI27" s="389"/>
      <c r="JWJ27" s="389"/>
      <c r="JWK27" s="389"/>
      <c r="JWW27" s="391"/>
      <c r="KAM27" s="389"/>
      <c r="KAN27" s="389"/>
      <c r="KAO27" s="389"/>
      <c r="KAP27" s="389"/>
      <c r="KAQ27" s="389"/>
      <c r="KBC27" s="391"/>
      <c r="KES27" s="389"/>
      <c r="KET27" s="389"/>
      <c r="KEU27" s="389"/>
      <c r="KEV27" s="389"/>
      <c r="KEW27" s="389"/>
      <c r="KFI27" s="391"/>
      <c r="KIY27" s="389"/>
      <c r="KIZ27" s="389"/>
      <c r="KJA27" s="389"/>
      <c r="KJB27" s="389"/>
      <c r="KJC27" s="389"/>
      <c r="KJO27" s="391"/>
      <c r="KNE27" s="389"/>
      <c r="KNF27" s="389"/>
      <c r="KNG27" s="389"/>
      <c r="KNH27" s="389"/>
      <c r="KNI27" s="389"/>
      <c r="KNU27" s="391"/>
      <c r="KRK27" s="389"/>
      <c r="KRL27" s="389"/>
      <c r="KRM27" s="389"/>
      <c r="KRN27" s="389"/>
      <c r="KRO27" s="389"/>
      <c r="KSA27" s="391"/>
      <c r="KVQ27" s="389"/>
      <c r="KVR27" s="389"/>
      <c r="KVS27" s="389"/>
      <c r="KVT27" s="389"/>
      <c r="KVU27" s="389"/>
      <c r="KWG27" s="391"/>
      <c r="KZW27" s="389"/>
      <c r="KZX27" s="389"/>
      <c r="KZY27" s="389"/>
      <c r="KZZ27" s="389"/>
      <c r="LAA27" s="389"/>
      <c r="LAM27" s="391"/>
      <c r="LEC27" s="389"/>
      <c r="LED27" s="389"/>
      <c r="LEE27" s="389"/>
      <c r="LEF27" s="389"/>
      <c r="LEG27" s="389"/>
      <c r="LES27" s="391"/>
      <c r="LII27" s="389"/>
      <c r="LIJ27" s="389"/>
      <c r="LIK27" s="389"/>
      <c r="LIL27" s="389"/>
      <c r="LIM27" s="389"/>
      <c r="LIY27" s="391"/>
      <c r="LMO27" s="389"/>
      <c r="LMP27" s="389"/>
      <c r="LMQ27" s="389"/>
      <c r="LMR27" s="389"/>
      <c r="LMS27" s="389"/>
      <c r="LNE27" s="391"/>
      <c r="LQU27" s="389"/>
      <c r="LQV27" s="389"/>
      <c r="LQW27" s="389"/>
      <c r="LQX27" s="389"/>
      <c r="LQY27" s="389"/>
      <c r="LRK27" s="391"/>
      <c r="LVA27" s="389"/>
      <c r="LVB27" s="389"/>
      <c r="LVC27" s="389"/>
      <c r="LVD27" s="389"/>
      <c r="LVE27" s="389"/>
      <c r="LVQ27" s="391"/>
      <c r="LZG27" s="389"/>
      <c r="LZH27" s="389"/>
      <c r="LZI27" s="389"/>
      <c r="LZJ27" s="389"/>
      <c r="LZK27" s="389"/>
      <c r="LZW27" s="391"/>
      <c r="MDM27" s="389"/>
      <c r="MDN27" s="389"/>
      <c r="MDO27" s="389"/>
      <c r="MDP27" s="389"/>
      <c r="MDQ27" s="389"/>
      <c r="MEC27" s="391"/>
      <c r="MHS27" s="389"/>
      <c r="MHT27" s="389"/>
      <c r="MHU27" s="389"/>
      <c r="MHV27" s="389"/>
      <c r="MHW27" s="389"/>
      <c r="MII27" s="391"/>
      <c r="MLY27" s="389"/>
      <c r="MLZ27" s="389"/>
      <c r="MMA27" s="389"/>
      <c r="MMB27" s="389"/>
      <c r="MMC27" s="389"/>
      <c r="MMO27" s="391"/>
      <c r="MQE27" s="389"/>
      <c r="MQF27" s="389"/>
      <c r="MQG27" s="389"/>
      <c r="MQH27" s="389"/>
      <c r="MQI27" s="389"/>
      <c r="MQU27" s="391"/>
      <c r="MUK27" s="389"/>
      <c r="MUL27" s="389"/>
      <c r="MUM27" s="389"/>
      <c r="MUN27" s="389"/>
      <c r="MUO27" s="389"/>
      <c r="MVA27" s="391"/>
      <c r="MYQ27" s="389"/>
      <c r="MYR27" s="389"/>
      <c r="MYS27" s="389"/>
      <c r="MYT27" s="389"/>
      <c r="MYU27" s="389"/>
      <c r="MZG27" s="391"/>
      <c r="NCW27" s="389"/>
      <c r="NCX27" s="389"/>
      <c r="NCY27" s="389"/>
      <c r="NCZ27" s="389"/>
      <c r="NDA27" s="389"/>
      <c r="NDM27" s="391"/>
      <c r="NHC27" s="389"/>
      <c r="NHD27" s="389"/>
      <c r="NHE27" s="389"/>
      <c r="NHF27" s="389"/>
      <c r="NHG27" s="389"/>
      <c r="NHS27" s="391"/>
      <c r="NLI27" s="389"/>
      <c r="NLJ27" s="389"/>
      <c r="NLK27" s="389"/>
      <c r="NLL27" s="389"/>
      <c r="NLM27" s="389"/>
      <c r="NLY27" s="391"/>
      <c r="NPO27" s="389"/>
      <c r="NPP27" s="389"/>
      <c r="NPQ27" s="389"/>
      <c r="NPR27" s="389"/>
      <c r="NPS27" s="389"/>
      <c r="NQE27" s="391"/>
      <c r="NTU27" s="389"/>
      <c r="NTV27" s="389"/>
      <c r="NTW27" s="389"/>
      <c r="NTX27" s="389"/>
      <c r="NTY27" s="389"/>
      <c r="NUK27" s="391"/>
      <c r="NYA27" s="389"/>
      <c r="NYB27" s="389"/>
      <c r="NYC27" s="389"/>
      <c r="NYD27" s="389"/>
      <c r="NYE27" s="389"/>
      <c r="NYQ27" s="391"/>
      <c r="OCG27" s="389"/>
      <c r="OCH27" s="389"/>
      <c r="OCI27" s="389"/>
      <c r="OCJ27" s="389"/>
      <c r="OCK27" s="389"/>
      <c r="OCW27" s="391"/>
      <c r="OGM27" s="389"/>
      <c r="OGN27" s="389"/>
      <c r="OGO27" s="389"/>
      <c r="OGP27" s="389"/>
      <c r="OGQ27" s="389"/>
      <c r="OHC27" s="391"/>
      <c r="OKS27" s="389"/>
      <c r="OKT27" s="389"/>
      <c r="OKU27" s="389"/>
      <c r="OKV27" s="389"/>
      <c r="OKW27" s="389"/>
      <c r="OLI27" s="391"/>
      <c r="OOY27" s="389"/>
      <c r="OOZ27" s="389"/>
      <c r="OPA27" s="389"/>
      <c r="OPB27" s="389"/>
      <c r="OPC27" s="389"/>
      <c r="OPO27" s="391"/>
      <c r="OTE27" s="389"/>
      <c r="OTF27" s="389"/>
      <c r="OTG27" s="389"/>
      <c r="OTH27" s="389"/>
      <c r="OTI27" s="389"/>
      <c r="OTU27" s="391"/>
      <c r="OXK27" s="389"/>
      <c r="OXL27" s="389"/>
      <c r="OXM27" s="389"/>
      <c r="OXN27" s="389"/>
      <c r="OXO27" s="389"/>
      <c r="OYA27" s="391"/>
      <c r="PBQ27" s="389"/>
      <c r="PBR27" s="389"/>
      <c r="PBS27" s="389"/>
      <c r="PBT27" s="389"/>
      <c r="PBU27" s="389"/>
      <c r="PCG27" s="391"/>
      <c r="PFW27" s="389"/>
      <c r="PFX27" s="389"/>
      <c r="PFY27" s="389"/>
      <c r="PFZ27" s="389"/>
      <c r="PGA27" s="389"/>
      <c r="PGM27" s="391"/>
      <c r="PKC27" s="389"/>
      <c r="PKD27" s="389"/>
      <c r="PKE27" s="389"/>
      <c r="PKF27" s="389"/>
      <c r="PKG27" s="389"/>
      <c r="PKS27" s="391"/>
      <c r="POI27" s="389"/>
      <c r="POJ27" s="389"/>
      <c r="POK27" s="389"/>
      <c r="POL27" s="389"/>
      <c r="POM27" s="389"/>
    </row>
    <row r="28" spans="2:1995 2085:2985 3075:4085 4175:5075 5165:6065 6155:7165 7255:8155 8245:9145 9235:10233 10241:11219" x14ac:dyDescent="0.25">
      <c r="B28" s="385">
        <f>VLOOKUP(C28,CX25:CY29,2,FALSE)</f>
        <v>3</v>
      </c>
      <c r="C28" s="386" t="str">
        <f>'Tournament Setup'!D21</f>
        <v>Netherlands</v>
      </c>
      <c r="D28" s="385">
        <f>SUMPRODUCT((DA3:DA54=C28)*(DE3:DE54="W"))+SUMPRODUCT((DD3:DD54=C28)*(DF3:DF54="W"))</f>
        <v>0</v>
      </c>
      <c r="E28" s="385">
        <f>SUMPRODUCT((DA3:DA54=C28)*(DE3:DE54="D"))+SUMPRODUCT((DD3:DD54=C28)*(DF3:DF54="D"))</f>
        <v>0</v>
      </c>
      <c r="F28" s="385">
        <f>SUMPRODUCT((DA3:DA54=C28)*(DE3:DE54="L"))+SUMPRODUCT((DD3:DD54=C28)*(DF3:DF54="L"))</f>
        <v>0</v>
      </c>
      <c r="G28" s="385">
        <f>SUMIF(DA3:DA72,C28,DB3:DB72)+SUMIF(DD3:DD72,C28,DC3:DC72)</f>
        <v>0</v>
      </c>
      <c r="H28" s="385">
        <f>SUMIF(DD3:DD72,C28,DB3:DB72)+SUMIF(DA3:DA72,C28,DC3:DC72)</f>
        <v>0</v>
      </c>
      <c r="I28" s="385">
        <f t="shared" si="3827"/>
        <v>1000</v>
      </c>
      <c r="J28" s="385">
        <f t="shared" si="3828"/>
        <v>0</v>
      </c>
      <c r="K28" s="391">
        <v>13</v>
      </c>
      <c r="L28" s="385">
        <f>IF(COUNTIF(J25:J29,4)&lt;&gt;4,RANK(J28,J25:J29),J80)</f>
        <v>1</v>
      </c>
      <c r="N28" s="385">
        <f>SUMPRODUCT((L25:L28=L28)*(K25:K28&lt;K28))+L28</f>
        <v>2</v>
      </c>
      <c r="O28" s="386" t="str">
        <f>INDEX(C25:C29,MATCH(4,N25:N29,0),0)</f>
        <v>France</v>
      </c>
      <c r="P28" s="385">
        <f>INDEX(L25:L29,MATCH(O28,C25:C29,0),0)</f>
        <v>1</v>
      </c>
      <c r="Q28" s="385" t="str">
        <f>IF(AND(Q27&lt;&gt;"",P28=1),O28,"")</f>
        <v>France</v>
      </c>
      <c r="R28" s="385" t="str">
        <f>IF(AND(R27&lt;&gt;"",P29=2),O29,"")</f>
        <v/>
      </c>
      <c r="V28" s="385" t="str">
        <f t="shared" si="4070"/>
        <v>France</v>
      </c>
      <c r="W28" s="385">
        <f>SUMPRODUCT((DA3:DA54=V28)*(DD3:DD54=V29)*(DE3:DE54="W"))+SUMPRODUCT((DA3:DA54=V28)*(DD3:DD54=V25)*(DE3:DE54="W"))+SUMPRODUCT((DA3:DA54=V28)*(DD3:DD54=V26)*(DE3:DE54="W"))+SUMPRODUCT((DA3:DA54=V28)*(DD3:DD54=V27)*(DE3:DE54="W"))+SUMPRODUCT((DA3:DA54=V29)*(DD3:DD54=V28)*(DF3:DF54="W"))+SUMPRODUCT((DA3:DA54=V25)*(DD3:DD54=V28)*(DF3:DF54="W"))+SUMPRODUCT((DA3:DA54=V26)*(DD3:DD54=V28)*(DF3:DF54="W"))+SUMPRODUCT((DA3:DA54=V27)*(DD3:DD54=V28)*(DF3:DF54="W"))</f>
        <v>0</v>
      </c>
      <c r="X28" s="385">
        <f>SUMPRODUCT((DA3:DA54=V28)*(DD3:DD54=V29)*(DE3:DE54="D"))+SUMPRODUCT((DA3:DA54=V28)*(DD3:DD54=V25)*(DE3:DE54="D"))+SUMPRODUCT((DA3:DA54=V28)*(DD3:DD54=V26)*(DE3:DE54="D"))+SUMPRODUCT((DA3:DA54=V28)*(DD3:DD54=V27)*(DE3:DE54="D"))+SUMPRODUCT((DA3:DA54=V29)*(DD3:DD54=V28)*(DE3:DE54="D"))+SUMPRODUCT((DA3:DA54=V25)*(DD3:DD54=V28)*(DE3:DE54="D"))+SUMPRODUCT((DA3:DA54=V26)*(DD3:DD54=V28)*(DE3:DE54="D"))+SUMPRODUCT((DA3:DA54=V27)*(DD3:DD54=V28)*(DE3:DE54="D"))</f>
        <v>0</v>
      </c>
      <c r="Y28" s="385">
        <f>SUMPRODUCT((DA3:DA54=V28)*(DD3:DD54=V29)*(DE3:DE54="L"))+SUMPRODUCT((DA3:DA54=V28)*(DD3:DD54=V25)*(DE3:DE54="L"))+SUMPRODUCT((DA3:DA54=V28)*(DD3:DD54=V26)*(DE3:DE54="L"))+SUMPRODUCT((DA3:DA54=V28)*(DD3:DD54=V27)*(DE3:DE54="L"))+SUMPRODUCT((DA3:DA54=V29)*(DD3:DD54=V28)*(DF3:DF54="L"))+SUMPRODUCT((DA3:DA54=V25)*(DD3:DD54=V28)*(DF3:DF54="L"))+SUMPRODUCT((DA3:DA54=V26)*(DD3:DD54=V28)*(DF3:DF54="L"))+SUMPRODUCT((DA3:DA54=V27)*(DD3:DD54=V28)*(DF3:DF54="L"))</f>
        <v>0</v>
      </c>
      <c r="Z28" s="385">
        <f>SUMPRODUCT((DA3:DA54=V28)*(DD3:DD54=V29)*DB3:DB54)+SUMPRODUCT((DA3:DA54=V28)*(DD3:DD54=V25)*DB3:DB54)+SUMPRODUCT((DA3:DA54=V28)*(DD3:DD54=V26)*DB3:DB54)+SUMPRODUCT((DA3:DA54=V28)*(DD3:DD54=V27)*DB3:DB54)+SUMPRODUCT((DA3:DA54=V29)*(DD3:DD54=V28)*DC3:DC54)+SUMPRODUCT((DA3:DA54=V25)*(DD3:DD54=V28)*DC3:DC54)+SUMPRODUCT((DA3:DA54=V26)*(DD3:DD54=V28)*DC3:DC54)+SUMPRODUCT((DA3:DA54=V27)*(DD3:DD54=V28)*DC3:DC54)</f>
        <v>0</v>
      </c>
      <c r="AA28" s="385">
        <f>SUMPRODUCT((DA3:DA54=V28)*(DD3:DD54=V29)*DC3:DC54)+SUMPRODUCT((DA3:DA54=V28)*(DD3:DD54=V25)*DC3:DC54)+SUMPRODUCT((DA3:DA54=V28)*(DD3:DD54=V26)*DC3:DC54)+SUMPRODUCT((DA3:DA54=V28)*(DD3:DD54=V27)*DC3:DC54)+SUMPRODUCT((DA3:DA54=V29)*(DD3:DD54=V28)*DB3:DB54)+SUMPRODUCT((DA3:DA54=V25)*(DD3:DD54=V28)*DB3:DB54)+SUMPRODUCT((DA3:DA54=V26)*(DD3:DD54=V28)*DB3:DB54)+SUMPRODUCT((DA3:DA54=V27)*(DD3:DD54=V28)*DB3:DB54)</f>
        <v>0</v>
      </c>
      <c r="AB28" s="385">
        <f>Z28-AA28+1000</f>
        <v>1000</v>
      </c>
      <c r="AC28" s="385">
        <f t="shared" si="3829"/>
        <v>0</v>
      </c>
      <c r="AD28" s="385">
        <f>IF(V28&lt;&gt;"",VLOOKUP(V28,C4:I52,7,FALSE),"")</f>
        <v>1000</v>
      </c>
      <c r="AE28" s="385">
        <f>IF(V28&lt;&gt;"",VLOOKUP(V28,C4:I52,5,FALSE),"")</f>
        <v>0</v>
      </c>
      <c r="AF28" s="385">
        <f>IF(V28&lt;&gt;"",VLOOKUP(V28,C4:K52,9,FALSE),"")</f>
        <v>28</v>
      </c>
      <c r="AG28" s="385">
        <f t="shared" si="3830"/>
        <v>0</v>
      </c>
      <c r="AH28" s="385">
        <f>IF(V28&lt;&gt;"",RANK(AG28,AG25:AG29),"")</f>
        <v>1</v>
      </c>
      <c r="AI28" s="385">
        <f>IF(V28&lt;&gt;"",SUMPRODUCT((AG25:AG29=AG28)*(AB25:AB29&gt;AB28)),"")</f>
        <v>0</v>
      </c>
      <c r="AJ28" s="385">
        <f>IF(V28&lt;&gt;"",SUMPRODUCT((AG25:AG29=AG28)*(AB25:AB29=AB28)*(Z25:Z29&gt;Z28)),"")</f>
        <v>0</v>
      </c>
      <c r="AK28" s="385">
        <f>IF(V28&lt;&gt;"",SUMPRODUCT((AG25:AG29=AG28)*(AB25:AB29=AB28)*(Z25:Z29=Z28)*(AD25:AD29&gt;AD28)),"")</f>
        <v>0</v>
      </c>
      <c r="AL28" s="385">
        <f>IF(V28&lt;&gt;"",SUMPRODUCT((AG25:AG29=AG28)*(AB25:AB29=AB28)*(Z25:Z29=Z28)*(AD25:AD29=AD28)*(AE25:AE29&gt;AE28)),"")</f>
        <v>0</v>
      </c>
      <c r="AM28" s="385">
        <f>IF(V28&lt;&gt;"",SUMPRODUCT((AG25:AG29=AG28)*(AB25:AB29=AB28)*(Z25:Z29=Z28)*(AD25:AD29=AD28)*(AE25:AE29=AE28)*(AF25:AF29&gt;AF28)),"")</f>
        <v>0</v>
      </c>
      <c r="AN28" s="385">
        <f>IF(V28&lt;&gt;"",IF(AN80&lt;&gt;"",IF(U76=3,AN80,AN80+U76),SUM(AH28:AM28)),"")</f>
        <v>1</v>
      </c>
      <c r="AO28" s="385" t="str">
        <f>IF(V28&lt;&gt;"",INDEX(V25:V29,MATCH(4,AN25:AN29,0),0),"")</f>
        <v>England</v>
      </c>
      <c r="AP28" s="385" t="str">
        <f>IF(R27&lt;&gt;"",R27,"")</f>
        <v/>
      </c>
      <c r="AQ28" s="385" t="str">
        <f>IF(AP28&lt;&gt;"",SUMPRODUCT((DA3:DA54=AP28)*(DD3:DD54=AP29)*(DE3:DE54="W"))+SUMPRODUCT((DA3:DA54=AP28)*(DD3:DD54=AP26)*(DE3:DE54="W"))+SUMPRODUCT((DA3:DA54=AP28)*(DD3:DD54=AP27)*(DE3:DE54="W"))+SUMPRODUCT((DA3:DA54=AP29)*(DD3:DD54=AP28)*(DF3:DF54="W"))+SUMPRODUCT((DA3:DA54=AP26)*(DD3:DD54=AP28)*(DF3:DF54="W"))+SUMPRODUCT((DA3:DA54=AP27)*(DD3:DD54=AP28)*(DF3:DF54="W")),"")</f>
        <v/>
      </c>
      <c r="AR28" s="385" t="str">
        <f>IF(AP28&lt;&gt;"",SUMPRODUCT((DA3:DA54=AP28)*(DD3:DD54=AP29)*(DE3:DE54="D"))+SUMPRODUCT((DA3:DA54=AP28)*(DD3:DD54=AP26)*(DE3:DE54="D"))+SUMPRODUCT((DA3:DA54=AP28)*(DD3:DD54=AP27)*(DE3:DE54="D"))+SUMPRODUCT((DA3:DA54=AP29)*(DD3:DD54=AP28)*(DE3:DE54="D"))+SUMPRODUCT((DA3:DA54=AP26)*(DD3:DD54=AP28)*(DE3:DE54="D"))+SUMPRODUCT((DA3:DA54=AP27)*(DD3:DD54=AP28)*(DE3:DE54="D")),"")</f>
        <v/>
      </c>
      <c r="AS28" s="385" t="str">
        <f>IF(AP28&lt;&gt;"",SUMPRODUCT((DA3:DA54=AP28)*(DD3:DD54=AP29)*(DE3:DE54="L"))+SUMPRODUCT((DA3:DA54=AP28)*(DD3:DD54=AP26)*(DE3:DE54="L"))+SUMPRODUCT((DA3:DA54=AP28)*(DD3:DD54=AP27)*(DE3:DE54="L"))+SUMPRODUCT((DA3:DA54=AP29)*(DD3:DD54=AP28)*(DF3:DF54="L"))+SUMPRODUCT((DA3:DA54=AP26)*(DD3:DD54=AP28)*(DF3:DF54="L"))+SUMPRODUCT((DA3:DA54=AP27)*(DD3:DD54=AP28)*(DF3:DF54="L")),"")</f>
        <v/>
      </c>
      <c r="AT28" s="385">
        <f>SUMPRODUCT((DA3:DA54=AP28)*(DD3:DD54=AP29)*DB3:DB54)+SUMPRODUCT((DA3:DA54=AP28)*(DD3:DD54=AP25)*DB3:DB54)+SUMPRODUCT((DA3:DA54=AP28)*(DD3:DD54=AP26)*DB3:DB54)+SUMPRODUCT((DA3:DA54=AP28)*(DD3:DD54=AP27)*DB3:DB54)+SUMPRODUCT((DA3:DA54=AP29)*(DD3:DD54=AP28)*DC3:DC54)+SUMPRODUCT((DA3:DA54=AP25)*(DD3:DD54=AP28)*DC3:DC54)+SUMPRODUCT((DA3:DA54=AP26)*(DD3:DD54=AP28)*DC3:DC54)+SUMPRODUCT((DA3:DA54=AP27)*(DD3:DD54=AP28)*DC3:DC54)</f>
        <v>0</v>
      </c>
      <c r="AU28" s="385">
        <f>SUMPRODUCT((DA3:DA54=AP28)*(DD3:DD54=AP29)*DC3:DC54)+SUMPRODUCT((DA3:DA54=AP28)*(DD3:DD54=AP25)*DC3:DC54)+SUMPRODUCT((DA3:DA54=AP28)*(DD3:DD54=AP26)*DC3:DC54)+SUMPRODUCT((DA3:DA54=AP28)*(DD3:DD54=AP27)*DC3:DC54)+SUMPRODUCT((DA3:DA54=AP29)*(DD3:DD54=AP28)*DB3:DB54)+SUMPRODUCT((DA3:DA54=AP25)*(DD3:DD54=AP28)*DB3:DB54)+SUMPRODUCT((DA3:DA54=AP26)*(DD3:DD54=AP28)*DB3:DB54)+SUMPRODUCT((DA3:DA54=AP27)*(DD3:DD54=AP28)*DB3:DB54)</f>
        <v>0</v>
      </c>
      <c r="AV28" s="385">
        <f>AT28-AU28+1000</f>
        <v>1000</v>
      </c>
      <c r="AW28" s="385" t="str">
        <f t="shared" si="4071"/>
        <v/>
      </c>
      <c r="AX28" s="385" t="str">
        <f>IF(AP28&lt;&gt;"",VLOOKUP(AP28,C4:I52,7,FALSE),"")</f>
        <v/>
      </c>
      <c r="AY28" s="385" t="str">
        <f>IF(AP28&lt;&gt;"",VLOOKUP(AP28,C4:I52,5,FALSE),"")</f>
        <v/>
      </c>
      <c r="AZ28" s="385" t="str">
        <f>IF(AP28&lt;&gt;"",VLOOKUP(AP28,C4:K52,9,FALSE),"")</f>
        <v/>
      </c>
      <c r="BA28" s="385" t="str">
        <f t="shared" si="4072"/>
        <v/>
      </c>
      <c r="BB28" s="385" t="str">
        <f>IF(AP28&lt;&gt;"",RANK(BA28,BA25:BA29),"")</f>
        <v/>
      </c>
      <c r="BC28" s="385" t="str">
        <f>IF(AP28&lt;&gt;"",SUMPRODUCT((BA25:BA29=BA28)*(AV25:AV29&gt;AV28)),"")</f>
        <v/>
      </c>
      <c r="BD28" s="385" t="str">
        <f>IF(AP28&lt;&gt;"",SUMPRODUCT((BA25:BA29=BA28)*(AV25:AV29=AV28)*(AT25:AT29&gt;AT28)),"")</f>
        <v/>
      </c>
      <c r="BE28" s="385" t="str">
        <f>IF(AP28&lt;&gt;"",SUMPRODUCT((BA25:BA29=BA28)*(AV25:AV29=AV28)*(AT25:AT29=AT28)*(AX25:AX29&gt;AX28)),"")</f>
        <v/>
      </c>
      <c r="BF28" s="385" t="str">
        <f>IF(AP28&lt;&gt;"",SUMPRODUCT((BA25:BA29=BA28)*(AV25:AV29=AV28)*(AT25:AT29=AT28)*(AX25:AX29=AX28)*(AY25:AY29&gt;AY28)),"")</f>
        <v/>
      </c>
      <c r="BG28" s="385" t="str">
        <f>IF(AP28&lt;&gt;"",SUMPRODUCT((BA25:BA29=BA28)*(AV25:AV29=AV28)*(AT25:AT29=AT28)*(AX25:AX29=AX28)*(AY25:AY29=AY28)*(AZ25:AZ29&gt;AZ28)),"")</f>
        <v/>
      </c>
      <c r="BH28" s="385" t="str">
        <f>IF(AP28&lt;&gt;"",IF(BH80&lt;&gt;"",IF(AO76=3,BH80,BH80+AO76),SUM(BB28:BG28)+1),"")</f>
        <v/>
      </c>
      <c r="BI28" s="385" t="str">
        <f>IF(AP28&lt;&gt;"",INDEX(AP26:AP29,MATCH(4,BH26:BH29,0),0),"")</f>
        <v/>
      </c>
      <c r="BJ28" s="385" t="str">
        <f>IF(S26&lt;&gt;"",S26,"")</f>
        <v/>
      </c>
      <c r="BK28" s="385">
        <f>SUMPRODUCT((DA3:DA54=BJ28)*(DD3:DD54=BJ29)*(DE3:DE54="W"))+SUMPRODUCT((DA3:DA54=BJ28)*(DD3:DD54=BJ30)*(DE3:DE54="W"))+SUMPRODUCT((DA3:DA54=BJ28)*(DD3:DD54=BJ27)*(DE3:DE54="W"))+SUMPRODUCT((DA3:DA54=BJ29)*(DD3:DD54=BJ28)*(DF3:DF54="W"))+SUMPRODUCT((DA3:DA54=BJ30)*(DD3:DD54=BJ28)*(DF3:DF54="W"))+SUMPRODUCT((DA3:DA54=BJ27)*(DD3:DD54=BJ28)*(DF3:DF54="W"))</f>
        <v>0</v>
      </c>
      <c r="BL28" s="385">
        <f>SUMPRODUCT((DA3:DA54=BJ28)*(DD3:DD54=BJ29)*(DE3:DE54="D"))+SUMPRODUCT((DA3:DA54=BJ28)*(DD3:DD54=BJ30)*(DE3:DE54="D"))+SUMPRODUCT((DA3:DA54=BJ28)*(DD3:DD54=BJ27)*(DE3:DE54="D"))+SUMPRODUCT((DA3:DA54=BJ29)*(DD3:DD54=BJ28)*(DE3:DE54="D"))+SUMPRODUCT((DA3:DA54=BJ30)*(DD3:DD54=BJ28)*(DE3:DE54="D"))+SUMPRODUCT((DA3:DA54=BJ27)*(DD3:DD54=BJ28)*(DE3:DE54="D"))</f>
        <v>0</v>
      </c>
      <c r="BM28" s="385">
        <f>SUMPRODUCT((DA3:DA54=BJ28)*(DD3:DD54=BJ29)*(DE3:DE54="L"))+SUMPRODUCT((DA3:DA54=BJ28)*(DD3:DD54=BJ30)*(DE3:DE54="L"))+SUMPRODUCT((DA3:DA54=BJ28)*(DD3:DD54=BJ27)*(DE3:DE54="L"))+SUMPRODUCT((DA3:DA54=BJ29)*(DD3:DD54=BJ28)*(DF3:DF54="L"))+SUMPRODUCT((DA3:DA54=BJ30)*(DD3:DD54=BJ28)*(DF3:DF54="L"))+SUMPRODUCT((DA3:DA54=BJ27)*(DD3:DD54=BJ28)*(DF3:DF54="L"))</f>
        <v>0</v>
      </c>
      <c r="BN28" s="385">
        <f>SUMPRODUCT((DA3:DA54=BJ28)*(DD3:DD54=BJ29)*DB3:DB54)+SUMPRODUCT((DA3:DA54=BJ28)*(DD3:DD54=BJ25)*DB3:DB54)+SUMPRODUCT((DA3:DA54=BJ28)*(DD3:DD54=BJ26)*DB3:DB54)+SUMPRODUCT((DA3:DA54=BJ28)*(DD3:DD54=BJ27)*DB3:DB54)+SUMPRODUCT((DA3:DA54=BJ29)*(DD3:DD54=BJ28)*DC3:DC54)+SUMPRODUCT((DA3:DA54=BJ25)*(DD3:DD54=BJ28)*DC3:DC54)+SUMPRODUCT((DA3:DA54=BJ26)*(DD3:DD54=BJ28)*DC3:DC54)+SUMPRODUCT((DA3:DA54=BJ27)*(DD3:DD54=BJ28)*DC3:DC54)</f>
        <v>0</v>
      </c>
      <c r="BO28" s="385">
        <f>SUMPRODUCT((DA3:DA54=BJ28)*(DD3:DD54=BJ29)*DC3:DC54)+SUMPRODUCT((DA3:DA54=BJ28)*(DD3:DD54=BJ25)*DC3:DC54)+SUMPRODUCT((DA3:DA54=BJ28)*(DD3:DD54=BJ26)*DC3:DC54)+SUMPRODUCT((DA3:DA54=BJ28)*(DD3:DD54=BJ27)*DC3:DC54)+SUMPRODUCT((DA3:DA54=BJ29)*(DD3:DD54=BJ28)*DB3:DB54)+SUMPRODUCT((DA3:DA54=BJ25)*(DD3:DD54=BJ28)*DB3:DB54)+SUMPRODUCT((DA3:DA54=BJ26)*(DD3:DD54=BJ28)*DB3:DB54)+SUMPRODUCT((DA3:DA54=BJ27)*(DD3:DD54=BJ28)*DB3:DB54)</f>
        <v>0</v>
      </c>
      <c r="BP28" s="385">
        <f>BN28-BO28+1000</f>
        <v>1000</v>
      </c>
      <c r="BQ28" s="385" t="str">
        <f t="shared" ref="BQ28" si="4699">IF(BJ28&lt;&gt;"",BK28*3+BL28*1,"")</f>
        <v/>
      </c>
      <c r="BR28" s="385" t="str">
        <f>IF(BJ28&lt;&gt;"",VLOOKUP(BJ28,C4:I52,7,FALSE),"")</f>
        <v/>
      </c>
      <c r="BS28" s="385" t="str">
        <f>IF(BJ28&lt;&gt;"",VLOOKUP(BJ28,C4:I52,5,FALSE),"")</f>
        <v/>
      </c>
      <c r="BT28" s="385" t="str">
        <f>IF(BJ28&lt;&gt;"",VLOOKUP(BJ28,C4:K52,9,FALSE),"")</f>
        <v/>
      </c>
      <c r="BU28" s="385" t="str">
        <f t="shared" si="4355"/>
        <v/>
      </c>
      <c r="BV28" s="385" t="str">
        <f>IF(BJ28&lt;&gt;"",RANK(BU28,BU25:BU29),"")</f>
        <v/>
      </c>
      <c r="BW28" s="385" t="str">
        <f>IF(BJ28&lt;&gt;"",SUMPRODUCT((BU25:BU29=BU28)*(BP25:BP29&gt;BP28)),"")</f>
        <v/>
      </c>
      <c r="BX28" s="385" t="str">
        <f>IF(BJ28&lt;&gt;"",SUMPRODUCT((BU25:BU29=BU28)*(BP25:BP29=BP28)*(BN25:BN29&gt;BN28)),"")</f>
        <v/>
      </c>
      <c r="BY28" s="385" t="str">
        <f>IF(BJ28&lt;&gt;"",SUMPRODUCT((BU25:BU29=BU28)*(BP25:BP29=BP28)*(BN25:BN29=BN28)*(BR25:BR29&gt;BR28)),"")</f>
        <v/>
      </c>
      <c r="BZ28" s="385" t="str">
        <f>IF(BJ28&lt;&gt;"",SUMPRODUCT((BU25:BU29=BU28)*(BP25:BP29=BP28)*(BN25:BN29=BN28)*(BR25:BR29=BR28)*(BS25:BS29&gt;BS28)),"")</f>
        <v/>
      </c>
      <c r="CA28" s="385" t="str">
        <f>IF(BJ28&lt;&gt;"",SUMPRODUCT((BU25:BU29=BU28)*(BP25:BP29=BP28)*(BN25:BN29=BN28)*(BR25:BR29=BR28)*(BS25:BS29=BS28)*(BT25:BT29&gt;BT28)),"")</f>
        <v/>
      </c>
      <c r="CB28" s="385" t="str">
        <f>IF(BJ28&lt;&gt;"",SUM(BV28:CA28)+2,"")</f>
        <v/>
      </c>
      <c r="CC28" s="385" t="str">
        <f>IF(BJ28&lt;&gt;"",INDEX(BJ27:BJ29,MATCH(4,CB27:CB29,0),0),"")</f>
        <v/>
      </c>
      <c r="CD28" s="385" t="str">
        <f>IF(T25&lt;&gt;"",T25,"")</f>
        <v/>
      </c>
      <c r="CE28" s="385">
        <f>SUMPRODUCT((DA3:DA54=CD28)*(DD3:DD54=CD29)*(DE3:DE54="W"))+SUMPRODUCT((DA3:DA54=CD28)*(DD3:DD54=CD30)*(DE3:DE54="W"))+SUMPRODUCT((DA3:DA54=CD28)*(DD3:DD54=CD31)*(DE3:DE54="W"))+SUMPRODUCT((DA3:DA54=CD29)*(DD3:DD54=CD28)*(DF3:DF54="W"))+SUMPRODUCT((DA3:DA54=CD30)*(DD3:DD54=CD28)*(DF3:DF54="W"))+SUMPRODUCT((DA3:DA54=CD31)*(DD3:DD54=CD28)*(DF3:DF54="W"))</f>
        <v>0</v>
      </c>
      <c r="CF28" s="385">
        <f>SUMPRODUCT((DA3:DA54=CD28)*(DD3:DD54=CD29)*(DE3:DE54="D"))+SUMPRODUCT((DA3:DA54=CD28)*(DD3:DD54=CD30)*(DE3:DE54="D"))+SUMPRODUCT((DA3:DA54=CD28)*(DD3:DD54=CD31)*(DE3:DE54="D"))+SUMPRODUCT((DA3:DA54=CD29)*(DD3:DD54=CD28)*(DE3:DE54="D"))+SUMPRODUCT((DA3:DA54=CD30)*(DD3:DD54=CD28)*(DE3:DE54="D"))+SUMPRODUCT((DA3:DA54=CD31)*(DD3:DD54=CD28)*(DE3:DE54="D"))</f>
        <v>0</v>
      </c>
      <c r="CG28" s="385">
        <f>SUMPRODUCT((DA3:DA54=CD28)*(DD3:DD54=CD29)*(DE3:DE54="L"))+SUMPRODUCT((DA3:DA54=CD28)*(DD3:DD54=CD30)*(DE3:DE54="L"))+SUMPRODUCT((DA3:DA54=CD28)*(DD3:DD54=CD31)*(DE3:DE54="L"))+SUMPRODUCT((DA3:DA54=CD29)*(DD3:DD54=CD28)*(DF3:DF54="L"))+SUMPRODUCT((DA3:DA54=CD30)*(DD3:DD54=CD28)*(DF3:DF54="L"))+SUMPRODUCT((DA3:DA54=CD31)*(DD3:DD54=CD28)*(DF3:DF54="L"))</f>
        <v>0</v>
      </c>
      <c r="CH28" s="385">
        <f>SUMPRODUCT((DA3:DA54=CD28)*(DD3:DD54=CD29)*DB3:DB54)+SUMPRODUCT((DA3:DA54=CD28)*(DD3:DD54=CD25)*DB3:DB54)+SUMPRODUCT((DA3:DA54=CD28)*(DD3:DD54=CD26)*DB3:DB54)+SUMPRODUCT((DA3:DA54=CD28)*(DD3:DD54=CD27)*DB3:DB54)+SUMPRODUCT((DA3:DA54=CD29)*(DD3:DD54=CD28)*DC3:DC54)+SUMPRODUCT((DA3:DA54=CD25)*(DD3:DD54=CD28)*DC3:DC54)+SUMPRODUCT((DA3:DA54=CD26)*(DD3:DD54=CD28)*DC3:DC54)+SUMPRODUCT((DA3:DA54=CD27)*(DD3:DD54=CD28)*DC3:DC54)</f>
        <v>0</v>
      </c>
      <c r="CI28" s="385">
        <f>SUMPRODUCT((DA3:DA54=CD28)*(DD3:DD54=CD29)*DC3:DC54)+SUMPRODUCT((DA3:DA54=CD28)*(DD3:DD54=CD25)*DC3:DC54)+SUMPRODUCT((DA3:DA54=CD28)*(DD3:DD54=CD26)*DC3:DC54)+SUMPRODUCT((DA3:DA54=CD28)*(DD3:DD54=CD27)*DC3:DC54)+SUMPRODUCT((DA3:DA54=CD29)*(DD3:DD54=CD28)*DB3:DB54)+SUMPRODUCT((DA3:DA54=CD25)*(DD3:DD54=CD28)*DB3:DB54)+SUMPRODUCT((DA3:DA54=CD26)*(DD3:DD54=CD28)*DB3:DB54)+SUMPRODUCT((DA3:DA54=CD27)*(DD3:DD54=CD28)*DB3:DB54)</f>
        <v>0</v>
      </c>
      <c r="CJ28" s="385">
        <f>CH28-CI28+1000</f>
        <v>1000</v>
      </c>
      <c r="CK28" s="385" t="str">
        <f t="shared" ref="CK28" si="4700">IF(CD28&lt;&gt;"",CE28*3+CF28*1,"")</f>
        <v/>
      </c>
      <c r="CL28" s="385" t="str">
        <f>IF(CD28&lt;&gt;"",VLOOKUP(CD28,C4:I52,7,FALSE),"")</f>
        <v/>
      </c>
      <c r="CM28" s="385" t="str">
        <f>IF(CD28&lt;&gt;"",VLOOKUP(CD28,C4:I52,5,FALSE),"")</f>
        <v/>
      </c>
      <c r="CN28" s="385" t="str">
        <f>IF(CD28&lt;&gt;"",VLOOKUP(CD28,C4:K52,9,FALSE),"")</f>
        <v/>
      </c>
      <c r="CO28" s="385" t="str">
        <f t="shared" ref="CO28" si="4701">CK28</f>
        <v/>
      </c>
      <c r="CP28" s="385" t="str">
        <f>IF(CD28&lt;&gt;"",RANK(CO28,AG25:AG29),"")</f>
        <v/>
      </c>
      <c r="CQ28" s="385" t="str">
        <f>IF(CD28&lt;&gt;"",SUMPRODUCT((CO25:CO29=CO28)*(CJ25:CJ29&gt;CJ28)),"")</f>
        <v/>
      </c>
      <c r="CR28" s="385" t="str">
        <f>IF(CD28&lt;&gt;"",SUMPRODUCT((CO25:CO29=CO28)*(CJ25:CJ29=CJ28)*(CH25:CH29&gt;CH28)),"")</f>
        <v/>
      </c>
      <c r="CS28" s="385" t="str">
        <f>IF(CD28&lt;&gt;"",SUMPRODUCT((CO25:CO29=CO28)*(CJ25:CJ29=CJ28)*(CH25:CH29=CH28)*(CL25:CL29&gt;CL28)),"")</f>
        <v/>
      </c>
      <c r="CT28" s="385" t="str">
        <f>IF(CD28&lt;&gt;"",SUMPRODUCT((CO25:CO29=CO28)*(CJ25:CJ29=CJ28)*(CH25:CH29=CH28)*(CL25:CL29=CL28)*(CM25:CM29&gt;CM28)),"")</f>
        <v/>
      </c>
      <c r="CU28" s="385" t="str">
        <f>IF(CD28&lt;&gt;"",SUMPRODUCT((CO25:CO29=CO28)*(CJ25:CJ29=CJ28)*(CH25:CH29=CH28)*(CL25:CL29=CL28)*(CM25:CM29=CM28)*(CN25:CN29&gt;CN28)),"")</f>
        <v/>
      </c>
      <c r="CV28" s="385" t="str">
        <f>IF(CD28&lt;&gt;"",SUM(CP28:CU28)+3,"")</f>
        <v/>
      </c>
      <c r="CW28" s="385" t="str">
        <f>IF(CD28&lt;&gt;"",IF(CV28=4,CD28,CD29),"")</f>
        <v/>
      </c>
      <c r="CX28" s="385" t="str">
        <f>IF(CW28&lt;&gt;"",CW28,IF(CC28&lt;&gt;"",CC28,IF(BI28&lt;&gt;"",BI28,IF(AO28&lt;&gt;"",AO28,O28))))</f>
        <v>England</v>
      </c>
      <c r="CY28" s="385">
        <v>4</v>
      </c>
      <c r="CZ28" s="385">
        <v>26</v>
      </c>
      <c r="DA28" s="389"/>
      <c r="DB28" s="389"/>
      <c r="DC28" s="389"/>
      <c r="DD28" s="389"/>
      <c r="DE28" s="389"/>
      <c r="DH28" s="385">
        <f ca="1">VLOOKUP(DI28,HD25:HE29,2,FALSE)</f>
        <v>3</v>
      </c>
      <c r="DI28" s="386" t="str">
        <f t="shared" si="3831"/>
        <v>Netherlands</v>
      </c>
      <c r="DJ28" s="385">
        <f ca="1">SUMPRODUCT((HG3:HG54=DI28)*(HK3:HK54="W"))+SUMPRODUCT((HJ3:HJ54=DI28)*(HL3:HL54="W"))</f>
        <v>0</v>
      </c>
      <c r="DK28" s="385">
        <f ca="1">SUMPRODUCT((HG3:HG54=DI28)*(HK3:HK54="D"))+SUMPRODUCT((HJ3:HJ54=DI28)*(HL3:HL54="D"))</f>
        <v>0</v>
      </c>
      <c r="DL28" s="385">
        <f ca="1">SUMPRODUCT((HG3:HG54=DI28)*(HK3:HK54="L"))+SUMPRODUCT((HJ3:HJ54=DI28)*(HL3:HL54="L"))</f>
        <v>0</v>
      </c>
      <c r="DM28" s="385">
        <f ca="1">SUMIF(HG3:HG72,DI28,HH3:HH72)+SUMIF(HJ3:HJ72,DI28,HI3:HI72)</f>
        <v>0</v>
      </c>
      <c r="DN28" s="385">
        <f ca="1">SUMIF(HJ3:HJ72,DI28,HH3:HH72)+SUMIF(HG3:HG72,DI28,HI3:HI72)</f>
        <v>0</v>
      </c>
      <c r="DO28" s="385">
        <f t="shared" ca="1" si="3832"/>
        <v>1000</v>
      </c>
      <c r="DP28" s="385">
        <f t="shared" ca="1" si="3833"/>
        <v>0</v>
      </c>
      <c r="DQ28" s="391">
        <f t="shared" si="293"/>
        <v>13</v>
      </c>
      <c r="DR28" s="385">
        <f ca="1">IF(COUNTIF(DP25:DP29,4)&lt;&gt;4,RANK(DP28,DP25:DP29),DP80)</f>
        <v>1</v>
      </c>
      <c r="DT28" s="385">
        <f ca="1">SUMPRODUCT((DR25:DR28=DR28)*(DQ25:DQ28&lt;DQ28))+DR28</f>
        <v>2</v>
      </c>
      <c r="DU28" s="386" t="str">
        <f ca="1">INDEX(DI25:DI29,MATCH(4,DT25:DT29,0),0)</f>
        <v>France</v>
      </c>
      <c r="DV28" s="385">
        <f ca="1">INDEX(DR25:DR29,MATCH(DU28,DI25:DI29,0),0)</f>
        <v>1</v>
      </c>
      <c r="DW28" s="385" t="str">
        <f ca="1">IF(AND(DW27&lt;&gt;"",DV28=1),DU28,"")</f>
        <v>France</v>
      </c>
      <c r="DX28" s="385" t="str">
        <f ca="1">IF(AND(DX27&lt;&gt;"",DV29=2),DU29,"")</f>
        <v/>
      </c>
      <c r="EB28" s="385" t="str">
        <f t="shared" ca="1" si="4073"/>
        <v>France</v>
      </c>
      <c r="EC28" s="385">
        <f ca="1">SUMPRODUCT((HG3:HG54=EB28)*(HJ3:HJ54=EB29)*(HK3:HK54="W"))+SUMPRODUCT((HG3:HG54=EB28)*(HJ3:HJ54=EB25)*(HK3:HK54="W"))+SUMPRODUCT((HG3:HG54=EB28)*(HJ3:HJ54=EB26)*(HK3:HK54="W"))+SUMPRODUCT((HG3:HG54=EB28)*(HJ3:HJ54=EB27)*(HK3:HK54="W"))+SUMPRODUCT((HG3:HG54=EB29)*(HJ3:HJ54=EB28)*(HL3:HL54="W"))+SUMPRODUCT((HG3:HG54=EB25)*(HJ3:HJ54=EB28)*(HL3:HL54="W"))+SUMPRODUCT((HG3:HG54=EB26)*(HJ3:HJ54=EB28)*(HL3:HL54="W"))+SUMPRODUCT((HG3:HG54=EB27)*(HJ3:HJ54=EB28)*(HL3:HL54="W"))</f>
        <v>0</v>
      </c>
      <c r="ED28" s="385">
        <f ca="1">SUMPRODUCT((HG3:HG54=EB28)*(HJ3:HJ54=EB29)*(HK3:HK54="D"))+SUMPRODUCT((HG3:HG54=EB28)*(HJ3:HJ54=EB25)*(HK3:HK54="D"))+SUMPRODUCT((HG3:HG54=EB28)*(HJ3:HJ54=EB26)*(HK3:HK54="D"))+SUMPRODUCT((HG3:HG54=EB28)*(HJ3:HJ54=EB27)*(HK3:HK54="D"))+SUMPRODUCT((HG3:HG54=EB29)*(HJ3:HJ54=EB28)*(HK3:HK54="D"))+SUMPRODUCT((HG3:HG54=EB25)*(HJ3:HJ54=EB28)*(HK3:HK54="D"))+SUMPRODUCT((HG3:HG54=EB26)*(HJ3:HJ54=EB28)*(HK3:HK54="D"))+SUMPRODUCT((HG3:HG54=EB27)*(HJ3:HJ54=EB28)*(HK3:HK54="D"))</f>
        <v>0</v>
      </c>
      <c r="EE28" s="385">
        <f ca="1">SUMPRODUCT((HG3:HG54=EB28)*(HJ3:HJ54=EB29)*(HK3:HK54="L"))+SUMPRODUCT((HG3:HG54=EB28)*(HJ3:HJ54=EB25)*(HK3:HK54="L"))+SUMPRODUCT((HG3:HG54=EB28)*(HJ3:HJ54=EB26)*(HK3:HK54="L"))+SUMPRODUCT((HG3:HG54=EB28)*(HJ3:HJ54=EB27)*(HK3:HK54="L"))+SUMPRODUCT((HG3:HG54=EB29)*(HJ3:HJ54=EB28)*(HL3:HL54="L"))+SUMPRODUCT((HG3:HG54=EB25)*(HJ3:HJ54=EB28)*(HL3:HL54="L"))+SUMPRODUCT((HG3:HG54=EB26)*(HJ3:HJ54=EB28)*(HL3:HL54="L"))+SUMPRODUCT((HG3:HG54=EB27)*(HJ3:HJ54=EB28)*(HL3:HL54="L"))</f>
        <v>0</v>
      </c>
      <c r="EF28" s="385">
        <f ca="1">SUMPRODUCT((HG3:HG54=EB28)*(HJ3:HJ54=EB29)*HH3:HH54)+SUMPRODUCT((HG3:HG54=EB28)*(HJ3:HJ54=EB25)*HH3:HH54)+SUMPRODUCT((HG3:HG54=EB28)*(HJ3:HJ54=EB26)*HH3:HH54)+SUMPRODUCT((HG3:HG54=EB28)*(HJ3:HJ54=EB27)*HH3:HH54)+SUMPRODUCT((HG3:HG54=EB29)*(HJ3:HJ54=EB28)*HI3:HI54)+SUMPRODUCT((HG3:HG54=EB25)*(HJ3:HJ54=EB28)*HI3:HI54)+SUMPRODUCT((HG3:HG54=EB26)*(HJ3:HJ54=EB28)*HI3:HI54)+SUMPRODUCT((HG3:HG54=EB27)*(HJ3:HJ54=EB28)*HI3:HI54)</f>
        <v>0</v>
      </c>
      <c r="EG28" s="385">
        <f ca="1">SUMPRODUCT((HG3:HG54=EB28)*(HJ3:HJ54=EB29)*HI3:HI54)+SUMPRODUCT((HG3:HG54=EB28)*(HJ3:HJ54=EB25)*HI3:HI54)+SUMPRODUCT((HG3:HG54=EB28)*(HJ3:HJ54=EB26)*HI3:HI54)+SUMPRODUCT((HG3:HG54=EB28)*(HJ3:HJ54=EB27)*HI3:HI54)+SUMPRODUCT((HG3:HG54=EB29)*(HJ3:HJ54=EB28)*HH3:HH54)+SUMPRODUCT((HG3:HG54=EB25)*(HJ3:HJ54=EB28)*HH3:HH54)+SUMPRODUCT((HG3:HG54=EB26)*(HJ3:HJ54=EB28)*HH3:HH54)+SUMPRODUCT((HG3:HG54=EB27)*(HJ3:HJ54=EB28)*HH3:HH54)</f>
        <v>0</v>
      </c>
      <c r="EH28" s="385">
        <f ca="1">EF28-EG28+1000</f>
        <v>1000</v>
      </c>
      <c r="EI28" s="385">
        <f t="shared" ca="1" si="3834"/>
        <v>0</v>
      </c>
      <c r="EJ28" s="385">
        <f ca="1">IF(EB28&lt;&gt;"",VLOOKUP(EB28,DI4:DO52,7,FALSE),"")</f>
        <v>1000</v>
      </c>
      <c r="EK28" s="385">
        <f ca="1">IF(EB28&lt;&gt;"",VLOOKUP(EB28,DI4:DO52,5,FALSE),"")</f>
        <v>0</v>
      </c>
      <c r="EL28" s="385">
        <f ca="1">IF(EB28&lt;&gt;"",VLOOKUP(EB28,DI4:DQ52,9,FALSE),"")</f>
        <v>28</v>
      </c>
      <c r="EM28" s="385">
        <f t="shared" ca="1" si="3835"/>
        <v>0</v>
      </c>
      <c r="EN28" s="385">
        <f ca="1">IF(EB28&lt;&gt;"",RANK(EM28,EM25:EM29),"")</f>
        <v>1</v>
      </c>
      <c r="EO28" s="385">
        <f ca="1">IF(EB28&lt;&gt;"",SUMPRODUCT((EM25:EM29=EM28)*(EH25:EH29&gt;EH28)),"")</f>
        <v>0</v>
      </c>
      <c r="EP28" s="385">
        <f ca="1">IF(EB28&lt;&gt;"",SUMPRODUCT((EM25:EM29=EM28)*(EH25:EH29=EH28)*(EF25:EF29&gt;EF28)),"")</f>
        <v>0</v>
      </c>
      <c r="EQ28" s="385">
        <f ca="1">IF(EB28&lt;&gt;"",SUMPRODUCT((EM25:EM29=EM28)*(EH25:EH29=EH28)*(EF25:EF29=EF28)*(EJ25:EJ29&gt;EJ28)),"")</f>
        <v>0</v>
      </c>
      <c r="ER28" s="385">
        <f ca="1">IF(EB28&lt;&gt;"",SUMPRODUCT((EM25:EM29=EM28)*(EH25:EH29=EH28)*(EF25:EF29=EF28)*(EJ25:EJ29=EJ28)*(EK25:EK29&gt;EK28)),"")</f>
        <v>0</v>
      </c>
      <c r="ES28" s="385">
        <f ca="1">IF(EB28&lt;&gt;"",SUMPRODUCT((EM25:EM29=EM28)*(EH25:EH29=EH28)*(EF25:EF29=EF28)*(EJ25:EJ29=EJ28)*(EK25:EK29=EK28)*(EL25:EL29&gt;EL28)),"")</f>
        <v>0</v>
      </c>
      <c r="ET28" s="385">
        <f ca="1">IF(EB28&lt;&gt;"",IF(ET80&lt;&gt;"",IF(EA76=3,ET80,ET80+EA76),SUM(EN28:ES28)),"")</f>
        <v>1</v>
      </c>
      <c r="EU28" s="385" t="str">
        <f ca="1">IF(EB28&lt;&gt;"",INDEX(EB25:EB29,MATCH(4,ET25:ET29,0),0),"")</f>
        <v>England</v>
      </c>
      <c r="EV28" s="385" t="str">
        <f ca="1">IF(DX27&lt;&gt;"",DX27,"")</f>
        <v/>
      </c>
      <c r="EW28" s="385" t="str">
        <f ca="1">IF(EV28&lt;&gt;"",SUMPRODUCT((HG3:HG54=EV28)*(HJ3:HJ54=EV29)*(HK3:HK54="W"))+SUMPRODUCT((HG3:HG54=EV28)*(HJ3:HJ54=EV26)*(HK3:HK54="W"))+SUMPRODUCT((HG3:HG54=EV28)*(HJ3:HJ54=EV27)*(HK3:HK54="W"))+SUMPRODUCT((HG3:HG54=EV29)*(HJ3:HJ54=EV28)*(HL3:HL54="W"))+SUMPRODUCT((HG3:HG54=EV26)*(HJ3:HJ54=EV28)*(HL3:HL54="W"))+SUMPRODUCT((HG3:HG54=EV27)*(HJ3:HJ54=EV28)*(HL3:HL54="W")),"")</f>
        <v/>
      </c>
      <c r="EX28" s="385" t="str">
        <f ca="1">IF(EV28&lt;&gt;"",SUMPRODUCT((HG3:HG54=EV28)*(HJ3:HJ54=EV29)*(HK3:HK54="D"))+SUMPRODUCT((HG3:HG54=EV28)*(HJ3:HJ54=EV26)*(HK3:HK54="D"))+SUMPRODUCT((HG3:HG54=EV28)*(HJ3:HJ54=EV27)*(HK3:HK54="D"))+SUMPRODUCT((HG3:HG54=EV29)*(HJ3:HJ54=EV28)*(HK3:HK54="D"))+SUMPRODUCT((HG3:HG54=EV26)*(HJ3:HJ54=EV28)*(HK3:HK54="D"))+SUMPRODUCT((HG3:HG54=EV27)*(HJ3:HJ54=EV28)*(HK3:HK54="D")),"")</f>
        <v/>
      </c>
      <c r="EY28" s="385" t="str">
        <f ca="1">IF(EV28&lt;&gt;"",SUMPRODUCT((HG3:HG54=EV28)*(HJ3:HJ54=EV29)*(HK3:HK54="L"))+SUMPRODUCT((HG3:HG54=EV28)*(HJ3:HJ54=EV26)*(HK3:HK54="L"))+SUMPRODUCT((HG3:HG54=EV28)*(HJ3:HJ54=EV27)*(HK3:HK54="L"))+SUMPRODUCT((HG3:HG54=EV29)*(HJ3:HJ54=EV28)*(HL3:HL54="L"))+SUMPRODUCT((HG3:HG54=EV26)*(HJ3:HJ54=EV28)*(HL3:HL54="L"))+SUMPRODUCT((HG3:HG54=EV27)*(HJ3:HJ54=EV28)*(HL3:HL54="L")),"")</f>
        <v/>
      </c>
      <c r="EZ28" s="385">
        <f ca="1">SUMPRODUCT((HG3:HG54=EV28)*(HJ3:HJ54=EV29)*HH3:HH54)+SUMPRODUCT((HG3:HG54=EV28)*(HJ3:HJ54=EV25)*HH3:HH54)+SUMPRODUCT((HG3:HG54=EV28)*(HJ3:HJ54=EV26)*HH3:HH54)+SUMPRODUCT((HG3:HG54=EV28)*(HJ3:HJ54=EV27)*HH3:HH54)+SUMPRODUCT((HG3:HG54=EV29)*(HJ3:HJ54=EV28)*HI3:HI54)+SUMPRODUCT((HG3:HG54=EV25)*(HJ3:HJ54=EV28)*HI3:HI54)+SUMPRODUCT((HG3:HG54=EV26)*(HJ3:HJ54=EV28)*HI3:HI54)+SUMPRODUCT((HG3:HG54=EV27)*(HJ3:HJ54=EV28)*HI3:HI54)</f>
        <v>0</v>
      </c>
      <c r="FA28" s="385">
        <f ca="1">SUMPRODUCT((HG3:HG54=EV28)*(HJ3:HJ54=EV29)*HI3:HI54)+SUMPRODUCT((HG3:HG54=EV28)*(HJ3:HJ54=EV25)*HI3:HI54)+SUMPRODUCT((HG3:HG54=EV28)*(HJ3:HJ54=EV26)*HI3:HI54)+SUMPRODUCT((HG3:HG54=EV28)*(HJ3:HJ54=EV27)*HI3:HI54)+SUMPRODUCT((HG3:HG54=EV29)*(HJ3:HJ54=EV28)*HH3:HH54)+SUMPRODUCT((HG3:HG54=EV25)*(HJ3:HJ54=EV28)*HH3:HH54)+SUMPRODUCT((HG3:HG54=EV26)*(HJ3:HJ54=EV28)*HH3:HH54)+SUMPRODUCT((HG3:HG54=EV27)*(HJ3:HJ54=EV28)*HH3:HH54)</f>
        <v>0</v>
      </c>
      <c r="FB28" s="385">
        <f ca="1">EZ28-FA28+1000</f>
        <v>1000</v>
      </c>
      <c r="FC28" s="385" t="str">
        <f t="shared" ca="1" si="4074"/>
        <v/>
      </c>
      <c r="FD28" s="385" t="str">
        <f ca="1">IF(EV28&lt;&gt;"",VLOOKUP(EV28,DI4:DO52,7,FALSE),"")</f>
        <v/>
      </c>
      <c r="FE28" s="385" t="str">
        <f ca="1">IF(EV28&lt;&gt;"",VLOOKUP(EV28,DI4:DO52,5,FALSE),"")</f>
        <v/>
      </c>
      <c r="FF28" s="385" t="str">
        <f ca="1">IF(EV28&lt;&gt;"",VLOOKUP(EV28,DI4:DQ52,9,FALSE),"")</f>
        <v/>
      </c>
      <c r="FG28" s="385" t="str">
        <f t="shared" ca="1" si="4075"/>
        <v/>
      </c>
      <c r="FH28" s="385" t="str">
        <f ca="1">IF(EV28&lt;&gt;"",RANK(FG28,FG25:FG29),"")</f>
        <v/>
      </c>
      <c r="FI28" s="385" t="str">
        <f ca="1">IF(EV28&lt;&gt;"",SUMPRODUCT((FG25:FG29=FG28)*(FB25:FB29&gt;FB28)),"")</f>
        <v/>
      </c>
      <c r="FJ28" s="385" t="str">
        <f ca="1">IF(EV28&lt;&gt;"",SUMPRODUCT((FG25:FG29=FG28)*(FB25:FB29=FB28)*(EZ25:EZ29&gt;EZ28)),"")</f>
        <v/>
      </c>
      <c r="FK28" s="385" t="str">
        <f ca="1">IF(EV28&lt;&gt;"",SUMPRODUCT((FG25:FG29=FG28)*(FB25:FB29=FB28)*(EZ25:EZ29=EZ28)*(FD25:FD29&gt;FD28)),"")</f>
        <v/>
      </c>
      <c r="FL28" s="385" t="str">
        <f ca="1">IF(EV28&lt;&gt;"",SUMPRODUCT((FG25:FG29=FG28)*(FB25:FB29=FB28)*(EZ25:EZ29=EZ28)*(FD25:FD29=FD28)*(FE25:FE29&gt;FE28)),"")</f>
        <v/>
      </c>
      <c r="FM28" s="385" t="str">
        <f ca="1">IF(EV28&lt;&gt;"",SUMPRODUCT((FG25:FG29=FG28)*(FB25:FB29=FB28)*(EZ25:EZ29=EZ28)*(FD25:FD29=FD28)*(FE25:FE29=FE28)*(FF25:FF29&gt;FF28)),"")</f>
        <v/>
      </c>
      <c r="FN28" s="385" t="str">
        <f ca="1">IF(EV28&lt;&gt;"",IF(FN80&lt;&gt;"",IF(EU76=3,FN80,FN80+EU76),SUM(FH28:FM28)+1),"")</f>
        <v/>
      </c>
      <c r="FO28" s="385" t="str">
        <f ca="1">IF(EV28&lt;&gt;"",INDEX(EV26:EV29,MATCH(4,FN26:FN29,0),0),"")</f>
        <v/>
      </c>
      <c r="FP28" s="385" t="str">
        <f ca="1">IF(DY26&lt;&gt;"",DY26,"")</f>
        <v/>
      </c>
      <c r="FQ28" s="385">
        <f ca="1">SUMPRODUCT((HG3:HG54=FP28)*(HJ3:HJ54=FP29)*(HK3:HK54="W"))+SUMPRODUCT((HG3:HG54=FP28)*(HJ3:HJ54=FP30)*(HK3:HK54="W"))+SUMPRODUCT((HG3:HG54=FP28)*(HJ3:HJ54=FP27)*(HK3:HK54="W"))+SUMPRODUCT((HG3:HG54=FP29)*(HJ3:HJ54=FP28)*(HL3:HL54="W"))+SUMPRODUCT((HG3:HG54=FP30)*(HJ3:HJ54=FP28)*(HL3:HL54="W"))+SUMPRODUCT((HG3:HG54=FP27)*(HJ3:HJ54=FP28)*(HL3:HL54="W"))</f>
        <v>0</v>
      </c>
      <c r="FR28" s="385">
        <f ca="1">SUMPRODUCT((HG3:HG54=FP28)*(HJ3:HJ54=FP29)*(HK3:HK54="D"))+SUMPRODUCT((HG3:HG54=FP28)*(HJ3:HJ54=FP30)*(HK3:HK54="D"))+SUMPRODUCT((HG3:HG54=FP28)*(HJ3:HJ54=FP27)*(HK3:HK54="D"))+SUMPRODUCT((HG3:HG54=FP29)*(HJ3:HJ54=FP28)*(HK3:HK54="D"))+SUMPRODUCT((HG3:HG54=FP30)*(HJ3:HJ54=FP28)*(HK3:HK54="D"))+SUMPRODUCT((HG3:HG54=FP27)*(HJ3:HJ54=FP28)*(HK3:HK54="D"))</f>
        <v>0</v>
      </c>
      <c r="FS28" s="385">
        <f ca="1">SUMPRODUCT((HG3:HG54=FP28)*(HJ3:HJ54=FP29)*(HK3:HK54="L"))+SUMPRODUCT((HG3:HG54=FP28)*(HJ3:HJ54=FP30)*(HK3:HK54="L"))+SUMPRODUCT((HG3:HG54=FP28)*(HJ3:HJ54=FP27)*(HK3:HK54="L"))+SUMPRODUCT((HG3:HG54=FP29)*(HJ3:HJ54=FP28)*(HL3:HL54="L"))+SUMPRODUCT((HG3:HG54=FP30)*(HJ3:HJ54=FP28)*(HL3:HL54="L"))+SUMPRODUCT((HG3:HG54=FP27)*(HJ3:HJ54=FP28)*(HL3:HL54="L"))</f>
        <v>0</v>
      </c>
      <c r="FT28" s="385">
        <f ca="1">SUMPRODUCT((HG3:HG54=FP28)*(HJ3:HJ54=FP29)*HH3:HH54)+SUMPRODUCT((HG3:HG54=FP28)*(HJ3:HJ54=FP25)*HH3:HH54)+SUMPRODUCT((HG3:HG54=FP28)*(HJ3:HJ54=FP26)*HH3:HH54)+SUMPRODUCT((HG3:HG54=FP28)*(HJ3:HJ54=FP27)*HH3:HH54)+SUMPRODUCT((HG3:HG54=FP29)*(HJ3:HJ54=FP28)*HI3:HI54)+SUMPRODUCT((HG3:HG54=FP25)*(HJ3:HJ54=FP28)*HI3:HI54)+SUMPRODUCT((HG3:HG54=FP26)*(HJ3:HJ54=FP28)*HI3:HI54)+SUMPRODUCT((HG3:HG54=FP27)*(HJ3:HJ54=FP28)*HI3:HI54)</f>
        <v>0</v>
      </c>
      <c r="FU28" s="385">
        <f ca="1">SUMPRODUCT((HG3:HG54=FP28)*(HJ3:HJ54=FP29)*HI3:HI54)+SUMPRODUCT((HG3:HG54=FP28)*(HJ3:HJ54=FP25)*HI3:HI54)+SUMPRODUCT((HG3:HG54=FP28)*(HJ3:HJ54=FP26)*HI3:HI54)+SUMPRODUCT((HG3:HG54=FP28)*(HJ3:HJ54=FP27)*HI3:HI54)+SUMPRODUCT((HG3:HG54=FP29)*(HJ3:HJ54=FP28)*HH3:HH54)+SUMPRODUCT((HG3:HG54=FP25)*(HJ3:HJ54=FP28)*HH3:HH54)+SUMPRODUCT((HG3:HG54=FP26)*(HJ3:HJ54=FP28)*HH3:HH54)+SUMPRODUCT((HG3:HG54=FP27)*(HJ3:HJ54=FP28)*HH3:HH54)</f>
        <v>0</v>
      </c>
      <c r="FV28" s="385">
        <f ca="1">FT28-FU28+1000</f>
        <v>1000</v>
      </c>
      <c r="FW28" s="385" t="str">
        <f t="shared" ref="FW28" ca="1" si="4702">IF(FP28&lt;&gt;"",FQ28*3+FR28*1,"")</f>
        <v/>
      </c>
      <c r="FX28" s="385" t="str">
        <f ca="1">IF(FP28&lt;&gt;"",VLOOKUP(FP28,DI4:DO52,7,FALSE),"")</f>
        <v/>
      </c>
      <c r="FY28" s="385" t="str">
        <f ca="1">IF(FP28&lt;&gt;"",VLOOKUP(FP28,DI4:DO52,5,FALSE),"")</f>
        <v/>
      </c>
      <c r="FZ28" s="385" t="str">
        <f ca="1">IF(FP28&lt;&gt;"",VLOOKUP(FP28,DI4:DQ52,9,FALSE),"")</f>
        <v/>
      </c>
      <c r="GA28" s="385" t="str">
        <f t="shared" ca="1" si="4356"/>
        <v/>
      </c>
      <c r="GB28" s="385" t="str">
        <f ca="1">IF(FP28&lt;&gt;"",RANK(GA28,GA25:GA29),"")</f>
        <v/>
      </c>
      <c r="GC28" s="385" t="str">
        <f ca="1">IF(FP28&lt;&gt;"",SUMPRODUCT((GA25:GA29=GA28)*(FV25:FV29&gt;FV28)),"")</f>
        <v/>
      </c>
      <c r="GD28" s="385" t="str">
        <f ca="1">IF(FP28&lt;&gt;"",SUMPRODUCT((GA25:GA29=GA28)*(FV25:FV29=FV28)*(FT25:FT29&gt;FT28)),"")</f>
        <v/>
      </c>
      <c r="GE28" s="385" t="str">
        <f ca="1">IF(FP28&lt;&gt;"",SUMPRODUCT((GA25:GA29=GA28)*(FV25:FV29=FV28)*(FT25:FT29=FT28)*(FX25:FX29&gt;FX28)),"")</f>
        <v/>
      </c>
      <c r="GF28" s="385" t="str">
        <f ca="1">IF(FP28&lt;&gt;"",SUMPRODUCT((GA25:GA29=GA28)*(FV25:FV29=FV28)*(FT25:FT29=FT28)*(FX25:FX29=FX28)*(FY25:FY29&gt;FY28)),"")</f>
        <v/>
      </c>
      <c r="GG28" s="385" t="str">
        <f ca="1">IF(FP28&lt;&gt;"",SUMPRODUCT((GA25:GA29=GA28)*(FV25:FV29=FV28)*(FT25:FT29=FT28)*(FX25:FX29=FX28)*(FY25:FY29=FY28)*(FZ25:FZ29&gt;FZ28)),"")</f>
        <v/>
      </c>
      <c r="GH28" s="385" t="str">
        <f ca="1">IF(FP28&lt;&gt;"",SUM(GB28:GG28)+2,"")</f>
        <v/>
      </c>
      <c r="GI28" s="385" t="str">
        <f ca="1">IF(FP28&lt;&gt;"",INDEX(FP27:FP29,MATCH(4,GH27:GH29,0),0),"")</f>
        <v/>
      </c>
      <c r="GJ28" s="385" t="str">
        <f>IF(DZ25&lt;&gt;"",DZ25,"")</f>
        <v/>
      </c>
      <c r="GK28" s="385">
        <f ca="1">SUMPRODUCT((HG3:HG54=GJ28)*(HJ3:HJ54=GJ29)*(HK3:HK54="W"))+SUMPRODUCT((HG3:HG54=GJ28)*(HJ3:HJ54=GJ30)*(HK3:HK54="W"))+SUMPRODUCT((HG3:HG54=GJ28)*(HJ3:HJ54=GJ31)*(HK3:HK54="W"))+SUMPRODUCT((HG3:HG54=GJ29)*(HJ3:HJ54=GJ28)*(HL3:HL54="W"))+SUMPRODUCT((HG3:HG54=GJ30)*(HJ3:HJ54=GJ28)*(HL3:HL54="W"))+SUMPRODUCT((HG3:HG54=GJ31)*(HJ3:HJ54=GJ28)*(HL3:HL54="W"))</f>
        <v>0</v>
      </c>
      <c r="GL28" s="385">
        <f ca="1">SUMPRODUCT((HG3:HG54=GJ28)*(HJ3:HJ54=GJ29)*(HK3:HK54="D"))+SUMPRODUCT((HG3:HG54=GJ28)*(HJ3:HJ54=GJ30)*(HK3:HK54="D"))+SUMPRODUCT((HG3:HG54=GJ28)*(HJ3:HJ54=GJ31)*(HK3:HK54="D"))+SUMPRODUCT((HG3:HG54=GJ29)*(HJ3:HJ54=GJ28)*(HK3:HK54="D"))+SUMPRODUCT((HG3:HG54=GJ30)*(HJ3:HJ54=GJ28)*(HK3:HK54="D"))+SUMPRODUCT((HG3:HG54=GJ31)*(HJ3:HJ54=GJ28)*(HK3:HK54="D"))</f>
        <v>0</v>
      </c>
      <c r="GM28" s="385">
        <f ca="1">SUMPRODUCT((HG3:HG54=GJ28)*(HJ3:HJ54=GJ29)*(HK3:HK54="L"))+SUMPRODUCT((HG3:HG54=GJ28)*(HJ3:HJ54=GJ30)*(HK3:HK54="L"))+SUMPRODUCT((HG3:HG54=GJ28)*(HJ3:HJ54=GJ31)*(HK3:HK54="L"))+SUMPRODUCT((HG3:HG54=GJ29)*(HJ3:HJ54=GJ28)*(HL3:HL54="L"))+SUMPRODUCT((HG3:HG54=GJ30)*(HJ3:HJ54=GJ28)*(HL3:HL54="L"))+SUMPRODUCT((HG3:HG54=GJ31)*(HJ3:HJ54=GJ28)*(HL3:HL54="L"))</f>
        <v>0</v>
      </c>
      <c r="GN28" s="385">
        <f ca="1">SUMPRODUCT((HG3:HG54=GJ28)*(HJ3:HJ54=GJ29)*HH3:HH54)+SUMPRODUCT((HG3:HG54=GJ28)*(HJ3:HJ54=GJ25)*HH3:HH54)+SUMPRODUCT((HG3:HG54=GJ28)*(HJ3:HJ54=GJ26)*HH3:HH54)+SUMPRODUCT((HG3:HG54=GJ28)*(HJ3:HJ54=GJ27)*HH3:HH54)+SUMPRODUCT((HG3:HG54=GJ29)*(HJ3:HJ54=GJ28)*HI3:HI54)+SUMPRODUCT((HG3:HG54=GJ25)*(HJ3:HJ54=GJ28)*HI3:HI54)+SUMPRODUCT((HG3:HG54=GJ26)*(HJ3:HJ54=GJ28)*HI3:HI54)+SUMPRODUCT((HG3:HG54=GJ27)*(HJ3:HJ54=GJ28)*HI3:HI54)</f>
        <v>0</v>
      </c>
      <c r="GO28" s="385">
        <f ca="1">SUMPRODUCT((HG3:HG54=GJ28)*(HJ3:HJ54=GJ29)*HI3:HI54)+SUMPRODUCT((HG3:HG54=GJ28)*(HJ3:HJ54=GJ25)*HI3:HI54)+SUMPRODUCT((HG3:HG54=GJ28)*(HJ3:HJ54=GJ26)*HI3:HI54)+SUMPRODUCT((HG3:HG54=GJ28)*(HJ3:HJ54=GJ27)*HI3:HI54)+SUMPRODUCT((HG3:HG54=GJ29)*(HJ3:HJ54=GJ28)*HH3:HH54)+SUMPRODUCT((HG3:HG54=GJ25)*(HJ3:HJ54=GJ28)*HH3:HH54)+SUMPRODUCT((HG3:HG54=GJ26)*(HJ3:HJ54=GJ28)*HH3:HH54)+SUMPRODUCT((HG3:HG54=GJ27)*(HJ3:HJ54=GJ28)*HH3:HH54)</f>
        <v>0</v>
      </c>
      <c r="GP28" s="385">
        <f ca="1">GN28-GO28+1000</f>
        <v>1000</v>
      </c>
      <c r="GQ28" s="385" t="str">
        <f t="shared" ref="GQ28" si="4703">IF(GJ28&lt;&gt;"",GK28*3+GL28*1,"")</f>
        <v/>
      </c>
      <c r="GR28" s="385" t="str">
        <f>IF(GJ28&lt;&gt;"",VLOOKUP(GJ28,DI4:DO52,7,FALSE),"")</f>
        <v/>
      </c>
      <c r="GS28" s="385" t="str">
        <f>IF(GJ28&lt;&gt;"",VLOOKUP(GJ28,DI4:DO52,5,FALSE),"")</f>
        <v/>
      </c>
      <c r="GT28" s="385" t="str">
        <f>IF(GJ28&lt;&gt;"",VLOOKUP(GJ28,DI4:DQ52,9,FALSE),"")</f>
        <v/>
      </c>
      <c r="GU28" s="385" t="str">
        <f t="shared" ref="GU28" si="4704">GQ28</f>
        <v/>
      </c>
      <c r="GV28" s="385" t="str">
        <f>IF(GJ28&lt;&gt;"",RANK(GU28,EM25:EM29),"")</f>
        <v/>
      </c>
      <c r="GW28" s="385" t="str">
        <f>IF(GJ28&lt;&gt;"",SUMPRODUCT((GU25:GU29=GU28)*(GP25:GP29&gt;GP28)),"")</f>
        <v/>
      </c>
      <c r="GX28" s="385" t="str">
        <f>IF(GJ28&lt;&gt;"",SUMPRODUCT((GU25:GU29=GU28)*(GP25:GP29=GP28)*(GN25:GN29&gt;GN28)),"")</f>
        <v/>
      </c>
      <c r="GY28" s="385" t="str">
        <f>IF(GJ28&lt;&gt;"",SUMPRODUCT((GU25:GU29=GU28)*(GP25:GP29=GP28)*(GN25:GN29=GN28)*(GR25:GR29&gt;GR28)),"")</f>
        <v/>
      </c>
      <c r="GZ28" s="385" t="str">
        <f>IF(GJ28&lt;&gt;"",SUMPRODUCT((GU25:GU29=GU28)*(GP25:GP29=GP28)*(GN25:GN29=GN28)*(GR25:GR29=GR28)*(GS25:GS29&gt;GS28)),"")</f>
        <v/>
      </c>
      <c r="HA28" s="385" t="str">
        <f>IF(GJ28&lt;&gt;"",SUMPRODUCT((GU25:GU29=GU28)*(GP25:GP29=GP28)*(GN25:GN29=GN28)*(GR25:GR29=GR28)*(GS25:GS29=GS28)*(GT25:GT29&gt;GT28)),"")</f>
        <v/>
      </c>
      <c r="HB28" s="385" t="str">
        <f>IF(GJ28&lt;&gt;"",SUM(GV28:HA28)+3,"")</f>
        <v/>
      </c>
      <c r="HC28" s="385" t="str">
        <f>IF(GJ28&lt;&gt;"",IF(HB28=4,GJ28,GJ29),"")</f>
        <v/>
      </c>
      <c r="HD28" s="385" t="str">
        <f ca="1">IF(HC28&lt;&gt;"",HC28,IF(GI28&lt;&gt;"",GI28,IF(FO28&lt;&gt;"",FO28,IF(EU28&lt;&gt;"",EU28,DU28))))</f>
        <v>England</v>
      </c>
      <c r="HE28" s="385">
        <v>4</v>
      </c>
      <c r="HF28" s="385">
        <v>26</v>
      </c>
      <c r="HG28" s="389"/>
      <c r="HH28" s="389"/>
      <c r="HI28" s="389"/>
      <c r="HJ28" s="389"/>
      <c r="HK28" s="389"/>
      <c r="HN28" s="385">
        <f ca="1">VLOOKUP(HO28,LJ25:LK29,2,FALSE)</f>
        <v>3</v>
      </c>
      <c r="HO28" s="386" t="str">
        <f t="shared" si="3836"/>
        <v>Netherlands</v>
      </c>
      <c r="HP28" s="385">
        <f ca="1">SUMPRODUCT((LM3:LM54=HO28)*(LQ3:LQ54="W"))+SUMPRODUCT((LP3:LP54=HO28)*(LR3:LR54="W"))</f>
        <v>0</v>
      </c>
      <c r="HQ28" s="385">
        <f ca="1">SUMPRODUCT((LM3:LM54=HO28)*(LQ3:LQ54="D"))+SUMPRODUCT((LP3:LP54=HO28)*(LR3:LR54="D"))</f>
        <v>0</v>
      </c>
      <c r="HR28" s="385">
        <f ca="1">SUMPRODUCT((LM3:LM54=HO28)*(LQ3:LQ54="L"))+SUMPRODUCT((LP3:LP54=HO28)*(LR3:LR54="L"))</f>
        <v>0</v>
      </c>
      <c r="HS28" s="385">
        <f t="shared" ref="HS28" ca="1" si="4705">SUMIF(LM3:LM72,HO28,LN3:LN72)+SUMIF(LP3:LP72,HO28,LO3:LO72)</f>
        <v>0</v>
      </c>
      <c r="HT28" s="385">
        <f t="shared" ref="HT28" ca="1" si="4706">SUMIF(LP3:LP72,HO28,LN3:LN72)+SUMIF(LM3:LM72,HO28,LO3:LO72)</f>
        <v>0</v>
      </c>
      <c r="HU28" s="385">
        <f t="shared" ca="1" si="3839"/>
        <v>1000</v>
      </c>
      <c r="HV28" s="385">
        <f t="shared" ca="1" si="3840"/>
        <v>0</v>
      </c>
      <c r="HW28" s="391">
        <f t="shared" si="45"/>
        <v>13</v>
      </c>
      <c r="HX28" s="385">
        <f t="shared" ref="HX28" ca="1" si="4707">IF(COUNTIF(HV25:HV29,4)&lt;&gt;4,RANK(HV28,HV25:HV29),HV80)</f>
        <v>1</v>
      </c>
      <c r="HZ28" s="385">
        <f t="shared" ref="HZ28" ca="1" si="4708">SUMPRODUCT((HX25:HX28=HX28)*(HW25:HW28&lt;HW28))+HX28</f>
        <v>2</v>
      </c>
      <c r="IA28" s="386" t="str">
        <f t="shared" ref="IA28" ca="1" si="4709">INDEX(HO25:HO29,MATCH(4,HZ25:HZ29,0),0)</f>
        <v>France</v>
      </c>
      <c r="IB28" s="385">
        <f t="shared" ref="IB28" ca="1" si="4710">INDEX(HX25:HX29,MATCH(IA28,HO25:HO29,0),0)</f>
        <v>1</v>
      </c>
      <c r="IC28" s="385" t="str">
        <f t="shared" ca="1" si="4363"/>
        <v>France</v>
      </c>
      <c r="ID28" s="385" t="str">
        <f t="shared" ca="1" si="4364"/>
        <v/>
      </c>
      <c r="IH28" s="385" t="str">
        <f t="shared" ca="1" si="3849"/>
        <v>France</v>
      </c>
      <c r="II28" s="385">
        <f ca="1">SUMPRODUCT((LM3:LM54=IH28)*(LP3:LP54=IH29)*(LQ3:LQ54="W"))+SUMPRODUCT((LM3:LM54=IH28)*(LP3:LP54=IH25)*(LQ3:LQ54="W"))+SUMPRODUCT((LM3:LM54=IH28)*(LP3:LP54=IH26)*(LQ3:LQ54="W"))+SUMPRODUCT((LM3:LM54=IH28)*(LP3:LP54=IH27)*(LQ3:LQ54="W"))+SUMPRODUCT((LM3:LM54=IH29)*(LP3:LP54=IH28)*(LR3:LR54="W"))+SUMPRODUCT((LM3:LM54=IH25)*(LP3:LP54=IH28)*(LR3:LR54="W"))+SUMPRODUCT((LM3:LM54=IH26)*(LP3:LP54=IH28)*(LR3:LR54="W"))+SUMPRODUCT((LM3:LM54=IH27)*(LP3:LP54=IH28)*(LR3:LR54="W"))</f>
        <v>0</v>
      </c>
      <c r="IJ28" s="385">
        <f ca="1">SUMPRODUCT((LM3:LM54=IH28)*(LP3:LP54=IH29)*(LQ3:LQ54="D"))+SUMPRODUCT((LM3:LM54=IH28)*(LP3:LP54=IH25)*(LQ3:LQ54="D"))+SUMPRODUCT((LM3:LM54=IH28)*(LP3:LP54=IH26)*(LQ3:LQ54="D"))+SUMPRODUCT((LM3:LM54=IH28)*(LP3:LP54=IH27)*(LQ3:LQ54="D"))+SUMPRODUCT((LM3:LM54=IH29)*(LP3:LP54=IH28)*(LQ3:LQ54="D"))+SUMPRODUCT((LM3:LM54=IH25)*(LP3:LP54=IH28)*(LQ3:LQ54="D"))+SUMPRODUCT((LM3:LM54=IH26)*(LP3:LP54=IH28)*(LQ3:LQ54="D"))+SUMPRODUCT((LM3:LM54=IH27)*(LP3:LP54=IH28)*(LQ3:LQ54="D"))</f>
        <v>0</v>
      </c>
      <c r="IK28" s="385">
        <f ca="1">SUMPRODUCT((LM3:LM54=IH28)*(LP3:LP54=IH29)*(LQ3:LQ54="L"))+SUMPRODUCT((LM3:LM54=IH28)*(LP3:LP54=IH25)*(LQ3:LQ54="L"))+SUMPRODUCT((LM3:LM54=IH28)*(LP3:LP54=IH26)*(LQ3:LQ54="L"))+SUMPRODUCT((LM3:LM54=IH28)*(LP3:LP54=IH27)*(LQ3:LQ54="L"))+SUMPRODUCT((LM3:LM54=IH29)*(LP3:LP54=IH28)*(LR3:LR54="L"))+SUMPRODUCT((LM3:LM54=IH25)*(LP3:LP54=IH28)*(LR3:LR54="L"))+SUMPRODUCT((LM3:LM54=IH26)*(LP3:LP54=IH28)*(LR3:LR54="L"))+SUMPRODUCT((LM3:LM54=IH27)*(LP3:LP54=IH28)*(LR3:LR54="L"))</f>
        <v>0</v>
      </c>
      <c r="IL28" s="385">
        <f ca="1">SUMPRODUCT((LM3:LM54=IH28)*(LP3:LP54=IH29)*LN3:LN54)+SUMPRODUCT((LM3:LM54=IH28)*(LP3:LP54=IH25)*LN3:LN54)+SUMPRODUCT((LM3:LM54=IH28)*(LP3:LP54=IH26)*LN3:LN54)+SUMPRODUCT((LM3:LM54=IH28)*(LP3:LP54=IH27)*LN3:LN54)+SUMPRODUCT((LM3:LM54=IH29)*(LP3:LP54=IH28)*LO3:LO54)+SUMPRODUCT((LM3:LM54=IH25)*(LP3:LP54=IH28)*LO3:LO54)+SUMPRODUCT((LM3:LM54=IH26)*(LP3:LP54=IH28)*LO3:LO54)+SUMPRODUCT((LM3:LM54=IH27)*(LP3:LP54=IH28)*LO3:LO54)</f>
        <v>0</v>
      </c>
      <c r="IM28" s="385">
        <f ca="1">SUMPRODUCT((LM3:LM54=IH28)*(LP3:LP54=IH29)*LO3:LO54)+SUMPRODUCT((LM3:LM54=IH28)*(LP3:LP54=IH25)*LO3:LO54)+SUMPRODUCT((LM3:LM54=IH28)*(LP3:LP54=IH26)*LO3:LO54)+SUMPRODUCT((LM3:LM54=IH28)*(LP3:LP54=IH27)*LO3:LO54)+SUMPRODUCT((LM3:LM54=IH29)*(LP3:LP54=IH28)*LN3:LN54)+SUMPRODUCT((LM3:LM54=IH25)*(LP3:LP54=IH28)*LN3:LN54)+SUMPRODUCT((LM3:LM54=IH26)*(LP3:LP54=IH28)*LN3:LN54)+SUMPRODUCT((LM3:LM54=IH27)*(LP3:LP54=IH28)*LN3:LN54)</f>
        <v>0</v>
      </c>
      <c r="IN28" s="385">
        <f t="shared" ca="1" si="3850"/>
        <v>1000</v>
      </c>
      <c r="IO28" s="385">
        <f t="shared" ca="1" si="3851"/>
        <v>0</v>
      </c>
      <c r="IP28" s="385">
        <f ca="1">IF(IH28&lt;&gt;"",VLOOKUP(IH28,HO4:HU52,7,FALSE),"")</f>
        <v>1000</v>
      </c>
      <c r="IQ28" s="385">
        <f ca="1">IF(IH28&lt;&gt;"",VLOOKUP(IH28,HO4:HU52,5,FALSE),"")</f>
        <v>0</v>
      </c>
      <c r="IR28" s="385">
        <f ca="1">IF(IH28&lt;&gt;"",VLOOKUP(IH28,HO4:HW52,9,FALSE),"")</f>
        <v>28</v>
      </c>
      <c r="IS28" s="385">
        <f t="shared" ca="1" si="3852"/>
        <v>0</v>
      </c>
      <c r="IT28" s="385">
        <f t="shared" ref="IT28" ca="1" si="4711">IF(IH28&lt;&gt;"",RANK(IS28,IS25:IS29),"")</f>
        <v>1</v>
      </c>
      <c r="IU28" s="385">
        <f t="shared" ref="IU28" ca="1" si="4712">IF(IH28&lt;&gt;"",SUMPRODUCT((IS25:IS29=IS28)*(IN25:IN29&gt;IN28)),"")</f>
        <v>0</v>
      </c>
      <c r="IV28" s="385">
        <f t="shared" ref="IV28" ca="1" si="4713">IF(IH28&lt;&gt;"",SUMPRODUCT((IS25:IS29=IS28)*(IN25:IN29=IN28)*(IL25:IL29&gt;IL28)),"")</f>
        <v>0</v>
      </c>
      <c r="IW28" s="385">
        <f t="shared" ref="IW28" ca="1" si="4714">IF(IH28&lt;&gt;"",SUMPRODUCT((IS25:IS29=IS28)*(IN25:IN29=IN28)*(IL25:IL29=IL28)*(IP25:IP29&gt;IP28)),"")</f>
        <v>0</v>
      </c>
      <c r="IX28" s="385">
        <f t="shared" ref="IX28" ca="1" si="4715">IF(IH28&lt;&gt;"",SUMPRODUCT((IS25:IS29=IS28)*(IN25:IN29=IN28)*(IL25:IL29=IL28)*(IP25:IP29=IP28)*(IQ25:IQ29&gt;IQ28)),"")</f>
        <v>0</v>
      </c>
      <c r="IY28" s="385">
        <f t="shared" ref="IY28" ca="1" si="4716">IF(IH28&lt;&gt;"",SUMPRODUCT((IS25:IS29=IS28)*(IN25:IN29=IN28)*(IL25:IL29=IL28)*(IP25:IP29=IP28)*(IQ25:IQ29=IQ28)*(IR25:IR29&gt;IR28)),"")</f>
        <v>0</v>
      </c>
      <c r="IZ28" s="385">
        <f t="shared" ref="IZ28" ca="1" si="4717">IF(IH28&lt;&gt;"",IF(IZ80&lt;&gt;"",IF(IG76=3,IZ80,IZ80+IG76),SUM(IT28:IY28)),"")</f>
        <v>1</v>
      </c>
      <c r="JA28" s="385" t="str">
        <f t="shared" ref="JA28" ca="1" si="4718">IF(IH28&lt;&gt;"",INDEX(IH25:IH29,MATCH(4,IZ25:IZ29,0),0),"")</f>
        <v>England</v>
      </c>
      <c r="JB28" s="385" t="str">
        <f t="shared" ca="1" si="4094"/>
        <v/>
      </c>
      <c r="JC28" s="385" t="str">
        <f ca="1">IF(JB28&lt;&gt;"",SUMPRODUCT((LM3:LM54=JB28)*(LP3:LP54=JB29)*(LQ3:LQ54="W"))+SUMPRODUCT((LM3:LM54=JB28)*(LP3:LP54=JB26)*(LQ3:LQ54="W"))+SUMPRODUCT((LM3:LM54=JB28)*(LP3:LP54=JB27)*(LQ3:LQ54="W"))+SUMPRODUCT((LM3:LM54=JB29)*(LP3:LP54=JB28)*(LR3:LR54="W"))+SUMPRODUCT((LM3:LM54=JB26)*(LP3:LP54=JB28)*(LR3:LR54="W"))+SUMPRODUCT((LM3:LM54=JB27)*(LP3:LP54=JB28)*(LR3:LR54="W")),"")</f>
        <v/>
      </c>
      <c r="JD28" s="385" t="str">
        <f ca="1">IF(JB28&lt;&gt;"",SUMPRODUCT((LM3:LM54=JB28)*(LP3:LP54=JB29)*(LQ3:LQ54="D"))+SUMPRODUCT((LM3:LM54=JB28)*(LP3:LP54=JB26)*(LQ3:LQ54="D"))+SUMPRODUCT((LM3:LM54=JB28)*(LP3:LP54=JB27)*(LQ3:LQ54="D"))+SUMPRODUCT((LM3:LM54=JB29)*(LP3:LP54=JB28)*(LQ3:LQ54="D"))+SUMPRODUCT((LM3:LM54=JB26)*(LP3:LP54=JB28)*(LQ3:LQ54="D"))+SUMPRODUCT((LM3:LM54=JB27)*(LP3:LP54=JB28)*(LQ3:LQ54="D")),"")</f>
        <v/>
      </c>
      <c r="JE28" s="385" t="str">
        <f ca="1">IF(JB28&lt;&gt;"",SUMPRODUCT((LM3:LM54=JB28)*(LP3:LP54=JB29)*(LQ3:LQ54="L"))+SUMPRODUCT((LM3:LM54=JB28)*(LP3:LP54=JB26)*(LQ3:LQ54="L"))+SUMPRODUCT((LM3:LM54=JB28)*(LP3:LP54=JB27)*(LQ3:LQ54="L"))+SUMPRODUCT((LM3:LM54=JB29)*(LP3:LP54=JB28)*(LR3:LR54="L"))+SUMPRODUCT((LM3:LM54=JB26)*(LP3:LP54=JB28)*(LR3:LR54="L"))+SUMPRODUCT((LM3:LM54=JB27)*(LP3:LP54=JB28)*(LR3:LR54="L")),"")</f>
        <v/>
      </c>
      <c r="JF28" s="385">
        <f ca="1">SUMPRODUCT((LM3:LM54=JB28)*(LP3:LP54=JB29)*LN3:LN54)+SUMPRODUCT((LM3:LM54=JB28)*(LP3:LP54=JB25)*LN3:LN54)+SUMPRODUCT((LM3:LM54=JB28)*(LP3:LP54=JB26)*LN3:LN54)+SUMPRODUCT((LM3:LM54=JB28)*(LP3:LP54=JB27)*LN3:LN54)+SUMPRODUCT((LM3:LM54=JB29)*(LP3:LP54=JB28)*LO3:LO54)+SUMPRODUCT((LM3:LM54=JB25)*(LP3:LP54=JB28)*LO3:LO54)+SUMPRODUCT((LM3:LM54=JB26)*(LP3:LP54=JB28)*LO3:LO54)+SUMPRODUCT((LM3:LM54=JB27)*(LP3:LP54=JB28)*LO3:LO54)</f>
        <v>0</v>
      </c>
      <c r="JG28" s="385">
        <f ca="1">SUMPRODUCT((LM3:LM54=JB28)*(LP3:LP54=JB29)*LO3:LO54)+SUMPRODUCT((LM3:LM54=JB28)*(LP3:LP54=JB25)*LO3:LO54)+SUMPRODUCT((LM3:LM54=JB28)*(LP3:LP54=JB26)*LO3:LO54)+SUMPRODUCT((LM3:LM54=JB28)*(LP3:LP54=JB27)*LO3:LO54)+SUMPRODUCT((LM3:LM54=JB29)*(LP3:LP54=JB28)*LN3:LN54)+SUMPRODUCT((LM3:LM54=JB25)*(LP3:LP54=JB28)*LN3:LN54)+SUMPRODUCT((LM3:LM54=JB26)*(LP3:LP54=JB28)*LN3:LN54)+SUMPRODUCT((LM3:LM54=JB27)*(LP3:LP54=JB28)*LN3:LN54)</f>
        <v>0</v>
      </c>
      <c r="JH28" s="385">
        <f t="shared" ca="1" si="4095"/>
        <v>1000</v>
      </c>
      <c r="JI28" s="385" t="str">
        <f t="shared" ca="1" si="4096"/>
        <v/>
      </c>
      <c r="JJ28" s="385" t="str">
        <f ca="1">IF(JB28&lt;&gt;"",VLOOKUP(JB28,HO4:HU52,7,FALSE),"")</f>
        <v/>
      </c>
      <c r="JK28" s="385" t="str">
        <f ca="1">IF(JB28&lt;&gt;"",VLOOKUP(JB28,HO4:HU52,5,FALSE),"")</f>
        <v/>
      </c>
      <c r="JL28" s="385" t="str">
        <f ca="1">IF(JB28&lt;&gt;"",VLOOKUP(JB28,HO4:HW52,9,FALSE),"")</f>
        <v/>
      </c>
      <c r="JM28" s="385" t="str">
        <f t="shared" ca="1" si="4097"/>
        <v/>
      </c>
      <c r="JN28" s="385" t="str">
        <f t="shared" ref="JN28" ca="1" si="4719">IF(JB28&lt;&gt;"",RANK(JM28,JM25:JM29),"")</f>
        <v/>
      </c>
      <c r="JO28" s="385" t="str">
        <f t="shared" ref="JO28" ca="1" si="4720">IF(JB28&lt;&gt;"",SUMPRODUCT((JM25:JM29=JM28)*(JH25:JH29&gt;JH28)),"")</f>
        <v/>
      </c>
      <c r="JP28" s="385" t="str">
        <f t="shared" ref="JP28" ca="1" si="4721">IF(JB28&lt;&gt;"",SUMPRODUCT((JM25:JM29=JM28)*(JH25:JH29=JH28)*(JF25:JF29&gt;JF28)),"")</f>
        <v/>
      </c>
      <c r="JQ28" s="385" t="str">
        <f t="shared" ref="JQ28" ca="1" si="4722">IF(JB28&lt;&gt;"",SUMPRODUCT((JM25:JM29=JM28)*(JH25:JH29=JH28)*(JF25:JF29=JF28)*(JJ25:JJ29&gt;JJ28)),"")</f>
        <v/>
      </c>
      <c r="JR28" s="385" t="str">
        <f t="shared" ref="JR28" ca="1" si="4723">IF(JB28&lt;&gt;"",SUMPRODUCT((JM25:JM29=JM28)*(JH25:JH29=JH28)*(JF25:JF29=JF28)*(JJ25:JJ29=JJ28)*(JK25:JK29&gt;JK28)),"")</f>
        <v/>
      </c>
      <c r="JS28" s="385" t="str">
        <f t="shared" ref="JS28" ca="1" si="4724">IF(JB28&lt;&gt;"",SUMPRODUCT((JM25:JM29=JM28)*(JH25:JH29=JH28)*(JF25:JF29=JF28)*(JJ25:JJ29=JJ28)*(JK25:JK29=JK28)*(JL25:JL29&gt;JL28)),"")</f>
        <v/>
      </c>
      <c r="JT28" s="385" t="str">
        <f t="shared" ref="JT28" ca="1" si="4725">IF(JB28&lt;&gt;"",IF(JT80&lt;&gt;"",IF(JA76=3,JT80,JT80+JA76),SUM(JN28:JS28)+1),"")</f>
        <v/>
      </c>
      <c r="JU28" s="385" t="str">
        <f t="shared" ref="JU28" ca="1" si="4726">IF(JB28&lt;&gt;"",INDEX(JB26:JB29,MATCH(4,JT26:JT29,0),0),"")</f>
        <v/>
      </c>
      <c r="JV28" s="385" t="str">
        <f t="shared" ca="1" si="4382"/>
        <v/>
      </c>
      <c r="JW28" s="385">
        <f ca="1">SUMPRODUCT((LM3:LM54=JV28)*(LP3:LP54=JV29)*(LQ3:LQ54="W"))+SUMPRODUCT((LM3:LM54=JV28)*(LP3:LP54=JV30)*(LQ3:LQ54="W"))+SUMPRODUCT((LM3:LM54=JV28)*(LP3:LP54=JV27)*(LQ3:LQ54="W"))+SUMPRODUCT((LM3:LM54=JV29)*(LP3:LP54=JV28)*(LR3:LR54="W"))+SUMPRODUCT((LM3:LM54=JV30)*(LP3:LP54=JV28)*(LR3:LR54="W"))+SUMPRODUCT((LM3:LM54=JV27)*(LP3:LP54=JV28)*(LR3:LR54="W"))</f>
        <v>0</v>
      </c>
      <c r="JX28" s="385">
        <f ca="1">SUMPRODUCT((LM3:LM54=JV28)*(LP3:LP54=JV29)*(LQ3:LQ54="D"))+SUMPRODUCT((LM3:LM54=JV28)*(LP3:LP54=JV30)*(LQ3:LQ54="D"))+SUMPRODUCT((LM3:LM54=JV28)*(LP3:LP54=JV27)*(LQ3:LQ54="D"))+SUMPRODUCT((LM3:LM54=JV29)*(LP3:LP54=JV28)*(LQ3:LQ54="D"))+SUMPRODUCT((LM3:LM54=JV30)*(LP3:LP54=JV28)*(LQ3:LQ54="D"))+SUMPRODUCT((LM3:LM54=JV27)*(LP3:LP54=JV28)*(LQ3:LQ54="D"))</f>
        <v>0</v>
      </c>
      <c r="JY28" s="385">
        <f ca="1">SUMPRODUCT((LM3:LM54=JV28)*(LP3:LP54=JV29)*(LQ3:LQ54="L"))+SUMPRODUCT((LM3:LM54=JV28)*(LP3:LP54=JV30)*(LQ3:LQ54="L"))+SUMPRODUCT((LM3:LM54=JV28)*(LP3:LP54=JV27)*(LQ3:LQ54="L"))+SUMPRODUCT((LM3:LM54=JV29)*(LP3:LP54=JV28)*(LR3:LR54="L"))+SUMPRODUCT((LM3:LM54=JV30)*(LP3:LP54=JV28)*(LR3:LR54="L"))+SUMPRODUCT((LM3:LM54=JV27)*(LP3:LP54=JV28)*(LR3:LR54="L"))</f>
        <v>0</v>
      </c>
      <c r="JZ28" s="385">
        <f ca="1">SUMPRODUCT((LM3:LM54=JV28)*(LP3:LP54=JV29)*LN3:LN54)+SUMPRODUCT((LM3:LM54=JV28)*(LP3:LP54=JV25)*LN3:LN54)+SUMPRODUCT((LM3:LM54=JV28)*(LP3:LP54=JV26)*LN3:LN54)+SUMPRODUCT((LM3:LM54=JV28)*(LP3:LP54=JV27)*LN3:LN54)+SUMPRODUCT((LM3:LM54=JV29)*(LP3:LP54=JV28)*LO3:LO54)+SUMPRODUCT((LM3:LM54=JV25)*(LP3:LP54=JV28)*LO3:LO54)+SUMPRODUCT((LM3:LM54=JV26)*(LP3:LP54=JV28)*LO3:LO54)+SUMPRODUCT((LM3:LM54=JV27)*(LP3:LP54=JV28)*LO3:LO54)</f>
        <v>0</v>
      </c>
      <c r="KA28" s="385">
        <f ca="1">SUMPRODUCT((LM3:LM54=JV28)*(LP3:LP54=JV29)*LO3:LO54)+SUMPRODUCT((LM3:LM54=JV28)*(LP3:LP54=JV25)*LO3:LO54)+SUMPRODUCT((LM3:LM54=JV28)*(LP3:LP54=JV26)*LO3:LO54)+SUMPRODUCT((LM3:LM54=JV28)*(LP3:LP54=JV27)*LO3:LO54)+SUMPRODUCT((LM3:LM54=JV29)*(LP3:LP54=JV28)*LN3:LN54)+SUMPRODUCT((LM3:LM54=JV25)*(LP3:LP54=JV28)*LN3:LN54)+SUMPRODUCT((LM3:LM54=JV26)*(LP3:LP54=JV28)*LN3:LN54)+SUMPRODUCT((LM3:LM54=JV27)*(LP3:LP54=JV28)*LN3:LN54)</f>
        <v>0</v>
      </c>
      <c r="KB28" s="385">
        <f t="shared" ca="1" si="4383"/>
        <v>1000</v>
      </c>
      <c r="KC28" s="385" t="str">
        <f t="shared" ca="1" si="4384"/>
        <v/>
      </c>
      <c r="KD28" s="385" t="str">
        <f ca="1">IF(JV28&lt;&gt;"",VLOOKUP(JV28,HO4:HU52,7,FALSE),"")</f>
        <v/>
      </c>
      <c r="KE28" s="385" t="str">
        <f ca="1">IF(JV28&lt;&gt;"",VLOOKUP(JV28,HO4:HU52,5,FALSE),"")</f>
        <v/>
      </c>
      <c r="KF28" s="385" t="str">
        <f ca="1">IF(JV28&lt;&gt;"",VLOOKUP(JV28,HO4:HW52,9,FALSE),"")</f>
        <v/>
      </c>
      <c r="KG28" s="385" t="str">
        <f t="shared" ca="1" si="4385"/>
        <v/>
      </c>
      <c r="KH28" s="385" t="str">
        <f t="shared" ref="KH28" ca="1" si="4727">IF(JV28&lt;&gt;"",RANK(KG28,KG25:KG29),"")</f>
        <v/>
      </c>
      <c r="KI28" s="385" t="str">
        <f t="shared" ref="KI28" ca="1" si="4728">IF(JV28&lt;&gt;"",SUMPRODUCT((KG25:KG29=KG28)*(KB25:KB29&gt;KB28)),"")</f>
        <v/>
      </c>
      <c r="KJ28" s="385" t="str">
        <f t="shared" ref="KJ28" ca="1" si="4729">IF(JV28&lt;&gt;"",SUMPRODUCT((KG25:KG29=KG28)*(KB25:KB29=KB28)*(JZ25:JZ29&gt;JZ28)),"")</f>
        <v/>
      </c>
      <c r="KK28" s="385" t="str">
        <f t="shared" ref="KK28" ca="1" si="4730">IF(JV28&lt;&gt;"",SUMPRODUCT((KG25:KG29=KG28)*(KB25:KB29=KB28)*(JZ25:JZ29=JZ28)*(KD25:KD29&gt;KD28)),"")</f>
        <v/>
      </c>
      <c r="KL28" s="385" t="str">
        <f t="shared" ref="KL28" ca="1" si="4731">IF(JV28&lt;&gt;"",SUMPRODUCT((KG25:KG29=KG28)*(KB25:KB29=KB28)*(JZ25:JZ29=JZ28)*(KD25:KD29=KD28)*(KE25:KE29&gt;KE28)),"")</f>
        <v/>
      </c>
      <c r="KM28" s="385" t="str">
        <f t="shared" ref="KM28" ca="1" si="4732">IF(JV28&lt;&gt;"",SUMPRODUCT((KG25:KG29=KG28)*(KB25:KB29=KB28)*(JZ25:JZ29=JZ28)*(KD25:KD29=KD28)*(KE25:KE29=KE28)*(KF25:KF29&gt;KF28)),"")</f>
        <v/>
      </c>
      <c r="KN28" s="385" t="str">
        <f t="shared" ca="1" si="4392"/>
        <v/>
      </c>
      <c r="KO28" s="385" t="str">
        <f t="shared" ref="KO28" ca="1" si="4733">IF(JV28&lt;&gt;"",INDEX(JV27:JV29,MATCH(4,KN27:KN29,0),0),"")</f>
        <v/>
      </c>
      <c r="KP28" s="385" t="str">
        <f t="shared" ref="KP28" si="4734">IF(IF25&lt;&gt;"",IF25,"")</f>
        <v/>
      </c>
      <c r="KQ28" s="385">
        <f ca="1">SUMPRODUCT((LM3:LM54=KP28)*(LP3:LP54=KP29)*(LQ3:LQ54="W"))+SUMPRODUCT((LM3:LM54=KP28)*(LP3:LP54=KP30)*(LQ3:LQ54="W"))+SUMPRODUCT((LM3:LM54=KP28)*(LP3:LP54=KP31)*(LQ3:LQ54="W"))+SUMPRODUCT((LM3:LM54=KP29)*(LP3:LP54=KP28)*(LR3:LR54="W"))+SUMPRODUCT((LM3:LM54=KP30)*(LP3:LP54=KP28)*(LR3:LR54="W"))+SUMPRODUCT((LM3:LM54=KP31)*(LP3:LP54=KP28)*(LR3:LR54="W"))</f>
        <v>0</v>
      </c>
      <c r="KR28" s="385">
        <f ca="1">SUMPRODUCT((LM3:LM54=KP28)*(LP3:LP54=KP29)*(LQ3:LQ54="D"))+SUMPRODUCT((LM3:LM54=KP28)*(LP3:LP54=KP30)*(LQ3:LQ54="D"))+SUMPRODUCT((LM3:LM54=KP28)*(LP3:LP54=KP31)*(LQ3:LQ54="D"))+SUMPRODUCT((LM3:LM54=KP29)*(LP3:LP54=KP28)*(LQ3:LQ54="D"))+SUMPRODUCT((LM3:LM54=KP30)*(LP3:LP54=KP28)*(LQ3:LQ54="D"))+SUMPRODUCT((LM3:LM54=KP31)*(LP3:LP54=KP28)*(LQ3:LQ54="D"))</f>
        <v>0</v>
      </c>
      <c r="KS28" s="385">
        <f ca="1">SUMPRODUCT((LM3:LM54=KP28)*(LP3:LP54=KP29)*(LQ3:LQ54="L"))+SUMPRODUCT((LM3:LM54=KP28)*(LP3:LP54=KP30)*(LQ3:LQ54="L"))+SUMPRODUCT((LM3:LM54=KP28)*(LP3:LP54=KP31)*(LQ3:LQ54="L"))+SUMPRODUCT((LM3:LM54=KP29)*(LP3:LP54=KP28)*(LR3:LR54="L"))+SUMPRODUCT((LM3:LM54=KP30)*(LP3:LP54=KP28)*(LR3:LR54="L"))+SUMPRODUCT((LM3:LM54=KP31)*(LP3:LP54=KP28)*(LR3:LR54="L"))</f>
        <v>0</v>
      </c>
      <c r="KT28" s="385">
        <f ca="1">SUMPRODUCT((LM3:LM54=KP28)*(LP3:LP54=KP29)*LN3:LN54)+SUMPRODUCT((LM3:LM54=KP28)*(LP3:LP54=KP25)*LN3:LN54)+SUMPRODUCT((LM3:LM54=KP28)*(LP3:LP54=KP26)*LN3:LN54)+SUMPRODUCT((LM3:LM54=KP28)*(LP3:LP54=KP27)*LN3:LN54)+SUMPRODUCT((LM3:LM54=KP29)*(LP3:LP54=KP28)*LO3:LO54)+SUMPRODUCT((LM3:LM54=KP25)*(LP3:LP54=KP28)*LO3:LO54)+SUMPRODUCT((LM3:LM54=KP26)*(LP3:LP54=KP28)*LO3:LO54)+SUMPRODUCT((LM3:LM54=KP27)*(LP3:LP54=KP28)*LO3:LO54)</f>
        <v>0</v>
      </c>
      <c r="KU28" s="385">
        <f ca="1">SUMPRODUCT((LM3:LM54=KP28)*(LP3:LP54=KP29)*LO3:LO54)+SUMPRODUCT((LM3:LM54=KP28)*(LP3:LP54=KP25)*LO3:LO54)+SUMPRODUCT((LM3:LM54=KP28)*(LP3:LP54=KP26)*LO3:LO54)+SUMPRODUCT((LM3:LM54=KP28)*(LP3:LP54=KP27)*LO3:LO54)+SUMPRODUCT((LM3:LM54=KP29)*(LP3:LP54=KP28)*LN3:LN54)+SUMPRODUCT((LM3:LM54=KP25)*(LP3:LP54=KP28)*LN3:LN54)+SUMPRODUCT((LM3:LM54=KP26)*(LP3:LP54=KP28)*LN3:LN54)+SUMPRODUCT((LM3:LM54=KP27)*(LP3:LP54=KP28)*LN3:LN54)</f>
        <v>0</v>
      </c>
      <c r="KV28" s="385">
        <f t="shared" ref="KV28" ca="1" si="4735">KT28-KU28+1000</f>
        <v>1000</v>
      </c>
      <c r="KW28" s="385" t="str">
        <f t="shared" ref="KW28" si="4736">IF(KP28&lt;&gt;"",KQ28*3+KR28*1,"")</f>
        <v/>
      </c>
      <c r="KX28" s="385" t="str">
        <f>IF(KP28&lt;&gt;"",VLOOKUP(KP28,HO4:HU52,7,FALSE),"")</f>
        <v/>
      </c>
      <c r="KY28" s="385" t="str">
        <f>IF(KP28&lt;&gt;"",VLOOKUP(KP28,HO4:HU52,5,FALSE),"")</f>
        <v/>
      </c>
      <c r="KZ28" s="385" t="str">
        <f>IF(KP28&lt;&gt;"",VLOOKUP(KP28,HO4:HW52,9,FALSE),"")</f>
        <v/>
      </c>
      <c r="LA28" s="385" t="str">
        <f t="shared" ref="LA28" si="4737">KW28</f>
        <v/>
      </c>
      <c r="LB28" s="385" t="str">
        <f t="shared" ref="LB28" si="4738">IF(KP28&lt;&gt;"",RANK(LA28,IS25:IS29),"")</f>
        <v/>
      </c>
      <c r="LC28" s="385" t="str">
        <f t="shared" ref="LC28" si="4739">IF(KP28&lt;&gt;"",SUMPRODUCT((LA25:LA29=LA28)*(KV25:KV29&gt;KV28)),"")</f>
        <v/>
      </c>
      <c r="LD28" s="385" t="str">
        <f t="shared" ref="LD28" si="4740">IF(KP28&lt;&gt;"",SUMPRODUCT((LA25:LA29=LA28)*(KV25:KV29=KV28)*(KT25:KT29&gt;KT28)),"")</f>
        <v/>
      </c>
      <c r="LE28" s="385" t="str">
        <f t="shared" ref="LE28" si="4741">IF(KP28&lt;&gt;"",SUMPRODUCT((LA25:LA29=LA28)*(KV25:KV29=KV28)*(KT25:KT29=KT28)*(KX25:KX29&gt;KX28)),"")</f>
        <v/>
      </c>
      <c r="LF28" s="385" t="str">
        <f t="shared" ref="LF28" si="4742">IF(KP28&lt;&gt;"",SUMPRODUCT((LA25:LA29=LA28)*(KV25:KV29=KV28)*(KT25:KT29=KT28)*(KX25:KX29=KX28)*(KY25:KY29&gt;KY28)),"")</f>
        <v/>
      </c>
      <c r="LG28" s="385" t="str">
        <f t="shared" ref="LG28" si="4743">IF(KP28&lt;&gt;"",SUMPRODUCT((LA25:LA29=LA28)*(KV25:KV29=KV28)*(KT25:KT29=KT28)*(KX25:KX29=KX28)*(KY25:KY29=KY28)*(KZ25:KZ29&gt;KZ28)),"")</f>
        <v/>
      </c>
      <c r="LH28" s="385" t="str">
        <f t="shared" ref="LH28" si="4744">IF(KP28&lt;&gt;"",SUM(LB28:LG28)+3,"")</f>
        <v/>
      </c>
      <c r="LI28" s="385" t="str">
        <f t="shared" ref="LI28" si="4745">IF(KP28&lt;&gt;"",IF(LH28=4,KP28,KP29),"")</f>
        <v/>
      </c>
      <c r="LJ28" s="385" t="str">
        <f t="shared" ref="LJ28" ca="1" si="4746">IF(LI28&lt;&gt;"",LI28,IF(KO28&lt;&gt;"",KO28,IF(JU28&lt;&gt;"",JU28,IF(JA28&lt;&gt;"",JA28,IA28))))</f>
        <v>England</v>
      </c>
      <c r="LK28" s="385">
        <v>4</v>
      </c>
      <c r="LL28" s="385">
        <v>26</v>
      </c>
      <c r="LM28" s="389"/>
      <c r="LN28" s="389"/>
      <c r="LO28" s="389"/>
      <c r="LP28" s="389"/>
      <c r="LQ28" s="389"/>
      <c r="LT28" s="385">
        <f ca="1">VLOOKUP(LU28,PP25:PQ29,2,FALSE)</f>
        <v>3</v>
      </c>
      <c r="LU28" s="386" t="str">
        <f t="shared" si="3862"/>
        <v>Netherlands</v>
      </c>
      <c r="LV28" s="385">
        <f ca="1">SUMPRODUCT((PS3:PS54=LU28)*(PW3:PW54="W"))+SUMPRODUCT((PV3:PV54=LU28)*(PX3:PX54="W"))</f>
        <v>0</v>
      </c>
      <c r="LW28" s="385">
        <f ca="1">SUMPRODUCT((PS3:PS54=LU28)*(PW3:PW54="D"))+SUMPRODUCT((PV3:PV54=LU28)*(PX3:PX54="D"))</f>
        <v>0</v>
      </c>
      <c r="LX28" s="385">
        <f ca="1">SUMPRODUCT((PS3:PS54=LU28)*(PW3:PW54="L"))+SUMPRODUCT((PV3:PV54=LU28)*(PX3:PX54="L"))</f>
        <v>0</v>
      </c>
      <c r="LY28" s="385">
        <f t="shared" ref="LY28" ca="1" si="4747">SUMIF(PS3:PS72,LU28,PT3:PT72)+SUMIF(PV3:PV72,LU28,PU3:PU72)</f>
        <v>0</v>
      </c>
      <c r="LZ28" s="385">
        <f t="shared" ref="LZ28" ca="1" si="4748">SUMIF(PV3:PV72,LU28,PT3:PT72)+SUMIF(PS3:PS72,LU28,PU3:PU72)</f>
        <v>0</v>
      </c>
      <c r="MA28" s="385">
        <f t="shared" ca="1" si="3865"/>
        <v>1000</v>
      </c>
      <c r="MB28" s="385">
        <f t="shared" ca="1" si="3866"/>
        <v>0</v>
      </c>
      <c r="MC28" s="391">
        <f t="shared" si="72"/>
        <v>13</v>
      </c>
      <c r="MD28" s="385">
        <f t="shared" ref="MD28" ca="1" si="4749">IF(COUNTIF(MB25:MB29,4)&lt;&gt;4,RANK(MB28,MB25:MB29),MB80)</f>
        <v>1</v>
      </c>
      <c r="MF28" s="385">
        <f t="shared" ref="MF28" ca="1" si="4750">SUMPRODUCT((MD25:MD28=MD28)*(MC25:MC28&lt;MC28))+MD28</f>
        <v>2</v>
      </c>
      <c r="MG28" s="386" t="str">
        <f t="shared" ref="MG28" ca="1" si="4751">INDEX(LU25:LU29,MATCH(4,MF25:MF29,0),0)</f>
        <v>France</v>
      </c>
      <c r="MH28" s="385">
        <f t="shared" ref="MH28" ca="1" si="4752">INDEX(MD25:MD29,MATCH(MG28,LU25:LU29,0),0)</f>
        <v>1</v>
      </c>
      <c r="MI28" s="385" t="str">
        <f t="shared" ca="1" si="4401"/>
        <v>France</v>
      </c>
      <c r="MJ28" s="385" t="str">
        <f t="shared" ca="1" si="4402"/>
        <v/>
      </c>
      <c r="MN28" s="385" t="str">
        <f t="shared" ca="1" si="3875"/>
        <v>France</v>
      </c>
      <c r="MO28" s="385">
        <f ca="1">SUMPRODUCT((PS3:PS54=MN28)*(PV3:PV54=MN29)*(PW3:PW54="W"))+SUMPRODUCT((PS3:PS54=MN28)*(PV3:PV54=MN25)*(PW3:PW54="W"))+SUMPRODUCT((PS3:PS54=MN28)*(PV3:PV54=MN26)*(PW3:PW54="W"))+SUMPRODUCT((PS3:PS54=MN28)*(PV3:PV54=MN27)*(PW3:PW54="W"))+SUMPRODUCT((PS3:PS54=MN29)*(PV3:PV54=MN28)*(PX3:PX54="W"))+SUMPRODUCT((PS3:PS54=MN25)*(PV3:PV54=MN28)*(PX3:PX54="W"))+SUMPRODUCT((PS3:PS54=MN26)*(PV3:PV54=MN28)*(PX3:PX54="W"))+SUMPRODUCT((PS3:PS54=MN27)*(PV3:PV54=MN28)*(PX3:PX54="W"))</f>
        <v>0</v>
      </c>
      <c r="MP28" s="385">
        <f ca="1">SUMPRODUCT((PS3:PS54=MN28)*(PV3:PV54=MN29)*(PW3:PW54="D"))+SUMPRODUCT((PS3:PS54=MN28)*(PV3:PV54=MN25)*(PW3:PW54="D"))+SUMPRODUCT((PS3:PS54=MN28)*(PV3:PV54=MN26)*(PW3:PW54="D"))+SUMPRODUCT((PS3:PS54=MN28)*(PV3:PV54=MN27)*(PW3:PW54="D"))+SUMPRODUCT((PS3:PS54=MN29)*(PV3:PV54=MN28)*(PW3:PW54="D"))+SUMPRODUCT((PS3:PS54=MN25)*(PV3:PV54=MN28)*(PW3:PW54="D"))+SUMPRODUCT((PS3:PS54=MN26)*(PV3:PV54=MN28)*(PW3:PW54="D"))+SUMPRODUCT((PS3:PS54=MN27)*(PV3:PV54=MN28)*(PW3:PW54="D"))</f>
        <v>0</v>
      </c>
      <c r="MQ28" s="385">
        <f ca="1">SUMPRODUCT((PS3:PS54=MN28)*(PV3:PV54=MN29)*(PW3:PW54="L"))+SUMPRODUCT((PS3:PS54=MN28)*(PV3:PV54=MN25)*(PW3:PW54="L"))+SUMPRODUCT((PS3:PS54=MN28)*(PV3:PV54=MN26)*(PW3:PW54="L"))+SUMPRODUCT((PS3:PS54=MN28)*(PV3:PV54=MN27)*(PW3:PW54="L"))+SUMPRODUCT((PS3:PS54=MN29)*(PV3:PV54=MN28)*(PX3:PX54="L"))+SUMPRODUCT((PS3:PS54=MN25)*(PV3:PV54=MN28)*(PX3:PX54="L"))+SUMPRODUCT((PS3:PS54=MN26)*(PV3:PV54=MN28)*(PX3:PX54="L"))+SUMPRODUCT((PS3:PS54=MN27)*(PV3:PV54=MN28)*(PX3:PX54="L"))</f>
        <v>0</v>
      </c>
      <c r="MR28" s="385">
        <f ca="1">SUMPRODUCT((PS3:PS54=MN28)*(PV3:PV54=MN29)*PT3:PT54)+SUMPRODUCT((PS3:PS54=MN28)*(PV3:PV54=MN25)*PT3:PT54)+SUMPRODUCT((PS3:PS54=MN28)*(PV3:PV54=MN26)*PT3:PT54)+SUMPRODUCT((PS3:PS54=MN28)*(PV3:PV54=MN27)*PT3:PT54)+SUMPRODUCT((PS3:PS54=MN29)*(PV3:PV54=MN28)*PU3:PU54)+SUMPRODUCT((PS3:PS54=MN25)*(PV3:PV54=MN28)*PU3:PU54)+SUMPRODUCT((PS3:PS54=MN26)*(PV3:PV54=MN28)*PU3:PU54)+SUMPRODUCT((PS3:PS54=MN27)*(PV3:PV54=MN28)*PU3:PU54)</f>
        <v>0</v>
      </c>
      <c r="MS28" s="385">
        <f ca="1">SUMPRODUCT((PS3:PS54=MN28)*(PV3:PV54=MN29)*PU3:PU54)+SUMPRODUCT((PS3:PS54=MN28)*(PV3:PV54=MN25)*PU3:PU54)+SUMPRODUCT((PS3:PS54=MN28)*(PV3:PV54=MN26)*PU3:PU54)+SUMPRODUCT((PS3:PS54=MN28)*(PV3:PV54=MN27)*PU3:PU54)+SUMPRODUCT((PS3:PS54=MN29)*(PV3:PV54=MN28)*PT3:PT54)+SUMPRODUCT((PS3:PS54=MN25)*(PV3:PV54=MN28)*PT3:PT54)+SUMPRODUCT((PS3:PS54=MN26)*(PV3:PV54=MN28)*PT3:PT54)+SUMPRODUCT((PS3:PS54=MN27)*(PV3:PV54=MN28)*PT3:PT54)</f>
        <v>0</v>
      </c>
      <c r="MT28" s="385">
        <f t="shared" ca="1" si="3876"/>
        <v>1000</v>
      </c>
      <c r="MU28" s="385">
        <f t="shared" ca="1" si="3877"/>
        <v>0</v>
      </c>
      <c r="MV28" s="385">
        <f ca="1">IF(MN28&lt;&gt;"",VLOOKUP(MN28,LU4:MA52,7,FALSE),"")</f>
        <v>1000</v>
      </c>
      <c r="MW28" s="385">
        <f ca="1">IF(MN28&lt;&gt;"",VLOOKUP(MN28,LU4:MA52,5,FALSE),"")</f>
        <v>0</v>
      </c>
      <c r="MX28" s="385">
        <f ca="1">IF(MN28&lt;&gt;"",VLOOKUP(MN28,LU4:MC52,9,FALSE),"")</f>
        <v>28</v>
      </c>
      <c r="MY28" s="385">
        <f t="shared" ca="1" si="3878"/>
        <v>0</v>
      </c>
      <c r="MZ28" s="385">
        <f t="shared" ref="MZ28" ca="1" si="4753">IF(MN28&lt;&gt;"",RANK(MY28,MY25:MY29),"")</f>
        <v>1</v>
      </c>
      <c r="NA28" s="385">
        <f t="shared" ref="NA28" ca="1" si="4754">IF(MN28&lt;&gt;"",SUMPRODUCT((MY25:MY29=MY28)*(MT25:MT29&gt;MT28)),"")</f>
        <v>0</v>
      </c>
      <c r="NB28" s="385">
        <f t="shared" ref="NB28" ca="1" si="4755">IF(MN28&lt;&gt;"",SUMPRODUCT((MY25:MY29=MY28)*(MT25:MT29=MT28)*(MR25:MR29&gt;MR28)),"")</f>
        <v>0</v>
      </c>
      <c r="NC28" s="385">
        <f t="shared" ref="NC28" ca="1" si="4756">IF(MN28&lt;&gt;"",SUMPRODUCT((MY25:MY29=MY28)*(MT25:MT29=MT28)*(MR25:MR29=MR28)*(MV25:MV29&gt;MV28)),"")</f>
        <v>0</v>
      </c>
      <c r="ND28" s="385">
        <f t="shared" ref="ND28" ca="1" si="4757">IF(MN28&lt;&gt;"",SUMPRODUCT((MY25:MY29=MY28)*(MT25:MT29=MT28)*(MR25:MR29=MR28)*(MV25:MV29=MV28)*(MW25:MW29&gt;MW28)),"")</f>
        <v>0</v>
      </c>
      <c r="NE28" s="385">
        <f t="shared" ref="NE28" ca="1" si="4758">IF(MN28&lt;&gt;"",SUMPRODUCT((MY25:MY29=MY28)*(MT25:MT29=MT28)*(MR25:MR29=MR28)*(MV25:MV29=MV28)*(MW25:MW29=MW28)*(MX25:MX29&gt;MX28)),"")</f>
        <v>0</v>
      </c>
      <c r="NF28" s="385">
        <f t="shared" ref="NF28" ca="1" si="4759">IF(MN28&lt;&gt;"",IF(NF80&lt;&gt;"",IF(MM76=3,NF80,NF80+MM76),SUM(MZ28:NE28)),"")</f>
        <v>1</v>
      </c>
      <c r="NG28" s="385" t="str">
        <f t="shared" ref="NG28" ca="1" si="4760">IF(MN28&lt;&gt;"",INDEX(MN25:MN29,MATCH(4,NF25:NF29,0),0),"")</f>
        <v>England</v>
      </c>
      <c r="NH28" s="385" t="str">
        <f t="shared" ca="1" si="4125"/>
        <v/>
      </c>
      <c r="NI28" s="385" t="str">
        <f ca="1">IF(NH28&lt;&gt;"",SUMPRODUCT((PS3:PS54=NH28)*(PV3:PV54=NH29)*(PW3:PW54="W"))+SUMPRODUCT((PS3:PS54=NH28)*(PV3:PV54=NH26)*(PW3:PW54="W"))+SUMPRODUCT((PS3:PS54=NH28)*(PV3:PV54=NH27)*(PW3:PW54="W"))+SUMPRODUCT((PS3:PS54=NH29)*(PV3:PV54=NH28)*(PX3:PX54="W"))+SUMPRODUCT((PS3:PS54=NH26)*(PV3:PV54=NH28)*(PX3:PX54="W"))+SUMPRODUCT((PS3:PS54=NH27)*(PV3:PV54=NH28)*(PX3:PX54="W")),"")</f>
        <v/>
      </c>
      <c r="NJ28" s="385" t="str">
        <f ca="1">IF(NH28&lt;&gt;"",SUMPRODUCT((PS3:PS54=NH28)*(PV3:PV54=NH29)*(PW3:PW54="D"))+SUMPRODUCT((PS3:PS54=NH28)*(PV3:PV54=NH26)*(PW3:PW54="D"))+SUMPRODUCT((PS3:PS54=NH28)*(PV3:PV54=NH27)*(PW3:PW54="D"))+SUMPRODUCT((PS3:PS54=NH29)*(PV3:PV54=NH28)*(PW3:PW54="D"))+SUMPRODUCT((PS3:PS54=NH26)*(PV3:PV54=NH28)*(PW3:PW54="D"))+SUMPRODUCT((PS3:PS54=NH27)*(PV3:PV54=NH28)*(PW3:PW54="D")),"")</f>
        <v/>
      </c>
      <c r="NK28" s="385" t="str">
        <f ca="1">IF(NH28&lt;&gt;"",SUMPRODUCT((PS3:PS54=NH28)*(PV3:PV54=NH29)*(PW3:PW54="L"))+SUMPRODUCT((PS3:PS54=NH28)*(PV3:PV54=NH26)*(PW3:PW54="L"))+SUMPRODUCT((PS3:PS54=NH28)*(PV3:PV54=NH27)*(PW3:PW54="L"))+SUMPRODUCT((PS3:PS54=NH29)*(PV3:PV54=NH28)*(PX3:PX54="L"))+SUMPRODUCT((PS3:PS54=NH26)*(PV3:PV54=NH28)*(PX3:PX54="L"))+SUMPRODUCT((PS3:PS54=NH27)*(PV3:PV54=NH28)*(PX3:PX54="L")),"")</f>
        <v/>
      </c>
      <c r="NL28" s="385">
        <f ca="1">SUMPRODUCT((PS3:PS54=NH28)*(PV3:PV54=NH29)*PT3:PT54)+SUMPRODUCT((PS3:PS54=NH28)*(PV3:PV54=NH25)*PT3:PT54)+SUMPRODUCT((PS3:PS54=NH28)*(PV3:PV54=NH26)*PT3:PT54)+SUMPRODUCT((PS3:PS54=NH28)*(PV3:PV54=NH27)*PT3:PT54)+SUMPRODUCT((PS3:PS54=NH29)*(PV3:PV54=NH28)*PU3:PU54)+SUMPRODUCT((PS3:PS54=NH25)*(PV3:PV54=NH28)*PU3:PU54)+SUMPRODUCT((PS3:PS54=NH26)*(PV3:PV54=NH28)*PU3:PU54)+SUMPRODUCT((PS3:PS54=NH27)*(PV3:PV54=NH28)*PU3:PU54)</f>
        <v>0</v>
      </c>
      <c r="NM28" s="385">
        <f ca="1">SUMPRODUCT((PS3:PS54=NH28)*(PV3:PV54=NH29)*PU3:PU54)+SUMPRODUCT((PS3:PS54=NH28)*(PV3:PV54=NH25)*PU3:PU54)+SUMPRODUCT((PS3:PS54=NH28)*(PV3:PV54=NH26)*PU3:PU54)+SUMPRODUCT((PS3:PS54=NH28)*(PV3:PV54=NH27)*PU3:PU54)+SUMPRODUCT((PS3:PS54=NH29)*(PV3:PV54=NH28)*PT3:PT54)+SUMPRODUCT((PS3:PS54=NH25)*(PV3:PV54=NH28)*PT3:PT54)+SUMPRODUCT((PS3:PS54=NH26)*(PV3:PV54=NH28)*PT3:PT54)+SUMPRODUCT((PS3:PS54=NH27)*(PV3:PV54=NH28)*PT3:PT54)</f>
        <v>0</v>
      </c>
      <c r="NN28" s="385">
        <f t="shared" ca="1" si="4126"/>
        <v>1000</v>
      </c>
      <c r="NO28" s="385" t="str">
        <f t="shared" ca="1" si="4127"/>
        <v/>
      </c>
      <c r="NP28" s="385" t="str">
        <f ca="1">IF(NH28&lt;&gt;"",VLOOKUP(NH28,LU4:MA52,7,FALSE),"")</f>
        <v/>
      </c>
      <c r="NQ28" s="385" t="str">
        <f ca="1">IF(NH28&lt;&gt;"",VLOOKUP(NH28,LU4:MA52,5,FALSE),"")</f>
        <v/>
      </c>
      <c r="NR28" s="385" t="str">
        <f ca="1">IF(NH28&lt;&gt;"",VLOOKUP(NH28,LU4:MC52,9,FALSE),"")</f>
        <v/>
      </c>
      <c r="NS28" s="385" t="str">
        <f t="shared" ca="1" si="4128"/>
        <v/>
      </c>
      <c r="NT28" s="385" t="str">
        <f t="shared" ref="NT28" ca="1" si="4761">IF(NH28&lt;&gt;"",RANK(NS28,NS25:NS29),"")</f>
        <v/>
      </c>
      <c r="NU28" s="385" t="str">
        <f t="shared" ref="NU28" ca="1" si="4762">IF(NH28&lt;&gt;"",SUMPRODUCT((NS25:NS29=NS28)*(NN25:NN29&gt;NN28)),"")</f>
        <v/>
      </c>
      <c r="NV28" s="385" t="str">
        <f t="shared" ref="NV28" ca="1" si="4763">IF(NH28&lt;&gt;"",SUMPRODUCT((NS25:NS29=NS28)*(NN25:NN29=NN28)*(NL25:NL29&gt;NL28)),"")</f>
        <v/>
      </c>
      <c r="NW28" s="385" t="str">
        <f t="shared" ref="NW28" ca="1" si="4764">IF(NH28&lt;&gt;"",SUMPRODUCT((NS25:NS29=NS28)*(NN25:NN29=NN28)*(NL25:NL29=NL28)*(NP25:NP29&gt;NP28)),"")</f>
        <v/>
      </c>
      <c r="NX28" s="385" t="str">
        <f t="shared" ref="NX28" ca="1" si="4765">IF(NH28&lt;&gt;"",SUMPRODUCT((NS25:NS29=NS28)*(NN25:NN29=NN28)*(NL25:NL29=NL28)*(NP25:NP29=NP28)*(NQ25:NQ29&gt;NQ28)),"")</f>
        <v/>
      </c>
      <c r="NY28" s="385" t="str">
        <f t="shared" ref="NY28" ca="1" si="4766">IF(NH28&lt;&gt;"",SUMPRODUCT((NS25:NS29=NS28)*(NN25:NN29=NN28)*(NL25:NL29=NL28)*(NP25:NP29=NP28)*(NQ25:NQ29=NQ28)*(NR25:NR29&gt;NR28)),"")</f>
        <v/>
      </c>
      <c r="NZ28" s="385" t="str">
        <f t="shared" ref="NZ28" ca="1" si="4767">IF(NH28&lt;&gt;"",IF(NZ80&lt;&gt;"",IF(NG76=3,NZ80,NZ80+NG76),SUM(NT28:NY28)+1),"")</f>
        <v/>
      </c>
      <c r="OA28" s="385" t="str">
        <f t="shared" ref="OA28" ca="1" si="4768">IF(NH28&lt;&gt;"",INDEX(NH26:NH29,MATCH(4,NZ26:NZ29,0),0),"")</f>
        <v/>
      </c>
      <c r="OB28" s="385" t="str">
        <f t="shared" ca="1" si="4420"/>
        <v/>
      </c>
      <c r="OC28" s="385">
        <f ca="1">SUMPRODUCT((PS3:PS54=OB28)*(PV3:PV54=OB29)*(PW3:PW54="W"))+SUMPRODUCT((PS3:PS54=OB28)*(PV3:PV54=OB30)*(PW3:PW54="W"))+SUMPRODUCT((PS3:PS54=OB28)*(PV3:PV54=OB27)*(PW3:PW54="W"))+SUMPRODUCT((PS3:PS54=OB29)*(PV3:PV54=OB28)*(PX3:PX54="W"))+SUMPRODUCT((PS3:PS54=OB30)*(PV3:PV54=OB28)*(PX3:PX54="W"))+SUMPRODUCT((PS3:PS54=OB27)*(PV3:PV54=OB28)*(PX3:PX54="W"))</f>
        <v>0</v>
      </c>
      <c r="OD28" s="385">
        <f ca="1">SUMPRODUCT((PS3:PS54=OB28)*(PV3:PV54=OB29)*(PW3:PW54="D"))+SUMPRODUCT((PS3:PS54=OB28)*(PV3:PV54=OB30)*(PW3:PW54="D"))+SUMPRODUCT((PS3:PS54=OB28)*(PV3:PV54=OB27)*(PW3:PW54="D"))+SUMPRODUCT((PS3:PS54=OB29)*(PV3:PV54=OB28)*(PW3:PW54="D"))+SUMPRODUCT((PS3:PS54=OB30)*(PV3:PV54=OB28)*(PW3:PW54="D"))+SUMPRODUCT((PS3:PS54=OB27)*(PV3:PV54=OB28)*(PW3:PW54="D"))</f>
        <v>0</v>
      </c>
      <c r="OE28" s="385">
        <f ca="1">SUMPRODUCT((PS3:PS54=OB28)*(PV3:PV54=OB29)*(PW3:PW54="L"))+SUMPRODUCT((PS3:PS54=OB28)*(PV3:PV54=OB30)*(PW3:PW54="L"))+SUMPRODUCT((PS3:PS54=OB28)*(PV3:PV54=OB27)*(PW3:PW54="L"))+SUMPRODUCT((PS3:PS54=OB29)*(PV3:PV54=OB28)*(PX3:PX54="L"))+SUMPRODUCT((PS3:PS54=OB30)*(PV3:PV54=OB28)*(PX3:PX54="L"))+SUMPRODUCT((PS3:PS54=OB27)*(PV3:PV54=OB28)*(PX3:PX54="L"))</f>
        <v>0</v>
      </c>
      <c r="OF28" s="385">
        <f ca="1">SUMPRODUCT((PS3:PS54=OB28)*(PV3:PV54=OB29)*PT3:PT54)+SUMPRODUCT((PS3:PS54=OB28)*(PV3:PV54=OB25)*PT3:PT54)+SUMPRODUCT((PS3:PS54=OB28)*(PV3:PV54=OB26)*PT3:PT54)+SUMPRODUCT((PS3:PS54=OB28)*(PV3:PV54=OB27)*PT3:PT54)+SUMPRODUCT((PS3:PS54=OB29)*(PV3:PV54=OB28)*PU3:PU54)+SUMPRODUCT((PS3:PS54=OB25)*(PV3:PV54=OB28)*PU3:PU54)+SUMPRODUCT((PS3:PS54=OB26)*(PV3:PV54=OB28)*PU3:PU54)+SUMPRODUCT((PS3:PS54=OB27)*(PV3:PV54=OB28)*PU3:PU54)</f>
        <v>0</v>
      </c>
      <c r="OG28" s="385">
        <f ca="1">SUMPRODUCT((PS3:PS54=OB28)*(PV3:PV54=OB29)*PU3:PU54)+SUMPRODUCT((PS3:PS54=OB28)*(PV3:PV54=OB25)*PU3:PU54)+SUMPRODUCT((PS3:PS54=OB28)*(PV3:PV54=OB26)*PU3:PU54)+SUMPRODUCT((PS3:PS54=OB28)*(PV3:PV54=OB27)*PU3:PU54)+SUMPRODUCT((PS3:PS54=OB29)*(PV3:PV54=OB28)*PT3:PT54)+SUMPRODUCT((PS3:PS54=OB25)*(PV3:PV54=OB28)*PT3:PT54)+SUMPRODUCT((PS3:PS54=OB26)*(PV3:PV54=OB28)*PT3:PT54)+SUMPRODUCT((PS3:PS54=OB27)*(PV3:PV54=OB28)*PT3:PT54)</f>
        <v>0</v>
      </c>
      <c r="OH28" s="385">
        <f t="shared" ca="1" si="4421"/>
        <v>1000</v>
      </c>
      <c r="OI28" s="385" t="str">
        <f t="shared" ca="1" si="4422"/>
        <v/>
      </c>
      <c r="OJ28" s="385" t="str">
        <f ca="1">IF(OB28&lt;&gt;"",VLOOKUP(OB28,LU4:MA52,7,FALSE),"")</f>
        <v/>
      </c>
      <c r="OK28" s="385" t="str">
        <f ca="1">IF(OB28&lt;&gt;"",VLOOKUP(OB28,LU4:MA52,5,FALSE),"")</f>
        <v/>
      </c>
      <c r="OL28" s="385" t="str">
        <f ca="1">IF(OB28&lt;&gt;"",VLOOKUP(OB28,LU4:MC52,9,FALSE),"")</f>
        <v/>
      </c>
      <c r="OM28" s="385" t="str">
        <f t="shared" ca="1" si="4423"/>
        <v/>
      </c>
      <c r="ON28" s="385" t="str">
        <f t="shared" ref="ON28" ca="1" si="4769">IF(OB28&lt;&gt;"",RANK(OM28,OM25:OM29),"")</f>
        <v/>
      </c>
      <c r="OO28" s="385" t="str">
        <f t="shared" ref="OO28" ca="1" si="4770">IF(OB28&lt;&gt;"",SUMPRODUCT((OM25:OM29=OM28)*(OH25:OH29&gt;OH28)),"")</f>
        <v/>
      </c>
      <c r="OP28" s="385" t="str">
        <f t="shared" ref="OP28" ca="1" si="4771">IF(OB28&lt;&gt;"",SUMPRODUCT((OM25:OM29=OM28)*(OH25:OH29=OH28)*(OF25:OF29&gt;OF28)),"")</f>
        <v/>
      </c>
      <c r="OQ28" s="385" t="str">
        <f t="shared" ref="OQ28" ca="1" si="4772">IF(OB28&lt;&gt;"",SUMPRODUCT((OM25:OM29=OM28)*(OH25:OH29=OH28)*(OF25:OF29=OF28)*(OJ25:OJ29&gt;OJ28)),"")</f>
        <v/>
      </c>
      <c r="OR28" s="385" t="str">
        <f t="shared" ref="OR28" ca="1" si="4773">IF(OB28&lt;&gt;"",SUMPRODUCT((OM25:OM29=OM28)*(OH25:OH29=OH28)*(OF25:OF29=OF28)*(OJ25:OJ29=OJ28)*(OK25:OK29&gt;OK28)),"")</f>
        <v/>
      </c>
      <c r="OS28" s="385" t="str">
        <f t="shared" ref="OS28" ca="1" si="4774">IF(OB28&lt;&gt;"",SUMPRODUCT((OM25:OM29=OM28)*(OH25:OH29=OH28)*(OF25:OF29=OF28)*(OJ25:OJ29=OJ28)*(OK25:OK29=OK28)*(OL25:OL29&gt;OL28)),"")</f>
        <v/>
      </c>
      <c r="OT28" s="385" t="str">
        <f t="shared" ca="1" si="4430"/>
        <v/>
      </c>
      <c r="OU28" s="385" t="str">
        <f t="shared" ref="OU28" ca="1" si="4775">IF(OB28&lt;&gt;"",INDEX(OB27:OB29,MATCH(4,OT27:OT29,0),0),"")</f>
        <v/>
      </c>
      <c r="OV28" s="385" t="str">
        <f t="shared" ref="OV28" si="4776">IF(ML25&lt;&gt;"",ML25,"")</f>
        <v/>
      </c>
      <c r="OW28" s="385">
        <f ca="1">SUMPRODUCT((PS3:PS54=OV28)*(PV3:PV54=OV29)*(PW3:PW54="W"))+SUMPRODUCT((PS3:PS54=OV28)*(PV3:PV54=OV30)*(PW3:PW54="W"))+SUMPRODUCT((PS3:PS54=OV28)*(PV3:PV54=OV31)*(PW3:PW54="W"))+SUMPRODUCT((PS3:PS54=OV29)*(PV3:PV54=OV28)*(PX3:PX54="W"))+SUMPRODUCT((PS3:PS54=OV30)*(PV3:PV54=OV28)*(PX3:PX54="W"))+SUMPRODUCT((PS3:PS54=OV31)*(PV3:PV54=OV28)*(PX3:PX54="W"))</f>
        <v>0</v>
      </c>
      <c r="OX28" s="385">
        <f ca="1">SUMPRODUCT((PS3:PS54=OV28)*(PV3:PV54=OV29)*(PW3:PW54="D"))+SUMPRODUCT((PS3:PS54=OV28)*(PV3:PV54=OV30)*(PW3:PW54="D"))+SUMPRODUCT((PS3:PS54=OV28)*(PV3:PV54=OV31)*(PW3:PW54="D"))+SUMPRODUCT((PS3:PS54=OV29)*(PV3:PV54=OV28)*(PW3:PW54="D"))+SUMPRODUCT((PS3:PS54=OV30)*(PV3:PV54=OV28)*(PW3:PW54="D"))+SUMPRODUCT((PS3:PS54=OV31)*(PV3:PV54=OV28)*(PW3:PW54="D"))</f>
        <v>0</v>
      </c>
      <c r="OY28" s="385">
        <f ca="1">SUMPRODUCT((PS3:PS54=OV28)*(PV3:PV54=OV29)*(PW3:PW54="L"))+SUMPRODUCT((PS3:PS54=OV28)*(PV3:PV54=OV30)*(PW3:PW54="L"))+SUMPRODUCT((PS3:PS54=OV28)*(PV3:PV54=OV31)*(PW3:PW54="L"))+SUMPRODUCT((PS3:PS54=OV29)*(PV3:PV54=OV28)*(PX3:PX54="L"))+SUMPRODUCT((PS3:PS54=OV30)*(PV3:PV54=OV28)*(PX3:PX54="L"))+SUMPRODUCT((PS3:PS54=OV31)*(PV3:PV54=OV28)*(PX3:PX54="L"))</f>
        <v>0</v>
      </c>
      <c r="OZ28" s="385">
        <f ca="1">SUMPRODUCT((PS3:PS54=OV28)*(PV3:PV54=OV29)*PT3:PT54)+SUMPRODUCT((PS3:PS54=OV28)*(PV3:PV54=OV25)*PT3:PT54)+SUMPRODUCT((PS3:PS54=OV28)*(PV3:PV54=OV26)*PT3:PT54)+SUMPRODUCT((PS3:PS54=OV28)*(PV3:PV54=OV27)*PT3:PT54)+SUMPRODUCT((PS3:PS54=OV29)*(PV3:PV54=OV28)*PU3:PU54)+SUMPRODUCT((PS3:PS54=OV25)*(PV3:PV54=OV28)*PU3:PU54)+SUMPRODUCT((PS3:PS54=OV26)*(PV3:PV54=OV28)*PU3:PU54)+SUMPRODUCT((PS3:PS54=OV27)*(PV3:PV54=OV28)*PU3:PU54)</f>
        <v>0</v>
      </c>
      <c r="PA28" s="385">
        <f ca="1">SUMPRODUCT((PS3:PS54=OV28)*(PV3:PV54=OV29)*PU3:PU54)+SUMPRODUCT((PS3:PS54=OV28)*(PV3:PV54=OV25)*PU3:PU54)+SUMPRODUCT((PS3:PS54=OV28)*(PV3:PV54=OV26)*PU3:PU54)+SUMPRODUCT((PS3:PS54=OV28)*(PV3:PV54=OV27)*PU3:PU54)+SUMPRODUCT((PS3:PS54=OV29)*(PV3:PV54=OV28)*PT3:PT54)+SUMPRODUCT((PS3:PS54=OV25)*(PV3:PV54=OV28)*PT3:PT54)+SUMPRODUCT((PS3:PS54=OV26)*(PV3:PV54=OV28)*PT3:PT54)+SUMPRODUCT((PS3:PS54=OV27)*(PV3:PV54=OV28)*PT3:PT54)</f>
        <v>0</v>
      </c>
      <c r="PB28" s="385">
        <f t="shared" ref="PB28" ca="1" si="4777">OZ28-PA28+1000</f>
        <v>1000</v>
      </c>
      <c r="PC28" s="385" t="str">
        <f t="shared" ref="PC28" si="4778">IF(OV28&lt;&gt;"",OW28*3+OX28*1,"")</f>
        <v/>
      </c>
      <c r="PD28" s="385" t="str">
        <f>IF(OV28&lt;&gt;"",VLOOKUP(OV28,LU4:MA52,7,FALSE),"")</f>
        <v/>
      </c>
      <c r="PE28" s="385" t="str">
        <f>IF(OV28&lt;&gt;"",VLOOKUP(OV28,LU4:MA52,5,FALSE),"")</f>
        <v/>
      </c>
      <c r="PF28" s="385" t="str">
        <f>IF(OV28&lt;&gt;"",VLOOKUP(OV28,LU4:MC52,9,FALSE),"")</f>
        <v/>
      </c>
      <c r="PG28" s="385" t="str">
        <f t="shared" ref="PG28" si="4779">PC28</f>
        <v/>
      </c>
      <c r="PH28" s="385" t="str">
        <f t="shared" ref="PH28" si="4780">IF(OV28&lt;&gt;"",RANK(PG28,MY25:MY29),"")</f>
        <v/>
      </c>
      <c r="PI28" s="385" t="str">
        <f t="shared" ref="PI28" si="4781">IF(OV28&lt;&gt;"",SUMPRODUCT((PG25:PG29=PG28)*(PB25:PB29&gt;PB28)),"")</f>
        <v/>
      </c>
      <c r="PJ28" s="385" t="str">
        <f t="shared" ref="PJ28" si="4782">IF(OV28&lt;&gt;"",SUMPRODUCT((PG25:PG29=PG28)*(PB25:PB29=PB28)*(OZ25:OZ29&gt;OZ28)),"")</f>
        <v/>
      </c>
      <c r="PK28" s="385" t="str">
        <f t="shared" ref="PK28" si="4783">IF(OV28&lt;&gt;"",SUMPRODUCT((PG25:PG29=PG28)*(PB25:PB29=PB28)*(OZ25:OZ29=OZ28)*(PD25:PD29&gt;PD28)),"")</f>
        <v/>
      </c>
      <c r="PL28" s="385" t="str">
        <f t="shared" ref="PL28" si="4784">IF(OV28&lt;&gt;"",SUMPRODUCT((PG25:PG29=PG28)*(PB25:PB29=PB28)*(OZ25:OZ29=OZ28)*(PD25:PD29=PD28)*(PE25:PE29&gt;PE28)),"")</f>
        <v/>
      </c>
      <c r="PM28" s="385" t="str">
        <f t="shared" ref="PM28" si="4785">IF(OV28&lt;&gt;"",SUMPRODUCT((PG25:PG29=PG28)*(PB25:PB29=PB28)*(OZ25:OZ29=OZ28)*(PD25:PD29=PD28)*(PE25:PE29=PE28)*(PF25:PF29&gt;PF28)),"")</f>
        <v/>
      </c>
      <c r="PN28" s="385" t="str">
        <f t="shared" ref="PN28" si="4786">IF(OV28&lt;&gt;"",SUM(PH28:PM28)+3,"")</f>
        <v/>
      </c>
      <c r="PO28" s="385" t="str">
        <f t="shared" ref="PO28" si="4787">IF(OV28&lt;&gt;"",IF(PN28=4,OV28,OV29),"")</f>
        <v/>
      </c>
      <c r="PP28" s="385" t="str">
        <f t="shared" ref="PP28" ca="1" si="4788">IF(PO28&lt;&gt;"",PO28,IF(OU28&lt;&gt;"",OU28,IF(OA28&lt;&gt;"",OA28,IF(NG28&lt;&gt;"",NG28,MG28))))</f>
        <v>England</v>
      </c>
      <c r="PQ28" s="385">
        <v>4</v>
      </c>
      <c r="PR28" s="385">
        <v>26</v>
      </c>
      <c r="PS28" s="389"/>
      <c r="PT28" s="389"/>
      <c r="PU28" s="389"/>
      <c r="PV28" s="389"/>
      <c r="PW28" s="389"/>
      <c r="PZ28" s="385">
        <f ca="1">VLOOKUP(QA28,TV25:TW29,2,FALSE)</f>
        <v>3</v>
      </c>
      <c r="QA28" s="386" t="str">
        <f t="shared" si="3888"/>
        <v>Netherlands</v>
      </c>
      <c r="QB28" s="385">
        <f ca="1">SUMPRODUCT((TY3:TY54=QA28)*(UC3:UC54="W"))+SUMPRODUCT((UB3:UB54=QA28)*(UD3:UD54="W"))</f>
        <v>0</v>
      </c>
      <c r="QC28" s="385">
        <f ca="1">SUMPRODUCT((TY3:TY54=QA28)*(UC3:UC54="D"))+SUMPRODUCT((UB3:UB54=QA28)*(UD3:UD54="D"))</f>
        <v>0</v>
      </c>
      <c r="QD28" s="385">
        <f ca="1">SUMPRODUCT((TY3:TY54=QA28)*(UC3:UC54="L"))+SUMPRODUCT((UB3:UB54=QA28)*(UD3:UD54="L"))</f>
        <v>0</v>
      </c>
      <c r="QE28" s="385">
        <f t="shared" ref="QE28" ca="1" si="4789">SUMIF(TY3:TY72,QA28,TZ3:TZ72)+SUMIF(UB3:UB72,QA28,UA3:UA72)</f>
        <v>0</v>
      </c>
      <c r="QF28" s="385">
        <f t="shared" ref="QF28" ca="1" si="4790">SUMIF(UB3:UB72,QA28,TZ3:TZ72)+SUMIF(TY3:TY72,QA28,UA3:UA72)</f>
        <v>0</v>
      </c>
      <c r="QG28" s="385">
        <f t="shared" ca="1" si="3891"/>
        <v>1000</v>
      </c>
      <c r="QH28" s="385">
        <f t="shared" ca="1" si="3892"/>
        <v>0</v>
      </c>
      <c r="QI28" s="391">
        <f t="shared" si="99"/>
        <v>13</v>
      </c>
      <c r="QJ28" s="385">
        <f t="shared" ref="QJ28" ca="1" si="4791">IF(COUNTIF(QH25:QH29,4)&lt;&gt;4,RANK(QH28,QH25:QH29),QH80)</f>
        <v>1</v>
      </c>
      <c r="QL28" s="385">
        <f t="shared" ref="QL28" ca="1" si="4792">SUMPRODUCT((QJ25:QJ28=QJ28)*(QI25:QI28&lt;QI28))+QJ28</f>
        <v>2</v>
      </c>
      <c r="QM28" s="386" t="str">
        <f t="shared" ref="QM28" ca="1" si="4793">INDEX(QA25:QA29,MATCH(4,QL25:QL29,0),0)</f>
        <v>France</v>
      </c>
      <c r="QN28" s="385">
        <f t="shared" ref="QN28" ca="1" si="4794">INDEX(QJ25:QJ29,MATCH(QM28,QA25:QA29,0),0)</f>
        <v>1</v>
      </c>
      <c r="QO28" s="385" t="str">
        <f t="shared" ca="1" si="4439"/>
        <v>France</v>
      </c>
      <c r="QP28" s="385" t="str">
        <f t="shared" ca="1" si="4440"/>
        <v/>
      </c>
      <c r="QT28" s="385" t="str">
        <f t="shared" ca="1" si="3901"/>
        <v>France</v>
      </c>
      <c r="QU28" s="385">
        <f ca="1">SUMPRODUCT((TY3:TY54=QT28)*(UB3:UB54=QT29)*(UC3:UC54="W"))+SUMPRODUCT((TY3:TY54=QT28)*(UB3:UB54=QT25)*(UC3:UC54="W"))+SUMPRODUCT((TY3:TY54=QT28)*(UB3:UB54=QT26)*(UC3:UC54="W"))+SUMPRODUCT((TY3:TY54=QT28)*(UB3:UB54=QT27)*(UC3:UC54="W"))+SUMPRODUCT((TY3:TY54=QT29)*(UB3:UB54=QT28)*(UD3:UD54="W"))+SUMPRODUCT((TY3:TY54=QT25)*(UB3:UB54=QT28)*(UD3:UD54="W"))+SUMPRODUCT((TY3:TY54=QT26)*(UB3:UB54=QT28)*(UD3:UD54="W"))+SUMPRODUCT((TY3:TY54=QT27)*(UB3:UB54=QT28)*(UD3:UD54="W"))</f>
        <v>0</v>
      </c>
      <c r="QV28" s="385">
        <f ca="1">SUMPRODUCT((TY3:TY54=QT28)*(UB3:UB54=QT29)*(UC3:UC54="D"))+SUMPRODUCT((TY3:TY54=QT28)*(UB3:UB54=QT25)*(UC3:UC54="D"))+SUMPRODUCT((TY3:TY54=QT28)*(UB3:UB54=QT26)*(UC3:UC54="D"))+SUMPRODUCT((TY3:TY54=QT28)*(UB3:UB54=QT27)*(UC3:UC54="D"))+SUMPRODUCT((TY3:TY54=QT29)*(UB3:UB54=QT28)*(UC3:UC54="D"))+SUMPRODUCT((TY3:TY54=QT25)*(UB3:UB54=QT28)*(UC3:UC54="D"))+SUMPRODUCT((TY3:TY54=QT26)*(UB3:UB54=QT28)*(UC3:UC54="D"))+SUMPRODUCT((TY3:TY54=QT27)*(UB3:UB54=QT28)*(UC3:UC54="D"))</f>
        <v>0</v>
      </c>
      <c r="QW28" s="385">
        <f ca="1">SUMPRODUCT((TY3:TY54=QT28)*(UB3:UB54=QT29)*(UC3:UC54="L"))+SUMPRODUCT((TY3:TY54=QT28)*(UB3:UB54=QT25)*(UC3:UC54="L"))+SUMPRODUCT((TY3:TY54=QT28)*(UB3:UB54=QT26)*(UC3:UC54="L"))+SUMPRODUCT((TY3:TY54=QT28)*(UB3:UB54=QT27)*(UC3:UC54="L"))+SUMPRODUCT((TY3:TY54=QT29)*(UB3:UB54=QT28)*(UD3:UD54="L"))+SUMPRODUCT((TY3:TY54=QT25)*(UB3:UB54=QT28)*(UD3:UD54="L"))+SUMPRODUCT((TY3:TY54=QT26)*(UB3:UB54=QT28)*(UD3:UD54="L"))+SUMPRODUCT((TY3:TY54=QT27)*(UB3:UB54=QT28)*(UD3:UD54="L"))</f>
        <v>0</v>
      </c>
      <c r="QX28" s="385">
        <f ca="1">SUMPRODUCT((TY3:TY54=QT28)*(UB3:UB54=QT29)*TZ3:TZ54)+SUMPRODUCT((TY3:TY54=QT28)*(UB3:UB54=QT25)*TZ3:TZ54)+SUMPRODUCT((TY3:TY54=QT28)*(UB3:UB54=QT26)*TZ3:TZ54)+SUMPRODUCT((TY3:TY54=QT28)*(UB3:UB54=QT27)*TZ3:TZ54)+SUMPRODUCT((TY3:TY54=QT29)*(UB3:UB54=QT28)*UA3:UA54)+SUMPRODUCT((TY3:TY54=QT25)*(UB3:UB54=QT28)*UA3:UA54)+SUMPRODUCT((TY3:TY54=QT26)*(UB3:UB54=QT28)*UA3:UA54)+SUMPRODUCT((TY3:TY54=QT27)*(UB3:UB54=QT28)*UA3:UA54)</f>
        <v>0</v>
      </c>
      <c r="QY28" s="385">
        <f ca="1">SUMPRODUCT((TY3:TY54=QT28)*(UB3:UB54=QT29)*UA3:UA54)+SUMPRODUCT((TY3:TY54=QT28)*(UB3:UB54=QT25)*UA3:UA54)+SUMPRODUCT((TY3:TY54=QT28)*(UB3:UB54=QT26)*UA3:UA54)+SUMPRODUCT((TY3:TY54=QT28)*(UB3:UB54=QT27)*UA3:UA54)+SUMPRODUCT((TY3:TY54=QT29)*(UB3:UB54=QT28)*TZ3:TZ54)+SUMPRODUCT((TY3:TY54=QT25)*(UB3:UB54=QT28)*TZ3:TZ54)+SUMPRODUCT((TY3:TY54=QT26)*(UB3:UB54=QT28)*TZ3:TZ54)+SUMPRODUCT((TY3:TY54=QT27)*(UB3:UB54=QT28)*TZ3:TZ54)</f>
        <v>0</v>
      </c>
      <c r="QZ28" s="385">
        <f t="shared" ca="1" si="3902"/>
        <v>1000</v>
      </c>
      <c r="RA28" s="385">
        <f t="shared" ca="1" si="3903"/>
        <v>0</v>
      </c>
      <c r="RB28" s="385">
        <f ca="1">IF(QT28&lt;&gt;"",VLOOKUP(QT28,QA4:QG52,7,FALSE),"")</f>
        <v>1000</v>
      </c>
      <c r="RC28" s="385">
        <f ca="1">IF(QT28&lt;&gt;"",VLOOKUP(QT28,QA4:QG52,5,FALSE),"")</f>
        <v>0</v>
      </c>
      <c r="RD28" s="385">
        <f ca="1">IF(QT28&lt;&gt;"",VLOOKUP(QT28,QA4:QI52,9,FALSE),"")</f>
        <v>28</v>
      </c>
      <c r="RE28" s="385">
        <f t="shared" ca="1" si="3904"/>
        <v>0</v>
      </c>
      <c r="RF28" s="385">
        <f t="shared" ref="RF28" ca="1" si="4795">IF(QT28&lt;&gt;"",RANK(RE28,RE25:RE29),"")</f>
        <v>1</v>
      </c>
      <c r="RG28" s="385">
        <f t="shared" ref="RG28" ca="1" si="4796">IF(QT28&lt;&gt;"",SUMPRODUCT((RE25:RE29=RE28)*(QZ25:QZ29&gt;QZ28)),"")</f>
        <v>0</v>
      </c>
      <c r="RH28" s="385">
        <f t="shared" ref="RH28" ca="1" si="4797">IF(QT28&lt;&gt;"",SUMPRODUCT((RE25:RE29=RE28)*(QZ25:QZ29=QZ28)*(QX25:QX29&gt;QX28)),"")</f>
        <v>0</v>
      </c>
      <c r="RI28" s="385">
        <f t="shared" ref="RI28" ca="1" si="4798">IF(QT28&lt;&gt;"",SUMPRODUCT((RE25:RE29=RE28)*(QZ25:QZ29=QZ28)*(QX25:QX29=QX28)*(RB25:RB29&gt;RB28)),"")</f>
        <v>0</v>
      </c>
      <c r="RJ28" s="385">
        <f t="shared" ref="RJ28" ca="1" si="4799">IF(QT28&lt;&gt;"",SUMPRODUCT((RE25:RE29=RE28)*(QZ25:QZ29=QZ28)*(QX25:QX29=QX28)*(RB25:RB29=RB28)*(RC25:RC29&gt;RC28)),"")</f>
        <v>0</v>
      </c>
      <c r="RK28" s="385">
        <f t="shared" ref="RK28" ca="1" si="4800">IF(QT28&lt;&gt;"",SUMPRODUCT((RE25:RE29=RE28)*(QZ25:QZ29=QZ28)*(QX25:QX29=QX28)*(RB25:RB29=RB28)*(RC25:RC29=RC28)*(RD25:RD29&gt;RD28)),"")</f>
        <v>0</v>
      </c>
      <c r="RL28" s="385">
        <f t="shared" ref="RL28" ca="1" si="4801">IF(QT28&lt;&gt;"",IF(RL80&lt;&gt;"",IF(QS76=3,RL80,RL80+QS76),SUM(RF28:RK28)),"")</f>
        <v>1</v>
      </c>
      <c r="RM28" s="385" t="str">
        <f t="shared" ref="RM28" ca="1" si="4802">IF(QT28&lt;&gt;"",INDEX(QT25:QT29,MATCH(4,RL25:RL29,0),0),"")</f>
        <v>England</v>
      </c>
      <c r="RN28" s="385" t="str">
        <f t="shared" ca="1" si="4156"/>
        <v/>
      </c>
      <c r="RO28" s="385" t="str">
        <f ca="1">IF(RN28&lt;&gt;"",SUMPRODUCT((TY3:TY54=RN28)*(UB3:UB54=RN29)*(UC3:UC54="W"))+SUMPRODUCT((TY3:TY54=RN28)*(UB3:UB54=RN26)*(UC3:UC54="W"))+SUMPRODUCT((TY3:TY54=RN28)*(UB3:UB54=RN27)*(UC3:UC54="W"))+SUMPRODUCT((TY3:TY54=RN29)*(UB3:UB54=RN28)*(UD3:UD54="W"))+SUMPRODUCT((TY3:TY54=RN26)*(UB3:UB54=RN28)*(UD3:UD54="W"))+SUMPRODUCT((TY3:TY54=RN27)*(UB3:UB54=RN28)*(UD3:UD54="W")),"")</f>
        <v/>
      </c>
      <c r="RP28" s="385" t="str">
        <f ca="1">IF(RN28&lt;&gt;"",SUMPRODUCT((TY3:TY54=RN28)*(UB3:UB54=RN29)*(UC3:UC54="D"))+SUMPRODUCT((TY3:TY54=RN28)*(UB3:UB54=RN26)*(UC3:UC54="D"))+SUMPRODUCT((TY3:TY54=RN28)*(UB3:UB54=RN27)*(UC3:UC54="D"))+SUMPRODUCT((TY3:TY54=RN29)*(UB3:UB54=RN28)*(UC3:UC54="D"))+SUMPRODUCT((TY3:TY54=RN26)*(UB3:UB54=RN28)*(UC3:UC54="D"))+SUMPRODUCT((TY3:TY54=RN27)*(UB3:UB54=RN28)*(UC3:UC54="D")),"")</f>
        <v/>
      </c>
      <c r="RQ28" s="385" t="str">
        <f ca="1">IF(RN28&lt;&gt;"",SUMPRODUCT((TY3:TY54=RN28)*(UB3:UB54=RN29)*(UC3:UC54="L"))+SUMPRODUCT((TY3:TY54=RN28)*(UB3:UB54=RN26)*(UC3:UC54="L"))+SUMPRODUCT((TY3:TY54=RN28)*(UB3:UB54=RN27)*(UC3:UC54="L"))+SUMPRODUCT((TY3:TY54=RN29)*(UB3:UB54=RN28)*(UD3:UD54="L"))+SUMPRODUCT((TY3:TY54=RN26)*(UB3:UB54=RN28)*(UD3:UD54="L"))+SUMPRODUCT((TY3:TY54=RN27)*(UB3:UB54=RN28)*(UD3:UD54="L")),"")</f>
        <v/>
      </c>
      <c r="RR28" s="385">
        <f ca="1">SUMPRODUCT((TY3:TY54=RN28)*(UB3:UB54=RN29)*TZ3:TZ54)+SUMPRODUCT((TY3:TY54=RN28)*(UB3:UB54=RN25)*TZ3:TZ54)+SUMPRODUCT((TY3:TY54=RN28)*(UB3:UB54=RN26)*TZ3:TZ54)+SUMPRODUCT((TY3:TY54=RN28)*(UB3:UB54=RN27)*TZ3:TZ54)+SUMPRODUCT((TY3:TY54=RN29)*(UB3:UB54=RN28)*UA3:UA54)+SUMPRODUCT((TY3:TY54=RN25)*(UB3:UB54=RN28)*UA3:UA54)+SUMPRODUCT((TY3:TY54=RN26)*(UB3:UB54=RN28)*UA3:UA54)+SUMPRODUCT((TY3:TY54=RN27)*(UB3:UB54=RN28)*UA3:UA54)</f>
        <v>0</v>
      </c>
      <c r="RS28" s="385">
        <f ca="1">SUMPRODUCT((TY3:TY54=RN28)*(UB3:UB54=RN29)*UA3:UA54)+SUMPRODUCT((TY3:TY54=RN28)*(UB3:UB54=RN25)*UA3:UA54)+SUMPRODUCT((TY3:TY54=RN28)*(UB3:UB54=RN26)*UA3:UA54)+SUMPRODUCT((TY3:TY54=RN28)*(UB3:UB54=RN27)*UA3:UA54)+SUMPRODUCT((TY3:TY54=RN29)*(UB3:UB54=RN28)*TZ3:TZ54)+SUMPRODUCT((TY3:TY54=RN25)*(UB3:UB54=RN28)*TZ3:TZ54)+SUMPRODUCT((TY3:TY54=RN26)*(UB3:UB54=RN28)*TZ3:TZ54)+SUMPRODUCT((TY3:TY54=RN27)*(UB3:UB54=RN28)*TZ3:TZ54)</f>
        <v>0</v>
      </c>
      <c r="RT28" s="385">
        <f t="shared" ca="1" si="4157"/>
        <v>1000</v>
      </c>
      <c r="RU28" s="385" t="str">
        <f t="shared" ca="1" si="4158"/>
        <v/>
      </c>
      <c r="RV28" s="385" t="str">
        <f ca="1">IF(RN28&lt;&gt;"",VLOOKUP(RN28,QA4:QG52,7,FALSE),"")</f>
        <v/>
      </c>
      <c r="RW28" s="385" t="str">
        <f ca="1">IF(RN28&lt;&gt;"",VLOOKUP(RN28,QA4:QG52,5,FALSE),"")</f>
        <v/>
      </c>
      <c r="RX28" s="385" t="str">
        <f ca="1">IF(RN28&lt;&gt;"",VLOOKUP(RN28,QA4:QI52,9,FALSE),"")</f>
        <v/>
      </c>
      <c r="RY28" s="385" t="str">
        <f t="shared" ca="1" si="4159"/>
        <v/>
      </c>
      <c r="RZ28" s="385" t="str">
        <f t="shared" ref="RZ28" ca="1" si="4803">IF(RN28&lt;&gt;"",RANK(RY28,RY25:RY29),"")</f>
        <v/>
      </c>
      <c r="SA28" s="385" t="str">
        <f t="shared" ref="SA28" ca="1" si="4804">IF(RN28&lt;&gt;"",SUMPRODUCT((RY25:RY29=RY28)*(RT25:RT29&gt;RT28)),"")</f>
        <v/>
      </c>
      <c r="SB28" s="385" t="str">
        <f t="shared" ref="SB28" ca="1" si="4805">IF(RN28&lt;&gt;"",SUMPRODUCT((RY25:RY29=RY28)*(RT25:RT29=RT28)*(RR25:RR29&gt;RR28)),"")</f>
        <v/>
      </c>
      <c r="SC28" s="385" t="str">
        <f t="shared" ref="SC28" ca="1" si="4806">IF(RN28&lt;&gt;"",SUMPRODUCT((RY25:RY29=RY28)*(RT25:RT29=RT28)*(RR25:RR29=RR28)*(RV25:RV29&gt;RV28)),"")</f>
        <v/>
      </c>
      <c r="SD28" s="385" t="str">
        <f t="shared" ref="SD28" ca="1" si="4807">IF(RN28&lt;&gt;"",SUMPRODUCT((RY25:RY29=RY28)*(RT25:RT29=RT28)*(RR25:RR29=RR28)*(RV25:RV29=RV28)*(RW25:RW29&gt;RW28)),"")</f>
        <v/>
      </c>
      <c r="SE28" s="385" t="str">
        <f t="shared" ref="SE28" ca="1" si="4808">IF(RN28&lt;&gt;"",SUMPRODUCT((RY25:RY29=RY28)*(RT25:RT29=RT28)*(RR25:RR29=RR28)*(RV25:RV29=RV28)*(RW25:RW29=RW28)*(RX25:RX29&gt;RX28)),"")</f>
        <v/>
      </c>
      <c r="SF28" s="385" t="str">
        <f t="shared" ref="SF28" ca="1" si="4809">IF(RN28&lt;&gt;"",IF(SF80&lt;&gt;"",IF(RM76=3,SF80,SF80+RM76),SUM(RZ28:SE28)+1),"")</f>
        <v/>
      </c>
      <c r="SG28" s="385" t="str">
        <f t="shared" ref="SG28" ca="1" si="4810">IF(RN28&lt;&gt;"",INDEX(RN26:RN29,MATCH(4,SF26:SF29,0),0),"")</f>
        <v/>
      </c>
      <c r="SH28" s="385" t="str">
        <f t="shared" ca="1" si="4458"/>
        <v/>
      </c>
      <c r="SI28" s="385">
        <f ca="1">SUMPRODUCT((TY3:TY54=SH28)*(UB3:UB54=SH29)*(UC3:UC54="W"))+SUMPRODUCT((TY3:TY54=SH28)*(UB3:UB54=SH30)*(UC3:UC54="W"))+SUMPRODUCT((TY3:TY54=SH28)*(UB3:UB54=SH27)*(UC3:UC54="W"))+SUMPRODUCT((TY3:TY54=SH29)*(UB3:UB54=SH28)*(UD3:UD54="W"))+SUMPRODUCT((TY3:TY54=SH30)*(UB3:UB54=SH28)*(UD3:UD54="W"))+SUMPRODUCT((TY3:TY54=SH27)*(UB3:UB54=SH28)*(UD3:UD54="W"))</f>
        <v>0</v>
      </c>
      <c r="SJ28" s="385">
        <f ca="1">SUMPRODUCT((TY3:TY54=SH28)*(UB3:UB54=SH29)*(UC3:UC54="D"))+SUMPRODUCT((TY3:TY54=SH28)*(UB3:UB54=SH30)*(UC3:UC54="D"))+SUMPRODUCT((TY3:TY54=SH28)*(UB3:UB54=SH27)*(UC3:UC54="D"))+SUMPRODUCT((TY3:TY54=SH29)*(UB3:UB54=SH28)*(UC3:UC54="D"))+SUMPRODUCT((TY3:TY54=SH30)*(UB3:UB54=SH28)*(UC3:UC54="D"))+SUMPRODUCT((TY3:TY54=SH27)*(UB3:UB54=SH28)*(UC3:UC54="D"))</f>
        <v>0</v>
      </c>
      <c r="SK28" s="385">
        <f ca="1">SUMPRODUCT((TY3:TY54=SH28)*(UB3:UB54=SH29)*(UC3:UC54="L"))+SUMPRODUCT((TY3:TY54=SH28)*(UB3:UB54=SH30)*(UC3:UC54="L"))+SUMPRODUCT((TY3:TY54=SH28)*(UB3:UB54=SH27)*(UC3:UC54="L"))+SUMPRODUCT((TY3:TY54=SH29)*(UB3:UB54=SH28)*(UD3:UD54="L"))+SUMPRODUCT((TY3:TY54=SH30)*(UB3:UB54=SH28)*(UD3:UD54="L"))+SUMPRODUCT((TY3:TY54=SH27)*(UB3:UB54=SH28)*(UD3:UD54="L"))</f>
        <v>0</v>
      </c>
      <c r="SL28" s="385">
        <f ca="1">SUMPRODUCT((TY3:TY54=SH28)*(UB3:UB54=SH29)*TZ3:TZ54)+SUMPRODUCT((TY3:TY54=SH28)*(UB3:UB54=SH25)*TZ3:TZ54)+SUMPRODUCT((TY3:TY54=SH28)*(UB3:UB54=SH26)*TZ3:TZ54)+SUMPRODUCT((TY3:TY54=SH28)*(UB3:UB54=SH27)*TZ3:TZ54)+SUMPRODUCT((TY3:TY54=SH29)*(UB3:UB54=SH28)*UA3:UA54)+SUMPRODUCT((TY3:TY54=SH25)*(UB3:UB54=SH28)*UA3:UA54)+SUMPRODUCT((TY3:TY54=SH26)*(UB3:UB54=SH28)*UA3:UA54)+SUMPRODUCT((TY3:TY54=SH27)*(UB3:UB54=SH28)*UA3:UA54)</f>
        <v>0</v>
      </c>
      <c r="SM28" s="385">
        <f ca="1">SUMPRODUCT((TY3:TY54=SH28)*(UB3:UB54=SH29)*UA3:UA54)+SUMPRODUCT((TY3:TY54=SH28)*(UB3:UB54=SH25)*UA3:UA54)+SUMPRODUCT((TY3:TY54=SH28)*(UB3:UB54=SH26)*UA3:UA54)+SUMPRODUCT((TY3:TY54=SH28)*(UB3:UB54=SH27)*UA3:UA54)+SUMPRODUCT((TY3:TY54=SH29)*(UB3:UB54=SH28)*TZ3:TZ54)+SUMPRODUCT((TY3:TY54=SH25)*(UB3:UB54=SH28)*TZ3:TZ54)+SUMPRODUCT((TY3:TY54=SH26)*(UB3:UB54=SH28)*TZ3:TZ54)+SUMPRODUCT((TY3:TY54=SH27)*(UB3:UB54=SH28)*TZ3:TZ54)</f>
        <v>0</v>
      </c>
      <c r="SN28" s="385">
        <f t="shared" ca="1" si="4459"/>
        <v>1000</v>
      </c>
      <c r="SO28" s="385" t="str">
        <f t="shared" ca="1" si="4460"/>
        <v/>
      </c>
      <c r="SP28" s="385" t="str">
        <f ca="1">IF(SH28&lt;&gt;"",VLOOKUP(SH28,QA4:QG52,7,FALSE),"")</f>
        <v/>
      </c>
      <c r="SQ28" s="385" t="str">
        <f ca="1">IF(SH28&lt;&gt;"",VLOOKUP(SH28,QA4:QG52,5,FALSE),"")</f>
        <v/>
      </c>
      <c r="SR28" s="385" t="str">
        <f ca="1">IF(SH28&lt;&gt;"",VLOOKUP(SH28,QA4:QI52,9,FALSE),"")</f>
        <v/>
      </c>
      <c r="SS28" s="385" t="str">
        <f t="shared" ca="1" si="4461"/>
        <v/>
      </c>
      <c r="ST28" s="385" t="str">
        <f t="shared" ref="ST28" ca="1" si="4811">IF(SH28&lt;&gt;"",RANK(SS28,SS25:SS29),"")</f>
        <v/>
      </c>
      <c r="SU28" s="385" t="str">
        <f t="shared" ref="SU28" ca="1" si="4812">IF(SH28&lt;&gt;"",SUMPRODUCT((SS25:SS29=SS28)*(SN25:SN29&gt;SN28)),"")</f>
        <v/>
      </c>
      <c r="SV28" s="385" t="str">
        <f t="shared" ref="SV28" ca="1" si="4813">IF(SH28&lt;&gt;"",SUMPRODUCT((SS25:SS29=SS28)*(SN25:SN29=SN28)*(SL25:SL29&gt;SL28)),"")</f>
        <v/>
      </c>
      <c r="SW28" s="385" t="str">
        <f t="shared" ref="SW28" ca="1" si="4814">IF(SH28&lt;&gt;"",SUMPRODUCT((SS25:SS29=SS28)*(SN25:SN29=SN28)*(SL25:SL29=SL28)*(SP25:SP29&gt;SP28)),"")</f>
        <v/>
      </c>
      <c r="SX28" s="385" t="str">
        <f t="shared" ref="SX28" ca="1" si="4815">IF(SH28&lt;&gt;"",SUMPRODUCT((SS25:SS29=SS28)*(SN25:SN29=SN28)*(SL25:SL29=SL28)*(SP25:SP29=SP28)*(SQ25:SQ29&gt;SQ28)),"")</f>
        <v/>
      </c>
      <c r="SY28" s="385" t="str">
        <f t="shared" ref="SY28" ca="1" si="4816">IF(SH28&lt;&gt;"",SUMPRODUCT((SS25:SS29=SS28)*(SN25:SN29=SN28)*(SL25:SL29=SL28)*(SP25:SP29=SP28)*(SQ25:SQ29=SQ28)*(SR25:SR29&gt;SR28)),"")</f>
        <v/>
      </c>
      <c r="SZ28" s="385" t="str">
        <f t="shared" ca="1" si="4468"/>
        <v/>
      </c>
      <c r="TA28" s="385" t="str">
        <f t="shared" ref="TA28" ca="1" si="4817">IF(SH28&lt;&gt;"",INDEX(SH27:SH29,MATCH(4,SZ27:SZ29,0),0),"")</f>
        <v/>
      </c>
      <c r="TB28" s="385" t="str">
        <f t="shared" ref="TB28" si="4818">IF(QR25&lt;&gt;"",QR25,"")</f>
        <v/>
      </c>
      <c r="TC28" s="385">
        <f ca="1">SUMPRODUCT((TY3:TY54=TB28)*(UB3:UB54=TB29)*(UC3:UC54="W"))+SUMPRODUCT((TY3:TY54=TB28)*(UB3:UB54=TB30)*(UC3:UC54="W"))+SUMPRODUCT((TY3:TY54=TB28)*(UB3:UB54=TB31)*(UC3:UC54="W"))+SUMPRODUCT((TY3:TY54=TB29)*(UB3:UB54=TB28)*(UD3:UD54="W"))+SUMPRODUCT((TY3:TY54=TB30)*(UB3:UB54=TB28)*(UD3:UD54="W"))+SUMPRODUCT((TY3:TY54=TB31)*(UB3:UB54=TB28)*(UD3:UD54="W"))</f>
        <v>0</v>
      </c>
      <c r="TD28" s="385">
        <f ca="1">SUMPRODUCT((TY3:TY54=TB28)*(UB3:UB54=TB29)*(UC3:UC54="D"))+SUMPRODUCT((TY3:TY54=TB28)*(UB3:UB54=TB30)*(UC3:UC54="D"))+SUMPRODUCT((TY3:TY54=TB28)*(UB3:UB54=TB31)*(UC3:UC54="D"))+SUMPRODUCT((TY3:TY54=TB29)*(UB3:UB54=TB28)*(UC3:UC54="D"))+SUMPRODUCT((TY3:TY54=TB30)*(UB3:UB54=TB28)*(UC3:UC54="D"))+SUMPRODUCT((TY3:TY54=TB31)*(UB3:UB54=TB28)*(UC3:UC54="D"))</f>
        <v>0</v>
      </c>
      <c r="TE28" s="385">
        <f ca="1">SUMPRODUCT((TY3:TY54=TB28)*(UB3:UB54=TB29)*(UC3:UC54="L"))+SUMPRODUCT((TY3:TY54=TB28)*(UB3:UB54=TB30)*(UC3:UC54="L"))+SUMPRODUCT((TY3:TY54=TB28)*(UB3:UB54=TB31)*(UC3:UC54="L"))+SUMPRODUCT((TY3:TY54=TB29)*(UB3:UB54=TB28)*(UD3:UD54="L"))+SUMPRODUCT((TY3:TY54=TB30)*(UB3:UB54=TB28)*(UD3:UD54="L"))+SUMPRODUCT((TY3:TY54=TB31)*(UB3:UB54=TB28)*(UD3:UD54="L"))</f>
        <v>0</v>
      </c>
      <c r="TF28" s="385">
        <f ca="1">SUMPRODUCT((TY3:TY54=TB28)*(UB3:UB54=TB29)*TZ3:TZ54)+SUMPRODUCT((TY3:TY54=TB28)*(UB3:UB54=TB25)*TZ3:TZ54)+SUMPRODUCT((TY3:TY54=TB28)*(UB3:UB54=TB26)*TZ3:TZ54)+SUMPRODUCT((TY3:TY54=TB28)*(UB3:UB54=TB27)*TZ3:TZ54)+SUMPRODUCT((TY3:TY54=TB29)*(UB3:UB54=TB28)*UA3:UA54)+SUMPRODUCT((TY3:TY54=TB25)*(UB3:UB54=TB28)*UA3:UA54)+SUMPRODUCT((TY3:TY54=TB26)*(UB3:UB54=TB28)*UA3:UA54)+SUMPRODUCT((TY3:TY54=TB27)*(UB3:UB54=TB28)*UA3:UA54)</f>
        <v>0</v>
      </c>
      <c r="TG28" s="385">
        <f ca="1">SUMPRODUCT((TY3:TY54=TB28)*(UB3:UB54=TB29)*UA3:UA54)+SUMPRODUCT((TY3:TY54=TB28)*(UB3:UB54=TB25)*UA3:UA54)+SUMPRODUCT((TY3:TY54=TB28)*(UB3:UB54=TB26)*UA3:UA54)+SUMPRODUCT((TY3:TY54=TB28)*(UB3:UB54=TB27)*UA3:UA54)+SUMPRODUCT((TY3:TY54=TB29)*(UB3:UB54=TB28)*TZ3:TZ54)+SUMPRODUCT((TY3:TY54=TB25)*(UB3:UB54=TB28)*TZ3:TZ54)+SUMPRODUCT((TY3:TY54=TB26)*(UB3:UB54=TB28)*TZ3:TZ54)+SUMPRODUCT((TY3:TY54=TB27)*(UB3:UB54=TB28)*TZ3:TZ54)</f>
        <v>0</v>
      </c>
      <c r="TH28" s="385">
        <f t="shared" ref="TH28" ca="1" si="4819">TF28-TG28+1000</f>
        <v>1000</v>
      </c>
      <c r="TI28" s="385" t="str">
        <f t="shared" ref="TI28" si="4820">IF(TB28&lt;&gt;"",TC28*3+TD28*1,"")</f>
        <v/>
      </c>
      <c r="TJ28" s="385" t="str">
        <f>IF(TB28&lt;&gt;"",VLOOKUP(TB28,QA4:QG52,7,FALSE),"")</f>
        <v/>
      </c>
      <c r="TK28" s="385" t="str">
        <f>IF(TB28&lt;&gt;"",VLOOKUP(TB28,QA4:QG52,5,FALSE),"")</f>
        <v/>
      </c>
      <c r="TL28" s="385" t="str">
        <f>IF(TB28&lt;&gt;"",VLOOKUP(TB28,QA4:QI52,9,FALSE),"")</f>
        <v/>
      </c>
      <c r="TM28" s="385" t="str">
        <f t="shared" ref="TM28" si="4821">TI28</f>
        <v/>
      </c>
      <c r="TN28" s="385" t="str">
        <f t="shared" ref="TN28" si="4822">IF(TB28&lt;&gt;"",RANK(TM28,RE25:RE29),"")</f>
        <v/>
      </c>
      <c r="TO28" s="385" t="str">
        <f t="shared" ref="TO28" si="4823">IF(TB28&lt;&gt;"",SUMPRODUCT((TM25:TM29=TM28)*(TH25:TH29&gt;TH28)),"")</f>
        <v/>
      </c>
      <c r="TP28" s="385" t="str">
        <f t="shared" ref="TP28" si="4824">IF(TB28&lt;&gt;"",SUMPRODUCT((TM25:TM29=TM28)*(TH25:TH29=TH28)*(TF25:TF29&gt;TF28)),"")</f>
        <v/>
      </c>
      <c r="TQ28" s="385" t="str">
        <f t="shared" ref="TQ28" si="4825">IF(TB28&lt;&gt;"",SUMPRODUCT((TM25:TM29=TM28)*(TH25:TH29=TH28)*(TF25:TF29=TF28)*(TJ25:TJ29&gt;TJ28)),"")</f>
        <v/>
      </c>
      <c r="TR28" s="385" t="str">
        <f t="shared" ref="TR28" si="4826">IF(TB28&lt;&gt;"",SUMPRODUCT((TM25:TM29=TM28)*(TH25:TH29=TH28)*(TF25:TF29=TF28)*(TJ25:TJ29=TJ28)*(TK25:TK29&gt;TK28)),"")</f>
        <v/>
      </c>
      <c r="TS28" s="385" t="str">
        <f t="shared" ref="TS28" si="4827">IF(TB28&lt;&gt;"",SUMPRODUCT((TM25:TM29=TM28)*(TH25:TH29=TH28)*(TF25:TF29=TF28)*(TJ25:TJ29=TJ28)*(TK25:TK29=TK28)*(TL25:TL29&gt;TL28)),"")</f>
        <v/>
      </c>
      <c r="TT28" s="385" t="str">
        <f t="shared" ref="TT28" si="4828">IF(TB28&lt;&gt;"",SUM(TN28:TS28)+3,"")</f>
        <v/>
      </c>
      <c r="TU28" s="385" t="str">
        <f t="shared" ref="TU28" si="4829">IF(TB28&lt;&gt;"",IF(TT28=4,TB28,TB29),"")</f>
        <v/>
      </c>
      <c r="TV28" s="385" t="str">
        <f t="shared" ref="TV28" ca="1" si="4830">IF(TU28&lt;&gt;"",TU28,IF(TA28&lt;&gt;"",TA28,IF(SG28&lt;&gt;"",SG28,IF(RM28&lt;&gt;"",RM28,QM28))))</f>
        <v>England</v>
      </c>
      <c r="TW28" s="385">
        <v>4</v>
      </c>
      <c r="TX28" s="385">
        <v>26</v>
      </c>
      <c r="TY28" s="389"/>
      <c r="TZ28" s="389"/>
      <c r="UA28" s="389"/>
      <c r="UB28" s="389"/>
      <c r="UC28" s="389"/>
      <c r="UF28" s="385">
        <f ca="1">VLOOKUP(UG28,YB25:YC29,2,FALSE)</f>
        <v>3</v>
      </c>
      <c r="UG28" s="386" t="str">
        <f t="shared" si="3914"/>
        <v>Netherlands</v>
      </c>
      <c r="UH28" s="385">
        <f ca="1">SUMPRODUCT((YE3:YE54=UG28)*(YI3:YI54="W"))+SUMPRODUCT((YH3:YH54=UG28)*(YJ3:YJ54="W"))</f>
        <v>0</v>
      </c>
      <c r="UI28" s="385">
        <f ca="1">SUMPRODUCT((YE3:YE54=UG28)*(YI3:YI54="D"))+SUMPRODUCT((YH3:YH54=UG28)*(YJ3:YJ54="D"))</f>
        <v>0</v>
      </c>
      <c r="UJ28" s="385">
        <f ca="1">SUMPRODUCT((YE3:YE54=UG28)*(YI3:YI54="L"))+SUMPRODUCT((YH3:YH54=UG28)*(YJ3:YJ54="L"))</f>
        <v>0</v>
      </c>
      <c r="UK28" s="385">
        <f t="shared" ref="UK28" ca="1" si="4831">SUMIF(YE3:YE72,UG28,YF3:YF72)+SUMIF(YH3:YH72,UG28,YG3:YG72)</f>
        <v>0</v>
      </c>
      <c r="UL28" s="385">
        <f t="shared" ref="UL28" ca="1" si="4832">SUMIF(YH3:YH72,UG28,YF3:YF72)+SUMIF(YE3:YE72,UG28,YG3:YG72)</f>
        <v>0</v>
      </c>
      <c r="UM28" s="385">
        <f t="shared" ca="1" si="3917"/>
        <v>1000</v>
      </c>
      <c r="UN28" s="385">
        <f t="shared" ca="1" si="3918"/>
        <v>0</v>
      </c>
      <c r="UO28" s="391">
        <f t="shared" si="126"/>
        <v>13</v>
      </c>
      <c r="UP28" s="385">
        <f t="shared" ref="UP28" ca="1" si="4833">IF(COUNTIF(UN25:UN29,4)&lt;&gt;4,RANK(UN28,UN25:UN29),UN80)</f>
        <v>1</v>
      </c>
      <c r="UR28" s="385">
        <f t="shared" ref="UR28" ca="1" si="4834">SUMPRODUCT((UP25:UP28=UP28)*(UO25:UO28&lt;UO28))+UP28</f>
        <v>2</v>
      </c>
      <c r="US28" s="386" t="str">
        <f t="shared" ref="US28" ca="1" si="4835">INDEX(UG25:UG29,MATCH(4,UR25:UR29,0),0)</f>
        <v>France</v>
      </c>
      <c r="UT28" s="385">
        <f t="shared" ref="UT28" ca="1" si="4836">INDEX(UP25:UP29,MATCH(US28,UG25:UG29,0),0)</f>
        <v>1</v>
      </c>
      <c r="UU28" s="385" t="str">
        <f t="shared" ca="1" si="4477"/>
        <v>France</v>
      </c>
      <c r="UV28" s="385" t="str">
        <f t="shared" ca="1" si="4478"/>
        <v/>
      </c>
      <c r="UZ28" s="385" t="str">
        <f t="shared" ca="1" si="3927"/>
        <v>France</v>
      </c>
      <c r="VA28" s="385">
        <f ca="1">SUMPRODUCT((YE3:YE54=UZ28)*(YH3:YH54=UZ29)*(YI3:YI54="W"))+SUMPRODUCT((YE3:YE54=UZ28)*(YH3:YH54=UZ25)*(YI3:YI54="W"))+SUMPRODUCT((YE3:YE54=UZ28)*(YH3:YH54=UZ26)*(YI3:YI54="W"))+SUMPRODUCT((YE3:YE54=UZ28)*(YH3:YH54=UZ27)*(YI3:YI54="W"))+SUMPRODUCT((YE3:YE54=UZ29)*(YH3:YH54=UZ28)*(YJ3:YJ54="W"))+SUMPRODUCT((YE3:YE54=UZ25)*(YH3:YH54=UZ28)*(YJ3:YJ54="W"))+SUMPRODUCT((YE3:YE54=UZ26)*(YH3:YH54=UZ28)*(YJ3:YJ54="W"))+SUMPRODUCT((YE3:YE54=UZ27)*(YH3:YH54=UZ28)*(YJ3:YJ54="W"))</f>
        <v>0</v>
      </c>
      <c r="VB28" s="385">
        <f ca="1">SUMPRODUCT((YE3:YE54=UZ28)*(YH3:YH54=UZ29)*(YI3:YI54="D"))+SUMPRODUCT((YE3:YE54=UZ28)*(YH3:YH54=UZ25)*(YI3:YI54="D"))+SUMPRODUCT((YE3:YE54=UZ28)*(YH3:YH54=UZ26)*(YI3:YI54="D"))+SUMPRODUCT((YE3:YE54=UZ28)*(YH3:YH54=UZ27)*(YI3:YI54="D"))+SUMPRODUCT((YE3:YE54=UZ29)*(YH3:YH54=UZ28)*(YI3:YI54="D"))+SUMPRODUCT((YE3:YE54=UZ25)*(YH3:YH54=UZ28)*(YI3:YI54="D"))+SUMPRODUCT((YE3:YE54=UZ26)*(YH3:YH54=UZ28)*(YI3:YI54="D"))+SUMPRODUCT((YE3:YE54=UZ27)*(YH3:YH54=UZ28)*(YI3:YI54="D"))</f>
        <v>0</v>
      </c>
      <c r="VC28" s="385">
        <f ca="1">SUMPRODUCT((YE3:YE54=UZ28)*(YH3:YH54=UZ29)*(YI3:YI54="L"))+SUMPRODUCT((YE3:YE54=UZ28)*(YH3:YH54=UZ25)*(YI3:YI54="L"))+SUMPRODUCT((YE3:YE54=UZ28)*(YH3:YH54=UZ26)*(YI3:YI54="L"))+SUMPRODUCT((YE3:YE54=UZ28)*(YH3:YH54=UZ27)*(YI3:YI54="L"))+SUMPRODUCT((YE3:YE54=UZ29)*(YH3:YH54=UZ28)*(YJ3:YJ54="L"))+SUMPRODUCT((YE3:YE54=UZ25)*(YH3:YH54=UZ28)*(YJ3:YJ54="L"))+SUMPRODUCT((YE3:YE54=UZ26)*(YH3:YH54=UZ28)*(YJ3:YJ54="L"))+SUMPRODUCT((YE3:YE54=UZ27)*(YH3:YH54=UZ28)*(YJ3:YJ54="L"))</f>
        <v>0</v>
      </c>
      <c r="VD28" s="385">
        <f ca="1">SUMPRODUCT((YE3:YE54=UZ28)*(YH3:YH54=UZ29)*YF3:YF54)+SUMPRODUCT((YE3:YE54=UZ28)*(YH3:YH54=UZ25)*YF3:YF54)+SUMPRODUCT((YE3:YE54=UZ28)*(YH3:YH54=UZ26)*YF3:YF54)+SUMPRODUCT((YE3:YE54=UZ28)*(YH3:YH54=UZ27)*YF3:YF54)+SUMPRODUCT((YE3:YE54=UZ29)*(YH3:YH54=UZ28)*YG3:YG54)+SUMPRODUCT((YE3:YE54=UZ25)*(YH3:YH54=UZ28)*YG3:YG54)+SUMPRODUCT((YE3:YE54=UZ26)*(YH3:YH54=UZ28)*YG3:YG54)+SUMPRODUCT((YE3:YE54=UZ27)*(YH3:YH54=UZ28)*YG3:YG54)</f>
        <v>0</v>
      </c>
      <c r="VE28" s="385">
        <f ca="1">SUMPRODUCT((YE3:YE54=UZ28)*(YH3:YH54=UZ29)*YG3:YG54)+SUMPRODUCT((YE3:YE54=UZ28)*(YH3:YH54=UZ25)*YG3:YG54)+SUMPRODUCT((YE3:YE54=UZ28)*(YH3:YH54=UZ26)*YG3:YG54)+SUMPRODUCT((YE3:YE54=UZ28)*(YH3:YH54=UZ27)*YG3:YG54)+SUMPRODUCT((YE3:YE54=UZ29)*(YH3:YH54=UZ28)*YF3:YF54)+SUMPRODUCT((YE3:YE54=UZ25)*(YH3:YH54=UZ28)*YF3:YF54)+SUMPRODUCT((YE3:YE54=UZ26)*(YH3:YH54=UZ28)*YF3:YF54)+SUMPRODUCT((YE3:YE54=UZ27)*(YH3:YH54=UZ28)*YF3:YF54)</f>
        <v>0</v>
      </c>
      <c r="VF28" s="385">
        <f t="shared" ca="1" si="3928"/>
        <v>1000</v>
      </c>
      <c r="VG28" s="385">
        <f t="shared" ca="1" si="3929"/>
        <v>0</v>
      </c>
      <c r="VH28" s="385">
        <f ca="1">IF(UZ28&lt;&gt;"",VLOOKUP(UZ28,UG4:UM52,7,FALSE),"")</f>
        <v>1000</v>
      </c>
      <c r="VI28" s="385">
        <f ca="1">IF(UZ28&lt;&gt;"",VLOOKUP(UZ28,UG4:UM52,5,FALSE),"")</f>
        <v>0</v>
      </c>
      <c r="VJ28" s="385">
        <f ca="1">IF(UZ28&lt;&gt;"",VLOOKUP(UZ28,UG4:UO52,9,FALSE),"")</f>
        <v>28</v>
      </c>
      <c r="VK28" s="385">
        <f t="shared" ca="1" si="3930"/>
        <v>0</v>
      </c>
      <c r="VL28" s="385">
        <f t="shared" ref="VL28" ca="1" si="4837">IF(UZ28&lt;&gt;"",RANK(VK28,VK25:VK29),"")</f>
        <v>1</v>
      </c>
      <c r="VM28" s="385">
        <f t="shared" ref="VM28" ca="1" si="4838">IF(UZ28&lt;&gt;"",SUMPRODUCT((VK25:VK29=VK28)*(VF25:VF29&gt;VF28)),"")</f>
        <v>0</v>
      </c>
      <c r="VN28" s="385">
        <f t="shared" ref="VN28" ca="1" si="4839">IF(UZ28&lt;&gt;"",SUMPRODUCT((VK25:VK29=VK28)*(VF25:VF29=VF28)*(VD25:VD29&gt;VD28)),"")</f>
        <v>0</v>
      </c>
      <c r="VO28" s="385">
        <f t="shared" ref="VO28" ca="1" si="4840">IF(UZ28&lt;&gt;"",SUMPRODUCT((VK25:VK29=VK28)*(VF25:VF29=VF28)*(VD25:VD29=VD28)*(VH25:VH29&gt;VH28)),"")</f>
        <v>0</v>
      </c>
      <c r="VP28" s="385">
        <f t="shared" ref="VP28" ca="1" si="4841">IF(UZ28&lt;&gt;"",SUMPRODUCT((VK25:VK29=VK28)*(VF25:VF29=VF28)*(VD25:VD29=VD28)*(VH25:VH29=VH28)*(VI25:VI29&gt;VI28)),"")</f>
        <v>0</v>
      </c>
      <c r="VQ28" s="385">
        <f t="shared" ref="VQ28" ca="1" si="4842">IF(UZ28&lt;&gt;"",SUMPRODUCT((VK25:VK29=VK28)*(VF25:VF29=VF28)*(VD25:VD29=VD28)*(VH25:VH29=VH28)*(VI25:VI29=VI28)*(VJ25:VJ29&gt;VJ28)),"")</f>
        <v>0</v>
      </c>
      <c r="VR28" s="385">
        <f t="shared" ref="VR28" ca="1" si="4843">IF(UZ28&lt;&gt;"",IF(VR80&lt;&gt;"",IF(UY76=3,VR80,VR80+UY76),SUM(VL28:VQ28)),"")</f>
        <v>1</v>
      </c>
      <c r="VS28" s="385" t="str">
        <f t="shared" ref="VS28" ca="1" si="4844">IF(UZ28&lt;&gt;"",INDEX(UZ25:UZ29,MATCH(4,VR25:VR29,0),0),"")</f>
        <v>England</v>
      </c>
      <c r="VT28" s="385" t="str">
        <f t="shared" ca="1" si="4187"/>
        <v/>
      </c>
      <c r="VU28" s="385" t="str">
        <f ca="1">IF(VT28&lt;&gt;"",SUMPRODUCT((YE3:YE54=VT28)*(YH3:YH54=VT29)*(YI3:YI54="W"))+SUMPRODUCT((YE3:YE54=VT28)*(YH3:YH54=VT26)*(YI3:YI54="W"))+SUMPRODUCT((YE3:YE54=VT28)*(YH3:YH54=VT27)*(YI3:YI54="W"))+SUMPRODUCT((YE3:YE54=VT29)*(YH3:YH54=VT28)*(YJ3:YJ54="W"))+SUMPRODUCT((YE3:YE54=VT26)*(YH3:YH54=VT28)*(YJ3:YJ54="W"))+SUMPRODUCT((YE3:YE54=VT27)*(YH3:YH54=VT28)*(YJ3:YJ54="W")),"")</f>
        <v/>
      </c>
      <c r="VV28" s="385" t="str">
        <f ca="1">IF(VT28&lt;&gt;"",SUMPRODUCT((YE3:YE54=VT28)*(YH3:YH54=VT29)*(YI3:YI54="D"))+SUMPRODUCT((YE3:YE54=VT28)*(YH3:YH54=VT26)*(YI3:YI54="D"))+SUMPRODUCT((YE3:YE54=VT28)*(YH3:YH54=VT27)*(YI3:YI54="D"))+SUMPRODUCT((YE3:YE54=VT29)*(YH3:YH54=VT28)*(YI3:YI54="D"))+SUMPRODUCT((YE3:YE54=VT26)*(YH3:YH54=VT28)*(YI3:YI54="D"))+SUMPRODUCT((YE3:YE54=VT27)*(YH3:YH54=VT28)*(YI3:YI54="D")),"")</f>
        <v/>
      </c>
      <c r="VW28" s="385" t="str">
        <f ca="1">IF(VT28&lt;&gt;"",SUMPRODUCT((YE3:YE54=VT28)*(YH3:YH54=VT29)*(YI3:YI54="L"))+SUMPRODUCT((YE3:YE54=VT28)*(YH3:YH54=VT26)*(YI3:YI54="L"))+SUMPRODUCT((YE3:YE54=VT28)*(YH3:YH54=VT27)*(YI3:YI54="L"))+SUMPRODUCT((YE3:YE54=VT29)*(YH3:YH54=VT28)*(YJ3:YJ54="L"))+SUMPRODUCT((YE3:YE54=VT26)*(YH3:YH54=VT28)*(YJ3:YJ54="L"))+SUMPRODUCT((YE3:YE54=VT27)*(YH3:YH54=VT28)*(YJ3:YJ54="L")),"")</f>
        <v/>
      </c>
      <c r="VX28" s="385">
        <f ca="1">SUMPRODUCT((YE3:YE54=VT28)*(YH3:YH54=VT29)*YF3:YF54)+SUMPRODUCT((YE3:YE54=VT28)*(YH3:YH54=VT25)*YF3:YF54)+SUMPRODUCT((YE3:YE54=VT28)*(YH3:YH54=VT26)*YF3:YF54)+SUMPRODUCT((YE3:YE54=VT28)*(YH3:YH54=VT27)*YF3:YF54)+SUMPRODUCT((YE3:YE54=VT29)*(YH3:YH54=VT28)*YG3:YG54)+SUMPRODUCT((YE3:YE54=VT25)*(YH3:YH54=VT28)*YG3:YG54)+SUMPRODUCT((YE3:YE54=VT26)*(YH3:YH54=VT28)*YG3:YG54)+SUMPRODUCT((YE3:YE54=VT27)*(YH3:YH54=VT28)*YG3:YG54)</f>
        <v>0</v>
      </c>
      <c r="VY28" s="385">
        <f ca="1">SUMPRODUCT((YE3:YE54=VT28)*(YH3:YH54=VT29)*YG3:YG54)+SUMPRODUCT((YE3:YE54=VT28)*(YH3:YH54=VT25)*YG3:YG54)+SUMPRODUCT((YE3:YE54=VT28)*(YH3:YH54=VT26)*YG3:YG54)+SUMPRODUCT((YE3:YE54=VT28)*(YH3:YH54=VT27)*YG3:YG54)+SUMPRODUCT((YE3:YE54=VT29)*(YH3:YH54=VT28)*YF3:YF54)+SUMPRODUCT((YE3:YE54=VT25)*(YH3:YH54=VT28)*YF3:YF54)+SUMPRODUCT((YE3:YE54=VT26)*(YH3:YH54=VT28)*YF3:YF54)+SUMPRODUCT((YE3:YE54=VT27)*(YH3:YH54=VT28)*YF3:YF54)</f>
        <v>0</v>
      </c>
      <c r="VZ28" s="385">
        <f t="shared" ca="1" si="4188"/>
        <v>1000</v>
      </c>
      <c r="WA28" s="385" t="str">
        <f t="shared" ca="1" si="4189"/>
        <v/>
      </c>
      <c r="WB28" s="385" t="str">
        <f ca="1">IF(VT28&lt;&gt;"",VLOOKUP(VT28,UG4:UM52,7,FALSE),"")</f>
        <v/>
      </c>
      <c r="WC28" s="385" t="str">
        <f ca="1">IF(VT28&lt;&gt;"",VLOOKUP(VT28,UG4:UM52,5,FALSE),"")</f>
        <v/>
      </c>
      <c r="WD28" s="385" t="str">
        <f ca="1">IF(VT28&lt;&gt;"",VLOOKUP(VT28,UG4:UO52,9,FALSE),"")</f>
        <v/>
      </c>
      <c r="WE28" s="385" t="str">
        <f t="shared" ca="1" si="4190"/>
        <v/>
      </c>
      <c r="WF28" s="385" t="str">
        <f t="shared" ref="WF28" ca="1" si="4845">IF(VT28&lt;&gt;"",RANK(WE28,WE25:WE29),"")</f>
        <v/>
      </c>
      <c r="WG28" s="385" t="str">
        <f t="shared" ref="WG28" ca="1" si="4846">IF(VT28&lt;&gt;"",SUMPRODUCT((WE25:WE29=WE28)*(VZ25:VZ29&gt;VZ28)),"")</f>
        <v/>
      </c>
      <c r="WH28" s="385" t="str">
        <f t="shared" ref="WH28" ca="1" si="4847">IF(VT28&lt;&gt;"",SUMPRODUCT((WE25:WE29=WE28)*(VZ25:VZ29=VZ28)*(VX25:VX29&gt;VX28)),"")</f>
        <v/>
      </c>
      <c r="WI28" s="385" t="str">
        <f t="shared" ref="WI28" ca="1" si="4848">IF(VT28&lt;&gt;"",SUMPRODUCT((WE25:WE29=WE28)*(VZ25:VZ29=VZ28)*(VX25:VX29=VX28)*(WB25:WB29&gt;WB28)),"")</f>
        <v/>
      </c>
      <c r="WJ28" s="385" t="str">
        <f t="shared" ref="WJ28" ca="1" si="4849">IF(VT28&lt;&gt;"",SUMPRODUCT((WE25:WE29=WE28)*(VZ25:VZ29=VZ28)*(VX25:VX29=VX28)*(WB25:WB29=WB28)*(WC25:WC29&gt;WC28)),"")</f>
        <v/>
      </c>
      <c r="WK28" s="385" t="str">
        <f t="shared" ref="WK28" ca="1" si="4850">IF(VT28&lt;&gt;"",SUMPRODUCT((WE25:WE29=WE28)*(VZ25:VZ29=VZ28)*(VX25:VX29=VX28)*(WB25:WB29=WB28)*(WC25:WC29=WC28)*(WD25:WD29&gt;WD28)),"")</f>
        <v/>
      </c>
      <c r="WL28" s="385" t="str">
        <f t="shared" ref="WL28" ca="1" si="4851">IF(VT28&lt;&gt;"",IF(WL80&lt;&gt;"",IF(VS76=3,WL80,WL80+VS76),SUM(WF28:WK28)+1),"")</f>
        <v/>
      </c>
      <c r="WM28" s="385" t="str">
        <f t="shared" ref="WM28" ca="1" si="4852">IF(VT28&lt;&gt;"",INDEX(VT26:VT29,MATCH(4,WL26:WL29,0),0),"")</f>
        <v/>
      </c>
      <c r="WN28" s="385" t="str">
        <f t="shared" ca="1" si="4496"/>
        <v/>
      </c>
      <c r="WO28" s="385">
        <f ca="1">SUMPRODUCT((YE3:YE54=WN28)*(YH3:YH54=WN29)*(YI3:YI54="W"))+SUMPRODUCT((YE3:YE54=WN28)*(YH3:YH54=WN30)*(YI3:YI54="W"))+SUMPRODUCT((YE3:YE54=WN28)*(YH3:YH54=WN27)*(YI3:YI54="W"))+SUMPRODUCT((YE3:YE54=WN29)*(YH3:YH54=WN28)*(YJ3:YJ54="W"))+SUMPRODUCT((YE3:YE54=WN30)*(YH3:YH54=WN28)*(YJ3:YJ54="W"))+SUMPRODUCT((YE3:YE54=WN27)*(YH3:YH54=WN28)*(YJ3:YJ54="W"))</f>
        <v>0</v>
      </c>
      <c r="WP28" s="385">
        <f ca="1">SUMPRODUCT((YE3:YE54=WN28)*(YH3:YH54=WN29)*(YI3:YI54="D"))+SUMPRODUCT((YE3:YE54=WN28)*(YH3:YH54=WN30)*(YI3:YI54="D"))+SUMPRODUCT((YE3:YE54=WN28)*(YH3:YH54=WN27)*(YI3:YI54="D"))+SUMPRODUCT((YE3:YE54=WN29)*(YH3:YH54=WN28)*(YI3:YI54="D"))+SUMPRODUCT((YE3:YE54=WN30)*(YH3:YH54=WN28)*(YI3:YI54="D"))+SUMPRODUCT((YE3:YE54=WN27)*(YH3:YH54=WN28)*(YI3:YI54="D"))</f>
        <v>0</v>
      </c>
      <c r="WQ28" s="385">
        <f ca="1">SUMPRODUCT((YE3:YE54=WN28)*(YH3:YH54=WN29)*(YI3:YI54="L"))+SUMPRODUCT((YE3:YE54=WN28)*(YH3:YH54=WN30)*(YI3:YI54="L"))+SUMPRODUCT((YE3:YE54=WN28)*(YH3:YH54=WN27)*(YI3:YI54="L"))+SUMPRODUCT((YE3:YE54=WN29)*(YH3:YH54=WN28)*(YJ3:YJ54="L"))+SUMPRODUCT((YE3:YE54=WN30)*(YH3:YH54=WN28)*(YJ3:YJ54="L"))+SUMPRODUCT((YE3:YE54=WN27)*(YH3:YH54=WN28)*(YJ3:YJ54="L"))</f>
        <v>0</v>
      </c>
      <c r="WR28" s="385">
        <f ca="1">SUMPRODUCT((YE3:YE54=WN28)*(YH3:YH54=WN29)*YF3:YF54)+SUMPRODUCT((YE3:YE54=WN28)*(YH3:YH54=WN25)*YF3:YF54)+SUMPRODUCT((YE3:YE54=WN28)*(YH3:YH54=WN26)*YF3:YF54)+SUMPRODUCT((YE3:YE54=WN28)*(YH3:YH54=WN27)*YF3:YF54)+SUMPRODUCT((YE3:YE54=WN29)*(YH3:YH54=WN28)*YG3:YG54)+SUMPRODUCT((YE3:YE54=WN25)*(YH3:YH54=WN28)*YG3:YG54)+SUMPRODUCT((YE3:YE54=WN26)*(YH3:YH54=WN28)*YG3:YG54)+SUMPRODUCT((YE3:YE54=WN27)*(YH3:YH54=WN28)*YG3:YG54)</f>
        <v>0</v>
      </c>
      <c r="WS28" s="385">
        <f ca="1">SUMPRODUCT((YE3:YE54=WN28)*(YH3:YH54=WN29)*YG3:YG54)+SUMPRODUCT((YE3:YE54=WN28)*(YH3:YH54=WN25)*YG3:YG54)+SUMPRODUCT((YE3:YE54=WN28)*(YH3:YH54=WN26)*YG3:YG54)+SUMPRODUCT((YE3:YE54=WN28)*(YH3:YH54=WN27)*YG3:YG54)+SUMPRODUCT((YE3:YE54=WN29)*(YH3:YH54=WN28)*YF3:YF54)+SUMPRODUCT((YE3:YE54=WN25)*(YH3:YH54=WN28)*YF3:YF54)+SUMPRODUCT((YE3:YE54=WN26)*(YH3:YH54=WN28)*YF3:YF54)+SUMPRODUCT((YE3:YE54=WN27)*(YH3:YH54=WN28)*YF3:YF54)</f>
        <v>0</v>
      </c>
      <c r="WT28" s="385">
        <f t="shared" ca="1" si="4497"/>
        <v>1000</v>
      </c>
      <c r="WU28" s="385" t="str">
        <f t="shared" ca="1" si="4498"/>
        <v/>
      </c>
      <c r="WV28" s="385" t="str">
        <f ca="1">IF(WN28&lt;&gt;"",VLOOKUP(WN28,UG4:UM52,7,FALSE),"")</f>
        <v/>
      </c>
      <c r="WW28" s="385" t="str">
        <f ca="1">IF(WN28&lt;&gt;"",VLOOKUP(WN28,UG4:UM52,5,FALSE),"")</f>
        <v/>
      </c>
      <c r="WX28" s="385" t="str">
        <f ca="1">IF(WN28&lt;&gt;"",VLOOKUP(WN28,UG4:UO52,9,FALSE),"")</f>
        <v/>
      </c>
      <c r="WY28" s="385" t="str">
        <f t="shared" ca="1" si="4499"/>
        <v/>
      </c>
      <c r="WZ28" s="385" t="str">
        <f t="shared" ref="WZ28" ca="1" si="4853">IF(WN28&lt;&gt;"",RANK(WY28,WY25:WY29),"")</f>
        <v/>
      </c>
      <c r="XA28" s="385" t="str">
        <f t="shared" ref="XA28" ca="1" si="4854">IF(WN28&lt;&gt;"",SUMPRODUCT((WY25:WY29=WY28)*(WT25:WT29&gt;WT28)),"")</f>
        <v/>
      </c>
      <c r="XB28" s="385" t="str">
        <f t="shared" ref="XB28" ca="1" si="4855">IF(WN28&lt;&gt;"",SUMPRODUCT((WY25:WY29=WY28)*(WT25:WT29=WT28)*(WR25:WR29&gt;WR28)),"")</f>
        <v/>
      </c>
      <c r="XC28" s="385" t="str">
        <f t="shared" ref="XC28" ca="1" si="4856">IF(WN28&lt;&gt;"",SUMPRODUCT((WY25:WY29=WY28)*(WT25:WT29=WT28)*(WR25:WR29=WR28)*(WV25:WV29&gt;WV28)),"")</f>
        <v/>
      </c>
      <c r="XD28" s="385" t="str">
        <f t="shared" ref="XD28" ca="1" si="4857">IF(WN28&lt;&gt;"",SUMPRODUCT((WY25:WY29=WY28)*(WT25:WT29=WT28)*(WR25:WR29=WR28)*(WV25:WV29=WV28)*(WW25:WW29&gt;WW28)),"")</f>
        <v/>
      </c>
      <c r="XE28" s="385" t="str">
        <f t="shared" ref="XE28" ca="1" si="4858">IF(WN28&lt;&gt;"",SUMPRODUCT((WY25:WY29=WY28)*(WT25:WT29=WT28)*(WR25:WR29=WR28)*(WV25:WV29=WV28)*(WW25:WW29=WW28)*(WX25:WX29&gt;WX28)),"")</f>
        <v/>
      </c>
      <c r="XF28" s="385" t="str">
        <f t="shared" ca="1" si="4506"/>
        <v/>
      </c>
      <c r="XG28" s="385" t="str">
        <f t="shared" ref="XG28" ca="1" si="4859">IF(WN28&lt;&gt;"",INDEX(WN27:WN29,MATCH(4,XF27:XF29,0),0),"")</f>
        <v/>
      </c>
      <c r="XH28" s="385" t="str">
        <f t="shared" ref="XH28" si="4860">IF(UX25&lt;&gt;"",UX25,"")</f>
        <v/>
      </c>
      <c r="XI28" s="385">
        <f ca="1">SUMPRODUCT((YE3:YE54=XH28)*(YH3:YH54=XH29)*(YI3:YI54="W"))+SUMPRODUCT((YE3:YE54=XH28)*(YH3:YH54=XH30)*(YI3:YI54="W"))+SUMPRODUCT((YE3:YE54=XH28)*(YH3:YH54=XH31)*(YI3:YI54="W"))+SUMPRODUCT((YE3:YE54=XH29)*(YH3:YH54=XH28)*(YJ3:YJ54="W"))+SUMPRODUCT((YE3:YE54=XH30)*(YH3:YH54=XH28)*(YJ3:YJ54="W"))+SUMPRODUCT((YE3:YE54=XH31)*(YH3:YH54=XH28)*(YJ3:YJ54="W"))</f>
        <v>0</v>
      </c>
      <c r="XJ28" s="385">
        <f ca="1">SUMPRODUCT((YE3:YE54=XH28)*(YH3:YH54=XH29)*(YI3:YI54="D"))+SUMPRODUCT((YE3:YE54=XH28)*(YH3:YH54=XH30)*(YI3:YI54="D"))+SUMPRODUCT((YE3:YE54=XH28)*(YH3:YH54=XH31)*(YI3:YI54="D"))+SUMPRODUCT((YE3:YE54=XH29)*(YH3:YH54=XH28)*(YI3:YI54="D"))+SUMPRODUCT((YE3:YE54=XH30)*(YH3:YH54=XH28)*(YI3:YI54="D"))+SUMPRODUCT((YE3:YE54=XH31)*(YH3:YH54=XH28)*(YI3:YI54="D"))</f>
        <v>0</v>
      </c>
      <c r="XK28" s="385">
        <f ca="1">SUMPRODUCT((YE3:YE54=XH28)*(YH3:YH54=XH29)*(YI3:YI54="L"))+SUMPRODUCT((YE3:YE54=XH28)*(YH3:YH54=XH30)*(YI3:YI54="L"))+SUMPRODUCT((YE3:YE54=XH28)*(YH3:YH54=XH31)*(YI3:YI54="L"))+SUMPRODUCT((YE3:YE54=XH29)*(YH3:YH54=XH28)*(YJ3:YJ54="L"))+SUMPRODUCT((YE3:YE54=XH30)*(YH3:YH54=XH28)*(YJ3:YJ54="L"))+SUMPRODUCT((YE3:YE54=XH31)*(YH3:YH54=XH28)*(YJ3:YJ54="L"))</f>
        <v>0</v>
      </c>
      <c r="XL28" s="385">
        <f ca="1">SUMPRODUCT((YE3:YE54=XH28)*(YH3:YH54=XH29)*YF3:YF54)+SUMPRODUCT((YE3:YE54=XH28)*(YH3:YH54=XH25)*YF3:YF54)+SUMPRODUCT((YE3:YE54=XH28)*(YH3:YH54=XH26)*YF3:YF54)+SUMPRODUCT((YE3:YE54=XH28)*(YH3:YH54=XH27)*YF3:YF54)+SUMPRODUCT((YE3:YE54=XH29)*(YH3:YH54=XH28)*YG3:YG54)+SUMPRODUCT((YE3:YE54=XH25)*(YH3:YH54=XH28)*YG3:YG54)+SUMPRODUCT((YE3:YE54=XH26)*(YH3:YH54=XH28)*YG3:YG54)+SUMPRODUCT((YE3:YE54=XH27)*(YH3:YH54=XH28)*YG3:YG54)</f>
        <v>0</v>
      </c>
      <c r="XM28" s="385">
        <f ca="1">SUMPRODUCT((YE3:YE54=XH28)*(YH3:YH54=XH29)*YG3:YG54)+SUMPRODUCT((YE3:YE54=XH28)*(YH3:YH54=XH25)*YG3:YG54)+SUMPRODUCT((YE3:YE54=XH28)*(YH3:YH54=XH26)*YG3:YG54)+SUMPRODUCT((YE3:YE54=XH28)*(YH3:YH54=XH27)*YG3:YG54)+SUMPRODUCT((YE3:YE54=XH29)*(YH3:YH54=XH28)*YF3:YF54)+SUMPRODUCT((YE3:YE54=XH25)*(YH3:YH54=XH28)*YF3:YF54)+SUMPRODUCT((YE3:YE54=XH26)*(YH3:YH54=XH28)*YF3:YF54)+SUMPRODUCT((YE3:YE54=XH27)*(YH3:YH54=XH28)*YF3:YF54)</f>
        <v>0</v>
      </c>
      <c r="XN28" s="385">
        <f t="shared" ref="XN28" ca="1" si="4861">XL28-XM28+1000</f>
        <v>1000</v>
      </c>
      <c r="XO28" s="385" t="str">
        <f t="shared" ref="XO28" si="4862">IF(XH28&lt;&gt;"",XI28*3+XJ28*1,"")</f>
        <v/>
      </c>
      <c r="XP28" s="385" t="str">
        <f>IF(XH28&lt;&gt;"",VLOOKUP(XH28,UG4:UM52,7,FALSE),"")</f>
        <v/>
      </c>
      <c r="XQ28" s="385" t="str">
        <f>IF(XH28&lt;&gt;"",VLOOKUP(XH28,UG4:UM52,5,FALSE),"")</f>
        <v/>
      </c>
      <c r="XR28" s="385" t="str">
        <f>IF(XH28&lt;&gt;"",VLOOKUP(XH28,UG4:UO52,9,FALSE),"")</f>
        <v/>
      </c>
      <c r="XS28" s="385" t="str">
        <f t="shared" ref="XS28" si="4863">XO28</f>
        <v/>
      </c>
      <c r="XT28" s="385" t="str">
        <f t="shared" ref="XT28" si="4864">IF(XH28&lt;&gt;"",RANK(XS28,VK25:VK29),"")</f>
        <v/>
      </c>
      <c r="XU28" s="385" t="str">
        <f t="shared" ref="XU28" si="4865">IF(XH28&lt;&gt;"",SUMPRODUCT((XS25:XS29=XS28)*(XN25:XN29&gt;XN28)),"")</f>
        <v/>
      </c>
      <c r="XV28" s="385" t="str">
        <f t="shared" ref="XV28" si="4866">IF(XH28&lt;&gt;"",SUMPRODUCT((XS25:XS29=XS28)*(XN25:XN29=XN28)*(XL25:XL29&gt;XL28)),"")</f>
        <v/>
      </c>
      <c r="XW28" s="385" t="str">
        <f t="shared" ref="XW28" si="4867">IF(XH28&lt;&gt;"",SUMPRODUCT((XS25:XS29=XS28)*(XN25:XN29=XN28)*(XL25:XL29=XL28)*(XP25:XP29&gt;XP28)),"")</f>
        <v/>
      </c>
      <c r="XX28" s="385" t="str">
        <f t="shared" ref="XX28" si="4868">IF(XH28&lt;&gt;"",SUMPRODUCT((XS25:XS29=XS28)*(XN25:XN29=XN28)*(XL25:XL29=XL28)*(XP25:XP29=XP28)*(XQ25:XQ29&gt;XQ28)),"")</f>
        <v/>
      </c>
      <c r="XY28" s="385" t="str">
        <f t="shared" ref="XY28" si="4869">IF(XH28&lt;&gt;"",SUMPRODUCT((XS25:XS29=XS28)*(XN25:XN29=XN28)*(XL25:XL29=XL28)*(XP25:XP29=XP28)*(XQ25:XQ29=XQ28)*(XR25:XR29&gt;XR28)),"")</f>
        <v/>
      </c>
      <c r="XZ28" s="385" t="str">
        <f t="shared" ref="XZ28" si="4870">IF(XH28&lt;&gt;"",SUM(XT28:XY28)+3,"")</f>
        <v/>
      </c>
      <c r="YA28" s="385" t="str">
        <f t="shared" ref="YA28" si="4871">IF(XH28&lt;&gt;"",IF(XZ28=4,XH28,XH29),"")</f>
        <v/>
      </c>
      <c r="YB28" s="385" t="str">
        <f t="shared" ref="YB28" ca="1" si="4872">IF(YA28&lt;&gt;"",YA28,IF(XG28&lt;&gt;"",XG28,IF(WM28&lt;&gt;"",WM28,IF(VS28&lt;&gt;"",VS28,US28))))</f>
        <v>England</v>
      </c>
      <c r="YC28" s="385">
        <v>4</v>
      </c>
      <c r="YD28" s="385">
        <v>26</v>
      </c>
      <c r="YE28" s="389"/>
      <c r="YF28" s="389"/>
      <c r="YG28" s="389"/>
      <c r="YH28" s="389"/>
      <c r="YI28" s="389"/>
      <c r="YL28" s="385">
        <f ca="1">VLOOKUP(YM28,ACH25:ACI29,2,FALSE)</f>
        <v>3</v>
      </c>
      <c r="YM28" s="386" t="str">
        <f t="shared" si="3940"/>
        <v>Netherlands</v>
      </c>
      <c r="YN28" s="385">
        <f ca="1">SUMPRODUCT((ACK3:ACK54=YM28)*(ACO3:ACO54="W"))+SUMPRODUCT((ACN3:ACN54=YM28)*(ACP3:ACP54="W"))</f>
        <v>0</v>
      </c>
      <c r="YO28" s="385">
        <f ca="1">SUMPRODUCT((ACK3:ACK54=YM28)*(ACO3:ACO54="D"))+SUMPRODUCT((ACN3:ACN54=YM28)*(ACP3:ACP54="D"))</f>
        <v>0</v>
      </c>
      <c r="YP28" s="385">
        <f ca="1">SUMPRODUCT((ACK3:ACK54=YM28)*(ACO3:ACO54="L"))+SUMPRODUCT((ACN3:ACN54=YM28)*(ACP3:ACP54="L"))</f>
        <v>0</v>
      </c>
      <c r="YQ28" s="385">
        <f t="shared" ref="YQ28" ca="1" si="4873">SUMIF(ACK3:ACK72,YM28,ACL3:ACL72)+SUMIF(ACN3:ACN72,YM28,ACM3:ACM72)</f>
        <v>0</v>
      </c>
      <c r="YR28" s="385">
        <f t="shared" ref="YR28" ca="1" si="4874">SUMIF(ACN3:ACN72,YM28,ACL3:ACL72)+SUMIF(ACK3:ACK72,YM28,ACM3:ACM72)</f>
        <v>0</v>
      </c>
      <c r="YS28" s="385">
        <f t="shared" ca="1" si="3943"/>
        <v>1000</v>
      </c>
      <c r="YT28" s="385">
        <f t="shared" ca="1" si="3944"/>
        <v>0</v>
      </c>
      <c r="YU28" s="391">
        <f t="shared" si="153"/>
        <v>13</v>
      </c>
      <c r="YV28" s="385">
        <f t="shared" ref="YV28" ca="1" si="4875">IF(COUNTIF(YT25:YT29,4)&lt;&gt;4,RANK(YT28,YT25:YT29),YT80)</f>
        <v>1</v>
      </c>
      <c r="YX28" s="385">
        <f t="shared" ref="YX28" ca="1" si="4876">SUMPRODUCT((YV25:YV28=YV28)*(YU25:YU28&lt;YU28))+YV28</f>
        <v>2</v>
      </c>
      <c r="YY28" s="386" t="str">
        <f t="shared" ref="YY28" ca="1" si="4877">INDEX(YM25:YM29,MATCH(4,YX25:YX29,0),0)</f>
        <v>France</v>
      </c>
      <c r="YZ28" s="385">
        <f t="shared" ref="YZ28" ca="1" si="4878">INDEX(YV25:YV29,MATCH(YY28,YM25:YM29,0),0)</f>
        <v>1</v>
      </c>
      <c r="ZA28" s="385" t="str">
        <f t="shared" ca="1" si="4515"/>
        <v>France</v>
      </c>
      <c r="ZB28" s="385" t="str">
        <f t="shared" ca="1" si="4516"/>
        <v/>
      </c>
      <c r="ZF28" s="385" t="str">
        <f t="shared" ca="1" si="3953"/>
        <v>France</v>
      </c>
      <c r="ZG28" s="385">
        <f ca="1">SUMPRODUCT((ACK3:ACK54=ZF28)*(ACN3:ACN54=ZF29)*(ACO3:ACO54="W"))+SUMPRODUCT((ACK3:ACK54=ZF28)*(ACN3:ACN54=ZF25)*(ACO3:ACO54="W"))+SUMPRODUCT((ACK3:ACK54=ZF28)*(ACN3:ACN54=ZF26)*(ACO3:ACO54="W"))+SUMPRODUCT((ACK3:ACK54=ZF28)*(ACN3:ACN54=ZF27)*(ACO3:ACO54="W"))+SUMPRODUCT((ACK3:ACK54=ZF29)*(ACN3:ACN54=ZF28)*(ACP3:ACP54="W"))+SUMPRODUCT((ACK3:ACK54=ZF25)*(ACN3:ACN54=ZF28)*(ACP3:ACP54="W"))+SUMPRODUCT((ACK3:ACK54=ZF26)*(ACN3:ACN54=ZF28)*(ACP3:ACP54="W"))+SUMPRODUCT((ACK3:ACK54=ZF27)*(ACN3:ACN54=ZF28)*(ACP3:ACP54="W"))</f>
        <v>0</v>
      </c>
      <c r="ZH28" s="385">
        <f ca="1">SUMPRODUCT((ACK3:ACK54=ZF28)*(ACN3:ACN54=ZF29)*(ACO3:ACO54="D"))+SUMPRODUCT((ACK3:ACK54=ZF28)*(ACN3:ACN54=ZF25)*(ACO3:ACO54="D"))+SUMPRODUCT((ACK3:ACK54=ZF28)*(ACN3:ACN54=ZF26)*(ACO3:ACO54="D"))+SUMPRODUCT((ACK3:ACK54=ZF28)*(ACN3:ACN54=ZF27)*(ACO3:ACO54="D"))+SUMPRODUCT((ACK3:ACK54=ZF29)*(ACN3:ACN54=ZF28)*(ACO3:ACO54="D"))+SUMPRODUCT((ACK3:ACK54=ZF25)*(ACN3:ACN54=ZF28)*(ACO3:ACO54="D"))+SUMPRODUCT((ACK3:ACK54=ZF26)*(ACN3:ACN54=ZF28)*(ACO3:ACO54="D"))+SUMPRODUCT((ACK3:ACK54=ZF27)*(ACN3:ACN54=ZF28)*(ACO3:ACO54="D"))</f>
        <v>0</v>
      </c>
      <c r="ZI28" s="385">
        <f ca="1">SUMPRODUCT((ACK3:ACK54=ZF28)*(ACN3:ACN54=ZF29)*(ACO3:ACO54="L"))+SUMPRODUCT((ACK3:ACK54=ZF28)*(ACN3:ACN54=ZF25)*(ACO3:ACO54="L"))+SUMPRODUCT((ACK3:ACK54=ZF28)*(ACN3:ACN54=ZF26)*(ACO3:ACO54="L"))+SUMPRODUCT((ACK3:ACK54=ZF28)*(ACN3:ACN54=ZF27)*(ACO3:ACO54="L"))+SUMPRODUCT((ACK3:ACK54=ZF29)*(ACN3:ACN54=ZF28)*(ACP3:ACP54="L"))+SUMPRODUCT((ACK3:ACK54=ZF25)*(ACN3:ACN54=ZF28)*(ACP3:ACP54="L"))+SUMPRODUCT((ACK3:ACK54=ZF26)*(ACN3:ACN54=ZF28)*(ACP3:ACP54="L"))+SUMPRODUCT((ACK3:ACK54=ZF27)*(ACN3:ACN54=ZF28)*(ACP3:ACP54="L"))</f>
        <v>0</v>
      </c>
      <c r="ZJ28" s="385">
        <f ca="1">SUMPRODUCT((ACK3:ACK54=ZF28)*(ACN3:ACN54=ZF29)*ACL3:ACL54)+SUMPRODUCT((ACK3:ACK54=ZF28)*(ACN3:ACN54=ZF25)*ACL3:ACL54)+SUMPRODUCT((ACK3:ACK54=ZF28)*(ACN3:ACN54=ZF26)*ACL3:ACL54)+SUMPRODUCT((ACK3:ACK54=ZF28)*(ACN3:ACN54=ZF27)*ACL3:ACL54)+SUMPRODUCT((ACK3:ACK54=ZF29)*(ACN3:ACN54=ZF28)*ACM3:ACM54)+SUMPRODUCT((ACK3:ACK54=ZF25)*(ACN3:ACN54=ZF28)*ACM3:ACM54)+SUMPRODUCT((ACK3:ACK54=ZF26)*(ACN3:ACN54=ZF28)*ACM3:ACM54)+SUMPRODUCT((ACK3:ACK54=ZF27)*(ACN3:ACN54=ZF28)*ACM3:ACM54)</f>
        <v>0</v>
      </c>
      <c r="ZK28" s="385">
        <f ca="1">SUMPRODUCT((ACK3:ACK54=ZF28)*(ACN3:ACN54=ZF29)*ACM3:ACM54)+SUMPRODUCT((ACK3:ACK54=ZF28)*(ACN3:ACN54=ZF25)*ACM3:ACM54)+SUMPRODUCT((ACK3:ACK54=ZF28)*(ACN3:ACN54=ZF26)*ACM3:ACM54)+SUMPRODUCT((ACK3:ACK54=ZF28)*(ACN3:ACN54=ZF27)*ACM3:ACM54)+SUMPRODUCT((ACK3:ACK54=ZF29)*(ACN3:ACN54=ZF28)*ACL3:ACL54)+SUMPRODUCT((ACK3:ACK54=ZF25)*(ACN3:ACN54=ZF28)*ACL3:ACL54)+SUMPRODUCT((ACK3:ACK54=ZF26)*(ACN3:ACN54=ZF28)*ACL3:ACL54)+SUMPRODUCT((ACK3:ACK54=ZF27)*(ACN3:ACN54=ZF28)*ACL3:ACL54)</f>
        <v>0</v>
      </c>
      <c r="ZL28" s="385">
        <f t="shared" ca="1" si="3954"/>
        <v>1000</v>
      </c>
      <c r="ZM28" s="385">
        <f t="shared" ca="1" si="3955"/>
        <v>0</v>
      </c>
      <c r="ZN28" s="385">
        <f ca="1">IF(ZF28&lt;&gt;"",VLOOKUP(ZF28,YM4:YS52,7,FALSE),"")</f>
        <v>1000</v>
      </c>
      <c r="ZO28" s="385">
        <f ca="1">IF(ZF28&lt;&gt;"",VLOOKUP(ZF28,YM4:YS52,5,FALSE),"")</f>
        <v>0</v>
      </c>
      <c r="ZP28" s="385">
        <f ca="1">IF(ZF28&lt;&gt;"",VLOOKUP(ZF28,YM4:YU52,9,FALSE),"")</f>
        <v>28</v>
      </c>
      <c r="ZQ28" s="385">
        <f t="shared" ca="1" si="3956"/>
        <v>0</v>
      </c>
      <c r="ZR28" s="385">
        <f t="shared" ref="ZR28" ca="1" si="4879">IF(ZF28&lt;&gt;"",RANK(ZQ28,ZQ25:ZQ29),"")</f>
        <v>1</v>
      </c>
      <c r="ZS28" s="385">
        <f t="shared" ref="ZS28" ca="1" si="4880">IF(ZF28&lt;&gt;"",SUMPRODUCT((ZQ25:ZQ29=ZQ28)*(ZL25:ZL29&gt;ZL28)),"")</f>
        <v>0</v>
      </c>
      <c r="ZT28" s="385">
        <f t="shared" ref="ZT28" ca="1" si="4881">IF(ZF28&lt;&gt;"",SUMPRODUCT((ZQ25:ZQ29=ZQ28)*(ZL25:ZL29=ZL28)*(ZJ25:ZJ29&gt;ZJ28)),"")</f>
        <v>0</v>
      </c>
      <c r="ZU28" s="385">
        <f t="shared" ref="ZU28" ca="1" si="4882">IF(ZF28&lt;&gt;"",SUMPRODUCT((ZQ25:ZQ29=ZQ28)*(ZL25:ZL29=ZL28)*(ZJ25:ZJ29=ZJ28)*(ZN25:ZN29&gt;ZN28)),"")</f>
        <v>0</v>
      </c>
      <c r="ZV28" s="385">
        <f t="shared" ref="ZV28" ca="1" si="4883">IF(ZF28&lt;&gt;"",SUMPRODUCT((ZQ25:ZQ29=ZQ28)*(ZL25:ZL29=ZL28)*(ZJ25:ZJ29=ZJ28)*(ZN25:ZN29=ZN28)*(ZO25:ZO29&gt;ZO28)),"")</f>
        <v>0</v>
      </c>
      <c r="ZW28" s="385">
        <f t="shared" ref="ZW28" ca="1" si="4884">IF(ZF28&lt;&gt;"",SUMPRODUCT((ZQ25:ZQ29=ZQ28)*(ZL25:ZL29=ZL28)*(ZJ25:ZJ29=ZJ28)*(ZN25:ZN29=ZN28)*(ZO25:ZO29=ZO28)*(ZP25:ZP29&gt;ZP28)),"")</f>
        <v>0</v>
      </c>
      <c r="ZX28" s="385">
        <f t="shared" ref="ZX28" ca="1" si="4885">IF(ZF28&lt;&gt;"",IF(ZX80&lt;&gt;"",IF(ZE76=3,ZX80,ZX80+ZE76),SUM(ZR28:ZW28)),"")</f>
        <v>1</v>
      </c>
      <c r="ZY28" s="385" t="str">
        <f t="shared" ref="ZY28" ca="1" si="4886">IF(ZF28&lt;&gt;"",INDEX(ZF25:ZF29,MATCH(4,ZX25:ZX29,0),0),"")</f>
        <v>England</v>
      </c>
      <c r="ZZ28" s="385" t="str">
        <f t="shared" ca="1" si="4218"/>
        <v/>
      </c>
      <c r="AAA28" s="385" t="str">
        <f ca="1">IF(ZZ28&lt;&gt;"",SUMPRODUCT((ACK3:ACK54=ZZ28)*(ACN3:ACN54=ZZ29)*(ACO3:ACO54="W"))+SUMPRODUCT((ACK3:ACK54=ZZ28)*(ACN3:ACN54=ZZ26)*(ACO3:ACO54="W"))+SUMPRODUCT((ACK3:ACK54=ZZ28)*(ACN3:ACN54=ZZ27)*(ACO3:ACO54="W"))+SUMPRODUCT((ACK3:ACK54=ZZ29)*(ACN3:ACN54=ZZ28)*(ACP3:ACP54="W"))+SUMPRODUCT((ACK3:ACK54=ZZ26)*(ACN3:ACN54=ZZ28)*(ACP3:ACP54="W"))+SUMPRODUCT((ACK3:ACK54=ZZ27)*(ACN3:ACN54=ZZ28)*(ACP3:ACP54="W")),"")</f>
        <v/>
      </c>
      <c r="AAB28" s="385" t="str">
        <f ca="1">IF(ZZ28&lt;&gt;"",SUMPRODUCT((ACK3:ACK54=ZZ28)*(ACN3:ACN54=ZZ29)*(ACO3:ACO54="D"))+SUMPRODUCT((ACK3:ACK54=ZZ28)*(ACN3:ACN54=ZZ26)*(ACO3:ACO54="D"))+SUMPRODUCT((ACK3:ACK54=ZZ28)*(ACN3:ACN54=ZZ27)*(ACO3:ACO54="D"))+SUMPRODUCT((ACK3:ACK54=ZZ29)*(ACN3:ACN54=ZZ28)*(ACO3:ACO54="D"))+SUMPRODUCT((ACK3:ACK54=ZZ26)*(ACN3:ACN54=ZZ28)*(ACO3:ACO54="D"))+SUMPRODUCT((ACK3:ACK54=ZZ27)*(ACN3:ACN54=ZZ28)*(ACO3:ACO54="D")),"")</f>
        <v/>
      </c>
      <c r="AAC28" s="385" t="str">
        <f ca="1">IF(ZZ28&lt;&gt;"",SUMPRODUCT((ACK3:ACK54=ZZ28)*(ACN3:ACN54=ZZ29)*(ACO3:ACO54="L"))+SUMPRODUCT((ACK3:ACK54=ZZ28)*(ACN3:ACN54=ZZ26)*(ACO3:ACO54="L"))+SUMPRODUCT((ACK3:ACK54=ZZ28)*(ACN3:ACN54=ZZ27)*(ACO3:ACO54="L"))+SUMPRODUCT((ACK3:ACK54=ZZ29)*(ACN3:ACN54=ZZ28)*(ACP3:ACP54="L"))+SUMPRODUCT((ACK3:ACK54=ZZ26)*(ACN3:ACN54=ZZ28)*(ACP3:ACP54="L"))+SUMPRODUCT((ACK3:ACK54=ZZ27)*(ACN3:ACN54=ZZ28)*(ACP3:ACP54="L")),"")</f>
        <v/>
      </c>
      <c r="AAD28" s="385">
        <f ca="1">SUMPRODUCT((ACK3:ACK54=ZZ28)*(ACN3:ACN54=ZZ29)*ACL3:ACL54)+SUMPRODUCT((ACK3:ACK54=ZZ28)*(ACN3:ACN54=ZZ25)*ACL3:ACL54)+SUMPRODUCT((ACK3:ACK54=ZZ28)*(ACN3:ACN54=ZZ26)*ACL3:ACL54)+SUMPRODUCT((ACK3:ACK54=ZZ28)*(ACN3:ACN54=ZZ27)*ACL3:ACL54)+SUMPRODUCT((ACK3:ACK54=ZZ29)*(ACN3:ACN54=ZZ28)*ACM3:ACM54)+SUMPRODUCT((ACK3:ACK54=ZZ25)*(ACN3:ACN54=ZZ28)*ACM3:ACM54)+SUMPRODUCT((ACK3:ACK54=ZZ26)*(ACN3:ACN54=ZZ28)*ACM3:ACM54)+SUMPRODUCT((ACK3:ACK54=ZZ27)*(ACN3:ACN54=ZZ28)*ACM3:ACM54)</f>
        <v>0</v>
      </c>
      <c r="AAE28" s="385">
        <f ca="1">SUMPRODUCT((ACK3:ACK54=ZZ28)*(ACN3:ACN54=ZZ29)*ACM3:ACM54)+SUMPRODUCT((ACK3:ACK54=ZZ28)*(ACN3:ACN54=ZZ25)*ACM3:ACM54)+SUMPRODUCT((ACK3:ACK54=ZZ28)*(ACN3:ACN54=ZZ26)*ACM3:ACM54)+SUMPRODUCT((ACK3:ACK54=ZZ28)*(ACN3:ACN54=ZZ27)*ACM3:ACM54)+SUMPRODUCT((ACK3:ACK54=ZZ29)*(ACN3:ACN54=ZZ28)*ACL3:ACL54)+SUMPRODUCT((ACK3:ACK54=ZZ25)*(ACN3:ACN54=ZZ28)*ACL3:ACL54)+SUMPRODUCT((ACK3:ACK54=ZZ26)*(ACN3:ACN54=ZZ28)*ACL3:ACL54)+SUMPRODUCT((ACK3:ACK54=ZZ27)*(ACN3:ACN54=ZZ28)*ACL3:ACL54)</f>
        <v>0</v>
      </c>
      <c r="AAF28" s="385">
        <f t="shared" ca="1" si="4219"/>
        <v>1000</v>
      </c>
      <c r="AAG28" s="385" t="str">
        <f t="shared" ca="1" si="4220"/>
        <v/>
      </c>
      <c r="AAH28" s="385" t="str">
        <f ca="1">IF(ZZ28&lt;&gt;"",VLOOKUP(ZZ28,YM4:YS52,7,FALSE),"")</f>
        <v/>
      </c>
      <c r="AAI28" s="385" t="str">
        <f ca="1">IF(ZZ28&lt;&gt;"",VLOOKUP(ZZ28,YM4:YS52,5,FALSE),"")</f>
        <v/>
      </c>
      <c r="AAJ28" s="385" t="str">
        <f ca="1">IF(ZZ28&lt;&gt;"",VLOOKUP(ZZ28,YM4:YU52,9,FALSE),"")</f>
        <v/>
      </c>
      <c r="AAK28" s="385" t="str">
        <f t="shared" ca="1" si="4221"/>
        <v/>
      </c>
      <c r="AAL28" s="385" t="str">
        <f t="shared" ref="AAL28" ca="1" si="4887">IF(ZZ28&lt;&gt;"",RANK(AAK28,AAK25:AAK29),"")</f>
        <v/>
      </c>
      <c r="AAM28" s="385" t="str">
        <f t="shared" ref="AAM28" ca="1" si="4888">IF(ZZ28&lt;&gt;"",SUMPRODUCT((AAK25:AAK29=AAK28)*(AAF25:AAF29&gt;AAF28)),"")</f>
        <v/>
      </c>
      <c r="AAN28" s="385" t="str">
        <f t="shared" ref="AAN28" ca="1" si="4889">IF(ZZ28&lt;&gt;"",SUMPRODUCT((AAK25:AAK29=AAK28)*(AAF25:AAF29=AAF28)*(AAD25:AAD29&gt;AAD28)),"")</f>
        <v/>
      </c>
      <c r="AAO28" s="385" t="str">
        <f t="shared" ref="AAO28" ca="1" si="4890">IF(ZZ28&lt;&gt;"",SUMPRODUCT((AAK25:AAK29=AAK28)*(AAF25:AAF29=AAF28)*(AAD25:AAD29=AAD28)*(AAH25:AAH29&gt;AAH28)),"")</f>
        <v/>
      </c>
      <c r="AAP28" s="385" t="str">
        <f t="shared" ref="AAP28" ca="1" si="4891">IF(ZZ28&lt;&gt;"",SUMPRODUCT((AAK25:AAK29=AAK28)*(AAF25:AAF29=AAF28)*(AAD25:AAD29=AAD28)*(AAH25:AAH29=AAH28)*(AAI25:AAI29&gt;AAI28)),"")</f>
        <v/>
      </c>
      <c r="AAQ28" s="385" t="str">
        <f t="shared" ref="AAQ28" ca="1" si="4892">IF(ZZ28&lt;&gt;"",SUMPRODUCT((AAK25:AAK29=AAK28)*(AAF25:AAF29=AAF28)*(AAD25:AAD29=AAD28)*(AAH25:AAH29=AAH28)*(AAI25:AAI29=AAI28)*(AAJ25:AAJ29&gt;AAJ28)),"")</f>
        <v/>
      </c>
      <c r="AAR28" s="385" t="str">
        <f t="shared" ref="AAR28" ca="1" si="4893">IF(ZZ28&lt;&gt;"",IF(AAR80&lt;&gt;"",IF(ZY76=3,AAR80,AAR80+ZY76),SUM(AAL28:AAQ28)+1),"")</f>
        <v/>
      </c>
      <c r="AAS28" s="385" t="str">
        <f t="shared" ref="AAS28" ca="1" si="4894">IF(ZZ28&lt;&gt;"",INDEX(ZZ26:ZZ29,MATCH(4,AAR26:AAR29,0),0),"")</f>
        <v/>
      </c>
      <c r="AAT28" s="385" t="str">
        <f t="shared" ca="1" si="4534"/>
        <v/>
      </c>
      <c r="AAU28" s="385">
        <f ca="1">SUMPRODUCT((ACK3:ACK54=AAT28)*(ACN3:ACN54=AAT29)*(ACO3:ACO54="W"))+SUMPRODUCT((ACK3:ACK54=AAT28)*(ACN3:ACN54=AAT30)*(ACO3:ACO54="W"))+SUMPRODUCT((ACK3:ACK54=AAT28)*(ACN3:ACN54=AAT27)*(ACO3:ACO54="W"))+SUMPRODUCT((ACK3:ACK54=AAT29)*(ACN3:ACN54=AAT28)*(ACP3:ACP54="W"))+SUMPRODUCT((ACK3:ACK54=AAT30)*(ACN3:ACN54=AAT28)*(ACP3:ACP54="W"))+SUMPRODUCT((ACK3:ACK54=AAT27)*(ACN3:ACN54=AAT28)*(ACP3:ACP54="W"))</f>
        <v>0</v>
      </c>
      <c r="AAV28" s="385">
        <f ca="1">SUMPRODUCT((ACK3:ACK54=AAT28)*(ACN3:ACN54=AAT29)*(ACO3:ACO54="D"))+SUMPRODUCT((ACK3:ACK54=AAT28)*(ACN3:ACN54=AAT30)*(ACO3:ACO54="D"))+SUMPRODUCT((ACK3:ACK54=AAT28)*(ACN3:ACN54=AAT27)*(ACO3:ACO54="D"))+SUMPRODUCT((ACK3:ACK54=AAT29)*(ACN3:ACN54=AAT28)*(ACO3:ACO54="D"))+SUMPRODUCT((ACK3:ACK54=AAT30)*(ACN3:ACN54=AAT28)*(ACO3:ACO54="D"))+SUMPRODUCT((ACK3:ACK54=AAT27)*(ACN3:ACN54=AAT28)*(ACO3:ACO54="D"))</f>
        <v>0</v>
      </c>
      <c r="AAW28" s="385">
        <f ca="1">SUMPRODUCT((ACK3:ACK54=AAT28)*(ACN3:ACN54=AAT29)*(ACO3:ACO54="L"))+SUMPRODUCT((ACK3:ACK54=AAT28)*(ACN3:ACN54=AAT30)*(ACO3:ACO54="L"))+SUMPRODUCT((ACK3:ACK54=AAT28)*(ACN3:ACN54=AAT27)*(ACO3:ACO54="L"))+SUMPRODUCT((ACK3:ACK54=AAT29)*(ACN3:ACN54=AAT28)*(ACP3:ACP54="L"))+SUMPRODUCT((ACK3:ACK54=AAT30)*(ACN3:ACN54=AAT28)*(ACP3:ACP54="L"))+SUMPRODUCT((ACK3:ACK54=AAT27)*(ACN3:ACN54=AAT28)*(ACP3:ACP54="L"))</f>
        <v>0</v>
      </c>
      <c r="AAX28" s="385">
        <f ca="1">SUMPRODUCT((ACK3:ACK54=AAT28)*(ACN3:ACN54=AAT29)*ACL3:ACL54)+SUMPRODUCT((ACK3:ACK54=AAT28)*(ACN3:ACN54=AAT25)*ACL3:ACL54)+SUMPRODUCT((ACK3:ACK54=AAT28)*(ACN3:ACN54=AAT26)*ACL3:ACL54)+SUMPRODUCT((ACK3:ACK54=AAT28)*(ACN3:ACN54=AAT27)*ACL3:ACL54)+SUMPRODUCT((ACK3:ACK54=AAT29)*(ACN3:ACN54=AAT28)*ACM3:ACM54)+SUMPRODUCT((ACK3:ACK54=AAT25)*(ACN3:ACN54=AAT28)*ACM3:ACM54)+SUMPRODUCT((ACK3:ACK54=AAT26)*(ACN3:ACN54=AAT28)*ACM3:ACM54)+SUMPRODUCT((ACK3:ACK54=AAT27)*(ACN3:ACN54=AAT28)*ACM3:ACM54)</f>
        <v>0</v>
      </c>
      <c r="AAY28" s="385">
        <f ca="1">SUMPRODUCT((ACK3:ACK54=AAT28)*(ACN3:ACN54=AAT29)*ACM3:ACM54)+SUMPRODUCT((ACK3:ACK54=AAT28)*(ACN3:ACN54=AAT25)*ACM3:ACM54)+SUMPRODUCT((ACK3:ACK54=AAT28)*(ACN3:ACN54=AAT26)*ACM3:ACM54)+SUMPRODUCT((ACK3:ACK54=AAT28)*(ACN3:ACN54=AAT27)*ACM3:ACM54)+SUMPRODUCT((ACK3:ACK54=AAT29)*(ACN3:ACN54=AAT28)*ACL3:ACL54)+SUMPRODUCT((ACK3:ACK54=AAT25)*(ACN3:ACN54=AAT28)*ACL3:ACL54)+SUMPRODUCT((ACK3:ACK54=AAT26)*(ACN3:ACN54=AAT28)*ACL3:ACL54)+SUMPRODUCT((ACK3:ACK54=AAT27)*(ACN3:ACN54=AAT28)*ACL3:ACL54)</f>
        <v>0</v>
      </c>
      <c r="AAZ28" s="385">
        <f t="shared" ca="1" si="4535"/>
        <v>1000</v>
      </c>
      <c r="ABA28" s="385" t="str">
        <f t="shared" ca="1" si="4536"/>
        <v/>
      </c>
      <c r="ABB28" s="385" t="str">
        <f ca="1">IF(AAT28&lt;&gt;"",VLOOKUP(AAT28,YM4:YS52,7,FALSE),"")</f>
        <v/>
      </c>
      <c r="ABC28" s="385" t="str">
        <f ca="1">IF(AAT28&lt;&gt;"",VLOOKUP(AAT28,YM4:YS52,5,FALSE),"")</f>
        <v/>
      </c>
      <c r="ABD28" s="385" t="str">
        <f ca="1">IF(AAT28&lt;&gt;"",VLOOKUP(AAT28,YM4:YU52,9,FALSE),"")</f>
        <v/>
      </c>
      <c r="ABE28" s="385" t="str">
        <f t="shared" ca="1" si="4537"/>
        <v/>
      </c>
      <c r="ABF28" s="385" t="str">
        <f t="shared" ref="ABF28" ca="1" si="4895">IF(AAT28&lt;&gt;"",RANK(ABE28,ABE25:ABE29),"")</f>
        <v/>
      </c>
      <c r="ABG28" s="385" t="str">
        <f t="shared" ref="ABG28" ca="1" si="4896">IF(AAT28&lt;&gt;"",SUMPRODUCT((ABE25:ABE29=ABE28)*(AAZ25:AAZ29&gt;AAZ28)),"")</f>
        <v/>
      </c>
      <c r="ABH28" s="385" t="str">
        <f t="shared" ref="ABH28" ca="1" si="4897">IF(AAT28&lt;&gt;"",SUMPRODUCT((ABE25:ABE29=ABE28)*(AAZ25:AAZ29=AAZ28)*(AAX25:AAX29&gt;AAX28)),"")</f>
        <v/>
      </c>
      <c r="ABI28" s="385" t="str">
        <f t="shared" ref="ABI28" ca="1" si="4898">IF(AAT28&lt;&gt;"",SUMPRODUCT((ABE25:ABE29=ABE28)*(AAZ25:AAZ29=AAZ28)*(AAX25:AAX29=AAX28)*(ABB25:ABB29&gt;ABB28)),"")</f>
        <v/>
      </c>
      <c r="ABJ28" s="385" t="str">
        <f t="shared" ref="ABJ28" ca="1" si="4899">IF(AAT28&lt;&gt;"",SUMPRODUCT((ABE25:ABE29=ABE28)*(AAZ25:AAZ29=AAZ28)*(AAX25:AAX29=AAX28)*(ABB25:ABB29=ABB28)*(ABC25:ABC29&gt;ABC28)),"")</f>
        <v/>
      </c>
      <c r="ABK28" s="385" t="str">
        <f t="shared" ref="ABK28" ca="1" si="4900">IF(AAT28&lt;&gt;"",SUMPRODUCT((ABE25:ABE29=ABE28)*(AAZ25:AAZ29=AAZ28)*(AAX25:AAX29=AAX28)*(ABB25:ABB29=ABB28)*(ABC25:ABC29=ABC28)*(ABD25:ABD29&gt;ABD28)),"")</f>
        <v/>
      </c>
      <c r="ABL28" s="385" t="str">
        <f t="shared" ca="1" si="4544"/>
        <v/>
      </c>
      <c r="ABM28" s="385" t="str">
        <f t="shared" ref="ABM28" ca="1" si="4901">IF(AAT28&lt;&gt;"",INDEX(AAT27:AAT29,MATCH(4,ABL27:ABL29,0),0),"")</f>
        <v/>
      </c>
      <c r="ABN28" s="385" t="str">
        <f t="shared" ref="ABN28" si="4902">IF(ZD25&lt;&gt;"",ZD25,"")</f>
        <v/>
      </c>
      <c r="ABO28" s="385">
        <f ca="1">SUMPRODUCT((ACK3:ACK54=ABN28)*(ACN3:ACN54=ABN29)*(ACO3:ACO54="W"))+SUMPRODUCT((ACK3:ACK54=ABN28)*(ACN3:ACN54=ABN30)*(ACO3:ACO54="W"))+SUMPRODUCT((ACK3:ACK54=ABN28)*(ACN3:ACN54=ABN31)*(ACO3:ACO54="W"))+SUMPRODUCT((ACK3:ACK54=ABN29)*(ACN3:ACN54=ABN28)*(ACP3:ACP54="W"))+SUMPRODUCT((ACK3:ACK54=ABN30)*(ACN3:ACN54=ABN28)*(ACP3:ACP54="W"))+SUMPRODUCT((ACK3:ACK54=ABN31)*(ACN3:ACN54=ABN28)*(ACP3:ACP54="W"))</f>
        <v>0</v>
      </c>
      <c r="ABP28" s="385">
        <f ca="1">SUMPRODUCT((ACK3:ACK54=ABN28)*(ACN3:ACN54=ABN29)*(ACO3:ACO54="D"))+SUMPRODUCT((ACK3:ACK54=ABN28)*(ACN3:ACN54=ABN30)*(ACO3:ACO54="D"))+SUMPRODUCT((ACK3:ACK54=ABN28)*(ACN3:ACN54=ABN31)*(ACO3:ACO54="D"))+SUMPRODUCT((ACK3:ACK54=ABN29)*(ACN3:ACN54=ABN28)*(ACO3:ACO54="D"))+SUMPRODUCT((ACK3:ACK54=ABN30)*(ACN3:ACN54=ABN28)*(ACO3:ACO54="D"))+SUMPRODUCT((ACK3:ACK54=ABN31)*(ACN3:ACN54=ABN28)*(ACO3:ACO54="D"))</f>
        <v>0</v>
      </c>
      <c r="ABQ28" s="385">
        <f ca="1">SUMPRODUCT((ACK3:ACK54=ABN28)*(ACN3:ACN54=ABN29)*(ACO3:ACO54="L"))+SUMPRODUCT((ACK3:ACK54=ABN28)*(ACN3:ACN54=ABN30)*(ACO3:ACO54="L"))+SUMPRODUCT((ACK3:ACK54=ABN28)*(ACN3:ACN54=ABN31)*(ACO3:ACO54="L"))+SUMPRODUCT((ACK3:ACK54=ABN29)*(ACN3:ACN54=ABN28)*(ACP3:ACP54="L"))+SUMPRODUCT((ACK3:ACK54=ABN30)*(ACN3:ACN54=ABN28)*(ACP3:ACP54="L"))+SUMPRODUCT((ACK3:ACK54=ABN31)*(ACN3:ACN54=ABN28)*(ACP3:ACP54="L"))</f>
        <v>0</v>
      </c>
      <c r="ABR28" s="385">
        <f ca="1">SUMPRODUCT((ACK3:ACK54=ABN28)*(ACN3:ACN54=ABN29)*ACL3:ACL54)+SUMPRODUCT((ACK3:ACK54=ABN28)*(ACN3:ACN54=ABN25)*ACL3:ACL54)+SUMPRODUCT((ACK3:ACK54=ABN28)*(ACN3:ACN54=ABN26)*ACL3:ACL54)+SUMPRODUCT((ACK3:ACK54=ABN28)*(ACN3:ACN54=ABN27)*ACL3:ACL54)+SUMPRODUCT((ACK3:ACK54=ABN29)*(ACN3:ACN54=ABN28)*ACM3:ACM54)+SUMPRODUCT((ACK3:ACK54=ABN25)*(ACN3:ACN54=ABN28)*ACM3:ACM54)+SUMPRODUCT((ACK3:ACK54=ABN26)*(ACN3:ACN54=ABN28)*ACM3:ACM54)+SUMPRODUCT((ACK3:ACK54=ABN27)*(ACN3:ACN54=ABN28)*ACM3:ACM54)</f>
        <v>0</v>
      </c>
      <c r="ABS28" s="385">
        <f ca="1">SUMPRODUCT((ACK3:ACK54=ABN28)*(ACN3:ACN54=ABN29)*ACM3:ACM54)+SUMPRODUCT((ACK3:ACK54=ABN28)*(ACN3:ACN54=ABN25)*ACM3:ACM54)+SUMPRODUCT((ACK3:ACK54=ABN28)*(ACN3:ACN54=ABN26)*ACM3:ACM54)+SUMPRODUCT((ACK3:ACK54=ABN28)*(ACN3:ACN54=ABN27)*ACM3:ACM54)+SUMPRODUCT((ACK3:ACK54=ABN29)*(ACN3:ACN54=ABN28)*ACL3:ACL54)+SUMPRODUCT((ACK3:ACK54=ABN25)*(ACN3:ACN54=ABN28)*ACL3:ACL54)+SUMPRODUCT((ACK3:ACK54=ABN26)*(ACN3:ACN54=ABN28)*ACL3:ACL54)+SUMPRODUCT((ACK3:ACK54=ABN27)*(ACN3:ACN54=ABN28)*ACL3:ACL54)</f>
        <v>0</v>
      </c>
      <c r="ABT28" s="385">
        <f t="shared" ref="ABT28" ca="1" si="4903">ABR28-ABS28+1000</f>
        <v>1000</v>
      </c>
      <c r="ABU28" s="385" t="str">
        <f t="shared" ref="ABU28" si="4904">IF(ABN28&lt;&gt;"",ABO28*3+ABP28*1,"")</f>
        <v/>
      </c>
      <c r="ABV28" s="385" t="str">
        <f>IF(ABN28&lt;&gt;"",VLOOKUP(ABN28,YM4:YS52,7,FALSE),"")</f>
        <v/>
      </c>
      <c r="ABW28" s="385" t="str">
        <f>IF(ABN28&lt;&gt;"",VLOOKUP(ABN28,YM4:YS52,5,FALSE),"")</f>
        <v/>
      </c>
      <c r="ABX28" s="385" t="str">
        <f>IF(ABN28&lt;&gt;"",VLOOKUP(ABN28,YM4:YU52,9,FALSE),"")</f>
        <v/>
      </c>
      <c r="ABY28" s="385" t="str">
        <f t="shared" ref="ABY28" si="4905">ABU28</f>
        <v/>
      </c>
      <c r="ABZ28" s="385" t="str">
        <f t="shared" ref="ABZ28" si="4906">IF(ABN28&lt;&gt;"",RANK(ABY28,ZQ25:ZQ29),"")</f>
        <v/>
      </c>
      <c r="ACA28" s="385" t="str">
        <f t="shared" ref="ACA28" si="4907">IF(ABN28&lt;&gt;"",SUMPRODUCT((ABY25:ABY29=ABY28)*(ABT25:ABT29&gt;ABT28)),"")</f>
        <v/>
      </c>
      <c r="ACB28" s="385" t="str">
        <f t="shared" ref="ACB28" si="4908">IF(ABN28&lt;&gt;"",SUMPRODUCT((ABY25:ABY29=ABY28)*(ABT25:ABT29=ABT28)*(ABR25:ABR29&gt;ABR28)),"")</f>
        <v/>
      </c>
      <c r="ACC28" s="385" t="str">
        <f t="shared" ref="ACC28" si="4909">IF(ABN28&lt;&gt;"",SUMPRODUCT((ABY25:ABY29=ABY28)*(ABT25:ABT29=ABT28)*(ABR25:ABR29=ABR28)*(ABV25:ABV29&gt;ABV28)),"")</f>
        <v/>
      </c>
      <c r="ACD28" s="385" t="str">
        <f t="shared" ref="ACD28" si="4910">IF(ABN28&lt;&gt;"",SUMPRODUCT((ABY25:ABY29=ABY28)*(ABT25:ABT29=ABT28)*(ABR25:ABR29=ABR28)*(ABV25:ABV29=ABV28)*(ABW25:ABW29&gt;ABW28)),"")</f>
        <v/>
      </c>
      <c r="ACE28" s="385" t="str">
        <f t="shared" ref="ACE28" si="4911">IF(ABN28&lt;&gt;"",SUMPRODUCT((ABY25:ABY29=ABY28)*(ABT25:ABT29=ABT28)*(ABR25:ABR29=ABR28)*(ABV25:ABV29=ABV28)*(ABW25:ABW29=ABW28)*(ABX25:ABX29&gt;ABX28)),"")</f>
        <v/>
      </c>
      <c r="ACF28" s="385" t="str">
        <f t="shared" ref="ACF28" si="4912">IF(ABN28&lt;&gt;"",SUM(ABZ28:ACE28)+3,"")</f>
        <v/>
      </c>
      <c r="ACG28" s="385" t="str">
        <f t="shared" ref="ACG28" si="4913">IF(ABN28&lt;&gt;"",IF(ACF28=4,ABN28,ABN29),"")</f>
        <v/>
      </c>
      <c r="ACH28" s="385" t="str">
        <f t="shared" ref="ACH28" ca="1" si="4914">IF(ACG28&lt;&gt;"",ACG28,IF(ABM28&lt;&gt;"",ABM28,IF(AAS28&lt;&gt;"",AAS28,IF(ZY28&lt;&gt;"",ZY28,YY28))))</f>
        <v>England</v>
      </c>
      <c r="ACI28" s="385">
        <v>4</v>
      </c>
      <c r="ACJ28" s="385">
        <v>26</v>
      </c>
      <c r="ACK28" s="389"/>
      <c r="ACL28" s="389"/>
      <c r="ACM28" s="389"/>
      <c r="ACN28" s="389"/>
      <c r="ACO28" s="389"/>
      <c r="ACR28" s="385">
        <f ca="1">VLOOKUP(ACS28,AGN25:AGO29,2,FALSE)</f>
        <v>3</v>
      </c>
      <c r="ACS28" s="386" t="str">
        <f t="shared" si="3966"/>
        <v>Netherlands</v>
      </c>
      <c r="ACT28" s="385">
        <f ca="1">SUMPRODUCT((AGQ3:AGQ54=ACS28)*(AGU3:AGU54="W"))+SUMPRODUCT((AGT3:AGT54=ACS28)*(AGV3:AGV54="W"))</f>
        <v>0</v>
      </c>
      <c r="ACU28" s="385">
        <f ca="1">SUMPRODUCT((AGQ3:AGQ54=ACS28)*(AGU3:AGU54="D"))+SUMPRODUCT((AGT3:AGT54=ACS28)*(AGV3:AGV54="D"))</f>
        <v>0</v>
      </c>
      <c r="ACV28" s="385">
        <f ca="1">SUMPRODUCT((AGQ3:AGQ54=ACS28)*(AGU3:AGU54="L"))+SUMPRODUCT((AGT3:AGT54=ACS28)*(AGV3:AGV54="L"))</f>
        <v>0</v>
      </c>
      <c r="ACW28" s="385">
        <f t="shared" ref="ACW28" ca="1" si="4915">SUMIF(AGQ3:AGQ72,ACS28,AGR3:AGR72)+SUMIF(AGT3:AGT72,ACS28,AGS3:AGS72)</f>
        <v>0</v>
      </c>
      <c r="ACX28" s="385">
        <f t="shared" ref="ACX28" ca="1" si="4916">SUMIF(AGT3:AGT72,ACS28,AGR3:AGR72)+SUMIF(AGQ3:AGQ72,ACS28,AGS3:AGS72)</f>
        <v>0</v>
      </c>
      <c r="ACY28" s="385">
        <f t="shared" ca="1" si="3969"/>
        <v>1000</v>
      </c>
      <c r="ACZ28" s="385">
        <f t="shared" ca="1" si="3970"/>
        <v>0</v>
      </c>
      <c r="ADA28" s="391">
        <f t="shared" si="180"/>
        <v>13</v>
      </c>
      <c r="ADB28" s="385">
        <f t="shared" ref="ADB28" ca="1" si="4917">IF(COUNTIF(ACZ25:ACZ29,4)&lt;&gt;4,RANK(ACZ28,ACZ25:ACZ29),ACZ80)</f>
        <v>1</v>
      </c>
      <c r="ADD28" s="385">
        <f t="shared" ref="ADD28" ca="1" si="4918">SUMPRODUCT((ADB25:ADB28=ADB28)*(ADA25:ADA28&lt;ADA28))+ADB28</f>
        <v>2</v>
      </c>
      <c r="ADE28" s="386" t="str">
        <f t="shared" ref="ADE28" ca="1" si="4919">INDEX(ACS25:ACS29,MATCH(4,ADD25:ADD29,0),0)</f>
        <v>France</v>
      </c>
      <c r="ADF28" s="385">
        <f t="shared" ref="ADF28" ca="1" si="4920">INDEX(ADB25:ADB29,MATCH(ADE28,ACS25:ACS29,0),0)</f>
        <v>1</v>
      </c>
      <c r="ADG28" s="385" t="str">
        <f t="shared" ca="1" si="4553"/>
        <v>France</v>
      </c>
      <c r="ADH28" s="385" t="str">
        <f t="shared" ca="1" si="4554"/>
        <v/>
      </c>
      <c r="ADL28" s="385" t="str">
        <f t="shared" ca="1" si="3979"/>
        <v>France</v>
      </c>
      <c r="ADM28" s="385">
        <f ca="1">SUMPRODUCT((AGQ3:AGQ54=ADL28)*(AGT3:AGT54=ADL29)*(AGU3:AGU54="W"))+SUMPRODUCT((AGQ3:AGQ54=ADL28)*(AGT3:AGT54=ADL25)*(AGU3:AGU54="W"))+SUMPRODUCT((AGQ3:AGQ54=ADL28)*(AGT3:AGT54=ADL26)*(AGU3:AGU54="W"))+SUMPRODUCT((AGQ3:AGQ54=ADL28)*(AGT3:AGT54=ADL27)*(AGU3:AGU54="W"))+SUMPRODUCT((AGQ3:AGQ54=ADL29)*(AGT3:AGT54=ADL28)*(AGV3:AGV54="W"))+SUMPRODUCT((AGQ3:AGQ54=ADL25)*(AGT3:AGT54=ADL28)*(AGV3:AGV54="W"))+SUMPRODUCT((AGQ3:AGQ54=ADL26)*(AGT3:AGT54=ADL28)*(AGV3:AGV54="W"))+SUMPRODUCT((AGQ3:AGQ54=ADL27)*(AGT3:AGT54=ADL28)*(AGV3:AGV54="W"))</f>
        <v>0</v>
      </c>
      <c r="ADN28" s="385">
        <f ca="1">SUMPRODUCT((AGQ3:AGQ54=ADL28)*(AGT3:AGT54=ADL29)*(AGU3:AGU54="D"))+SUMPRODUCT((AGQ3:AGQ54=ADL28)*(AGT3:AGT54=ADL25)*(AGU3:AGU54="D"))+SUMPRODUCT((AGQ3:AGQ54=ADL28)*(AGT3:AGT54=ADL26)*(AGU3:AGU54="D"))+SUMPRODUCT((AGQ3:AGQ54=ADL28)*(AGT3:AGT54=ADL27)*(AGU3:AGU54="D"))+SUMPRODUCT((AGQ3:AGQ54=ADL29)*(AGT3:AGT54=ADL28)*(AGU3:AGU54="D"))+SUMPRODUCT((AGQ3:AGQ54=ADL25)*(AGT3:AGT54=ADL28)*(AGU3:AGU54="D"))+SUMPRODUCT((AGQ3:AGQ54=ADL26)*(AGT3:AGT54=ADL28)*(AGU3:AGU54="D"))+SUMPRODUCT((AGQ3:AGQ54=ADL27)*(AGT3:AGT54=ADL28)*(AGU3:AGU54="D"))</f>
        <v>0</v>
      </c>
      <c r="ADO28" s="385">
        <f ca="1">SUMPRODUCT((AGQ3:AGQ54=ADL28)*(AGT3:AGT54=ADL29)*(AGU3:AGU54="L"))+SUMPRODUCT((AGQ3:AGQ54=ADL28)*(AGT3:AGT54=ADL25)*(AGU3:AGU54="L"))+SUMPRODUCT((AGQ3:AGQ54=ADL28)*(AGT3:AGT54=ADL26)*(AGU3:AGU54="L"))+SUMPRODUCT((AGQ3:AGQ54=ADL28)*(AGT3:AGT54=ADL27)*(AGU3:AGU54="L"))+SUMPRODUCT((AGQ3:AGQ54=ADL29)*(AGT3:AGT54=ADL28)*(AGV3:AGV54="L"))+SUMPRODUCT((AGQ3:AGQ54=ADL25)*(AGT3:AGT54=ADL28)*(AGV3:AGV54="L"))+SUMPRODUCT((AGQ3:AGQ54=ADL26)*(AGT3:AGT54=ADL28)*(AGV3:AGV54="L"))+SUMPRODUCT((AGQ3:AGQ54=ADL27)*(AGT3:AGT54=ADL28)*(AGV3:AGV54="L"))</f>
        <v>0</v>
      </c>
      <c r="ADP28" s="385">
        <f ca="1">SUMPRODUCT((AGQ3:AGQ54=ADL28)*(AGT3:AGT54=ADL29)*AGR3:AGR54)+SUMPRODUCT((AGQ3:AGQ54=ADL28)*(AGT3:AGT54=ADL25)*AGR3:AGR54)+SUMPRODUCT((AGQ3:AGQ54=ADL28)*(AGT3:AGT54=ADL26)*AGR3:AGR54)+SUMPRODUCT((AGQ3:AGQ54=ADL28)*(AGT3:AGT54=ADL27)*AGR3:AGR54)+SUMPRODUCT((AGQ3:AGQ54=ADL29)*(AGT3:AGT54=ADL28)*AGS3:AGS54)+SUMPRODUCT((AGQ3:AGQ54=ADL25)*(AGT3:AGT54=ADL28)*AGS3:AGS54)+SUMPRODUCT((AGQ3:AGQ54=ADL26)*(AGT3:AGT54=ADL28)*AGS3:AGS54)+SUMPRODUCT((AGQ3:AGQ54=ADL27)*(AGT3:AGT54=ADL28)*AGS3:AGS54)</f>
        <v>0</v>
      </c>
      <c r="ADQ28" s="385">
        <f ca="1">SUMPRODUCT((AGQ3:AGQ54=ADL28)*(AGT3:AGT54=ADL29)*AGS3:AGS54)+SUMPRODUCT((AGQ3:AGQ54=ADL28)*(AGT3:AGT54=ADL25)*AGS3:AGS54)+SUMPRODUCT((AGQ3:AGQ54=ADL28)*(AGT3:AGT54=ADL26)*AGS3:AGS54)+SUMPRODUCT((AGQ3:AGQ54=ADL28)*(AGT3:AGT54=ADL27)*AGS3:AGS54)+SUMPRODUCT((AGQ3:AGQ54=ADL29)*(AGT3:AGT54=ADL28)*AGR3:AGR54)+SUMPRODUCT((AGQ3:AGQ54=ADL25)*(AGT3:AGT54=ADL28)*AGR3:AGR54)+SUMPRODUCT((AGQ3:AGQ54=ADL26)*(AGT3:AGT54=ADL28)*AGR3:AGR54)+SUMPRODUCT((AGQ3:AGQ54=ADL27)*(AGT3:AGT54=ADL28)*AGR3:AGR54)</f>
        <v>0</v>
      </c>
      <c r="ADR28" s="385">
        <f t="shared" ca="1" si="3980"/>
        <v>1000</v>
      </c>
      <c r="ADS28" s="385">
        <f t="shared" ca="1" si="3981"/>
        <v>0</v>
      </c>
      <c r="ADT28" s="385">
        <f ca="1">IF(ADL28&lt;&gt;"",VLOOKUP(ADL28,ACS4:ACY52,7,FALSE),"")</f>
        <v>1000</v>
      </c>
      <c r="ADU28" s="385">
        <f ca="1">IF(ADL28&lt;&gt;"",VLOOKUP(ADL28,ACS4:ACY52,5,FALSE),"")</f>
        <v>0</v>
      </c>
      <c r="ADV28" s="385">
        <f ca="1">IF(ADL28&lt;&gt;"",VLOOKUP(ADL28,ACS4:ADA52,9,FALSE),"")</f>
        <v>28</v>
      </c>
      <c r="ADW28" s="385">
        <f t="shared" ca="1" si="3982"/>
        <v>0</v>
      </c>
      <c r="ADX28" s="385">
        <f t="shared" ref="ADX28" ca="1" si="4921">IF(ADL28&lt;&gt;"",RANK(ADW28,ADW25:ADW29),"")</f>
        <v>1</v>
      </c>
      <c r="ADY28" s="385">
        <f t="shared" ref="ADY28" ca="1" si="4922">IF(ADL28&lt;&gt;"",SUMPRODUCT((ADW25:ADW29=ADW28)*(ADR25:ADR29&gt;ADR28)),"")</f>
        <v>0</v>
      </c>
      <c r="ADZ28" s="385">
        <f t="shared" ref="ADZ28" ca="1" si="4923">IF(ADL28&lt;&gt;"",SUMPRODUCT((ADW25:ADW29=ADW28)*(ADR25:ADR29=ADR28)*(ADP25:ADP29&gt;ADP28)),"")</f>
        <v>0</v>
      </c>
      <c r="AEA28" s="385">
        <f t="shared" ref="AEA28" ca="1" si="4924">IF(ADL28&lt;&gt;"",SUMPRODUCT((ADW25:ADW29=ADW28)*(ADR25:ADR29=ADR28)*(ADP25:ADP29=ADP28)*(ADT25:ADT29&gt;ADT28)),"")</f>
        <v>0</v>
      </c>
      <c r="AEB28" s="385">
        <f t="shared" ref="AEB28" ca="1" si="4925">IF(ADL28&lt;&gt;"",SUMPRODUCT((ADW25:ADW29=ADW28)*(ADR25:ADR29=ADR28)*(ADP25:ADP29=ADP28)*(ADT25:ADT29=ADT28)*(ADU25:ADU29&gt;ADU28)),"")</f>
        <v>0</v>
      </c>
      <c r="AEC28" s="385">
        <f t="shared" ref="AEC28" ca="1" si="4926">IF(ADL28&lt;&gt;"",SUMPRODUCT((ADW25:ADW29=ADW28)*(ADR25:ADR29=ADR28)*(ADP25:ADP29=ADP28)*(ADT25:ADT29=ADT28)*(ADU25:ADU29=ADU28)*(ADV25:ADV29&gt;ADV28)),"")</f>
        <v>0</v>
      </c>
      <c r="AED28" s="385">
        <f t="shared" ref="AED28" ca="1" si="4927">IF(ADL28&lt;&gt;"",IF(AED80&lt;&gt;"",IF(ADK76=3,AED80,AED80+ADK76),SUM(ADX28:AEC28)),"")</f>
        <v>1</v>
      </c>
      <c r="AEE28" s="385" t="str">
        <f t="shared" ref="AEE28" ca="1" si="4928">IF(ADL28&lt;&gt;"",INDEX(ADL25:ADL29,MATCH(4,AED25:AED29,0),0),"")</f>
        <v>England</v>
      </c>
      <c r="AEF28" s="385" t="str">
        <f t="shared" ca="1" si="4249"/>
        <v/>
      </c>
      <c r="AEG28" s="385" t="str">
        <f ca="1">IF(AEF28&lt;&gt;"",SUMPRODUCT((AGQ3:AGQ54=AEF28)*(AGT3:AGT54=AEF29)*(AGU3:AGU54="W"))+SUMPRODUCT((AGQ3:AGQ54=AEF28)*(AGT3:AGT54=AEF26)*(AGU3:AGU54="W"))+SUMPRODUCT((AGQ3:AGQ54=AEF28)*(AGT3:AGT54=AEF27)*(AGU3:AGU54="W"))+SUMPRODUCT((AGQ3:AGQ54=AEF29)*(AGT3:AGT54=AEF28)*(AGV3:AGV54="W"))+SUMPRODUCT((AGQ3:AGQ54=AEF26)*(AGT3:AGT54=AEF28)*(AGV3:AGV54="W"))+SUMPRODUCT((AGQ3:AGQ54=AEF27)*(AGT3:AGT54=AEF28)*(AGV3:AGV54="W")),"")</f>
        <v/>
      </c>
      <c r="AEH28" s="385" t="str">
        <f ca="1">IF(AEF28&lt;&gt;"",SUMPRODUCT((AGQ3:AGQ54=AEF28)*(AGT3:AGT54=AEF29)*(AGU3:AGU54="D"))+SUMPRODUCT((AGQ3:AGQ54=AEF28)*(AGT3:AGT54=AEF26)*(AGU3:AGU54="D"))+SUMPRODUCT((AGQ3:AGQ54=AEF28)*(AGT3:AGT54=AEF27)*(AGU3:AGU54="D"))+SUMPRODUCT((AGQ3:AGQ54=AEF29)*(AGT3:AGT54=AEF28)*(AGU3:AGU54="D"))+SUMPRODUCT((AGQ3:AGQ54=AEF26)*(AGT3:AGT54=AEF28)*(AGU3:AGU54="D"))+SUMPRODUCT((AGQ3:AGQ54=AEF27)*(AGT3:AGT54=AEF28)*(AGU3:AGU54="D")),"")</f>
        <v/>
      </c>
      <c r="AEI28" s="385" t="str">
        <f ca="1">IF(AEF28&lt;&gt;"",SUMPRODUCT((AGQ3:AGQ54=AEF28)*(AGT3:AGT54=AEF29)*(AGU3:AGU54="L"))+SUMPRODUCT((AGQ3:AGQ54=AEF28)*(AGT3:AGT54=AEF26)*(AGU3:AGU54="L"))+SUMPRODUCT((AGQ3:AGQ54=AEF28)*(AGT3:AGT54=AEF27)*(AGU3:AGU54="L"))+SUMPRODUCT((AGQ3:AGQ54=AEF29)*(AGT3:AGT54=AEF28)*(AGV3:AGV54="L"))+SUMPRODUCT((AGQ3:AGQ54=AEF26)*(AGT3:AGT54=AEF28)*(AGV3:AGV54="L"))+SUMPRODUCT((AGQ3:AGQ54=AEF27)*(AGT3:AGT54=AEF28)*(AGV3:AGV54="L")),"")</f>
        <v/>
      </c>
      <c r="AEJ28" s="385">
        <f ca="1">SUMPRODUCT((AGQ3:AGQ54=AEF28)*(AGT3:AGT54=AEF29)*AGR3:AGR54)+SUMPRODUCT((AGQ3:AGQ54=AEF28)*(AGT3:AGT54=AEF25)*AGR3:AGR54)+SUMPRODUCT((AGQ3:AGQ54=AEF28)*(AGT3:AGT54=AEF26)*AGR3:AGR54)+SUMPRODUCT((AGQ3:AGQ54=AEF28)*(AGT3:AGT54=AEF27)*AGR3:AGR54)+SUMPRODUCT((AGQ3:AGQ54=AEF29)*(AGT3:AGT54=AEF28)*AGS3:AGS54)+SUMPRODUCT((AGQ3:AGQ54=AEF25)*(AGT3:AGT54=AEF28)*AGS3:AGS54)+SUMPRODUCT((AGQ3:AGQ54=AEF26)*(AGT3:AGT54=AEF28)*AGS3:AGS54)+SUMPRODUCT((AGQ3:AGQ54=AEF27)*(AGT3:AGT54=AEF28)*AGS3:AGS54)</f>
        <v>0</v>
      </c>
      <c r="AEK28" s="385">
        <f ca="1">SUMPRODUCT((AGQ3:AGQ54=AEF28)*(AGT3:AGT54=AEF29)*AGS3:AGS54)+SUMPRODUCT((AGQ3:AGQ54=AEF28)*(AGT3:AGT54=AEF25)*AGS3:AGS54)+SUMPRODUCT((AGQ3:AGQ54=AEF28)*(AGT3:AGT54=AEF26)*AGS3:AGS54)+SUMPRODUCT((AGQ3:AGQ54=AEF28)*(AGT3:AGT54=AEF27)*AGS3:AGS54)+SUMPRODUCT((AGQ3:AGQ54=AEF29)*(AGT3:AGT54=AEF28)*AGR3:AGR54)+SUMPRODUCT((AGQ3:AGQ54=AEF25)*(AGT3:AGT54=AEF28)*AGR3:AGR54)+SUMPRODUCT((AGQ3:AGQ54=AEF26)*(AGT3:AGT54=AEF28)*AGR3:AGR54)+SUMPRODUCT((AGQ3:AGQ54=AEF27)*(AGT3:AGT54=AEF28)*AGR3:AGR54)</f>
        <v>0</v>
      </c>
      <c r="AEL28" s="385">
        <f t="shared" ca="1" si="4250"/>
        <v>1000</v>
      </c>
      <c r="AEM28" s="385" t="str">
        <f t="shared" ca="1" si="4251"/>
        <v/>
      </c>
      <c r="AEN28" s="385" t="str">
        <f ca="1">IF(AEF28&lt;&gt;"",VLOOKUP(AEF28,ACS4:ACY52,7,FALSE),"")</f>
        <v/>
      </c>
      <c r="AEO28" s="385" t="str">
        <f ca="1">IF(AEF28&lt;&gt;"",VLOOKUP(AEF28,ACS4:ACY52,5,FALSE),"")</f>
        <v/>
      </c>
      <c r="AEP28" s="385" t="str">
        <f ca="1">IF(AEF28&lt;&gt;"",VLOOKUP(AEF28,ACS4:ADA52,9,FALSE),"")</f>
        <v/>
      </c>
      <c r="AEQ28" s="385" t="str">
        <f t="shared" ca="1" si="4252"/>
        <v/>
      </c>
      <c r="AER28" s="385" t="str">
        <f t="shared" ref="AER28" ca="1" si="4929">IF(AEF28&lt;&gt;"",RANK(AEQ28,AEQ25:AEQ29),"")</f>
        <v/>
      </c>
      <c r="AES28" s="385" t="str">
        <f t="shared" ref="AES28" ca="1" si="4930">IF(AEF28&lt;&gt;"",SUMPRODUCT((AEQ25:AEQ29=AEQ28)*(AEL25:AEL29&gt;AEL28)),"")</f>
        <v/>
      </c>
      <c r="AET28" s="385" t="str">
        <f t="shared" ref="AET28" ca="1" si="4931">IF(AEF28&lt;&gt;"",SUMPRODUCT((AEQ25:AEQ29=AEQ28)*(AEL25:AEL29=AEL28)*(AEJ25:AEJ29&gt;AEJ28)),"")</f>
        <v/>
      </c>
      <c r="AEU28" s="385" t="str">
        <f t="shared" ref="AEU28" ca="1" si="4932">IF(AEF28&lt;&gt;"",SUMPRODUCT((AEQ25:AEQ29=AEQ28)*(AEL25:AEL29=AEL28)*(AEJ25:AEJ29=AEJ28)*(AEN25:AEN29&gt;AEN28)),"")</f>
        <v/>
      </c>
      <c r="AEV28" s="385" t="str">
        <f t="shared" ref="AEV28" ca="1" si="4933">IF(AEF28&lt;&gt;"",SUMPRODUCT((AEQ25:AEQ29=AEQ28)*(AEL25:AEL29=AEL28)*(AEJ25:AEJ29=AEJ28)*(AEN25:AEN29=AEN28)*(AEO25:AEO29&gt;AEO28)),"")</f>
        <v/>
      </c>
      <c r="AEW28" s="385" t="str">
        <f t="shared" ref="AEW28" ca="1" si="4934">IF(AEF28&lt;&gt;"",SUMPRODUCT((AEQ25:AEQ29=AEQ28)*(AEL25:AEL29=AEL28)*(AEJ25:AEJ29=AEJ28)*(AEN25:AEN29=AEN28)*(AEO25:AEO29=AEO28)*(AEP25:AEP29&gt;AEP28)),"")</f>
        <v/>
      </c>
      <c r="AEX28" s="385" t="str">
        <f t="shared" ref="AEX28" ca="1" si="4935">IF(AEF28&lt;&gt;"",IF(AEX80&lt;&gt;"",IF(AEE76=3,AEX80,AEX80+AEE76),SUM(AER28:AEW28)+1),"")</f>
        <v/>
      </c>
      <c r="AEY28" s="385" t="str">
        <f t="shared" ref="AEY28" ca="1" si="4936">IF(AEF28&lt;&gt;"",INDEX(AEF26:AEF29,MATCH(4,AEX26:AEX29,0),0),"")</f>
        <v/>
      </c>
      <c r="AEZ28" s="385" t="str">
        <f t="shared" ca="1" si="4572"/>
        <v/>
      </c>
      <c r="AFA28" s="385">
        <f ca="1">SUMPRODUCT((AGQ3:AGQ54=AEZ28)*(AGT3:AGT54=AEZ29)*(AGU3:AGU54="W"))+SUMPRODUCT((AGQ3:AGQ54=AEZ28)*(AGT3:AGT54=AEZ30)*(AGU3:AGU54="W"))+SUMPRODUCT((AGQ3:AGQ54=AEZ28)*(AGT3:AGT54=AEZ27)*(AGU3:AGU54="W"))+SUMPRODUCT((AGQ3:AGQ54=AEZ29)*(AGT3:AGT54=AEZ28)*(AGV3:AGV54="W"))+SUMPRODUCT((AGQ3:AGQ54=AEZ30)*(AGT3:AGT54=AEZ28)*(AGV3:AGV54="W"))+SUMPRODUCT((AGQ3:AGQ54=AEZ27)*(AGT3:AGT54=AEZ28)*(AGV3:AGV54="W"))</f>
        <v>0</v>
      </c>
      <c r="AFB28" s="385">
        <f ca="1">SUMPRODUCT((AGQ3:AGQ54=AEZ28)*(AGT3:AGT54=AEZ29)*(AGU3:AGU54="D"))+SUMPRODUCT((AGQ3:AGQ54=AEZ28)*(AGT3:AGT54=AEZ30)*(AGU3:AGU54="D"))+SUMPRODUCT((AGQ3:AGQ54=AEZ28)*(AGT3:AGT54=AEZ27)*(AGU3:AGU54="D"))+SUMPRODUCT((AGQ3:AGQ54=AEZ29)*(AGT3:AGT54=AEZ28)*(AGU3:AGU54="D"))+SUMPRODUCT((AGQ3:AGQ54=AEZ30)*(AGT3:AGT54=AEZ28)*(AGU3:AGU54="D"))+SUMPRODUCT((AGQ3:AGQ54=AEZ27)*(AGT3:AGT54=AEZ28)*(AGU3:AGU54="D"))</f>
        <v>0</v>
      </c>
      <c r="AFC28" s="385">
        <f ca="1">SUMPRODUCT((AGQ3:AGQ54=AEZ28)*(AGT3:AGT54=AEZ29)*(AGU3:AGU54="L"))+SUMPRODUCT((AGQ3:AGQ54=AEZ28)*(AGT3:AGT54=AEZ30)*(AGU3:AGU54="L"))+SUMPRODUCT((AGQ3:AGQ54=AEZ28)*(AGT3:AGT54=AEZ27)*(AGU3:AGU54="L"))+SUMPRODUCT((AGQ3:AGQ54=AEZ29)*(AGT3:AGT54=AEZ28)*(AGV3:AGV54="L"))+SUMPRODUCT((AGQ3:AGQ54=AEZ30)*(AGT3:AGT54=AEZ28)*(AGV3:AGV54="L"))+SUMPRODUCT((AGQ3:AGQ54=AEZ27)*(AGT3:AGT54=AEZ28)*(AGV3:AGV54="L"))</f>
        <v>0</v>
      </c>
      <c r="AFD28" s="385">
        <f ca="1">SUMPRODUCT((AGQ3:AGQ54=AEZ28)*(AGT3:AGT54=AEZ29)*AGR3:AGR54)+SUMPRODUCT((AGQ3:AGQ54=AEZ28)*(AGT3:AGT54=AEZ25)*AGR3:AGR54)+SUMPRODUCT((AGQ3:AGQ54=AEZ28)*(AGT3:AGT54=AEZ26)*AGR3:AGR54)+SUMPRODUCT((AGQ3:AGQ54=AEZ28)*(AGT3:AGT54=AEZ27)*AGR3:AGR54)+SUMPRODUCT((AGQ3:AGQ54=AEZ29)*(AGT3:AGT54=AEZ28)*AGS3:AGS54)+SUMPRODUCT((AGQ3:AGQ54=AEZ25)*(AGT3:AGT54=AEZ28)*AGS3:AGS54)+SUMPRODUCT((AGQ3:AGQ54=AEZ26)*(AGT3:AGT54=AEZ28)*AGS3:AGS54)+SUMPRODUCT((AGQ3:AGQ54=AEZ27)*(AGT3:AGT54=AEZ28)*AGS3:AGS54)</f>
        <v>0</v>
      </c>
      <c r="AFE28" s="385">
        <f ca="1">SUMPRODUCT((AGQ3:AGQ54=AEZ28)*(AGT3:AGT54=AEZ29)*AGS3:AGS54)+SUMPRODUCT((AGQ3:AGQ54=AEZ28)*(AGT3:AGT54=AEZ25)*AGS3:AGS54)+SUMPRODUCT((AGQ3:AGQ54=AEZ28)*(AGT3:AGT54=AEZ26)*AGS3:AGS54)+SUMPRODUCT((AGQ3:AGQ54=AEZ28)*(AGT3:AGT54=AEZ27)*AGS3:AGS54)+SUMPRODUCT((AGQ3:AGQ54=AEZ29)*(AGT3:AGT54=AEZ28)*AGR3:AGR54)+SUMPRODUCT((AGQ3:AGQ54=AEZ25)*(AGT3:AGT54=AEZ28)*AGR3:AGR54)+SUMPRODUCT((AGQ3:AGQ54=AEZ26)*(AGT3:AGT54=AEZ28)*AGR3:AGR54)+SUMPRODUCT((AGQ3:AGQ54=AEZ27)*(AGT3:AGT54=AEZ28)*AGR3:AGR54)</f>
        <v>0</v>
      </c>
      <c r="AFF28" s="385">
        <f t="shared" ca="1" si="4573"/>
        <v>1000</v>
      </c>
      <c r="AFG28" s="385" t="str">
        <f t="shared" ca="1" si="4574"/>
        <v/>
      </c>
      <c r="AFH28" s="385" t="str">
        <f ca="1">IF(AEZ28&lt;&gt;"",VLOOKUP(AEZ28,ACS4:ACY52,7,FALSE),"")</f>
        <v/>
      </c>
      <c r="AFI28" s="385" t="str">
        <f ca="1">IF(AEZ28&lt;&gt;"",VLOOKUP(AEZ28,ACS4:ACY52,5,FALSE),"")</f>
        <v/>
      </c>
      <c r="AFJ28" s="385" t="str">
        <f ca="1">IF(AEZ28&lt;&gt;"",VLOOKUP(AEZ28,ACS4:ADA52,9,FALSE),"")</f>
        <v/>
      </c>
      <c r="AFK28" s="385" t="str">
        <f t="shared" ca="1" si="4575"/>
        <v/>
      </c>
      <c r="AFL28" s="385" t="str">
        <f t="shared" ref="AFL28" ca="1" si="4937">IF(AEZ28&lt;&gt;"",RANK(AFK28,AFK25:AFK29),"")</f>
        <v/>
      </c>
      <c r="AFM28" s="385" t="str">
        <f t="shared" ref="AFM28" ca="1" si="4938">IF(AEZ28&lt;&gt;"",SUMPRODUCT((AFK25:AFK29=AFK28)*(AFF25:AFF29&gt;AFF28)),"")</f>
        <v/>
      </c>
      <c r="AFN28" s="385" t="str">
        <f t="shared" ref="AFN28" ca="1" si="4939">IF(AEZ28&lt;&gt;"",SUMPRODUCT((AFK25:AFK29=AFK28)*(AFF25:AFF29=AFF28)*(AFD25:AFD29&gt;AFD28)),"")</f>
        <v/>
      </c>
      <c r="AFO28" s="385" t="str">
        <f t="shared" ref="AFO28" ca="1" si="4940">IF(AEZ28&lt;&gt;"",SUMPRODUCT((AFK25:AFK29=AFK28)*(AFF25:AFF29=AFF28)*(AFD25:AFD29=AFD28)*(AFH25:AFH29&gt;AFH28)),"")</f>
        <v/>
      </c>
      <c r="AFP28" s="385" t="str">
        <f t="shared" ref="AFP28" ca="1" si="4941">IF(AEZ28&lt;&gt;"",SUMPRODUCT((AFK25:AFK29=AFK28)*(AFF25:AFF29=AFF28)*(AFD25:AFD29=AFD28)*(AFH25:AFH29=AFH28)*(AFI25:AFI29&gt;AFI28)),"")</f>
        <v/>
      </c>
      <c r="AFQ28" s="385" t="str">
        <f t="shared" ref="AFQ28" ca="1" si="4942">IF(AEZ28&lt;&gt;"",SUMPRODUCT((AFK25:AFK29=AFK28)*(AFF25:AFF29=AFF28)*(AFD25:AFD29=AFD28)*(AFH25:AFH29=AFH28)*(AFI25:AFI29=AFI28)*(AFJ25:AFJ29&gt;AFJ28)),"")</f>
        <v/>
      </c>
      <c r="AFR28" s="385" t="str">
        <f t="shared" ca="1" si="4582"/>
        <v/>
      </c>
      <c r="AFS28" s="385" t="str">
        <f t="shared" ref="AFS28" ca="1" si="4943">IF(AEZ28&lt;&gt;"",INDEX(AEZ27:AEZ29,MATCH(4,AFR27:AFR29,0),0),"")</f>
        <v/>
      </c>
      <c r="AFT28" s="385" t="str">
        <f t="shared" ref="AFT28" si="4944">IF(ADJ25&lt;&gt;"",ADJ25,"")</f>
        <v/>
      </c>
      <c r="AFU28" s="385">
        <f ca="1">SUMPRODUCT((AGQ3:AGQ54=AFT28)*(AGT3:AGT54=AFT29)*(AGU3:AGU54="W"))+SUMPRODUCT((AGQ3:AGQ54=AFT28)*(AGT3:AGT54=AFT30)*(AGU3:AGU54="W"))+SUMPRODUCT((AGQ3:AGQ54=AFT28)*(AGT3:AGT54=AFT31)*(AGU3:AGU54="W"))+SUMPRODUCT((AGQ3:AGQ54=AFT29)*(AGT3:AGT54=AFT28)*(AGV3:AGV54="W"))+SUMPRODUCT((AGQ3:AGQ54=AFT30)*(AGT3:AGT54=AFT28)*(AGV3:AGV54="W"))+SUMPRODUCT((AGQ3:AGQ54=AFT31)*(AGT3:AGT54=AFT28)*(AGV3:AGV54="W"))</f>
        <v>0</v>
      </c>
      <c r="AFV28" s="385">
        <f ca="1">SUMPRODUCT((AGQ3:AGQ54=AFT28)*(AGT3:AGT54=AFT29)*(AGU3:AGU54="D"))+SUMPRODUCT((AGQ3:AGQ54=AFT28)*(AGT3:AGT54=AFT30)*(AGU3:AGU54="D"))+SUMPRODUCT((AGQ3:AGQ54=AFT28)*(AGT3:AGT54=AFT31)*(AGU3:AGU54="D"))+SUMPRODUCT((AGQ3:AGQ54=AFT29)*(AGT3:AGT54=AFT28)*(AGU3:AGU54="D"))+SUMPRODUCT((AGQ3:AGQ54=AFT30)*(AGT3:AGT54=AFT28)*(AGU3:AGU54="D"))+SUMPRODUCT((AGQ3:AGQ54=AFT31)*(AGT3:AGT54=AFT28)*(AGU3:AGU54="D"))</f>
        <v>0</v>
      </c>
      <c r="AFW28" s="385">
        <f ca="1">SUMPRODUCT((AGQ3:AGQ54=AFT28)*(AGT3:AGT54=AFT29)*(AGU3:AGU54="L"))+SUMPRODUCT((AGQ3:AGQ54=AFT28)*(AGT3:AGT54=AFT30)*(AGU3:AGU54="L"))+SUMPRODUCT((AGQ3:AGQ54=AFT28)*(AGT3:AGT54=AFT31)*(AGU3:AGU54="L"))+SUMPRODUCT((AGQ3:AGQ54=AFT29)*(AGT3:AGT54=AFT28)*(AGV3:AGV54="L"))+SUMPRODUCT((AGQ3:AGQ54=AFT30)*(AGT3:AGT54=AFT28)*(AGV3:AGV54="L"))+SUMPRODUCT((AGQ3:AGQ54=AFT31)*(AGT3:AGT54=AFT28)*(AGV3:AGV54="L"))</f>
        <v>0</v>
      </c>
      <c r="AFX28" s="385">
        <f ca="1">SUMPRODUCT((AGQ3:AGQ54=AFT28)*(AGT3:AGT54=AFT29)*AGR3:AGR54)+SUMPRODUCT((AGQ3:AGQ54=AFT28)*(AGT3:AGT54=AFT25)*AGR3:AGR54)+SUMPRODUCT((AGQ3:AGQ54=AFT28)*(AGT3:AGT54=AFT26)*AGR3:AGR54)+SUMPRODUCT((AGQ3:AGQ54=AFT28)*(AGT3:AGT54=AFT27)*AGR3:AGR54)+SUMPRODUCT((AGQ3:AGQ54=AFT29)*(AGT3:AGT54=AFT28)*AGS3:AGS54)+SUMPRODUCT((AGQ3:AGQ54=AFT25)*(AGT3:AGT54=AFT28)*AGS3:AGS54)+SUMPRODUCT((AGQ3:AGQ54=AFT26)*(AGT3:AGT54=AFT28)*AGS3:AGS54)+SUMPRODUCT((AGQ3:AGQ54=AFT27)*(AGT3:AGT54=AFT28)*AGS3:AGS54)</f>
        <v>0</v>
      </c>
      <c r="AFY28" s="385">
        <f ca="1">SUMPRODUCT((AGQ3:AGQ54=AFT28)*(AGT3:AGT54=AFT29)*AGS3:AGS54)+SUMPRODUCT((AGQ3:AGQ54=AFT28)*(AGT3:AGT54=AFT25)*AGS3:AGS54)+SUMPRODUCT((AGQ3:AGQ54=AFT28)*(AGT3:AGT54=AFT26)*AGS3:AGS54)+SUMPRODUCT((AGQ3:AGQ54=AFT28)*(AGT3:AGT54=AFT27)*AGS3:AGS54)+SUMPRODUCT((AGQ3:AGQ54=AFT29)*(AGT3:AGT54=AFT28)*AGR3:AGR54)+SUMPRODUCT((AGQ3:AGQ54=AFT25)*(AGT3:AGT54=AFT28)*AGR3:AGR54)+SUMPRODUCT((AGQ3:AGQ54=AFT26)*(AGT3:AGT54=AFT28)*AGR3:AGR54)+SUMPRODUCT((AGQ3:AGQ54=AFT27)*(AGT3:AGT54=AFT28)*AGR3:AGR54)</f>
        <v>0</v>
      </c>
      <c r="AFZ28" s="385">
        <f t="shared" ref="AFZ28" ca="1" si="4945">AFX28-AFY28+1000</f>
        <v>1000</v>
      </c>
      <c r="AGA28" s="385" t="str">
        <f t="shared" ref="AGA28" si="4946">IF(AFT28&lt;&gt;"",AFU28*3+AFV28*1,"")</f>
        <v/>
      </c>
      <c r="AGB28" s="385" t="str">
        <f>IF(AFT28&lt;&gt;"",VLOOKUP(AFT28,ACS4:ACY52,7,FALSE),"")</f>
        <v/>
      </c>
      <c r="AGC28" s="385" t="str">
        <f>IF(AFT28&lt;&gt;"",VLOOKUP(AFT28,ACS4:ACY52,5,FALSE),"")</f>
        <v/>
      </c>
      <c r="AGD28" s="385" t="str">
        <f>IF(AFT28&lt;&gt;"",VLOOKUP(AFT28,ACS4:ADA52,9,FALSE),"")</f>
        <v/>
      </c>
      <c r="AGE28" s="385" t="str">
        <f t="shared" ref="AGE28" si="4947">AGA28</f>
        <v/>
      </c>
      <c r="AGF28" s="385" t="str">
        <f t="shared" ref="AGF28" si="4948">IF(AFT28&lt;&gt;"",RANK(AGE28,ADW25:ADW29),"")</f>
        <v/>
      </c>
      <c r="AGG28" s="385" t="str">
        <f t="shared" ref="AGG28" si="4949">IF(AFT28&lt;&gt;"",SUMPRODUCT((AGE25:AGE29=AGE28)*(AFZ25:AFZ29&gt;AFZ28)),"")</f>
        <v/>
      </c>
      <c r="AGH28" s="385" t="str">
        <f t="shared" ref="AGH28" si="4950">IF(AFT28&lt;&gt;"",SUMPRODUCT((AGE25:AGE29=AGE28)*(AFZ25:AFZ29=AFZ28)*(AFX25:AFX29&gt;AFX28)),"")</f>
        <v/>
      </c>
      <c r="AGI28" s="385" t="str">
        <f t="shared" ref="AGI28" si="4951">IF(AFT28&lt;&gt;"",SUMPRODUCT((AGE25:AGE29=AGE28)*(AFZ25:AFZ29=AFZ28)*(AFX25:AFX29=AFX28)*(AGB25:AGB29&gt;AGB28)),"")</f>
        <v/>
      </c>
      <c r="AGJ28" s="385" t="str">
        <f t="shared" ref="AGJ28" si="4952">IF(AFT28&lt;&gt;"",SUMPRODUCT((AGE25:AGE29=AGE28)*(AFZ25:AFZ29=AFZ28)*(AFX25:AFX29=AFX28)*(AGB25:AGB29=AGB28)*(AGC25:AGC29&gt;AGC28)),"")</f>
        <v/>
      </c>
      <c r="AGK28" s="385" t="str">
        <f t="shared" ref="AGK28" si="4953">IF(AFT28&lt;&gt;"",SUMPRODUCT((AGE25:AGE29=AGE28)*(AFZ25:AFZ29=AFZ28)*(AFX25:AFX29=AFX28)*(AGB25:AGB29=AGB28)*(AGC25:AGC29=AGC28)*(AGD25:AGD29&gt;AGD28)),"")</f>
        <v/>
      </c>
      <c r="AGL28" s="385" t="str">
        <f t="shared" ref="AGL28" si="4954">IF(AFT28&lt;&gt;"",SUM(AGF28:AGK28)+3,"")</f>
        <v/>
      </c>
      <c r="AGM28" s="385" t="str">
        <f t="shared" ref="AGM28" si="4955">IF(AFT28&lt;&gt;"",IF(AGL28=4,AFT28,AFT29),"")</f>
        <v/>
      </c>
      <c r="AGN28" s="385" t="str">
        <f t="shared" ref="AGN28" ca="1" si="4956">IF(AGM28&lt;&gt;"",AGM28,IF(AFS28&lt;&gt;"",AFS28,IF(AEY28&lt;&gt;"",AEY28,IF(AEE28&lt;&gt;"",AEE28,ADE28))))</f>
        <v>England</v>
      </c>
      <c r="AGO28" s="385">
        <v>4</v>
      </c>
      <c r="AGP28" s="385">
        <v>26</v>
      </c>
      <c r="AGQ28" s="389"/>
      <c r="AGR28" s="389"/>
      <c r="AGS28" s="389"/>
      <c r="AGT28" s="389"/>
      <c r="AGU28" s="389"/>
      <c r="AGX28" s="385">
        <f ca="1">VLOOKUP(AGY28,AKT25:AKU29,2,FALSE)</f>
        <v>3</v>
      </c>
      <c r="AGY28" s="386" t="str">
        <f t="shared" si="3992"/>
        <v>Netherlands</v>
      </c>
      <c r="AGZ28" s="385">
        <f ca="1">SUMPRODUCT((AKW3:AKW54=AGY28)*(ALA3:ALA54="W"))+SUMPRODUCT((AKZ3:AKZ54=AGY28)*(ALB3:ALB54="W"))</f>
        <v>0</v>
      </c>
      <c r="AHA28" s="385">
        <f ca="1">SUMPRODUCT((AKW3:AKW54=AGY28)*(ALA3:ALA54="D"))+SUMPRODUCT((AKZ3:AKZ54=AGY28)*(ALB3:ALB54="D"))</f>
        <v>0</v>
      </c>
      <c r="AHB28" s="385">
        <f ca="1">SUMPRODUCT((AKW3:AKW54=AGY28)*(ALA3:ALA54="L"))+SUMPRODUCT((AKZ3:AKZ54=AGY28)*(ALB3:ALB54="L"))</f>
        <v>0</v>
      </c>
      <c r="AHC28" s="385">
        <f t="shared" ref="AHC28" ca="1" si="4957">SUMIF(AKW3:AKW72,AGY28,AKX3:AKX72)+SUMIF(AKZ3:AKZ72,AGY28,AKY3:AKY72)</f>
        <v>0</v>
      </c>
      <c r="AHD28" s="385">
        <f t="shared" ref="AHD28" ca="1" si="4958">SUMIF(AKZ3:AKZ72,AGY28,AKX3:AKX72)+SUMIF(AKW3:AKW72,AGY28,AKY3:AKY72)</f>
        <v>0</v>
      </c>
      <c r="AHE28" s="385">
        <f t="shared" ca="1" si="3995"/>
        <v>1000</v>
      </c>
      <c r="AHF28" s="385">
        <f t="shared" ca="1" si="3996"/>
        <v>0</v>
      </c>
      <c r="AHG28" s="391">
        <f t="shared" si="207"/>
        <v>13</v>
      </c>
      <c r="AHH28" s="385">
        <f t="shared" ref="AHH28" ca="1" si="4959">IF(COUNTIF(AHF25:AHF29,4)&lt;&gt;4,RANK(AHF28,AHF25:AHF29),AHF80)</f>
        <v>1</v>
      </c>
      <c r="AHJ28" s="385">
        <f t="shared" ref="AHJ28" ca="1" si="4960">SUMPRODUCT((AHH25:AHH28=AHH28)*(AHG25:AHG28&lt;AHG28))+AHH28</f>
        <v>2</v>
      </c>
      <c r="AHK28" s="386" t="str">
        <f t="shared" ref="AHK28" ca="1" si="4961">INDEX(AGY25:AGY29,MATCH(4,AHJ25:AHJ29,0),0)</f>
        <v>France</v>
      </c>
      <c r="AHL28" s="385">
        <f t="shared" ref="AHL28" ca="1" si="4962">INDEX(AHH25:AHH29,MATCH(AHK28,AGY25:AGY29,0),0)</f>
        <v>1</v>
      </c>
      <c r="AHM28" s="385" t="str">
        <f t="shared" ca="1" si="4591"/>
        <v>France</v>
      </c>
      <c r="AHN28" s="385" t="str">
        <f t="shared" ca="1" si="4592"/>
        <v/>
      </c>
      <c r="AHR28" s="385" t="str">
        <f t="shared" ca="1" si="4005"/>
        <v>France</v>
      </c>
      <c r="AHS28" s="385">
        <f ca="1">SUMPRODUCT((AKW3:AKW54=AHR28)*(AKZ3:AKZ54=AHR29)*(ALA3:ALA54="W"))+SUMPRODUCT((AKW3:AKW54=AHR28)*(AKZ3:AKZ54=AHR25)*(ALA3:ALA54="W"))+SUMPRODUCT((AKW3:AKW54=AHR28)*(AKZ3:AKZ54=AHR26)*(ALA3:ALA54="W"))+SUMPRODUCT((AKW3:AKW54=AHR28)*(AKZ3:AKZ54=AHR27)*(ALA3:ALA54="W"))+SUMPRODUCT((AKW3:AKW54=AHR29)*(AKZ3:AKZ54=AHR28)*(ALB3:ALB54="W"))+SUMPRODUCT((AKW3:AKW54=AHR25)*(AKZ3:AKZ54=AHR28)*(ALB3:ALB54="W"))+SUMPRODUCT((AKW3:AKW54=AHR26)*(AKZ3:AKZ54=AHR28)*(ALB3:ALB54="W"))+SUMPRODUCT((AKW3:AKW54=AHR27)*(AKZ3:AKZ54=AHR28)*(ALB3:ALB54="W"))</f>
        <v>0</v>
      </c>
      <c r="AHT28" s="385">
        <f ca="1">SUMPRODUCT((AKW3:AKW54=AHR28)*(AKZ3:AKZ54=AHR29)*(ALA3:ALA54="D"))+SUMPRODUCT((AKW3:AKW54=AHR28)*(AKZ3:AKZ54=AHR25)*(ALA3:ALA54="D"))+SUMPRODUCT((AKW3:AKW54=AHR28)*(AKZ3:AKZ54=AHR26)*(ALA3:ALA54="D"))+SUMPRODUCT((AKW3:AKW54=AHR28)*(AKZ3:AKZ54=AHR27)*(ALA3:ALA54="D"))+SUMPRODUCT((AKW3:AKW54=AHR29)*(AKZ3:AKZ54=AHR28)*(ALA3:ALA54="D"))+SUMPRODUCT((AKW3:AKW54=AHR25)*(AKZ3:AKZ54=AHR28)*(ALA3:ALA54="D"))+SUMPRODUCT((AKW3:AKW54=AHR26)*(AKZ3:AKZ54=AHR28)*(ALA3:ALA54="D"))+SUMPRODUCT((AKW3:AKW54=AHR27)*(AKZ3:AKZ54=AHR28)*(ALA3:ALA54="D"))</f>
        <v>0</v>
      </c>
      <c r="AHU28" s="385">
        <f ca="1">SUMPRODUCT((AKW3:AKW54=AHR28)*(AKZ3:AKZ54=AHR29)*(ALA3:ALA54="L"))+SUMPRODUCT((AKW3:AKW54=AHR28)*(AKZ3:AKZ54=AHR25)*(ALA3:ALA54="L"))+SUMPRODUCT((AKW3:AKW54=AHR28)*(AKZ3:AKZ54=AHR26)*(ALA3:ALA54="L"))+SUMPRODUCT((AKW3:AKW54=AHR28)*(AKZ3:AKZ54=AHR27)*(ALA3:ALA54="L"))+SUMPRODUCT((AKW3:AKW54=AHR29)*(AKZ3:AKZ54=AHR28)*(ALB3:ALB54="L"))+SUMPRODUCT((AKW3:AKW54=AHR25)*(AKZ3:AKZ54=AHR28)*(ALB3:ALB54="L"))+SUMPRODUCT((AKW3:AKW54=AHR26)*(AKZ3:AKZ54=AHR28)*(ALB3:ALB54="L"))+SUMPRODUCT((AKW3:AKW54=AHR27)*(AKZ3:AKZ54=AHR28)*(ALB3:ALB54="L"))</f>
        <v>0</v>
      </c>
      <c r="AHV28" s="385">
        <f ca="1">SUMPRODUCT((AKW3:AKW54=AHR28)*(AKZ3:AKZ54=AHR29)*AKX3:AKX54)+SUMPRODUCT((AKW3:AKW54=AHR28)*(AKZ3:AKZ54=AHR25)*AKX3:AKX54)+SUMPRODUCT((AKW3:AKW54=AHR28)*(AKZ3:AKZ54=AHR26)*AKX3:AKX54)+SUMPRODUCT((AKW3:AKW54=AHR28)*(AKZ3:AKZ54=AHR27)*AKX3:AKX54)+SUMPRODUCT((AKW3:AKW54=AHR29)*(AKZ3:AKZ54=AHR28)*AKY3:AKY54)+SUMPRODUCT((AKW3:AKW54=AHR25)*(AKZ3:AKZ54=AHR28)*AKY3:AKY54)+SUMPRODUCT((AKW3:AKW54=AHR26)*(AKZ3:AKZ54=AHR28)*AKY3:AKY54)+SUMPRODUCT((AKW3:AKW54=AHR27)*(AKZ3:AKZ54=AHR28)*AKY3:AKY54)</f>
        <v>0</v>
      </c>
      <c r="AHW28" s="385">
        <f ca="1">SUMPRODUCT((AKW3:AKW54=AHR28)*(AKZ3:AKZ54=AHR29)*AKY3:AKY54)+SUMPRODUCT((AKW3:AKW54=AHR28)*(AKZ3:AKZ54=AHR25)*AKY3:AKY54)+SUMPRODUCT((AKW3:AKW54=AHR28)*(AKZ3:AKZ54=AHR26)*AKY3:AKY54)+SUMPRODUCT((AKW3:AKW54=AHR28)*(AKZ3:AKZ54=AHR27)*AKY3:AKY54)+SUMPRODUCT((AKW3:AKW54=AHR29)*(AKZ3:AKZ54=AHR28)*AKX3:AKX54)+SUMPRODUCT((AKW3:AKW54=AHR25)*(AKZ3:AKZ54=AHR28)*AKX3:AKX54)+SUMPRODUCT((AKW3:AKW54=AHR26)*(AKZ3:AKZ54=AHR28)*AKX3:AKX54)+SUMPRODUCT((AKW3:AKW54=AHR27)*(AKZ3:AKZ54=AHR28)*AKX3:AKX54)</f>
        <v>0</v>
      </c>
      <c r="AHX28" s="385">
        <f t="shared" ca="1" si="4006"/>
        <v>1000</v>
      </c>
      <c r="AHY28" s="385">
        <f t="shared" ca="1" si="4007"/>
        <v>0</v>
      </c>
      <c r="AHZ28" s="385">
        <f ca="1">IF(AHR28&lt;&gt;"",VLOOKUP(AHR28,AGY4:AHE52,7,FALSE),"")</f>
        <v>1000</v>
      </c>
      <c r="AIA28" s="385">
        <f ca="1">IF(AHR28&lt;&gt;"",VLOOKUP(AHR28,AGY4:AHE52,5,FALSE),"")</f>
        <v>0</v>
      </c>
      <c r="AIB28" s="385">
        <f ca="1">IF(AHR28&lt;&gt;"",VLOOKUP(AHR28,AGY4:AHG52,9,FALSE),"")</f>
        <v>28</v>
      </c>
      <c r="AIC28" s="385">
        <f t="shared" ca="1" si="4008"/>
        <v>0</v>
      </c>
      <c r="AID28" s="385">
        <f t="shared" ref="AID28" ca="1" si="4963">IF(AHR28&lt;&gt;"",RANK(AIC28,AIC25:AIC29),"")</f>
        <v>1</v>
      </c>
      <c r="AIE28" s="385">
        <f t="shared" ref="AIE28" ca="1" si="4964">IF(AHR28&lt;&gt;"",SUMPRODUCT((AIC25:AIC29=AIC28)*(AHX25:AHX29&gt;AHX28)),"")</f>
        <v>0</v>
      </c>
      <c r="AIF28" s="385">
        <f t="shared" ref="AIF28" ca="1" si="4965">IF(AHR28&lt;&gt;"",SUMPRODUCT((AIC25:AIC29=AIC28)*(AHX25:AHX29=AHX28)*(AHV25:AHV29&gt;AHV28)),"")</f>
        <v>0</v>
      </c>
      <c r="AIG28" s="385">
        <f t="shared" ref="AIG28" ca="1" si="4966">IF(AHR28&lt;&gt;"",SUMPRODUCT((AIC25:AIC29=AIC28)*(AHX25:AHX29=AHX28)*(AHV25:AHV29=AHV28)*(AHZ25:AHZ29&gt;AHZ28)),"")</f>
        <v>0</v>
      </c>
      <c r="AIH28" s="385">
        <f t="shared" ref="AIH28" ca="1" si="4967">IF(AHR28&lt;&gt;"",SUMPRODUCT((AIC25:AIC29=AIC28)*(AHX25:AHX29=AHX28)*(AHV25:AHV29=AHV28)*(AHZ25:AHZ29=AHZ28)*(AIA25:AIA29&gt;AIA28)),"")</f>
        <v>0</v>
      </c>
      <c r="AII28" s="385">
        <f t="shared" ref="AII28" ca="1" si="4968">IF(AHR28&lt;&gt;"",SUMPRODUCT((AIC25:AIC29=AIC28)*(AHX25:AHX29=AHX28)*(AHV25:AHV29=AHV28)*(AHZ25:AHZ29=AHZ28)*(AIA25:AIA29=AIA28)*(AIB25:AIB29&gt;AIB28)),"")</f>
        <v>0</v>
      </c>
      <c r="AIJ28" s="385">
        <f t="shared" ref="AIJ28" ca="1" si="4969">IF(AHR28&lt;&gt;"",IF(AIJ80&lt;&gt;"",IF(AHQ76=3,AIJ80,AIJ80+AHQ76),SUM(AID28:AII28)),"")</f>
        <v>1</v>
      </c>
      <c r="AIK28" s="385" t="str">
        <f t="shared" ref="AIK28" ca="1" si="4970">IF(AHR28&lt;&gt;"",INDEX(AHR25:AHR29,MATCH(4,AIJ25:AIJ29,0),0),"")</f>
        <v>England</v>
      </c>
      <c r="AIL28" s="385" t="str">
        <f t="shared" ca="1" si="4280"/>
        <v/>
      </c>
      <c r="AIM28" s="385" t="str">
        <f ca="1">IF(AIL28&lt;&gt;"",SUMPRODUCT((AKW3:AKW54=AIL28)*(AKZ3:AKZ54=AIL29)*(ALA3:ALA54="W"))+SUMPRODUCT((AKW3:AKW54=AIL28)*(AKZ3:AKZ54=AIL26)*(ALA3:ALA54="W"))+SUMPRODUCT((AKW3:AKW54=AIL28)*(AKZ3:AKZ54=AIL27)*(ALA3:ALA54="W"))+SUMPRODUCT((AKW3:AKW54=AIL29)*(AKZ3:AKZ54=AIL28)*(ALB3:ALB54="W"))+SUMPRODUCT((AKW3:AKW54=AIL26)*(AKZ3:AKZ54=AIL28)*(ALB3:ALB54="W"))+SUMPRODUCT((AKW3:AKW54=AIL27)*(AKZ3:AKZ54=AIL28)*(ALB3:ALB54="W")),"")</f>
        <v/>
      </c>
      <c r="AIN28" s="385" t="str">
        <f ca="1">IF(AIL28&lt;&gt;"",SUMPRODUCT((AKW3:AKW54=AIL28)*(AKZ3:AKZ54=AIL29)*(ALA3:ALA54="D"))+SUMPRODUCT((AKW3:AKW54=AIL28)*(AKZ3:AKZ54=AIL26)*(ALA3:ALA54="D"))+SUMPRODUCT((AKW3:AKW54=AIL28)*(AKZ3:AKZ54=AIL27)*(ALA3:ALA54="D"))+SUMPRODUCT((AKW3:AKW54=AIL29)*(AKZ3:AKZ54=AIL28)*(ALA3:ALA54="D"))+SUMPRODUCT((AKW3:AKW54=AIL26)*(AKZ3:AKZ54=AIL28)*(ALA3:ALA54="D"))+SUMPRODUCT((AKW3:AKW54=AIL27)*(AKZ3:AKZ54=AIL28)*(ALA3:ALA54="D")),"")</f>
        <v/>
      </c>
      <c r="AIO28" s="385" t="str">
        <f ca="1">IF(AIL28&lt;&gt;"",SUMPRODUCT((AKW3:AKW54=AIL28)*(AKZ3:AKZ54=AIL29)*(ALA3:ALA54="L"))+SUMPRODUCT((AKW3:AKW54=AIL28)*(AKZ3:AKZ54=AIL26)*(ALA3:ALA54="L"))+SUMPRODUCT((AKW3:AKW54=AIL28)*(AKZ3:AKZ54=AIL27)*(ALA3:ALA54="L"))+SUMPRODUCT((AKW3:AKW54=AIL29)*(AKZ3:AKZ54=AIL28)*(ALB3:ALB54="L"))+SUMPRODUCT((AKW3:AKW54=AIL26)*(AKZ3:AKZ54=AIL28)*(ALB3:ALB54="L"))+SUMPRODUCT((AKW3:AKW54=AIL27)*(AKZ3:AKZ54=AIL28)*(ALB3:ALB54="L")),"")</f>
        <v/>
      </c>
      <c r="AIP28" s="385">
        <f ca="1">SUMPRODUCT((AKW3:AKW54=AIL28)*(AKZ3:AKZ54=AIL29)*AKX3:AKX54)+SUMPRODUCT((AKW3:AKW54=AIL28)*(AKZ3:AKZ54=AIL25)*AKX3:AKX54)+SUMPRODUCT((AKW3:AKW54=AIL28)*(AKZ3:AKZ54=AIL26)*AKX3:AKX54)+SUMPRODUCT((AKW3:AKW54=AIL28)*(AKZ3:AKZ54=AIL27)*AKX3:AKX54)+SUMPRODUCT((AKW3:AKW54=AIL29)*(AKZ3:AKZ54=AIL28)*AKY3:AKY54)+SUMPRODUCT((AKW3:AKW54=AIL25)*(AKZ3:AKZ54=AIL28)*AKY3:AKY54)+SUMPRODUCT((AKW3:AKW54=AIL26)*(AKZ3:AKZ54=AIL28)*AKY3:AKY54)+SUMPRODUCT((AKW3:AKW54=AIL27)*(AKZ3:AKZ54=AIL28)*AKY3:AKY54)</f>
        <v>0</v>
      </c>
      <c r="AIQ28" s="385">
        <f ca="1">SUMPRODUCT((AKW3:AKW54=AIL28)*(AKZ3:AKZ54=AIL29)*AKY3:AKY54)+SUMPRODUCT((AKW3:AKW54=AIL28)*(AKZ3:AKZ54=AIL25)*AKY3:AKY54)+SUMPRODUCT((AKW3:AKW54=AIL28)*(AKZ3:AKZ54=AIL26)*AKY3:AKY54)+SUMPRODUCT((AKW3:AKW54=AIL28)*(AKZ3:AKZ54=AIL27)*AKY3:AKY54)+SUMPRODUCT((AKW3:AKW54=AIL29)*(AKZ3:AKZ54=AIL28)*AKX3:AKX54)+SUMPRODUCT((AKW3:AKW54=AIL25)*(AKZ3:AKZ54=AIL28)*AKX3:AKX54)+SUMPRODUCT((AKW3:AKW54=AIL26)*(AKZ3:AKZ54=AIL28)*AKX3:AKX54)+SUMPRODUCT((AKW3:AKW54=AIL27)*(AKZ3:AKZ54=AIL28)*AKX3:AKX54)</f>
        <v>0</v>
      </c>
      <c r="AIR28" s="385">
        <f t="shared" ca="1" si="4281"/>
        <v>1000</v>
      </c>
      <c r="AIS28" s="385" t="str">
        <f t="shared" ca="1" si="4282"/>
        <v/>
      </c>
      <c r="AIT28" s="385" t="str">
        <f ca="1">IF(AIL28&lt;&gt;"",VLOOKUP(AIL28,AGY4:AHE52,7,FALSE),"")</f>
        <v/>
      </c>
      <c r="AIU28" s="385" t="str">
        <f ca="1">IF(AIL28&lt;&gt;"",VLOOKUP(AIL28,AGY4:AHE52,5,FALSE),"")</f>
        <v/>
      </c>
      <c r="AIV28" s="385" t="str">
        <f ca="1">IF(AIL28&lt;&gt;"",VLOOKUP(AIL28,AGY4:AHG52,9,FALSE),"")</f>
        <v/>
      </c>
      <c r="AIW28" s="385" t="str">
        <f t="shared" ca="1" si="4283"/>
        <v/>
      </c>
      <c r="AIX28" s="385" t="str">
        <f t="shared" ref="AIX28" ca="1" si="4971">IF(AIL28&lt;&gt;"",RANK(AIW28,AIW25:AIW29),"")</f>
        <v/>
      </c>
      <c r="AIY28" s="385" t="str">
        <f t="shared" ref="AIY28" ca="1" si="4972">IF(AIL28&lt;&gt;"",SUMPRODUCT((AIW25:AIW29=AIW28)*(AIR25:AIR29&gt;AIR28)),"")</f>
        <v/>
      </c>
      <c r="AIZ28" s="385" t="str">
        <f t="shared" ref="AIZ28" ca="1" si="4973">IF(AIL28&lt;&gt;"",SUMPRODUCT((AIW25:AIW29=AIW28)*(AIR25:AIR29=AIR28)*(AIP25:AIP29&gt;AIP28)),"")</f>
        <v/>
      </c>
      <c r="AJA28" s="385" t="str">
        <f t="shared" ref="AJA28" ca="1" si="4974">IF(AIL28&lt;&gt;"",SUMPRODUCT((AIW25:AIW29=AIW28)*(AIR25:AIR29=AIR28)*(AIP25:AIP29=AIP28)*(AIT25:AIT29&gt;AIT28)),"")</f>
        <v/>
      </c>
      <c r="AJB28" s="385" t="str">
        <f t="shared" ref="AJB28" ca="1" si="4975">IF(AIL28&lt;&gt;"",SUMPRODUCT((AIW25:AIW29=AIW28)*(AIR25:AIR29=AIR28)*(AIP25:AIP29=AIP28)*(AIT25:AIT29=AIT28)*(AIU25:AIU29&gt;AIU28)),"")</f>
        <v/>
      </c>
      <c r="AJC28" s="385" t="str">
        <f t="shared" ref="AJC28" ca="1" si="4976">IF(AIL28&lt;&gt;"",SUMPRODUCT((AIW25:AIW29=AIW28)*(AIR25:AIR29=AIR28)*(AIP25:AIP29=AIP28)*(AIT25:AIT29=AIT28)*(AIU25:AIU29=AIU28)*(AIV25:AIV29&gt;AIV28)),"")</f>
        <v/>
      </c>
      <c r="AJD28" s="385" t="str">
        <f t="shared" ref="AJD28" ca="1" si="4977">IF(AIL28&lt;&gt;"",IF(AJD80&lt;&gt;"",IF(AIK76=3,AJD80,AJD80+AIK76),SUM(AIX28:AJC28)+1),"")</f>
        <v/>
      </c>
      <c r="AJE28" s="385" t="str">
        <f t="shared" ref="AJE28" ca="1" si="4978">IF(AIL28&lt;&gt;"",INDEX(AIL26:AIL29,MATCH(4,AJD26:AJD29,0),0),"")</f>
        <v/>
      </c>
      <c r="AJF28" s="385" t="str">
        <f t="shared" ca="1" si="4610"/>
        <v/>
      </c>
      <c r="AJG28" s="385">
        <f ca="1">SUMPRODUCT((AKW3:AKW54=AJF28)*(AKZ3:AKZ54=AJF29)*(ALA3:ALA54="W"))+SUMPRODUCT((AKW3:AKW54=AJF28)*(AKZ3:AKZ54=AJF30)*(ALA3:ALA54="W"))+SUMPRODUCT((AKW3:AKW54=AJF28)*(AKZ3:AKZ54=AJF27)*(ALA3:ALA54="W"))+SUMPRODUCT((AKW3:AKW54=AJF29)*(AKZ3:AKZ54=AJF28)*(ALB3:ALB54="W"))+SUMPRODUCT((AKW3:AKW54=AJF30)*(AKZ3:AKZ54=AJF28)*(ALB3:ALB54="W"))+SUMPRODUCT((AKW3:AKW54=AJF27)*(AKZ3:AKZ54=AJF28)*(ALB3:ALB54="W"))</f>
        <v>0</v>
      </c>
      <c r="AJH28" s="385">
        <f ca="1">SUMPRODUCT((AKW3:AKW54=AJF28)*(AKZ3:AKZ54=AJF29)*(ALA3:ALA54="D"))+SUMPRODUCT((AKW3:AKW54=AJF28)*(AKZ3:AKZ54=AJF30)*(ALA3:ALA54="D"))+SUMPRODUCT((AKW3:AKW54=AJF28)*(AKZ3:AKZ54=AJF27)*(ALA3:ALA54="D"))+SUMPRODUCT((AKW3:AKW54=AJF29)*(AKZ3:AKZ54=AJF28)*(ALA3:ALA54="D"))+SUMPRODUCT((AKW3:AKW54=AJF30)*(AKZ3:AKZ54=AJF28)*(ALA3:ALA54="D"))+SUMPRODUCT((AKW3:AKW54=AJF27)*(AKZ3:AKZ54=AJF28)*(ALA3:ALA54="D"))</f>
        <v>0</v>
      </c>
      <c r="AJI28" s="385">
        <f ca="1">SUMPRODUCT((AKW3:AKW54=AJF28)*(AKZ3:AKZ54=AJF29)*(ALA3:ALA54="L"))+SUMPRODUCT((AKW3:AKW54=AJF28)*(AKZ3:AKZ54=AJF30)*(ALA3:ALA54="L"))+SUMPRODUCT((AKW3:AKW54=AJF28)*(AKZ3:AKZ54=AJF27)*(ALA3:ALA54="L"))+SUMPRODUCT((AKW3:AKW54=AJF29)*(AKZ3:AKZ54=AJF28)*(ALB3:ALB54="L"))+SUMPRODUCT((AKW3:AKW54=AJF30)*(AKZ3:AKZ54=AJF28)*(ALB3:ALB54="L"))+SUMPRODUCT((AKW3:AKW54=AJF27)*(AKZ3:AKZ54=AJF28)*(ALB3:ALB54="L"))</f>
        <v>0</v>
      </c>
      <c r="AJJ28" s="385">
        <f ca="1">SUMPRODUCT((AKW3:AKW54=AJF28)*(AKZ3:AKZ54=AJF29)*AKX3:AKX54)+SUMPRODUCT((AKW3:AKW54=AJF28)*(AKZ3:AKZ54=AJF25)*AKX3:AKX54)+SUMPRODUCT((AKW3:AKW54=AJF28)*(AKZ3:AKZ54=AJF26)*AKX3:AKX54)+SUMPRODUCT((AKW3:AKW54=AJF28)*(AKZ3:AKZ54=AJF27)*AKX3:AKX54)+SUMPRODUCT((AKW3:AKW54=AJF29)*(AKZ3:AKZ54=AJF28)*AKY3:AKY54)+SUMPRODUCT((AKW3:AKW54=AJF25)*(AKZ3:AKZ54=AJF28)*AKY3:AKY54)+SUMPRODUCT((AKW3:AKW54=AJF26)*(AKZ3:AKZ54=AJF28)*AKY3:AKY54)+SUMPRODUCT((AKW3:AKW54=AJF27)*(AKZ3:AKZ54=AJF28)*AKY3:AKY54)</f>
        <v>0</v>
      </c>
      <c r="AJK28" s="385">
        <f ca="1">SUMPRODUCT((AKW3:AKW54=AJF28)*(AKZ3:AKZ54=AJF29)*AKY3:AKY54)+SUMPRODUCT((AKW3:AKW54=AJF28)*(AKZ3:AKZ54=AJF25)*AKY3:AKY54)+SUMPRODUCT((AKW3:AKW54=AJF28)*(AKZ3:AKZ54=AJF26)*AKY3:AKY54)+SUMPRODUCT((AKW3:AKW54=AJF28)*(AKZ3:AKZ54=AJF27)*AKY3:AKY54)+SUMPRODUCT((AKW3:AKW54=AJF29)*(AKZ3:AKZ54=AJF28)*AKX3:AKX54)+SUMPRODUCT((AKW3:AKW54=AJF25)*(AKZ3:AKZ54=AJF28)*AKX3:AKX54)+SUMPRODUCT((AKW3:AKW54=AJF26)*(AKZ3:AKZ54=AJF28)*AKX3:AKX54)+SUMPRODUCT((AKW3:AKW54=AJF27)*(AKZ3:AKZ54=AJF28)*AKX3:AKX54)</f>
        <v>0</v>
      </c>
      <c r="AJL28" s="385">
        <f t="shared" ca="1" si="4611"/>
        <v>1000</v>
      </c>
      <c r="AJM28" s="385" t="str">
        <f t="shared" ca="1" si="4612"/>
        <v/>
      </c>
      <c r="AJN28" s="385" t="str">
        <f ca="1">IF(AJF28&lt;&gt;"",VLOOKUP(AJF28,AGY4:AHE52,7,FALSE),"")</f>
        <v/>
      </c>
      <c r="AJO28" s="385" t="str">
        <f ca="1">IF(AJF28&lt;&gt;"",VLOOKUP(AJF28,AGY4:AHE52,5,FALSE),"")</f>
        <v/>
      </c>
      <c r="AJP28" s="385" t="str">
        <f ca="1">IF(AJF28&lt;&gt;"",VLOOKUP(AJF28,AGY4:AHG52,9,FALSE),"")</f>
        <v/>
      </c>
      <c r="AJQ28" s="385" t="str">
        <f t="shared" ca="1" si="4613"/>
        <v/>
      </c>
      <c r="AJR28" s="385" t="str">
        <f t="shared" ref="AJR28" ca="1" si="4979">IF(AJF28&lt;&gt;"",RANK(AJQ28,AJQ25:AJQ29),"")</f>
        <v/>
      </c>
      <c r="AJS28" s="385" t="str">
        <f t="shared" ref="AJS28" ca="1" si="4980">IF(AJF28&lt;&gt;"",SUMPRODUCT((AJQ25:AJQ29=AJQ28)*(AJL25:AJL29&gt;AJL28)),"")</f>
        <v/>
      </c>
      <c r="AJT28" s="385" t="str">
        <f t="shared" ref="AJT28" ca="1" si="4981">IF(AJF28&lt;&gt;"",SUMPRODUCT((AJQ25:AJQ29=AJQ28)*(AJL25:AJL29=AJL28)*(AJJ25:AJJ29&gt;AJJ28)),"")</f>
        <v/>
      </c>
      <c r="AJU28" s="385" t="str">
        <f t="shared" ref="AJU28" ca="1" si="4982">IF(AJF28&lt;&gt;"",SUMPRODUCT((AJQ25:AJQ29=AJQ28)*(AJL25:AJL29=AJL28)*(AJJ25:AJJ29=AJJ28)*(AJN25:AJN29&gt;AJN28)),"")</f>
        <v/>
      </c>
      <c r="AJV28" s="385" t="str">
        <f t="shared" ref="AJV28" ca="1" si="4983">IF(AJF28&lt;&gt;"",SUMPRODUCT((AJQ25:AJQ29=AJQ28)*(AJL25:AJL29=AJL28)*(AJJ25:AJJ29=AJJ28)*(AJN25:AJN29=AJN28)*(AJO25:AJO29&gt;AJO28)),"")</f>
        <v/>
      </c>
      <c r="AJW28" s="385" t="str">
        <f t="shared" ref="AJW28" ca="1" si="4984">IF(AJF28&lt;&gt;"",SUMPRODUCT((AJQ25:AJQ29=AJQ28)*(AJL25:AJL29=AJL28)*(AJJ25:AJJ29=AJJ28)*(AJN25:AJN29=AJN28)*(AJO25:AJO29=AJO28)*(AJP25:AJP29&gt;AJP28)),"")</f>
        <v/>
      </c>
      <c r="AJX28" s="385" t="str">
        <f t="shared" ca="1" si="4620"/>
        <v/>
      </c>
      <c r="AJY28" s="385" t="str">
        <f t="shared" ref="AJY28" ca="1" si="4985">IF(AJF28&lt;&gt;"",INDEX(AJF27:AJF29,MATCH(4,AJX27:AJX29,0),0),"")</f>
        <v/>
      </c>
      <c r="AJZ28" s="385" t="str">
        <f t="shared" ref="AJZ28" si="4986">IF(AHP25&lt;&gt;"",AHP25,"")</f>
        <v/>
      </c>
      <c r="AKA28" s="385">
        <f ca="1">SUMPRODUCT((AKW3:AKW54=AJZ28)*(AKZ3:AKZ54=AJZ29)*(ALA3:ALA54="W"))+SUMPRODUCT((AKW3:AKW54=AJZ28)*(AKZ3:AKZ54=AJZ30)*(ALA3:ALA54="W"))+SUMPRODUCT((AKW3:AKW54=AJZ28)*(AKZ3:AKZ54=AJZ31)*(ALA3:ALA54="W"))+SUMPRODUCT((AKW3:AKW54=AJZ29)*(AKZ3:AKZ54=AJZ28)*(ALB3:ALB54="W"))+SUMPRODUCT((AKW3:AKW54=AJZ30)*(AKZ3:AKZ54=AJZ28)*(ALB3:ALB54="W"))+SUMPRODUCT((AKW3:AKW54=AJZ31)*(AKZ3:AKZ54=AJZ28)*(ALB3:ALB54="W"))</f>
        <v>0</v>
      </c>
      <c r="AKB28" s="385">
        <f ca="1">SUMPRODUCT((AKW3:AKW54=AJZ28)*(AKZ3:AKZ54=AJZ29)*(ALA3:ALA54="D"))+SUMPRODUCT((AKW3:AKW54=AJZ28)*(AKZ3:AKZ54=AJZ30)*(ALA3:ALA54="D"))+SUMPRODUCT((AKW3:AKW54=AJZ28)*(AKZ3:AKZ54=AJZ31)*(ALA3:ALA54="D"))+SUMPRODUCT((AKW3:AKW54=AJZ29)*(AKZ3:AKZ54=AJZ28)*(ALA3:ALA54="D"))+SUMPRODUCT((AKW3:AKW54=AJZ30)*(AKZ3:AKZ54=AJZ28)*(ALA3:ALA54="D"))+SUMPRODUCT((AKW3:AKW54=AJZ31)*(AKZ3:AKZ54=AJZ28)*(ALA3:ALA54="D"))</f>
        <v>0</v>
      </c>
      <c r="AKC28" s="385">
        <f ca="1">SUMPRODUCT((AKW3:AKW54=AJZ28)*(AKZ3:AKZ54=AJZ29)*(ALA3:ALA54="L"))+SUMPRODUCT((AKW3:AKW54=AJZ28)*(AKZ3:AKZ54=AJZ30)*(ALA3:ALA54="L"))+SUMPRODUCT((AKW3:AKW54=AJZ28)*(AKZ3:AKZ54=AJZ31)*(ALA3:ALA54="L"))+SUMPRODUCT((AKW3:AKW54=AJZ29)*(AKZ3:AKZ54=AJZ28)*(ALB3:ALB54="L"))+SUMPRODUCT((AKW3:AKW54=AJZ30)*(AKZ3:AKZ54=AJZ28)*(ALB3:ALB54="L"))+SUMPRODUCT((AKW3:AKW54=AJZ31)*(AKZ3:AKZ54=AJZ28)*(ALB3:ALB54="L"))</f>
        <v>0</v>
      </c>
      <c r="AKD28" s="385">
        <f ca="1">SUMPRODUCT((AKW3:AKW54=AJZ28)*(AKZ3:AKZ54=AJZ29)*AKX3:AKX54)+SUMPRODUCT((AKW3:AKW54=AJZ28)*(AKZ3:AKZ54=AJZ25)*AKX3:AKX54)+SUMPRODUCT((AKW3:AKW54=AJZ28)*(AKZ3:AKZ54=AJZ26)*AKX3:AKX54)+SUMPRODUCT((AKW3:AKW54=AJZ28)*(AKZ3:AKZ54=AJZ27)*AKX3:AKX54)+SUMPRODUCT((AKW3:AKW54=AJZ29)*(AKZ3:AKZ54=AJZ28)*AKY3:AKY54)+SUMPRODUCT((AKW3:AKW54=AJZ25)*(AKZ3:AKZ54=AJZ28)*AKY3:AKY54)+SUMPRODUCT((AKW3:AKW54=AJZ26)*(AKZ3:AKZ54=AJZ28)*AKY3:AKY54)+SUMPRODUCT((AKW3:AKW54=AJZ27)*(AKZ3:AKZ54=AJZ28)*AKY3:AKY54)</f>
        <v>0</v>
      </c>
      <c r="AKE28" s="385">
        <f ca="1">SUMPRODUCT((AKW3:AKW54=AJZ28)*(AKZ3:AKZ54=AJZ29)*AKY3:AKY54)+SUMPRODUCT((AKW3:AKW54=AJZ28)*(AKZ3:AKZ54=AJZ25)*AKY3:AKY54)+SUMPRODUCT((AKW3:AKW54=AJZ28)*(AKZ3:AKZ54=AJZ26)*AKY3:AKY54)+SUMPRODUCT((AKW3:AKW54=AJZ28)*(AKZ3:AKZ54=AJZ27)*AKY3:AKY54)+SUMPRODUCT((AKW3:AKW54=AJZ29)*(AKZ3:AKZ54=AJZ28)*AKX3:AKX54)+SUMPRODUCT((AKW3:AKW54=AJZ25)*(AKZ3:AKZ54=AJZ28)*AKX3:AKX54)+SUMPRODUCT((AKW3:AKW54=AJZ26)*(AKZ3:AKZ54=AJZ28)*AKX3:AKX54)+SUMPRODUCT((AKW3:AKW54=AJZ27)*(AKZ3:AKZ54=AJZ28)*AKX3:AKX54)</f>
        <v>0</v>
      </c>
      <c r="AKF28" s="385">
        <f t="shared" ref="AKF28" ca="1" si="4987">AKD28-AKE28+1000</f>
        <v>1000</v>
      </c>
      <c r="AKG28" s="385" t="str">
        <f t="shared" ref="AKG28" si="4988">IF(AJZ28&lt;&gt;"",AKA28*3+AKB28*1,"")</f>
        <v/>
      </c>
      <c r="AKH28" s="385" t="str">
        <f>IF(AJZ28&lt;&gt;"",VLOOKUP(AJZ28,AGY4:AHE52,7,FALSE),"")</f>
        <v/>
      </c>
      <c r="AKI28" s="385" t="str">
        <f>IF(AJZ28&lt;&gt;"",VLOOKUP(AJZ28,AGY4:AHE52,5,FALSE),"")</f>
        <v/>
      </c>
      <c r="AKJ28" s="385" t="str">
        <f>IF(AJZ28&lt;&gt;"",VLOOKUP(AJZ28,AGY4:AHG52,9,FALSE),"")</f>
        <v/>
      </c>
      <c r="AKK28" s="385" t="str">
        <f t="shared" ref="AKK28" si="4989">AKG28</f>
        <v/>
      </c>
      <c r="AKL28" s="385" t="str">
        <f t="shared" ref="AKL28" si="4990">IF(AJZ28&lt;&gt;"",RANK(AKK28,AIC25:AIC29),"")</f>
        <v/>
      </c>
      <c r="AKM28" s="385" t="str">
        <f t="shared" ref="AKM28" si="4991">IF(AJZ28&lt;&gt;"",SUMPRODUCT((AKK25:AKK29=AKK28)*(AKF25:AKF29&gt;AKF28)),"")</f>
        <v/>
      </c>
      <c r="AKN28" s="385" t="str">
        <f t="shared" ref="AKN28" si="4992">IF(AJZ28&lt;&gt;"",SUMPRODUCT((AKK25:AKK29=AKK28)*(AKF25:AKF29=AKF28)*(AKD25:AKD29&gt;AKD28)),"")</f>
        <v/>
      </c>
      <c r="AKO28" s="385" t="str">
        <f t="shared" ref="AKO28" si="4993">IF(AJZ28&lt;&gt;"",SUMPRODUCT((AKK25:AKK29=AKK28)*(AKF25:AKF29=AKF28)*(AKD25:AKD29=AKD28)*(AKH25:AKH29&gt;AKH28)),"")</f>
        <v/>
      </c>
      <c r="AKP28" s="385" t="str">
        <f t="shared" ref="AKP28" si="4994">IF(AJZ28&lt;&gt;"",SUMPRODUCT((AKK25:AKK29=AKK28)*(AKF25:AKF29=AKF28)*(AKD25:AKD29=AKD28)*(AKH25:AKH29=AKH28)*(AKI25:AKI29&gt;AKI28)),"")</f>
        <v/>
      </c>
      <c r="AKQ28" s="385" t="str">
        <f t="shared" ref="AKQ28" si="4995">IF(AJZ28&lt;&gt;"",SUMPRODUCT((AKK25:AKK29=AKK28)*(AKF25:AKF29=AKF28)*(AKD25:AKD29=AKD28)*(AKH25:AKH29=AKH28)*(AKI25:AKI29=AKI28)*(AKJ25:AKJ29&gt;AKJ28)),"")</f>
        <v/>
      </c>
      <c r="AKR28" s="385" t="str">
        <f t="shared" ref="AKR28" si="4996">IF(AJZ28&lt;&gt;"",SUM(AKL28:AKQ28)+3,"")</f>
        <v/>
      </c>
      <c r="AKS28" s="385" t="str">
        <f t="shared" ref="AKS28" si="4997">IF(AJZ28&lt;&gt;"",IF(AKR28=4,AJZ28,AJZ29),"")</f>
        <v/>
      </c>
      <c r="AKT28" s="385" t="str">
        <f t="shared" ref="AKT28" ca="1" si="4998">IF(AKS28&lt;&gt;"",AKS28,IF(AJY28&lt;&gt;"",AJY28,IF(AJE28&lt;&gt;"",AJE28,IF(AIK28&lt;&gt;"",AIK28,AHK28))))</f>
        <v>England</v>
      </c>
      <c r="AKU28" s="385">
        <v>4</v>
      </c>
      <c r="AKV28" s="385">
        <v>26</v>
      </c>
      <c r="AKW28" s="389"/>
      <c r="AKX28" s="389"/>
      <c r="AKY28" s="389"/>
      <c r="AKZ28" s="389"/>
      <c r="ALA28" s="389"/>
      <c r="ALD28" s="385">
        <f ca="1">VLOOKUP(ALE28,AOZ25:APA29,2,FALSE)</f>
        <v>3</v>
      </c>
      <c r="ALE28" s="386" t="str">
        <f t="shared" si="4018"/>
        <v>Netherlands</v>
      </c>
      <c r="ALF28" s="385">
        <f ca="1">SUMPRODUCT((APC3:APC54=ALE28)*(APG3:APG54="W"))+SUMPRODUCT((APF3:APF54=ALE28)*(APH3:APH54="W"))</f>
        <v>0</v>
      </c>
      <c r="ALG28" s="385">
        <f ca="1">SUMPRODUCT((APC3:APC54=ALE28)*(APG3:APG54="D"))+SUMPRODUCT((APF3:APF54=ALE28)*(APH3:APH54="D"))</f>
        <v>0</v>
      </c>
      <c r="ALH28" s="385">
        <f ca="1">SUMPRODUCT((APC3:APC54=ALE28)*(APG3:APG54="L"))+SUMPRODUCT((APF3:APF54=ALE28)*(APH3:APH54="L"))</f>
        <v>0</v>
      </c>
      <c r="ALI28" s="385">
        <f t="shared" ref="ALI28" ca="1" si="4999">SUMIF(APC3:APC72,ALE28,APD3:APD72)+SUMIF(APF3:APF72,ALE28,APE3:APE72)</f>
        <v>0</v>
      </c>
      <c r="ALJ28" s="385">
        <f t="shared" ref="ALJ28" ca="1" si="5000">SUMIF(APF3:APF72,ALE28,APD3:APD72)+SUMIF(APC3:APC72,ALE28,APE3:APE72)</f>
        <v>0</v>
      </c>
      <c r="ALK28" s="385">
        <f t="shared" ca="1" si="4021"/>
        <v>1000</v>
      </c>
      <c r="ALL28" s="385">
        <f t="shared" ca="1" si="4022"/>
        <v>0</v>
      </c>
      <c r="ALM28" s="391">
        <f t="shared" si="234"/>
        <v>13</v>
      </c>
      <c r="ALN28" s="385">
        <f t="shared" ref="ALN28" ca="1" si="5001">IF(COUNTIF(ALL25:ALL29,4)&lt;&gt;4,RANK(ALL28,ALL25:ALL29),ALL80)</f>
        <v>1</v>
      </c>
      <c r="ALP28" s="385">
        <f t="shared" ref="ALP28" ca="1" si="5002">SUMPRODUCT((ALN25:ALN28=ALN28)*(ALM25:ALM28&lt;ALM28))+ALN28</f>
        <v>2</v>
      </c>
      <c r="ALQ28" s="386" t="str">
        <f t="shared" ref="ALQ28" ca="1" si="5003">INDEX(ALE25:ALE29,MATCH(4,ALP25:ALP29,0),0)</f>
        <v>France</v>
      </c>
      <c r="ALR28" s="385">
        <f t="shared" ref="ALR28" ca="1" si="5004">INDEX(ALN25:ALN29,MATCH(ALQ28,ALE25:ALE29,0),0)</f>
        <v>1</v>
      </c>
      <c r="ALS28" s="385" t="str">
        <f t="shared" ca="1" si="4629"/>
        <v>France</v>
      </c>
      <c r="ALT28" s="385" t="str">
        <f t="shared" ca="1" si="4630"/>
        <v/>
      </c>
      <c r="ALX28" s="385" t="str">
        <f t="shared" ca="1" si="4031"/>
        <v>France</v>
      </c>
      <c r="ALY28" s="385">
        <f ca="1">SUMPRODUCT((APC3:APC54=ALX28)*(APF3:APF54=ALX29)*(APG3:APG54="W"))+SUMPRODUCT((APC3:APC54=ALX28)*(APF3:APF54=ALX25)*(APG3:APG54="W"))+SUMPRODUCT((APC3:APC54=ALX28)*(APF3:APF54=ALX26)*(APG3:APG54="W"))+SUMPRODUCT((APC3:APC54=ALX28)*(APF3:APF54=ALX27)*(APG3:APG54="W"))+SUMPRODUCT((APC3:APC54=ALX29)*(APF3:APF54=ALX28)*(APH3:APH54="W"))+SUMPRODUCT((APC3:APC54=ALX25)*(APF3:APF54=ALX28)*(APH3:APH54="W"))+SUMPRODUCT((APC3:APC54=ALX26)*(APF3:APF54=ALX28)*(APH3:APH54="W"))+SUMPRODUCT((APC3:APC54=ALX27)*(APF3:APF54=ALX28)*(APH3:APH54="W"))</f>
        <v>0</v>
      </c>
      <c r="ALZ28" s="385">
        <f ca="1">SUMPRODUCT((APC3:APC54=ALX28)*(APF3:APF54=ALX29)*(APG3:APG54="D"))+SUMPRODUCT((APC3:APC54=ALX28)*(APF3:APF54=ALX25)*(APG3:APG54="D"))+SUMPRODUCT((APC3:APC54=ALX28)*(APF3:APF54=ALX26)*(APG3:APG54="D"))+SUMPRODUCT((APC3:APC54=ALX28)*(APF3:APF54=ALX27)*(APG3:APG54="D"))+SUMPRODUCT((APC3:APC54=ALX29)*(APF3:APF54=ALX28)*(APG3:APG54="D"))+SUMPRODUCT((APC3:APC54=ALX25)*(APF3:APF54=ALX28)*(APG3:APG54="D"))+SUMPRODUCT((APC3:APC54=ALX26)*(APF3:APF54=ALX28)*(APG3:APG54="D"))+SUMPRODUCT((APC3:APC54=ALX27)*(APF3:APF54=ALX28)*(APG3:APG54="D"))</f>
        <v>0</v>
      </c>
      <c r="AMA28" s="385">
        <f ca="1">SUMPRODUCT((APC3:APC54=ALX28)*(APF3:APF54=ALX29)*(APG3:APG54="L"))+SUMPRODUCT((APC3:APC54=ALX28)*(APF3:APF54=ALX25)*(APG3:APG54="L"))+SUMPRODUCT((APC3:APC54=ALX28)*(APF3:APF54=ALX26)*(APG3:APG54="L"))+SUMPRODUCT((APC3:APC54=ALX28)*(APF3:APF54=ALX27)*(APG3:APG54="L"))+SUMPRODUCT((APC3:APC54=ALX29)*(APF3:APF54=ALX28)*(APH3:APH54="L"))+SUMPRODUCT((APC3:APC54=ALX25)*(APF3:APF54=ALX28)*(APH3:APH54="L"))+SUMPRODUCT((APC3:APC54=ALX26)*(APF3:APF54=ALX28)*(APH3:APH54="L"))+SUMPRODUCT((APC3:APC54=ALX27)*(APF3:APF54=ALX28)*(APH3:APH54="L"))</f>
        <v>0</v>
      </c>
      <c r="AMB28" s="385">
        <f ca="1">SUMPRODUCT((APC3:APC54=ALX28)*(APF3:APF54=ALX29)*APD3:APD54)+SUMPRODUCT((APC3:APC54=ALX28)*(APF3:APF54=ALX25)*APD3:APD54)+SUMPRODUCT((APC3:APC54=ALX28)*(APF3:APF54=ALX26)*APD3:APD54)+SUMPRODUCT((APC3:APC54=ALX28)*(APF3:APF54=ALX27)*APD3:APD54)+SUMPRODUCT((APC3:APC54=ALX29)*(APF3:APF54=ALX28)*APE3:APE54)+SUMPRODUCT((APC3:APC54=ALX25)*(APF3:APF54=ALX28)*APE3:APE54)+SUMPRODUCT((APC3:APC54=ALX26)*(APF3:APF54=ALX28)*APE3:APE54)+SUMPRODUCT((APC3:APC54=ALX27)*(APF3:APF54=ALX28)*APE3:APE54)</f>
        <v>0</v>
      </c>
      <c r="AMC28" s="385">
        <f ca="1">SUMPRODUCT((APC3:APC54=ALX28)*(APF3:APF54=ALX29)*APE3:APE54)+SUMPRODUCT((APC3:APC54=ALX28)*(APF3:APF54=ALX25)*APE3:APE54)+SUMPRODUCT((APC3:APC54=ALX28)*(APF3:APF54=ALX26)*APE3:APE54)+SUMPRODUCT((APC3:APC54=ALX28)*(APF3:APF54=ALX27)*APE3:APE54)+SUMPRODUCT((APC3:APC54=ALX29)*(APF3:APF54=ALX28)*APD3:APD54)+SUMPRODUCT((APC3:APC54=ALX25)*(APF3:APF54=ALX28)*APD3:APD54)+SUMPRODUCT((APC3:APC54=ALX26)*(APF3:APF54=ALX28)*APD3:APD54)+SUMPRODUCT((APC3:APC54=ALX27)*(APF3:APF54=ALX28)*APD3:APD54)</f>
        <v>0</v>
      </c>
      <c r="AMD28" s="385">
        <f t="shared" ca="1" si="4032"/>
        <v>1000</v>
      </c>
      <c r="AME28" s="385">
        <f t="shared" ca="1" si="4033"/>
        <v>0</v>
      </c>
      <c r="AMF28" s="385">
        <f ca="1">IF(ALX28&lt;&gt;"",VLOOKUP(ALX28,ALE4:ALK52,7,FALSE),"")</f>
        <v>1000</v>
      </c>
      <c r="AMG28" s="385">
        <f ca="1">IF(ALX28&lt;&gt;"",VLOOKUP(ALX28,ALE4:ALK52,5,FALSE),"")</f>
        <v>0</v>
      </c>
      <c r="AMH28" s="385">
        <f ca="1">IF(ALX28&lt;&gt;"",VLOOKUP(ALX28,ALE4:ALM52,9,FALSE),"")</f>
        <v>28</v>
      </c>
      <c r="AMI28" s="385">
        <f t="shared" ca="1" si="4034"/>
        <v>0</v>
      </c>
      <c r="AMJ28" s="385">
        <f t="shared" ref="AMJ28" ca="1" si="5005">IF(ALX28&lt;&gt;"",RANK(AMI28,AMI25:AMI29),"")</f>
        <v>1</v>
      </c>
      <c r="AMK28" s="385">
        <f t="shared" ref="AMK28" ca="1" si="5006">IF(ALX28&lt;&gt;"",SUMPRODUCT((AMI25:AMI29=AMI28)*(AMD25:AMD29&gt;AMD28)),"")</f>
        <v>0</v>
      </c>
      <c r="AML28" s="385">
        <f t="shared" ref="AML28" ca="1" si="5007">IF(ALX28&lt;&gt;"",SUMPRODUCT((AMI25:AMI29=AMI28)*(AMD25:AMD29=AMD28)*(AMB25:AMB29&gt;AMB28)),"")</f>
        <v>0</v>
      </c>
      <c r="AMM28" s="385">
        <f t="shared" ref="AMM28" ca="1" si="5008">IF(ALX28&lt;&gt;"",SUMPRODUCT((AMI25:AMI29=AMI28)*(AMD25:AMD29=AMD28)*(AMB25:AMB29=AMB28)*(AMF25:AMF29&gt;AMF28)),"")</f>
        <v>0</v>
      </c>
      <c r="AMN28" s="385">
        <f t="shared" ref="AMN28" ca="1" si="5009">IF(ALX28&lt;&gt;"",SUMPRODUCT((AMI25:AMI29=AMI28)*(AMD25:AMD29=AMD28)*(AMB25:AMB29=AMB28)*(AMF25:AMF29=AMF28)*(AMG25:AMG29&gt;AMG28)),"")</f>
        <v>0</v>
      </c>
      <c r="AMO28" s="385">
        <f t="shared" ref="AMO28" ca="1" si="5010">IF(ALX28&lt;&gt;"",SUMPRODUCT((AMI25:AMI29=AMI28)*(AMD25:AMD29=AMD28)*(AMB25:AMB29=AMB28)*(AMF25:AMF29=AMF28)*(AMG25:AMG29=AMG28)*(AMH25:AMH29&gt;AMH28)),"")</f>
        <v>0</v>
      </c>
      <c r="AMP28" s="385">
        <f t="shared" ref="AMP28" ca="1" si="5011">IF(ALX28&lt;&gt;"",IF(AMP80&lt;&gt;"",IF(ALW76=3,AMP80,AMP80+ALW76),SUM(AMJ28:AMO28)),"")</f>
        <v>1</v>
      </c>
      <c r="AMQ28" s="385" t="str">
        <f t="shared" ref="AMQ28" ca="1" si="5012">IF(ALX28&lt;&gt;"",INDEX(ALX25:ALX29,MATCH(4,AMP25:AMP29,0),0),"")</f>
        <v>England</v>
      </c>
      <c r="AMR28" s="385" t="str">
        <f t="shared" ca="1" si="4311"/>
        <v/>
      </c>
      <c r="AMS28" s="385" t="str">
        <f ca="1">IF(AMR28&lt;&gt;"",SUMPRODUCT((APC3:APC54=AMR28)*(APF3:APF54=AMR29)*(APG3:APG54="W"))+SUMPRODUCT((APC3:APC54=AMR28)*(APF3:APF54=AMR26)*(APG3:APG54="W"))+SUMPRODUCT((APC3:APC54=AMR28)*(APF3:APF54=AMR27)*(APG3:APG54="W"))+SUMPRODUCT((APC3:APC54=AMR29)*(APF3:APF54=AMR28)*(APH3:APH54="W"))+SUMPRODUCT((APC3:APC54=AMR26)*(APF3:APF54=AMR28)*(APH3:APH54="W"))+SUMPRODUCT((APC3:APC54=AMR27)*(APF3:APF54=AMR28)*(APH3:APH54="W")),"")</f>
        <v/>
      </c>
      <c r="AMT28" s="385" t="str">
        <f ca="1">IF(AMR28&lt;&gt;"",SUMPRODUCT((APC3:APC54=AMR28)*(APF3:APF54=AMR29)*(APG3:APG54="D"))+SUMPRODUCT((APC3:APC54=AMR28)*(APF3:APF54=AMR26)*(APG3:APG54="D"))+SUMPRODUCT((APC3:APC54=AMR28)*(APF3:APF54=AMR27)*(APG3:APG54="D"))+SUMPRODUCT((APC3:APC54=AMR29)*(APF3:APF54=AMR28)*(APG3:APG54="D"))+SUMPRODUCT((APC3:APC54=AMR26)*(APF3:APF54=AMR28)*(APG3:APG54="D"))+SUMPRODUCT((APC3:APC54=AMR27)*(APF3:APF54=AMR28)*(APG3:APG54="D")),"")</f>
        <v/>
      </c>
      <c r="AMU28" s="385" t="str">
        <f ca="1">IF(AMR28&lt;&gt;"",SUMPRODUCT((APC3:APC54=AMR28)*(APF3:APF54=AMR29)*(APG3:APG54="L"))+SUMPRODUCT((APC3:APC54=AMR28)*(APF3:APF54=AMR26)*(APG3:APG54="L"))+SUMPRODUCT((APC3:APC54=AMR28)*(APF3:APF54=AMR27)*(APG3:APG54="L"))+SUMPRODUCT((APC3:APC54=AMR29)*(APF3:APF54=AMR28)*(APH3:APH54="L"))+SUMPRODUCT((APC3:APC54=AMR26)*(APF3:APF54=AMR28)*(APH3:APH54="L"))+SUMPRODUCT((APC3:APC54=AMR27)*(APF3:APF54=AMR28)*(APH3:APH54="L")),"")</f>
        <v/>
      </c>
      <c r="AMV28" s="385">
        <f ca="1">SUMPRODUCT((APC3:APC54=AMR28)*(APF3:APF54=AMR29)*APD3:APD54)+SUMPRODUCT((APC3:APC54=AMR28)*(APF3:APF54=AMR25)*APD3:APD54)+SUMPRODUCT((APC3:APC54=AMR28)*(APF3:APF54=AMR26)*APD3:APD54)+SUMPRODUCT((APC3:APC54=AMR28)*(APF3:APF54=AMR27)*APD3:APD54)+SUMPRODUCT((APC3:APC54=AMR29)*(APF3:APF54=AMR28)*APE3:APE54)+SUMPRODUCT((APC3:APC54=AMR25)*(APF3:APF54=AMR28)*APE3:APE54)+SUMPRODUCT((APC3:APC54=AMR26)*(APF3:APF54=AMR28)*APE3:APE54)+SUMPRODUCT((APC3:APC54=AMR27)*(APF3:APF54=AMR28)*APE3:APE54)</f>
        <v>0</v>
      </c>
      <c r="AMW28" s="385">
        <f ca="1">SUMPRODUCT((APC3:APC54=AMR28)*(APF3:APF54=AMR29)*APE3:APE54)+SUMPRODUCT((APC3:APC54=AMR28)*(APF3:APF54=AMR25)*APE3:APE54)+SUMPRODUCT((APC3:APC54=AMR28)*(APF3:APF54=AMR26)*APE3:APE54)+SUMPRODUCT((APC3:APC54=AMR28)*(APF3:APF54=AMR27)*APE3:APE54)+SUMPRODUCT((APC3:APC54=AMR29)*(APF3:APF54=AMR28)*APD3:APD54)+SUMPRODUCT((APC3:APC54=AMR25)*(APF3:APF54=AMR28)*APD3:APD54)+SUMPRODUCT((APC3:APC54=AMR26)*(APF3:APF54=AMR28)*APD3:APD54)+SUMPRODUCT((APC3:APC54=AMR27)*(APF3:APF54=AMR28)*APD3:APD54)</f>
        <v>0</v>
      </c>
      <c r="AMX28" s="385">
        <f t="shared" ca="1" si="4312"/>
        <v>1000</v>
      </c>
      <c r="AMY28" s="385" t="str">
        <f t="shared" ca="1" si="4313"/>
        <v/>
      </c>
      <c r="AMZ28" s="385" t="str">
        <f ca="1">IF(AMR28&lt;&gt;"",VLOOKUP(AMR28,ALE4:ALK52,7,FALSE),"")</f>
        <v/>
      </c>
      <c r="ANA28" s="385" t="str">
        <f ca="1">IF(AMR28&lt;&gt;"",VLOOKUP(AMR28,ALE4:ALK52,5,FALSE),"")</f>
        <v/>
      </c>
      <c r="ANB28" s="385" t="str">
        <f ca="1">IF(AMR28&lt;&gt;"",VLOOKUP(AMR28,ALE4:ALM52,9,FALSE),"")</f>
        <v/>
      </c>
      <c r="ANC28" s="385" t="str">
        <f t="shared" ca="1" si="4314"/>
        <v/>
      </c>
      <c r="AND28" s="385" t="str">
        <f t="shared" ref="AND28" ca="1" si="5013">IF(AMR28&lt;&gt;"",RANK(ANC28,ANC25:ANC29),"")</f>
        <v/>
      </c>
      <c r="ANE28" s="385" t="str">
        <f t="shared" ref="ANE28" ca="1" si="5014">IF(AMR28&lt;&gt;"",SUMPRODUCT((ANC25:ANC29=ANC28)*(AMX25:AMX29&gt;AMX28)),"")</f>
        <v/>
      </c>
      <c r="ANF28" s="385" t="str">
        <f t="shared" ref="ANF28" ca="1" si="5015">IF(AMR28&lt;&gt;"",SUMPRODUCT((ANC25:ANC29=ANC28)*(AMX25:AMX29=AMX28)*(AMV25:AMV29&gt;AMV28)),"")</f>
        <v/>
      </c>
      <c r="ANG28" s="385" t="str">
        <f t="shared" ref="ANG28" ca="1" si="5016">IF(AMR28&lt;&gt;"",SUMPRODUCT((ANC25:ANC29=ANC28)*(AMX25:AMX29=AMX28)*(AMV25:AMV29=AMV28)*(AMZ25:AMZ29&gt;AMZ28)),"")</f>
        <v/>
      </c>
      <c r="ANH28" s="385" t="str">
        <f t="shared" ref="ANH28" ca="1" si="5017">IF(AMR28&lt;&gt;"",SUMPRODUCT((ANC25:ANC29=ANC28)*(AMX25:AMX29=AMX28)*(AMV25:AMV29=AMV28)*(AMZ25:AMZ29=AMZ28)*(ANA25:ANA29&gt;ANA28)),"")</f>
        <v/>
      </c>
      <c r="ANI28" s="385" t="str">
        <f t="shared" ref="ANI28" ca="1" si="5018">IF(AMR28&lt;&gt;"",SUMPRODUCT((ANC25:ANC29=ANC28)*(AMX25:AMX29=AMX28)*(AMV25:AMV29=AMV28)*(AMZ25:AMZ29=AMZ28)*(ANA25:ANA29=ANA28)*(ANB25:ANB29&gt;ANB28)),"")</f>
        <v/>
      </c>
      <c r="ANJ28" s="385" t="str">
        <f t="shared" ref="ANJ28" ca="1" si="5019">IF(AMR28&lt;&gt;"",IF(ANJ80&lt;&gt;"",IF(AMQ76=3,ANJ80,ANJ80+AMQ76),SUM(AND28:ANI28)+1),"")</f>
        <v/>
      </c>
      <c r="ANK28" s="385" t="str">
        <f t="shared" ref="ANK28" ca="1" si="5020">IF(AMR28&lt;&gt;"",INDEX(AMR26:AMR29,MATCH(4,ANJ26:ANJ29,0),0),"")</f>
        <v/>
      </c>
      <c r="ANL28" s="385" t="str">
        <f t="shared" ca="1" si="4648"/>
        <v/>
      </c>
      <c r="ANM28" s="385">
        <f ca="1">SUMPRODUCT((APC3:APC54=ANL28)*(APF3:APF54=ANL29)*(APG3:APG54="W"))+SUMPRODUCT((APC3:APC54=ANL28)*(APF3:APF54=ANL30)*(APG3:APG54="W"))+SUMPRODUCT((APC3:APC54=ANL28)*(APF3:APF54=ANL27)*(APG3:APG54="W"))+SUMPRODUCT((APC3:APC54=ANL29)*(APF3:APF54=ANL28)*(APH3:APH54="W"))+SUMPRODUCT((APC3:APC54=ANL30)*(APF3:APF54=ANL28)*(APH3:APH54="W"))+SUMPRODUCT((APC3:APC54=ANL27)*(APF3:APF54=ANL28)*(APH3:APH54="W"))</f>
        <v>0</v>
      </c>
      <c r="ANN28" s="385">
        <f ca="1">SUMPRODUCT((APC3:APC54=ANL28)*(APF3:APF54=ANL29)*(APG3:APG54="D"))+SUMPRODUCT((APC3:APC54=ANL28)*(APF3:APF54=ANL30)*(APG3:APG54="D"))+SUMPRODUCT((APC3:APC54=ANL28)*(APF3:APF54=ANL27)*(APG3:APG54="D"))+SUMPRODUCT((APC3:APC54=ANL29)*(APF3:APF54=ANL28)*(APG3:APG54="D"))+SUMPRODUCT((APC3:APC54=ANL30)*(APF3:APF54=ANL28)*(APG3:APG54="D"))+SUMPRODUCT((APC3:APC54=ANL27)*(APF3:APF54=ANL28)*(APG3:APG54="D"))</f>
        <v>0</v>
      </c>
      <c r="ANO28" s="385">
        <f ca="1">SUMPRODUCT((APC3:APC54=ANL28)*(APF3:APF54=ANL29)*(APG3:APG54="L"))+SUMPRODUCT((APC3:APC54=ANL28)*(APF3:APF54=ANL30)*(APG3:APG54="L"))+SUMPRODUCT((APC3:APC54=ANL28)*(APF3:APF54=ANL27)*(APG3:APG54="L"))+SUMPRODUCT((APC3:APC54=ANL29)*(APF3:APF54=ANL28)*(APH3:APH54="L"))+SUMPRODUCT((APC3:APC54=ANL30)*(APF3:APF54=ANL28)*(APH3:APH54="L"))+SUMPRODUCT((APC3:APC54=ANL27)*(APF3:APF54=ANL28)*(APH3:APH54="L"))</f>
        <v>0</v>
      </c>
      <c r="ANP28" s="385">
        <f ca="1">SUMPRODUCT((APC3:APC54=ANL28)*(APF3:APF54=ANL29)*APD3:APD54)+SUMPRODUCT((APC3:APC54=ANL28)*(APF3:APF54=ANL25)*APD3:APD54)+SUMPRODUCT((APC3:APC54=ANL28)*(APF3:APF54=ANL26)*APD3:APD54)+SUMPRODUCT((APC3:APC54=ANL28)*(APF3:APF54=ANL27)*APD3:APD54)+SUMPRODUCT((APC3:APC54=ANL29)*(APF3:APF54=ANL28)*APE3:APE54)+SUMPRODUCT((APC3:APC54=ANL25)*(APF3:APF54=ANL28)*APE3:APE54)+SUMPRODUCT((APC3:APC54=ANL26)*(APF3:APF54=ANL28)*APE3:APE54)+SUMPRODUCT((APC3:APC54=ANL27)*(APF3:APF54=ANL28)*APE3:APE54)</f>
        <v>0</v>
      </c>
      <c r="ANQ28" s="385">
        <f ca="1">SUMPRODUCT((APC3:APC54=ANL28)*(APF3:APF54=ANL29)*APE3:APE54)+SUMPRODUCT((APC3:APC54=ANL28)*(APF3:APF54=ANL25)*APE3:APE54)+SUMPRODUCT((APC3:APC54=ANL28)*(APF3:APF54=ANL26)*APE3:APE54)+SUMPRODUCT((APC3:APC54=ANL28)*(APF3:APF54=ANL27)*APE3:APE54)+SUMPRODUCT((APC3:APC54=ANL29)*(APF3:APF54=ANL28)*APD3:APD54)+SUMPRODUCT((APC3:APC54=ANL25)*(APF3:APF54=ANL28)*APD3:APD54)+SUMPRODUCT((APC3:APC54=ANL26)*(APF3:APF54=ANL28)*APD3:APD54)+SUMPRODUCT((APC3:APC54=ANL27)*(APF3:APF54=ANL28)*APD3:APD54)</f>
        <v>0</v>
      </c>
      <c r="ANR28" s="385">
        <f t="shared" ca="1" si="4649"/>
        <v>1000</v>
      </c>
      <c r="ANS28" s="385" t="str">
        <f t="shared" ca="1" si="4650"/>
        <v/>
      </c>
      <c r="ANT28" s="385" t="str">
        <f ca="1">IF(ANL28&lt;&gt;"",VLOOKUP(ANL28,ALE4:ALK52,7,FALSE),"")</f>
        <v/>
      </c>
      <c r="ANU28" s="385" t="str">
        <f ca="1">IF(ANL28&lt;&gt;"",VLOOKUP(ANL28,ALE4:ALK52,5,FALSE),"")</f>
        <v/>
      </c>
      <c r="ANV28" s="385" t="str">
        <f ca="1">IF(ANL28&lt;&gt;"",VLOOKUP(ANL28,ALE4:ALM52,9,FALSE),"")</f>
        <v/>
      </c>
      <c r="ANW28" s="385" t="str">
        <f t="shared" ca="1" si="4651"/>
        <v/>
      </c>
      <c r="ANX28" s="385" t="str">
        <f t="shared" ref="ANX28" ca="1" si="5021">IF(ANL28&lt;&gt;"",RANK(ANW28,ANW25:ANW29),"")</f>
        <v/>
      </c>
      <c r="ANY28" s="385" t="str">
        <f t="shared" ref="ANY28" ca="1" si="5022">IF(ANL28&lt;&gt;"",SUMPRODUCT((ANW25:ANW29=ANW28)*(ANR25:ANR29&gt;ANR28)),"")</f>
        <v/>
      </c>
      <c r="ANZ28" s="385" t="str">
        <f t="shared" ref="ANZ28" ca="1" si="5023">IF(ANL28&lt;&gt;"",SUMPRODUCT((ANW25:ANW29=ANW28)*(ANR25:ANR29=ANR28)*(ANP25:ANP29&gt;ANP28)),"")</f>
        <v/>
      </c>
      <c r="AOA28" s="385" t="str">
        <f t="shared" ref="AOA28" ca="1" si="5024">IF(ANL28&lt;&gt;"",SUMPRODUCT((ANW25:ANW29=ANW28)*(ANR25:ANR29=ANR28)*(ANP25:ANP29=ANP28)*(ANT25:ANT29&gt;ANT28)),"")</f>
        <v/>
      </c>
      <c r="AOB28" s="385" t="str">
        <f t="shared" ref="AOB28" ca="1" si="5025">IF(ANL28&lt;&gt;"",SUMPRODUCT((ANW25:ANW29=ANW28)*(ANR25:ANR29=ANR28)*(ANP25:ANP29=ANP28)*(ANT25:ANT29=ANT28)*(ANU25:ANU29&gt;ANU28)),"")</f>
        <v/>
      </c>
      <c r="AOC28" s="385" t="str">
        <f t="shared" ref="AOC28" ca="1" si="5026">IF(ANL28&lt;&gt;"",SUMPRODUCT((ANW25:ANW29=ANW28)*(ANR25:ANR29=ANR28)*(ANP25:ANP29=ANP28)*(ANT25:ANT29=ANT28)*(ANU25:ANU29=ANU28)*(ANV25:ANV29&gt;ANV28)),"")</f>
        <v/>
      </c>
      <c r="AOD28" s="385" t="str">
        <f t="shared" ca="1" si="4658"/>
        <v/>
      </c>
      <c r="AOE28" s="385" t="str">
        <f t="shared" ref="AOE28" ca="1" si="5027">IF(ANL28&lt;&gt;"",INDEX(ANL27:ANL29,MATCH(4,AOD27:AOD29,0),0),"")</f>
        <v/>
      </c>
      <c r="AOF28" s="385" t="str">
        <f t="shared" ref="AOF28" si="5028">IF(ALV25&lt;&gt;"",ALV25,"")</f>
        <v/>
      </c>
      <c r="AOG28" s="385">
        <f ca="1">SUMPRODUCT((APC3:APC54=AOF28)*(APF3:APF54=AOF29)*(APG3:APG54="W"))+SUMPRODUCT((APC3:APC54=AOF28)*(APF3:APF54=AOF30)*(APG3:APG54="W"))+SUMPRODUCT((APC3:APC54=AOF28)*(APF3:APF54=AOF31)*(APG3:APG54="W"))+SUMPRODUCT((APC3:APC54=AOF29)*(APF3:APF54=AOF28)*(APH3:APH54="W"))+SUMPRODUCT((APC3:APC54=AOF30)*(APF3:APF54=AOF28)*(APH3:APH54="W"))+SUMPRODUCT((APC3:APC54=AOF31)*(APF3:APF54=AOF28)*(APH3:APH54="W"))</f>
        <v>0</v>
      </c>
      <c r="AOH28" s="385">
        <f ca="1">SUMPRODUCT((APC3:APC54=AOF28)*(APF3:APF54=AOF29)*(APG3:APG54="D"))+SUMPRODUCT((APC3:APC54=AOF28)*(APF3:APF54=AOF30)*(APG3:APG54="D"))+SUMPRODUCT((APC3:APC54=AOF28)*(APF3:APF54=AOF31)*(APG3:APG54="D"))+SUMPRODUCT((APC3:APC54=AOF29)*(APF3:APF54=AOF28)*(APG3:APG54="D"))+SUMPRODUCT((APC3:APC54=AOF30)*(APF3:APF54=AOF28)*(APG3:APG54="D"))+SUMPRODUCT((APC3:APC54=AOF31)*(APF3:APF54=AOF28)*(APG3:APG54="D"))</f>
        <v>0</v>
      </c>
      <c r="AOI28" s="385">
        <f ca="1">SUMPRODUCT((APC3:APC54=AOF28)*(APF3:APF54=AOF29)*(APG3:APG54="L"))+SUMPRODUCT((APC3:APC54=AOF28)*(APF3:APF54=AOF30)*(APG3:APG54="L"))+SUMPRODUCT((APC3:APC54=AOF28)*(APF3:APF54=AOF31)*(APG3:APG54="L"))+SUMPRODUCT((APC3:APC54=AOF29)*(APF3:APF54=AOF28)*(APH3:APH54="L"))+SUMPRODUCT((APC3:APC54=AOF30)*(APF3:APF54=AOF28)*(APH3:APH54="L"))+SUMPRODUCT((APC3:APC54=AOF31)*(APF3:APF54=AOF28)*(APH3:APH54="L"))</f>
        <v>0</v>
      </c>
      <c r="AOJ28" s="385">
        <f ca="1">SUMPRODUCT((APC3:APC54=AOF28)*(APF3:APF54=AOF29)*APD3:APD54)+SUMPRODUCT((APC3:APC54=AOF28)*(APF3:APF54=AOF25)*APD3:APD54)+SUMPRODUCT((APC3:APC54=AOF28)*(APF3:APF54=AOF26)*APD3:APD54)+SUMPRODUCT((APC3:APC54=AOF28)*(APF3:APF54=AOF27)*APD3:APD54)+SUMPRODUCT((APC3:APC54=AOF29)*(APF3:APF54=AOF28)*APE3:APE54)+SUMPRODUCT((APC3:APC54=AOF25)*(APF3:APF54=AOF28)*APE3:APE54)+SUMPRODUCT((APC3:APC54=AOF26)*(APF3:APF54=AOF28)*APE3:APE54)+SUMPRODUCT((APC3:APC54=AOF27)*(APF3:APF54=AOF28)*APE3:APE54)</f>
        <v>0</v>
      </c>
      <c r="AOK28" s="385">
        <f ca="1">SUMPRODUCT((APC3:APC54=AOF28)*(APF3:APF54=AOF29)*APE3:APE54)+SUMPRODUCT((APC3:APC54=AOF28)*(APF3:APF54=AOF25)*APE3:APE54)+SUMPRODUCT((APC3:APC54=AOF28)*(APF3:APF54=AOF26)*APE3:APE54)+SUMPRODUCT((APC3:APC54=AOF28)*(APF3:APF54=AOF27)*APE3:APE54)+SUMPRODUCT((APC3:APC54=AOF29)*(APF3:APF54=AOF28)*APD3:APD54)+SUMPRODUCT((APC3:APC54=AOF25)*(APF3:APF54=AOF28)*APD3:APD54)+SUMPRODUCT((APC3:APC54=AOF26)*(APF3:APF54=AOF28)*APD3:APD54)+SUMPRODUCT((APC3:APC54=AOF27)*(APF3:APF54=AOF28)*APD3:APD54)</f>
        <v>0</v>
      </c>
      <c r="AOL28" s="385">
        <f t="shared" ref="AOL28" ca="1" si="5029">AOJ28-AOK28+1000</f>
        <v>1000</v>
      </c>
      <c r="AOM28" s="385" t="str">
        <f t="shared" ref="AOM28" si="5030">IF(AOF28&lt;&gt;"",AOG28*3+AOH28*1,"")</f>
        <v/>
      </c>
      <c r="AON28" s="385" t="str">
        <f>IF(AOF28&lt;&gt;"",VLOOKUP(AOF28,ALE4:ALK52,7,FALSE),"")</f>
        <v/>
      </c>
      <c r="AOO28" s="385" t="str">
        <f>IF(AOF28&lt;&gt;"",VLOOKUP(AOF28,ALE4:ALK52,5,FALSE),"")</f>
        <v/>
      </c>
      <c r="AOP28" s="385" t="str">
        <f>IF(AOF28&lt;&gt;"",VLOOKUP(AOF28,ALE4:ALM52,9,FALSE),"")</f>
        <v/>
      </c>
      <c r="AOQ28" s="385" t="str">
        <f t="shared" ref="AOQ28" si="5031">AOM28</f>
        <v/>
      </c>
      <c r="AOR28" s="385" t="str">
        <f t="shared" ref="AOR28" si="5032">IF(AOF28&lt;&gt;"",RANK(AOQ28,AMI25:AMI29),"")</f>
        <v/>
      </c>
      <c r="AOS28" s="385" t="str">
        <f t="shared" ref="AOS28" si="5033">IF(AOF28&lt;&gt;"",SUMPRODUCT((AOQ25:AOQ29=AOQ28)*(AOL25:AOL29&gt;AOL28)),"")</f>
        <v/>
      </c>
      <c r="AOT28" s="385" t="str">
        <f t="shared" ref="AOT28" si="5034">IF(AOF28&lt;&gt;"",SUMPRODUCT((AOQ25:AOQ29=AOQ28)*(AOL25:AOL29=AOL28)*(AOJ25:AOJ29&gt;AOJ28)),"")</f>
        <v/>
      </c>
      <c r="AOU28" s="385" t="str">
        <f t="shared" ref="AOU28" si="5035">IF(AOF28&lt;&gt;"",SUMPRODUCT((AOQ25:AOQ29=AOQ28)*(AOL25:AOL29=AOL28)*(AOJ25:AOJ29=AOJ28)*(AON25:AON29&gt;AON28)),"")</f>
        <v/>
      </c>
      <c r="AOV28" s="385" t="str">
        <f t="shared" ref="AOV28" si="5036">IF(AOF28&lt;&gt;"",SUMPRODUCT((AOQ25:AOQ29=AOQ28)*(AOL25:AOL29=AOL28)*(AOJ25:AOJ29=AOJ28)*(AON25:AON29=AON28)*(AOO25:AOO29&gt;AOO28)),"")</f>
        <v/>
      </c>
      <c r="AOW28" s="385" t="str">
        <f t="shared" ref="AOW28" si="5037">IF(AOF28&lt;&gt;"",SUMPRODUCT((AOQ25:AOQ29=AOQ28)*(AOL25:AOL29=AOL28)*(AOJ25:AOJ29=AOJ28)*(AON25:AON29=AON28)*(AOO25:AOO29=AOO28)*(AOP25:AOP29&gt;AOP28)),"")</f>
        <v/>
      </c>
      <c r="AOX28" s="385" t="str">
        <f t="shared" ref="AOX28" si="5038">IF(AOF28&lt;&gt;"",SUM(AOR28:AOW28)+3,"")</f>
        <v/>
      </c>
      <c r="AOY28" s="385" t="str">
        <f t="shared" ref="AOY28" si="5039">IF(AOF28&lt;&gt;"",IF(AOX28=4,AOF28,AOF29),"")</f>
        <v/>
      </c>
      <c r="AOZ28" s="385" t="str">
        <f t="shared" ref="AOZ28" ca="1" si="5040">IF(AOY28&lt;&gt;"",AOY28,IF(AOE28&lt;&gt;"",AOE28,IF(ANK28&lt;&gt;"",ANK28,IF(AMQ28&lt;&gt;"",AMQ28,ALQ28))))</f>
        <v>England</v>
      </c>
      <c r="APA28" s="385">
        <v>4</v>
      </c>
      <c r="APB28" s="385">
        <v>26</v>
      </c>
      <c r="APC28" s="389"/>
      <c r="APD28" s="389"/>
      <c r="APE28" s="389"/>
      <c r="APF28" s="389"/>
      <c r="APG28" s="389"/>
      <c r="APJ28" s="385">
        <f ca="1">VLOOKUP(APK28,ATF25:ATG29,2,FALSE)</f>
        <v>3</v>
      </c>
      <c r="APK28" s="386" t="str">
        <f t="shared" si="4044"/>
        <v>Netherlands</v>
      </c>
      <c r="APL28" s="385">
        <f ca="1">SUMPRODUCT((ATI3:ATI54=APK28)*(ATM3:ATM54="W"))+SUMPRODUCT((ATL3:ATL54=APK28)*(ATN3:ATN54="W"))</f>
        <v>0</v>
      </c>
      <c r="APM28" s="385">
        <f ca="1">SUMPRODUCT((ATI3:ATI54=APK28)*(ATM3:ATM54="D"))+SUMPRODUCT((ATL3:ATL54=APK28)*(ATN3:ATN54="D"))</f>
        <v>0</v>
      </c>
      <c r="APN28" s="385">
        <f ca="1">SUMPRODUCT((ATI3:ATI54=APK28)*(ATM3:ATM54="L"))+SUMPRODUCT((ATL3:ATL54=APK28)*(ATN3:ATN54="L"))</f>
        <v>0</v>
      </c>
      <c r="APO28" s="385">
        <f t="shared" ref="APO28" ca="1" si="5041">SUMIF(ATI3:ATI72,APK28,ATJ3:ATJ72)+SUMIF(ATL3:ATL72,APK28,ATK3:ATK72)</f>
        <v>0</v>
      </c>
      <c r="APP28" s="385">
        <f t="shared" ref="APP28" ca="1" si="5042">SUMIF(ATL3:ATL72,APK28,ATJ3:ATJ72)+SUMIF(ATI3:ATI72,APK28,ATK3:ATK72)</f>
        <v>0</v>
      </c>
      <c r="APQ28" s="385">
        <f t="shared" ca="1" si="4047"/>
        <v>1000</v>
      </c>
      <c r="APR28" s="385">
        <f t="shared" ca="1" si="4048"/>
        <v>0</v>
      </c>
      <c r="APS28" s="391">
        <f t="shared" si="261"/>
        <v>13</v>
      </c>
      <c r="APT28" s="385">
        <f t="shared" ref="APT28" ca="1" si="5043">IF(COUNTIF(APR25:APR29,4)&lt;&gt;4,RANK(APR28,APR25:APR29),APR80)</f>
        <v>1</v>
      </c>
      <c r="APV28" s="385">
        <f t="shared" ref="APV28" ca="1" si="5044">SUMPRODUCT((APT25:APT28=APT28)*(APS25:APS28&lt;APS28))+APT28</f>
        <v>2</v>
      </c>
      <c r="APW28" s="386" t="str">
        <f t="shared" ref="APW28" ca="1" si="5045">INDEX(APK25:APK29,MATCH(4,APV25:APV29,0),0)</f>
        <v>France</v>
      </c>
      <c r="APX28" s="385">
        <f t="shared" ref="APX28" ca="1" si="5046">INDEX(APT25:APT29,MATCH(APW28,APK25:APK29,0),0)</f>
        <v>1</v>
      </c>
      <c r="APY28" s="385" t="str">
        <f t="shared" ca="1" si="4667"/>
        <v>France</v>
      </c>
      <c r="APZ28" s="385" t="str">
        <f t="shared" ca="1" si="4668"/>
        <v/>
      </c>
      <c r="AQD28" s="385" t="str">
        <f t="shared" ca="1" si="4057"/>
        <v>France</v>
      </c>
      <c r="AQE28" s="385">
        <f ca="1">SUMPRODUCT((ATI3:ATI54=AQD28)*(ATL3:ATL54=AQD29)*(ATM3:ATM54="W"))+SUMPRODUCT((ATI3:ATI54=AQD28)*(ATL3:ATL54=AQD25)*(ATM3:ATM54="W"))+SUMPRODUCT((ATI3:ATI54=AQD28)*(ATL3:ATL54=AQD26)*(ATM3:ATM54="W"))+SUMPRODUCT((ATI3:ATI54=AQD28)*(ATL3:ATL54=AQD27)*(ATM3:ATM54="W"))+SUMPRODUCT((ATI3:ATI54=AQD29)*(ATL3:ATL54=AQD28)*(ATN3:ATN54="W"))+SUMPRODUCT((ATI3:ATI54=AQD25)*(ATL3:ATL54=AQD28)*(ATN3:ATN54="W"))+SUMPRODUCT((ATI3:ATI54=AQD26)*(ATL3:ATL54=AQD28)*(ATN3:ATN54="W"))+SUMPRODUCT((ATI3:ATI54=AQD27)*(ATL3:ATL54=AQD28)*(ATN3:ATN54="W"))</f>
        <v>0</v>
      </c>
      <c r="AQF28" s="385">
        <f ca="1">SUMPRODUCT((ATI3:ATI54=AQD28)*(ATL3:ATL54=AQD29)*(ATM3:ATM54="D"))+SUMPRODUCT((ATI3:ATI54=AQD28)*(ATL3:ATL54=AQD25)*(ATM3:ATM54="D"))+SUMPRODUCT((ATI3:ATI54=AQD28)*(ATL3:ATL54=AQD26)*(ATM3:ATM54="D"))+SUMPRODUCT((ATI3:ATI54=AQD28)*(ATL3:ATL54=AQD27)*(ATM3:ATM54="D"))+SUMPRODUCT((ATI3:ATI54=AQD29)*(ATL3:ATL54=AQD28)*(ATM3:ATM54="D"))+SUMPRODUCT((ATI3:ATI54=AQD25)*(ATL3:ATL54=AQD28)*(ATM3:ATM54="D"))+SUMPRODUCT((ATI3:ATI54=AQD26)*(ATL3:ATL54=AQD28)*(ATM3:ATM54="D"))+SUMPRODUCT((ATI3:ATI54=AQD27)*(ATL3:ATL54=AQD28)*(ATM3:ATM54="D"))</f>
        <v>0</v>
      </c>
      <c r="AQG28" s="385">
        <f ca="1">SUMPRODUCT((ATI3:ATI54=AQD28)*(ATL3:ATL54=AQD29)*(ATM3:ATM54="L"))+SUMPRODUCT((ATI3:ATI54=AQD28)*(ATL3:ATL54=AQD25)*(ATM3:ATM54="L"))+SUMPRODUCT((ATI3:ATI54=AQD28)*(ATL3:ATL54=AQD26)*(ATM3:ATM54="L"))+SUMPRODUCT((ATI3:ATI54=AQD28)*(ATL3:ATL54=AQD27)*(ATM3:ATM54="L"))+SUMPRODUCT((ATI3:ATI54=AQD29)*(ATL3:ATL54=AQD28)*(ATN3:ATN54="L"))+SUMPRODUCT((ATI3:ATI54=AQD25)*(ATL3:ATL54=AQD28)*(ATN3:ATN54="L"))+SUMPRODUCT((ATI3:ATI54=AQD26)*(ATL3:ATL54=AQD28)*(ATN3:ATN54="L"))+SUMPRODUCT((ATI3:ATI54=AQD27)*(ATL3:ATL54=AQD28)*(ATN3:ATN54="L"))</f>
        <v>0</v>
      </c>
      <c r="AQH28" s="385">
        <f ca="1">SUMPRODUCT((ATI3:ATI54=AQD28)*(ATL3:ATL54=AQD29)*ATJ3:ATJ54)+SUMPRODUCT((ATI3:ATI54=AQD28)*(ATL3:ATL54=AQD25)*ATJ3:ATJ54)+SUMPRODUCT((ATI3:ATI54=AQD28)*(ATL3:ATL54=AQD26)*ATJ3:ATJ54)+SUMPRODUCT((ATI3:ATI54=AQD28)*(ATL3:ATL54=AQD27)*ATJ3:ATJ54)+SUMPRODUCT((ATI3:ATI54=AQD29)*(ATL3:ATL54=AQD28)*ATK3:ATK54)+SUMPRODUCT((ATI3:ATI54=AQD25)*(ATL3:ATL54=AQD28)*ATK3:ATK54)+SUMPRODUCT((ATI3:ATI54=AQD26)*(ATL3:ATL54=AQD28)*ATK3:ATK54)+SUMPRODUCT((ATI3:ATI54=AQD27)*(ATL3:ATL54=AQD28)*ATK3:ATK54)</f>
        <v>0</v>
      </c>
      <c r="AQI28" s="385">
        <f ca="1">SUMPRODUCT((ATI3:ATI54=AQD28)*(ATL3:ATL54=AQD29)*ATK3:ATK54)+SUMPRODUCT((ATI3:ATI54=AQD28)*(ATL3:ATL54=AQD25)*ATK3:ATK54)+SUMPRODUCT((ATI3:ATI54=AQD28)*(ATL3:ATL54=AQD26)*ATK3:ATK54)+SUMPRODUCT((ATI3:ATI54=AQD28)*(ATL3:ATL54=AQD27)*ATK3:ATK54)+SUMPRODUCT((ATI3:ATI54=AQD29)*(ATL3:ATL54=AQD28)*ATJ3:ATJ54)+SUMPRODUCT((ATI3:ATI54=AQD25)*(ATL3:ATL54=AQD28)*ATJ3:ATJ54)+SUMPRODUCT((ATI3:ATI54=AQD26)*(ATL3:ATL54=AQD28)*ATJ3:ATJ54)+SUMPRODUCT((ATI3:ATI54=AQD27)*(ATL3:ATL54=AQD28)*ATJ3:ATJ54)</f>
        <v>0</v>
      </c>
      <c r="AQJ28" s="385">
        <f t="shared" ca="1" si="4058"/>
        <v>1000</v>
      </c>
      <c r="AQK28" s="385">
        <f t="shared" ca="1" si="4059"/>
        <v>0</v>
      </c>
      <c r="AQL28" s="385">
        <f ca="1">IF(AQD28&lt;&gt;"",VLOOKUP(AQD28,APK4:APQ52,7,FALSE),"")</f>
        <v>1000</v>
      </c>
      <c r="AQM28" s="385">
        <f ca="1">IF(AQD28&lt;&gt;"",VLOOKUP(AQD28,APK4:APQ52,5,FALSE),"")</f>
        <v>0</v>
      </c>
      <c r="AQN28" s="385">
        <f ca="1">IF(AQD28&lt;&gt;"",VLOOKUP(AQD28,APK4:APS52,9,FALSE),"")</f>
        <v>28</v>
      </c>
      <c r="AQO28" s="385">
        <f t="shared" ca="1" si="4060"/>
        <v>0</v>
      </c>
      <c r="AQP28" s="385">
        <f t="shared" ref="AQP28" ca="1" si="5047">IF(AQD28&lt;&gt;"",RANK(AQO28,AQO25:AQO29),"")</f>
        <v>1</v>
      </c>
      <c r="AQQ28" s="385">
        <f t="shared" ref="AQQ28" ca="1" si="5048">IF(AQD28&lt;&gt;"",SUMPRODUCT((AQO25:AQO29=AQO28)*(AQJ25:AQJ29&gt;AQJ28)),"")</f>
        <v>0</v>
      </c>
      <c r="AQR28" s="385">
        <f t="shared" ref="AQR28" ca="1" si="5049">IF(AQD28&lt;&gt;"",SUMPRODUCT((AQO25:AQO29=AQO28)*(AQJ25:AQJ29=AQJ28)*(AQH25:AQH29&gt;AQH28)),"")</f>
        <v>0</v>
      </c>
      <c r="AQS28" s="385">
        <f t="shared" ref="AQS28" ca="1" si="5050">IF(AQD28&lt;&gt;"",SUMPRODUCT((AQO25:AQO29=AQO28)*(AQJ25:AQJ29=AQJ28)*(AQH25:AQH29=AQH28)*(AQL25:AQL29&gt;AQL28)),"")</f>
        <v>0</v>
      </c>
      <c r="AQT28" s="385">
        <f t="shared" ref="AQT28" ca="1" si="5051">IF(AQD28&lt;&gt;"",SUMPRODUCT((AQO25:AQO29=AQO28)*(AQJ25:AQJ29=AQJ28)*(AQH25:AQH29=AQH28)*(AQL25:AQL29=AQL28)*(AQM25:AQM29&gt;AQM28)),"")</f>
        <v>0</v>
      </c>
      <c r="AQU28" s="385">
        <f t="shared" ref="AQU28" ca="1" si="5052">IF(AQD28&lt;&gt;"",SUMPRODUCT((AQO25:AQO29=AQO28)*(AQJ25:AQJ29=AQJ28)*(AQH25:AQH29=AQH28)*(AQL25:AQL29=AQL28)*(AQM25:AQM29=AQM28)*(AQN25:AQN29&gt;AQN28)),"")</f>
        <v>0</v>
      </c>
      <c r="AQV28" s="385">
        <f t="shared" ref="AQV28" ca="1" si="5053">IF(AQD28&lt;&gt;"",IF(AQV80&lt;&gt;"",IF(AQC76=3,AQV80,AQV80+AQC76),SUM(AQP28:AQU28)),"")</f>
        <v>1</v>
      </c>
      <c r="AQW28" s="385" t="str">
        <f t="shared" ref="AQW28" ca="1" si="5054">IF(AQD28&lt;&gt;"",INDEX(AQD25:AQD29,MATCH(4,AQV25:AQV29,0),0),"")</f>
        <v>England</v>
      </c>
      <c r="AQX28" s="385" t="str">
        <f t="shared" ca="1" si="4342"/>
        <v/>
      </c>
      <c r="AQY28" s="385" t="str">
        <f ca="1">IF(AQX28&lt;&gt;"",SUMPRODUCT((ATI3:ATI54=AQX28)*(ATL3:ATL54=AQX29)*(ATM3:ATM54="W"))+SUMPRODUCT((ATI3:ATI54=AQX28)*(ATL3:ATL54=AQX26)*(ATM3:ATM54="W"))+SUMPRODUCT((ATI3:ATI54=AQX28)*(ATL3:ATL54=AQX27)*(ATM3:ATM54="W"))+SUMPRODUCT((ATI3:ATI54=AQX29)*(ATL3:ATL54=AQX28)*(ATN3:ATN54="W"))+SUMPRODUCT((ATI3:ATI54=AQX26)*(ATL3:ATL54=AQX28)*(ATN3:ATN54="W"))+SUMPRODUCT((ATI3:ATI54=AQX27)*(ATL3:ATL54=AQX28)*(ATN3:ATN54="W")),"")</f>
        <v/>
      </c>
      <c r="AQZ28" s="385" t="str">
        <f ca="1">IF(AQX28&lt;&gt;"",SUMPRODUCT((ATI3:ATI54=AQX28)*(ATL3:ATL54=AQX29)*(ATM3:ATM54="D"))+SUMPRODUCT((ATI3:ATI54=AQX28)*(ATL3:ATL54=AQX26)*(ATM3:ATM54="D"))+SUMPRODUCT((ATI3:ATI54=AQX28)*(ATL3:ATL54=AQX27)*(ATM3:ATM54="D"))+SUMPRODUCT((ATI3:ATI54=AQX29)*(ATL3:ATL54=AQX28)*(ATM3:ATM54="D"))+SUMPRODUCT((ATI3:ATI54=AQX26)*(ATL3:ATL54=AQX28)*(ATM3:ATM54="D"))+SUMPRODUCT((ATI3:ATI54=AQX27)*(ATL3:ATL54=AQX28)*(ATM3:ATM54="D")),"")</f>
        <v/>
      </c>
      <c r="ARA28" s="385" t="str">
        <f ca="1">IF(AQX28&lt;&gt;"",SUMPRODUCT((ATI3:ATI54=AQX28)*(ATL3:ATL54=AQX29)*(ATM3:ATM54="L"))+SUMPRODUCT((ATI3:ATI54=AQX28)*(ATL3:ATL54=AQX26)*(ATM3:ATM54="L"))+SUMPRODUCT((ATI3:ATI54=AQX28)*(ATL3:ATL54=AQX27)*(ATM3:ATM54="L"))+SUMPRODUCT((ATI3:ATI54=AQX29)*(ATL3:ATL54=AQX28)*(ATN3:ATN54="L"))+SUMPRODUCT((ATI3:ATI54=AQX26)*(ATL3:ATL54=AQX28)*(ATN3:ATN54="L"))+SUMPRODUCT((ATI3:ATI54=AQX27)*(ATL3:ATL54=AQX28)*(ATN3:ATN54="L")),"")</f>
        <v/>
      </c>
      <c r="ARB28" s="385">
        <f ca="1">SUMPRODUCT((ATI3:ATI54=AQX28)*(ATL3:ATL54=AQX29)*ATJ3:ATJ54)+SUMPRODUCT((ATI3:ATI54=AQX28)*(ATL3:ATL54=AQX25)*ATJ3:ATJ54)+SUMPRODUCT((ATI3:ATI54=AQX28)*(ATL3:ATL54=AQX26)*ATJ3:ATJ54)+SUMPRODUCT((ATI3:ATI54=AQX28)*(ATL3:ATL54=AQX27)*ATJ3:ATJ54)+SUMPRODUCT((ATI3:ATI54=AQX29)*(ATL3:ATL54=AQX28)*ATK3:ATK54)+SUMPRODUCT((ATI3:ATI54=AQX25)*(ATL3:ATL54=AQX28)*ATK3:ATK54)+SUMPRODUCT((ATI3:ATI54=AQX26)*(ATL3:ATL54=AQX28)*ATK3:ATK54)+SUMPRODUCT((ATI3:ATI54=AQX27)*(ATL3:ATL54=AQX28)*ATK3:ATK54)</f>
        <v>0</v>
      </c>
      <c r="ARC28" s="385">
        <f ca="1">SUMPRODUCT((ATI3:ATI54=AQX28)*(ATL3:ATL54=AQX29)*ATK3:ATK54)+SUMPRODUCT((ATI3:ATI54=AQX28)*(ATL3:ATL54=AQX25)*ATK3:ATK54)+SUMPRODUCT((ATI3:ATI54=AQX28)*(ATL3:ATL54=AQX26)*ATK3:ATK54)+SUMPRODUCT((ATI3:ATI54=AQX28)*(ATL3:ATL54=AQX27)*ATK3:ATK54)+SUMPRODUCT((ATI3:ATI54=AQX29)*(ATL3:ATL54=AQX28)*ATJ3:ATJ54)+SUMPRODUCT((ATI3:ATI54=AQX25)*(ATL3:ATL54=AQX28)*ATJ3:ATJ54)+SUMPRODUCT((ATI3:ATI54=AQX26)*(ATL3:ATL54=AQX28)*ATJ3:ATJ54)+SUMPRODUCT((ATI3:ATI54=AQX27)*(ATL3:ATL54=AQX28)*ATJ3:ATJ54)</f>
        <v>0</v>
      </c>
      <c r="ARD28" s="385">
        <f t="shared" ca="1" si="4343"/>
        <v>1000</v>
      </c>
      <c r="ARE28" s="385" t="str">
        <f t="shared" ca="1" si="4344"/>
        <v/>
      </c>
      <c r="ARF28" s="385" t="str">
        <f ca="1">IF(AQX28&lt;&gt;"",VLOOKUP(AQX28,APK4:APQ52,7,FALSE),"")</f>
        <v/>
      </c>
      <c r="ARG28" s="385" t="str">
        <f ca="1">IF(AQX28&lt;&gt;"",VLOOKUP(AQX28,APK4:APQ52,5,FALSE),"")</f>
        <v/>
      </c>
      <c r="ARH28" s="385" t="str">
        <f ca="1">IF(AQX28&lt;&gt;"",VLOOKUP(AQX28,APK4:APS52,9,FALSE),"")</f>
        <v/>
      </c>
      <c r="ARI28" s="385" t="str">
        <f t="shared" ca="1" si="4345"/>
        <v/>
      </c>
      <c r="ARJ28" s="385" t="str">
        <f t="shared" ref="ARJ28" ca="1" si="5055">IF(AQX28&lt;&gt;"",RANK(ARI28,ARI25:ARI29),"")</f>
        <v/>
      </c>
      <c r="ARK28" s="385" t="str">
        <f t="shared" ref="ARK28" ca="1" si="5056">IF(AQX28&lt;&gt;"",SUMPRODUCT((ARI25:ARI29=ARI28)*(ARD25:ARD29&gt;ARD28)),"")</f>
        <v/>
      </c>
      <c r="ARL28" s="385" t="str">
        <f t="shared" ref="ARL28" ca="1" si="5057">IF(AQX28&lt;&gt;"",SUMPRODUCT((ARI25:ARI29=ARI28)*(ARD25:ARD29=ARD28)*(ARB25:ARB29&gt;ARB28)),"")</f>
        <v/>
      </c>
      <c r="ARM28" s="385" t="str">
        <f t="shared" ref="ARM28" ca="1" si="5058">IF(AQX28&lt;&gt;"",SUMPRODUCT((ARI25:ARI29=ARI28)*(ARD25:ARD29=ARD28)*(ARB25:ARB29=ARB28)*(ARF25:ARF29&gt;ARF28)),"")</f>
        <v/>
      </c>
      <c r="ARN28" s="385" t="str">
        <f t="shared" ref="ARN28" ca="1" si="5059">IF(AQX28&lt;&gt;"",SUMPRODUCT((ARI25:ARI29=ARI28)*(ARD25:ARD29=ARD28)*(ARB25:ARB29=ARB28)*(ARF25:ARF29=ARF28)*(ARG25:ARG29&gt;ARG28)),"")</f>
        <v/>
      </c>
      <c r="ARO28" s="385" t="str">
        <f t="shared" ref="ARO28" ca="1" si="5060">IF(AQX28&lt;&gt;"",SUMPRODUCT((ARI25:ARI29=ARI28)*(ARD25:ARD29=ARD28)*(ARB25:ARB29=ARB28)*(ARF25:ARF29=ARF28)*(ARG25:ARG29=ARG28)*(ARH25:ARH29&gt;ARH28)),"")</f>
        <v/>
      </c>
      <c r="ARP28" s="385" t="str">
        <f t="shared" ref="ARP28" ca="1" si="5061">IF(AQX28&lt;&gt;"",IF(ARP80&lt;&gt;"",IF(AQW76=3,ARP80,ARP80+AQW76),SUM(ARJ28:ARO28)+1),"")</f>
        <v/>
      </c>
      <c r="ARQ28" s="385" t="str">
        <f t="shared" ref="ARQ28" ca="1" si="5062">IF(AQX28&lt;&gt;"",INDEX(AQX26:AQX29,MATCH(4,ARP26:ARP29,0),0),"")</f>
        <v/>
      </c>
      <c r="ARR28" s="385" t="str">
        <f t="shared" ca="1" si="4686"/>
        <v/>
      </c>
      <c r="ARS28" s="385">
        <f ca="1">SUMPRODUCT((ATI3:ATI54=ARR28)*(ATL3:ATL54=ARR29)*(ATM3:ATM54="W"))+SUMPRODUCT((ATI3:ATI54=ARR28)*(ATL3:ATL54=ARR30)*(ATM3:ATM54="W"))+SUMPRODUCT((ATI3:ATI54=ARR28)*(ATL3:ATL54=ARR27)*(ATM3:ATM54="W"))+SUMPRODUCT((ATI3:ATI54=ARR29)*(ATL3:ATL54=ARR28)*(ATN3:ATN54="W"))+SUMPRODUCT((ATI3:ATI54=ARR30)*(ATL3:ATL54=ARR28)*(ATN3:ATN54="W"))+SUMPRODUCT((ATI3:ATI54=ARR27)*(ATL3:ATL54=ARR28)*(ATN3:ATN54="W"))</f>
        <v>0</v>
      </c>
      <c r="ART28" s="385">
        <f ca="1">SUMPRODUCT((ATI3:ATI54=ARR28)*(ATL3:ATL54=ARR29)*(ATM3:ATM54="D"))+SUMPRODUCT((ATI3:ATI54=ARR28)*(ATL3:ATL54=ARR30)*(ATM3:ATM54="D"))+SUMPRODUCT((ATI3:ATI54=ARR28)*(ATL3:ATL54=ARR27)*(ATM3:ATM54="D"))+SUMPRODUCT((ATI3:ATI54=ARR29)*(ATL3:ATL54=ARR28)*(ATM3:ATM54="D"))+SUMPRODUCT((ATI3:ATI54=ARR30)*(ATL3:ATL54=ARR28)*(ATM3:ATM54="D"))+SUMPRODUCT((ATI3:ATI54=ARR27)*(ATL3:ATL54=ARR28)*(ATM3:ATM54="D"))</f>
        <v>0</v>
      </c>
      <c r="ARU28" s="385">
        <f ca="1">SUMPRODUCT((ATI3:ATI54=ARR28)*(ATL3:ATL54=ARR29)*(ATM3:ATM54="L"))+SUMPRODUCT((ATI3:ATI54=ARR28)*(ATL3:ATL54=ARR30)*(ATM3:ATM54="L"))+SUMPRODUCT((ATI3:ATI54=ARR28)*(ATL3:ATL54=ARR27)*(ATM3:ATM54="L"))+SUMPRODUCT((ATI3:ATI54=ARR29)*(ATL3:ATL54=ARR28)*(ATN3:ATN54="L"))+SUMPRODUCT((ATI3:ATI54=ARR30)*(ATL3:ATL54=ARR28)*(ATN3:ATN54="L"))+SUMPRODUCT((ATI3:ATI54=ARR27)*(ATL3:ATL54=ARR28)*(ATN3:ATN54="L"))</f>
        <v>0</v>
      </c>
      <c r="ARV28" s="385">
        <f ca="1">SUMPRODUCT((ATI3:ATI54=ARR28)*(ATL3:ATL54=ARR29)*ATJ3:ATJ54)+SUMPRODUCT((ATI3:ATI54=ARR28)*(ATL3:ATL54=ARR25)*ATJ3:ATJ54)+SUMPRODUCT((ATI3:ATI54=ARR28)*(ATL3:ATL54=ARR26)*ATJ3:ATJ54)+SUMPRODUCT((ATI3:ATI54=ARR28)*(ATL3:ATL54=ARR27)*ATJ3:ATJ54)+SUMPRODUCT((ATI3:ATI54=ARR29)*(ATL3:ATL54=ARR28)*ATK3:ATK54)+SUMPRODUCT((ATI3:ATI54=ARR25)*(ATL3:ATL54=ARR28)*ATK3:ATK54)+SUMPRODUCT((ATI3:ATI54=ARR26)*(ATL3:ATL54=ARR28)*ATK3:ATK54)+SUMPRODUCT((ATI3:ATI54=ARR27)*(ATL3:ATL54=ARR28)*ATK3:ATK54)</f>
        <v>0</v>
      </c>
      <c r="ARW28" s="385">
        <f ca="1">SUMPRODUCT((ATI3:ATI54=ARR28)*(ATL3:ATL54=ARR29)*ATK3:ATK54)+SUMPRODUCT((ATI3:ATI54=ARR28)*(ATL3:ATL54=ARR25)*ATK3:ATK54)+SUMPRODUCT((ATI3:ATI54=ARR28)*(ATL3:ATL54=ARR26)*ATK3:ATK54)+SUMPRODUCT((ATI3:ATI54=ARR28)*(ATL3:ATL54=ARR27)*ATK3:ATK54)+SUMPRODUCT((ATI3:ATI54=ARR29)*(ATL3:ATL54=ARR28)*ATJ3:ATJ54)+SUMPRODUCT((ATI3:ATI54=ARR25)*(ATL3:ATL54=ARR28)*ATJ3:ATJ54)+SUMPRODUCT((ATI3:ATI54=ARR26)*(ATL3:ATL54=ARR28)*ATJ3:ATJ54)+SUMPRODUCT((ATI3:ATI54=ARR27)*(ATL3:ATL54=ARR28)*ATJ3:ATJ54)</f>
        <v>0</v>
      </c>
      <c r="ARX28" s="385">
        <f t="shared" ca="1" si="4687"/>
        <v>1000</v>
      </c>
      <c r="ARY28" s="385" t="str">
        <f t="shared" ca="1" si="4688"/>
        <v/>
      </c>
      <c r="ARZ28" s="385" t="str">
        <f ca="1">IF(ARR28&lt;&gt;"",VLOOKUP(ARR28,APK4:APQ52,7,FALSE),"")</f>
        <v/>
      </c>
      <c r="ASA28" s="385" t="str">
        <f ca="1">IF(ARR28&lt;&gt;"",VLOOKUP(ARR28,APK4:APQ52,5,FALSE),"")</f>
        <v/>
      </c>
      <c r="ASB28" s="385" t="str">
        <f ca="1">IF(ARR28&lt;&gt;"",VLOOKUP(ARR28,APK4:APS52,9,FALSE),"")</f>
        <v/>
      </c>
      <c r="ASC28" s="385" t="str">
        <f t="shared" ca="1" si="4689"/>
        <v/>
      </c>
      <c r="ASD28" s="385" t="str">
        <f t="shared" ref="ASD28" ca="1" si="5063">IF(ARR28&lt;&gt;"",RANK(ASC28,ASC25:ASC29),"")</f>
        <v/>
      </c>
      <c r="ASE28" s="385" t="str">
        <f t="shared" ref="ASE28" ca="1" si="5064">IF(ARR28&lt;&gt;"",SUMPRODUCT((ASC25:ASC29=ASC28)*(ARX25:ARX29&gt;ARX28)),"")</f>
        <v/>
      </c>
      <c r="ASF28" s="385" t="str">
        <f t="shared" ref="ASF28" ca="1" si="5065">IF(ARR28&lt;&gt;"",SUMPRODUCT((ASC25:ASC29=ASC28)*(ARX25:ARX29=ARX28)*(ARV25:ARV29&gt;ARV28)),"")</f>
        <v/>
      </c>
      <c r="ASG28" s="385" t="str">
        <f t="shared" ref="ASG28" ca="1" si="5066">IF(ARR28&lt;&gt;"",SUMPRODUCT((ASC25:ASC29=ASC28)*(ARX25:ARX29=ARX28)*(ARV25:ARV29=ARV28)*(ARZ25:ARZ29&gt;ARZ28)),"")</f>
        <v/>
      </c>
      <c r="ASH28" s="385" t="str">
        <f t="shared" ref="ASH28" ca="1" si="5067">IF(ARR28&lt;&gt;"",SUMPRODUCT((ASC25:ASC29=ASC28)*(ARX25:ARX29=ARX28)*(ARV25:ARV29=ARV28)*(ARZ25:ARZ29=ARZ28)*(ASA25:ASA29&gt;ASA28)),"")</f>
        <v/>
      </c>
      <c r="ASI28" s="385" t="str">
        <f t="shared" ref="ASI28" ca="1" si="5068">IF(ARR28&lt;&gt;"",SUMPRODUCT((ASC25:ASC29=ASC28)*(ARX25:ARX29=ARX28)*(ARV25:ARV29=ARV28)*(ARZ25:ARZ29=ARZ28)*(ASA25:ASA29=ASA28)*(ASB25:ASB29&gt;ASB28)),"")</f>
        <v/>
      </c>
      <c r="ASJ28" s="385" t="str">
        <f t="shared" ca="1" si="4696"/>
        <v/>
      </c>
      <c r="ASK28" s="385" t="str">
        <f t="shared" ref="ASK28" ca="1" si="5069">IF(ARR28&lt;&gt;"",INDEX(ARR27:ARR29,MATCH(4,ASJ27:ASJ29,0),0),"")</f>
        <v/>
      </c>
      <c r="ASL28" s="385" t="str">
        <f t="shared" ref="ASL28" si="5070">IF(AQB25&lt;&gt;"",AQB25,"")</f>
        <v/>
      </c>
      <c r="ASM28" s="385">
        <f ca="1">SUMPRODUCT((ATI3:ATI54=ASL28)*(ATL3:ATL54=ASL29)*(ATM3:ATM54="W"))+SUMPRODUCT((ATI3:ATI54=ASL28)*(ATL3:ATL54=ASL30)*(ATM3:ATM54="W"))+SUMPRODUCT((ATI3:ATI54=ASL28)*(ATL3:ATL54=ASL31)*(ATM3:ATM54="W"))+SUMPRODUCT((ATI3:ATI54=ASL29)*(ATL3:ATL54=ASL28)*(ATN3:ATN54="W"))+SUMPRODUCT((ATI3:ATI54=ASL30)*(ATL3:ATL54=ASL28)*(ATN3:ATN54="W"))+SUMPRODUCT((ATI3:ATI54=ASL31)*(ATL3:ATL54=ASL28)*(ATN3:ATN54="W"))</f>
        <v>0</v>
      </c>
      <c r="ASN28" s="385">
        <f ca="1">SUMPRODUCT((ATI3:ATI54=ASL28)*(ATL3:ATL54=ASL29)*(ATM3:ATM54="D"))+SUMPRODUCT((ATI3:ATI54=ASL28)*(ATL3:ATL54=ASL30)*(ATM3:ATM54="D"))+SUMPRODUCT((ATI3:ATI54=ASL28)*(ATL3:ATL54=ASL31)*(ATM3:ATM54="D"))+SUMPRODUCT((ATI3:ATI54=ASL29)*(ATL3:ATL54=ASL28)*(ATM3:ATM54="D"))+SUMPRODUCT((ATI3:ATI54=ASL30)*(ATL3:ATL54=ASL28)*(ATM3:ATM54="D"))+SUMPRODUCT((ATI3:ATI54=ASL31)*(ATL3:ATL54=ASL28)*(ATM3:ATM54="D"))</f>
        <v>0</v>
      </c>
      <c r="ASO28" s="385">
        <f ca="1">SUMPRODUCT((ATI3:ATI54=ASL28)*(ATL3:ATL54=ASL29)*(ATM3:ATM54="L"))+SUMPRODUCT((ATI3:ATI54=ASL28)*(ATL3:ATL54=ASL30)*(ATM3:ATM54="L"))+SUMPRODUCT((ATI3:ATI54=ASL28)*(ATL3:ATL54=ASL31)*(ATM3:ATM54="L"))+SUMPRODUCT((ATI3:ATI54=ASL29)*(ATL3:ATL54=ASL28)*(ATN3:ATN54="L"))+SUMPRODUCT((ATI3:ATI54=ASL30)*(ATL3:ATL54=ASL28)*(ATN3:ATN54="L"))+SUMPRODUCT((ATI3:ATI54=ASL31)*(ATL3:ATL54=ASL28)*(ATN3:ATN54="L"))</f>
        <v>0</v>
      </c>
      <c r="ASP28" s="385">
        <f ca="1">SUMPRODUCT((ATI3:ATI54=ASL28)*(ATL3:ATL54=ASL29)*ATJ3:ATJ54)+SUMPRODUCT((ATI3:ATI54=ASL28)*(ATL3:ATL54=ASL25)*ATJ3:ATJ54)+SUMPRODUCT((ATI3:ATI54=ASL28)*(ATL3:ATL54=ASL26)*ATJ3:ATJ54)+SUMPRODUCT((ATI3:ATI54=ASL28)*(ATL3:ATL54=ASL27)*ATJ3:ATJ54)+SUMPRODUCT((ATI3:ATI54=ASL29)*(ATL3:ATL54=ASL28)*ATK3:ATK54)+SUMPRODUCT((ATI3:ATI54=ASL25)*(ATL3:ATL54=ASL28)*ATK3:ATK54)+SUMPRODUCT((ATI3:ATI54=ASL26)*(ATL3:ATL54=ASL28)*ATK3:ATK54)+SUMPRODUCT((ATI3:ATI54=ASL27)*(ATL3:ATL54=ASL28)*ATK3:ATK54)</f>
        <v>0</v>
      </c>
      <c r="ASQ28" s="385">
        <f ca="1">SUMPRODUCT((ATI3:ATI54=ASL28)*(ATL3:ATL54=ASL29)*ATK3:ATK54)+SUMPRODUCT((ATI3:ATI54=ASL28)*(ATL3:ATL54=ASL25)*ATK3:ATK54)+SUMPRODUCT((ATI3:ATI54=ASL28)*(ATL3:ATL54=ASL26)*ATK3:ATK54)+SUMPRODUCT((ATI3:ATI54=ASL28)*(ATL3:ATL54=ASL27)*ATK3:ATK54)+SUMPRODUCT((ATI3:ATI54=ASL29)*(ATL3:ATL54=ASL28)*ATJ3:ATJ54)+SUMPRODUCT((ATI3:ATI54=ASL25)*(ATL3:ATL54=ASL28)*ATJ3:ATJ54)+SUMPRODUCT((ATI3:ATI54=ASL26)*(ATL3:ATL54=ASL28)*ATJ3:ATJ54)+SUMPRODUCT((ATI3:ATI54=ASL27)*(ATL3:ATL54=ASL28)*ATJ3:ATJ54)</f>
        <v>0</v>
      </c>
      <c r="ASR28" s="385">
        <f t="shared" ref="ASR28" ca="1" si="5071">ASP28-ASQ28+1000</f>
        <v>1000</v>
      </c>
      <c r="ASS28" s="385" t="str">
        <f t="shared" ref="ASS28" si="5072">IF(ASL28&lt;&gt;"",ASM28*3+ASN28*1,"")</f>
        <v/>
      </c>
      <c r="AST28" s="385" t="str">
        <f>IF(ASL28&lt;&gt;"",VLOOKUP(ASL28,APK4:APQ52,7,FALSE),"")</f>
        <v/>
      </c>
      <c r="ASU28" s="385" t="str">
        <f>IF(ASL28&lt;&gt;"",VLOOKUP(ASL28,APK4:APQ52,5,FALSE),"")</f>
        <v/>
      </c>
      <c r="ASV28" s="385" t="str">
        <f>IF(ASL28&lt;&gt;"",VLOOKUP(ASL28,APK4:APS52,9,FALSE),"")</f>
        <v/>
      </c>
      <c r="ASW28" s="385" t="str">
        <f t="shared" ref="ASW28" si="5073">ASS28</f>
        <v/>
      </c>
      <c r="ASX28" s="385" t="str">
        <f t="shared" ref="ASX28" si="5074">IF(ASL28&lt;&gt;"",RANK(ASW28,AQO25:AQO29),"")</f>
        <v/>
      </c>
      <c r="ASY28" s="385" t="str">
        <f t="shared" ref="ASY28" si="5075">IF(ASL28&lt;&gt;"",SUMPRODUCT((ASW25:ASW29=ASW28)*(ASR25:ASR29&gt;ASR28)),"")</f>
        <v/>
      </c>
      <c r="ASZ28" s="385" t="str">
        <f t="shared" ref="ASZ28" si="5076">IF(ASL28&lt;&gt;"",SUMPRODUCT((ASW25:ASW29=ASW28)*(ASR25:ASR29=ASR28)*(ASP25:ASP29&gt;ASP28)),"")</f>
        <v/>
      </c>
      <c r="ATA28" s="385" t="str">
        <f t="shared" ref="ATA28" si="5077">IF(ASL28&lt;&gt;"",SUMPRODUCT((ASW25:ASW29=ASW28)*(ASR25:ASR29=ASR28)*(ASP25:ASP29=ASP28)*(AST25:AST29&gt;AST28)),"")</f>
        <v/>
      </c>
      <c r="ATB28" s="385" t="str">
        <f t="shared" ref="ATB28" si="5078">IF(ASL28&lt;&gt;"",SUMPRODUCT((ASW25:ASW29=ASW28)*(ASR25:ASR29=ASR28)*(ASP25:ASP29=ASP28)*(AST25:AST29=AST28)*(ASU25:ASU29&gt;ASU28)),"")</f>
        <v/>
      </c>
      <c r="ATC28" s="385" t="str">
        <f t="shared" ref="ATC28" si="5079">IF(ASL28&lt;&gt;"",SUMPRODUCT((ASW25:ASW29=ASW28)*(ASR25:ASR29=ASR28)*(ASP25:ASP29=ASP28)*(AST25:AST29=AST28)*(ASU25:ASU29=ASU28)*(ASV25:ASV29&gt;ASV28)),"")</f>
        <v/>
      </c>
      <c r="ATD28" s="385" t="str">
        <f t="shared" ref="ATD28" si="5080">IF(ASL28&lt;&gt;"",SUM(ASX28:ATC28)+3,"")</f>
        <v/>
      </c>
      <c r="ATE28" s="385" t="str">
        <f t="shared" ref="ATE28" si="5081">IF(ASL28&lt;&gt;"",IF(ATD28=4,ASL28,ASL29),"")</f>
        <v/>
      </c>
      <c r="ATF28" s="385" t="str">
        <f t="shared" ref="ATF28" ca="1" si="5082">IF(ATE28&lt;&gt;"",ATE28,IF(ASK28&lt;&gt;"",ASK28,IF(ARQ28&lt;&gt;"",ARQ28,IF(AQW28&lt;&gt;"",AQW28,APW28))))</f>
        <v>England</v>
      </c>
      <c r="ATG28" s="385">
        <v>4</v>
      </c>
      <c r="ATH28" s="385">
        <v>26</v>
      </c>
      <c r="ATI28" s="389"/>
      <c r="ATJ28" s="389"/>
      <c r="ATK28" s="389"/>
      <c r="ATL28" s="389"/>
      <c r="ATM28" s="389"/>
      <c r="ATY28" s="391"/>
      <c r="AXO28" s="389"/>
      <c r="AXP28" s="389"/>
      <c r="AXQ28" s="389"/>
      <c r="AXR28" s="389"/>
      <c r="AXS28" s="389"/>
      <c r="AYE28" s="391"/>
      <c r="BBU28" s="389"/>
      <c r="BBV28" s="389"/>
      <c r="BBW28" s="389"/>
      <c r="BBX28" s="389"/>
      <c r="BBY28" s="389"/>
      <c r="BCK28" s="391"/>
      <c r="BGA28" s="389"/>
      <c r="BGB28" s="389"/>
      <c r="BGC28" s="389"/>
      <c r="BGD28" s="389"/>
      <c r="BGE28" s="389"/>
      <c r="BGQ28" s="391"/>
      <c r="BKG28" s="389"/>
      <c r="BKH28" s="389"/>
      <c r="BKI28" s="389"/>
      <c r="BKJ28" s="389"/>
      <c r="BKK28" s="389"/>
      <c r="BKW28" s="391"/>
      <c r="BOM28" s="389"/>
      <c r="BON28" s="389"/>
      <c r="BOO28" s="389"/>
      <c r="BOP28" s="389"/>
      <c r="BOQ28" s="389"/>
      <c r="BPC28" s="391"/>
      <c r="BSS28" s="389"/>
      <c r="BST28" s="389"/>
      <c r="BSU28" s="389"/>
      <c r="BSV28" s="389"/>
      <c r="BSW28" s="389"/>
      <c r="BTI28" s="391"/>
      <c r="BWY28" s="389"/>
      <c r="BWZ28" s="389"/>
      <c r="BXA28" s="389"/>
      <c r="BXB28" s="389"/>
      <c r="BXC28" s="389"/>
      <c r="BXO28" s="391"/>
      <c r="CBE28" s="389"/>
      <c r="CBF28" s="389"/>
      <c r="CBG28" s="389"/>
      <c r="CBH28" s="389"/>
      <c r="CBI28" s="389"/>
      <c r="CBU28" s="391"/>
      <c r="CFK28" s="389"/>
      <c r="CFL28" s="389"/>
      <c r="CFM28" s="389"/>
      <c r="CFN28" s="389"/>
      <c r="CFO28" s="389"/>
      <c r="CGA28" s="391"/>
      <c r="CJQ28" s="389"/>
      <c r="CJR28" s="389"/>
      <c r="CJS28" s="389"/>
      <c r="CJT28" s="389"/>
      <c r="CJU28" s="389"/>
      <c r="CKG28" s="391"/>
      <c r="CNW28" s="389"/>
      <c r="CNX28" s="389"/>
      <c r="CNY28" s="389"/>
      <c r="CNZ28" s="389"/>
      <c r="COA28" s="389"/>
      <c r="COM28" s="391"/>
      <c r="CSC28" s="389"/>
      <c r="CSD28" s="389"/>
      <c r="CSE28" s="389"/>
      <c r="CSF28" s="389"/>
      <c r="CSG28" s="389"/>
      <c r="CSS28" s="391"/>
      <c r="CWI28" s="389"/>
      <c r="CWJ28" s="389"/>
      <c r="CWK28" s="389"/>
      <c r="CWL28" s="389"/>
      <c r="CWM28" s="389"/>
      <c r="CWY28" s="391"/>
      <c r="DAO28" s="389"/>
      <c r="DAP28" s="389"/>
      <c r="DAQ28" s="389"/>
      <c r="DAR28" s="389"/>
      <c r="DAS28" s="389"/>
      <c r="DBE28" s="391"/>
      <c r="DEU28" s="389"/>
      <c r="DEV28" s="389"/>
      <c r="DEW28" s="389"/>
      <c r="DEX28" s="389"/>
      <c r="DEY28" s="389"/>
      <c r="DFK28" s="391"/>
      <c r="DJA28" s="389"/>
      <c r="DJB28" s="389"/>
      <c r="DJC28" s="389"/>
      <c r="DJD28" s="389"/>
      <c r="DJE28" s="389"/>
      <c r="DJQ28" s="391"/>
      <c r="DNG28" s="389"/>
      <c r="DNH28" s="389"/>
      <c r="DNI28" s="389"/>
      <c r="DNJ28" s="389"/>
      <c r="DNK28" s="389"/>
      <c r="DNW28" s="391"/>
      <c r="DRM28" s="389"/>
      <c r="DRN28" s="389"/>
      <c r="DRO28" s="389"/>
      <c r="DRP28" s="389"/>
      <c r="DRQ28" s="389"/>
      <c r="DSC28" s="391"/>
      <c r="DVS28" s="389"/>
      <c r="DVT28" s="389"/>
      <c r="DVU28" s="389"/>
      <c r="DVV28" s="389"/>
      <c r="DVW28" s="389"/>
      <c r="DWI28" s="391"/>
      <c r="DZY28" s="389"/>
      <c r="DZZ28" s="389"/>
      <c r="EAA28" s="389"/>
      <c r="EAB28" s="389"/>
      <c r="EAC28" s="389"/>
      <c r="EAO28" s="391"/>
      <c r="EEE28" s="389"/>
      <c r="EEF28" s="389"/>
      <c r="EEG28" s="389"/>
      <c r="EEH28" s="389"/>
      <c r="EEI28" s="389"/>
      <c r="EEU28" s="391"/>
      <c r="EIK28" s="389"/>
      <c r="EIL28" s="389"/>
      <c r="EIM28" s="389"/>
      <c r="EIN28" s="389"/>
      <c r="EIO28" s="389"/>
      <c r="EJA28" s="391"/>
      <c r="EMQ28" s="389"/>
      <c r="EMR28" s="389"/>
      <c r="EMS28" s="389"/>
      <c r="EMT28" s="389"/>
      <c r="EMU28" s="389"/>
      <c r="ENG28" s="391"/>
      <c r="EQW28" s="389"/>
      <c r="EQX28" s="389"/>
      <c r="EQY28" s="389"/>
      <c r="EQZ28" s="389"/>
      <c r="ERA28" s="389"/>
      <c r="ERM28" s="391"/>
      <c r="EVC28" s="389"/>
      <c r="EVD28" s="389"/>
      <c r="EVE28" s="389"/>
      <c r="EVF28" s="389"/>
      <c r="EVG28" s="389"/>
      <c r="EVS28" s="391"/>
      <c r="EZI28" s="389"/>
      <c r="EZJ28" s="389"/>
      <c r="EZK28" s="389"/>
      <c r="EZL28" s="389"/>
      <c r="EZM28" s="389"/>
      <c r="EZY28" s="391"/>
      <c r="FDO28" s="389"/>
      <c r="FDP28" s="389"/>
      <c r="FDQ28" s="389"/>
      <c r="FDR28" s="389"/>
      <c r="FDS28" s="389"/>
      <c r="FEE28" s="391"/>
      <c r="FHU28" s="389"/>
      <c r="FHV28" s="389"/>
      <c r="FHW28" s="389"/>
      <c r="FHX28" s="389"/>
      <c r="FHY28" s="389"/>
      <c r="FIK28" s="391"/>
      <c r="FMA28" s="389"/>
      <c r="FMB28" s="389"/>
      <c r="FMC28" s="389"/>
      <c r="FMD28" s="389"/>
      <c r="FME28" s="389"/>
      <c r="FMQ28" s="391"/>
      <c r="FQG28" s="389"/>
      <c r="FQH28" s="389"/>
      <c r="FQI28" s="389"/>
      <c r="FQJ28" s="389"/>
      <c r="FQK28" s="389"/>
      <c r="FQW28" s="391"/>
      <c r="FUM28" s="389"/>
      <c r="FUN28" s="389"/>
      <c r="FUO28" s="389"/>
      <c r="FUP28" s="389"/>
      <c r="FUQ28" s="389"/>
      <c r="FVC28" s="391"/>
      <c r="FYS28" s="389"/>
      <c r="FYT28" s="389"/>
      <c r="FYU28" s="389"/>
      <c r="FYV28" s="389"/>
      <c r="FYW28" s="389"/>
      <c r="FZI28" s="391"/>
      <c r="GCY28" s="389"/>
      <c r="GCZ28" s="389"/>
      <c r="GDA28" s="389"/>
      <c r="GDB28" s="389"/>
      <c r="GDC28" s="389"/>
      <c r="GDO28" s="391"/>
      <c r="GHE28" s="389"/>
      <c r="GHF28" s="389"/>
      <c r="GHG28" s="389"/>
      <c r="GHH28" s="389"/>
      <c r="GHI28" s="389"/>
      <c r="GHU28" s="391"/>
      <c r="GLK28" s="389"/>
      <c r="GLL28" s="389"/>
      <c r="GLM28" s="389"/>
      <c r="GLN28" s="389"/>
      <c r="GLO28" s="389"/>
      <c r="GMA28" s="391"/>
      <c r="GPQ28" s="389"/>
      <c r="GPR28" s="389"/>
      <c r="GPS28" s="389"/>
      <c r="GPT28" s="389"/>
      <c r="GPU28" s="389"/>
      <c r="GQG28" s="391"/>
      <c r="GTW28" s="389"/>
      <c r="GTX28" s="389"/>
      <c r="GTY28" s="389"/>
      <c r="GTZ28" s="389"/>
      <c r="GUA28" s="389"/>
      <c r="GUM28" s="391"/>
      <c r="GYC28" s="389"/>
      <c r="GYD28" s="389"/>
      <c r="GYE28" s="389"/>
      <c r="GYF28" s="389"/>
      <c r="GYG28" s="389"/>
      <c r="GYS28" s="391"/>
      <c r="HCI28" s="389"/>
      <c r="HCJ28" s="389"/>
      <c r="HCK28" s="389"/>
      <c r="HCL28" s="389"/>
      <c r="HCM28" s="389"/>
      <c r="HCY28" s="391"/>
      <c r="HGO28" s="389"/>
      <c r="HGP28" s="389"/>
      <c r="HGQ28" s="389"/>
      <c r="HGR28" s="389"/>
      <c r="HGS28" s="389"/>
      <c r="HHE28" s="391"/>
      <c r="HKU28" s="389"/>
      <c r="HKV28" s="389"/>
      <c r="HKW28" s="389"/>
      <c r="HKX28" s="389"/>
      <c r="HKY28" s="389"/>
      <c r="HLK28" s="391"/>
      <c r="HPA28" s="389"/>
      <c r="HPB28" s="389"/>
      <c r="HPC28" s="389"/>
      <c r="HPD28" s="389"/>
      <c r="HPE28" s="389"/>
      <c r="HPQ28" s="391"/>
      <c r="HTG28" s="389"/>
      <c r="HTH28" s="389"/>
      <c r="HTI28" s="389"/>
      <c r="HTJ28" s="389"/>
      <c r="HTK28" s="389"/>
      <c r="HTW28" s="391"/>
      <c r="HXM28" s="389"/>
      <c r="HXN28" s="389"/>
      <c r="HXO28" s="389"/>
      <c r="HXP28" s="389"/>
      <c r="HXQ28" s="389"/>
      <c r="HYC28" s="391"/>
      <c r="IBS28" s="389"/>
      <c r="IBT28" s="389"/>
      <c r="IBU28" s="389"/>
      <c r="IBV28" s="389"/>
      <c r="IBW28" s="389"/>
      <c r="ICI28" s="391"/>
      <c r="IFY28" s="389"/>
      <c r="IFZ28" s="389"/>
      <c r="IGA28" s="389"/>
      <c r="IGB28" s="389"/>
      <c r="IGC28" s="389"/>
      <c r="IGO28" s="391"/>
      <c r="IKE28" s="389"/>
      <c r="IKF28" s="389"/>
      <c r="IKG28" s="389"/>
      <c r="IKH28" s="389"/>
      <c r="IKI28" s="389"/>
      <c r="IKU28" s="391"/>
      <c r="IOK28" s="389"/>
      <c r="IOL28" s="389"/>
      <c r="IOM28" s="389"/>
      <c r="ION28" s="389"/>
      <c r="IOO28" s="389"/>
      <c r="IPA28" s="391"/>
      <c r="ISQ28" s="389"/>
      <c r="ISR28" s="389"/>
      <c r="ISS28" s="389"/>
      <c r="IST28" s="389"/>
      <c r="ISU28" s="389"/>
      <c r="ITG28" s="391"/>
      <c r="IWW28" s="389"/>
      <c r="IWX28" s="389"/>
      <c r="IWY28" s="389"/>
      <c r="IWZ28" s="389"/>
      <c r="IXA28" s="389"/>
      <c r="IXM28" s="391"/>
      <c r="JBC28" s="389"/>
      <c r="JBD28" s="389"/>
      <c r="JBE28" s="389"/>
      <c r="JBF28" s="389"/>
      <c r="JBG28" s="389"/>
      <c r="JBS28" s="391"/>
      <c r="JFI28" s="389"/>
      <c r="JFJ28" s="389"/>
      <c r="JFK28" s="389"/>
      <c r="JFL28" s="389"/>
      <c r="JFM28" s="389"/>
      <c r="JFY28" s="391"/>
      <c r="JJO28" s="389"/>
      <c r="JJP28" s="389"/>
      <c r="JJQ28" s="389"/>
      <c r="JJR28" s="389"/>
      <c r="JJS28" s="389"/>
      <c r="JKE28" s="391"/>
      <c r="JNU28" s="389"/>
      <c r="JNV28" s="389"/>
      <c r="JNW28" s="389"/>
      <c r="JNX28" s="389"/>
      <c r="JNY28" s="389"/>
      <c r="JOK28" s="391"/>
      <c r="JSA28" s="389"/>
      <c r="JSB28" s="389"/>
      <c r="JSC28" s="389"/>
      <c r="JSD28" s="389"/>
      <c r="JSE28" s="389"/>
      <c r="JSQ28" s="391"/>
      <c r="JWG28" s="389"/>
      <c r="JWH28" s="389"/>
      <c r="JWI28" s="389"/>
      <c r="JWJ28" s="389"/>
      <c r="JWK28" s="389"/>
      <c r="JWW28" s="391"/>
      <c r="KAM28" s="389"/>
      <c r="KAN28" s="389"/>
      <c r="KAO28" s="389"/>
      <c r="KAP28" s="389"/>
      <c r="KAQ28" s="389"/>
      <c r="KBC28" s="391"/>
      <c r="KES28" s="389"/>
      <c r="KET28" s="389"/>
      <c r="KEU28" s="389"/>
      <c r="KEV28" s="389"/>
      <c r="KEW28" s="389"/>
      <c r="KFI28" s="391"/>
      <c r="KIY28" s="389"/>
      <c r="KIZ28" s="389"/>
      <c r="KJA28" s="389"/>
      <c r="KJB28" s="389"/>
      <c r="KJC28" s="389"/>
      <c r="KJO28" s="391"/>
      <c r="KNE28" s="389"/>
      <c r="KNF28" s="389"/>
      <c r="KNG28" s="389"/>
      <c r="KNH28" s="389"/>
      <c r="KNI28" s="389"/>
      <c r="KNU28" s="391"/>
      <c r="KRK28" s="389"/>
      <c r="KRL28" s="389"/>
      <c r="KRM28" s="389"/>
      <c r="KRN28" s="389"/>
      <c r="KRO28" s="389"/>
      <c r="KSA28" s="391"/>
      <c r="KVQ28" s="389"/>
      <c r="KVR28" s="389"/>
      <c r="KVS28" s="389"/>
      <c r="KVT28" s="389"/>
      <c r="KVU28" s="389"/>
      <c r="KWG28" s="391"/>
      <c r="KZW28" s="389"/>
      <c r="KZX28" s="389"/>
      <c r="KZY28" s="389"/>
      <c r="KZZ28" s="389"/>
      <c r="LAA28" s="389"/>
      <c r="LAM28" s="391"/>
      <c r="LEC28" s="389"/>
      <c r="LED28" s="389"/>
      <c r="LEE28" s="389"/>
      <c r="LEF28" s="389"/>
      <c r="LEG28" s="389"/>
      <c r="LES28" s="391"/>
      <c r="LII28" s="389"/>
      <c r="LIJ28" s="389"/>
      <c r="LIK28" s="389"/>
      <c r="LIL28" s="389"/>
      <c r="LIM28" s="389"/>
      <c r="LIY28" s="391"/>
      <c r="LMO28" s="389"/>
      <c r="LMP28" s="389"/>
      <c r="LMQ28" s="389"/>
      <c r="LMR28" s="389"/>
      <c r="LMS28" s="389"/>
      <c r="LNE28" s="391"/>
      <c r="LQU28" s="389"/>
      <c r="LQV28" s="389"/>
      <c r="LQW28" s="389"/>
      <c r="LQX28" s="389"/>
      <c r="LQY28" s="389"/>
      <c r="LRK28" s="391"/>
      <c r="LVA28" s="389"/>
      <c r="LVB28" s="389"/>
      <c r="LVC28" s="389"/>
      <c r="LVD28" s="389"/>
      <c r="LVE28" s="389"/>
      <c r="LVQ28" s="391"/>
      <c r="LZG28" s="389"/>
      <c r="LZH28" s="389"/>
      <c r="LZI28" s="389"/>
      <c r="LZJ28" s="389"/>
      <c r="LZK28" s="389"/>
      <c r="LZW28" s="391"/>
      <c r="MDM28" s="389"/>
      <c r="MDN28" s="389"/>
      <c r="MDO28" s="389"/>
      <c r="MDP28" s="389"/>
      <c r="MDQ28" s="389"/>
      <c r="MEC28" s="391"/>
      <c r="MHS28" s="389"/>
      <c r="MHT28" s="389"/>
      <c r="MHU28" s="389"/>
      <c r="MHV28" s="389"/>
      <c r="MHW28" s="389"/>
      <c r="MII28" s="391"/>
      <c r="MLY28" s="389"/>
      <c r="MLZ28" s="389"/>
      <c r="MMA28" s="389"/>
      <c r="MMB28" s="389"/>
      <c r="MMC28" s="389"/>
      <c r="MMO28" s="391"/>
      <c r="MQE28" s="389"/>
      <c r="MQF28" s="389"/>
      <c r="MQG28" s="389"/>
      <c r="MQH28" s="389"/>
      <c r="MQI28" s="389"/>
      <c r="MQU28" s="391"/>
      <c r="MUK28" s="389"/>
      <c r="MUL28" s="389"/>
      <c r="MUM28" s="389"/>
      <c r="MUN28" s="389"/>
      <c r="MUO28" s="389"/>
      <c r="MVA28" s="391"/>
      <c r="MYQ28" s="389"/>
      <c r="MYR28" s="389"/>
      <c r="MYS28" s="389"/>
      <c r="MYT28" s="389"/>
      <c r="MYU28" s="389"/>
      <c r="MZG28" s="391"/>
      <c r="NCW28" s="389"/>
      <c r="NCX28" s="389"/>
      <c r="NCY28" s="389"/>
      <c r="NCZ28" s="389"/>
      <c r="NDA28" s="389"/>
      <c r="NDM28" s="391"/>
      <c r="NHC28" s="389"/>
      <c r="NHD28" s="389"/>
      <c r="NHE28" s="389"/>
      <c r="NHF28" s="389"/>
      <c r="NHG28" s="389"/>
      <c r="NHS28" s="391"/>
      <c r="NLI28" s="389"/>
      <c r="NLJ28" s="389"/>
      <c r="NLK28" s="389"/>
      <c r="NLL28" s="389"/>
      <c r="NLM28" s="389"/>
      <c r="NLY28" s="391"/>
      <c r="NPO28" s="389"/>
      <c r="NPP28" s="389"/>
      <c r="NPQ28" s="389"/>
      <c r="NPR28" s="389"/>
      <c r="NPS28" s="389"/>
      <c r="NQE28" s="391"/>
      <c r="NTU28" s="389"/>
      <c r="NTV28" s="389"/>
      <c r="NTW28" s="389"/>
      <c r="NTX28" s="389"/>
      <c r="NTY28" s="389"/>
      <c r="NUK28" s="391"/>
      <c r="NYA28" s="389"/>
      <c r="NYB28" s="389"/>
      <c r="NYC28" s="389"/>
      <c r="NYD28" s="389"/>
      <c r="NYE28" s="389"/>
      <c r="NYQ28" s="391"/>
      <c r="OCG28" s="389"/>
      <c r="OCH28" s="389"/>
      <c r="OCI28" s="389"/>
      <c r="OCJ28" s="389"/>
      <c r="OCK28" s="389"/>
      <c r="OCW28" s="391"/>
      <c r="OGM28" s="389"/>
      <c r="OGN28" s="389"/>
      <c r="OGO28" s="389"/>
      <c r="OGP28" s="389"/>
      <c r="OGQ28" s="389"/>
      <c r="OHC28" s="391"/>
      <c r="OKS28" s="389"/>
      <c r="OKT28" s="389"/>
      <c r="OKU28" s="389"/>
      <c r="OKV28" s="389"/>
      <c r="OKW28" s="389"/>
      <c r="OLI28" s="391"/>
      <c r="OOY28" s="389"/>
      <c r="OOZ28" s="389"/>
      <c r="OPA28" s="389"/>
      <c r="OPB28" s="389"/>
      <c r="OPC28" s="389"/>
      <c r="OPO28" s="391"/>
      <c r="OTE28" s="389"/>
      <c r="OTF28" s="389"/>
      <c r="OTG28" s="389"/>
      <c r="OTH28" s="389"/>
      <c r="OTI28" s="389"/>
      <c r="OTU28" s="391"/>
      <c r="OXK28" s="389"/>
      <c r="OXL28" s="389"/>
      <c r="OXM28" s="389"/>
      <c r="OXN28" s="389"/>
      <c r="OXO28" s="389"/>
      <c r="OYA28" s="391"/>
      <c r="PBQ28" s="389"/>
      <c r="PBR28" s="389"/>
      <c r="PBS28" s="389"/>
      <c r="PBT28" s="389"/>
      <c r="PBU28" s="389"/>
      <c r="PCG28" s="391"/>
      <c r="PFW28" s="389"/>
      <c r="PFX28" s="389"/>
      <c r="PFY28" s="389"/>
      <c r="PFZ28" s="389"/>
      <c r="PGA28" s="389"/>
      <c r="PGM28" s="391"/>
      <c r="PKC28" s="389"/>
      <c r="PKD28" s="389"/>
      <c r="PKE28" s="389"/>
      <c r="PKF28" s="389"/>
      <c r="PKG28" s="389"/>
      <c r="PKS28" s="391"/>
      <c r="POI28" s="389"/>
      <c r="POJ28" s="389"/>
      <c r="POK28" s="389"/>
      <c r="POL28" s="389"/>
      <c r="POM28" s="389"/>
    </row>
    <row r="29" spans="2:1995 2085:2985 3075:4085 4175:5075 5165:6065 6155:7165 7255:8155 8245:9145 9235:10233 10241:11219" x14ac:dyDescent="0.25">
      <c r="K29" s="391"/>
      <c r="CW29" s="385" t="str">
        <f>IF(CD28&lt;&gt;"",IF(CD28=CW28,CD29,CD28),"")</f>
        <v/>
      </c>
      <c r="CZ29" s="385">
        <v>27</v>
      </c>
      <c r="DA29" s="389"/>
      <c r="DB29" s="389"/>
      <c r="DC29" s="389"/>
      <c r="DD29" s="389"/>
      <c r="DE29" s="389"/>
      <c r="DQ29" s="391">
        <f t="shared" si="293"/>
        <v>0</v>
      </c>
      <c r="HC29" s="385" t="str">
        <f>IF(GJ28&lt;&gt;"",IF(GJ28=HC28,GJ29,GJ28),"")</f>
        <v/>
      </c>
      <c r="HF29" s="385">
        <v>27</v>
      </c>
      <c r="HG29" s="389"/>
      <c r="HH29" s="389"/>
      <c r="HI29" s="389"/>
      <c r="HJ29" s="389"/>
      <c r="HK29" s="389"/>
      <c r="HW29" s="391">
        <f t="shared" si="45"/>
        <v>0</v>
      </c>
      <c r="LI29" s="385" t="str">
        <f t="shared" ref="LI29" si="5083">IF(KP28&lt;&gt;"",IF(KP28=LI28,KP29,KP28),"")</f>
        <v/>
      </c>
      <c r="LL29" s="385">
        <v>27</v>
      </c>
      <c r="LM29" s="389"/>
      <c r="LN29" s="389"/>
      <c r="LO29" s="389"/>
      <c r="LP29" s="389"/>
      <c r="LQ29" s="389"/>
      <c r="MC29" s="391">
        <f t="shared" si="72"/>
        <v>0</v>
      </c>
      <c r="PO29" s="385" t="str">
        <f t="shared" ref="PO29" si="5084">IF(OV28&lt;&gt;"",IF(OV28=PO28,OV29,OV28),"")</f>
        <v/>
      </c>
      <c r="PR29" s="385">
        <v>27</v>
      </c>
      <c r="PS29" s="389"/>
      <c r="PT29" s="389"/>
      <c r="PU29" s="389"/>
      <c r="PV29" s="389"/>
      <c r="PW29" s="389"/>
      <c r="QI29" s="391">
        <f t="shared" si="99"/>
        <v>0</v>
      </c>
      <c r="TU29" s="385" t="str">
        <f t="shared" ref="TU29" si="5085">IF(TB28&lt;&gt;"",IF(TB28=TU28,TB29,TB28),"")</f>
        <v/>
      </c>
      <c r="TX29" s="385">
        <v>27</v>
      </c>
      <c r="TY29" s="389"/>
      <c r="TZ29" s="389"/>
      <c r="UA29" s="389"/>
      <c r="UB29" s="389"/>
      <c r="UC29" s="389"/>
      <c r="UO29" s="391">
        <f t="shared" si="126"/>
        <v>0</v>
      </c>
      <c r="YA29" s="385" t="str">
        <f t="shared" ref="YA29" si="5086">IF(XH28&lt;&gt;"",IF(XH28=YA28,XH29,XH28),"")</f>
        <v/>
      </c>
      <c r="YD29" s="385">
        <v>27</v>
      </c>
      <c r="YE29" s="389"/>
      <c r="YF29" s="389"/>
      <c r="YG29" s="389"/>
      <c r="YH29" s="389"/>
      <c r="YI29" s="389"/>
      <c r="YU29" s="391">
        <f t="shared" si="153"/>
        <v>0</v>
      </c>
      <c r="ACG29" s="385" t="str">
        <f t="shared" ref="ACG29" si="5087">IF(ABN28&lt;&gt;"",IF(ABN28=ACG28,ABN29,ABN28),"")</f>
        <v/>
      </c>
      <c r="ACJ29" s="385">
        <v>27</v>
      </c>
      <c r="ACK29" s="389"/>
      <c r="ACL29" s="389"/>
      <c r="ACM29" s="389"/>
      <c r="ACN29" s="389"/>
      <c r="ACO29" s="389"/>
      <c r="ADA29" s="391">
        <f t="shared" si="180"/>
        <v>0</v>
      </c>
      <c r="AGM29" s="385" t="str">
        <f t="shared" ref="AGM29" si="5088">IF(AFT28&lt;&gt;"",IF(AFT28=AGM28,AFT29,AFT28),"")</f>
        <v/>
      </c>
      <c r="AGP29" s="385">
        <v>27</v>
      </c>
      <c r="AGQ29" s="389"/>
      <c r="AGR29" s="389"/>
      <c r="AGS29" s="389"/>
      <c r="AGT29" s="389"/>
      <c r="AGU29" s="389"/>
      <c r="AHG29" s="391">
        <f t="shared" si="207"/>
        <v>0</v>
      </c>
      <c r="AKS29" s="385" t="str">
        <f t="shared" ref="AKS29" si="5089">IF(AJZ28&lt;&gt;"",IF(AJZ28=AKS28,AJZ29,AJZ28),"")</f>
        <v/>
      </c>
      <c r="AKV29" s="385">
        <v>27</v>
      </c>
      <c r="AKW29" s="389"/>
      <c r="AKX29" s="389"/>
      <c r="AKY29" s="389"/>
      <c r="AKZ29" s="389"/>
      <c r="ALA29" s="389"/>
      <c r="ALM29" s="391">
        <f t="shared" si="234"/>
        <v>0</v>
      </c>
      <c r="AOY29" s="385" t="str">
        <f t="shared" ref="AOY29" si="5090">IF(AOF28&lt;&gt;"",IF(AOF28=AOY28,AOF29,AOF28),"")</f>
        <v/>
      </c>
      <c r="APB29" s="385">
        <v>27</v>
      </c>
      <c r="APC29" s="389"/>
      <c r="APD29" s="389"/>
      <c r="APE29" s="389"/>
      <c r="APF29" s="389"/>
      <c r="APG29" s="389"/>
      <c r="APS29" s="391">
        <f t="shared" si="261"/>
        <v>0</v>
      </c>
      <c r="ATE29" s="385" t="str">
        <f t="shared" ref="ATE29" si="5091">IF(ASL28&lt;&gt;"",IF(ASL28=ATE28,ASL29,ASL28),"")</f>
        <v/>
      </c>
      <c r="ATH29" s="385">
        <v>27</v>
      </c>
      <c r="ATI29" s="389"/>
      <c r="ATJ29" s="389"/>
      <c r="ATK29" s="389"/>
      <c r="ATL29" s="389"/>
      <c r="ATM29" s="389"/>
      <c r="ATY29" s="391"/>
      <c r="AXO29" s="389"/>
      <c r="AXP29" s="389"/>
      <c r="AXQ29" s="389"/>
      <c r="AXR29" s="389"/>
      <c r="AXS29" s="389"/>
      <c r="AYE29" s="391"/>
      <c r="BBU29" s="389"/>
      <c r="BBV29" s="389"/>
      <c r="BBW29" s="389"/>
      <c r="BBX29" s="389"/>
      <c r="BBY29" s="389"/>
      <c r="BCK29" s="391"/>
      <c r="BGA29" s="389"/>
      <c r="BGB29" s="389"/>
      <c r="BGC29" s="389"/>
      <c r="BGD29" s="389"/>
      <c r="BGE29" s="389"/>
      <c r="BGQ29" s="391"/>
      <c r="BKG29" s="389"/>
      <c r="BKH29" s="389"/>
      <c r="BKI29" s="389"/>
      <c r="BKJ29" s="389"/>
      <c r="BKK29" s="389"/>
      <c r="BKW29" s="391"/>
      <c r="BOM29" s="389"/>
      <c r="BON29" s="389"/>
      <c r="BOO29" s="389"/>
      <c r="BOP29" s="389"/>
      <c r="BOQ29" s="389"/>
      <c r="BPC29" s="391"/>
      <c r="BSS29" s="389"/>
      <c r="BST29" s="389"/>
      <c r="BSU29" s="389"/>
      <c r="BSV29" s="389"/>
      <c r="BSW29" s="389"/>
      <c r="BTI29" s="391"/>
      <c r="BWY29" s="389"/>
      <c r="BWZ29" s="389"/>
      <c r="BXA29" s="389"/>
      <c r="BXB29" s="389"/>
      <c r="BXC29" s="389"/>
      <c r="BXO29" s="391"/>
      <c r="CBE29" s="389"/>
      <c r="CBF29" s="389"/>
      <c r="CBG29" s="389"/>
      <c r="CBH29" s="389"/>
      <c r="CBI29" s="389"/>
      <c r="CBU29" s="391"/>
      <c r="CFK29" s="389"/>
      <c r="CFL29" s="389"/>
      <c r="CFM29" s="389"/>
      <c r="CFN29" s="389"/>
      <c r="CFO29" s="389"/>
      <c r="CGA29" s="391"/>
      <c r="CJQ29" s="389"/>
      <c r="CJR29" s="389"/>
      <c r="CJS29" s="389"/>
      <c r="CJT29" s="389"/>
      <c r="CJU29" s="389"/>
      <c r="CKG29" s="391"/>
      <c r="CNW29" s="389"/>
      <c r="CNX29" s="389"/>
      <c r="CNY29" s="389"/>
      <c r="CNZ29" s="389"/>
      <c r="COA29" s="389"/>
      <c r="COM29" s="391"/>
      <c r="CSC29" s="389"/>
      <c r="CSD29" s="389"/>
      <c r="CSE29" s="389"/>
      <c r="CSF29" s="389"/>
      <c r="CSG29" s="389"/>
      <c r="CSS29" s="391"/>
      <c r="CWI29" s="389"/>
      <c r="CWJ29" s="389"/>
      <c r="CWK29" s="389"/>
      <c r="CWL29" s="389"/>
      <c r="CWM29" s="389"/>
      <c r="CWY29" s="391"/>
      <c r="DAO29" s="389"/>
      <c r="DAP29" s="389"/>
      <c r="DAQ29" s="389"/>
      <c r="DAR29" s="389"/>
      <c r="DAS29" s="389"/>
      <c r="DBE29" s="391"/>
      <c r="DEU29" s="389"/>
      <c r="DEV29" s="389"/>
      <c r="DEW29" s="389"/>
      <c r="DEX29" s="389"/>
      <c r="DEY29" s="389"/>
      <c r="DFK29" s="391"/>
      <c r="DJA29" s="389"/>
      <c r="DJB29" s="389"/>
      <c r="DJC29" s="389"/>
      <c r="DJD29" s="389"/>
      <c r="DJE29" s="389"/>
      <c r="DJQ29" s="391"/>
      <c r="DNG29" s="389"/>
      <c r="DNH29" s="389"/>
      <c r="DNI29" s="389"/>
      <c r="DNJ29" s="389"/>
      <c r="DNK29" s="389"/>
      <c r="DNW29" s="391"/>
      <c r="DRM29" s="389"/>
      <c r="DRN29" s="389"/>
      <c r="DRO29" s="389"/>
      <c r="DRP29" s="389"/>
      <c r="DRQ29" s="389"/>
      <c r="DSC29" s="391"/>
      <c r="DVS29" s="389"/>
      <c r="DVT29" s="389"/>
      <c r="DVU29" s="389"/>
      <c r="DVV29" s="389"/>
      <c r="DVW29" s="389"/>
      <c r="DWI29" s="391"/>
      <c r="DZY29" s="389"/>
      <c r="DZZ29" s="389"/>
      <c r="EAA29" s="389"/>
      <c r="EAB29" s="389"/>
      <c r="EAC29" s="389"/>
      <c r="EAO29" s="391"/>
      <c r="EEE29" s="389"/>
      <c r="EEF29" s="389"/>
      <c r="EEG29" s="389"/>
      <c r="EEH29" s="389"/>
      <c r="EEI29" s="389"/>
      <c r="EEU29" s="391"/>
      <c r="EIK29" s="389"/>
      <c r="EIL29" s="389"/>
      <c r="EIM29" s="389"/>
      <c r="EIN29" s="389"/>
      <c r="EIO29" s="389"/>
      <c r="EJA29" s="391"/>
      <c r="EMQ29" s="389"/>
      <c r="EMR29" s="389"/>
      <c r="EMS29" s="389"/>
      <c r="EMT29" s="389"/>
      <c r="EMU29" s="389"/>
      <c r="ENG29" s="391"/>
      <c r="EQW29" s="389"/>
      <c r="EQX29" s="389"/>
      <c r="EQY29" s="389"/>
      <c r="EQZ29" s="389"/>
      <c r="ERA29" s="389"/>
      <c r="ERM29" s="391"/>
      <c r="EVC29" s="389"/>
      <c r="EVD29" s="389"/>
      <c r="EVE29" s="389"/>
      <c r="EVF29" s="389"/>
      <c r="EVG29" s="389"/>
      <c r="EVS29" s="391"/>
      <c r="EZI29" s="389"/>
      <c r="EZJ29" s="389"/>
      <c r="EZK29" s="389"/>
      <c r="EZL29" s="389"/>
      <c r="EZM29" s="389"/>
      <c r="EZY29" s="391"/>
      <c r="FDO29" s="389"/>
      <c r="FDP29" s="389"/>
      <c r="FDQ29" s="389"/>
      <c r="FDR29" s="389"/>
      <c r="FDS29" s="389"/>
      <c r="FEE29" s="391"/>
      <c r="FHU29" s="389"/>
      <c r="FHV29" s="389"/>
      <c r="FHW29" s="389"/>
      <c r="FHX29" s="389"/>
      <c r="FHY29" s="389"/>
      <c r="FIK29" s="391"/>
      <c r="FMA29" s="389"/>
      <c r="FMB29" s="389"/>
      <c r="FMC29" s="389"/>
      <c r="FMD29" s="389"/>
      <c r="FME29" s="389"/>
      <c r="FMQ29" s="391"/>
      <c r="FQG29" s="389"/>
      <c r="FQH29" s="389"/>
      <c r="FQI29" s="389"/>
      <c r="FQJ29" s="389"/>
      <c r="FQK29" s="389"/>
      <c r="FQW29" s="391"/>
      <c r="FUM29" s="389"/>
      <c r="FUN29" s="389"/>
      <c r="FUO29" s="389"/>
      <c r="FUP29" s="389"/>
      <c r="FUQ29" s="389"/>
      <c r="FVC29" s="391"/>
      <c r="FYS29" s="389"/>
      <c r="FYT29" s="389"/>
      <c r="FYU29" s="389"/>
      <c r="FYV29" s="389"/>
      <c r="FYW29" s="389"/>
      <c r="FZI29" s="391"/>
      <c r="GCY29" s="389"/>
      <c r="GCZ29" s="389"/>
      <c r="GDA29" s="389"/>
      <c r="GDB29" s="389"/>
      <c r="GDC29" s="389"/>
      <c r="GDO29" s="391"/>
      <c r="GHE29" s="389"/>
      <c r="GHF29" s="389"/>
      <c r="GHG29" s="389"/>
      <c r="GHH29" s="389"/>
      <c r="GHI29" s="389"/>
      <c r="GHU29" s="391"/>
      <c r="GLK29" s="389"/>
      <c r="GLL29" s="389"/>
      <c r="GLM29" s="389"/>
      <c r="GLN29" s="389"/>
      <c r="GLO29" s="389"/>
      <c r="GMA29" s="391"/>
      <c r="GPQ29" s="389"/>
      <c r="GPR29" s="389"/>
      <c r="GPS29" s="389"/>
      <c r="GPT29" s="389"/>
      <c r="GPU29" s="389"/>
      <c r="GQG29" s="391"/>
      <c r="GTW29" s="389"/>
      <c r="GTX29" s="389"/>
      <c r="GTY29" s="389"/>
      <c r="GTZ29" s="389"/>
      <c r="GUA29" s="389"/>
      <c r="GUM29" s="391"/>
      <c r="GYC29" s="389"/>
      <c r="GYD29" s="389"/>
      <c r="GYE29" s="389"/>
      <c r="GYF29" s="389"/>
      <c r="GYG29" s="389"/>
      <c r="GYS29" s="391"/>
      <c r="HCI29" s="389"/>
      <c r="HCJ29" s="389"/>
      <c r="HCK29" s="389"/>
      <c r="HCL29" s="389"/>
      <c r="HCM29" s="389"/>
      <c r="HCY29" s="391"/>
      <c r="HGO29" s="389"/>
      <c r="HGP29" s="389"/>
      <c r="HGQ29" s="389"/>
      <c r="HGR29" s="389"/>
      <c r="HGS29" s="389"/>
      <c r="HHE29" s="391"/>
      <c r="HKU29" s="389"/>
      <c r="HKV29" s="389"/>
      <c r="HKW29" s="389"/>
      <c r="HKX29" s="389"/>
      <c r="HKY29" s="389"/>
      <c r="HLK29" s="391"/>
      <c r="HPA29" s="389"/>
      <c r="HPB29" s="389"/>
      <c r="HPC29" s="389"/>
      <c r="HPD29" s="389"/>
      <c r="HPE29" s="389"/>
      <c r="HPQ29" s="391"/>
      <c r="HTG29" s="389"/>
      <c r="HTH29" s="389"/>
      <c r="HTI29" s="389"/>
      <c r="HTJ29" s="389"/>
      <c r="HTK29" s="389"/>
      <c r="HTW29" s="391"/>
      <c r="HXM29" s="389"/>
      <c r="HXN29" s="389"/>
      <c r="HXO29" s="389"/>
      <c r="HXP29" s="389"/>
      <c r="HXQ29" s="389"/>
      <c r="HYC29" s="391"/>
      <c r="IBS29" s="389"/>
      <c r="IBT29" s="389"/>
      <c r="IBU29" s="389"/>
      <c r="IBV29" s="389"/>
      <c r="IBW29" s="389"/>
      <c r="ICI29" s="391"/>
      <c r="IFY29" s="389"/>
      <c r="IFZ29" s="389"/>
      <c r="IGA29" s="389"/>
      <c r="IGB29" s="389"/>
      <c r="IGC29" s="389"/>
      <c r="IGO29" s="391"/>
      <c r="IKE29" s="389"/>
      <c r="IKF29" s="389"/>
      <c r="IKG29" s="389"/>
      <c r="IKH29" s="389"/>
      <c r="IKI29" s="389"/>
      <c r="IKU29" s="391"/>
      <c r="IOK29" s="389"/>
      <c r="IOL29" s="389"/>
      <c r="IOM29" s="389"/>
      <c r="ION29" s="389"/>
      <c r="IOO29" s="389"/>
      <c r="IPA29" s="391"/>
      <c r="ISQ29" s="389"/>
      <c r="ISR29" s="389"/>
      <c r="ISS29" s="389"/>
      <c r="IST29" s="389"/>
      <c r="ISU29" s="389"/>
      <c r="ITG29" s="391"/>
      <c r="IWW29" s="389"/>
      <c r="IWX29" s="389"/>
      <c r="IWY29" s="389"/>
      <c r="IWZ29" s="389"/>
      <c r="IXA29" s="389"/>
      <c r="IXM29" s="391"/>
      <c r="JBC29" s="389"/>
      <c r="JBD29" s="389"/>
      <c r="JBE29" s="389"/>
      <c r="JBF29" s="389"/>
      <c r="JBG29" s="389"/>
      <c r="JBS29" s="391"/>
      <c r="JFI29" s="389"/>
      <c r="JFJ29" s="389"/>
      <c r="JFK29" s="389"/>
      <c r="JFL29" s="389"/>
      <c r="JFM29" s="389"/>
      <c r="JFY29" s="391"/>
      <c r="JJO29" s="389"/>
      <c r="JJP29" s="389"/>
      <c r="JJQ29" s="389"/>
      <c r="JJR29" s="389"/>
      <c r="JJS29" s="389"/>
      <c r="JKE29" s="391"/>
      <c r="JNU29" s="389"/>
      <c r="JNV29" s="389"/>
      <c r="JNW29" s="389"/>
      <c r="JNX29" s="389"/>
      <c r="JNY29" s="389"/>
      <c r="JOK29" s="391"/>
      <c r="JSA29" s="389"/>
      <c r="JSB29" s="389"/>
      <c r="JSC29" s="389"/>
      <c r="JSD29" s="389"/>
      <c r="JSE29" s="389"/>
      <c r="JSQ29" s="391"/>
      <c r="JWG29" s="389"/>
      <c r="JWH29" s="389"/>
      <c r="JWI29" s="389"/>
      <c r="JWJ29" s="389"/>
      <c r="JWK29" s="389"/>
      <c r="JWW29" s="391"/>
      <c r="KAM29" s="389"/>
      <c r="KAN29" s="389"/>
      <c r="KAO29" s="389"/>
      <c r="KAP29" s="389"/>
      <c r="KAQ29" s="389"/>
      <c r="KBC29" s="391"/>
      <c r="KES29" s="389"/>
      <c r="KET29" s="389"/>
      <c r="KEU29" s="389"/>
      <c r="KEV29" s="389"/>
      <c r="KEW29" s="389"/>
      <c r="KFI29" s="391"/>
      <c r="KIY29" s="389"/>
      <c r="KIZ29" s="389"/>
      <c r="KJA29" s="389"/>
      <c r="KJB29" s="389"/>
      <c r="KJC29" s="389"/>
      <c r="KJO29" s="391"/>
      <c r="KNE29" s="389"/>
      <c r="KNF29" s="389"/>
      <c r="KNG29" s="389"/>
      <c r="KNH29" s="389"/>
      <c r="KNI29" s="389"/>
      <c r="KNU29" s="391"/>
      <c r="KRK29" s="389"/>
      <c r="KRL29" s="389"/>
      <c r="KRM29" s="389"/>
      <c r="KRN29" s="389"/>
      <c r="KRO29" s="389"/>
      <c r="KSA29" s="391"/>
      <c r="KVQ29" s="389"/>
      <c r="KVR29" s="389"/>
      <c r="KVS29" s="389"/>
      <c r="KVT29" s="389"/>
      <c r="KVU29" s="389"/>
      <c r="KWG29" s="391"/>
      <c r="KZW29" s="389"/>
      <c r="KZX29" s="389"/>
      <c r="KZY29" s="389"/>
      <c r="KZZ29" s="389"/>
      <c r="LAA29" s="389"/>
      <c r="LAM29" s="391"/>
      <c r="LEC29" s="389"/>
      <c r="LED29" s="389"/>
      <c r="LEE29" s="389"/>
      <c r="LEF29" s="389"/>
      <c r="LEG29" s="389"/>
      <c r="LES29" s="391"/>
      <c r="LII29" s="389"/>
      <c r="LIJ29" s="389"/>
      <c r="LIK29" s="389"/>
      <c r="LIL29" s="389"/>
      <c r="LIM29" s="389"/>
      <c r="LIY29" s="391"/>
      <c r="LMO29" s="389"/>
      <c r="LMP29" s="389"/>
      <c r="LMQ29" s="389"/>
      <c r="LMR29" s="389"/>
      <c r="LMS29" s="389"/>
      <c r="LNE29" s="391"/>
      <c r="LQU29" s="389"/>
      <c r="LQV29" s="389"/>
      <c r="LQW29" s="389"/>
      <c r="LQX29" s="389"/>
      <c r="LQY29" s="389"/>
      <c r="LRK29" s="391"/>
      <c r="LVA29" s="389"/>
      <c r="LVB29" s="389"/>
      <c r="LVC29" s="389"/>
      <c r="LVD29" s="389"/>
      <c r="LVE29" s="389"/>
      <c r="LVQ29" s="391"/>
      <c r="LZG29" s="389"/>
      <c r="LZH29" s="389"/>
      <c r="LZI29" s="389"/>
      <c r="LZJ29" s="389"/>
      <c r="LZK29" s="389"/>
      <c r="LZW29" s="391"/>
      <c r="MDM29" s="389"/>
      <c r="MDN29" s="389"/>
      <c r="MDO29" s="389"/>
      <c r="MDP29" s="389"/>
      <c r="MDQ29" s="389"/>
      <c r="MEC29" s="391"/>
      <c r="MHS29" s="389"/>
      <c r="MHT29" s="389"/>
      <c r="MHU29" s="389"/>
      <c r="MHV29" s="389"/>
      <c r="MHW29" s="389"/>
      <c r="MII29" s="391"/>
      <c r="MLY29" s="389"/>
      <c r="MLZ29" s="389"/>
      <c r="MMA29" s="389"/>
      <c r="MMB29" s="389"/>
      <c r="MMC29" s="389"/>
      <c r="MMO29" s="391"/>
      <c r="MQE29" s="389"/>
      <c r="MQF29" s="389"/>
      <c r="MQG29" s="389"/>
      <c r="MQH29" s="389"/>
      <c r="MQI29" s="389"/>
      <c r="MQU29" s="391"/>
      <c r="MUK29" s="389"/>
      <c r="MUL29" s="389"/>
      <c r="MUM29" s="389"/>
      <c r="MUN29" s="389"/>
      <c r="MUO29" s="389"/>
      <c r="MVA29" s="391"/>
      <c r="MYQ29" s="389"/>
      <c r="MYR29" s="389"/>
      <c r="MYS29" s="389"/>
      <c r="MYT29" s="389"/>
      <c r="MYU29" s="389"/>
      <c r="MZG29" s="391"/>
      <c r="NCW29" s="389"/>
      <c r="NCX29" s="389"/>
      <c r="NCY29" s="389"/>
      <c r="NCZ29" s="389"/>
      <c r="NDA29" s="389"/>
      <c r="NDM29" s="391"/>
      <c r="NHC29" s="389"/>
      <c r="NHD29" s="389"/>
      <c r="NHE29" s="389"/>
      <c r="NHF29" s="389"/>
      <c r="NHG29" s="389"/>
      <c r="NHS29" s="391"/>
      <c r="NLI29" s="389"/>
      <c r="NLJ29" s="389"/>
      <c r="NLK29" s="389"/>
      <c r="NLL29" s="389"/>
      <c r="NLM29" s="389"/>
      <c r="NLY29" s="391"/>
      <c r="NPO29" s="389"/>
      <c r="NPP29" s="389"/>
      <c r="NPQ29" s="389"/>
      <c r="NPR29" s="389"/>
      <c r="NPS29" s="389"/>
      <c r="NQE29" s="391"/>
      <c r="NTU29" s="389"/>
      <c r="NTV29" s="389"/>
      <c r="NTW29" s="389"/>
      <c r="NTX29" s="389"/>
      <c r="NTY29" s="389"/>
      <c r="NUK29" s="391"/>
      <c r="NYA29" s="389"/>
      <c r="NYB29" s="389"/>
      <c r="NYC29" s="389"/>
      <c r="NYD29" s="389"/>
      <c r="NYE29" s="389"/>
      <c r="NYQ29" s="391"/>
      <c r="OCG29" s="389"/>
      <c r="OCH29" s="389"/>
      <c r="OCI29" s="389"/>
      <c r="OCJ29" s="389"/>
      <c r="OCK29" s="389"/>
      <c r="OCW29" s="391"/>
      <c r="OGM29" s="389"/>
      <c r="OGN29" s="389"/>
      <c r="OGO29" s="389"/>
      <c r="OGP29" s="389"/>
      <c r="OGQ29" s="389"/>
      <c r="OHC29" s="391"/>
      <c r="OKS29" s="389"/>
      <c r="OKT29" s="389"/>
      <c r="OKU29" s="389"/>
      <c r="OKV29" s="389"/>
      <c r="OKW29" s="389"/>
      <c r="OLI29" s="391"/>
      <c r="OOY29" s="389"/>
      <c r="OOZ29" s="389"/>
      <c r="OPA29" s="389"/>
      <c r="OPB29" s="389"/>
      <c r="OPC29" s="389"/>
      <c r="OPO29" s="391"/>
      <c r="OTE29" s="389"/>
      <c r="OTF29" s="389"/>
      <c r="OTG29" s="389"/>
      <c r="OTH29" s="389"/>
      <c r="OTI29" s="389"/>
      <c r="OTU29" s="391"/>
      <c r="OXK29" s="389"/>
      <c r="OXL29" s="389"/>
      <c r="OXM29" s="389"/>
      <c r="OXN29" s="389"/>
      <c r="OXO29" s="389"/>
      <c r="OYA29" s="391"/>
      <c r="PBQ29" s="389"/>
      <c r="PBR29" s="389"/>
      <c r="PBS29" s="389"/>
      <c r="PBT29" s="389"/>
      <c r="PBU29" s="389"/>
      <c r="PCG29" s="391"/>
      <c r="PFW29" s="389"/>
      <c r="PFX29" s="389"/>
      <c r="PFY29" s="389"/>
      <c r="PFZ29" s="389"/>
      <c r="PGA29" s="389"/>
      <c r="PGM29" s="391"/>
      <c r="PKC29" s="389"/>
      <c r="PKD29" s="389"/>
      <c r="PKE29" s="389"/>
      <c r="PKF29" s="389"/>
      <c r="PKG29" s="389"/>
      <c r="PKS29" s="391"/>
      <c r="POI29" s="389"/>
      <c r="POJ29" s="389"/>
      <c r="POK29" s="389"/>
      <c r="POL29" s="389"/>
      <c r="POM29" s="389"/>
    </row>
    <row r="30" spans="2:1995 2085:2985 3075:4085 4175:5075 5165:6065 6155:7165 7255:8155 8245:9145 9235:10233 10241:11219" x14ac:dyDescent="0.25">
      <c r="K30" s="391"/>
      <c r="CD30" s="385" t="str">
        <f>IF(BO29&lt;&gt;"",BO29,"")</f>
        <v/>
      </c>
      <c r="CZ30" s="385">
        <v>28</v>
      </c>
      <c r="DA30" s="389"/>
      <c r="DB30" s="389"/>
      <c r="DC30" s="389"/>
      <c r="DD30" s="389"/>
      <c r="DE30" s="389"/>
      <c r="DQ30" s="391">
        <f t="shared" si="293"/>
        <v>0</v>
      </c>
      <c r="GJ30" s="385" t="str">
        <f>IF(FU29&lt;&gt;"",FU29,"")</f>
        <v/>
      </c>
      <c r="HF30" s="385">
        <v>28</v>
      </c>
      <c r="HG30" s="389"/>
      <c r="HH30" s="389"/>
      <c r="HI30" s="389"/>
      <c r="HJ30" s="389"/>
      <c r="HK30" s="389"/>
      <c r="HW30" s="391">
        <f t="shared" si="45"/>
        <v>0</v>
      </c>
      <c r="KP30" s="385" t="str">
        <f t="shared" ref="KP30" si="5092">IF(KA29&lt;&gt;"",KA29,"")</f>
        <v/>
      </c>
      <c r="LL30" s="385">
        <v>28</v>
      </c>
      <c r="LM30" s="389"/>
      <c r="LN30" s="389"/>
      <c r="LO30" s="389"/>
      <c r="LP30" s="389"/>
      <c r="LQ30" s="389"/>
      <c r="MC30" s="391">
        <f t="shared" si="72"/>
        <v>0</v>
      </c>
      <c r="OV30" s="385" t="str">
        <f t="shared" ref="OV30" si="5093">IF(OG29&lt;&gt;"",OG29,"")</f>
        <v/>
      </c>
      <c r="PR30" s="385">
        <v>28</v>
      </c>
      <c r="PS30" s="389"/>
      <c r="PT30" s="389"/>
      <c r="PU30" s="389"/>
      <c r="PV30" s="389"/>
      <c r="PW30" s="389"/>
      <c r="QI30" s="391">
        <f t="shared" si="99"/>
        <v>0</v>
      </c>
      <c r="TB30" s="385" t="str">
        <f t="shared" ref="TB30" si="5094">IF(SM29&lt;&gt;"",SM29,"")</f>
        <v/>
      </c>
      <c r="TX30" s="385">
        <v>28</v>
      </c>
      <c r="TY30" s="389"/>
      <c r="TZ30" s="389"/>
      <c r="UA30" s="389"/>
      <c r="UB30" s="389"/>
      <c r="UC30" s="389"/>
      <c r="UO30" s="391">
        <f t="shared" si="126"/>
        <v>0</v>
      </c>
      <c r="XH30" s="385" t="str">
        <f t="shared" ref="XH30" si="5095">IF(WS29&lt;&gt;"",WS29,"")</f>
        <v/>
      </c>
      <c r="YD30" s="385">
        <v>28</v>
      </c>
      <c r="YE30" s="389"/>
      <c r="YF30" s="389"/>
      <c r="YG30" s="389"/>
      <c r="YH30" s="389"/>
      <c r="YI30" s="389"/>
      <c r="YU30" s="391">
        <f t="shared" si="153"/>
        <v>0</v>
      </c>
      <c r="ABN30" s="385" t="str">
        <f t="shared" ref="ABN30" si="5096">IF(AAY29&lt;&gt;"",AAY29,"")</f>
        <v/>
      </c>
      <c r="ACJ30" s="385">
        <v>28</v>
      </c>
      <c r="ACK30" s="389"/>
      <c r="ACL30" s="389"/>
      <c r="ACM30" s="389"/>
      <c r="ACN30" s="389"/>
      <c r="ACO30" s="389"/>
      <c r="ADA30" s="391">
        <f t="shared" si="180"/>
        <v>0</v>
      </c>
      <c r="AFT30" s="385" t="str">
        <f t="shared" ref="AFT30" si="5097">IF(AFE29&lt;&gt;"",AFE29,"")</f>
        <v/>
      </c>
      <c r="AGP30" s="385">
        <v>28</v>
      </c>
      <c r="AGQ30" s="389"/>
      <c r="AGR30" s="389"/>
      <c r="AGS30" s="389"/>
      <c r="AGT30" s="389"/>
      <c r="AGU30" s="389"/>
      <c r="AHG30" s="391">
        <f t="shared" si="207"/>
        <v>0</v>
      </c>
      <c r="AJZ30" s="385" t="str">
        <f t="shared" ref="AJZ30" si="5098">IF(AJK29&lt;&gt;"",AJK29,"")</f>
        <v/>
      </c>
      <c r="AKV30" s="385">
        <v>28</v>
      </c>
      <c r="AKW30" s="389"/>
      <c r="AKX30" s="389"/>
      <c r="AKY30" s="389"/>
      <c r="AKZ30" s="389"/>
      <c r="ALA30" s="389"/>
      <c r="ALM30" s="391">
        <f t="shared" si="234"/>
        <v>0</v>
      </c>
      <c r="AOF30" s="385" t="str">
        <f t="shared" ref="AOF30" si="5099">IF(ANQ29&lt;&gt;"",ANQ29,"")</f>
        <v/>
      </c>
      <c r="APB30" s="385">
        <v>28</v>
      </c>
      <c r="APC30" s="389"/>
      <c r="APD30" s="389"/>
      <c r="APE30" s="389"/>
      <c r="APF30" s="389"/>
      <c r="APG30" s="389"/>
      <c r="APS30" s="391">
        <f t="shared" si="261"/>
        <v>0</v>
      </c>
      <c r="ASL30" s="385" t="str">
        <f t="shared" ref="ASL30" si="5100">IF(ARW29&lt;&gt;"",ARW29,"")</f>
        <v/>
      </c>
      <c r="ATH30" s="385">
        <v>28</v>
      </c>
      <c r="ATI30" s="389"/>
      <c r="ATJ30" s="389"/>
      <c r="ATK30" s="389"/>
      <c r="ATL30" s="389"/>
      <c r="ATM30" s="389"/>
      <c r="ATY30" s="391"/>
      <c r="AXO30" s="389"/>
      <c r="AXP30" s="389"/>
      <c r="AXQ30" s="389"/>
      <c r="AXR30" s="389"/>
      <c r="AXS30" s="389"/>
      <c r="AYE30" s="391"/>
      <c r="BBU30" s="389"/>
      <c r="BBV30" s="389"/>
      <c r="BBW30" s="389"/>
      <c r="BBX30" s="389"/>
      <c r="BBY30" s="389"/>
      <c r="BCK30" s="391"/>
      <c r="BGA30" s="389"/>
      <c r="BGB30" s="389"/>
      <c r="BGC30" s="389"/>
      <c r="BGD30" s="389"/>
      <c r="BGE30" s="389"/>
      <c r="BGQ30" s="391"/>
      <c r="BKG30" s="389"/>
      <c r="BKH30" s="389"/>
      <c r="BKI30" s="389"/>
      <c r="BKJ30" s="389"/>
      <c r="BKK30" s="389"/>
      <c r="BKW30" s="391"/>
      <c r="BOM30" s="389"/>
      <c r="BON30" s="389"/>
      <c r="BOO30" s="389"/>
      <c r="BOP30" s="389"/>
      <c r="BOQ30" s="389"/>
      <c r="BPC30" s="391"/>
      <c r="BSS30" s="389"/>
      <c r="BST30" s="389"/>
      <c r="BSU30" s="389"/>
      <c r="BSV30" s="389"/>
      <c r="BSW30" s="389"/>
      <c r="BTI30" s="391"/>
      <c r="BWY30" s="389"/>
      <c r="BWZ30" s="389"/>
      <c r="BXA30" s="389"/>
      <c r="BXB30" s="389"/>
      <c r="BXC30" s="389"/>
      <c r="BXO30" s="391"/>
      <c r="CBE30" s="389"/>
      <c r="CBF30" s="389"/>
      <c r="CBG30" s="389"/>
      <c r="CBH30" s="389"/>
      <c r="CBI30" s="389"/>
      <c r="CBU30" s="391"/>
      <c r="CFK30" s="389"/>
      <c r="CFL30" s="389"/>
      <c r="CFM30" s="389"/>
      <c r="CFN30" s="389"/>
      <c r="CFO30" s="389"/>
      <c r="CGA30" s="391"/>
      <c r="CJQ30" s="389"/>
      <c r="CJR30" s="389"/>
      <c r="CJS30" s="389"/>
      <c r="CJT30" s="389"/>
      <c r="CJU30" s="389"/>
      <c r="CKG30" s="391"/>
      <c r="CNW30" s="389"/>
      <c r="CNX30" s="389"/>
      <c r="CNY30" s="389"/>
      <c r="CNZ30" s="389"/>
      <c r="COA30" s="389"/>
      <c r="COM30" s="391"/>
      <c r="CSC30" s="389"/>
      <c r="CSD30" s="389"/>
      <c r="CSE30" s="389"/>
      <c r="CSF30" s="389"/>
      <c r="CSG30" s="389"/>
      <c r="CSS30" s="391"/>
      <c r="CWI30" s="389"/>
      <c r="CWJ30" s="389"/>
      <c r="CWK30" s="389"/>
      <c r="CWL30" s="389"/>
      <c r="CWM30" s="389"/>
      <c r="CWY30" s="391"/>
      <c r="DAO30" s="389"/>
      <c r="DAP30" s="389"/>
      <c r="DAQ30" s="389"/>
      <c r="DAR30" s="389"/>
      <c r="DAS30" s="389"/>
      <c r="DBE30" s="391"/>
      <c r="DEU30" s="389"/>
      <c r="DEV30" s="389"/>
      <c r="DEW30" s="389"/>
      <c r="DEX30" s="389"/>
      <c r="DEY30" s="389"/>
      <c r="DFK30" s="391"/>
      <c r="DJA30" s="389"/>
      <c r="DJB30" s="389"/>
      <c r="DJC30" s="389"/>
      <c r="DJD30" s="389"/>
      <c r="DJE30" s="389"/>
      <c r="DJQ30" s="391"/>
      <c r="DNG30" s="389"/>
      <c r="DNH30" s="389"/>
      <c r="DNI30" s="389"/>
      <c r="DNJ30" s="389"/>
      <c r="DNK30" s="389"/>
      <c r="DNW30" s="391"/>
      <c r="DRM30" s="389"/>
      <c r="DRN30" s="389"/>
      <c r="DRO30" s="389"/>
      <c r="DRP30" s="389"/>
      <c r="DRQ30" s="389"/>
      <c r="DSC30" s="391"/>
      <c r="DVS30" s="389"/>
      <c r="DVT30" s="389"/>
      <c r="DVU30" s="389"/>
      <c r="DVV30" s="389"/>
      <c r="DVW30" s="389"/>
      <c r="DWI30" s="391"/>
      <c r="DZY30" s="389"/>
      <c r="DZZ30" s="389"/>
      <c r="EAA30" s="389"/>
      <c r="EAB30" s="389"/>
      <c r="EAC30" s="389"/>
      <c r="EAO30" s="391"/>
      <c r="EEE30" s="389"/>
      <c r="EEF30" s="389"/>
      <c r="EEG30" s="389"/>
      <c r="EEH30" s="389"/>
      <c r="EEI30" s="389"/>
      <c r="EEU30" s="391"/>
      <c r="EIK30" s="389"/>
      <c r="EIL30" s="389"/>
      <c r="EIM30" s="389"/>
      <c r="EIN30" s="389"/>
      <c r="EIO30" s="389"/>
      <c r="EJA30" s="391"/>
      <c r="EMQ30" s="389"/>
      <c r="EMR30" s="389"/>
      <c r="EMS30" s="389"/>
      <c r="EMT30" s="389"/>
      <c r="EMU30" s="389"/>
      <c r="ENG30" s="391"/>
      <c r="EQW30" s="389"/>
      <c r="EQX30" s="389"/>
      <c r="EQY30" s="389"/>
      <c r="EQZ30" s="389"/>
      <c r="ERA30" s="389"/>
      <c r="ERM30" s="391"/>
      <c r="EVC30" s="389"/>
      <c r="EVD30" s="389"/>
      <c r="EVE30" s="389"/>
      <c r="EVF30" s="389"/>
      <c r="EVG30" s="389"/>
      <c r="EVS30" s="391"/>
      <c r="EZI30" s="389"/>
      <c r="EZJ30" s="389"/>
      <c r="EZK30" s="389"/>
      <c r="EZL30" s="389"/>
      <c r="EZM30" s="389"/>
      <c r="EZY30" s="391"/>
      <c r="FDO30" s="389"/>
      <c r="FDP30" s="389"/>
      <c r="FDQ30" s="389"/>
      <c r="FDR30" s="389"/>
      <c r="FDS30" s="389"/>
      <c r="FEE30" s="391"/>
      <c r="FHU30" s="389"/>
      <c r="FHV30" s="389"/>
      <c r="FHW30" s="389"/>
      <c r="FHX30" s="389"/>
      <c r="FHY30" s="389"/>
      <c r="FIK30" s="391"/>
      <c r="FMA30" s="389"/>
      <c r="FMB30" s="389"/>
      <c r="FMC30" s="389"/>
      <c r="FMD30" s="389"/>
      <c r="FME30" s="389"/>
      <c r="FMQ30" s="391"/>
      <c r="FQG30" s="389"/>
      <c r="FQH30" s="389"/>
      <c r="FQI30" s="389"/>
      <c r="FQJ30" s="389"/>
      <c r="FQK30" s="389"/>
      <c r="FQW30" s="391"/>
      <c r="FUM30" s="389"/>
      <c r="FUN30" s="389"/>
      <c r="FUO30" s="389"/>
      <c r="FUP30" s="389"/>
      <c r="FUQ30" s="389"/>
      <c r="FVC30" s="391"/>
      <c r="FYS30" s="389"/>
      <c r="FYT30" s="389"/>
      <c r="FYU30" s="389"/>
      <c r="FYV30" s="389"/>
      <c r="FYW30" s="389"/>
      <c r="FZI30" s="391"/>
      <c r="GCY30" s="389"/>
      <c r="GCZ30" s="389"/>
      <c r="GDA30" s="389"/>
      <c r="GDB30" s="389"/>
      <c r="GDC30" s="389"/>
      <c r="GDO30" s="391"/>
      <c r="GHE30" s="389"/>
      <c r="GHF30" s="389"/>
      <c r="GHG30" s="389"/>
      <c r="GHH30" s="389"/>
      <c r="GHI30" s="389"/>
      <c r="GHU30" s="391"/>
      <c r="GLK30" s="389"/>
      <c r="GLL30" s="389"/>
      <c r="GLM30" s="389"/>
      <c r="GLN30" s="389"/>
      <c r="GLO30" s="389"/>
      <c r="GMA30" s="391"/>
      <c r="GPQ30" s="389"/>
      <c r="GPR30" s="389"/>
      <c r="GPS30" s="389"/>
      <c r="GPT30" s="389"/>
      <c r="GPU30" s="389"/>
      <c r="GQG30" s="391"/>
      <c r="GTW30" s="389"/>
      <c r="GTX30" s="389"/>
      <c r="GTY30" s="389"/>
      <c r="GTZ30" s="389"/>
      <c r="GUA30" s="389"/>
      <c r="GUM30" s="391"/>
      <c r="GYC30" s="389"/>
      <c r="GYD30" s="389"/>
      <c r="GYE30" s="389"/>
      <c r="GYF30" s="389"/>
      <c r="GYG30" s="389"/>
      <c r="GYS30" s="391"/>
      <c r="HCI30" s="389"/>
      <c r="HCJ30" s="389"/>
      <c r="HCK30" s="389"/>
      <c r="HCL30" s="389"/>
      <c r="HCM30" s="389"/>
      <c r="HCY30" s="391"/>
      <c r="HGO30" s="389"/>
      <c r="HGP30" s="389"/>
      <c r="HGQ30" s="389"/>
      <c r="HGR30" s="389"/>
      <c r="HGS30" s="389"/>
      <c r="HHE30" s="391"/>
      <c r="HKU30" s="389"/>
      <c r="HKV30" s="389"/>
      <c r="HKW30" s="389"/>
      <c r="HKX30" s="389"/>
      <c r="HKY30" s="389"/>
      <c r="HLK30" s="391"/>
      <c r="HPA30" s="389"/>
      <c r="HPB30" s="389"/>
      <c r="HPC30" s="389"/>
      <c r="HPD30" s="389"/>
      <c r="HPE30" s="389"/>
      <c r="HPQ30" s="391"/>
      <c r="HTG30" s="389"/>
      <c r="HTH30" s="389"/>
      <c r="HTI30" s="389"/>
      <c r="HTJ30" s="389"/>
      <c r="HTK30" s="389"/>
      <c r="HTW30" s="391"/>
      <c r="HXM30" s="389"/>
      <c r="HXN30" s="389"/>
      <c r="HXO30" s="389"/>
      <c r="HXP30" s="389"/>
      <c r="HXQ30" s="389"/>
      <c r="HYC30" s="391"/>
      <c r="IBS30" s="389"/>
      <c r="IBT30" s="389"/>
      <c r="IBU30" s="389"/>
      <c r="IBV30" s="389"/>
      <c r="IBW30" s="389"/>
      <c r="ICI30" s="391"/>
      <c r="IFY30" s="389"/>
      <c r="IFZ30" s="389"/>
      <c r="IGA30" s="389"/>
      <c r="IGB30" s="389"/>
      <c r="IGC30" s="389"/>
      <c r="IGO30" s="391"/>
      <c r="IKE30" s="389"/>
      <c r="IKF30" s="389"/>
      <c r="IKG30" s="389"/>
      <c r="IKH30" s="389"/>
      <c r="IKI30" s="389"/>
      <c r="IKU30" s="391"/>
      <c r="IOK30" s="389"/>
      <c r="IOL30" s="389"/>
      <c r="IOM30" s="389"/>
      <c r="ION30" s="389"/>
      <c r="IOO30" s="389"/>
      <c r="IPA30" s="391"/>
      <c r="ISQ30" s="389"/>
      <c r="ISR30" s="389"/>
      <c r="ISS30" s="389"/>
      <c r="IST30" s="389"/>
      <c r="ISU30" s="389"/>
      <c r="ITG30" s="391"/>
      <c r="IWW30" s="389"/>
      <c r="IWX30" s="389"/>
      <c r="IWY30" s="389"/>
      <c r="IWZ30" s="389"/>
      <c r="IXA30" s="389"/>
      <c r="IXM30" s="391"/>
      <c r="JBC30" s="389"/>
      <c r="JBD30" s="389"/>
      <c r="JBE30" s="389"/>
      <c r="JBF30" s="389"/>
      <c r="JBG30" s="389"/>
      <c r="JBS30" s="391"/>
      <c r="JFI30" s="389"/>
      <c r="JFJ30" s="389"/>
      <c r="JFK30" s="389"/>
      <c r="JFL30" s="389"/>
      <c r="JFM30" s="389"/>
      <c r="JFY30" s="391"/>
      <c r="JJO30" s="389"/>
      <c r="JJP30" s="389"/>
      <c r="JJQ30" s="389"/>
      <c r="JJR30" s="389"/>
      <c r="JJS30" s="389"/>
      <c r="JKE30" s="391"/>
      <c r="JNU30" s="389"/>
      <c r="JNV30" s="389"/>
      <c r="JNW30" s="389"/>
      <c r="JNX30" s="389"/>
      <c r="JNY30" s="389"/>
      <c r="JOK30" s="391"/>
      <c r="JSA30" s="389"/>
      <c r="JSB30" s="389"/>
      <c r="JSC30" s="389"/>
      <c r="JSD30" s="389"/>
      <c r="JSE30" s="389"/>
      <c r="JSQ30" s="391"/>
      <c r="JWG30" s="389"/>
      <c r="JWH30" s="389"/>
      <c r="JWI30" s="389"/>
      <c r="JWJ30" s="389"/>
      <c r="JWK30" s="389"/>
      <c r="JWW30" s="391"/>
      <c r="KAM30" s="389"/>
      <c r="KAN30" s="389"/>
      <c r="KAO30" s="389"/>
      <c r="KAP30" s="389"/>
      <c r="KAQ30" s="389"/>
      <c r="KBC30" s="391"/>
      <c r="KES30" s="389"/>
      <c r="KET30" s="389"/>
      <c r="KEU30" s="389"/>
      <c r="KEV30" s="389"/>
      <c r="KEW30" s="389"/>
      <c r="KFI30" s="391"/>
      <c r="KIY30" s="389"/>
      <c r="KIZ30" s="389"/>
      <c r="KJA30" s="389"/>
      <c r="KJB30" s="389"/>
      <c r="KJC30" s="389"/>
      <c r="KJO30" s="391"/>
      <c r="KNE30" s="389"/>
      <c r="KNF30" s="389"/>
      <c r="KNG30" s="389"/>
      <c r="KNH30" s="389"/>
      <c r="KNI30" s="389"/>
      <c r="KNU30" s="391"/>
      <c r="KRK30" s="389"/>
      <c r="KRL30" s="389"/>
      <c r="KRM30" s="389"/>
      <c r="KRN30" s="389"/>
      <c r="KRO30" s="389"/>
      <c r="KSA30" s="391"/>
      <c r="KVQ30" s="389"/>
      <c r="KVR30" s="389"/>
      <c r="KVS30" s="389"/>
      <c r="KVT30" s="389"/>
      <c r="KVU30" s="389"/>
      <c r="KWG30" s="391"/>
      <c r="KZW30" s="389"/>
      <c r="KZX30" s="389"/>
      <c r="KZY30" s="389"/>
      <c r="KZZ30" s="389"/>
      <c r="LAA30" s="389"/>
      <c r="LAM30" s="391"/>
      <c r="LEC30" s="389"/>
      <c r="LED30" s="389"/>
      <c r="LEE30" s="389"/>
      <c r="LEF30" s="389"/>
      <c r="LEG30" s="389"/>
      <c r="LES30" s="391"/>
      <c r="LII30" s="389"/>
      <c r="LIJ30" s="389"/>
      <c r="LIK30" s="389"/>
      <c r="LIL30" s="389"/>
      <c r="LIM30" s="389"/>
      <c r="LIY30" s="391"/>
      <c r="LMO30" s="389"/>
      <c r="LMP30" s="389"/>
      <c r="LMQ30" s="389"/>
      <c r="LMR30" s="389"/>
      <c r="LMS30" s="389"/>
      <c r="LNE30" s="391"/>
      <c r="LQU30" s="389"/>
      <c r="LQV30" s="389"/>
      <c r="LQW30" s="389"/>
      <c r="LQX30" s="389"/>
      <c r="LQY30" s="389"/>
      <c r="LRK30" s="391"/>
      <c r="LVA30" s="389"/>
      <c r="LVB30" s="389"/>
      <c r="LVC30" s="389"/>
      <c r="LVD30" s="389"/>
      <c r="LVE30" s="389"/>
      <c r="LVQ30" s="391"/>
      <c r="LZG30" s="389"/>
      <c r="LZH30" s="389"/>
      <c r="LZI30" s="389"/>
      <c r="LZJ30" s="389"/>
      <c r="LZK30" s="389"/>
      <c r="LZW30" s="391"/>
      <c r="MDM30" s="389"/>
      <c r="MDN30" s="389"/>
      <c r="MDO30" s="389"/>
      <c r="MDP30" s="389"/>
      <c r="MDQ30" s="389"/>
      <c r="MEC30" s="391"/>
      <c r="MHS30" s="389"/>
      <c r="MHT30" s="389"/>
      <c r="MHU30" s="389"/>
      <c r="MHV30" s="389"/>
      <c r="MHW30" s="389"/>
      <c r="MII30" s="391"/>
      <c r="MLY30" s="389"/>
      <c r="MLZ30" s="389"/>
      <c r="MMA30" s="389"/>
      <c r="MMB30" s="389"/>
      <c r="MMC30" s="389"/>
      <c r="MMO30" s="391"/>
      <c r="MQE30" s="389"/>
      <c r="MQF30" s="389"/>
      <c r="MQG30" s="389"/>
      <c r="MQH30" s="389"/>
      <c r="MQI30" s="389"/>
      <c r="MQU30" s="391"/>
      <c r="MUK30" s="389"/>
      <c r="MUL30" s="389"/>
      <c r="MUM30" s="389"/>
      <c r="MUN30" s="389"/>
      <c r="MUO30" s="389"/>
      <c r="MVA30" s="391"/>
      <c r="MYQ30" s="389"/>
      <c r="MYR30" s="389"/>
      <c r="MYS30" s="389"/>
      <c r="MYT30" s="389"/>
      <c r="MYU30" s="389"/>
      <c r="MZG30" s="391"/>
      <c r="NCW30" s="389"/>
      <c r="NCX30" s="389"/>
      <c r="NCY30" s="389"/>
      <c r="NCZ30" s="389"/>
      <c r="NDA30" s="389"/>
      <c r="NDM30" s="391"/>
      <c r="NHC30" s="389"/>
      <c r="NHD30" s="389"/>
      <c r="NHE30" s="389"/>
      <c r="NHF30" s="389"/>
      <c r="NHG30" s="389"/>
      <c r="NHS30" s="391"/>
      <c r="NLI30" s="389"/>
      <c r="NLJ30" s="389"/>
      <c r="NLK30" s="389"/>
      <c r="NLL30" s="389"/>
      <c r="NLM30" s="389"/>
      <c r="NLY30" s="391"/>
      <c r="NPO30" s="389"/>
      <c r="NPP30" s="389"/>
      <c r="NPQ30" s="389"/>
      <c r="NPR30" s="389"/>
      <c r="NPS30" s="389"/>
      <c r="NQE30" s="391"/>
      <c r="NTU30" s="389"/>
      <c r="NTV30" s="389"/>
      <c r="NTW30" s="389"/>
      <c r="NTX30" s="389"/>
      <c r="NTY30" s="389"/>
      <c r="NUK30" s="391"/>
      <c r="NYA30" s="389"/>
      <c r="NYB30" s="389"/>
      <c r="NYC30" s="389"/>
      <c r="NYD30" s="389"/>
      <c r="NYE30" s="389"/>
      <c r="NYQ30" s="391"/>
      <c r="OCG30" s="389"/>
      <c r="OCH30" s="389"/>
      <c r="OCI30" s="389"/>
      <c r="OCJ30" s="389"/>
      <c r="OCK30" s="389"/>
      <c r="OCW30" s="391"/>
      <c r="OGM30" s="389"/>
      <c r="OGN30" s="389"/>
      <c r="OGO30" s="389"/>
      <c r="OGP30" s="389"/>
      <c r="OGQ30" s="389"/>
      <c r="OHC30" s="391"/>
      <c r="OKS30" s="389"/>
      <c r="OKT30" s="389"/>
      <c r="OKU30" s="389"/>
      <c r="OKV30" s="389"/>
      <c r="OKW30" s="389"/>
      <c r="OLI30" s="391"/>
      <c r="OOY30" s="389"/>
      <c r="OOZ30" s="389"/>
      <c r="OPA30" s="389"/>
      <c r="OPB30" s="389"/>
      <c r="OPC30" s="389"/>
      <c r="OPO30" s="391"/>
      <c r="OTE30" s="389"/>
      <c r="OTF30" s="389"/>
      <c r="OTG30" s="389"/>
      <c r="OTH30" s="389"/>
      <c r="OTI30" s="389"/>
      <c r="OTU30" s="391"/>
      <c r="OXK30" s="389"/>
      <c r="OXL30" s="389"/>
      <c r="OXM30" s="389"/>
      <c r="OXN30" s="389"/>
      <c r="OXO30" s="389"/>
      <c r="OYA30" s="391"/>
      <c r="PBQ30" s="389"/>
      <c r="PBR30" s="389"/>
      <c r="PBS30" s="389"/>
      <c r="PBT30" s="389"/>
      <c r="PBU30" s="389"/>
      <c r="PCG30" s="391"/>
      <c r="PFW30" s="389"/>
      <c r="PFX30" s="389"/>
      <c r="PFY30" s="389"/>
      <c r="PFZ30" s="389"/>
      <c r="PGA30" s="389"/>
      <c r="PGM30" s="391"/>
      <c r="PKC30" s="389"/>
      <c r="PKD30" s="389"/>
      <c r="PKE30" s="389"/>
      <c r="PKF30" s="389"/>
      <c r="PKG30" s="389"/>
      <c r="PKS30" s="391"/>
      <c r="POI30" s="389"/>
      <c r="POJ30" s="389"/>
      <c r="POK30" s="389"/>
      <c r="POL30" s="389"/>
      <c r="POM30" s="389"/>
    </row>
    <row r="31" spans="2:1995 2085:2985 3075:4085 4175:5075 5165:6065 6155:7165 7255:8155 8245:9145 9235:10233 10241:11219" x14ac:dyDescent="0.25">
      <c r="K31" s="391"/>
      <c r="CZ31" s="385">
        <v>29</v>
      </c>
      <c r="DA31" s="389"/>
      <c r="DB31" s="389"/>
      <c r="DC31" s="389"/>
      <c r="DD31" s="389"/>
      <c r="DE31" s="389"/>
      <c r="DI31" s="385"/>
      <c r="DU31" s="385"/>
      <c r="HF31" s="385">
        <v>29</v>
      </c>
      <c r="HG31" s="389"/>
      <c r="HH31" s="389"/>
      <c r="HI31" s="389"/>
      <c r="HJ31" s="389"/>
      <c r="HK31" s="389"/>
      <c r="HO31" s="385"/>
      <c r="IA31" s="385"/>
      <c r="LL31" s="385">
        <v>29</v>
      </c>
      <c r="LM31" s="389"/>
      <c r="LN31" s="389"/>
      <c r="LO31" s="389"/>
      <c r="LP31" s="389"/>
      <c r="LQ31" s="389"/>
      <c r="LU31" s="385"/>
      <c r="MG31" s="385"/>
      <c r="PR31" s="385">
        <v>29</v>
      </c>
      <c r="PS31" s="389"/>
      <c r="PT31" s="389"/>
      <c r="PU31" s="389"/>
      <c r="PV31" s="389"/>
      <c r="PW31" s="389"/>
      <c r="QA31" s="385"/>
      <c r="QM31" s="385"/>
      <c r="TX31" s="385">
        <v>29</v>
      </c>
      <c r="TY31" s="389"/>
      <c r="TZ31" s="389"/>
      <c r="UA31" s="389"/>
      <c r="UB31" s="389"/>
      <c r="UC31" s="389"/>
      <c r="UG31" s="385"/>
      <c r="US31" s="385"/>
      <c r="YD31" s="385">
        <v>29</v>
      </c>
      <c r="YE31" s="389"/>
      <c r="YF31" s="389"/>
      <c r="YG31" s="389"/>
      <c r="YH31" s="389"/>
      <c r="YI31" s="389"/>
      <c r="YM31" s="385"/>
      <c r="YY31" s="385"/>
      <c r="ACJ31" s="385">
        <v>29</v>
      </c>
      <c r="ACK31" s="389"/>
      <c r="ACL31" s="389"/>
      <c r="ACM31" s="389"/>
      <c r="ACN31" s="389"/>
      <c r="ACO31" s="389"/>
      <c r="ACS31" s="385"/>
      <c r="ADE31" s="385"/>
      <c r="AGP31" s="385">
        <v>29</v>
      </c>
      <c r="AGQ31" s="389"/>
      <c r="AGR31" s="389"/>
      <c r="AGS31" s="389"/>
      <c r="AGT31" s="389"/>
      <c r="AGU31" s="389"/>
      <c r="AGY31" s="385"/>
      <c r="AHK31" s="385"/>
      <c r="AKV31" s="385">
        <v>29</v>
      </c>
      <c r="AKW31" s="389"/>
      <c r="AKX31" s="389"/>
      <c r="AKY31" s="389"/>
      <c r="AKZ31" s="389"/>
      <c r="ALA31" s="389"/>
      <c r="ALE31" s="385"/>
      <c r="ALQ31" s="385"/>
      <c r="APB31" s="385">
        <v>29</v>
      </c>
      <c r="APC31" s="389"/>
      <c r="APD31" s="389"/>
      <c r="APE31" s="389"/>
      <c r="APF31" s="389"/>
      <c r="APG31" s="389"/>
      <c r="APK31" s="385"/>
      <c r="APW31" s="385"/>
      <c r="ATH31" s="385">
        <v>29</v>
      </c>
      <c r="ATI31" s="389"/>
      <c r="ATJ31" s="389"/>
      <c r="ATK31" s="389"/>
      <c r="ATL31" s="389"/>
      <c r="ATM31" s="389"/>
      <c r="ATQ31" s="385"/>
      <c r="AUC31" s="385"/>
      <c r="AXO31" s="389"/>
      <c r="AXP31" s="389"/>
      <c r="AXQ31" s="389"/>
      <c r="AXR31" s="389"/>
      <c r="AXS31" s="389"/>
      <c r="AXW31" s="385"/>
      <c r="AYI31" s="385"/>
      <c r="BBU31" s="389"/>
      <c r="BBV31" s="389"/>
      <c r="BBW31" s="389"/>
      <c r="BBX31" s="389"/>
      <c r="BBY31" s="389"/>
      <c r="BCC31" s="385"/>
      <c r="BCO31" s="385"/>
      <c r="BGA31" s="389"/>
      <c r="BGB31" s="389"/>
      <c r="BGC31" s="389"/>
      <c r="BGD31" s="389"/>
      <c r="BGE31" s="389"/>
      <c r="BGI31" s="385"/>
      <c r="BGU31" s="385"/>
      <c r="BKG31" s="389"/>
      <c r="BKH31" s="389"/>
      <c r="BKI31" s="389"/>
      <c r="BKJ31" s="389"/>
      <c r="BKK31" s="389"/>
      <c r="BKO31" s="385"/>
      <c r="BLA31" s="385"/>
      <c r="BOM31" s="389"/>
      <c r="BON31" s="389"/>
      <c r="BOO31" s="389"/>
      <c r="BOP31" s="389"/>
      <c r="BOQ31" s="389"/>
      <c r="BOU31" s="385"/>
      <c r="BPG31" s="385"/>
      <c r="BSS31" s="389"/>
      <c r="BST31" s="389"/>
      <c r="BSU31" s="389"/>
      <c r="BSV31" s="389"/>
      <c r="BSW31" s="389"/>
      <c r="BTA31" s="385"/>
      <c r="BTM31" s="385"/>
      <c r="BWY31" s="389"/>
      <c r="BWZ31" s="389"/>
      <c r="BXA31" s="389"/>
      <c r="BXB31" s="389"/>
      <c r="BXC31" s="389"/>
      <c r="BXG31" s="385"/>
      <c r="BXS31" s="385"/>
      <c r="CBE31" s="389"/>
      <c r="CBF31" s="389"/>
      <c r="CBG31" s="389"/>
      <c r="CBH31" s="389"/>
      <c r="CBI31" s="389"/>
      <c r="CBM31" s="385"/>
      <c r="CBY31" s="385"/>
      <c r="CFK31" s="389"/>
      <c r="CFL31" s="389"/>
      <c r="CFM31" s="389"/>
      <c r="CFN31" s="389"/>
      <c r="CFO31" s="389"/>
      <c r="CFS31" s="385"/>
      <c r="CGE31" s="385"/>
      <c r="CJQ31" s="389"/>
      <c r="CJR31" s="389"/>
      <c r="CJS31" s="389"/>
      <c r="CJT31" s="389"/>
      <c r="CJU31" s="389"/>
      <c r="CJY31" s="385"/>
      <c r="CKK31" s="385"/>
      <c r="CNW31" s="389"/>
      <c r="CNX31" s="389"/>
      <c r="CNY31" s="389"/>
      <c r="CNZ31" s="389"/>
      <c r="COA31" s="389"/>
      <c r="COE31" s="385"/>
      <c r="COQ31" s="385"/>
      <c r="CSC31" s="389"/>
      <c r="CSD31" s="389"/>
      <c r="CSE31" s="389"/>
      <c r="CSF31" s="389"/>
      <c r="CSG31" s="389"/>
      <c r="CSK31" s="385"/>
      <c r="CSW31" s="385"/>
      <c r="CWI31" s="389"/>
      <c r="CWJ31" s="389"/>
      <c r="CWK31" s="389"/>
      <c r="CWL31" s="389"/>
      <c r="CWM31" s="389"/>
      <c r="CWQ31" s="385"/>
      <c r="CXC31" s="385"/>
      <c r="DAO31" s="389"/>
      <c r="DAP31" s="389"/>
      <c r="DAQ31" s="389"/>
      <c r="DAR31" s="389"/>
      <c r="DAS31" s="389"/>
      <c r="DAW31" s="385"/>
      <c r="DBI31" s="385"/>
      <c r="DEU31" s="389"/>
      <c r="DEV31" s="389"/>
      <c r="DEW31" s="389"/>
      <c r="DEX31" s="389"/>
      <c r="DEY31" s="389"/>
      <c r="DFC31" s="385"/>
      <c r="DFO31" s="385"/>
      <c r="DJA31" s="389"/>
      <c r="DJB31" s="389"/>
      <c r="DJC31" s="389"/>
      <c r="DJD31" s="389"/>
      <c r="DJE31" s="389"/>
      <c r="DJI31" s="385"/>
      <c r="DJU31" s="385"/>
      <c r="DNG31" s="389"/>
      <c r="DNH31" s="389"/>
      <c r="DNI31" s="389"/>
      <c r="DNJ31" s="389"/>
      <c r="DNK31" s="389"/>
      <c r="DNO31" s="385"/>
      <c r="DOA31" s="385"/>
      <c r="DRM31" s="389"/>
      <c r="DRN31" s="389"/>
      <c r="DRO31" s="389"/>
      <c r="DRP31" s="389"/>
      <c r="DRQ31" s="389"/>
      <c r="DRU31" s="385"/>
      <c r="DSG31" s="385"/>
      <c r="DVS31" s="389"/>
      <c r="DVT31" s="389"/>
      <c r="DVU31" s="389"/>
      <c r="DVV31" s="389"/>
      <c r="DVW31" s="389"/>
      <c r="DWA31" s="385"/>
      <c r="DWM31" s="385"/>
      <c r="DZY31" s="389"/>
      <c r="DZZ31" s="389"/>
      <c r="EAA31" s="389"/>
      <c r="EAB31" s="389"/>
      <c r="EAC31" s="389"/>
      <c r="EAG31" s="385"/>
      <c r="EAS31" s="385"/>
      <c r="EEE31" s="389"/>
      <c r="EEF31" s="389"/>
      <c r="EEG31" s="389"/>
      <c r="EEH31" s="389"/>
      <c r="EEI31" s="389"/>
      <c r="EEM31" s="385"/>
      <c r="EEY31" s="385"/>
      <c r="EIK31" s="389"/>
      <c r="EIL31" s="389"/>
      <c r="EIM31" s="389"/>
      <c r="EIN31" s="389"/>
      <c r="EIO31" s="389"/>
      <c r="EIS31" s="385"/>
      <c r="EJE31" s="385"/>
      <c r="EMQ31" s="389"/>
      <c r="EMR31" s="389"/>
      <c r="EMS31" s="389"/>
      <c r="EMT31" s="389"/>
      <c r="EMU31" s="389"/>
      <c r="EMY31" s="385"/>
      <c r="ENK31" s="385"/>
      <c r="EQW31" s="389"/>
      <c r="EQX31" s="389"/>
      <c r="EQY31" s="389"/>
      <c r="EQZ31" s="389"/>
      <c r="ERA31" s="389"/>
      <c r="ERE31" s="385"/>
      <c r="ERQ31" s="385"/>
      <c r="EVC31" s="389"/>
      <c r="EVD31" s="389"/>
      <c r="EVE31" s="389"/>
      <c r="EVF31" s="389"/>
      <c r="EVG31" s="389"/>
      <c r="EVK31" s="385"/>
      <c r="EVW31" s="385"/>
      <c r="EZI31" s="389"/>
      <c r="EZJ31" s="389"/>
      <c r="EZK31" s="389"/>
      <c r="EZL31" s="389"/>
      <c r="EZM31" s="389"/>
      <c r="EZQ31" s="385"/>
      <c r="FAC31" s="385"/>
      <c r="FDO31" s="389"/>
      <c r="FDP31" s="389"/>
      <c r="FDQ31" s="389"/>
      <c r="FDR31" s="389"/>
      <c r="FDS31" s="389"/>
      <c r="FDW31" s="385"/>
      <c r="FEI31" s="385"/>
      <c r="FHU31" s="389"/>
      <c r="FHV31" s="389"/>
      <c r="FHW31" s="389"/>
      <c r="FHX31" s="389"/>
      <c r="FHY31" s="389"/>
      <c r="FIC31" s="385"/>
      <c r="FIO31" s="385"/>
      <c r="FMA31" s="389"/>
      <c r="FMB31" s="389"/>
      <c r="FMC31" s="389"/>
      <c r="FMD31" s="389"/>
      <c r="FME31" s="389"/>
      <c r="FMI31" s="385"/>
      <c r="FMU31" s="385"/>
      <c r="FQG31" s="389"/>
      <c r="FQH31" s="389"/>
      <c r="FQI31" s="389"/>
      <c r="FQJ31" s="389"/>
      <c r="FQK31" s="389"/>
      <c r="FQO31" s="385"/>
      <c r="FRA31" s="385"/>
      <c r="FUM31" s="389"/>
      <c r="FUN31" s="389"/>
      <c r="FUO31" s="389"/>
      <c r="FUP31" s="389"/>
      <c r="FUQ31" s="389"/>
      <c r="FUU31" s="385"/>
      <c r="FVG31" s="385"/>
      <c r="FYS31" s="389"/>
      <c r="FYT31" s="389"/>
      <c r="FYU31" s="389"/>
      <c r="FYV31" s="389"/>
      <c r="FYW31" s="389"/>
      <c r="FZA31" s="385"/>
      <c r="FZM31" s="385"/>
      <c r="GCY31" s="389"/>
      <c r="GCZ31" s="389"/>
      <c r="GDA31" s="389"/>
      <c r="GDB31" s="389"/>
      <c r="GDC31" s="389"/>
      <c r="GDG31" s="385"/>
      <c r="GDS31" s="385"/>
      <c r="GHE31" s="389"/>
      <c r="GHF31" s="389"/>
      <c r="GHG31" s="389"/>
      <c r="GHH31" s="389"/>
      <c r="GHI31" s="389"/>
      <c r="GHM31" s="385"/>
      <c r="GHY31" s="385"/>
      <c r="GLK31" s="389"/>
      <c r="GLL31" s="389"/>
      <c r="GLM31" s="389"/>
      <c r="GLN31" s="389"/>
      <c r="GLO31" s="389"/>
      <c r="GLS31" s="385"/>
      <c r="GME31" s="385"/>
      <c r="GPQ31" s="389"/>
      <c r="GPR31" s="389"/>
      <c r="GPS31" s="389"/>
      <c r="GPT31" s="389"/>
      <c r="GPU31" s="389"/>
      <c r="GPY31" s="385"/>
      <c r="GQK31" s="385"/>
      <c r="GTW31" s="389"/>
      <c r="GTX31" s="389"/>
      <c r="GTY31" s="389"/>
      <c r="GTZ31" s="389"/>
      <c r="GUA31" s="389"/>
      <c r="GUE31" s="385"/>
      <c r="GUQ31" s="385"/>
      <c r="GYC31" s="389"/>
      <c r="GYD31" s="389"/>
      <c r="GYE31" s="389"/>
      <c r="GYF31" s="389"/>
      <c r="GYG31" s="389"/>
      <c r="GYK31" s="385"/>
      <c r="GYW31" s="385"/>
      <c r="HCI31" s="389"/>
      <c r="HCJ31" s="389"/>
      <c r="HCK31" s="389"/>
      <c r="HCL31" s="389"/>
      <c r="HCM31" s="389"/>
      <c r="HCQ31" s="385"/>
      <c r="HDC31" s="385"/>
      <c r="HGO31" s="389"/>
      <c r="HGP31" s="389"/>
      <c r="HGQ31" s="389"/>
      <c r="HGR31" s="389"/>
      <c r="HGS31" s="389"/>
      <c r="HGW31" s="385"/>
      <c r="HHI31" s="385"/>
      <c r="HKU31" s="389"/>
      <c r="HKV31" s="389"/>
      <c r="HKW31" s="389"/>
      <c r="HKX31" s="389"/>
      <c r="HKY31" s="389"/>
      <c r="HLC31" s="385"/>
      <c r="HLO31" s="385"/>
      <c r="HPA31" s="389"/>
      <c r="HPB31" s="389"/>
      <c r="HPC31" s="389"/>
      <c r="HPD31" s="389"/>
      <c r="HPE31" s="389"/>
      <c r="HPI31" s="385"/>
      <c r="HPU31" s="385"/>
      <c r="HTG31" s="389"/>
      <c r="HTH31" s="389"/>
      <c r="HTI31" s="389"/>
      <c r="HTJ31" s="389"/>
      <c r="HTK31" s="389"/>
      <c r="HTO31" s="385"/>
      <c r="HUA31" s="385"/>
      <c r="HXM31" s="389"/>
      <c r="HXN31" s="389"/>
      <c r="HXO31" s="389"/>
      <c r="HXP31" s="389"/>
      <c r="HXQ31" s="389"/>
      <c r="HXU31" s="385"/>
      <c r="HYG31" s="385"/>
      <c r="IBS31" s="389"/>
      <c r="IBT31" s="389"/>
      <c r="IBU31" s="389"/>
      <c r="IBV31" s="389"/>
      <c r="IBW31" s="389"/>
      <c r="ICA31" s="385"/>
      <c r="ICM31" s="385"/>
      <c r="IFY31" s="389"/>
      <c r="IFZ31" s="389"/>
      <c r="IGA31" s="389"/>
      <c r="IGB31" s="389"/>
      <c r="IGC31" s="389"/>
      <c r="IGG31" s="385"/>
      <c r="IGS31" s="385"/>
      <c r="IKE31" s="389"/>
      <c r="IKF31" s="389"/>
      <c r="IKG31" s="389"/>
      <c r="IKH31" s="389"/>
      <c r="IKI31" s="389"/>
      <c r="IKM31" s="385"/>
      <c r="IKY31" s="385"/>
      <c r="IOK31" s="389"/>
      <c r="IOL31" s="389"/>
      <c r="IOM31" s="389"/>
      <c r="ION31" s="389"/>
      <c r="IOO31" s="389"/>
      <c r="IOS31" s="385"/>
      <c r="IPE31" s="385"/>
      <c r="ISQ31" s="389"/>
      <c r="ISR31" s="389"/>
      <c r="ISS31" s="389"/>
      <c r="IST31" s="389"/>
      <c r="ISU31" s="389"/>
      <c r="ISY31" s="385"/>
      <c r="ITK31" s="385"/>
      <c r="IWW31" s="389"/>
      <c r="IWX31" s="389"/>
      <c r="IWY31" s="389"/>
      <c r="IWZ31" s="389"/>
      <c r="IXA31" s="389"/>
      <c r="IXE31" s="385"/>
      <c r="IXQ31" s="385"/>
      <c r="JBC31" s="389"/>
      <c r="JBD31" s="389"/>
      <c r="JBE31" s="389"/>
      <c r="JBF31" s="389"/>
      <c r="JBG31" s="389"/>
      <c r="JBK31" s="385"/>
      <c r="JBW31" s="385"/>
      <c r="JFI31" s="389"/>
      <c r="JFJ31" s="389"/>
      <c r="JFK31" s="389"/>
      <c r="JFL31" s="389"/>
      <c r="JFM31" s="389"/>
      <c r="JFQ31" s="385"/>
      <c r="JGC31" s="385"/>
      <c r="JJO31" s="389"/>
      <c r="JJP31" s="389"/>
      <c r="JJQ31" s="389"/>
      <c r="JJR31" s="389"/>
      <c r="JJS31" s="389"/>
      <c r="JJW31" s="385"/>
      <c r="JKI31" s="385"/>
      <c r="JNU31" s="389"/>
      <c r="JNV31" s="389"/>
      <c r="JNW31" s="389"/>
      <c r="JNX31" s="389"/>
      <c r="JNY31" s="389"/>
      <c r="JOC31" s="385"/>
      <c r="JOO31" s="385"/>
      <c r="JSA31" s="389"/>
      <c r="JSB31" s="389"/>
      <c r="JSC31" s="389"/>
      <c r="JSD31" s="389"/>
      <c r="JSE31" s="389"/>
      <c r="JSI31" s="385"/>
      <c r="JSU31" s="385"/>
      <c r="JWG31" s="389"/>
      <c r="JWH31" s="389"/>
      <c r="JWI31" s="389"/>
      <c r="JWJ31" s="389"/>
      <c r="JWK31" s="389"/>
      <c r="JWO31" s="385"/>
      <c r="JXA31" s="385"/>
      <c r="KAM31" s="389"/>
      <c r="KAN31" s="389"/>
      <c r="KAO31" s="389"/>
      <c r="KAP31" s="389"/>
      <c r="KAQ31" s="389"/>
      <c r="KAU31" s="385"/>
      <c r="KBG31" s="385"/>
      <c r="KES31" s="389"/>
      <c r="KET31" s="389"/>
      <c r="KEU31" s="389"/>
      <c r="KEV31" s="389"/>
      <c r="KEW31" s="389"/>
      <c r="KFA31" s="385"/>
      <c r="KFM31" s="385"/>
      <c r="KIY31" s="389"/>
      <c r="KIZ31" s="389"/>
      <c r="KJA31" s="389"/>
      <c r="KJB31" s="389"/>
      <c r="KJC31" s="389"/>
      <c r="KJG31" s="385"/>
      <c r="KJS31" s="385"/>
      <c r="KNE31" s="389"/>
      <c r="KNF31" s="389"/>
      <c r="KNG31" s="389"/>
      <c r="KNH31" s="389"/>
      <c r="KNI31" s="389"/>
      <c r="KNM31" s="385"/>
      <c r="KNY31" s="385"/>
      <c r="KRK31" s="389"/>
      <c r="KRL31" s="389"/>
      <c r="KRM31" s="389"/>
      <c r="KRN31" s="389"/>
      <c r="KRO31" s="389"/>
      <c r="KRS31" s="385"/>
      <c r="KSE31" s="385"/>
      <c r="KVQ31" s="389"/>
      <c r="KVR31" s="389"/>
      <c r="KVS31" s="389"/>
      <c r="KVT31" s="389"/>
      <c r="KVU31" s="389"/>
      <c r="KVY31" s="385"/>
      <c r="KWK31" s="385"/>
      <c r="KZW31" s="389"/>
      <c r="KZX31" s="389"/>
      <c r="KZY31" s="389"/>
      <c r="KZZ31" s="389"/>
      <c r="LAA31" s="389"/>
      <c r="LAE31" s="385"/>
      <c r="LAQ31" s="385"/>
      <c r="LEC31" s="389"/>
      <c r="LED31" s="389"/>
      <c r="LEE31" s="389"/>
      <c r="LEF31" s="389"/>
      <c r="LEG31" s="389"/>
      <c r="LEK31" s="385"/>
      <c r="LEW31" s="385"/>
      <c r="LII31" s="389"/>
      <c r="LIJ31" s="389"/>
      <c r="LIK31" s="389"/>
      <c r="LIL31" s="389"/>
      <c r="LIM31" s="389"/>
      <c r="LIQ31" s="385"/>
      <c r="LJC31" s="385"/>
      <c r="LMO31" s="389"/>
      <c r="LMP31" s="389"/>
      <c r="LMQ31" s="389"/>
      <c r="LMR31" s="389"/>
      <c r="LMS31" s="389"/>
      <c r="LMW31" s="385"/>
      <c r="LNI31" s="385"/>
      <c r="LQU31" s="389"/>
      <c r="LQV31" s="389"/>
      <c r="LQW31" s="389"/>
      <c r="LQX31" s="389"/>
      <c r="LQY31" s="389"/>
      <c r="LRC31" s="385"/>
      <c r="LRO31" s="385"/>
      <c r="LVA31" s="389"/>
      <c r="LVB31" s="389"/>
      <c r="LVC31" s="389"/>
      <c r="LVD31" s="389"/>
      <c r="LVE31" s="389"/>
      <c r="LVI31" s="385"/>
      <c r="LVU31" s="385"/>
      <c r="LZG31" s="389"/>
      <c r="LZH31" s="389"/>
      <c r="LZI31" s="389"/>
      <c r="LZJ31" s="389"/>
      <c r="LZK31" s="389"/>
      <c r="LZO31" s="385"/>
      <c r="MAA31" s="385"/>
      <c r="MDM31" s="389"/>
      <c r="MDN31" s="389"/>
      <c r="MDO31" s="389"/>
      <c r="MDP31" s="389"/>
      <c r="MDQ31" s="389"/>
      <c r="MDU31" s="385"/>
      <c r="MEG31" s="385"/>
      <c r="MHS31" s="389"/>
      <c r="MHT31" s="389"/>
      <c r="MHU31" s="389"/>
      <c r="MHV31" s="389"/>
      <c r="MHW31" s="389"/>
      <c r="MIA31" s="385"/>
      <c r="MIM31" s="385"/>
      <c r="MLY31" s="389"/>
      <c r="MLZ31" s="389"/>
      <c r="MMA31" s="389"/>
      <c r="MMB31" s="389"/>
      <c r="MMC31" s="389"/>
      <c r="MMG31" s="385"/>
      <c r="MMS31" s="385"/>
      <c r="MQE31" s="389"/>
      <c r="MQF31" s="389"/>
      <c r="MQG31" s="389"/>
      <c r="MQH31" s="389"/>
      <c r="MQI31" s="389"/>
      <c r="MQM31" s="385"/>
      <c r="MQY31" s="385"/>
      <c r="MUK31" s="389"/>
      <c r="MUL31" s="389"/>
      <c r="MUM31" s="389"/>
      <c r="MUN31" s="389"/>
      <c r="MUO31" s="389"/>
      <c r="MUS31" s="385"/>
      <c r="MVE31" s="385"/>
      <c r="MYQ31" s="389"/>
      <c r="MYR31" s="389"/>
      <c r="MYS31" s="389"/>
      <c r="MYT31" s="389"/>
      <c r="MYU31" s="389"/>
      <c r="MYY31" s="385"/>
      <c r="MZK31" s="385"/>
      <c r="NCW31" s="389"/>
      <c r="NCX31" s="389"/>
      <c r="NCY31" s="389"/>
      <c r="NCZ31" s="389"/>
      <c r="NDA31" s="389"/>
      <c r="NDE31" s="385"/>
      <c r="NDQ31" s="385"/>
      <c r="NHC31" s="389"/>
      <c r="NHD31" s="389"/>
      <c r="NHE31" s="389"/>
      <c r="NHF31" s="389"/>
      <c r="NHG31" s="389"/>
      <c r="NHK31" s="385"/>
      <c r="NHW31" s="385"/>
      <c r="NLI31" s="389"/>
      <c r="NLJ31" s="389"/>
      <c r="NLK31" s="389"/>
      <c r="NLL31" s="389"/>
      <c r="NLM31" s="389"/>
      <c r="NLQ31" s="385"/>
      <c r="NMC31" s="385"/>
      <c r="NPO31" s="389"/>
      <c r="NPP31" s="389"/>
      <c r="NPQ31" s="389"/>
      <c r="NPR31" s="389"/>
      <c r="NPS31" s="389"/>
      <c r="NPW31" s="385"/>
      <c r="NQI31" s="385"/>
      <c r="NTU31" s="389"/>
      <c r="NTV31" s="389"/>
      <c r="NTW31" s="389"/>
      <c r="NTX31" s="389"/>
      <c r="NTY31" s="389"/>
      <c r="NUC31" s="385"/>
      <c r="NUO31" s="385"/>
      <c r="NYA31" s="389"/>
      <c r="NYB31" s="389"/>
      <c r="NYC31" s="389"/>
      <c r="NYD31" s="389"/>
      <c r="NYE31" s="389"/>
      <c r="NYI31" s="385"/>
      <c r="NYU31" s="385"/>
      <c r="OCG31" s="389"/>
      <c r="OCH31" s="389"/>
      <c r="OCI31" s="389"/>
      <c r="OCJ31" s="389"/>
      <c r="OCK31" s="389"/>
      <c r="OCO31" s="385"/>
      <c r="ODA31" s="385"/>
      <c r="OGM31" s="389"/>
      <c r="OGN31" s="389"/>
      <c r="OGO31" s="389"/>
      <c r="OGP31" s="389"/>
      <c r="OGQ31" s="389"/>
      <c r="OGU31" s="385"/>
      <c r="OHG31" s="385"/>
      <c r="OKS31" s="389"/>
      <c r="OKT31" s="389"/>
      <c r="OKU31" s="389"/>
      <c r="OKV31" s="389"/>
      <c r="OKW31" s="389"/>
      <c r="OLA31" s="385"/>
      <c r="OLM31" s="385"/>
      <c r="OOY31" s="389"/>
      <c r="OOZ31" s="389"/>
      <c r="OPA31" s="389"/>
      <c r="OPB31" s="389"/>
      <c r="OPC31" s="389"/>
      <c r="OPG31" s="385"/>
      <c r="OPS31" s="385"/>
      <c r="OTE31" s="389"/>
      <c r="OTF31" s="389"/>
      <c r="OTG31" s="389"/>
      <c r="OTH31" s="389"/>
      <c r="OTI31" s="389"/>
      <c r="OTM31" s="385"/>
      <c r="OTY31" s="385"/>
      <c r="OXK31" s="389"/>
      <c r="OXL31" s="389"/>
      <c r="OXM31" s="389"/>
      <c r="OXN31" s="389"/>
      <c r="OXO31" s="389"/>
      <c r="OXS31" s="385"/>
      <c r="OYE31" s="385"/>
      <c r="PBQ31" s="389"/>
      <c r="PBR31" s="389"/>
      <c r="PBS31" s="389"/>
      <c r="PBT31" s="389"/>
      <c r="PBU31" s="389"/>
      <c r="PBY31" s="385"/>
      <c r="PCK31" s="385"/>
      <c r="PFW31" s="389"/>
      <c r="PFX31" s="389"/>
      <c r="PFY31" s="389"/>
      <c r="PFZ31" s="389"/>
      <c r="PGA31" s="389"/>
      <c r="PGE31" s="385"/>
      <c r="PGQ31" s="385"/>
      <c r="PKC31" s="389"/>
      <c r="PKD31" s="389"/>
      <c r="PKE31" s="389"/>
      <c r="PKF31" s="389"/>
      <c r="PKG31" s="389"/>
      <c r="PKK31" s="385"/>
      <c r="PKW31" s="385"/>
      <c r="POI31" s="389"/>
      <c r="POJ31" s="389"/>
      <c r="POK31" s="389"/>
      <c r="POL31" s="389"/>
      <c r="POM31" s="389"/>
    </row>
    <row r="32" spans="2:1995 2085:2985 3075:4085 4175:5075 5165:6065 6155:7165 7255:8155 8245:9145 9235:10233 10241:11219" x14ac:dyDescent="0.25">
      <c r="K32" s="391"/>
      <c r="CZ32" s="385">
        <v>30</v>
      </c>
      <c r="DA32" s="389"/>
      <c r="DB32" s="389"/>
      <c r="DC32" s="389"/>
      <c r="DD32" s="389"/>
      <c r="DE32" s="389"/>
      <c r="DI32" s="385"/>
      <c r="DU32" s="385"/>
      <c r="HF32" s="385">
        <v>30</v>
      </c>
      <c r="HG32" s="389"/>
      <c r="HH32" s="389"/>
      <c r="HI32" s="389"/>
      <c r="HJ32" s="389"/>
      <c r="HK32" s="389"/>
      <c r="HO32" s="385"/>
      <c r="IA32" s="385"/>
      <c r="LL32" s="385">
        <v>30</v>
      </c>
      <c r="LM32" s="389"/>
      <c r="LN32" s="389"/>
      <c r="LO32" s="389"/>
      <c r="LP32" s="389"/>
      <c r="LQ32" s="389"/>
      <c r="LU32" s="385"/>
      <c r="MG32" s="385"/>
      <c r="PR32" s="385">
        <v>30</v>
      </c>
      <c r="PS32" s="389"/>
      <c r="PT32" s="389"/>
      <c r="PU32" s="389"/>
      <c r="PV32" s="389"/>
      <c r="PW32" s="389"/>
      <c r="QA32" s="385"/>
      <c r="QM32" s="385"/>
      <c r="TX32" s="385">
        <v>30</v>
      </c>
      <c r="TY32" s="389"/>
      <c r="TZ32" s="389"/>
      <c r="UA32" s="389"/>
      <c r="UB32" s="389"/>
      <c r="UC32" s="389"/>
      <c r="UG32" s="385"/>
      <c r="US32" s="385"/>
      <c r="YD32" s="385">
        <v>30</v>
      </c>
      <c r="YE32" s="389"/>
      <c r="YF32" s="389"/>
      <c r="YG32" s="389"/>
      <c r="YH32" s="389"/>
      <c r="YI32" s="389"/>
      <c r="YM32" s="385"/>
      <c r="YY32" s="385"/>
      <c r="ACJ32" s="385">
        <v>30</v>
      </c>
      <c r="ACK32" s="389"/>
      <c r="ACL32" s="389"/>
      <c r="ACM32" s="389"/>
      <c r="ACN32" s="389"/>
      <c r="ACO32" s="389"/>
      <c r="ACS32" s="385"/>
      <c r="ADE32" s="385"/>
      <c r="AGP32" s="385">
        <v>30</v>
      </c>
      <c r="AGQ32" s="389"/>
      <c r="AGR32" s="389"/>
      <c r="AGS32" s="389"/>
      <c r="AGT32" s="389"/>
      <c r="AGU32" s="389"/>
      <c r="AGY32" s="385"/>
      <c r="AHK32" s="385"/>
      <c r="AKV32" s="385">
        <v>30</v>
      </c>
      <c r="AKW32" s="389"/>
      <c r="AKX32" s="389"/>
      <c r="AKY32" s="389"/>
      <c r="AKZ32" s="389"/>
      <c r="ALA32" s="389"/>
      <c r="ALE32" s="385"/>
      <c r="ALQ32" s="385"/>
      <c r="APB32" s="385">
        <v>30</v>
      </c>
      <c r="APC32" s="389"/>
      <c r="APD32" s="389"/>
      <c r="APE32" s="389"/>
      <c r="APF32" s="389"/>
      <c r="APG32" s="389"/>
      <c r="APK32" s="385"/>
      <c r="APW32" s="385"/>
      <c r="ATH32" s="385">
        <v>30</v>
      </c>
      <c r="ATI32" s="389"/>
      <c r="ATJ32" s="389"/>
      <c r="ATK32" s="389"/>
      <c r="ATL32" s="389"/>
      <c r="ATM32" s="389"/>
      <c r="ATQ32" s="385"/>
      <c r="AUC32" s="385"/>
      <c r="AXO32" s="389"/>
      <c r="AXP32" s="389"/>
      <c r="AXQ32" s="389"/>
      <c r="AXR32" s="389"/>
      <c r="AXS32" s="389"/>
      <c r="AXW32" s="385"/>
      <c r="AYI32" s="385"/>
      <c r="BBU32" s="389"/>
      <c r="BBV32" s="389"/>
      <c r="BBW32" s="389"/>
      <c r="BBX32" s="389"/>
      <c r="BBY32" s="389"/>
      <c r="BCC32" s="385"/>
      <c r="BCO32" s="385"/>
      <c r="BGA32" s="389"/>
      <c r="BGB32" s="389"/>
      <c r="BGC32" s="389"/>
      <c r="BGD32" s="389"/>
      <c r="BGE32" s="389"/>
      <c r="BGI32" s="385"/>
      <c r="BGU32" s="385"/>
      <c r="BKG32" s="389"/>
      <c r="BKH32" s="389"/>
      <c r="BKI32" s="389"/>
      <c r="BKJ32" s="389"/>
      <c r="BKK32" s="389"/>
      <c r="BKO32" s="385"/>
      <c r="BLA32" s="385"/>
      <c r="BOM32" s="389"/>
      <c r="BON32" s="389"/>
      <c r="BOO32" s="389"/>
      <c r="BOP32" s="389"/>
      <c r="BOQ32" s="389"/>
      <c r="BOU32" s="385"/>
      <c r="BPG32" s="385"/>
      <c r="BSS32" s="389"/>
      <c r="BST32" s="389"/>
      <c r="BSU32" s="389"/>
      <c r="BSV32" s="389"/>
      <c r="BSW32" s="389"/>
      <c r="BTA32" s="385"/>
      <c r="BTM32" s="385"/>
      <c r="BWY32" s="389"/>
      <c r="BWZ32" s="389"/>
      <c r="BXA32" s="389"/>
      <c r="BXB32" s="389"/>
      <c r="BXC32" s="389"/>
      <c r="BXG32" s="385"/>
      <c r="BXS32" s="385"/>
      <c r="CBE32" s="389"/>
      <c r="CBF32" s="389"/>
      <c r="CBG32" s="389"/>
      <c r="CBH32" s="389"/>
      <c r="CBI32" s="389"/>
      <c r="CBM32" s="385"/>
      <c r="CBY32" s="385"/>
      <c r="CFK32" s="389"/>
      <c r="CFL32" s="389"/>
      <c r="CFM32" s="389"/>
      <c r="CFN32" s="389"/>
      <c r="CFO32" s="389"/>
      <c r="CFS32" s="385"/>
      <c r="CGE32" s="385"/>
      <c r="CJQ32" s="389"/>
      <c r="CJR32" s="389"/>
      <c r="CJS32" s="389"/>
      <c r="CJT32" s="389"/>
      <c r="CJU32" s="389"/>
      <c r="CJY32" s="385"/>
      <c r="CKK32" s="385"/>
      <c r="CNW32" s="389"/>
      <c r="CNX32" s="389"/>
      <c r="CNY32" s="389"/>
      <c r="CNZ32" s="389"/>
      <c r="COA32" s="389"/>
      <c r="COE32" s="385"/>
      <c r="COQ32" s="385"/>
      <c r="CSC32" s="389"/>
      <c r="CSD32" s="389"/>
      <c r="CSE32" s="389"/>
      <c r="CSF32" s="389"/>
      <c r="CSG32" s="389"/>
      <c r="CSK32" s="385"/>
      <c r="CSW32" s="385"/>
      <c r="CWI32" s="389"/>
      <c r="CWJ32" s="389"/>
      <c r="CWK32" s="389"/>
      <c r="CWL32" s="389"/>
      <c r="CWM32" s="389"/>
      <c r="CWQ32" s="385"/>
      <c r="CXC32" s="385"/>
      <c r="DAO32" s="389"/>
      <c r="DAP32" s="389"/>
      <c r="DAQ32" s="389"/>
      <c r="DAR32" s="389"/>
      <c r="DAS32" s="389"/>
      <c r="DAW32" s="385"/>
      <c r="DBI32" s="385"/>
      <c r="DEU32" s="389"/>
      <c r="DEV32" s="389"/>
      <c r="DEW32" s="389"/>
      <c r="DEX32" s="389"/>
      <c r="DEY32" s="389"/>
      <c r="DFC32" s="385"/>
      <c r="DFO32" s="385"/>
      <c r="DJA32" s="389"/>
      <c r="DJB32" s="389"/>
      <c r="DJC32" s="389"/>
      <c r="DJD32" s="389"/>
      <c r="DJE32" s="389"/>
      <c r="DJI32" s="385"/>
      <c r="DJU32" s="385"/>
      <c r="DNG32" s="389"/>
      <c r="DNH32" s="389"/>
      <c r="DNI32" s="389"/>
      <c r="DNJ32" s="389"/>
      <c r="DNK32" s="389"/>
      <c r="DNO32" s="385"/>
      <c r="DOA32" s="385"/>
      <c r="DRM32" s="389"/>
      <c r="DRN32" s="389"/>
      <c r="DRO32" s="389"/>
      <c r="DRP32" s="389"/>
      <c r="DRQ32" s="389"/>
      <c r="DRU32" s="385"/>
      <c r="DSG32" s="385"/>
      <c r="DVS32" s="389"/>
      <c r="DVT32" s="389"/>
      <c r="DVU32" s="389"/>
      <c r="DVV32" s="389"/>
      <c r="DVW32" s="389"/>
      <c r="DWA32" s="385"/>
      <c r="DWM32" s="385"/>
      <c r="DZY32" s="389"/>
      <c r="DZZ32" s="389"/>
      <c r="EAA32" s="389"/>
      <c r="EAB32" s="389"/>
      <c r="EAC32" s="389"/>
      <c r="EAG32" s="385"/>
      <c r="EAS32" s="385"/>
      <c r="EEE32" s="389"/>
      <c r="EEF32" s="389"/>
      <c r="EEG32" s="389"/>
      <c r="EEH32" s="389"/>
      <c r="EEI32" s="389"/>
      <c r="EEM32" s="385"/>
      <c r="EEY32" s="385"/>
      <c r="EIK32" s="389"/>
      <c r="EIL32" s="389"/>
      <c r="EIM32" s="389"/>
      <c r="EIN32" s="389"/>
      <c r="EIO32" s="389"/>
      <c r="EIS32" s="385"/>
      <c r="EJE32" s="385"/>
      <c r="EMQ32" s="389"/>
      <c r="EMR32" s="389"/>
      <c r="EMS32" s="389"/>
      <c r="EMT32" s="389"/>
      <c r="EMU32" s="389"/>
      <c r="EMY32" s="385"/>
      <c r="ENK32" s="385"/>
      <c r="EQW32" s="389"/>
      <c r="EQX32" s="389"/>
      <c r="EQY32" s="389"/>
      <c r="EQZ32" s="389"/>
      <c r="ERA32" s="389"/>
      <c r="ERE32" s="385"/>
      <c r="ERQ32" s="385"/>
      <c r="EVC32" s="389"/>
      <c r="EVD32" s="389"/>
      <c r="EVE32" s="389"/>
      <c r="EVF32" s="389"/>
      <c r="EVG32" s="389"/>
      <c r="EVK32" s="385"/>
      <c r="EVW32" s="385"/>
      <c r="EZI32" s="389"/>
      <c r="EZJ32" s="389"/>
      <c r="EZK32" s="389"/>
      <c r="EZL32" s="389"/>
      <c r="EZM32" s="389"/>
      <c r="EZQ32" s="385"/>
      <c r="FAC32" s="385"/>
      <c r="FDO32" s="389"/>
      <c r="FDP32" s="389"/>
      <c r="FDQ32" s="389"/>
      <c r="FDR32" s="389"/>
      <c r="FDS32" s="389"/>
      <c r="FDW32" s="385"/>
      <c r="FEI32" s="385"/>
      <c r="FHU32" s="389"/>
      <c r="FHV32" s="389"/>
      <c r="FHW32" s="389"/>
      <c r="FHX32" s="389"/>
      <c r="FHY32" s="389"/>
      <c r="FIC32" s="385"/>
      <c r="FIO32" s="385"/>
      <c r="FMA32" s="389"/>
      <c r="FMB32" s="389"/>
      <c r="FMC32" s="389"/>
      <c r="FMD32" s="389"/>
      <c r="FME32" s="389"/>
      <c r="FMI32" s="385"/>
      <c r="FMU32" s="385"/>
      <c r="FQG32" s="389"/>
      <c r="FQH32" s="389"/>
      <c r="FQI32" s="389"/>
      <c r="FQJ32" s="389"/>
      <c r="FQK32" s="389"/>
      <c r="FQO32" s="385"/>
      <c r="FRA32" s="385"/>
      <c r="FUM32" s="389"/>
      <c r="FUN32" s="389"/>
      <c r="FUO32" s="389"/>
      <c r="FUP32" s="389"/>
      <c r="FUQ32" s="389"/>
      <c r="FUU32" s="385"/>
      <c r="FVG32" s="385"/>
      <c r="FYS32" s="389"/>
      <c r="FYT32" s="389"/>
      <c r="FYU32" s="389"/>
      <c r="FYV32" s="389"/>
      <c r="FYW32" s="389"/>
      <c r="FZA32" s="385"/>
      <c r="FZM32" s="385"/>
      <c r="GCY32" s="389"/>
      <c r="GCZ32" s="389"/>
      <c r="GDA32" s="389"/>
      <c r="GDB32" s="389"/>
      <c r="GDC32" s="389"/>
      <c r="GDG32" s="385"/>
      <c r="GDS32" s="385"/>
      <c r="GHE32" s="389"/>
      <c r="GHF32" s="389"/>
      <c r="GHG32" s="389"/>
      <c r="GHH32" s="389"/>
      <c r="GHI32" s="389"/>
      <c r="GHM32" s="385"/>
      <c r="GHY32" s="385"/>
      <c r="GLK32" s="389"/>
      <c r="GLL32" s="389"/>
      <c r="GLM32" s="389"/>
      <c r="GLN32" s="389"/>
      <c r="GLO32" s="389"/>
      <c r="GLS32" s="385"/>
      <c r="GME32" s="385"/>
      <c r="GPQ32" s="389"/>
      <c r="GPR32" s="389"/>
      <c r="GPS32" s="389"/>
      <c r="GPT32" s="389"/>
      <c r="GPU32" s="389"/>
      <c r="GPY32" s="385"/>
      <c r="GQK32" s="385"/>
      <c r="GTW32" s="389"/>
      <c r="GTX32" s="389"/>
      <c r="GTY32" s="389"/>
      <c r="GTZ32" s="389"/>
      <c r="GUA32" s="389"/>
      <c r="GUE32" s="385"/>
      <c r="GUQ32" s="385"/>
      <c r="GYC32" s="389"/>
      <c r="GYD32" s="389"/>
      <c r="GYE32" s="389"/>
      <c r="GYF32" s="389"/>
      <c r="GYG32" s="389"/>
      <c r="GYK32" s="385"/>
      <c r="GYW32" s="385"/>
      <c r="HCI32" s="389"/>
      <c r="HCJ32" s="389"/>
      <c r="HCK32" s="389"/>
      <c r="HCL32" s="389"/>
      <c r="HCM32" s="389"/>
      <c r="HCQ32" s="385"/>
      <c r="HDC32" s="385"/>
      <c r="HGO32" s="389"/>
      <c r="HGP32" s="389"/>
      <c r="HGQ32" s="389"/>
      <c r="HGR32" s="389"/>
      <c r="HGS32" s="389"/>
      <c r="HGW32" s="385"/>
      <c r="HHI32" s="385"/>
      <c r="HKU32" s="389"/>
      <c r="HKV32" s="389"/>
      <c r="HKW32" s="389"/>
      <c r="HKX32" s="389"/>
      <c r="HKY32" s="389"/>
      <c r="HLC32" s="385"/>
      <c r="HLO32" s="385"/>
      <c r="HPA32" s="389"/>
      <c r="HPB32" s="389"/>
      <c r="HPC32" s="389"/>
      <c r="HPD32" s="389"/>
      <c r="HPE32" s="389"/>
      <c r="HPI32" s="385"/>
      <c r="HPU32" s="385"/>
      <c r="HTG32" s="389"/>
      <c r="HTH32" s="389"/>
      <c r="HTI32" s="389"/>
      <c r="HTJ32" s="389"/>
      <c r="HTK32" s="389"/>
      <c r="HTO32" s="385"/>
      <c r="HUA32" s="385"/>
      <c r="HXM32" s="389"/>
      <c r="HXN32" s="389"/>
      <c r="HXO32" s="389"/>
      <c r="HXP32" s="389"/>
      <c r="HXQ32" s="389"/>
      <c r="HXU32" s="385"/>
      <c r="HYG32" s="385"/>
      <c r="IBS32" s="389"/>
      <c r="IBT32" s="389"/>
      <c r="IBU32" s="389"/>
      <c r="IBV32" s="389"/>
      <c r="IBW32" s="389"/>
      <c r="ICA32" s="385"/>
      <c r="ICM32" s="385"/>
      <c r="IFY32" s="389"/>
      <c r="IFZ32" s="389"/>
      <c r="IGA32" s="389"/>
      <c r="IGB32" s="389"/>
      <c r="IGC32" s="389"/>
      <c r="IGG32" s="385"/>
      <c r="IGS32" s="385"/>
      <c r="IKE32" s="389"/>
      <c r="IKF32" s="389"/>
      <c r="IKG32" s="389"/>
      <c r="IKH32" s="389"/>
      <c r="IKI32" s="389"/>
      <c r="IKM32" s="385"/>
      <c r="IKY32" s="385"/>
      <c r="IOK32" s="389"/>
      <c r="IOL32" s="389"/>
      <c r="IOM32" s="389"/>
      <c r="ION32" s="389"/>
      <c r="IOO32" s="389"/>
      <c r="IOS32" s="385"/>
      <c r="IPE32" s="385"/>
      <c r="ISQ32" s="389"/>
      <c r="ISR32" s="389"/>
      <c r="ISS32" s="389"/>
      <c r="IST32" s="389"/>
      <c r="ISU32" s="389"/>
      <c r="ISY32" s="385"/>
      <c r="ITK32" s="385"/>
      <c r="IWW32" s="389"/>
      <c r="IWX32" s="389"/>
      <c r="IWY32" s="389"/>
      <c r="IWZ32" s="389"/>
      <c r="IXA32" s="389"/>
      <c r="IXE32" s="385"/>
      <c r="IXQ32" s="385"/>
      <c r="JBC32" s="389"/>
      <c r="JBD32" s="389"/>
      <c r="JBE32" s="389"/>
      <c r="JBF32" s="389"/>
      <c r="JBG32" s="389"/>
      <c r="JBK32" s="385"/>
      <c r="JBW32" s="385"/>
      <c r="JFI32" s="389"/>
      <c r="JFJ32" s="389"/>
      <c r="JFK32" s="389"/>
      <c r="JFL32" s="389"/>
      <c r="JFM32" s="389"/>
      <c r="JFQ32" s="385"/>
      <c r="JGC32" s="385"/>
      <c r="JJO32" s="389"/>
      <c r="JJP32" s="389"/>
      <c r="JJQ32" s="389"/>
      <c r="JJR32" s="389"/>
      <c r="JJS32" s="389"/>
      <c r="JJW32" s="385"/>
      <c r="JKI32" s="385"/>
      <c r="JNU32" s="389"/>
      <c r="JNV32" s="389"/>
      <c r="JNW32" s="389"/>
      <c r="JNX32" s="389"/>
      <c r="JNY32" s="389"/>
      <c r="JOC32" s="385"/>
      <c r="JOO32" s="385"/>
      <c r="JSA32" s="389"/>
      <c r="JSB32" s="389"/>
      <c r="JSC32" s="389"/>
      <c r="JSD32" s="389"/>
      <c r="JSE32" s="389"/>
      <c r="JSI32" s="385"/>
      <c r="JSU32" s="385"/>
      <c r="JWG32" s="389"/>
      <c r="JWH32" s="389"/>
      <c r="JWI32" s="389"/>
      <c r="JWJ32" s="389"/>
      <c r="JWK32" s="389"/>
      <c r="JWO32" s="385"/>
      <c r="JXA32" s="385"/>
      <c r="KAM32" s="389"/>
      <c r="KAN32" s="389"/>
      <c r="KAO32" s="389"/>
      <c r="KAP32" s="389"/>
      <c r="KAQ32" s="389"/>
      <c r="KAU32" s="385"/>
      <c r="KBG32" s="385"/>
      <c r="KES32" s="389"/>
      <c r="KET32" s="389"/>
      <c r="KEU32" s="389"/>
      <c r="KEV32" s="389"/>
      <c r="KEW32" s="389"/>
      <c r="KFA32" s="385"/>
      <c r="KFM32" s="385"/>
      <c r="KIY32" s="389"/>
      <c r="KIZ32" s="389"/>
      <c r="KJA32" s="389"/>
      <c r="KJB32" s="389"/>
      <c r="KJC32" s="389"/>
      <c r="KJG32" s="385"/>
      <c r="KJS32" s="385"/>
      <c r="KNE32" s="389"/>
      <c r="KNF32" s="389"/>
      <c r="KNG32" s="389"/>
      <c r="KNH32" s="389"/>
      <c r="KNI32" s="389"/>
      <c r="KNM32" s="385"/>
      <c r="KNY32" s="385"/>
      <c r="KRK32" s="389"/>
      <c r="KRL32" s="389"/>
      <c r="KRM32" s="389"/>
      <c r="KRN32" s="389"/>
      <c r="KRO32" s="389"/>
      <c r="KRS32" s="385"/>
      <c r="KSE32" s="385"/>
      <c r="KVQ32" s="389"/>
      <c r="KVR32" s="389"/>
      <c r="KVS32" s="389"/>
      <c r="KVT32" s="389"/>
      <c r="KVU32" s="389"/>
      <c r="KVY32" s="385"/>
      <c r="KWK32" s="385"/>
      <c r="KZW32" s="389"/>
      <c r="KZX32" s="389"/>
      <c r="KZY32" s="389"/>
      <c r="KZZ32" s="389"/>
      <c r="LAA32" s="389"/>
      <c r="LAE32" s="385"/>
      <c r="LAQ32" s="385"/>
      <c r="LEC32" s="389"/>
      <c r="LED32" s="389"/>
      <c r="LEE32" s="389"/>
      <c r="LEF32" s="389"/>
      <c r="LEG32" s="389"/>
      <c r="LEK32" s="385"/>
      <c r="LEW32" s="385"/>
      <c r="LII32" s="389"/>
      <c r="LIJ32" s="389"/>
      <c r="LIK32" s="389"/>
      <c r="LIL32" s="389"/>
      <c r="LIM32" s="389"/>
      <c r="LIQ32" s="385"/>
      <c r="LJC32" s="385"/>
      <c r="LMO32" s="389"/>
      <c r="LMP32" s="389"/>
      <c r="LMQ32" s="389"/>
      <c r="LMR32" s="389"/>
      <c r="LMS32" s="389"/>
      <c r="LMW32" s="385"/>
      <c r="LNI32" s="385"/>
      <c r="LQU32" s="389"/>
      <c r="LQV32" s="389"/>
      <c r="LQW32" s="389"/>
      <c r="LQX32" s="389"/>
      <c r="LQY32" s="389"/>
      <c r="LRC32" s="385"/>
      <c r="LRO32" s="385"/>
      <c r="LVA32" s="389"/>
      <c r="LVB32" s="389"/>
      <c r="LVC32" s="389"/>
      <c r="LVD32" s="389"/>
      <c r="LVE32" s="389"/>
      <c r="LVI32" s="385"/>
      <c r="LVU32" s="385"/>
      <c r="LZG32" s="389"/>
      <c r="LZH32" s="389"/>
      <c r="LZI32" s="389"/>
      <c r="LZJ32" s="389"/>
      <c r="LZK32" s="389"/>
      <c r="LZO32" s="385"/>
      <c r="MAA32" s="385"/>
      <c r="MDM32" s="389"/>
      <c r="MDN32" s="389"/>
      <c r="MDO32" s="389"/>
      <c r="MDP32" s="389"/>
      <c r="MDQ32" s="389"/>
      <c r="MDU32" s="385"/>
      <c r="MEG32" s="385"/>
      <c r="MHS32" s="389"/>
      <c r="MHT32" s="389"/>
      <c r="MHU32" s="389"/>
      <c r="MHV32" s="389"/>
      <c r="MHW32" s="389"/>
      <c r="MIA32" s="385"/>
      <c r="MIM32" s="385"/>
      <c r="MLY32" s="389"/>
      <c r="MLZ32" s="389"/>
      <c r="MMA32" s="389"/>
      <c r="MMB32" s="389"/>
      <c r="MMC32" s="389"/>
      <c r="MMG32" s="385"/>
      <c r="MMS32" s="385"/>
      <c r="MQE32" s="389"/>
      <c r="MQF32" s="389"/>
      <c r="MQG32" s="389"/>
      <c r="MQH32" s="389"/>
      <c r="MQI32" s="389"/>
      <c r="MQM32" s="385"/>
      <c r="MQY32" s="385"/>
      <c r="MUK32" s="389"/>
      <c r="MUL32" s="389"/>
      <c r="MUM32" s="389"/>
      <c r="MUN32" s="389"/>
      <c r="MUO32" s="389"/>
      <c r="MUS32" s="385"/>
      <c r="MVE32" s="385"/>
      <c r="MYQ32" s="389"/>
      <c r="MYR32" s="389"/>
      <c r="MYS32" s="389"/>
      <c r="MYT32" s="389"/>
      <c r="MYU32" s="389"/>
      <c r="MYY32" s="385"/>
      <c r="MZK32" s="385"/>
      <c r="NCW32" s="389"/>
      <c r="NCX32" s="389"/>
      <c r="NCY32" s="389"/>
      <c r="NCZ32" s="389"/>
      <c r="NDA32" s="389"/>
      <c r="NDE32" s="385"/>
      <c r="NDQ32" s="385"/>
      <c r="NHC32" s="389"/>
      <c r="NHD32" s="389"/>
      <c r="NHE32" s="389"/>
      <c r="NHF32" s="389"/>
      <c r="NHG32" s="389"/>
      <c r="NHK32" s="385"/>
      <c r="NHW32" s="385"/>
      <c r="NLI32" s="389"/>
      <c r="NLJ32" s="389"/>
      <c r="NLK32" s="389"/>
      <c r="NLL32" s="389"/>
      <c r="NLM32" s="389"/>
      <c r="NLQ32" s="385"/>
      <c r="NMC32" s="385"/>
      <c r="NPO32" s="389"/>
      <c r="NPP32" s="389"/>
      <c r="NPQ32" s="389"/>
      <c r="NPR32" s="389"/>
      <c r="NPS32" s="389"/>
      <c r="NPW32" s="385"/>
      <c r="NQI32" s="385"/>
      <c r="NTU32" s="389"/>
      <c r="NTV32" s="389"/>
      <c r="NTW32" s="389"/>
      <c r="NTX32" s="389"/>
      <c r="NTY32" s="389"/>
      <c r="NUC32" s="385"/>
      <c r="NUO32" s="385"/>
      <c r="NYA32" s="389"/>
      <c r="NYB32" s="389"/>
      <c r="NYC32" s="389"/>
      <c r="NYD32" s="389"/>
      <c r="NYE32" s="389"/>
      <c r="NYI32" s="385"/>
      <c r="NYU32" s="385"/>
      <c r="OCG32" s="389"/>
      <c r="OCH32" s="389"/>
      <c r="OCI32" s="389"/>
      <c r="OCJ32" s="389"/>
      <c r="OCK32" s="389"/>
      <c r="OCO32" s="385"/>
      <c r="ODA32" s="385"/>
      <c r="OGM32" s="389"/>
      <c r="OGN32" s="389"/>
      <c r="OGO32" s="389"/>
      <c r="OGP32" s="389"/>
      <c r="OGQ32" s="389"/>
      <c r="OGU32" s="385"/>
      <c r="OHG32" s="385"/>
      <c r="OKS32" s="389"/>
      <c r="OKT32" s="389"/>
      <c r="OKU32" s="389"/>
      <c r="OKV32" s="389"/>
      <c r="OKW32" s="389"/>
      <c r="OLA32" s="385"/>
      <c r="OLM32" s="385"/>
      <c r="OOY32" s="389"/>
      <c r="OOZ32" s="389"/>
      <c r="OPA32" s="389"/>
      <c r="OPB32" s="389"/>
      <c r="OPC32" s="389"/>
      <c r="OPG32" s="385"/>
      <c r="OPS32" s="385"/>
      <c r="OTE32" s="389"/>
      <c r="OTF32" s="389"/>
      <c r="OTG32" s="389"/>
      <c r="OTH32" s="389"/>
      <c r="OTI32" s="389"/>
      <c r="OTM32" s="385"/>
      <c r="OTY32" s="385"/>
      <c r="OXK32" s="389"/>
      <c r="OXL32" s="389"/>
      <c r="OXM32" s="389"/>
      <c r="OXN32" s="389"/>
      <c r="OXO32" s="389"/>
      <c r="OXS32" s="385"/>
      <c r="OYE32" s="385"/>
      <c r="PBQ32" s="389"/>
      <c r="PBR32" s="389"/>
      <c r="PBS32" s="389"/>
      <c r="PBT32" s="389"/>
      <c r="PBU32" s="389"/>
      <c r="PBY32" s="385"/>
      <c r="PCK32" s="385"/>
      <c r="PFW32" s="389"/>
      <c r="PFX32" s="389"/>
      <c r="PFY32" s="389"/>
      <c r="PFZ32" s="389"/>
      <c r="PGA32" s="389"/>
      <c r="PGE32" s="385"/>
      <c r="PGQ32" s="385"/>
      <c r="PKC32" s="389"/>
      <c r="PKD32" s="389"/>
      <c r="PKE32" s="389"/>
      <c r="PKF32" s="389"/>
      <c r="PKG32" s="389"/>
      <c r="PKK32" s="385"/>
      <c r="PKW32" s="385"/>
      <c r="POI32" s="389"/>
      <c r="POJ32" s="389"/>
      <c r="POK32" s="389"/>
      <c r="POL32" s="389"/>
      <c r="POM32" s="389"/>
    </row>
    <row r="33" spans="11:1005 1094:1995 2085:2985 3075:4085 4175:5075 5165:6065 6155:7165 7255:8155 8245:9145 9235:10233 10245:11219" x14ac:dyDescent="0.25">
      <c r="K33" s="391"/>
      <c r="CZ33" s="385">
        <v>31</v>
      </c>
      <c r="DA33" s="389"/>
      <c r="DB33" s="389"/>
      <c r="DC33" s="389"/>
      <c r="DD33" s="389"/>
      <c r="DE33" s="389"/>
      <c r="DI33" s="385"/>
      <c r="DU33" s="385"/>
      <c r="HF33" s="385">
        <v>31</v>
      </c>
      <c r="HG33" s="389"/>
      <c r="HH33" s="389"/>
      <c r="HI33" s="389"/>
      <c r="HJ33" s="389"/>
      <c r="HK33" s="389"/>
      <c r="HO33" s="385"/>
      <c r="IA33" s="385"/>
      <c r="LL33" s="385">
        <v>31</v>
      </c>
      <c r="LM33" s="389"/>
      <c r="LN33" s="389"/>
      <c r="LO33" s="389"/>
      <c r="LP33" s="389"/>
      <c r="LQ33" s="389"/>
      <c r="LU33" s="385"/>
      <c r="MG33" s="385"/>
      <c r="PR33" s="385">
        <v>31</v>
      </c>
      <c r="PS33" s="389"/>
      <c r="PT33" s="389"/>
      <c r="PU33" s="389"/>
      <c r="PV33" s="389"/>
      <c r="PW33" s="389"/>
      <c r="QA33" s="385"/>
      <c r="QM33" s="385"/>
      <c r="TX33" s="385">
        <v>31</v>
      </c>
      <c r="TY33" s="389"/>
      <c r="TZ33" s="389"/>
      <c r="UA33" s="389"/>
      <c r="UB33" s="389"/>
      <c r="UC33" s="389"/>
      <c r="UG33" s="385"/>
      <c r="US33" s="385"/>
      <c r="YD33" s="385">
        <v>31</v>
      </c>
      <c r="YE33" s="389"/>
      <c r="YF33" s="389"/>
      <c r="YG33" s="389"/>
      <c r="YH33" s="389"/>
      <c r="YI33" s="389"/>
      <c r="YM33" s="385"/>
      <c r="YY33" s="385"/>
      <c r="ACJ33" s="385">
        <v>31</v>
      </c>
      <c r="ACK33" s="389"/>
      <c r="ACL33" s="389"/>
      <c r="ACM33" s="389"/>
      <c r="ACN33" s="389"/>
      <c r="ACO33" s="389"/>
      <c r="ACS33" s="385"/>
      <c r="ADE33" s="385"/>
      <c r="AGP33" s="385">
        <v>31</v>
      </c>
      <c r="AGQ33" s="389"/>
      <c r="AGR33" s="389"/>
      <c r="AGS33" s="389"/>
      <c r="AGT33" s="389"/>
      <c r="AGU33" s="389"/>
      <c r="AGY33" s="385"/>
      <c r="AHK33" s="385"/>
      <c r="AKV33" s="385">
        <v>31</v>
      </c>
      <c r="AKW33" s="389"/>
      <c r="AKX33" s="389"/>
      <c r="AKY33" s="389"/>
      <c r="AKZ33" s="389"/>
      <c r="ALA33" s="389"/>
      <c r="ALE33" s="385"/>
      <c r="ALQ33" s="385"/>
      <c r="APB33" s="385">
        <v>31</v>
      </c>
      <c r="APC33" s="389"/>
      <c r="APD33" s="389"/>
      <c r="APE33" s="389"/>
      <c r="APF33" s="389"/>
      <c r="APG33" s="389"/>
      <c r="APK33" s="385"/>
      <c r="APW33" s="385"/>
      <c r="ATH33" s="385">
        <v>31</v>
      </c>
      <c r="ATI33" s="389"/>
      <c r="ATJ33" s="389"/>
      <c r="ATK33" s="389"/>
      <c r="ATL33" s="389"/>
      <c r="ATM33" s="389"/>
      <c r="ATQ33" s="385"/>
      <c r="AUC33" s="385"/>
      <c r="AXO33" s="389"/>
      <c r="AXP33" s="389"/>
      <c r="AXQ33" s="389"/>
      <c r="AXR33" s="389"/>
      <c r="AXS33" s="389"/>
      <c r="AXW33" s="385"/>
      <c r="AYI33" s="385"/>
      <c r="BBU33" s="389"/>
      <c r="BBV33" s="389"/>
      <c r="BBW33" s="389"/>
      <c r="BBX33" s="389"/>
      <c r="BBY33" s="389"/>
      <c r="BCC33" s="385"/>
      <c r="BCO33" s="385"/>
      <c r="BGA33" s="389"/>
      <c r="BGB33" s="389"/>
      <c r="BGC33" s="389"/>
      <c r="BGD33" s="389"/>
      <c r="BGE33" s="389"/>
      <c r="BGI33" s="385"/>
      <c r="BGU33" s="385"/>
      <c r="BKG33" s="389"/>
      <c r="BKH33" s="389"/>
      <c r="BKI33" s="389"/>
      <c r="BKJ33" s="389"/>
      <c r="BKK33" s="389"/>
      <c r="BKO33" s="385"/>
      <c r="BLA33" s="385"/>
      <c r="BOM33" s="389"/>
      <c r="BON33" s="389"/>
      <c r="BOO33" s="389"/>
      <c r="BOP33" s="389"/>
      <c r="BOQ33" s="389"/>
      <c r="BOU33" s="385"/>
      <c r="BPG33" s="385"/>
      <c r="BSS33" s="389"/>
      <c r="BST33" s="389"/>
      <c r="BSU33" s="389"/>
      <c r="BSV33" s="389"/>
      <c r="BSW33" s="389"/>
      <c r="BTA33" s="385"/>
      <c r="BTM33" s="385"/>
      <c r="BWY33" s="389"/>
      <c r="BWZ33" s="389"/>
      <c r="BXA33" s="389"/>
      <c r="BXB33" s="389"/>
      <c r="BXC33" s="389"/>
      <c r="BXG33" s="385"/>
      <c r="BXS33" s="385"/>
      <c r="CBE33" s="389"/>
      <c r="CBF33" s="389"/>
      <c r="CBG33" s="389"/>
      <c r="CBH33" s="389"/>
      <c r="CBI33" s="389"/>
      <c r="CBM33" s="385"/>
      <c r="CBY33" s="385"/>
      <c r="CFK33" s="389"/>
      <c r="CFL33" s="389"/>
      <c r="CFM33" s="389"/>
      <c r="CFN33" s="389"/>
      <c r="CFO33" s="389"/>
      <c r="CFS33" s="385"/>
      <c r="CGE33" s="385"/>
      <c r="CJQ33" s="389"/>
      <c r="CJR33" s="389"/>
      <c r="CJS33" s="389"/>
      <c r="CJT33" s="389"/>
      <c r="CJU33" s="389"/>
      <c r="CJY33" s="385"/>
      <c r="CKK33" s="385"/>
      <c r="CNW33" s="389"/>
      <c r="CNX33" s="389"/>
      <c r="CNY33" s="389"/>
      <c r="CNZ33" s="389"/>
      <c r="COA33" s="389"/>
      <c r="COE33" s="385"/>
      <c r="COQ33" s="385"/>
      <c r="CSC33" s="389"/>
      <c r="CSD33" s="389"/>
      <c r="CSE33" s="389"/>
      <c r="CSF33" s="389"/>
      <c r="CSG33" s="389"/>
      <c r="CSK33" s="385"/>
      <c r="CSW33" s="385"/>
      <c r="CWI33" s="389"/>
      <c r="CWJ33" s="389"/>
      <c r="CWK33" s="389"/>
      <c r="CWL33" s="389"/>
      <c r="CWM33" s="389"/>
      <c r="CWQ33" s="385"/>
      <c r="CXC33" s="385"/>
      <c r="DAO33" s="389"/>
      <c r="DAP33" s="389"/>
      <c r="DAQ33" s="389"/>
      <c r="DAR33" s="389"/>
      <c r="DAS33" s="389"/>
      <c r="DAW33" s="385"/>
      <c r="DBI33" s="385"/>
      <c r="DEU33" s="389"/>
      <c r="DEV33" s="389"/>
      <c r="DEW33" s="389"/>
      <c r="DEX33" s="389"/>
      <c r="DEY33" s="389"/>
      <c r="DFC33" s="385"/>
      <c r="DFO33" s="385"/>
      <c r="DJA33" s="389"/>
      <c r="DJB33" s="389"/>
      <c r="DJC33" s="389"/>
      <c r="DJD33" s="389"/>
      <c r="DJE33" s="389"/>
      <c r="DJI33" s="385"/>
      <c r="DJU33" s="385"/>
      <c r="DNG33" s="389"/>
      <c r="DNH33" s="389"/>
      <c r="DNI33" s="389"/>
      <c r="DNJ33" s="389"/>
      <c r="DNK33" s="389"/>
      <c r="DNO33" s="385"/>
      <c r="DOA33" s="385"/>
      <c r="DRM33" s="389"/>
      <c r="DRN33" s="389"/>
      <c r="DRO33" s="389"/>
      <c r="DRP33" s="389"/>
      <c r="DRQ33" s="389"/>
      <c r="DRU33" s="385"/>
      <c r="DSG33" s="385"/>
      <c r="DVS33" s="389"/>
      <c r="DVT33" s="389"/>
      <c r="DVU33" s="389"/>
      <c r="DVV33" s="389"/>
      <c r="DVW33" s="389"/>
      <c r="DWA33" s="385"/>
      <c r="DWM33" s="385"/>
      <c r="DZY33" s="389"/>
      <c r="DZZ33" s="389"/>
      <c r="EAA33" s="389"/>
      <c r="EAB33" s="389"/>
      <c r="EAC33" s="389"/>
      <c r="EAG33" s="385"/>
      <c r="EAS33" s="385"/>
      <c r="EEE33" s="389"/>
      <c r="EEF33" s="389"/>
      <c r="EEG33" s="389"/>
      <c r="EEH33" s="389"/>
      <c r="EEI33" s="389"/>
      <c r="EEM33" s="385"/>
      <c r="EEY33" s="385"/>
      <c r="EIK33" s="389"/>
      <c r="EIL33" s="389"/>
      <c r="EIM33" s="389"/>
      <c r="EIN33" s="389"/>
      <c r="EIO33" s="389"/>
      <c r="EIS33" s="385"/>
      <c r="EJE33" s="385"/>
      <c r="EMQ33" s="389"/>
      <c r="EMR33" s="389"/>
      <c r="EMS33" s="389"/>
      <c r="EMT33" s="389"/>
      <c r="EMU33" s="389"/>
      <c r="EMY33" s="385"/>
      <c r="ENK33" s="385"/>
      <c r="EQW33" s="389"/>
      <c r="EQX33" s="389"/>
      <c r="EQY33" s="389"/>
      <c r="EQZ33" s="389"/>
      <c r="ERA33" s="389"/>
      <c r="ERE33" s="385"/>
      <c r="ERQ33" s="385"/>
      <c r="EVC33" s="389"/>
      <c r="EVD33" s="389"/>
      <c r="EVE33" s="389"/>
      <c r="EVF33" s="389"/>
      <c r="EVG33" s="389"/>
      <c r="EVK33" s="385"/>
      <c r="EVW33" s="385"/>
      <c r="EZI33" s="389"/>
      <c r="EZJ33" s="389"/>
      <c r="EZK33" s="389"/>
      <c r="EZL33" s="389"/>
      <c r="EZM33" s="389"/>
      <c r="EZQ33" s="385"/>
      <c r="FAC33" s="385"/>
      <c r="FDO33" s="389"/>
      <c r="FDP33" s="389"/>
      <c r="FDQ33" s="389"/>
      <c r="FDR33" s="389"/>
      <c r="FDS33" s="389"/>
      <c r="FDW33" s="385"/>
      <c r="FEI33" s="385"/>
      <c r="FHU33" s="389"/>
      <c r="FHV33" s="389"/>
      <c r="FHW33" s="389"/>
      <c r="FHX33" s="389"/>
      <c r="FHY33" s="389"/>
      <c r="FIC33" s="385"/>
      <c r="FIO33" s="385"/>
      <c r="FMA33" s="389"/>
      <c r="FMB33" s="389"/>
      <c r="FMC33" s="389"/>
      <c r="FMD33" s="389"/>
      <c r="FME33" s="389"/>
      <c r="FMI33" s="385"/>
      <c r="FMU33" s="385"/>
      <c r="FQG33" s="389"/>
      <c r="FQH33" s="389"/>
      <c r="FQI33" s="389"/>
      <c r="FQJ33" s="389"/>
      <c r="FQK33" s="389"/>
      <c r="FQO33" s="385"/>
      <c r="FRA33" s="385"/>
      <c r="FUM33" s="389"/>
      <c r="FUN33" s="389"/>
      <c r="FUO33" s="389"/>
      <c r="FUP33" s="389"/>
      <c r="FUQ33" s="389"/>
      <c r="FUU33" s="385"/>
      <c r="FVG33" s="385"/>
      <c r="FYS33" s="389"/>
      <c r="FYT33" s="389"/>
      <c r="FYU33" s="389"/>
      <c r="FYV33" s="389"/>
      <c r="FYW33" s="389"/>
      <c r="FZA33" s="385"/>
      <c r="FZM33" s="385"/>
      <c r="GCY33" s="389"/>
      <c r="GCZ33" s="389"/>
      <c r="GDA33" s="389"/>
      <c r="GDB33" s="389"/>
      <c r="GDC33" s="389"/>
      <c r="GDG33" s="385"/>
      <c r="GDS33" s="385"/>
      <c r="GHE33" s="389"/>
      <c r="GHF33" s="389"/>
      <c r="GHG33" s="389"/>
      <c r="GHH33" s="389"/>
      <c r="GHI33" s="389"/>
      <c r="GHM33" s="385"/>
      <c r="GHY33" s="385"/>
      <c r="GLK33" s="389"/>
      <c r="GLL33" s="389"/>
      <c r="GLM33" s="389"/>
      <c r="GLN33" s="389"/>
      <c r="GLO33" s="389"/>
      <c r="GLS33" s="385"/>
      <c r="GME33" s="385"/>
      <c r="GPQ33" s="389"/>
      <c r="GPR33" s="389"/>
      <c r="GPS33" s="389"/>
      <c r="GPT33" s="389"/>
      <c r="GPU33" s="389"/>
      <c r="GPY33" s="385"/>
      <c r="GQK33" s="385"/>
      <c r="GTW33" s="389"/>
      <c r="GTX33" s="389"/>
      <c r="GTY33" s="389"/>
      <c r="GTZ33" s="389"/>
      <c r="GUA33" s="389"/>
      <c r="GUE33" s="385"/>
      <c r="GUQ33" s="385"/>
      <c r="GYC33" s="389"/>
      <c r="GYD33" s="389"/>
      <c r="GYE33" s="389"/>
      <c r="GYF33" s="389"/>
      <c r="GYG33" s="389"/>
      <c r="GYK33" s="385"/>
      <c r="GYW33" s="385"/>
      <c r="HCI33" s="389"/>
      <c r="HCJ33" s="389"/>
      <c r="HCK33" s="389"/>
      <c r="HCL33" s="389"/>
      <c r="HCM33" s="389"/>
      <c r="HCQ33" s="385"/>
      <c r="HDC33" s="385"/>
      <c r="HGO33" s="389"/>
      <c r="HGP33" s="389"/>
      <c r="HGQ33" s="389"/>
      <c r="HGR33" s="389"/>
      <c r="HGS33" s="389"/>
      <c r="HGW33" s="385"/>
      <c r="HHI33" s="385"/>
      <c r="HKU33" s="389"/>
      <c r="HKV33" s="389"/>
      <c r="HKW33" s="389"/>
      <c r="HKX33" s="389"/>
      <c r="HKY33" s="389"/>
      <c r="HLC33" s="385"/>
      <c r="HLO33" s="385"/>
      <c r="HPA33" s="389"/>
      <c r="HPB33" s="389"/>
      <c r="HPC33" s="389"/>
      <c r="HPD33" s="389"/>
      <c r="HPE33" s="389"/>
      <c r="HPI33" s="385"/>
      <c r="HPU33" s="385"/>
      <c r="HTG33" s="389"/>
      <c r="HTH33" s="389"/>
      <c r="HTI33" s="389"/>
      <c r="HTJ33" s="389"/>
      <c r="HTK33" s="389"/>
      <c r="HTO33" s="385"/>
      <c r="HUA33" s="385"/>
      <c r="HXM33" s="389"/>
      <c r="HXN33" s="389"/>
      <c r="HXO33" s="389"/>
      <c r="HXP33" s="389"/>
      <c r="HXQ33" s="389"/>
      <c r="HXU33" s="385"/>
      <c r="HYG33" s="385"/>
      <c r="IBS33" s="389"/>
      <c r="IBT33" s="389"/>
      <c r="IBU33" s="389"/>
      <c r="IBV33" s="389"/>
      <c r="IBW33" s="389"/>
      <c r="ICA33" s="385"/>
      <c r="ICM33" s="385"/>
      <c r="IFY33" s="389"/>
      <c r="IFZ33" s="389"/>
      <c r="IGA33" s="389"/>
      <c r="IGB33" s="389"/>
      <c r="IGC33" s="389"/>
      <c r="IGG33" s="385"/>
      <c r="IGS33" s="385"/>
      <c r="IKE33" s="389"/>
      <c r="IKF33" s="389"/>
      <c r="IKG33" s="389"/>
      <c r="IKH33" s="389"/>
      <c r="IKI33" s="389"/>
      <c r="IKM33" s="385"/>
      <c r="IKY33" s="385"/>
      <c r="IOK33" s="389"/>
      <c r="IOL33" s="389"/>
      <c r="IOM33" s="389"/>
      <c r="ION33" s="389"/>
      <c r="IOO33" s="389"/>
      <c r="IOS33" s="385"/>
      <c r="IPE33" s="385"/>
      <c r="ISQ33" s="389"/>
      <c r="ISR33" s="389"/>
      <c r="ISS33" s="389"/>
      <c r="IST33" s="389"/>
      <c r="ISU33" s="389"/>
      <c r="ISY33" s="385"/>
      <c r="ITK33" s="385"/>
      <c r="IWW33" s="389"/>
      <c r="IWX33" s="389"/>
      <c r="IWY33" s="389"/>
      <c r="IWZ33" s="389"/>
      <c r="IXA33" s="389"/>
      <c r="IXE33" s="385"/>
      <c r="IXQ33" s="385"/>
      <c r="JBC33" s="389"/>
      <c r="JBD33" s="389"/>
      <c r="JBE33" s="389"/>
      <c r="JBF33" s="389"/>
      <c r="JBG33" s="389"/>
      <c r="JBK33" s="385"/>
      <c r="JBW33" s="385"/>
      <c r="JFI33" s="389"/>
      <c r="JFJ33" s="389"/>
      <c r="JFK33" s="389"/>
      <c r="JFL33" s="389"/>
      <c r="JFM33" s="389"/>
      <c r="JFQ33" s="385"/>
      <c r="JGC33" s="385"/>
      <c r="JJO33" s="389"/>
      <c r="JJP33" s="389"/>
      <c r="JJQ33" s="389"/>
      <c r="JJR33" s="389"/>
      <c r="JJS33" s="389"/>
      <c r="JJW33" s="385"/>
      <c r="JKI33" s="385"/>
      <c r="JNU33" s="389"/>
      <c r="JNV33" s="389"/>
      <c r="JNW33" s="389"/>
      <c r="JNX33" s="389"/>
      <c r="JNY33" s="389"/>
      <c r="JOC33" s="385"/>
      <c r="JOO33" s="385"/>
      <c r="JSA33" s="389"/>
      <c r="JSB33" s="389"/>
      <c r="JSC33" s="389"/>
      <c r="JSD33" s="389"/>
      <c r="JSE33" s="389"/>
      <c r="JSI33" s="385"/>
      <c r="JSU33" s="385"/>
      <c r="JWG33" s="389"/>
      <c r="JWH33" s="389"/>
      <c r="JWI33" s="389"/>
      <c r="JWJ33" s="389"/>
      <c r="JWK33" s="389"/>
      <c r="JWO33" s="385"/>
      <c r="JXA33" s="385"/>
      <c r="KAM33" s="389"/>
      <c r="KAN33" s="389"/>
      <c r="KAO33" s="389"/>
      <c r="KAP33" s="389"/>
      <c r="KAQ33" s="389"/>
      <c r="KAU33" s="385"/>
      <c r="KBG33" s="385"/>
      <c r="KES33" s="389"/>
      <c r="KET33" s="389"/>
      <c r="KEU33" s="389"/>
      <c r="KEV33" s="389"/>
      <c r="KEW33" s="389"/>
      <c r="KFA33" s="385"/>
      <c r="KFM33" s="385"/>
      <c r="KIY33" s="389"/>
      <c r="KIZ33" s="389"/>
      <c r="KJA33" s="389"/>
      <c r="KJB33" s="389"/>
      <c r="KJC33" s="389"/>
      <c r="KJG33" s="385"/>
      <c r="KJS33" s="385"/>
      <c r="KNE33" s="389"/>
      <c r="KNF33" s="389"/>
      <c r="KNG33" s="389"/>
      <c r="KNH33" s="389"/>
      <c r="KNI33" s="389"/>
      <c r="KNM33" s="385"/>
      <c r="KNY33" s="385"/>
      <c r="KRK33" s="389"/>
      <c r="KRL33" s="389"/>
      <c r="KRM33" s="389"/>
      <c r="KRN33" s="389"/>
      <c r="KRO33" s="389"/>
      <c r="KRS33" s="385"/>
      <c r="KSE33" s="385"/>
      <c r="KVQ33" s="389"/>
      <c r="KVR33" s="389"/>
      <c r="KVS33" s="389"/>
      <c r="KVT33" s="389"/>
      <c r="KVU33" s="389"/>
      <c r="KVY33" s="385"/>
      <c r="KWK33" s="385"/>
      <c r="KZW33" s="389"/>
      <c r="KZX33" s="389"/>
      <c r="KZY33" s="389"/>
      <c r="KZZ33" s="389"/>
      <c r="LAA33" s="389"/>
      <c r="LAE33" s="385"/>
      <c r="LAQ33" s="385"/>
      <c r="LEC33" s="389"/>
      <c r="LED33" s="389"/>
      <c r="LEE33" s="389"/>
      <c r="LEF33" s="389"/>
      <c r="LEG33" s="389"/>
      <c r="LEK33" s="385"/>
      <c r="LEW33" s="385"/>
      <c r="LII33" s="389"/>
      <c r="LIJ33" s="389"/>
      <c r="LIK33" s="389"/>
      <c r="LIL33" s="389"/>
      <c r="LIM33" s="389"/>
      <c r="LIQ33" s="385"/>
      <c r="LJC33" s="385"/>
      <c r="LMO33" s="389"/>
      <c r="LMP33" s="389"/>
      <c r="LMQ33" s="389"/>
      <c r="LMR33" s="389"/>
      <c r="LMS33" s="389"/>
      <c r="LMW33" s="385"/>
      <c r="LNI33" s="385"/>
      <c r="LQU33" s="389"/>
      <c r="LQV33" s="389"/>
      <c r="LQW33" s="389"/>
      <c r="LQX33" s="389"/>
      <c r="LQY33" s="389"/>
      <c r="LRC33" s="385"/>
      <c r="LRO33" s="385"/>
      <c r="LVA33" s="389"/>
      <c r="LVB33" s="389"/>
      <c r="LVC33" s="389"/>
      <c r="LVD33" s="389"/>
      <c r="LVE33" s="389"/>
      <c r="LVI33" s="385"/>
      <c r="LVU33" s="385"/>
      <c r="LZG33" s="389"/>
      <c r="LZH33" s="389"/>
      <c r="LZI33" s="389"/>
      <c r="LZJ33" s="389"/>
      <c r="LZK33" s="389"/>
      <c r="LZO33" s="385"/>
      <c r="MAA33" s="385"/>
      <c r="MDM33" s="389"/>
      <c r="MDN33" s="389"/>
      <c r="MDO33" s="389"/>
      <c r="MDP33" s="389"/>
      <c r="MDQ33" s="389"/>
      <c r="MDU33" s="385"/>
      <c r="MEG33" s="385"/>
      <c r="MHS33" s="389"/>
      <c r="MHT33" s="389"/>
      <c r="MHU33" s="389"/>
      <c r="MHV33" s="389"/>
      <c r="MHW33" s="389"/>
      <c r="MIA33" s="385"/>
      <c r="MIM33" s="385"/>
      <c r="MLY33" s="389"/>
      <c r="MLZ33" s="389"/>
      <c r="MMA33" s="389"/>
      <c r="MMB33" s="389"/>
      <c r="MMC33" s="389"/>
      <c r="MMG33" s="385"/>
      <c r="MMS33" s="385"/>
      <c r="MQE33" s="389"/>
      <c r="MQF33" s="389"/>
      <c r="MQG33" s="389"/>
      <c r="MQH33" s="389"/>
      <c r="MQI33" s="389"/>
      <c r="MQM33" s="385"/>
      <c r="MQY33" s="385"/>
      <c r="MUK33" s="389"/>
      <c r="MUL33" s="389"/>
      <c r="MUM33" s="389"/>
      <c r="MUN33" s="389"/>
      <c r="MUO33" s="389"/>
      <c r="MUS33" s="385"/>
      <c r="MVE33" s="385"/>
      <c r="MYQ33" s="389"/>
      <c r="MYR33" s="389"/>
      <c r="MYS33" s="389"/>
      <c r="MYT33" s="389"/>
      <c r="MYU33" s="389"/>
      <c r="MYY33" s="385"/>
      <c r="MZK33" s="385"/>
      <c r="NCW33" s="389"/>
      <c r="NCX33" s="389"/>
      <c r="NCY33" s="389"/>
      <c r="NCZ33" s="389"/>
      <c r="NDA33" s="389"/>
      <c r="NDE33" s="385"/>
      <c r="NDQ33" s="385"/>
      <c r="NHC33" s="389"/>
      <c r="NHD33" s="389"/>
      <c r="NHE33" s="389"/>
      <c r="NHF33" s="389"/>
      <c r="NHG33" s="389"/>
      <c r="NHK33" s="385"/>
      <c r="NHW33" s="385"/>
      <c r="NLI33" s="389"/>
      <c r="NLJ33" s="389"/>
      <c r="NLK33" s="389"/>
      <c r="NLL33" s="389"/>
      <c r="NLM33" s="389"/>
      <c r="NLQ33" s="385"/>
      <c r="NMC33" s="385"/>
      <c r="NPO33" s="389"/>
      <c r="NPP33" s="389"/>
      <c r="NPQ33" s="389"/>
      <c r="NPR33" s="389"/>
      <c r="NPS33" s="389"/>
      <c r="NPW33" s="385"/>
      <c r="NQI33" s="385"/>
      <c r="NTU33" s="389"/>
      <c r="NTV33" s="389"/>
      <c r="NTW33" s="389"/>
      <c r="NTX33" s="389"/>
      <c r="NTY33" s="389"/>
      <c r="NUC33" s="385"/>
      <c r="NUO33" s="385"/>
      <c r="NYA33" s="389"/>
      <c r="NYB33" s="389"/>
      <c r="NYC33" s="389"/>
      <c r="NYD33" s="389"/>
      <c r="NYE33" s="389"/>
      <c r="NYI33" s="385"/>
      <c r="NYU33" s="385"/>
      <c r="OCG33" s="389"/>
      <c r="OCH33" s="389"/>
      <c r="OCI33" s="389"/>
      <c r="OCJ33" s="389"/>
      <c r="OCK33" s="389"/>
      <c r="OCO33" s="385"/>
      <c r="ODA33" s="385"/>
      <c r="OGM33" s="389"/>
      <c r="OGN33" s="389"/>
      <c r="OGO33" s="389"/>
      <c r="OGP33" s="389"/>
      <c r="OGQ33" s="389"/>
      <c r="OGU33" s="385"/>
      <c r="OHG33" s="385"/>
      <c r="OKS33" s="389"/>
      <c r="OKT33" s="389"/>
      <c r="OKU33" s="389"/>
      <c r="OKV33" s="389"/>
      <c r="OKW33" s="389"/>
      <c r="OLA33" s="385"/>
      <c r="OLM33" s="385"/>
      <c r="OOY33" s="389"/>
      <c r="OOZ33" s="389"/>
      <c r="OPA33" s="389"/>
      <c r="OPB33" s="389"/>
      <c r="OPC33" s="389"/>
      <c r="OPG33" s="385"/>
      <c r="OPS33" s="385"/>
      <c r="OTE33" s="389"/>
      <c r="OTF33" s="389"/>
      <c r="OTG33" s="389"/>
      <c r="OTH33" s="389"/>
      <c r="OTI33" s="389"/>
      <c r="OTM33" s="385"/>
      <c r="OTY33" s="385"/>
      <c r="OXK33" s="389"/>
      <c r="OXL33" s="389"/>
      <c r="OXM33" s="389"/>
      <c r="OXN33" s="389"/>
      <c r="OXO33" s="389"/>
      <c r="OXS33" s="385"/>
      <c r="OYE33" s="385"/>
      <c r="PBQ33" s="389"/>
      <c r="PBR33" s="389"/>
      <c r="PBS33" s="389"/>
      <c r="PBT33" s="389"/>
      <c r="PBU33" s="389"/>
      <c r="PBY33" s="385"/>
      <c r="PCK33" s="385"/>
      <c r="PFW33" s="389"/>
      <c r="PFX33" s="389"/>
      <c r="PFY33" s="389"/>
      <c r="PFZ33" s="389"/>
      <c r="PGA33" s="389"/>
      <c r="PGE33" s="385"/>
      <c r="PGQ33" s="385"/>
      <c r="PKC33" s="389"/>
      <c r="PKD33" s="389"/>
      <c r="PKE33" s="389"/>
      <c r="PKF33" s="389"/>
      <c r="PKG33" s="389"/>
      <c r="PKK33" s="385"/>
      <c r="PKW33" s="385"/>
      <c r="POI33" s="389"/>
      <c r="POJ33" s="389"/>
      <c r="POK33" s="389"/>
      <c r="POL33" s="389"/>
      <c r="POM33" s="389"/>
    </row>
    <row r="34" spans="11:1005 1094:1995 2085:2985 3075:4085 4175:5075 5165:6065 6155:7165 7255:8155 8245:9145 9235:10233 10245:11219" x14ac:dyDescent="0.25">
      <c r="K34" s="391"/>
      <c r="CZ34" s="385">
        <v>32</v>
      </c>
      <c r="DA34" s="389"/>
      <c r="DB34" s="389"/>
      <c r="DC34" s="389"/>
      <c r="DD34" s="389"/>
      <c r="DE34" s="389"/>
      <c r="DI34" s="385"/>
      <c r="DU34" s="385"/>
      <c r="HF34" s="385">
        <v>32</v>
      </c>
      <c r="HG34" s="389"/>
      <c r="HH34" s="389"/>
      <c r="HI34" s="389"/>
      <c r="HJ34" s="389"/>
      <c r="HK34" s="389"/>
      <c r="HO34" s="385"/>
      <c r="IA34" s="385"/>
      <c r="LL34" s="385">
        <v>32</v>
      </c>
      <c r="LM34" s="389"/>
      <c r="LN34" s="389"/>
      <c r="LO34" s="389"/>
      <c r="LP34" s="389"/>
      <c r="LQ34" s="389"/>
      <c r="LU34" s="385"/>
      <c r="MG34" s="385"/>
      <c r="PR34" s="385">
        <v>32</v>
      </c>
      <c r="PS34" s="389"/>
      <c r="PT34" s="389"/>
      <c r="PU34" s="389"/>
      <c r="PV34" s="389"/>
      <c r="PW34" s="389"/>
      <c r="QA34" s="385"/>
      <c r="QM34" s="385"/>
      <c r="TX34" s="385">
        <v>32</v>
      </c>
      <c r="TY34" s="389"/>
      <c r="TZ34" s="389"/>
      <c r="UA34" s="389"/>
      <c r="UB34" s="389"/>
      <c r="UC34" s="389"/>
      <c r="UG34" s="385"/>
      <c r="US34" s="385"/>
      <c r="YD34" s="385">
        <v>32</v>
      </c>
      <c r="YE34" s="389"/>
      <c r="YF34" s="389"/>
      <c r="YG34" s="389"/>
      <c r="YH34" s="389"/>
      <c r="YI34" s="389"/>
      <c r="YM34" s="385"/>
      <c r="YY34" s="385"/>
      <c r="ACJ34" s="385">
        <v>32</v>
      </c>
      <c r="ACK34" s="389"/>
      <c r="ACL34" s="389"/>
      <c r="ACM34" s="389"/>
      <c r="ACN34" s="389"/>
      <c r="ACO34" s="389"/>
      <c r="ACS34" s="385"/>
      <c r="ADE34" s="385"/>
      <c r="AGP34" s="385">
        <v>32</v>
      </c>
      <c r="AGQ34" s="389"/>
      <c r="AGR34" s="389"/>
      <c r="AGS34" s="389"/>
      <c r="AGT34" s="389"/>
      <c r="AGU34" s="389"/>
      <c r="AGY34" s="385"/>
      <c r="AHK34" s="385"/>
      <c r="AKV34" s="385">
        <v>32</v>
      </c>
      <c r="AKW34" s="389"/>
      <c r="AKX34" s="389"/>
      <c r="AKY34" s="389"/>
      <c r="AKZ34" s="389"/>
      <c r="ALA34" s="389"/>
      <c r="ALE34" s="385"/>
      <c r="ALQ34" s="385"/>
      <c r="APB34" s="385">
        <v>32</v>
      </c>
      <c r="APC34" s="389"/>
      <c r="APD34" s="389"/>
      <c r="APE34" s="389"/>
      <c r="APF34" s="389"/>
      <c r="APG34" s="389"/>
      <c r="APK34" s="385"/>
      <c r="APW34" s="385"/>
      <c r="ATH34" s="385">
        <v>32</v>
      </c>
      <c r="ATI34" s="389"/>
      <c r="ATJ34" s="389"/>
      <c r="ATK34" s="389"/>
      <c r="ATL34" s="389"/>
      <c r="ATM34" s="389"/>
      <c r="ATQ34" s="385"/>
      <c r="AUC34" s="385"/>
      <c r="AXO34" s="389"/>
      <c r="AXP34" s="389"/>
      <c r="AXQ34" s="389"/>
      <c r="AXR34" s="389"/>
      <c r="AXS34" s="389"/>
      <c r="AXW34" s="385"/>
      <c r="AYI34" s="385"/>
      <c r="BBU34" s="389"/>
      <c r="BBV34" s="389"/>
      <c r="BBW34" s="389"/>
      <c r="BBX34" s="389"/>
      <c r="BBY34" s="389"/>
      <c r="BCC34" s="385"/>
      <c r="BCO34" s="385"/>
      <c r="BGA34" s="389"/>
      <c r="BGB34" s="389"/>
      <c r="BGC34" s="389"/>
      <c r="BGD34" s="389"/>
      <c r="BGE34" s="389"/>
      <c r="BGI34" s="385"/>
      <c r="BGU34" s="385"/>
      <c r="BKG34" s="389"/>
      <c r="BKH34" s="389"/>
      <c r="BKI34" s="389"/>
      <c r="BKJ34" s="389"/>
      <c r="BKK34" s="389"/>
      <c r="BKO34" s="385"/>
      <c r="BLA34" s="385"/>
      <c r="BOM34" s="389"/>
      <c r="BON34" s="389"/>
      <c r="BOO34" s="389"/>
      <c r="BOP34" s="389"/>
      <c r="BOQ34" s="389"/>
      <c r="BOU34" s="385"/>
      <c r="BPG34" s="385"/>
      <c r="BSS34" s="389"/>
      <c r="BST34" s="389"/>
      <c r="BSU34" s="389"/>
      <c r="BSV34" s="389"/>
      <c r="BSW34" s="389"/>
      <c r="BTA34" s="385"/>
      <c r="BTM34" s="385"/>
      <c r="BWY34" s="389"/>
      <c r="BWZ34" s="389"/>
      <c r="BXA34" s="389"/>
      <c r="BXB34" s="389"/>
      <c r="BXC34" s="389"/>
      <c r="BXG34" s="385"/>
      <c r="BXS34" s="385"/>
      <c r="CBE34" s="389"/>
      <c r="CBF34" s="389"/>
      <c r="CBG34" s="389"/>
      <c r="CBH34" s="389"/>
      <c r="CBI34" s="389"/>
      <c r="CBM34" s="385"/>
      <c r="CBY34" s="385"/>
      <c r="CFK34" s="389"/>
      <c r="CFL34" s="389"/>
      <c r="CFM34" s="389"/>
      <c r="CFN34" s="389"/>
      <c r="CFO34" s="389"/>
      <c r="CFS34" s="385"/>
      <c r="CGE34" s="385"/>
      <c r="CJQ34" s="389"/>
      <c r="CJR34" s="389"/>
      <c r="CJS34" s="389"/>
      <c r="CJT34" s="389"/>
      <c r="CJU34" s="389"/>
      <c r="CJY34" s="385"/>
      <c r="CKK34" s="385"/>
      <c r="CNW34" s="389"/>
      <c r="CNX34" s="389"/>
      <c r="CNY34" s="389"/>
      <c r="CNZ34" s="389"/>
      <c r="COA34" s="389"/>
      <c r="COE34" s="385"/>
      <c r="COQ34" s="385"/>
      <c r="CSC34" s="389"/>
      <c r="CSD34" s="389"/>
      <c r="CSE34" s="389"/>
      <c r="CSF34" s="389"/>
      <c r="CSG34" s="389"/>
      <c r="CSK34" s="385"/>
      <c r="CSW34" s="385"/>
      <c r="CWI34" s="389"/>
      <c r="CWJ34" s="389"/>
      <c r="CWK34" s="389"/>
      <c r="CWL34" s="389"/>
      <c r="CWM34" s="389"/>
      <c r="CWQ34" s="385"/>
      <c r="CXC34" s="385"/>
      <c r="DAO34" s="389"/>
      <c r="DAP34" s="389"/>
      <c r="DAQ34" s="389"/>
      <c r="DAR34" s="389"/>
      <c r="DAS34" s="389"/>
      <c r="DAW34" s="385"/>
      <c r="DBI34" s="385"/>
      <c r="DEU34" s="389"/>
      <c r="DEV34" s="389"/>
      <c r="DEW34" s="389"/>
      <c r="DEX34" s="389"/>
      <c r="DEY34" s="389"/>
      <c r="DFC34" s="385"/>
      <c r="DFO34" s="385"/>
      <c r="DJA34" s="389"/>
      <c r="DJB34" s="389"/>
      <c r="DJC34" s="389"/>
      <c r="DJD34" s="389"/>
      <c r="DJE34" s="389"/>
      <c r="DJI34" s="385"/>
      <c r="DJU34" s="385"/>
      <c r="DNG34" s="389"/>
      <c r="DNH34" s="389"/>
      <c r="DNI34" s="389"/>
      <c r="DNJ34" s="389"/>
      <c r="DNK34" s="389"/>
      <c r="DNO34" s="385"/>
      <c r="DOA34" s="385"/>
      <c r="DRM34" s="389"/>
      <c r="DRN34" s="389"/>
      <c r="DRO34" s="389"/>
      <c r="DRP34" s="389"/>
      <c r="DRQ34" s="389"/>
      <c r="DRU34" s="385"/>
      <c r="DSG34" s="385"/>
      <c r="DVS34" s="389"/>
      <c r="DVT34" s="389"/>
      <c r="DVU34" s="389"/>
      <c r="DVV34" s="389"/>
      <c r="DVW34" s="389"/>
      <c r="DWA34" s="385"/>
      <c r="DWM34" s="385"/>
      <c r="DZY34" s="389"/>
      <c r="DZZ34" s="389"/>
      <c r="EAA34" s="389"/>
      <c r="EAB34" s="389"/>
      <c r="EAC34" s="389"/>
      <c r="EAG34" s="385"/>
      <c r="EAS34" s="385"/>
      <c r="EEE34" s="389"/>
      <c r="EEF34" s="389"/>
      <c r="EEG34" s="389"/>
      <c r="EEH34" s="389"/>
      <c r="EEI34" s="389"/>
      <c r="EEM34" s="385"/>
      <c r="EEY34" s="385"/>
      <c r="EIK34" s="389"/>
      <c r="EIL34" s="389"/>
      <c r="EIM34" s="389"/>
      <c r="EIN34" s="389"/>
      <c r="EIO34" s="389"/>
      <c r="EIS34" s="385"/>
      <c r="EJE34" s="385"/>
      <c r="EMQ34" s="389"/>
      <c r="EMR34" s="389"/>
      <c r="EMS34" s="389"/>
      <c r="EMT34" s="389"/>
      <c r="EMU34" s="389"/>
      <c r="EMY34" s="385"/>
      <c r="ENK34" s="385"/>
      <c r="EQW34" s="389"/>
      <c r="EQX34" s="389"/>
      <c r="EQY34" s="389"/>
      <c r="EQZ34" s="389"/>
      <c r="ERA34" s="389"/>
      <c r="ERE34" s="385"/>
      <c r="ERQ34" s="385"/>
      <c r="EVC34" s="389"/>
      <c r="EVD34" s="389"/>
      <c r="EVE34" s="389"/>
      <c r="EVF34" s="389"/>
      <c r="EVG34" s="389"/>
      <c r="EVK34" s="385"/>
      <c r="EVW34" s="385"/>
      <c r="EZI34" s="389"/>
      <c r="EZJ34" s="389"/>
      <c r="EZK34" s="389"/>
      <c r="EZL34" s="389"/>
      <c r="EZM34" s="389"/>
      <c r="EZQ34" s="385"/>
      <c r="FAC34" s="385"/>
      <c r="FDO34" s="389"/>
      <c r="FDP34" s="389"/>
      <c r="FDQ34" s="389"/>
      <c r="FDR34" s="389"/>
      <c r="FDS34" s="389"/>
      <c r="FDW34" s="385"/>
      <c r="FEI34" s="385"/>
      <c r="FHU34" s="389"/>
      <c r="FHV34" s="389"/>
      <c r="FHW34" s="389"/>
      <c r="FHX34" s="389"/>
      <c r="FHY34" s="389"/>
      <c r="FIC34" s="385"/>
      <c r="FIO34" s="385"/>
      <c r="FMA34" s="389"/>
      <c r="FMB34" s="389"/>
      <c r="FMC34" s="389"/>
      <c r="FMD34" s="389"/>
      <c r="FME34" s="389"/>
      <c r="FMI34" s="385"/>
      <c r="FMU34" s="385"/>
      <c r="FQG34" s="389"/>
      <c r="FQH34" s="389"/>
      <c r="FQI34" s="389"/>
      <c r="FQJ34" s="389"/>
      <c r="FQK34" s="389"/>
      <c r="FQO34" s="385"/>
      <c r="FRA34" s="385"/>
      <c r="FUM34" s="389"/>
      <c r="FUN34" s="389"/>
      <c r="FUO34" s="389"/>
      <c r="FUP34" s="389"/>
      <c r="FUQ34" s="389"/>
      <c r="FUU34" s="385"/>
      <c r="FVG34" s="385"/>
      <c r="FYS34" s="389"/>
      <c r="FYT34" s="389"/>
      <c r="FYU34" s="389"/>
      <c r="FYV34" s="389"/>
      <c r="FYW34" s="389"/>
      <c r="FZA34" s="385"/>
      <c r="FZM34" s="385"/>
      <c r="GCY34" s="389"/>
      <c r="GCZ34" s="389"/>
      <c r="GDA34" s="389"/>
      <c r="GDB34" s="389"/>
      <c r="GDC34" s="389"/>
      <c r="GDG34" s="385"/>
      <c r="GDS34" s="385"/>
      <c r="GHE34" s="389"/>
      <c r="GHF34" s="389"/>
      <c r="GHG34" s="389"/>
      <c r="GHH34" s="389"/>
      <c r="GHI34" s="389"/>
      <c r="GHM34" s="385"/>
      <c r="GHY34" s="385"/>
      <c r="GLK34" s="389"/>
      <c r="GLL34" s="389"/>
      <c r="GLM34" s="389"/>
      <c r="GLN34" s="389"/>
      <c r="GLO34" s="389"/>
      <c r="GLS34" s="385"/>
      <c r="GME34" s="385"/>
      <c r="GPQ34" s="389"/>
      <c r="GPR34" s="389"/>
      <c r="GPS34" s="389"/>
      <c r="GPT34" s="389"/>
      <c r="GPU34" s="389"/>
      <c r="GPY34" s="385"/>
      <c r="GQK34" s="385"/>
      <c r="GTW34" s="389"/>
      <c r="GTX34" s="389"/>
      <c r="GTY34" s="389"/>
      <c r="GTZ34" s="389"/>
      <c r="GUA34" s="389"/>
      <c r="GUE34" s="385"/>
      <c r="GUQ34" s="385"/>
      <c r="GYC34" s="389"/>
      <c r="GYD34" s="389"/>
      <c r="GYE34" s="389"/>
      <c r="GYF34" s="389"/>
      <c r="GYG34" s="389"/>
      <c r="GYK34" s="385"/>
      <c r="GYW34" s="385"/>
      <c r="HCI34" s="389"/>
      <c r="HCJ34" s="389"/>
      <c r="HCK34" s="389"/>
      <c r="HCL34" s="389"/>
      <c r="HCM34" s="389"/>
      <c r="HCQ34" s="385"/>
      <c r="HDC34" s="385"/>
      <c r="HGO34" s="389"/>
      <c r="HGP34" s="389"/>
      <c r="HGQ34" s="389"/>
      <c r="HGR34" s="389"/>
      <c r="HGS34" s="389"/>
      <c r="HGW34" s="385"/>
      <c r="HHI34" s="385"/>
      <c r="HKU34" s="389"/>
      <c r="HKV34" s="389"/>
      <c r="HKW34" s="389"/>
      <c r="HKX34" s="389"/>
      <c r="HKY34" s="389"/>
      <c r="HLC34" s="385"/>
      <c r="HLO34" s="385"/>
      <c r="HPA34" s="389"/>
      <c r="HPB34" s="389"/>
      <c r="HPC34" s="389"/>
      <c r="HPD34" s="389"/>
      <c r="HPE34" s="389"/>
      <c r="HPI34" s="385"/>
      <c r="HPU34" s="385"/>
      <c r="HTG34" s="389"/>
      <c r="HTH34" s="389"/>
      <c r="HTI34" s="389"/>
      <c r="HTJ34" s="389"/>
      <c r="HTK34" s="389"/>
      <c r="HTO34" s="385"/>
      <c r="HUA34" s="385"/>
      <c r="HXM34" s="389"/>
      <c r="HXN34" s="389"/>
      <c r="HXO34" s="389"/>
      <c r="HXP34" s="389"/>
      <c r="HXQ34" s="389"/>
      <c r="HXU34" s="385"/>
      <c r="HYG34" s="385"/>
      <c r="IBS34" s="389"/>
      <c r="IBT34" s="389"/>
      <c r="IBU34" s="389"/>
      <c r="IBV34" s="389"/>
      <c r="IBW34" s="389"/>
      <c r="ICA34" s="385"/>
      <c r="ICM34" s="385"/>
      <c r="IFY34" s="389"/>
      <c r="IFZ34" s="389"/>
      <c r="IGA34" s="389"/>
      <c r="IGB34" s="389"/>
      <c r="IGC34" s="389"/>
      <c r="IGG34" s="385"/>
      <c r="IGS34" s="385"/>
      <c r="IKE34" s="389"/>
      <c r="IKF34" s="389"/>
      <c r="IKG34" s="389"/>
      <c r="IKH34" s="389"/>
      <c r="IKI34" s="389"/>
      <c r="IKM34" s="385"/>
      <c r="IKY34" s="385"/>
      <c r="IOK34" s="389"/>
      <c r="IOL34" s="389"/>
      <c r="IOM34" s="389"/>
      <c r="ION34" s="389"/>
      <c r="IOO34" s="389"/>
      <c r="IOS34" s="385"/>
      <c r="IPE34" s="385"/>
      <c r="ISQ34" s="389"/>
      <c r="ISR34" s="389"/>
      <c r="ISS34" s="389"/>
      <c r="IST34" s="389"/>
      <c r="ISU34" s="389"/>
      <c r="ISY34" s="385"/>
      <c r="ITK34" s="385"/>
      <c r="IWW34" s="389"/>
      <c r="IWX34" s="389"/>
      <c r="IWY34" s="389"/>
      <c r="IWZ34" s="389"/>
      <c r="IXA34" s="389"/>
      <c r="IXE34" s="385"/>
      <c r="IXQ34" s="385"/>
      <c r="JBC34" s="389"/>
      <c r="JBD34" s="389"/>
      <c r="JBE34" s="389"/>
      <c r="JBF34" s="389"/>
      <c r="JBG34" s="389"/>
      <c r="JBK34" s="385"/>
      <c r="JBW34" s="385"/>
      <c r="JFI34" s="389"/>
      <c r="JFJ34" s="389"/>
      <c r="JFK34" s="389"/>
      <c r="JFL34" s="389"/>
      <c r="JFM34" s="389"/>
      <c r="JFQ34" s="385"/>
      <c r="JGC34" s="385"/>
      <c r="JJO34" s="389"/>
      <c r="JJP34" s="389"/>
      <c r="JJQ34" s="389"/>
      <c r="JJR34" s="389"/>
      <c r="JJS34" s="389"/>
      <c r="JJW34" s="385"/>
      <c r="JKI34" s="385"/>
      <c r="JNU34" s="389"/>
      <c r="JNV34" s="389"/>
      <c r="JNW34" s="389"/>
      <c r="JNX34" s="389"/>
      <c r="JNY34" s="389"/>
      <c r="JOC34" s="385"/>
      <c r="JOO34" s="385"/>
      <c r="JSA34" s="389"/>
      <c r="JSB34" s="389"/>
      <c r="JSC34" s="389"/>
      <c r="JSD34" s="389"/>
      <c r="JSE34" s="389"/>
      <c r="JSI34" s="385"/>
      <c r="JSU34" s="385"/>
      <c r="JWG34" s="389"/>
      <c r="JWH34" s="389"/>
      <c r="JWI34" s="389"/>
      <c r="JWJ34" s="389"/>
      <c r="JWK34" s="389"/>
      <c r="JWO34" s="385"/>
      <c r="JXA34" s="385"/>
      <c r="KAM34" s="389"/>
      <c r="KAN34" s="389"/>
      <c r="KAO34" s="389"/>
      <c r="KAP34" s="389"/>
      <c r="KAQ34" s="389"/>
      <c r="KAU34" s="385"/>
      <c r="KBG34" s="385"/>
      <c r="KES34" s="389"/>
      <c r="KET34" s="389"/>
      <c r="KEU34" s="389"/>
      <c r="KEV34" s="389"/>
      <c r="KEW34" s="389"/>
      <c r="KFA34" s="385"/>
      <c r="KFM34" s="385"/>
      <c r="KIY34" s="389"/>
      <c r="KIZ34" s="389"/>
      <c r="KJA34" s="389"/>
      <c r="KJB34" s="389"/>
      <c r="KJC34" s="389"/>
      <c r="KJG34" s="385"/>
      <c r="KJS34" s="385"/>
      <c r="KNE34" s="389"/>
      <c r="KNF34" s="389"/>
      <c r="KNG34" s="389"/>
      <c r="KNH34" s="389"/>
      <c r="KNI34" s="389"/>
      <c r="KNM34" s="385"/>
      <c r="KNY34" s="385"/>
      <c r="KRK34" s="389"/>
      <c r="KRL34" s="389"/>
      <c r="KRM34" s="389"/>
      <c r="KRN34" s="389"/>
      <c r="KRO34" s="389"/>
      <c r="KRS34" s="385"/>
      <c r="KSE34" s="385"/>
      <c r="KVQ34" s="389"/>
      <c r="KVR34" s="389"/>
      <c r="KVS34" s="389"/>
      <c r="KVT34" s="389"/>
      <c r="KVU34" s="389"/>
      <c r="KVY34" s="385"/>
      <c r="KWK34" s="385"/>
      <c r="KZW34" s="389"/>
      <c r="KZX34" s="389"/>
      <c r="KZY34" s="389"/>
      <c r="KZZ34" s="389"/>
      <c r="LAA34" s="389"/>
      <c r="LAE34" s="385"/>
      <c r="LAQ34" s="385"/>
      <c r="LEC34" s="389"/>
      <c r="LED34" s="389"/>
      <c r="LEE34" s="389"/>
      <c r="LEF34" s="389"/>
      <c r="LEG34" s="389"/>
      <c r="LEK34" s="385"/>
      <c r="LEW34" s="385"/>
      <c r="LII34" s="389"/>
      <c r="LIJ34" s="389"/>
      <c r="LIK34" s="389"/>
      <c r="LIL34" s="389"/>
      <c r="LIM34" s="389"/>
      <c r="LIQ34" s="385"/>
      <c r="LJC34" s="385"/>
      <c r="LMO34" s="389"/>
      <c r="LMP34" s="389"/>
      <c r="LMQ34" s="389"/>
      <c r="LMR34" s="389"/>
      <c r="LMS34" s="389"/>
      <c r="LMW34" s="385"/>
      <c r="LNI34" s="385"/>
      <c r="LQU34" s="389"/>
      <c r="LQV34" s="389"/>
      <c r="LQW34" s="389"/>
      <c r="LQX34" s="389"/>
      <c r="LQY34" s="389"/>
      <c r="LRC34" s="385"/>
      <c r="LRO34" s="385"/>
      <c r="LVA34" s="389"/>
      <c r="LVB34" s="389"/>
      <c r="LVC34" s="389"/>
      <c r="LVD34" s="389"/>
      <c r="LVE34" s="389"/>
      <c r="LVI34" s="385"/>
      <c r="LVU34" s="385"/>
      <c r="LZG34" s="389"/>
      <c r="LZH34" s="389"/>
      <c r="LZI34" s="389"/>
      <c r="LZJ34" s="389"/>
      <c r="LZK34" s="389"/>
      <c r="LZO34" s="385"/>
      <c r="MAA34" s="385"/>
      <c r="MDM34" s="389"/>
      <c r="MDN34" s="389"/>
      <c r="MDO34" s="389"/>
      <c r="MDP34" s="389"/>
      <c r="MDQ34" s="389"/>
      <c r="MDU34" s="385"/>
      <c r="MEG34" s="385"/>
      <c r="MHS34" s="389"/>
      <c r="MHT34" s="389"/>
      <c r="MHU34" s="389"/>
      <c r="MHV34" s="389"/>
      <c r="MHW34" s="389"/>
      <c r="MIA34" s="385"/>
      <c r="MIM34" s="385"/>
      <c r="MLY34" s="389"/>
      <c r="MLZ34" s="389"/>
      <c r="MMA34" s="389"/>
      <c r="MMB34" s="389"/>
      <c r="MMC34" s="389"/>
      <c r="MMG34" s="385"/>
      <c r="MMS34" s="385"/>
      <c r="MQE34" s="389"/>
      <c r="MQF34" s="389"/>
      <c r="MQG34" s="389"/>
      <c r="MQH34" s="389"/>
      <c r="MQI34" s="389"/>
      <c r="MQM34" s="385"/>
      <c r="MQY34" s="385"/>
      <c r="MUK34" s="389"/>
      <c r="MUL34" s="389"/>
      <c r="MUM34" s="389"/>
      <c r="MUN34" s="389"/>
      <c r="MUO34" s="389"/>
      <c r="MUS34" s="385"/>
      <c r="MVE34" s="385"/>
      <c r="MYQ34" s="389"/>
      <c r="MYR34" s="389"/>
      <c r="MYS34" s="389"/>
      <c r="MYT34" s="389"/>
      <c r="MYU34" s="389"/>
      <c r="MYY34" s="385"/>
      <c r="MZK34" s="385"/>
      <c r="NCW34" s="389"/>
      <c r="NCX34" s="389"/>
      <c r="NCY34" s="389"/>
      <c r="NCZ34" s="389"/>
      <c r="NDA34" s="389"/>
      <c r="NDE34" s="385"/>
      <c r="NDQ34" s="385"/>
      <c r="NHC34" s="389"/>
      <c r="NHD34" s="389"/>
      <c r="NHE34" s="389"/>
      <c r="NHF34" s="389"/>
      <c r="NHG34" s="389"/>
      <c r="NHK34" s="385"/>
      <c r="NHW34" s="385"/>
      <c r="NLI34" s="389"/>
      <c r="NLJ34" s="389"/>
      <c r="NLK34" s="389"/>
      <c r="NLL34" s="389"/>
      <c r="NLM34" s="389"/>
      <c r="NLQ34" s="385"/>
      <c r="NMC34" s="385"/>
      <c r="NPO34" s="389"/>
      <c r="NPP34" s="389"/>
      <c r="NPQ34" s="389"/>
      <c r="NPR34" s="389"/>
      <c r="NPS34" s="389"/>
      <c r="NPW34" s="385"/>
      <c r="NQI34" s="385"/>
      <c r="NTU34" s="389"/>
      <c r="NTV34" s="389"/>
      <c r="NTW34" s="389"/>
      <c r="NTX34" s="389"/>
      <c r="NTY34" s="389"/>
      <c r="NUC34" s="385"/>
      <c r="NUO34" s="385"/>
      <c r="NYA34" s="389"/>
      <c r="NYB34" s="389"/>
      <c r="NYC34" s="389"/>
      <c r="NYD34" s="389"/>
      <c r="NYE34" s="389"/>
      <c r="NYI34" s="385"/>
      <c r="NYU34" s="385"/>
      <c r="OCG34" s="389"/>
      <c r="OCH34" s="389"/>
      <c r="OCI34" s="389"/>
      <c r="OCJ34" s="389"/>
      <c r="OCK34" s="389"/>
      <c r="OCO34" s="385"/>
      <c r="ODA34" s="385"/>
      <c r="OGM34" s="389"/>
      <c r="OGN34" s="389"/>
      <c r="OGO34" s="389"/>
      <c r="OGP34" s="389"/>
      <c r="OGQ34" s="389"/>
      <c r="OGU34" s="385"/>
      <c r="OHG34" s="385"/>
      <c r="OKS34" s="389"/>
      <c r="OKT34" s="389"/>
      <c r="OKU34" s="389"/>
      <c r="OKV34" s="389"/>
      <c r="OKW34" s="389"/>
      <c r="OLA34" s="385"/>
      <c r="OLM34" s="385"/>
      <c r="OOY34" s="389"/>
      <c r="OOZ34" s="389"/>
      <c r="OPA34" s="389"/>
      <c r="OPB34" s="389"/>
      <c r="OPC34" s="389"/>
      <c r="OPG34" s="385"/>
      <c r="OPS34" s="385"/>
      <c r="OTE34" s="389"/>
      <c r="OTF34" s="389"/>
      <c r="OTG34" s="389"/>
      <c r="OTH34" s="389"/>
      <c r="OTI34" s="389"/>
      <c r="OTM34" s="385"/>
      <c r="OTY34" s="385"/>
      <c r="OXK34" s="389"/>
      <c r="OXL34" s="389"/>
      <c r="OXM34" s="389"/>
      <c r="OXN34" s="389"/>
      <c r="OXO34" s="389"/>
      <c r="OXS34" s="385"/>
      <c r="OYE34" s="385"/>
      <c r="PBQ34" s="389"/>
      <c r="PBR34" s="389"/>
      <c r="PBS34" s="389"/>
      <c r="PBT34" s="389"/>
      <c r="PBU34" s="389"/>
      <c r="PBY34" s="385"/>
      <c r="PCK34" s="385"/>
      <c r="PFW34" s="389"/>
      <c r="PFX34" s="389"/>
      <c r="PFY34" s="389"/>
      <c r="PFZ34" s="389"/>
      <c r="PGA34" s="389"/>
      <c r="PGE34" s="385"/>
      <c r="PGQ34" s="385"/>
      <c r="PKC34" s="389"/>
      <c r="PKD34" s="389"/>
      <c r="PKE34" s="389"/>
      <c r="PKF34" s="389"/>
      <c r="PKG34" s="389"/>
      <c r="PKK34" s="385"/>
      <c r="PKW34" s="385"/>
      <c r="POI34" s="389"/>
      <c r="POJ34" s="389"/>
      <c r="POK34" s="389"/>
      <c r="POL34" s="389"/>
      <c r="POM34" s="389"/>
    </row>
    <row r="35" spans="11:1005 1094:1995 2085:2985 3075:4085 4175:5075 5165:6065 6155:7165 7255:8155 8245:9145 9235:10233 10245:11219" x14ac:dyDescent="0.25">
      <c r="K35" s="391"/>
      <c r="CZ35" s="385">
        <v>33</v>
      </c>
      <c r="DA35" s="389"/>
      <c r="DB35" s="389"/>
      <c r="DC35" s="389"/>
      <c r="DD35" s="389"/>
      <c r="DE35" s="389"/>
      <c r="DI35" s="385"/>
      <c r="DU35" s="385"/>
      <c r="HF35" s="385">
        <v>33</v>
      </c>
      <c r="HG35" s="389"/>
      <c r="HH35" s="389"/>
      <c r="HI35" s="389"/>
      <c r="HJ35" s="389"/>
      <c r="HK35" s="389"/>
      <c r="HO35" s="385"/>
      <c r="IA35" s="385"/>
      <c r="LL35" s="385">
        <v>33</v>
      </c>
      <c r="LM35" s="389"/>
      <c r="LN35" s="389"/>
      <c r="LO35" s="389"/>
      <c r="LP35" s="389"/>
      <c r="LQ35" s="389"/>
      <c r="LU35" s="385"/>
      <c r="MG35" s="385"/>
      <c r="PR35" s="385">
        <v>33</v>
      </c>
      <c r="PS35" s="389"/>
      <c r="PT35" s="389"/>
      <c r="PU35" s="389"/>
      <c r="PV35" s="389"/>
      <c r="PW35" s="389"/>
      <c r="QA35" s="385"/>
      <c r="QM35" s="385"/>
      <c r="TX35" s="385">
        <v>33</v>
      </c>
      <c r="TY35" s="389"/>
      <c r="TZ35" s="389"/>
      <c r="UA35" s="389"/>
      <c r="UB35" s="389"/>
      <c r="UC35" s="389"/>
      <c r="UG35" s="385"/>
      <c r="US35" s="385"/>
      <c r="YD35" s="385">
        <v>33</v>
      </c>
      <c r="YE35" s="389"/>
      <c r="YF35" s="389"/>
      <c r="YG35" s="389"/>
      <c r="YH35" s="389"/>
      <c r="YI35" s="389"/>
      <c r="YM35" s="385"/>
      <c r="YY35" s="385"/>
      <c r="ACJ35" s="385">
        <v>33</v>
      </c>
      <c r="ACK35" s="389"/>
      <c r="ACL35" s="389"/>
      <c r="ACM35" s="389"/>
      <c r="ACN35" s="389"/>
      <c r="ACO35" s="389"/>
      <c r="ACS35" s="385"/>
      <c r="ADE35" s="385"/>
      <c r="AGP35" s="385">
        <v>33</v>
      </c>
      <c r="AGQ35" s="389"/>
      <c r="AGR35" s="389"/>
      <c r="AGS35" s="389"/>
      <c r="AGT35" s="389"/>
      <c r="AGU35" s="389"/>
      <c r="AGY35" s="385"/>
      <c r="AHK35" s="385"/>
      <c r="AKV35" s="385">
        <v>33</v>
      </c>
      <c r="AKW35" s="389"/>
      <c r="AKX35" s="389"/>
      <c r="AKY35" s="389"/>
      <c r="AKZ35" s="389"/>
      <c r="ALA35" s="389"/>
      <c r="ALE35" s="385"/>
      <c r="ALQ35" s="385"/>
      <c r="APB35" s="385">
        <v>33</v>
      </c>
      <c r="APC35" s="389"/>
      <c r="APD35" s="389"/>
      <c r="APE35" s="389"/>
      <c r="APF35" s="389"/>
      <c r="APG35" s="389"/>
      <c r="APK35" s="385"/>
      <c r="APW35" s="385"/>
      <c r="ATH35" s="385">
        <v>33</v>
      </c>
      <c r="ATI35" s="389"/>
      <c r="ATJ35" s="389"/>
      <c r="ATK35" s="389"/>
      <c r="ATL35" s="389"/>
      <c r="ATM35" s="389"/>
      <c r="ATQ35" s="385"/>
      <c r="AUC35" s="385"/>
      <c r="AXO35" s="389"/>
      <c r="AXP35" s="389"/>
      <c r="AXQ35" s="389"/>
      <c r="AXR35" s="389"/>
      <c r="AXS35" s="389"/>
      <c r="AXW35" s="385"/>
      <c r="AYI35" s="385"/>
      <c r="BBU35" s="389"/>
      <c r="BBV35" s="389"/>
      <c r="BBW35" s="389"/>
      <c r="BBX35" s="389"/>
      <c r="BBY35" s="389"/>
      <c r="BCC35" s="385"/>
      <c r="BCO35" s="385"/>
      <c r="BGA35" s="389"/>
      <c r="BGB35" s="389"/>
      <c r="BGC35" s="389"/>
      <c r="BGD35" s="389"/>
      <c r="BGE35" s="389"/>
      <c r="BGI35" s="385"/>
      <c r="BGU35" s="385"/>
      <c r="BKG35" s="389"/>
      <c r="BKH35" s="389"/>
      <c r="BKI35" s="389"/>
      <c r="BKJ35" s="389"/>
      <c r="BKK35" s="389"/>
      <c r="BKO35" s="385"/>
      <c r="BLA35" s="385"/>
      <c r="BOM35" s="389"/>
      <c r="BON35" s="389"/>
      <c r="BOO35" s="389"/>
      <c r="BOP35" s="389"/>
      <c r="BOQ35" s="389"/>
      <c r="BOU35" s="385"/>
      <c r="BPG35" s="385"/>
      <c r="BSS35" s="389"/>
      <c r="BST35" s="389"/>
      <c r="BSU35" s="389"/>
      <c r="BSV35" s="389"/>
      <c r="BSW35" s="389"/>
      <c r="BTA35" s="385"/>
      <c r="BTM35" s="385"/>
      <c r="BWY35" s="389"/>
      <c r="BWZ35" s="389"/>
      <c r="BXA35" s="389"/>
      <c r="BXB35" s="389"/>
      <c r="BXC35" s="389"/>
      <c r="BXG35" s="385"/>
      <c r="BXS35" s="385"/>
      <c r="CBE35" s="389"/>
      <c r="CBF35" s="389"/>
      <c r="CBG35" s="389"/>
      <c r="CBH35" s="389"/>
      <c r="CBI35" s="389"/>
      <c r="CBM35" s="385"/>
      <c r="CBY35" s="385"/>
      <c r="CFK35" s="389"/>
      <c r="CFL35" s="389"/>
      <c r="CFM35" s="389"/>
      <c r="CFN35" s="389"/>
      <c r="CFO35" s="389"/>
      <c r="CFS35" s="385"/>
      <c r="CGE35" s="385"/>
      <c r="CJQ35" s="389"/>
      <c r="CJR35" s="389"/>
      <c r="CJS35" s="389"/>
      <c r="CJT35" s="389"/>
      <c r="CJU35" s="389"/>
      <c r="CJY35" s="385"/>
      <c r="CKK35" s="385"/>
      <c r="CNW35" s="389"/>
      <c r="CNX35" s="389"/>
      <c r="CNY35" s="389"/>
      <c r="CNZ35" s="389"/>
      <c r="COA35" s="389"/>
      <c r="COE35" s="385"/>
      <c r="COQ35" s="385"/>
      <c r="CSC35" s="389"/>
      <c r="CSD35" s="389"/>
      <c r="CSE35" s="389"/>
      <c r="CSF35" s="389"/>
      <c r="CSG35" s="389"/>
      <c r="CSK35" s="385"/>
      <c r="CSW35" s="385"/>
      <c r="CWI35" s="389"/>
      <c r="CWJ35" s="389"/>
      <c r="CWK35" s="389"/>
      <c r="CWL35" s="389"/>
      <c r="CWM35" s="389"/>
      <c r="CWQ35" s="385"/>
      <c r="CXC35" s="385"/>
      <c r="DAO35" s="389"/>
      <c r="DAP35" s="389"/>
      <c r="DAQ35" s="389"/>
      <c r="DAR35" s="389"/>
      <c r="DAS35" s="389"/>
      <c r="DAW35" s="385"/>
      <c r="DBI35" s="385"/>
      <c r="DEU35" s="389"/>
      <c r="DEV35" s="389"/>
      <c r="DEW35" s="389"/>
      <c r="DEX35" s="389"/>
      <c r="DEY35" s="389"/>
      <c r="DFC35" s="385"/>
      <c r="DFO35" s="385"/>
      <c r="DJA35" s="389"/>
      <c r="DJB35" s="389"/>
      <c r="DJC35" s="389"/>
      <c r="DJD35" s="389"/>
      <c r="DJE35" s="389"/>
      <c r="DJI35" s="385"/>
      <c r="DJU35" s="385"/>
      <c r="DNG35" s="389"/>
      <c r="DNH35" s="389"/>
      <c r="DNI35" s="389"/>
      <c r="DNJ35" s="389"/>
      <c r="DNK35" s="389"/>
      <c r="DNO35" s="385"/>
      <c r="DOA35" s="385"/>
      <c r="DRM35" s="389"/>
      <c r="DRN35" s="389"/>
      <c r="DRO35" s="389"/>
      <c r="DRP35" s="389"/>
      <c r="DRQ35" s="389"/>
      <c r="DRU35" s="385"/>
      <c r="DSG35" s="385"/>
      <c r="DVS35" s="389"/>
      <c r="DVT35" s="389"/>
      <c r="DVU35" s="389"/>
      <c r="DVV35" s="389"/>
      <c r="DVW35" s="389"/>
      <c r="DWA35" s="385"/>
      <c r="DWM35" s="385"/>
      <c r="DZY35" s="389"/>
      <c r="DZZ35" s="389"/>
      <c r="EAA35" s="389"/>
      <c r="EAB35" s="389"/>
      <c r="EAC35" s="389"/>
      <c r="EAG35" s="385"/>
      <c r="EAS35" s="385"/>
      <c r="EEE35" s="389"/>
      <c r="EEF35" s="389"/>
      <c r="EEG35" s="389"/>
      <c r="EEH35" s="389"/>
      <c r="EEI35" s="389"/>
      <c r="EEM35" s="385"/>
      <c r="EEY35" s="385"/>
      <c r="EIK35" s="389"/>
      <c r="EIL35" s="389"/>
      <c r="EIM35" s="389"/>
      <c r="EIN35" s="389"/>
      <c r="EIO35" s="389"/>
      <c r="EIS35" s="385"/>
      <c r="EJE35" s="385"/>
      <c r="EMQ35" s="389"/>
      <c r="EMR35" s="389"/>
      <c r="EMS35" s="389"/>
      <c r="EMT35" s="389"/>
      <c r="EMU35" s="389"/>
      <c r="EMY35" s="385"/>
      <c r="ENK35" s="385"/>
      <c r="EQW35" s="389"/>
      <c r="EQX35" s="389"/>
      <c r="EQY35" s="389"/>
      <c r="EQZ35" s="389"/>
      <c r="ERA35" s="389"/>
      <c r="ERE35" s="385"/>
      <c r="ERQ35" s="385"/>
      <c r="EVC35" s="389"/>
      <c r="EVD35" s="389"/>
      <c r="EVE35" s="389"/>
      <c r="EVF35" s="389"/>
      <c r="EVG35" s="389"/>
      <c r="EVK35" s="385"/>
      <c r="EVW35" s="385"/>
      <c r="EZI35" s="389"/>
      <c r="EZJ35" s="389"/>
      <c r="EZK35" s="389"/>
      <c r="EZL35" s="389"/>
      <c r="EZM35" s="389"/>
      <c r="EZQ35" s="385"/>
      <c r="FAC35" s="385"/>
      <c r="FDO35" s="389"/>
      <c r="FDP35" s="389"/>
      <c r="FDQ35" s="389"/>
      <c r="FDR35" s="389"/>
      <c r="FDS35" s="389"/>
      <c r="FDW35" s="385"/>
      <c r="FEI35" s="385"/>
      <c r="FHU35" s="389"/>
      <c r="FHV35" s="389"/>
      <c r="FHW35" s="389"/>
      <c r="FHX35" s="389"/>
      <c r="FHY35" s="389"/>
      <c r="FIC35" s="385"/>
      <c r="FIO35" s="385"/>
      <c r="FMA35" s="389"/>
      <c r="FMB35" s="389"/>
      <c r="FMC35" s="389"/>
      <c r="FMD35" s="389"/>
      <c r="FME35" s="389"/>
      <c r="FMI35" s="385"/>
      <c r="FMU35" s="385"/>
      <c r="FQG35" s="389"/>
      <c r="FQH35" s="389"/>
      <c r="FQI35" s="389"/>
      <c r="FQJ35" s="389"/>
      <c r="FQK35" s="389"/>
      <c r="FQO35" s="385"/>
      <c r="FRA35" s="385"/>
      <c r="FUM35" s="389"/>
      <c r="FUN35" s="389"/>
      <c r="FUO35" s="389"/>
      <c r="FUP35" s="389"/>
      <c r="FUQ35" s="389"/>
      <c r="FUU35" s="385"/>
      <c r="FVG35" s="385"/>
      <c r="FYS35" s="389"/>
      <c r="FYT35" s="389"/>
      <c r="FYU35" s="389"/>
      <c r="FYV35" s="389"/>
      <c r="FYW35" s="389"/>
      <c r="FZA35" s="385"/>
      <c r="FZM35" s="385"/>
      <c r="GCY35" s="389"/>
      <c r="GCZ35" s="389"/>
      <c r="GDA35" s="389"/>
      <c r="GDB35" s="389"/>
      <c r="GDC35" s="389"/>
      <c r="GDG35" s="385"/>
      <c r="GDS35" s="385"/>
      <c r="GHE35" s="389"/>
      <c r="GHF35" s="389"/>
      <c r="GHG35" s="389"/>
      <c r="GHH35" s="389"/>
      <c r="GHI35" s="389"/>
      <c r="GHM35" s="385"/>
      <c r="GHY35" s="385"/>
      <c r="GLK35" s="389"/>
      <c r="GLL35" s="389"/>
      <c r="GLM35" s="389"/>
      <c r="GLN35" s="389"/>
      <c r="GLO35" s="389"/>
      <c r="GLS35" s="385"/>
      <c r="GME35" s="385"/>
      <c r="GPQ35" s="389"/>
      <c r="GPR35" s="389"/>
      <c r="GPS35" s="389"/>
      <c r="GPT35" s="389"/>
      <c r="GPU35" s="389"/>
      <c r="GPY35" s="385"/>
      <c r="GQK35" s="385"/>
      <c r="GTW35" s="389"/>
      <c r="GTX35" s="389"/>
      <c r="GTY35" s="389"/>
      <c r="GTZ35" s="389"/>
      <c r="GUA35" s="389"/>
      <c r="GUE35" s="385"/>
      <c r="GUQ35" s="385"/>
      <c r="GYC35" s="389"/>
      <c r="GYD35" s="389"/>
      <c r="GYE35" s="389"/>
      <c r="GYF35" s="389"/>
      <c r="GYG35" s="389"/>
      <c r="GYK35" s="385"/>
      <c r="GYW35" s="385"/>
      <c r="HCI35" s="389"/>
      <c r="HCJ35" s="389"/>
      <c r="HCK35" s="389"/>
      <c r="HCL35" s="389"/>
      <c r="HCM35" s="389"/>
      <c r="HCQ35" s="385"/>
      <c r="HDC35" s="385"/>
      <c r="HGO35" s="389"/>
      <c r="HGP35" s="389"/>
      <c r="HGQ35" s="389"/>
      <c r="HGR35" s="389"/>
      <c r="HGS35" s="389"/>
      <c r="HGW35" s="385"/>
      <c r="HHI35" s="385"/>
      <c r="HKU35" s="389"/>
      <c r="HKV35" s="389"/>
      <c r="HKW35" s="389"/>
      <c r="HKX35" s="389"/>
      <c r="HKY35" s="389"/>
      <c r="HLC35" s="385"/>
      <c r="HLO35" s="385"/>
      <c r="HPA35" s="389"/>
      <c r="HPB35" s="389"/>
      <c r="HPC35" s="389"/>
      <c r="HPD35" s="389"/>
      <c r="HPE35" s="389"/>
      <c r="HPI35" s="385"/>
      <c r="HPU35" s="385"/>
      <c r="HTG35" s="389"/>
      <c r="HTH35" s="389"/>
      <c r="HTI35" s="389"/>
      <c r="HTJ35" s="389"/>
      <c r="HTK35" s="389"/>
      <c r="HTO35" s="385"/>
      <c r="HUA35" s="385"/>
      <c r="HXM35" s="389"/>
      <c r="HXN35" s="389"/>
      <c r="HXO35" s="389"/>
      <c r="HXP35" s="389"/>
      <c r="HXQ35" s="389"/>
      <c r="HXU35" s="385"/>
      <c r="HYG35" s="385"/>
      <c r="IBS35" s="389"/>
      <c r="IBT35" s="389"/>
      <c r="IBU35" s="389"/>
      <c r="IBV35" s="389"/>
      <c r="IBW35" s="389"/>
      <c r="ICA35" s="385"/>
      <c r="ICM35" s="385"/>
      <c r="IFY35" s="389"/>
      <c r="IFZ35" s="389"/>
      <c r="IGA35" s="389"/>
      <c r="IGB35" s="389"/>
      <c r="IGC35" s="389"/>
      <c r="IGG35" s="385"/>
      <c r="IGS35" s="385"/>
      <c r="IKE35" s="389"/>
      <c r="IKF35" s="389"/>
      <c r="IKG35" s="389"/>
      <c r="IKH35" s="389"/>
      <c r="IKI35" s="389"/>
      <c r="IKM35" s="385"/>
      <c r="IKY35" s="385"/>
      <c r="IOK35" s="389"/>
      <c r="IOL35" s="389"/>
      <c r="IOM35" s="389"/>
      <c r="ION35" s="389"/>
      <c r="IOO35" s="389"/>
      <c r="IOS35" s="385"/>
      <c r="IPE35" s="385"/>
      <c r="ISQ35" s="389"/>
      <c r="ISR35" s="389"/>
      <c r="ISS35" s="389"/>
      <c r="IST35" s="389"/>
      <c r="ISU35" s="389"/>
      <c r="ISY35" s="385"/>
      <c r="ITK35" s="385"/>
      <c r="IWW35" s="389"/>
      <c r="IWX35" s="389"/>
      <c r="IWY35" s="389"/>
      <c r="IWZ35" s="389"/>
      <c r="IXA35" s="389"/>
      <c r="IXE35" s="385"/>
      <c r="IXQ35" s="385"/>
      <c r="JBC35" s="389"/>
      <c r="JBD35" s="389"/>
      <c r="JBE35" s="389"/>
      <c r="JBF35" s="389"/>
      <c r="JBG35" s="389"/>
      <c r="JBK35" s="385"/>
      <c r="JBW35" s="385"/>
      <c r="JFI35" s="389"/>
      <c r="JFJ35" s="389"/>
      <c r="JFK35" s="389"/>
      <c r="JFL35" s="389"/>
      <c r="JFM35" s="389"/>
      <c r="JFQ35" s="385"/>
      <c r="JGC35" s="385"/>
      <c r="JJO35" s="389"/>
      <c r="JJP35" s="389"/>
      <c r="JJQ35" s="389"/>
      <c r="JJR35" s="389"/>
      <c r="JJS35" s="389"/>
      <c r="JJW35" s="385"/>
      <c r="JKI35" s="385"/>
      <c r="JNU35" s="389"/>
      <c r="JNV35" s="389"/>
      <c r="JNW35" s="389"/>
      <c r="JNX35" s="389"/>
      <c r="JNY35" s="389"/>
      <c r="JOC35" s="385"/>
      <c r="JOO35" s="385"/>
      <c r="JSA35" s="389"/>
      <c r="JSB35" s="389"/>
      <c r="JSC35" s="389"/>
      <c r="JSD35" s="389"/>
      <c r="JSE35" s="389"/>
      <c r="JSI35" s="385"/>
      <c r="JSU35" s="385"/>
      <c r="JWG35" s="389"/>
      <c r="JWH35" s="389"/>
      <c r="JWI35" s="389"/>
      <c r="JWJ35" s="389"/>
      <c r="JWK35" s="389"/>
      <c r="JWO35" s="385"/>
      <c r="JXA35" s="385"/>
      <c r="KAM35" s="389"/>
      <c r="KAN35" s="389"/>
      <c r="KAO35" s="389"/>
      <c r="KAP35" s="389"/>
      <c r="KAQ35" s="389"/>
      <c r="KAU35" s="385"/>
      <c r="KBG35" s="385"/>
      <c r="KES35" s="389"/>
      <c r="KET35" s="389"/>
      <c r="KEU35" s="389"/>
      <c r="KEV35" s="389"/>
      <c r="KEW35" s="389"/>
      <c r="KFA35" s="385"/>
      <c r="KFM35" s="385"/>
      <c r="KIY35" s="389"/>
      <c r="KIZ35" s="389"/>
      <c r="KJA35" s="389"/>
      <c r="KJB35" s="389"/>
      <c r="KJC35" s="389"/>
      <c r="KJG35" s="385"/>
      <c r="KJS35" s="385"/>
      <c r="KNE35" s="389"/>
      <c r="KNF35" s="389"/>
      <c r="KNG35" s="389"/>
      <c r="KNH35" s="389"/>
      <c r="KNI35" s="389"/>
      <c r="KNM35" s="385"/>
      <c r="KNY35" s="385"/>
      <c r="KRK35" s="389"/>
      <c r="KRL35" s="389"/>
      <c r="KRM35" s="389"/>
      <c r="KRN35" s="389"/>
      <c r="KRO35" s="389"/>
      <c r="KRS35" s="385"/>
      <c r="KSE35" s="385"/>
      <c r="KVQ35" s="389"/>
      <c r="KVR35" s="389"/>
      <c r="KVS35" s="389"/>
      <c r="KVT35" s="389"/>
      <c r="KVU35" s="389"/>
      <c r="KVY35" s="385"/>
      <c r="KWK35" s="385"/>
      <c r="KZW35" s="389"/>
      <c r="KZX35" s="389"/>
      <c r="KZY35" s="389"/>
      <c r="KZZ35" s="389"/>
      <c r="LAA35" s="389"/>
      <c r="LAE35" s="385"/>
      <c r="LAQ35" s="385"/>
      <c r="LEC35" s="389"/>
      <c r="LED35" s="389"/>
      <c r="LEE35" s="389"/>
      <c r="LEF35" s="389"/>
      <c r="LEG35" s="389"/>
      <c r="LEK35" s="385"/>
      <c r="LEW35" s="385"/>
      <c r="LII35" s="389"/>
      <c r="LIJ35" s="389"/>
      <c r="LIK35" s="389"/>
      <c r="LIL35" s="389"/>
      <c r="LIM35" s="389"/>
      <c r="LIQ35" s="385"/>
      <c r="LJC35" s="385"/>
      <c r="LMO35" s="389"/>
      <c r="LMP35" s="389"/>
      <c r="LMQ35" s="389"/>
      <c r="LMR35" s="389"/>
      <c r="LMS35" s="389"/>
      <c r="LMW35" s="385"/>
      <c r="LNI35" s="385"/>
      <c r="LQU35" s="389"/>
      <c r="LQV35" s="389"/>
      <c r="LQW35" s="389"/>
      <c r="LQX35" s="389"/>
      <c r="LQY35" s="389"/>
      <c r="LRC35" s="385"/>
      <c r="LRO35" s="385"/>
      <c r="LVA35" s="389"/>
      <c r="LVB35" s="389"/>
      <c r="LVC35" s="389"/>
      <c r="LVD35" s="389"/>
      <c r="LVE35" s="389"/>
      <c r="LVI35" s="385"/>
      <c r="LVU35" s="385"/>
      <c r="LZG35" s="389"/>
      <c r="LZH35" s="389"/>
      <c r="LZI35" s="389"/>
      <c r="LZJ35" s="389"/>
      <c r="LZK35" s="389"/>
      <c r="LZO35" s="385"/>
      <c r="MAA35" s="385"/>
      <c r="MDM35" s="389"/>
      <c r="MDN35" s="389"/>
      <c r="MDO35" s="389"/>
      <c r="MDP35" s="389"/>
      <c r="MDQ35" s="389"/>
      <c r="MDU35" s="385"/>
      <c r="MEG35" s="385"/>
      <c r="MHS35" s="389"/>
      <c r="MHT35" s="389"/>
      <c r="MHU35" s="389"/>
      <c r="MHV35" s="389"/>
      <c r="MHW35" s="389"/>
      <c r="MIA35" s="385"/>
      <c r="MIM35" s="385"/>
      <c r="MLY35" s="389"/>
      <c r="MLZ35" s="389"/>
      <c r="MMA35" s="389"/>
      <c r="MMB35" s="389"/>
      <c r="MMC35" s="389"/>
      <c r="MMG35" s="385"/>
      <c r="MMS35" s="385"/>
      <c r="MQE35" s="389"/>
      <c r="MQF35" s="389"/>
      <c r="MQG35" s="389"/>
      <c r="MQH35" s="389"/>
      <c r="MQI35" s="389"/>
      <c r="MQM35" s="385"/>
      <c r="MQY35" s="385"/>
      <c r="MUK35" s="389"/>
      <c r="MUL35" s="389"/>
      <c r="MUM35" s="389"/>
      <c r="MUN35" s="389"/>
      <c r="MUO35" s="389"/>
      <c r="MUS35" s="385"/>
      <c r="MVE35" s="385"/>
      <c r="MYQ35" s="389"/>
      <c r="MYR35" s="389"/>
      <c r="MYS35" s="389"/>
      <c r="MYT35" s="389"/>
      <c r="MYU35" s="389"/>
      <c r="MYY35" s="385"/>
      <c r="MZK35" s="385"/>
      <c r="NCW35" s="389"/>
      <c r="NCX35" s="389"/>
      <c r="NCY35" s="389"/>
      <c r="NCZ35" s="389"/>
      <c r="NDA35" s="389"/>
      <c r="NDE35" s="385"/>
      <c r="NDQ35" s="385"/>
      <c r="NHC35" s="389"/>
      <c r="NHD35" s="389"/>
      <c r="NHE35" s="389"/>
      <c r="NHF35" s="389"/>
      <c r="NHG35" s="389"/>
      <c r="NHK35" s="385"/>
      <c r="NHW35" s="385"/>
      <c r="NLI35" s="389"/>
      <c r="NLJ35" s="389"/>
      <c r="NLK35" s="389"/>
      <c r="NLL35" s="389"/>
      <c r="NLM35" s="389"/>
      <c r="NLQ35" s="385"/>
      <c r="NMC35" s="385"/>
      <c r="NPO35" s="389"/>
      <c r="NPP35" s="389"/>
      <c r="NPQ35" s="389"/>
      <c r="NPR35" s="389"/>
      <c r="NPS35" s="389"/>
      <c r="NPW35" s="385"/>
      <c r="NQI35" s="385"/>
      <c r="NTU35" s="389"/>
      <c r="NTV35" s="389"/>
      <c r="NTW35" s="389"/>
      <c r="NTX35" s="389"/>
      <c r="NTY35" s="389"/>
      <c r="NUC35" s="385"/>
      <c r="NUO35" s="385"/>
      <c r="NYA35" s="389"/>
      <c r="NYB35" s="389"/>
      <c r="NYC35" s="389"/>
      <c r="NYD35" s="389"/>
      <c r="NYE35" s="389"/>
      <c r="NYI35" s="385"/>
      <c r="NYU35" s="385"/>
      <c r="OCG35" s="389"/>
      <c r="OCH35" s="389"/>
      <c r="OCI35" s="389"/>
      <c r="OCJ35" s="389"/>
      <c r="OCK35" s="389"/>
      <c r="OCO35" s="385"/>
      <c r="ODA35" s="385"/>
      <c r="OGM35" s="389"/>
      <c r="OGN35" s="389"/>
      <c r="OGO35" s="389"/>
      <c r="OGP35" s="389"/>
      <c r="OGQ35" s="389"/>
      <c r="OGU35" s="385"/>
      <c r="OHG35" s="385"/>
      <c r="OKS35" s="389"/>
      <c r="OKT35" s="389"/>
      <c r="OKU35" s="389"/>
      <c r="OKV35" s="389"/>
      <c r="OKW35" s="389"/>
      <c r="OLA35" s="385"/>
      <c r="OLM35" s="385"/>
      <c r="OOY35" s="389"/>
      <c r="OOZ35" s="389"/>
      <c r="OPA35" s="389"/>
      <c r="OPB35" s="389"/>
      <c r="OPC35" s="389"/>
      <c r="OPG35" s="385"/>
      <c r="OPS35" s="385"/>
      <c r="OTE35" s="389"/>
      <c r="OTF35" s="389"/>
      <c r="OTG35" s="389"/>
      <c r="OTH35" s="389"/>
      <c r="OTI35" s="389"/>
      <c r="OTM35" s="385"/>
      <c r="OTY35" s="385"/>
      <c r="OXK35" s="389"/>
      <c r="OXL35" s="389"/>
      <c r="OXM35" s="389"/>
      <c r="OXN35" s="389"/>
      <c r="OXO35" s="389"/>
      <c r="OXS35" s="385"/>
      <c r="OYE35" s="385"/>
      <c r="PBQ35" s="389"/>
      <c r="PBR35" s="389"/>
      <c r="PBS35" s="389"/>
      <c r="PBT35" s="389"/>
      <c r="PBU35" s="389"/>
      <c r="PBY35" s="385"/>
      <c r="PCK35" s="385"/>
      <c r="PFW35" s="389"/>
      <c r="PFX35" s="389"/>
      <c r="PFY35" s="389"/>
      <c r="PFZ35" s="389"/>
      <c r="PGA35" s="389"/>
      <c r="PGE35" s="385"/>
      <c r="PGQ35" s="385"/>
      <c r="PKC35" s="389"/>
      <c r="PKD35" s="389"/>
      <c r="PKE35" s="389"/>
      <c r="PKF35" s="389"/>
      <c r="PKG35" s="389"/>
      <c r="PKK35" s="385"/>
      <c r="PKW35" s="385"/>
      <c r="POI35" s="389"/>
      <c r="POJ35" s="389"/>
      <c r="POK35" s="389"/>
      <c r="POL35" s="389"/>
      <c r="POM35" s="389"/>
    </row>
    <row r="36" spans="11:1005 1094:1995 2085:2985 3075:4085 4175:5075 5165:6065 6155:7165 7255:8155 8245:9145 9235:10233 10245:11219" x14ac:dyDescent="0.25">
      <c r="K36" s="391"/>
      <c r="CZ36" s="385">
        <v>34</v>
      </c>
      <c r="DA36" s="389"/>
      <c r="DB36" s="389"/>
      <c r="DC36" s="389"/>
      <c r="DD36" s="389"/>
      <c r="DE36" s="389"/>
      <c r="DI36" s="385"/>
      <c r="DU36" s="385"/>
      <c r="HF36" s="385">
        <v>34</v>
      </c>
      <c r="HG36" s="389"/>
      <c r="HH36" s="389"/>
      <c r="HI36" s="389"/>
      <c r="HJ36" s="389"/>
      <c r="HK36" s="389"/>
      <c r="HO36" s="385"/>
      <c r="IA36" s="385"/>
      <c r="LL36" s="385">
        <v>34</v>
      </c>
      <c r="LM36" s="389"/>
      <c r="LN36" s="389"/>
      <c r="LO36" s="389"/>
      <c r="LP36" s="389"/>
      <c r="LQ36" s="389"/>
      <c r="LU36" s="385"/>
      <c r="MG36" s="385"/>
      <c r="PR36" s="385">
        <v>34</v>
      </c>
      <c r="PS36" s="389"/>
      <c r="PT36" s="389"/>
      <c r="PU36" s="389"/>
      <c r="PV36" s="389"/>
      <c r="PW36" s="389"/>
      <c r="QA36" s="385"/>
      <c r="QM36" s="385"/>
      <c r="TX36" s="385">
        <v>34</v>
      </c>
      <c r="TY36" s="389"/>
      <c r="TZ36" s="389"/>
      <c r="UA36" s="389"/>
      <c r="UB36" s="389"/>
      <c r="UC36" s="389"/>
      <c r="UG36" s="385"/>
      <c r="US36" s="385"/>
      <c r="YD36" s="385">
        <v>34</v>
      </c>
      <c r="YE36" s="389"/>
      <c r="YF36" s="389"/>
      <c r="YG36" s="389"/>
      <c r="YH36" s="389"/>
      <c r="YI36" s="389"/>
      <c r="YM36" s="385"/>
      <c r="YY36" s="385"/>
      <c r="ACJ36" s="385">
        <v>34</v>
      </c>
      <c r="ACK36" s="389"/>
      <c r="ACL36" s="389"/>
      <c r="ACM36" s="389"/>
      <c r="ACN36" s="389"/>
      <c r="ACO36" s="389"/>
      <c r="ACS36" s="385"/>
      <c r="ADE36" s="385"/>
      <c r="AGP36" s="385">
        <v>34</v>
      </c>
      <c r="AGQ36" s="389"/>
      <c r="AGR36" s="389"/>
      <c r="AGS36" s="389"/>
      <c r="AGT36" s="389"/>
      <c r="AGU36" s="389"/>
      <c r="AGY36" s="385"/>
      <c r="AHK36" s="385"/>
      <c r="AKV36" s="385">
        <v>34</v>
      </c>
      <c r="AKW36" s="389"/>
      <c r="AKX36" s="389"/>
      <c r="AKY36" s="389"/>
      <c r="AKZ36" s="389"/>
      <c r="ALA36" s="389"/>
      <c r="ALE36" s="385"/>
      <c r="ALQ36" s="385"/>
      <c r="APB36" s="385">
        <v>34</v>
      </c>
      <c r="APC36" s="389"/>
      <c r="APD36" s="389"/>
      <c r="APE36" s="389"/>
      <c r="APF36" s="389"/>
      <c r="APG36" s="389"/>
      <c r="APK36" s="385"/>
      <c r="APW36" s="385"/>
      <c r="ATH36" s="385">
        <v>34</v>
      </c>
      <c r="ATI36" s="389"/>
      <c r="ATJ36" s="389"/>
      <c r="ATK36" s="389"/>
      <c r="ATL36" s="389"/>
      <c r="ATM36" s="389"/>
      <c r="ATQ36" s="385"/>
      <c r="AUC36" s="385"/>
      <c r="AXO36" s="389"/>
      <c r="AXP36" s="389"/>
      <c r="AXQ36" s="389"/>
      <c r="AXR36" s="389"/>
      <c r="AXS36" s="389"/>
      <c r="AXW36" s="385"/>
      <c r="AYI36" s="385"/>
      <c r="BBU36" s="389"/>
      <c r="BBV36" s="389"/>
      <c r="BBW36" s="389"/>
      <c r="BBX36" s="389"/>
      <c r="BBY36" s="389"/>
      <c r="BCC36" s="385"/>
      <c r="BCO36" s="385"/>
      <c r="BGA36" s="389"/>
      <c r="BGB36" s="389"/>
      <c r="BGC36" s="389"/>
      <c r="BGD36" s="389"/>
      <c r="BGE36" s="389"/>
      <c r="BGI36" s="385"/>
      <c r="BGU36" s="385"/>
      <c r="BKG36" s="389"/>
      <c r="BKH36" s="389"/>
      <c r="BKI36" s="389"/>
      <c r="BKJ36" s="389"/>
      <c r="BKK36" s="389"/>
      <c r="BKO36" s="385"/>
      <c r="BLA36" s="385"/>
      <c r="BOM36" s="389"/>
      <c r="BON36" s="389"/>
      <c r="BOO36" s="389"/>
      <c r="BOP36" s="389"/>
      <c r="BOQ36" s="389"/>
      <c r="BOU36" s="385"/>
      <c r="BPG36" s="385"/>
      <c r="BSS36" s="389"/>
      <c r="BST36" s="389"/>
      <c r="BSU36" s="389"/>
      <c r="BSV36" s="389"/>
      <c r="BSW36" s="389"/>
      <c r="BTA36" s="385"/>
      <c r="BTM36" s="385"/>
      <c r="BWY36" s="389"/>
      <c r="BWZ36" s="389"/>
      <c r="BXA36" s="389"/>
      <c r="BXB36" s="389"/>
      <c r="BXC36" s="389"/>
      <c r="BXG36" s="385"/>
      <c r="BXS36" s="385"/>
      <c r="CBE36" s="389"/>
      <c r="CBF36" s="389"/>
      <c r="CBG36" s="389"/>
      <c r="CBH36" s="389"/>
      <c r="CBI36" s="389"/>
      <c r="CBM36" s="385"/>
      <c r="CBY36" s="385"/>
      <c r="CFK36" s="389"/>
      <c r="CFL36" s="389"/>
      <c r="CFM36" s="389"/>
      <c r="CFN36" s="389"/>
      <c r="CFO36" s="389"/>
      <c r="CFS36" s="385"/>
      <c r="CGE36" s="385"/>
      <c r="CJQ36" s="389"/>
      <c r="CJR36" s="389"/>
      <c r="CJS36" s="389"/>
      <c r="CJT36" s="389"/>
      <c r="CJU36" s="389"/>
      <c r="CJY36" s="385"/>
      <c r="CKK36" s="385"/>
      <c r="CNW36" s="389"/>
      <c r="CNX36" s="389"/>
      <c r="CNY36" s="389"/>
      <c r="CNZ36" s="389"/>
      <c r="COA36" s="389"/>
      <c r="COE36" s="385"/>
      <c r="COQ36" s="385"/>
      <c r="CSC36" s="389"/>
      <c r="CSD36" s="389"/>
      <c r="CSE36" s="389"/>
      <c r="CSF36" s="389"/>
      <c r="CSG36" s="389"/>
      <c r="CSK36" s="385"/>
      <c r="CSW36" s="385"/>
      <c r="CWI36" s="389"/>
      <c r="CWJ36" s="389"/>
      <c r="CWK36" s="389"/>
      <c r="CWL36" s="389"/>
      <c r="CWM36" s="389"/>
      <c r="CWQ36" s="385"/>
      <c r="CXC36" s="385"/>
      <c r="DAO36" s="389"/>
      <c r="DAP36" s="389"/>
      <c r="DAQ36" s="389"/>
      <c r="DAR36" s="389"/>
      <c r="DAS36" s="389"/>
      <c r="DAW36" s="385"/>
      <c r="DBI36" s="385"/>
      <c r="DEU36" s="389"/>
      <c r="DEV36" s="389"/>
      <c r="DEW36" s="389"/>
      <c r="DEX36" s="389"/>
      <c r="DEY36" s="389"/>
      <c r="DFC36" s="385"/>
      <c r="DFO36" s="385"/>
      <c r="DJA36" s="389"/>
      <c r="DJB36" s="389"/>
      <c r="DJC36" s="389"/>
      <c r="DJD36" s="389"/>
      <c r="DJE36" s="389"/>
      <c r="DJI36" s="385"/>
      <c r="DJU36" s="385"/>
      <c r="DNG36" s="389"/>
      <c r="DNH36" s="389"/>
      <c r="DNI36" s="389"/>
      <c r="DNJ36" s="389"/>
      <c r="DNK36" s="389"/>
      <c r="DNO36" s="385"/>
      <c r="DOA36" s="385"/>
      <c r="DRM36" s="389"/>
      <c r="DRN36" s="389"/>
      <c r="DRO36" s="389"/>
      <c r="DRP36" s="389"/>
      <c r="DRQ36" s="389"/>
      <c r="DRU36" s="385"/>
      <c r="DSG36" s="385"/>
      <c r="DVS36" s="389"/>
      <c r="DVT36" s="389"/>
      <c r="DVU36" s="389"/>
      <c r="DVV36" s="389"/>
      <c r="DVW36" s="389"/>
      <c r="DWA36" s="385"/>
      <c r="DWM36" s="385"/>
      <c r="DZY36" s="389"/>
      <c r="DZZ36" s="389"/>
      <c r="EAA36" s="389"/>
      <c r="EAB36" s="389"/>
      <c r="EAC36" s="389"/>
      <c r="EAG36" s="385"/>
      <c r="EAS36" s="385"/>
      <c r="EEE36" s="389"/>
      <c r="EEF36" s="389"/>
      <c r="EEG36" s="389"/>
      <c r="EEH36" s="389"/>
      <c r="EEI36" s="389"/>
      <c r="EEM36" s="385"/>
      <c r="EEY36" s="385"/>
      <c r="EIK36" s="389"/>
      <c r="EIL36" s="389"/>
      <c r="EIM36" s="389"/>
      <c r="EIN36" s="389"/>
      <c r="EIO36" s="389"/>
      <c r="EIS36" s="385"/>
      <c r="EJE36" s="385"/>
      <c r="EMQ36" s="389"/>
      <c r="EMR36" s="389"/>
      <c r="EMS36" s="389"/>
      <c r="EMT36" s="389"/>
      <c r="EMU36" s="389"/>
      <c r="EMY36" s="385"/>
      <c r="ENK36" s="385"/>
      <c r="EQW36" s="389"/>
      <c r="EQX36" s="389"/>
      <c r="EQY36" s="389"/>
      <c r="EQZ36" s="389"/>
      <c r="ERA36" s="389"/>
      <c r="ERE36" s="385"/>
      <c r="ERQ36" s="385"/>
      <c r="EVC36" s="389"/>
      <c r="EVD36" s="389"/>
      <c r="EVE36" s="389"/>
      <c r="EVF36" s="389"/>
      <c r="EVG36" s="389"/>
      <c r="EVK36" s="385"/>
      <c r="EVW36" s="385"/>
      <c r="EZI36" s="389"/>
      <c r="EZJ36" s="389"/>
      <c r="EZK36" s="389"/>
      <c r="EZL36" s="389"/>
      <c r="EZM36" s="389"/>
      <c r="EZQ36" s="385"/>
      <c r="FAC36" s="385"/>
      <c r="FDO36" s="389"/>
      <c r="FDP36" s="389"/>
      <c r="FDQ36" s="389"/>
      <c r="FDR36" s="389"/>
      <c r="FDS36" s="389"/>
      <c r="FDW36" s="385"/>
      <c r="FEI36" s="385"/>
      <c r="FHU36" s="389"/>
      <c r="FHV36" s="389"/>
      <c r="FHW36" s="389"/>
      <c r="FHX36" s="389"/>
      <c r="FHY36" s="389"/>
      <c r="FIC36" s="385"/>
      <c r="FIO36" s="385"/>
      <c r="FMA36" s="389"/>
      <c r="FMB36" s="389"/>
      <c r="FMC36" s="389"/>
      <c r="FMD36" s="389"/>
      <c r="FME36" s="389"/>
      <c r="FMI36" s="385"/>
      <c r="FMU36" s="385"/>
      <c r="FQG36" s="389"/>
      <c r="FQH36" s="389"/>
      <c r="FQI36" s="389"/>
      <c r="FQJ36" s="389"/>
      <c r="FQK36" s="389"/>
      <c r="FQO36" s="385"/>
      <c r="FRA36" s="385"/>
      <c r="FUM36" s="389"/>
      <c r="FUN36" s="389"/>
      <c r="FUO36" s="389"/>
      <c r="FUP36" s="389"/>
      <c r="FUQ36" s="389"/>
      <c r="FUU36" s="385"/>
      <c r="FVG36" s="385"/>
      <c r="FYS36" s="389"/>
      <c r="FYT36" s="389"/>
      <c r="FYU36" s="389"/>
      <c r="FYV36" s="389"/>
      <c r="FYW36" s="389"/>
      <c r="FZA36" s="385"/>
      <c r="FZM36" s="385"/>
      <c r="GCY36" s="389"/>
      <c r="GCZ36" s="389"/>
      <c r="GDA36" s="389"/>
      <c r="GDB36" s="389"/>
      <c r="GDC36" s="389"/>
      <c r="GDG36" s="385"/>
      <c r="GDS36" s="385"/>
      <c r="GHE36" s="389"/>
      <c r="GHF36" s="389"/>
      <c r="GHG36" s="389"/>
      <c r="GHH36" s="389"/>
      <c r="GHI36" s="389"/>
      <c r="GHM36" s="385"/>
      <c r="GHY36" s="385"/>
      <c r="GLK36" s="389"/>
      <c r="GLL36" s="389"/>
      <c r="GLM36" s="389"/>
      <c r="GLN36" s="389"/>
      <c r="GLO36" s="389"/>
      <c r="GLS36" s="385"/>
      <c r="GME36" s="385"/>
      <c r="GPQ36" s="389"/>
      <c r="GPR36" s="389"/>
      <c r="GPS36" s="389"/>
      <c r="GPT36" s="389"/>
      <c r="GPU36" s="389"/>
      <c r="GPY36" s="385"/>
      <c r="GQK36" s="385"/>
      <c r="GTW36" s="389"/>
      <c r="GTX36" s="389"/>
      <c r="GTY36" s="389"/>
      <c r="GTZ36" s="389"/>
      <c r="GUA36" s="389"/>
      <c r="GUE36" s="385"/>
      <c r="GUQ36" s="385"/>
      <c r="GYC36" s="389"/>
      <c r="GYD36" s="389"/>
      <c r="GYE36" s="389"/>
      <c r="GYF36" s="389"/>
      <c r="GYG36" s="389"/>
      <c r="GYK36" s="385"/>
      <c r="GYW36" s="385"/>
      <c r="HCI36" s="389"/>
      <c r="HCJ36" s="389"/>
      <c r="HCK36" s="389"/>
      <c r="HCL36" s="389"/>
      <c r="HCM36" s="389"/>
      <c r="HCQ36" s="385"/>
      <c r="HDC36" s="385"/>
      <c r="HGO36" s="389"/>
      <c r="HGP36" s="389"/>
      <c r="HGQ36" s="389"/>
      <c r="HGR36" s="389"/>
      <c r="HGS36" s="389"/>
      <c r="HGW36" s="385"/>
      <c r="HHI36" s="385"/>
      <c r="HKU36" s="389"/>
      <c r="HKV36" s="389"/>
      <c r="HKW36" s="389"/>
      <c r="HKX36" s="389"/>
      <c r="HKY36" s="389"/>
      <c r="HLC36" s="385"/>
      <c r="HLO36" s="385"/>
      <c r="HPA36" s="389"/>
      <c r="HPB36" s="389"/>
      <c r="HPC36" s="389"/>
      <c r="HPD36" s="389"/>
      <c r="HPE36" s="389"/>
      <c r="HPI36" s="385"/>
      <c r="HPU36" s="385"/>
      <c r="HTG36" s="389"/>
      <c r="HTH36" s="389"/>
      <c r="HTI36" s="389"/>
      <c r="HTJ36" s="389"/>
      <c r="HTK36" s="389"/>
      <c r="HTO36" s="385"/>
      <c r="HUA36" s="385"/>
      <c r="HXM36" s="389"/>
      <c r="HXN36" s="389"/>
      <c r="HXO36" s="389"/>
      <c r="HXP36" s="389"/>
      <c r="HXQ36" s="389"/>
      <c r="HXU36" s="385"/>
      <c r="HYG36" s="385"/>
      <c r="IBS36" s="389"/>
      <c r="IBT36" s="389"/>
      <c r="IBU36" s="389"/>
      <c r="IBV36" s="389"/>
      <c r="IBW36" s="389"/>
      <c r="ICA36" s="385"/>
      <c r="ICM36" s="385"/>
      <c r="IFY36" s="389"/>
      <c r="IFZ36" s="389"/>
      <c r="IGA36" s="389"/>
      <c r="IGB36" s="389"/>
      <c r="IGC36" s="389"/>
      <c r="IGG36" s="385"/>
      <c r="IGS36" s="385"/>
      <c r="IKE36" s="389"/>
      <c r="IKF36" s="389"/>
      <c r="IKG36" s="389"/>
      <c r="IKH36" s="389"/>
      <c r="IKI36" s="389"/>
      <c r="IKM36" s="385"/>
      <c r="IKY36" s="385"/>
      <c r="IOK36" s="389"/>
      <c r="IOL36" s="389"/>
      <c r="IOM36" s="389"/>
      <c r="ION36" s="389"/>
      <c r="IOO36" s="389"/>
      <c r="IOS36" s="385"/>
      <c r="IPE36" s="385"/>
      <c r="ISQ36" s="389"/>
      <c r="ISR36" s="389"/>
      <c r="ISS36" s="389"/>
      <c r="IST36" s="389"/>
      <c r="ISU36" s="389"/>
      <c r="ISY36" s="385"/>
      <c r="ITK36" s="385"/>
      <c r="IWW36" s="389"/>
      <c r="IWX36" s="389"/>
      <c r="IWY36" s="389"/>
      <c r="IWZ36" s="389"/>
      <c r="IXA36" s="389"/>
      <c r="IXE36" s="385"/>
      <c r="IXQ36" s="385"/>
      <c r="JBC36" s="389"/>
      <c r="JBD36" s="389"/>
      <c r="JBE36" s="389"/>
      <c r="JBF36" s="389"/>
      <c r="JBG36" s="389"/>
      <c r="JBK36" s="385"/>
      <c r="JBW36" s="385"/>
      <c r="JFI36" s="389"/>
      <c r="JFJ36" s="389"/>
      <c r="JFK36" s="389"/>
      <c r="JFL36" s="389"/>
      <c r="JFM36" s="389"/>
      <c r="JFQ36" s="385"/>
      <c r="JGC36" s="385"/>
      <c r="JJO36" s="389"/>
      <c r="JJP36" s="389"/>
      <c r="JJQ36" s="389"/>
      <c r="JJR36" s="389"/>
      <c r="JJS36" s="389"/>
      <c r="JJW36" s="385"/>
      <c r="JKI36" s="385"/>
      <c r="JNU36" s="389"/>
      <c r="JNV36" s="389"/>
      <c r="JNW36" s="389"/>
      <c r="JNX36" s="389"/>
      <c r="JNY36" s="389"/>
      <c r="JOC36" s="385"/>
      <c r="JOO36" s="385"/>
      <c r="JSA36" s="389"/>
      <c r="JSB36" s="389"/>
      <c r="JSC36" s="389"/>
      <c r="JSD36" s="389"/>
      <c r="JSE36" s="389"/>
      <c r="JSI36" s="385"/>
      <c r="JSU36" s="385"/>
      <c r="JWG36" s="389"/>
      <c r="JWH36" s="389"/>
      <c r="JWI36" s="389"/>
      <c r="JWJ36" s="389"/>
      <c r="JWK36" s="389"/>
      <c r="JWO36" s="385"/>
      <c r="JXA36" s="385"/>
      <c r="KAM36" s="389"/>
      <c r="KAN36" s="389"/>
      <c r="KAO36" s="389"/>
      <c r="KAP36" s="389"/>
      <c r="KAQ36" s="389"/>
      <c r="KAU36" s="385"/>
      <c r="KBG36" s="385"/>
      <c r="KES36" s="389"/>
      <c r="KET36" s="389"/>
      <c r="KEU36" s="389"/>
      <c r="KEV36" s="389"/>
      <c r="KEW36" s="389"/>
      <c r="KFA36" s="385"/>
      <c r="KFM36" s="385"/>
      <c r="KIY36" s="389"/>
      <c r="KIZ36" s="389"/>
      <c r="KJA36" s="389"/>
      <c r="KJB36" s="389"/>
      <c r="KJC36" s="389"/>
      <c r="KJG36" s="385"/>
      <c r="KJS36" s="385"/>
      <c r="KNE36" s="389"/>
      <c r="KNF36" s="389"/>
      <c r="KNG36" s="389"/>
      <c r="KNH36" s="389"/>
      <c r="KNI36" s="389"/>
      <c r="KNM36" s="385"/>
      <c r="KNY36" s="385"/>
      <c r="KRK36" s="389"/>
      <c r="KRL36" s="389"/>
      <c r="KRM36" s="389"/>
      <c r="KRN36" s="389"/>
      <c r="KRO36" s="389"/>
      <c r="KRS36" s="385"/>
      <c r="KSE36" s="385"/>
      <c r="KVQ36" s="389"/>
      <c r="KVR36" s="389"/>
      <c r="KVS36" s="389"/>
      <c r="KVT36" s="389"/>
      <c r="KVU36" s="389"/>
      <c r="KVY36" s="385"/>
      <c r="KWK36" s="385"/>
      <c r="KZW36" s="389"/>
      <c r="KZX36" s="389"/>
      <c r="KZY36" s="389"/>
      <c r="KZZ36" s="389"/>
      <c r="LAA36" s="389"/>
      <c r="LAE36" s="385"/>
      <c r="LAQ36" s="385"/>
      <c r="LEC36" s="389"/>
      <c r="LED36" s="389"/>
      <c r="LEE36" s="389"/>
      <c r="LEF36" s="389"/>
      <c r="LEG36" s="389"/>
      <c r="LEK36" s="385"/>
      <c r="LEW36" s="385"/>
      <c r="LII36" s="389"/>
      <c r="LIJ36" s="389"/>
      <c r="LIK36" s="389"/>
      <c r="LIL36" s="389"/>
      <c r="LIM36" s="389"/>
      <c r="LIQ36" s="385"/>
      <c r="LJC36" s="385"/>
      <c r="LMO36" s="389"/>
      <c r="LMP36" s="389"/>
      <c r="LMQ36" s="389"/>
      <c r="LMR36" s="389"/>
      <c r="LMS36" s="389"/>
      <c r="LMW36" s="385"/>
      <c r="LNI36" s="385"/>
      <c r="LQU36" s="389"/>
      <c r="LQV36" s="389"/>
      <c r="LQW36" s="389"/>
      <c r="LQX36" s="389"/>
      <c r="LQY36" s="389"/>
      <c r="LRC36" s="385"/>
      <c r="LRO36" s="385"/>
      <c r="LVA36" s="389"/>
      <c r="LVB36" s="389"/>
      <c r="LVC36" s="389"/>
      <c r="LVD36" s="389"/>
      <c r="LVE36" s="389"/>
      <c r="LVI36" s="385"/>
      <c r="LVU36" s="385"/>
      <c r="LZG36" s="389"/>
      <c r="LZH36" s="389"/>
      <c r="LZI36" s="389"/>
      <c r="LZJ36" s="389"/>
      <c r="LZK36" s="389"/>
      <c r="LZO36" s="385"/>
      <c r="MAA36" s="385"/>
      <c r="MDM36" s="389"/>
      <c r="MDN36" s="389"/>
      <c r="MDO36" s="389"/>
      <c r="MDP36" s="389"/>
      <c r="MDQ36" s="389"/>
      <c r="MDU36" s="385"/>
      <c r="MEG36" s="385"/>
      <c r="MHS36" s="389"/>
      <c r="MHT36" s="389"/>
      <c r="MHU36" s="389"/>
      <c r="MHV36" s="389"/>
      <c r="MHW36" s="389"/>
      <c r="MIA36" s="385"/>
      <c r="MIM36" s="385"/>
      <c r="MLY36" s="389"/>
      <c r="MLZ36" s="389"/>
      <c r="MMA36" s="389"/>
      <c r="MMB36" s="389"/>
      <c r="MMC36" s="389"/>
      <c r="MMG36" s="385"/>
      <c r="MMS36" s="385"/>
      <c r="MQE36" s="389"/>
      <c r="MQF36" s="389"/>
      <c r="MQG36" s="389"/>
      <c r="MQH36" s="389"/>
      <c r="MQI36" s="389"/>
      <c r="MQM36" s="385"/>
      <c r="MQY36" s="385"/>
      <c r="MUK36" s="389"/>
      <c r="MUL36" s="389"/>
      <c r="MUM36" s="389"/>
      <c r="MUN36" s="389"/>
      <c r="MUO36" s="389"/>
      <c r="MUS36" s="385"/>
      <c r="MVE36" s="385"/>
      <c r="MYQ36" s="389"/>
      <c r="MYR36" s="389"/>
      <c r="MYS36" s="389"/>
      <c r="MYT36" s="389"/>
      <c r="MYU36" s="389"/>
      <c r="MYY36" s="385"/>
      <c r="MZK36" s="385"/>
      <c r="NCW36" s="389"/>
      <c r="NCX36" s="389"/>
      <c r="NCY36" s="389"/>
      <c r="NCZ36" s="389"/>
      <c r="NDA36" s="389"/>
      <c r="NDE36" s="385"/>
      <c r="NDQ36" s="385"/>
      <c r="NHC36" s="389"/>
      <c r="NHD36" s="389"/>
      <c r="NHE36" s="389"/>
      <c r="NHF36" s="389"/>
      <c r="NHG36" s="389"/>
      <c r="NHK36" s="385"/>
      <c r="NHW36" s="385"/>
      <c r="NLI36" s="389"/>
      <c r="NLJ36" s="389"/>
      <c r="NLK36" s="389"/>
      <c r="NLL36" s="389"/>
      <c r="NLM36" s="389"/>
      <c r="NLQ36" s="385"/>
      <c r="NMC36" s="385"/>
      <c r="NPO36" s="389"/>
      <c r="NPP36" s="389"/>
      <c r="NPQ36" s="389"/>
      <c r="NPR36" s="389"/>
      <c r="NPS36" s="389"/>
      <c r="NPW36" s="385"/>
      <c r="NQI36" s="385"/>
      <c r="NTU36" s="389"/>
      <c r="NTV36" s="389"/>
      <c r="NTW36" s="389"/>
      <c r="NTX36" s="389"/>
      <c r="NTY36" s="389"/>
      <c r="NUC36" s="385"/>
      <c r="NUO36" s="385"/>
      <c r="NYA36" s="389"/>
      <c r="NYB36" s="389"/>
      <c r="NYC36" s="389"/>
      <c r="NYD36" s="389"/>
      <c r="NYE36" s="389"/>
      <c r="NYI36" s="385"/>
      <c r="NYU36" s="385"/>
      <c r="OCG36" s="389"/>
      <c r="OCH36" s="389"/>
      <c r="OCI36" s="389"/>
      <c r="OCJ36" s="389"/>
      <c r="OCK36" s="389"/>
      <c r="OCO36" s="385"/>
      <c r="ODA36" s="385"/>
      <c r="OGM36" s="389"/>
      <c r="OGN36" s="389"/>
      <c r="OGO36" s="389"/>
      <c r="OGP36" s="389"/>
      <c r="OGQ36" s="389"/>
      <c r="OGU36" s="385"/>
      <c r="OHG36" s="385"/>
      <c r="OKS36" s="389"/>
      <c r="OKT36" s="389"/>
      <c r="OKU36" s="389"/>
      <c r="OKV36" s="389"/>
      <c r="OKW36" s="389"/>
      <c r="OLA36" s="385"/>
      <c r="OLM36" s="385"/>
      <c r="OOY36" s="389"/>
      <c r="OOZ36" s="389"/>
      <c r="OPA36" s="389"/>
      <c r="OPB36" s="389"/>
      <c r="OPC36" s="389"/>
      <c r="OPG36" s="385"/>
      <c r="OPS36" s="385"/>
      <c r="OTE36" s="389"/>
      <c r="OTF36" s="389"/>
      <c r="OTG36" s="389"/>
      <c r="OTH36" s="389"/>
      <c r="OTI36" s="389"/>
      <c r="OTM36" s="385"/>
      <c r="OTY36" s="385"/>
      <c r="OXK36" s="389"/>
      <c r="OXL36" s="389"/>
      <c r="OXM36" s="389"/>
      <c r="OXN36" s="389"/>
      <c r="OXO36" s="389"/>
      <c r="OXS36" s="385"/>
      <c r="OYE36" s="385"/>
      <c r="PBQ36" s="389"/>
      <c r="PBR36" s="389"/>
      <c r="PBS36" s="389"/>
      <c r="PBT36" s="389"/>
      <c r="PBU36" s="389"/>
      <c r="PBY36" s="385"/>
      <c r="PCK36" s="385"/>
      <c r="PFW36" s="389"/>
      <c r="PFX36" s="389"/>
      <c r="PFY36" s="389"/>
      <c r="PFZ36" s="389"/>
      <c r="PGA36" s="389"/>
      <c r="PGE36" s="385"/>
      <c r="PGQ36" s="385"/>
      <c r="PKC36" s="389"/>
      <c r="PKD36" s="389"/>
      <c r="PKE36" s="389"/>
      <c r="PKF36" s="389"/>
      <c r="PKG36" s="389"/>
      <c r="PKK36" s="385"/>
      <c r="PKW36" s="385"/>
      <c r="POI36" s="389"/>
      <c r="POJ36" s="389"/>
      <c r="POK36" s="389"/>
      <c r="POL36" s="389"/>
      <c r="POM36" s="389"/>
    </row>
    <row r="37" spans="11:1005 1094:1995 2085:2985 3075:4085 4175:5075 5165:6065 6155:7165 7255:8155 8245:9145 9235:10233 10245:11219" x14ac:dyDescent="0.25">
      <c r="K37" s="391"/>
      <c r="CZ37" s="385">
        <v>35</v>
      </c>
      <c r="DA37" s="389"/>
      <c r="DB37" s="389"/>
      <c r="DC37" s="389"/>
      <c r="DD37" s="389"/>
      <c r="DE37" s="389"/>
      <c r="DI37" s="385"/>
      <c r="DU37" s="385"/>
      <c r="HF37" s="385">
        <v>35</v>
      </c>
      <c r="HG37" s="389"/>
      <c r="HH37" s="389"/>
      <c r="HI37" s="389"/>
      <c r="HJ37" s="389"/>
      <c r="HK37" s="389"/>
      <c r="HO37" s="385"/>
      <c r="IA37" s="385"/>
      <c r="LL37" s="385">
        <v>35</v>
      </c>
      <c r="LM37" s="389"/>
      <c r="LN37" s="389"/>
      <c r="LO37" s="389"/>
      <c r="LP37" s="389"/>
      <c r="LQ37" s="389"/>
      <c r="LU37" s="385"/>
      <c r="MG37" s="385"/>
      <c r="PR37" s="385">
        <v>35</v>
      </c>
      <c r="PS37" s="389"/>
      <c r="PT37" s="389"/>
      <c r="PU37" s="389"/>
      <c r="PV37" s="389"/>
      <c r="PW37" s="389"/>
      <c r="QA37" s="385"/>
      <c r="QM37" s="385"/>
      <c r="TX37" s="385">
        <v>35</v>
      </c>
      <c r="TY37" s="389"/>
      <c r="TZ37" s="389"/>
      <c r="UA37" s="389"/>
      <c r="UB37" s="389"/>
      <c r="UC37" s="389"/>
      <c r="UG37" s="385"/>
      <c r="US37" s="385"/>
      <c r="YD37" s="385">
        <v>35</v>
      </c>
      <c r="YE37" s="389"/>
      <c r="YF37" s="389"/>
      <c r="YG37" s="389"/>
      <c r="YH37" s="389"/>
      <c r="YI37" s="389"/>
      <c r="YM37" s="385"/>
      <c r="YY37" s="385"/>
      <c r="ACJ37" s="385">
        <v>35</v>
      </c>
      <c r="ACK37" s="389"/>
      <c r="ACL37" s="389"/>
      <c r="ACM37" s="389"/>
      <c r="ACN37" s="389"/>
      <c r="ACO37" s="389"/>
      <c r="ACS37" s="385"/>
      <c r="ADE37" s="385"/>
      <c r="AGP37" s="385">
        <v>35</v>
      </c>
      <c r="AGQ37" s="389"/>
      <c r="AGR37" s="389"/>
      <c r="AGS37" s="389"/>
      <c r="AGT37" s="389"/>
      <c r="AGU37" s="389"/>
      <c r="AGY37" s="385"/>
      <c r="AHK37" s="385"/>
      <c r="AKV37" s="385">
        <v>35</v>
      </c>
      <c r="AKW37" s="389"/>
      <c r="AKX37" s="389"/>
      <c r="AKY37" s="389"/>
      <c r="AKZ37" s="389"/>
      <c r="ALA37" s="389"/>
      <c r="ALE37" s="385"/>
      <c r="ALQ37" s="385"/>
      <c r="APB37" s="385">
        <v>35</v>
      </c>
      <c r="APC37" s="389"/>
      <c r="APD37" s="389"/>
      <c r="APE37" s="389"/>
      <c r="APF37" s="389"/>
      <c r="APG37" s="389"/>
      <c r="APK37" s="385"/>
      <c r="APW37" s="385"/>
      <c r="ATH37" s="385">
        <v>35</v>
      </c>
      <c r="ATI37" s="389"/>
      <c r="ATJ37" s="389"/>
      <c r="ATK37" s="389"/>
      <c r="ATL37" s="389"/>
      <c r="ATM37" s="389"/>
      <c r="ATQ37" s="385"/>
      <c r="AUC37" s="385"/>
      <c r="AXO37" s="389"/>
      <c r="AXP37" s="389"/>
      <c r="AXQ37" s="389"/>
      <c r="AXR37" s="389"/>
      <c r="AXS37" s="389"/>
      <c r="AXW37" s="385"/>
      <c r="AYI37" s="385"/>
      <c r="BBU37" s="389"/>
      <c r="BBV37" s="389"/>
      <c r="BBW37" s="389"/>
      <c r="BBX37" s="389"/>
      <c r="BBY37" s="389"/>
      <c r="BCC37" s="385"/>
      <c r="BCO37" s="385"/>
      <c r="BGA37" s="389"/>
      <c r="BGB37" s="389"/>
      <c r="BGC37" s="389"/>
      <c r="BGD37" s="389"/>
      <c r="BGE37" s="389"/>
      <c r="BGI37" s="385"/>
      <c r="BGU37" s="385"/>
      <c r="BKG37" s="389"/>
      <c r="BKH37" s="389"/>
      <c r="BKI37" s="389"/>
      <c r="BKJ37" s="389"/>
      <c r="BKK37" s="389"/>
      <c r="BKO37" s="385"/>
      <c r="BLA37" s="385"/>
      <c r="BOM37" s="389"/>
      <c r="BON37" s="389"/>
      <c r="BOO37" s="389"/>
      <c r="BOP37" s="389"/>
      <c r="BOQ37" s="389"/>
      <c r="BOU37" s="385"/>
      <c r="BPG37" s="385"/>
      <c r="BSS37" s="389"/>
      <c r="BST37" s="389"/>
      <c r="BSU37" s="389"/>
      <c r="BSV37" s="389"/>
      <c r="BSW37" s="389"/>
      <c r="BTA37" s="385"/>
      <c r="BTM37" s="385"/>
      <c r="BWY37" s="389"/>
      <c r="BWZ37" s="389"/>
      <c r="BXA37" s="389"/>
      <c r="BXB37" s="389"/>
      <c r="BXC37" s="389"/>
      <c r="BXG37" s="385"/>
      <c r="BXS37" s="385"/>
      <c r="CBE37" s="389"/>
      <c r="CBF37" s="389"/>
      <c r="CBG37" s="389"/>
      <c r="CBH37" s="389"/>
      <c r="CBI37" s="389"/>
      <c r="CBM37" s="385"/>
      <c r="CBY37" s="385"/>
      <c r="CFK37" s="389"/>
      <c r="CFL37" s="389"/>
      <c r="CFM37" s="389"/>
      <c r="CFN37" s="389"/>
      <c r="CFO37" s="389"/>
      <c r="CFS37" s="385"/>
      <c r="CGE37" s="385"/>
      <c r="CJQ37" s="389"/>
      <c r="CJR37" s="389"/>
      <c r="CJS37" s="389"/>
      <c r="CJT37" s="389"/>
      <c r="CJU37" s="389"/>
      <c r="CJY37" s="385"/>
      <c r="CKK37" s="385"/>
      <c r="CNW37" s="389"/>
      <c r="CNX37" s="389"/>
      <c r="CNY37" s="389"/>
      <c r="CNZ37" s="389"/>
      <c r="COA37" s="389"/>
      <c r="COE37" s="385"/>
      <c r="COQ37" s="385"/>
      <c r="CSC37" s="389"/>
      <c r="CSD37" s="389"/>
      <c r="CSE37" s="389"/>
      <c r="CSF37" s="389"/>
      <c r="CSG37" s="389"/>
      <c r="CSK37" s="385"/>
      <c r="CSW37" s="385"/>
      <c r="CWI37" s="389"/>
      <c r="CWJ37" s="389"/>
      <c r="CWK37" s="389"/>
      <c r="CWL37" s="389"/>
      <c r="CWM37" s="389"/>
      <c r="CWQ37" s="385"/>
      <c r="CXC37" s="385"/>
      <c r="DAO37" s="389"/>
      <c r="DAP37" s="389"/>
      <c r="DAQ37" s="389"/>
      <c r="DAR37" s="389"/>
      <c r="DAS37" s="389"/>
      <c r="DAW37" s="385"/>
      <c r="DBI37" s="385"/>
      <c r="DEU37" s="389"/>
      <c r="DEV37" s="389"/>
      <c r="DEW37" s="389"/>
      <c r="DEX37" s="389"/>
      <c r="DEY37" s="389"/>
      <c r="DFC37" s="385"/>
      <c r="DFO37" s="385"/>
      <c r="DJA37" s="389"/>
      <c r="DJB37" s="389"/>
      <c r="DJC37" s="389"/>
      <c r="DJD37" s="389"/>
      <c r="DJE37" s="389"/>
      <c r="DJI37" s="385"/>
      <c r="DJU37" s="385"/>
      <c r="DNG37" s="389"/>
      <c r="DNH37" s="389"/>
      <c r="DNI37" s="389"/>
      <c r="DNJ37" s="389"/>
      <c r="DNK37" s="389"/>
      <c r="DNO37" s="385"/>
      <c r="DOA37" s="385"/>
      <c r="DRM37" s="389"/>
      <c r="DRN37" s="389"/>
      <c r="DRO37" s="389"/>
      <c r="DRP37" s="389"/>
      <c r="DRQ37" s="389"/>
      <c r="DRU37" s="385"/>
      <c r="DSG37" s="385"/>
      <c r="DVS37" s="389"/>
      <c r="DVT37" s="389"/>
      <c r="DVU37" s="389"/>
      <c r="DVV37" s="389"/>
      <c r="DVW37" s="389"/>
      <c r="DWA37" s="385"/>
      <c r="DWM37" s="385"/>
      <c r="DZY37" s="389"/>
      <c r="DZZ37" s="389"/>
      <c r="EAA37" s="389"/>
      <c r="EAB37" s="389"/>
      <c r="EAC37" s="389"/>
      <c r="EAG37" s="385"/>
      <c r="EAS37" s="385"/>
      <c r="EEE37" s="389"/>
      <c r="EEF37" s="389"/>
      <c r="EEG37" s="389"/>
      <c r="EEH37" s="389"/>
      <c r="EEI37" s="389"/>
      <c r="EEM37" s="385"/>
      <c r="EEY37" s="385"/>
      <c r="EIK37" s="389"/>
      <c r="EIL37" s="389"/>
      <c r="EIM37" s="389"/>
      <c r="EIN37" s="389"/>
      <c r="EIO37" s="389"/>
      <c r="EIS37" s="385"/>
      <c r="EJE37" s="385"/>
      <c r="EMQ37" s="389"/>
      <c r="EMR37" s="389"/>
      <c r="EMS37" s="389"/>
      <c r="EMT37" s="389"/>
      <c r="EMU37" s="389"/>
      <c r="EMY37" s="385"/>
      <c r="ENK37" s="385"/>
      <c r="EQW37" s="389"/>
      <c r="EQX37" s="389"/>
      <c r="EQY37" s="389"/>
      <c r="EQZ37" s="389"/>
      <c r="ERA37" s="389"/>
      <c r="ERE37" s="385"/>
      <c r="ERQ37" s="385"/>
      <c r="EVC37" s="389"/>
      <c r="EVD37" s="389"/>
      <c r="EVE37" s="389"/>
      <c r="EVF37" s="389"/>
      <c r="EVG37" s="389"/>
      <c r="EVK37" s="385"/>
      <c r="EVW37" s="385"/>
      <c r="EZI37" s="389"/>
      <c r="EZJ37" s="389"/>
      <c r="EZK37" s="389"/>
      <c r="EZL37" s="389"/>
      <c r="EZM37" s="389"/>
      <c r="EZQ37" s="385"/>
      <c r="FAC37" s="385"/>
      <c r="FDO37" s="389"/>
      <c r="FDP37" s="389"/>
      <c r="FDQ37" s="389"/>
      <c r="FDR37" s="389"/>
      <c r="FDS37" s="389"/>
      <c r="FDW37" s="385"/>
      <c r="FEI37" s="385"/>
      <c r="FHU37" s="389"/>
      <c r="FHV37" s="389"/>
      <c r="FHW37" s="389"/>
      <c r="FHX37" s="389"/>
      <c r="FHY37" s="389"/>
      <c r="FIC37" s="385"/>
      <c r="FIO37" s="385"/>
      <c r="FMA37" s="389"/>
      <c r="FMB37" s="389"/>
      <c r="FMC37" s="389"/>
      <c r="FMD37" s="389"/>
      <c r="FME37" s="389"/>
      <c r="FMI37" s="385"/>
      <c r="FMU37" s="385"/>
      <c r="FQG37" s="389"/>
      <c r="FQH37" s="389"/>
      <c r="FQI37" s="389"/>
      <c r="FQJ37" s="389"/>
      <c r="FQK37" s="389"/>
      <c r="FQO37" s="385"/>
      <c r="FRA37" s="385"/>
      <c r="FUM37" s="389"/>
      <c r="FUN37" s="389"/>
      <c r="FUO37" s="389"/>
      <c r="FUP37" s="389"/>
      <c r="FUQ37" s="389"/>
      <c r="FUU37" s="385"/>
      <c r="FVG37" s="385"/>
      <c r="FYS37" s="389"/>
      <c r="FYT37" s="389"/>
      <c r="FYU37" s="389"/>
      <c r="FYV37" s="389"/>
      <c r="FYW37" s="389"/>
      <c r="FZA37" s="385"/>
      <c r="FZM37" s="385"/>
      <c r="GCY37" s="389"/>
      <c r="GCZ37" s="389"/>
      <c r="GDA37" s="389"/>
      <c r="GDB37" s="389"/>
      <c r="GDC37" s="389"/>
      <c r="GDG37" s="385"/>
      <c r="GDS37" s="385"/>
      <c r="GHE37" s="389"/>
      <c r="GHF37" s="389"/>
      <c r="GHG37" s="389"/>
      <c r="GHH37" s="389"/>
      <c r="GHI37" s="389"/>
      <c r="GHM37" s="385"/>
      <c r="GHY37" s="385"/>
      <c r="GLK37" s="389"/>
      <c r="GLL37" s="389"/>
      <c r="GLM37" s="389"/>
      <c r="GLN37" s="389"/>
      <c r="GLO37" s="389"/>
      <c r="GLS37" s="385"/>
      <c r="GME37" s="385"/>
      <c r="GPQ37" s="389"/>
      <c r="GPR37" s="389"/>
      <c r="GPS37" s="389"/>
      <c r="GPT37" s="389"/>
      <c r="GPU37" s="389"/>
      <c r="GPY37" s="385"/>
      <c r="GQK37" s="385"/>
      <c r="GTW37" s="389"/>
      <c r="GTX37" s="389"/>
      <c r="GTY37" s="389"/>
      <c r="GTZ37" s="389"/>
      <c r="GUA37" s="389"/>
      <c r="GUE37" s="385"/>
      <c r="GUQ37" s="385"/>
      <c r="GYC37" s="389"/>
      <c r="GYD37" s="389"/>
      <c r="GYE37" s="389"/>
      <c r="GYF37" s="389"/>
      <c r="GYG37" s="389"/>
      <c r="GYK37" s="385"/>
      <c r="GYW37" s="385"/>
      <c r="HCI37" s="389"/>
      <c r="HCJ37" s="389"/>
      <c r="HCK37" s="389"/>
      <c r="HCL37" s="389"/>
      <c r="HCM37" s="389"/>
      <c r="HCQ37" s="385"/>
      <c r="HDC37" s="385"/>
      <c r="HGO37" s="389"/>
      <c r="HGP37" s="389"/>
      <c r="HGQ37" s="389"/>
      <c r="HGR37" s="389"/>
      <c r="HGS37" s="389"/>
      <c r="HGW37" s="385"/>
      <c r="HHI37" s="385"/>
      <c r="HKU37" s="389"/>
      <c r="HKV37" s="389"/>
      <c r="HKW37" s="389"/>
      <c r="HKX37" s="389"/>
      <c r="HKY37" s="389"/>
      <c r="HLC37" s="385"/>
      <c r="HLO37" s="385"/>
      <c r="HPA37" s="389"/>
      <c r="HPB37" s="389"/>
      <c r="HPC37" s="389"/>
      <c r="HPD37" s="389"/>
      <c r="HPE37" s="389"/>
      <c r="HPI37" s="385"/>
      <c r="HPU37" s="385"/>
      <c r="HTG37" s="389"/>
      <c r="HTH37" s="389"/>
      <c r="HTI37" s="389"/>
      <c r="HTJ37" s="389"/>
      <c r="HTK37" s="389"/>
      <c r="HTO37" s="385"/>
      <c r="HUA37" s="385"/>
      <c r="HXM37" s="389"/>
      <c r="HXN37" s="389"/>
      <c r="HXO37" s="389"/>
      <c r="HXP37" s="389"/>
      <c r="HXQ37" s="389"/>
      <c r="HXU37" s="385"/>
      <c r="HYG37" s="385"/>
      <c r="IBS37" s="389"/>
      <c r="IBT37" s="389"/>
      <c r="IBU37" s="389"/>
      <c r="IBV37" s="389"/>
      <c r="IBW37" s="389"/>
      <c r="ICA37" s="385"/>
      <c r="ICM37" s="385"/>
      <c r="IFY37" s="389"/>
      <c r="IFZ37" s="389"/>
      <c r="IGA37" s="389"/>
      <c r="IGB37" s="389"/>
      <c r="IGC37" s="389"/>
      <c r="IGG37" s="385"/>
      <c r="IGS37" s="385"/>
      <c r="IKE37" s="389"/>
      <c r="IKF37" s="389"/>
      <c r="IKG37" s="389"/>
      <c r="IKH37" s="389"/>
      <c r="IKI37" s="389"/>
      <c r="IKM37" s="385"/>
      <c r="IKY37" s="385"/>
      <c r="IOK37" s="389"/>
      <c r="IOL37" s="389"/>
      <c r="IOM37" s="389"/>
      <c r="ION37" s="389"/>
      <c r="IOO37" s="389"/>
      <c r="IOS37" s="385"/>
      <c r="IPE37" s="385"/>
      <c r="ISQ37" s="389"/>
      <c r="ISR37" s="389"/>
      <c r="ISS37" s="389"/>
      <c r="IST37" s="389"/>
      <c r="ISU37" s="389"/>
      <c r="ISY37" s="385"/>
      <c r="ITK37" s="385"/>
      <c r="IWW37" s="389"/>
      <c r="IWX37" s="389"/>
      <c r="IWY37" s="389"/>
      <c r="IWZ37" s="389"/>
      <c r="IXA37" s="389"/>
      <c r="IXE37" s="385"/>
      <c r="IXQ37" s="385"/>
      <c r="JBC37" s="389"/>
      <c r="JBD37" s="389"/>
      <c r="JBE37" s="389"/>
      <c r="JBF37" s="389"/>
      <c r="JBG37" s="389"/>
      <c r="JBK37" s="385"/>
      <c r="JBW37" s="385"/>
      <c r="JFI37" s="389"/>
      <c r="JFJ37" s="389"/>
      <c r="JFK37" s="389"/>
      <c r="JFL37" s="389"/>
      <c r="JFM37" s="389"/>
      <c r="JFQ37" s="385"/>
      <c r="JGC37" s="385"/>
      <c r="JJO37" s="389"/>
      <c r="JJP37" s="389"/>
      <c r="JJQ37" s="389"/>
      <c r="JJR37" s="389"/>
      <c r="JJS37" s="389"/>
      <c r="JJW37" s="385"/>
      <c r="JKI37" s="385"/>
      <c r="JNU37" s="389"/>
      <c r="JNV37" s="389"/>
      <c r="JNW37" s="389"/>
      <c r="JNX37" s="389"/>
      <c r="JNY37" s="389"/>
      <c r="JOC37" s="385"/>
      <c r="JOO37" s="385"/>
      <c r="JSA37" s="389"/>
      <c r="JSB37" s="389"/>
      <c r="JSC37" s="389"/>
      <c r="JSD37" s="389"/>
      <c r="JSE37" s="389"/>
      <c r="JSI37" s="385"/>
      <c r="JSU37" s="385"/>
      <c r="JWG37" s="389"/>
      <c r="JWH37" s="389"/>
      <c r="JWI37" s="389"/>
      <c r="JWJ37" s="389"/>
      <c r="JWK37" s="389"/>
      <c r="JWO37" s="385"/>
      <c r="JXA37" s="385"/>
      <c r="KAM37" s="389"/>
      <c r="KAN37" s="389"/>
      <c r="KAO37" s="389"/>
      <c r="KAP37" s="389"/>
      <c r="KAQ37" s="389"/>
      <c r="KAU37" s="385"/>
      <c r="KBG37" s="385"/>
      <c r="KES37" s="389"/>
      <c r="KET37" s="389"/>
      <c r="KEU37" s="389"/>
      <c r="KEV37" s="389"/>
      <c r="KEW37" s="389"/>
      <c r="KFA37" s="385"/>
      <c r="KFM37" s="385"/>
      <c r="KIY37" s="389"/>
      <c r="KIZ37" s="389"/>
      <c r="KJA37" s="389"/>
      <c r="KJB37" s="389"/>
      <c r="KJC37" s="389"/>
      <c r="KJG37" s="385"/>
      <c r="KJS37" s="385"/>
      <c r="KNE37" s="389"/>
      <c r="KNF37" s="389"/>
      <c r="KNG37" s="389"/>
      <c r="KNH37" s="389"/>
      <c r="KNI37" s="389"/>
      <c r="KNM37" s="385"/>
      <c r="KNY37" s="385"/>
      <c r="KRK37" s="389"/>
      <c r="KRL37" s="389"/>
      <c r="KRM37" s="389"/>
      <c r="KRN37" s="389"/>
      <c r="KRO37" s="389"/>
      <c r="KRS37" s="385"/>
      <c r="KSE37" s="385"/>
      <c r="KVQ37" s="389"/>
      <c r="KVR37" s="389"/>
      <c r="KVS37" s="389"/>
      <c r="KVT37" s="389"/>
      <c r="KVU37" s="389"/>
      <c r="KVY37" s="385"/>
      <c r="KWK37" s="385"/>
      <c r="KZW37" s="389"/>
      <c r="KZX37" s="389"/>
      <c r="KZY37" s="389"/>
      <c r="KZZ37" s="389"/>
      <c r="LAA37" s="389"/>
      <c r="LAE37" s="385"/>
      <c r="LAQ37" s="385"/>
      <c r="LEC37" s="389"/>
      <c r="LED37" s="389"/>
      <c r="LEE37" s="389"/>
      <c r="LEF37" s="389"/>
      <c r="LEG37" s="389"/>
      <c r="LEK37" s="385"/>
      <c r="LEW37" s="385"/>
      <c r="LII37" s="389"/>
      <c r="LIJ37" s="389"/>
      <c r="LIK37" s="389"/>
      <c r="LIL37" s="389"/>
      <c r="LIM37" s="389"/>
      <c r="LIQ37" s="385"/>
      <c r="LJC37" s="385"/>
      <c r="LMO37" s="389"/>
      <c r="LMP37" s="389"/>
      <c r="LMQ37" s="389"/>
      <c r="LMR37" s="389"/>
      <c r="LMS37" s="389"/>
      <c r="LMW37" s="385"/>
      <c r="LNI37" s="385"/>
      <c r="LQU37" s="389"/>
      <c r="LQV37" s="389"/>
      <c r="LQW37" s="389"/>
      <c r="LQX37" s="389"/>
      <c r="LQY37" s="389"/>
      <c r="LRC37" s="385"/>
      <c r="LRO37" s="385"/>
      <c r="LVA37" s="389"/>
      <c r="LVB37" s="389"/>
      <c r="LVC37" s="389"/>
      <c r="LVD37" s="389"/>
      <c r="LVE37" s="389"/>
      <c r="LVI37" s="385"/>
      <c r="LVU37" s="385"/>
      <c r="LZG37" s="389"/>
      <c r="LZH37" s="389"/>
      <c r="LZI37" s="389"/>
      <c r="LZJ37" s="389"/>
      <c r="LZK37" s="389"/>
      <c r="LZO37" s="385"/>
      <c r="MAA37" s="385"/>
      <c r="MDM37" s="389"/>
      <c r="MDN37" s="389"/>
      <c r="MDO37" s="389"/>
      <c r="MDP37" s="389"/>
      <c r="MDQ37" s="389"/>
      <c r="MDU37" s="385"/>
      <c r="MEG37" s="385"/>
      <c r="MHS37" s="389"/>
      <c r="MHT37" s="389"/>
      <c r="MHU37" s="389"/>
      <c r="MHV37" s="389"/>
      <c r="MHW37" s="389"/>
      <c r="MIA37" s="385"/>
      <c r="MIM37" s="385"/>
      <c r="MLY37" s="389"/>
      <c r="MLZ37" s="389"/>
      <c r="MMA37" s="389"/>
      <c r="MMB37" s="389"/>
      <c r="MMC37" s="389"/>
      <c r="MMG37" s="385"/>
      <c r="MMS37" s="385"/>
      <c r="MQE37" s="389"/>
      <c r="MQF37" s="389"/>
      <c r="MQG37" s="389"/>
      <c r="MQH37" s="389"/>
      <c r="MQI37" s="389"/>
      <c r="MQM37" s="385"/>
      <c r="MQY37" s="385"/>
      <c r="MUK37" s="389"/>
      <c r="MUL37" s="389"/>
      <c r="MUM37" s="389"/>
      <c r="MUN37" s="389"/>
      <c r="MUO37" s="389"/>
      <c r="MUS37" s="385"/>
      <c r="MVE37" s="385"/>
      <c r="MYQ37" s="389"/>
      <c r="MYR37" s="389"/>
      <c r="MYS37" s="389"/>
      <c r="MYT37" s="389"/>
      <c r="MYU37" s="389"/>
      <c r="MYY37" s="385"/>
      <c r="MZK37" s="385"/>
      <c r="NCW37" s="389"/>
      <c r="NCX37" s="389"/>
      <c r="NCY37" s="389"/>
      <c r="NCZ37" s="389"/>
      <c r="NDA37" s="389"/>
      <c r="NDE37" s="385"/>
      <c r="NDQ37" s="385"/>
      <c r="NHC37" s="389"/>
      <c r="NHD37" s="389"/>
      <c r="NHE37" s="389"/>
      <c r="NHF37" s="389"/>
      <c r="NHG37" s="389"/>
      <c r="NHK37" s="385"/>
      <c r="NHW37" s="385"/>
      <c r="NLI37" s="389"/>
      <c r="NLJ37" s="389"/>
      <c r="NLK37" s="389"/>
      <c r="NLL37" s="389"/>
      <c r="NLM37" s="389"/>
      <c r="NLQ37" s="385"/>
      <c r="NMC37" s="385"/>
      <c r="NPO37" s="389"/>
      <c r="NPP37" s="389"/>
      <c r="NPQ37" s="389"/>
      <c r="NPR37" s="389"/>
      <c r="NPS37" s="389"/>
      <c r="NPW37" s="385"/>
      <c r="NQI37" s="385"/>
      <c r="NTU37" s="389"/>
      <c r="NTV37" s="389"/>
      <c r="NTW37" s="389"/>
      <c r="NTX37" s="389"/>
      <c r="NTY37" s="389"/>
      <c r="NUC37" s="385"/>
      <c r="NUO37" s="385"/>
      <c r="NYA37" s="389"/>
      <c r="NYB37" s="389"/>
      <c r="NYC37" s="389"/>
      <c r="NYD37" s="389"/>
      <c r="NYE37" s="389"/>
      <c r="NYI37" s="385"/>
      <c r="NYU37" s="385"/>
      <c r="OCG37" s="389"/>
      <c r="OCH37" s="389"/>
      <c r="OCI37" s="389"/>
      <c r="OCJ37" s="389"/>
      <c r="OCK37" s="389"/>
      <c r="OCO37" s="385"/>
      <c r="ODA37" s="385"/>
      <c r="OGM37" s="389"/>
      <c r="OGN37" s="389"/>
      <c r="OGO37" s="389"/>
      <c r="OGP37" s="389"/>
      <c r="OGQ37" s="389"/>
      <c r="OGU37" s="385"/>
      <c r="OHG37" s="385"/>
      <c r="OKS37" s="389"/>
      <c r="OKT37" s="389"/>
      <c r="OKU37" s="389"/>
      <c r="OKV37" s="389"/>
      <c r="OKW37" s="389"/>
      <c r="OLA37" s="385"/>
      <c r="OLM37" s="385"/>
      <c r="OOY37" s="389"/>
      <c r="OOZ37" s="389"/>
      <c r="OPA37" s="389"/>
      <c r="OPB37" s="389"/>
      <c r="OPC37" s="389"/>
      <c r="OPG37" s="385"/>
      <c r="OPS37" s="385"/>
      <c r="OTE37" s="389"/>
      <c r="OTF37" s="389"/>
      <c r="OTG37" s="389"/>
      <c r="OTH37" s="389"/>
      <c r="OTI37" s="389"/>
      <c r="OTM37" s="385"/>
      <c r="OTY37" s="385"/>
      <c r="OXK37" s="389"/>
      <c r="OXL37" s="389"/>
      <c r="OXM37" s="389"/>
      <c r="OXN37" s="389"/>
      <c r="OXO37" s="389"/>
      <c r="OXS37" s="385"/>
      <c r="OYE37" s="385"/>
      <c r="PBQ37" s="389"/>
      <c r="PBR37" s="389"/>
      <c r="PBS37" s="389"/>
      <c r="PBT37" s="389"/>
      <c r="PBU37" s="389"/>
      <c r="PBY37" s="385"/>
      <c r="PCK37" s="385"/>
      <c r="PFW37" s="389"/>
      <c r="PFX37" s="389"/>
      <c r="PFY37" s="389"/>
      <c r="PFZ37" s="389"/>
      <c r="PGA37" s="389"/>
      <c r="PGE37" s="385"/>
      <c r="PGQ37" s="385"/>
      <c r="PKC37" s="389"/>
      <c r="PKD37" s="389"/>
      <c r="PKE37" s="389"/>
      <c r="PKF37" s="389"/>
      <c r="PKG37" s="389"/>
      <c r="PKK37" s="385"/>
      <c r="PKW37" s="385"/>
      <c r="POI37" s="389"/>
      <c r="POJ37" s="389"/>
      <c r="POK37" s="389"/>
      <c r="POL37" s="389"/>
      <c r="POM37" s="389"/>
    </row>
    <row r="38" spans="11:1005 1094:1995 2085:2985 3075:4085 4175:5075 5165:6065 6155:7165 7255:8155 8245:9145 9235:10233 10245:11219" x14ac:dyDescent="0.25">
      <c r="K38" s="391"/>
      <c r="CZ38" s="385">
        <v>36</v>
      </c>
      <c r="DA38" s="389"/>
      <c r="DB38" s="389"/>
      <c r="DC38" s="389"/>
      <c r="DD38" s="389"/>
      <c r="DE38" s="389"/>
      <c r="DI38" s="385"/>
      <c r="DU38" s="385"/>
      <c r="HF38" s="385">
        <v>36</v>
      </c>
      <c r="HG38" s="389"/>
      <c r="HH38" s="389"/>
      <c r="HI38" s="389"/>
      <c r="HJ38" s="389"/>
      <c r="HK38" s="389"/>
      <c r="HO38" s="385"/>
      <c r="IA38" s="385"/>
      <c r="LL38" s="385">
        <v>36</v>
      </c>
      <c r="LM38" s="389"/>
      <c r="LN38" s="389"/>
      <c r="LO38" s="389"/>
      <c r="LP38" s="389"/>
      <c r="LQ38" s="389"/>
      <c r="LU38" s="385"/>
      <c r="MG38" s="385"/>
      <c r="PR38" s="385">
        <v>36</v>
      </c>
      <c r="PS38" s="389"/>
      <c r="PT38" s="389"/>
      <c r="PU38" s="389"/>
      <c r="PV38" s="389"/>
      <c r="PW38" s="389"/>
      <c r="QA38" s="385"/>
      <c r="QM38" s="385"/>
      <c r="TX38" s="385">
        <v>36</v>
      </c>
      <c r="TY38" s="389"/>
      <c r="TZ38" s="389"/>
      <c r="UA38" s="389"/>
      <c r="UB38" s="389"/>
      <c r="UC38" s="389"/>
      <c r="UG38" s="385"/>
      <c r="US38" s="385"/>
      <c r="YD38" s="385">
        <v>36</v>
      </c>
      <c r="YE38" s="389"/>
      <c r="YF38" s="389"/>
      <c r="YG38" s="389"/>
      <c r="YH38" s="389"/>
      <c r="YI38" s="389"/>
      <c r="YM38" s="385"/>
      <c r="YY38" s="385"/>
      <c r="ACJ38" s="385">
        <v>36</v>
      </c>
      <c r="ACK38" s="389"/>
      <c r="ACL38" s="389"/>
      <c r="ACM38" s="389"/>
      <c r="ACN38" s="389"/>
      <c r="ACO38" s="389"/>
      <c r="ACS38" s="385"/>
      <c r="ADE38" s="385"/>
      <c r="AGP38" s="385">
        <v>36</v>
      </c>
      <c r="AGQ38" s="389"/>
      <c r="AGR38" s="389"/>
      <c r="AGS38" s="389"/>
      <c r="AGT38" s="389"/>
      <c r="AGU38" s="389"/>
      <c r="AGY38" s="385"/>
      <c r="AHK38" s="385"/>
      <c r="AKV38" s="385">
        <v>36</v>
      </c>
      <c r="AKW38" s="389"/>
      <c r="AKX38" s="389"/>
      <c r="AKY38" s="389"/>
      <c r="AKZ38" s="389"/>
      <c r="ALA38" s="389"/>
      <c r="ALE38" s="385"/>
      <c r="ALQ38" s="385"/>
      <c r="APB38" s="385">
        <v>36</v>
      </c>
      <c r="APC38" s="389"/>
      <c r="APD38" s="389"/>
      <c r="APE38" s="389"/>
      <c r="APF38" s="389"/>
      <c r="APG38" s="389"/>
      <c r="APK38" s="385"/>
      <c r="APW38" s="385"/>
      <c r="ATH38" s="385">
        <v>36</v>
      </c>
      <c r="ATI38" s="389"/>
      <c r="ATJ38" s="389"/>
      <c r="ATK38" s="389"/>
      <c r="ATL38" s="389"/>
      <c r="ATM38" s="389"/>
      <c r="ATQ38" s="385"/>
      <c r="AUC38" s="385"/>
      <c r="AXO38" s="389"/>
      <c r="AXP38" s="389"/>
      <c r="AXQ38" s="389"/>
      <c r="AXR38" s="389"/>
      <c r="AXS38" s="389"/>
      <c r="AXW38" s="385"/>
      <c r="AYI38" s="385"/>
      <c r="BBU38" s="389"/>
      <c r="BBV38" s="389"/>
      <c r="BBW38" s="389"/>
      <c r="BBX38" s="389"/>
      <c r="BBY38" s="389"/>
      <c r="BCC38" s="385"/>
      <c r="BCO38" s="385"/>
      <c r="BGA38" s="389"/>
      <c r="BGB38" s="389"/>
      <c r="BGC38" s="389"/>
      <c r="BGD38" s="389"/>
      <c r="BGE38" s="389"/>
      <c r="BGI38" s="385"/>
      <c r="BGU38" s="385"/>
      <c r="BKG38" s="389"/>
      <c r="BKH38" s="389"/>
      <c r="BKI38" s="389"/>
      <c r="BKJ38" s="389"/>
      <c r="BKK38" s="389"/>
      <c r="BKO38" s="385"/>
      <c r="BLA38" s="385"/>
      <c r="BOM38" s="389"/>
      <c r="BON38" s="389"/>
      <c r="BOO38" s="389"/>
      <c r="BOP38" s="389"/>
      <c r="BOQ38" s="389"/>
      <c r="BOU38" s="385"/>
      <c r="BPG38" s="385"/>
      <c r="BSS38" s="389"/>
      <c r="BST38" s="389"/>
      <c r="BSU38" s="389"/>
      <c r="BSV38" s="389"/>
      <c r="BSW38" s="389"/>
      <c r="BTA38" s="385"/>
      <c r="BTM38" s="385"/>
      <c r="BWY38" s="389"/>
      <c r="BWZ38" s="389"/>
      <c r="BXA38" s="389"/>
      <c r="BXB38" s="389"/>
      <c r="BXC38" s="389"/>
      <c r="BXG38" s="385"/>
      <c r="BXS38" s="385"/>
      <c r="CBE38" s="389"/>
      <c r="CBF38" s="389"/>
      <c r="CBG38" s="389"/>
      <c r="CBH38" s="389"/>
      <c r="CBI38" s="389"/>
      <c r="CBM38" s="385"/>
      <c r="CBY38" s="385"/>
      <c r="CFK38" s="389"/>
      <c r="CFL38" s="389"/>
      <c r="CFM38" s="389"/>
      <c r="CFN38" s="389"/>
      <c r="CFO38" s="389"/>
      <c r="CFS38" s="385"/>
      <c r="CGE38" s="385"/>
      <c r="CJQ38" s="389"/>
      <c r="CJR38" s="389"/>
      <c r="CJS38" s="389"/>
      <c r="CJT38" s="389"/>
      <c r="CJU38" s="389"/>
      <c r="CJY38" s="385"/>
      <c r="CKK38" s="385"/>
      <c r="CNW38" s="389"/>
      <c r="CNX38" s="389"/>
      <c r="CNY38" s="389"/>
      <c r="CNZ38" s="389"/>
      <c r="COA38" s="389"/>
      <c r="COE38" s="385"/>
      <c r="COQ38" s="385"/>
      <c r="CSC38" s="389"/>
      <c r="CSD38" s="389"/>
      <c r="CSE38" s="389"/>
      <c r="CSF38" s="389"/>
      <c r="CSG38" s="389"/>
      <c r="CSK38" s="385"/>
      <c r="CSW38" s="385"/>
      <c r="CWI38" s="389"/>
      <c r="CWJ38" s="389"/>
      <c r="CWK38" s="389"/>
      <c r="CWL38" s="389"/>
      <c r="CWM38" s="389"/>
      <c r="CWQ38" s="385"/>
      <c r="CXC38" s="385"/>
      <c r="DAO38" s="389"/>
      <c r="DAP38" s="389"/>
      <c r="DAQ38" s="389"/>
      <c r="DAR38" s="389"/>
      <c r="DAS38" s="389"/>
      <c r="DAW38" s="385"/>
      <c r="DBI38" s="385"/>
      <c r="DEU38" s="389"/>
      <c r="DEV38" s="389"/>
      <c r="DEW38" s="389"/>
      <c r="DEX38" s="389"/>
      <c r="DEY38" s="389"/>
      <c r="DFC38" s="385"/>
      <c r="DFO38" s="385"/>
      <c r="DJA38" s="389"/>
      <c r="DJB38" s="389"/>
      <c r="DJC38" s="389"/>
      <c r="DJD38" s="389"/>
      <c r="DJE38" s="389"/>
      <c r="DJI38" s="385"/>
      <c r="DJU38" s="385"/>
      <c r="DNG38" s="389"/>
      <c r="DNH38" s="389"/>
      <c r="DNI38" s="389"/>
      <c r="DNJ38" s="389"/>
      <c r="DNK38" s="389"/>
      <c r="DNO38" s="385"/>
      <c r="DOA38" s="385"/>
      <c r="DRM38" s="389"/>
      <c r="DRN38" s="389"/>
      <c r="DRO38" s="389"/>
      <c r="DRP38" s="389"/>
      <c r="DRQ38" s="389"/>
      <c r="DRU38" s="385"/>
      <c r="DSG38" s="385"/>
      <c r="DVS38" s="389"/>
      <c r="DVT38" s="389"/>
      <c r="DVU38" s="389"/>
      <c r="DVV38" s="389"/>
      <c r="DVW38" s="389"/>
      <c r="DWA38" s="385"/>
      <c r="DWM38" s="385"/>
      <c r="DZY38" s="389"/>
      <c r="DZZ38" s="389"/>
      <c r="EAA38" s="389"/>
      <c r="EAB38" s="389"/>
      <c r="EAC38" s="389"/>
      <c r="EAG38" s="385"/>
      <c r="EAS38" s="385"/>
      <c r="EEE38" s="389"/>
      <c r="EEF38" s="389"/>
      <c r="EEG38" s="389"/>
      <c r="EEH38" s="389"/>
      <c r="EEI38" s="389"/>
      <c r="EEM38" s="385"/>
      <c r="EEY38" s="385"/>
      <c r="EIK38" s="389"/>
      <c r="EIL38" s="389"/>
      <c r="EIM38" s="389"/>
      <c r="EIN38" s="389"/>
      <c r="EIO38" s="389"/>
      <c r="EIS38" s="385"/>
      <c r="EJE38" s="385"/>
      <c r="EMQ38" s="389"/>
      <c r="EMR38" s="389"/>
      <c r="EMS38" s="389"/>
      <c r="EMT38" s="389"/>
      <c r="EMU38" s="389"/>
      <c r="EMY38" s="385"/>
      <c r="ENK38" s="385"/>
      <c r="EQW38" s="389"/>
      <c r="EQX38" s="389"/>
      <c r="EQY38" s="389"/>
      <c r="EQZ38" s="389"/>
      <c r="ERA38" s="389"/>
      <c r="ERE38" s="385"/>
      <c r="ERQ38" s="385"/>
      <c r="EVC38" s="389"/>
      <c r="EVD38" s="389"/>
      <c r="EVE38" s="389"/>
      <c r="EVF38" s="389"/>
      <c r="EVG38" s="389"/>
      <c r="EVK38" s="385"/>
      <c r="EVW38" s="385"/>
      <c r="EZI38" s="389"/>
      <c r="EZJ38" s="389"/>
      <c r="EZK38" s="389"/>
      <c r="EZL38" s="389"/>
      <c r="EZM38" s="389"/>
      <c r="EZQ38" s="385"/>
      <c r="FAC38" s="385"/>
      <c r="FDO38" s="389"/>
      <c r="FDP38" s="389"/>
      <c r="FDQ38" s="389"/>
      <c r="FDR38" s="389"/>
      <c r="FDS38" s="389"/>
      <c r="FDW38" s="385"/>
      <c r="FEI38" s="385"/>
      <c r="FHU38" s="389"/>
      <c r="FHV38" s="389"/>
      <c r="FHW38" s="389"/>
      <c r="FHX38" s="389"/>
      <c r="FHY38" s="389"/>
      <c r="FIC38" s="385"/>
      <c r="FIO38" s="385"/>
      <c r="FMA38" s="389"/>
      <c r="FMB38" s="389"/>
      <c r="FMC38" s="389"/>
      <c r="FMD38" s="389"/>
      <c r="FME38" s="389"/>
      <c r="FMI38" s="385"/>
      <c r="FMU38" s="385"/>
      <c r="FQG38" s="389"/>
      <c r="FQH38" s="389"/>
      <c r="FQI38" s="389"/>
      <c r="FQJ38" s="389"/>
      <c r="FQK38" s="389"/>
      <c r="FQO38" s="385"/>
      <c r="FRA38" s="385"/>
      <c r="FUM38" s="389"/>
      <c r="FUN38" s="389"/>
      <c r="FUO38" s="389"/>
      <c r="FUP38" s="389"/>
      <c r="FUQ38" s="389"/>
      <c r="FUU38" s="385"/>
      <c r="FVG38" s="385"/>
      <c r="FYS38" s="389"/>
      <c r="FYT38" s="389"/>
      <c r="FYU38" s="389"/>
      <c r="FYV38" s="389"/>
      <c r="FYW38" s="389"/>
      <c r="FZA38" s="385"/>
      <c r="FZM38" s="385"/>
      <c r="GCY38" s="389"/>
      <c r="GCZ38" s="389"/>
      <c r="GDA38" s="389"/>
      <c r="GDB38" s="389"/>
      <c r="GDC38" s="389"/>
      <c r="GDG38" s="385"/>
      <c r="GDS38" s="385"/>
      <c r="GHE38" s="389"/>
      <c r="GHF38" s="389"/>
      <c r="GHG38" s="389"/>
      <c r="GHH38" s="389"/>
      <c r="GHI38" s="389"/>
      <c r="GHM38" s="385"/>
      <c r="GHY38" s="385"/>
      <c r="GLK38" s="389"/>
      <c r="GLL38" s="389"/>
      <c r="GLM38" s="389"/>
      <c r="GLN38" s="389"/>
      <c r="GLO38" s="389"/>
      <c r="GLS38" s="385"/>
      <c r="GME38" s="385"/>
      <c r="GPQ38" s="389"/>
      <c r="GPR38" s="389"/>
      <c r="GPS38" s="389"/>
      <c r="GPT38" s="389"/>
      <c r="GPU38" s="389"/>
      <c r="GPY38" s="385"/>
      <c r="GQK38" s="385"/>
      <c r="GTW38" s="389"/>
      <c r="GTX38" s="389"/>
      <c r="GTY38" s="389"/>
      <c r="GTZ38" s="389"/>
      <c r="GUA38" s="389"/>
      <c r="GUE38" s="385"/>
      <c r="GUQ38" s="385"/>
      <c r="GYC38" s="389"/>
      <c r="GYD38" s="389"/>
      <c r="GYE38" s="389"/>
      <c r="GYF38" s="389"/>
      <c r="GYG38" s="389"/>
      <c r="GYK38" s="385"/>
      <c r="GYW38" s="385"/>
      <c r="HCI38" s="389"/>
      <c r="HCJ38" s="389"/>
      <c r="HCK38" s="389"/>
      <c r="HCL38" s="389"/>
      <c r="HCM38" s="389"/>
      <c r="HCQ38" s="385"/>
      <c r="HDC38" s="385"/>
      <c r="HGO38" s="389"/>
      <c r="HGP38" s="389"/>
      <c r="HGQ38" s="389"/>
      <c r="HGR38" s="389"/>
      <c r="HGS38" s="389"/>
      <c r="HGW38" s="385"/>
      <c r="HHI38" s="385"/>
      <c r="HKU38" s="389"/>
      <c r="HKV38" s="389"/>
      <c r="HKW38" s="389"/>
      <c r="HKX38" s="389"/>
      <c r="HKY38" s="389"/>
      <c r="HLC38" s="385"/>
      <c r="HLO38" s="385"/>
      <c r="HPA38" s="389"/>
      <c r="HPB38" s="389"/>
      <c r="HPC38" s="389"/>
      <c r="HPD38" s="389"/>
      <c r="HPE38" s="389"/>
      <c r="HPI38" s="385"/>
      <c r="HPU38" s="385"/>
      <c r="HTG38" s="389"/>
      <c r="HTH38" s="389"/>
      <c r="HTI38" s="389"/>
      <c r="HTJ38" s="389"/>
      <c r="HTK38" s="389"/>
      <c r="HTO38" s="385"/>
      <c r="HUA38" s="385"/>
      <c r="HXM38" s="389"/>
      <c r="HXN38" s="389"/>
      <c r="HXO38" s="389"/>
      <c r="HXP38" s="389"/>
      <c r="HXQ38" s="389"/>
      <c r="HXU38" s="385"/>
      <c r="HYG38" s="385"/>
      <c r="IBS38" s="389"/>
      <c r="IBT38" s="389"/>
      <c r="IBU38" s="389"/>
      <c r="IBV38" s="389"/>
      <c r="IBW38" s="389"/>
      <c r="ICA38" s="385"/>
      <c r="ICM38" s="385"/>
      <c r="IFY38" s="389"/>
      <c r="IFZ38" s="389"/>
      <c r="IGA38" s="389"/>
      <c r="IGB38" s="389"/>
      <c r="IGC38" s="389"/>
      <c r="IGG38" s="385"/>
      <c r="IGS38" s="385"/>
      <c r="IKE38" s="389"/>
      <c r="IKF38" s="389"/>
      <c r="IKG38" s="389"/>
      <c r="IKH38" s="389"/>
      <c r="IKI38" s="389"/>
      <c r="IKM38" s="385"/>
      <c r="IKY38" s="385"/>
      <c r="IOK38" s="389"/>
      <c r="IOL38" s="389"/>
      <c r="IOM38" s="389"/>
      <c r="ION38" s="389"/>
      <c r="IOO38" s="389"/>
      <c r="IOS38" s="385"/>
      <c r="IPE38" s="385"/>
      <c r="ISQ38" s="389"/>
      <c r="ISR38" s="389"/>
      <c r="ISS38" s="389"/>
      <c r="IST38" s="389"/>
      <c r="ISU38" s="389"/>
      <c r="ISY38" s="385"/>
      <c r="ITK38" s="385"/>
      <c r="IWW38" s="389"/>
      <c r="IWX38" s="389"/>
      <c r="IWY38" s="389"/>
      <c r="IWZ38" s="389"/>
      <c r="IXA38" s="389"/>
      <c r="IXE38" s="385"/>
      <c r="IXQ38" s="385"/>
      <c r="JBC38" s="389"/>
      <c r="JBD38" s="389"/>
      <c r="JBE38" s="389"/>
      <c r="JBF38" s="389"/>
      <c r="JBG38" s="389"/>
      <c r="JBK38" s="385"/>
      <c r="JBW38" s="385"/>
      <c r="JFI38" s="389"/>
      <c r="JFJ38" s="389"/>
      <c r="JFK38" s="389"/>
      <c r="JFL38" s="389"/>
      <c r="JFM38" s="389"/>
      <c r="JFQ38" s="385"/>
      <c r="JGC38" s="385"/>
      <c r="JJO38" s="389"/>
      <c r="JJP38" s="389"/>
      <c r="JJQ38" s="389"/>
      <c r="JJR38" s="389"/>
      <c r="JJS38" s="389"/>
      <c r="JJW38" s="385"/>
      <c r="JKI38" s="385"/>
      <c r="JNU38" s="389"/>
      <c r="JNV38" s="389"/>
      <c r="JNW38" s="389"/>
      <c r="JNX38" s="389"/>
      <c r="JNY38" s="389"/>
      <c r="JOC38" s="385"/>
      <c r="JOO38" s="385"/>
      <c r="JSA38" s="389"/>
      <c r="JSB38" s="389"/>
      <c r="JSC38" s="389"/>
      <c r="JSD38" s="389"/>
      <c r="JSE38" s="389"/>
      <c r="JSI38" s="385"/>
      <c r="JSU38" s="385"/>
      <c r="JWG38" s="389"/>
      <c r="JWH38" s="389"/>
      <c r="JWI38" s="389"/>
      <c r="JWJ38" s="389"/>
      <c r="JWK38" s="389"/>
      <c r="JWO38" s="385"/>
      <c r="JXA38" s="385"/>
      <c r="KAM38" s="389"/>
      <c r="KAN38" s="389"/>
      <c r="KAO38" s="389"/>
      <c r="KAP38" s="389"/>
      <c r="KAQ38" s="389"/>
      <c r="KAU38" s="385"/>
      <c r="KBG38" s="385"/>
      <c r="KES38" s="389"/>
      <c r="KET38" s="389"/>
      <c r="KEU38" s="389"/>
      <c r="KEV38" s="389"/>
      <c r="KEW38" s="389"/>
      <c r="KFA38" s="385"/>
      <c r="KFM38" s="385"/>
      <c r="KIY38" s="389"/>
      <c r="KIZ38" s="389"/>
      <c r="KJA38" s="389"/>
      <c r="KJB38" s="389"/>
      <c r="KJC38" s="389"/>
      <c r="KJG38" s="385"/>
      <c r="KJS38" s="385"/>
      <c r="KNE38" s="389"/>
      <c r="KNF38" s="389"/>
      <c r="KNG38" s="389"/>
      <c r="KNH38" s="389"/>
      <c r="KNI38" s="389"/>
      <c r="KNM38" s="385"/>
      <c r="KNY38" s="385"/>
      <c r="KRK38" s="389"/>
      <c r="KRL38" s="389"/>
      <c r="KRM38" s="389"/>
      <c r="KRN38" s="389"/>
      <c r="KRO38" s="389"/>
      <c r="KRS38" s="385"/>
      <c r="KSE38" s="385"/>
      <c r="KVQ38" s="389"/>
      <c r="KVR38" s="389"/>
      <c r="KVS38" s="389"/>
      <c r="KVT38" s="389"/>
      <c r="KVU38" s="389"/>
      <c r="KVY38" s="385"/>
      <c r="KWK38" s="385"/>
      <c r="KZW38" s="389"/>
      <c r="KZX38" s="389"/>
      <c r="KZY38" s="389"/>
      <c r="KZZ38" s="389"/>
      <c r="LAA38" s="389"/>
      <c r="LAE38" s="385"/>
      <c r="LAQ38" s="385"/>
      <c r="LEC38" s="389"/>
      <c r="LED38" s="389"/>
      <c r="LEE38" s="389"/>
      <c r="LEF38" s="389"/>
      <c r="LEG38" s="389"/>
      <c r="LEK38" s="385"/>
      <c r="LEW38" s="385"/>
      <c r="LII38" s="389"/>
      <c r="LIJ38" s="389"/>
      <c r="LIK38" s="389"/>
      <c r="LIL38" s="389"/>
      <c r="LIM38" s="389"/>
      <c r="LIQ38" s="385"/>
      <c r="LJC38" s="385"/>
      <c r="LMO38" s="389"/>
      <c r="LMP38" s="389"/>
      <c r="LMQ38" s="389"/>
      <c r="LMR38" s="389"/>
      <c r="LMS38" s="389"/>
      <c r="LMW38" s="385"/>
      <c r="LNI38" s="385"/>
      <c r="LQU38" s="389"/>
      <c r="LQV38" s="389"/>
      <c r="LQW38" s="389"/>
      <c r="LQX38" s="389"/>
      <c r="LQY38" s="389"/>
      <c r="LRC38" s="385"/>
      <c r="LRO38" s="385"/>
      <c r="LVA38" s="389"/>
      <c r="LVB38" s="389"/>
      <c r="LVC38" s="389"/>
      <c r="LVD38" s="389"/>
      <c r="LVE38" s="389"/>
      <c r="LVI38" s="385"/>
      <c r="LVU38" s="385"/>
      <c r="LZG38" s="389"/>
      <c r="LZH38" s="389"/>
      <c r="LZI38" s="389"/>
      <c r="LZJ38" s="389"/>
      <c r="LZK38" s="389"/>
      <c r="LZO38" s="385"/>
      <c r="MAA38" s="385"/>
      <c r="MDM38" s="389"/>
      <c r="MDN38" s="389"/>
      <c r="MDO38" s="389"/>
      <c r="MDP38" s="389"/>
      <c r="MDQ38" s="389"/>
      <c r="MDU38" s="385"/>
      <c r="MEG38" s="385"/>
      <c r="MHS38" s="389"/>
      <c r="MHT38" s="389"/>
      <c r="MHU38" s="389"/>
      <c r="MHV38" s="389"/>
      <c r="MHW38" s="389"/>
      <c r="MIA38" s="385"/>
      <c r="MIM38" s="385"/>
      <c r="MLY38" s="389"/>
      <c r="MLZ38" s="389"/>
      <c r="MMA38" s="389"/>
      <c r="MMB38" s="389"/>
      <c r="MMC38" s="389"/>
      <c r="MMG38" s="385"/>
      <c r="MMS38" s="385"/>
      <c r="MQE38" s="389"/>
      <c r="MQF38" s="389"/>
      <c r="MQG38" s="389"/>
      <c r="MQH38" s="389"/>
      <c r="MQI38" s="389"/>
      <c r="MQM38" s="385"/>
      <c r="MQY38" s="385"/>
      <c r="MUK38" s="389"/>
      <c r="MUL38" s="389"/>
      <c r="MUM38" s="389"/>
      <c r="MUN38" s="389"/>
      <c r="MUO38" s="389"/>
      <c r="MUS38" s="385"/>
      <c r="MVE38" s="385"/>
      <c r="MYQ38" s="389"/>
      <c r="MYR38" s="389"/>
      <c r="MYS38" s="389"/>
      <c r="MYT38" s="389"/>
      <c r="MYU38" s="389"/>
      <c r="MYY38" s="385"/>
      <c r="MZK38" s="385"/>
      <c r="NCW38" s="389"/>
      <c r="NCX38" s="389"/>
      <c r="NCY38" s="389"/>
      <c r="NCZ38" s="389"/>
      <c r="NDA38" s="389"/>
      <c r="NDE38" s="385"/>
      <c r="NDQ38" s="385"/>
      <c r="NHC38" s="389"/>
      <c r="NHD38" s="389"/>
      <c r="NHE38" s="389"/>
      <c r="NHF38" s="389"/>
      <c r="NHG38" s="389"/>
      <c r="NHK38" s="385"/>
      <c r="NHW38" s="385"/>
      <c r="NLI38" s="389"/>
      <c r="NLJ38" s="389"/>
      <c r="NLK38" s="389"/>
      <c r="NLL38" s="389"/>
      <c r="NLM38" s="389"/>
      <c r="NLQ38" s="385"/>
      <c r="NMC38" s="385"/>
      <c r="NPO38" s="389"/>
      <c r="NPP38" s="389"/>
      <c r="NPQ38" s="389"/>
      <c r="NPR38" s="389"/>
      <c r="NPS38" s="389"/>
      <c r="NPW38" s="385"/>
      <c r="NQI38" s="385"/>
      <c r="NTU38" s="389"/>
      <c r="NTV38" s="389"/>
      <c r="NTW38" s="389"/>
      <c r="NTX38" s="389"/>
      <c r="NTY38" s="389"/>
      <c r="NUC38" s="385"/>
      <c r="NUO38" s="385"/>
      <c r="NYA38" s="389"/>
      <c r="NYB38" s="389"/>
      <c r="NYC38" s="389"/>
      <c r="NYD38" s="389"/>
      <c r="NYE38" s="389"/>
      <c r="NYI38" s="385"/>
      <c r="NYU38" s="385"/>
      <c r="OCG38" s="389"/>
      <c r="OCH38" s="389"/>
      <c r="OCI38" s="389"/>
      <c r="OCJ38" s="389"/>
      <c r="OCK38" s="389"/>
      <c r="OCO38" s="385"/>
      <c r="ODA38" s="385"/>
      <c r="OGM38" s="389"/>
      <c r="OGN38" s="389"/>
      <c r="OGO38" s="389"/>
      <c r="OGP38" s="389"/>
      <c r="OGQ38" s="389"/>
      <c r="OGU38" s="385"/>
      <c r="OHG38" s="385"/>
      <c r="OKS38" s="389"/>
      <c r="OKT38" s="389"/>
      <c r="OKU38" s="389"/>
      <c r="OKV38" s="389"/>
      <c r="OKW38" s="389"/>
      <c r="OLA38" s="385"/>
      <c r="OLM38" s="385"/>
      <c r="OOY38" s="389"/>
      <c r="OOZ38" s="389"/>
      <c r="OPA38" s="389"/>
      <c r="OPB38" s="389"/>
      <c r="OPC38" s="389"/>
      <c r="OPG38" s="385"/>
      <c r="OPS38" s="385"/>
      <c r="OTE38" s="389"/>
      <c r="OTF38" s="389"/>
      <c r="OTG38" s="389"/>
      <c r="OTH38" s="389"/>
      <c r="OTI38" s="389"/>
      <c r="OTM38" s="385"/>
      <c r="OTY38" s="385"/>
      <c r="OXK38" s="389"/>
      <c r="OXL38" s="389"/>
      <c r="OXM38" s="389"/>
      <c r="OXN38" s="389"/>
      <c r="OXO38" s="389"/>
      <c r="OXS38" s="385"/>
      <c r="OYE38" s="385"/>
      <c r="PBQ38" s="389"/>
      <c r="PBR38" s="389"/>
      <c r="PBS38" s="389"/>
      <c r="PBT38" s="389"/>
      <c r="PBU38" s="389"/>
      <c r="PBY38" s="385"/>
      <c r="PCK38" s="385"/>
      <c r="PFW38" s="389"/>
      <c r="PFX38" s="389"/>
      <c r="PFY38" s="389"/>
      <c r="PFZ38" s="389"/>
      <c r="PGA38" s="389"/>
      <c r="PGE38" s="385"/>
      <c r="PGQ38" s="385"/>
      <c r="PKC38" s="389"/>
      <c r="PKD38" s="389"/>
      <c r="PKE38" s="389"/>
      <c r="PKF38" s="389"/>
      <c r="PKG38" s="389"/>
      <c r="PKK38" s="385"/>
      <c r="PKW38" s="385"/>
      <c r="POI38" s="389"/>
      <c r="POJ38" s="389"/>
      <c r="POK38" s="389"/>
      <c r="POL38" s="389"/>
      <c r="POM38" s="389"/>
    </row>
    <row r="39" spans="11:1005 1094:1995 2085:2985 3075:4085 4175:5075 5165:6065 6155:7165 7255:8155 8245:9145 9235:10233 10245:11219" x14ac:dyDescent="0.25">
      <c r="K39" s="391"/>
      <c r="DA39" s="389"/>
      <c r="DB39" s="389"/>
      <c r="DC39" s="389"/>
      <c r="DD39" s="389"/>
      <c r="DE39" s="389"/>
      <c r="DI39" s="385"/>
      <c r="DU39" s="385"/>
      <c r="HG39" s="389"/>
      <c r="HH39" s="389"/>
      <c r="HI39" s="389"/>
      <c r="HJ39" s="389"/>
      <c r="HK39" s="389"/>
      <c r="HO39" s="385"/>
      <c r="IA39" s="385"/>
      <c r="LM39" s="389"/>
      <c r="LN39" s="389"/>
      <c r="LO39" s="389"/>
      <c r="LP39" s="389"/>
      <c r="LQ39" s="389"/>
      <c r="LU39" s="385"/>
      <c r="MG39" s="385"/>
      <c r="PS39" s="389"/>
      <c r="PT39" s="389"/>
      <c r="PU39" s="389"/>
      <c r="PV39" s="389"/>
      <c r="PW39" s="389"/>
      <c r="QA39" s="385"/>
      <c r="QM39" s="385"/>
      <c r="TY39" s="389"/>
      <c r="TZ39" s="389"/>
      <c r="UA39" s="389"/>
      <c r="UB39" s="389"/>
      <c r="UC39" s="389"/>
      <c r="UG39" s="385"/>
      <c r="US39" s="385"/>
      <c r="YE39" s="389"/>
      <c r="YF39" s="389"/>
      <c r="YG39" s="389"/>
      <c r="YH39" s="389"/>
      <c r="YI39" s="389"/>
      <c r="YM39" s="385"/>
      <c r="YY39" s="385"/>
      <c r="ACK39" s="389"/>
      <c r="ACL39" s="389"/>
      <c r="ACM39" s="389"/>
      <c r="ACN39" s="389"/>
      <c r="ACO39" s="389"/>
      <c r="ACS39" s="385"/>
      <c r="ADE39" s="385"/>
      <c r="AGQ39" s="389"/>
      <c r="AGR39" s="389"/>
      <c r="AGS39" s="389"/>
      <c r="AGT39" s="389"/>
      <c r="AGU39" s="389"/>
      <c r="AGY39" s="385"/>
      <c r="AHK39" s="385"/>
      <c r="AKW39" s="389"/>
      <c r="AKX39" s="389"/>
      <c r="AKY39" s="389"/>
      <c r="AKZ39" s="389"/>
      <c r="ALA39" s="389"/>
      <c r="ALE39" s="385"/>
      <c r="ALQ39" s="385"/>
      <c r="APC39" s="389"/>
      <c r="APD39" s="389"/>
      <c r="APE39" s="389"/>
      <c r="APF39" s="389"/>
      <c r="APG39" s="389"/>
      <c r="APK39" s="385"/>
      <c r="APW39" s="385"/>
      <c r="ATI39" s="389"/>
      <c r="ATJ39" s="389"/>
      <c r="ATK39" s="389"/>
      <c r="ATL39" s="389"/>
      <c r="ATM39" s="389"/>
      <c r="ATQ39" s="385"/>
      <c r="AUC39" s="385"/>
      <c r="AXO39" s="389"/>
      <c r="AXP39" s="389"/>
      <c r="AXQ39" s="389"/>
      <c r="AXR39" s="389"/>
      <c r="AXS39" s="389"/>
      <c r="AXW39" s="385"/>
      <c r="AYI39" s="385"/>
      <c r="BBU39" s="389"/>
      <c r="BBV39" s="389"/>
      <c r="BBW39" s="389"/>
      <c r="BBX39" s="389"/>
      <c r="BBY39" s="389"/>
      <c r="BCC39" s="385"/>
      <c r="BCO39" s="385"/>
      <c r="BGA39" s="389"/>
      <c r="BGB39" s="389"/>
      <c r="BGC39" s="389"/>
      <c r="BGD39" s="389"/>
      <c r="BGE39" s="389"/>
      <c r="BGI39" s="385"/>
      <c r="BGU39" s="385"/>
      <c r="BKG39" s="389"/>
      <c r="BKH39" s="389"/>
      <c r="BKI39" s="389"/>
      <c r="BKJ39" s="389"/>
      <c r="BKK39" s="389"/>
      <c r="BKO39" s="385"/>
      <c r="BLA39" s="385"/>
      <c r="BOM39" s="389"/>
      <c r="BON39" s="389"/>
      <c r="BOO39" s="389"/>
      <c r="BOP39" s="389"/>
      <c r="BOQ39" s="389"/>
      <c r="BOU39" s="385"/>
      <c r="BPG39" s="385"/>
      <c r="BSS39" s="389"/>
      <c r="BST39" s="389"/>
      <c r="BSU39" s="389"/>
      <c r="BSV39" s="389"/>
      <c r="BSW39" s="389"/>
      <c r="BTA39" s="385"/>
      <c r="BTM39" s="385"/>
      <c r="BWY39" s="389"/>
      <c r="BWZ39" s="389"/>
      <c r="BXA39" s="389"/>
      <c r="BXB39" s="389"/>
      <c r="BXC39" s="389"/>
      <c r="BXG39" s="385"/>
      <c r="BXS39" s="385"/>
      <c r="CBE39" s="389"/>
      <c r="CBF39" s="389"/>
      <c r="CBG39" s="389"/>
      <c r="CBH39" s="389"/>
      <c r="CBI39" s="389"/>
      <c r="CBM39" s="385"/>
      <c r="CBY39" s="385"/>
      <c r="CFK39" s="389"/>
      <c r="CFL39" s="389"/>
      <c r="CFM39" s="389"/>
      <c r="CFN39" s="389"/>
      <c r="CFO39" s="389"/>
      <c r="CFS39" s="385"/>
      <c r="CGE39" s="385"/>
      <c r="CJQ39" s="389"/>
      <c r="CJR39" s="389"/>
      <c r="CJS39" s="389"/>
      <c r="CJT39" s="389"/>
      <c r="CJU39" s="389"/>
      <c r="CJY39" s="385"/>
      <c r="CKK39" s="385"/>
      <c r="CNW39" s="389"/>
      <c r="CNX39" s="389"/>
      <c r="CNY39" s="389"/>
      <c r="CNZ39" s="389"/>
      <c r="COA39" s="389"/>
      <c r="COE39" s="385"/>
      <c r="COQ39" s="385"/>
      <c r="CSC39" s="389"/>
      <c r="CSD39" s="389"/>
      <c r="CSE39" s="389"/>
      <c r="CSF39" s="389"/>
      <c r="CSG39" s="389"/>
      <c r="CSK39" s="385"/>
      <c r="CSW39" s="385"/>
      <c r="CWI39" s="389"/>
      <c r="CWJ39" s="389"/>
      <c r="CWK39" s="389"/>
      <c r="CWL39" s="389"/>
      <c r="CWM39" s="389"/>
      <c r="CWQ39" s="385"/>
      <c r="CXC39" s="385"/>
      <c r="DAO39" s="389"/>
      <c r="DAP39" s="389"/>
      <c r="DAQ39" s="389"/>
      <c r="DAR39" s="389"/>
      <c r="DAS39" s="389"/>
      <c r="DAW39" s="385"/>
      <c r="DBI39" s="385"/>
      <c r="DEU39" s="389"/>
      <c r="DEV39" s="389"/>
      <c r="DEW39" s="389"/>
      <c r="DEX39" s="389"/>
      <c r="DEY39" s="389"/>
      <c r="DFC39" s="385"/>
      <c r="DFO39" s="385"/>
      <c r="DJA39" s="389"/>
      <c r="DJB39" s="389"/>
      <c r="DJC39" s="389"/>
      <c r="DJD39" s="389"/>
      <c r="DJE39" s="389"/>
      <c r="DJI39" s="385"/>
      <c r="DJU39" s="385"/>
      <c r="DNG39" s="389"/>
      <c r="DNH39" s="389"/>
      <c r="DNI39" s="389"/>
      <c r="DNJ39" s="389"/>
      <c r="DNK39" s="389"/>
      <c r="DNO39" s="385"/>
      <c r="DOA39" s="385"/>
      <c r="DRM39" s="389"/>
      <c r="DRN39" s="389"/>
      <c r="DRO39" s="389"/>
      <c r="DRP39" s="389"/>
      <c r="DRQ39" s="389"/>
      <c r="DRU39" s="385"/>
      <c r="DSG39" s="385"/>
      <c r="DVS39" s="389"/>
      <c r="DVT39" s="389"/>
      <c r="DVU39" s="389"/>
      <c r="DVV39" s="389"/>
      <c r="DVW39" s="389"/>
      <c r="DWA39" s="385"/>
      <c r="DWM39" s="385"/>
      <c r="DZY39" s="389"/>
      <c r="DZZ39" s="389"/>
      <c r="EAA39" s="389"/>
      <c r="EAB39" s="389"/>
      <c r="EAC39" s="389"/>
      <c r="EAG39" s="385"/>
      <c r="EAS39" s="385"/>
      <c r="EEE39" s="389"/>
      <c r="EEF39" s="389"/>
      <c r="EEG39" s="389"/>
      <c r="EEH39" s="389"/>
      <c r="EEI39" s="389"/>
      <c r="EEM39" s="385"/>
      <c r="EEY39" s="385"/>
      <c r="EIK39" s="389"/>
      <c r="EIL39" s="389"/>
      <c r="EIM39" s="389"/>
      <c r="EIN39" s="389"/>
      <c r="EIO39" s="389"/>
      <c r="EIS39" s="385"/>
      <c r="EJE39" s="385"/>
      <c r="EMQ39" s="389"/>
      <c r="EMR39" s="389"/>
      <c r="EMS39" s="389"/>
      <c r="EMT39" s="389"/>
      <c r="EMU39" s="389"/>
      <c r="EMY39" s="385"/>
      <c r="ENK39" s="385"/>
      <c r="EQW39" s="389"/>
      <c r="EQX39" s="389"/>
      <c r="EQY39" s="389"/>
      <c r="EQZ39" s="389"/>
      <c r="ERA39" s="389"/>
      <c r="ERE39" s="385"/>
      <c r="ERQ39" s="385"/>
      <c r="EVC39" s="389"/>
      <c r="EVD39" s="389"/>
      <c r="EVE39" s="389"/>
      <c r="EVF39" s="389"/>
      <c r="EVG39" s="389"/>
      <c r="EVK39" s="385"/>
      <c r="EVW39" s="385"/>
      <c r="EZI39" s="389"/>
      <c r="EZJ39" s="389"/>
      <c r="EZK39" s="389"/>
      <c r="EZL39" s="389"/>
      <c r="EZM39" s="389"/>
      <c r="EZQ39" s="385"/>
      <c r="FAC39" s="385"/>
      <c r="FDO39" s="389"/>
      <c r="FDP39" s="389"/>
      <c r="FDQ39" s="389"/>
      <c r="FDR39" s="389"/>
      <c r="FDS39" s="389"/>
      <c r="FDW39" s="385"/>
      <c r="FEI39" s="385"/>
      <c r="FHU39" s="389"/>
      <c r="FHV39" s="389"/>
      <c r="FHW39" s="389"/>
      <c r="FHX39" s="389"/>
      <c r="FHY39" s="389"/>
      <c r="FIC39" s="385"/>
      <c r="FIO39" s="385"/>
      <c r="FMA39" s="389"/>
      <c r="FMB39" s="389"/>
      <c r="FMC39" s="389"/>
      <c r="FMD39" s="389"/>
      <c r="FME39" s="389"/>
      <c r="FMI39" s="385"/>
      <c r="FMU39" s="385"/>
      <c r="FQG39" s="389"/>
      <c r="FQH39" s="389"/>
      <c r="FQI39" s="389"/>
      <c r="FQJ39" s="389"/>
      <c r="FQK39" s="389"/>
      <c r="FQO39" s="385"/>
      <c r="FRA39" s="385"/>
      <c r="FUM39" s="389"/>
      <c r="FUN39" s="389"/>
      <c r="FUO39" s="389"/>
      <c r="FUP39" s="389"/>
      <c r="FUQ39" s="389"/>
      <c r="FUU39" s="385"/>
      <c r="FVG39" s="385"/>
      <c r="FYS39" s="389"/>
      <c r="FYT39" s="389"/>
      <c r="FYU39" s="389"/>
      <c r="FYV39" s="389"/>
      <c r="FYW39" s="389"/>
      <c r="FZA39" s="385"/>
      <c r="FZM39" s="385"/>
      <c r="GCY39" s="389"/>
      <c r="GCZ39" s="389"/>
      <c r="GDA39" s="389"/>
      <c r="GDB39" s="389"/>
      <c r="GDC39" s="389"/>
      <c r="GDG39" s="385"/>
      <c r="GDS39" s="385"/>
      <c r="GHE39" s="389"/>
      <c r="GHF39" s="389"/>
      <c r="GHG39" s="389"/>
      <c r="GHH39" s="389"/>
      <c r="GHI39" s="389"/>
      <c r="GHM39" s="385"/>
      <c r="GHY39" s="385"/>
      <c r="GLK39" s="389"/>
      <c r="GLL39" s="389"/>
      <c r="GLM39" s="389"/>
      <c r="GLN39" s="389"/>
      <c r="GLO39" s="389"/>
      <c r="GLS39" s="385"/>
      <c r="GME39" s="385"/>
      <c r="GPQ39" s="389"/>
      <c r="GPR39" s="389"/>
      <c r="GPS39" s="389"/>
      <c r="GPT39" s="389"/>
      <c r="GPU39" s="389"/>
      <c r="GPY39" s="385"/>
      <c r="GQK39" s="385"/>
      <c r="GTW39" s="389"/>
      <c r="GTX39" s="389"/>
      <c r="GTY39" s="389"/>
      <c r="GTZ39" s="389"/>
      <c r="GUA39" s="389"/>
      <c r="GUE39" s="385"/>
      <c r="GUQ39" s="385"/>
      <c r="GYC39" s="389"/>
      <c r="GYD39" s="389"/>
      <c r="GYE39" s="389"/>
      <c r="GYF39" s="389"/>
      <c r="GYG39" s="389"/>
      <c r="GYK39" s="385"/>
      <c r="GYW39" s="385"/>
      <c r="HCI39" s="389"/>
      <c r="HCJ39" s="389"/>
      <c r="HCK39" s="389"/>
      <c r="HCL39" s="389"/>
      <c r="HCM39" s="389"/>
      <c r="HCQ39" s="385"/>
      <c r="HDC39" s="385"/>
      <c r="HGO39" s="389"/>
      <c r="HGP39" s="389"/>
      <c r="HGQ39" s="389"/>
      <c r="HGR39" s="389"/>
      <c r="HGS39" s="389"/>
      <c r="HGW39" s="385"/>
      <c r="HHI39" s="385"/>
      <c r="HKU39" s="389"/>
      <c r="HKV39" s="389"/>
      <c r="HKW39" s="389"/>
      <c r="HKX39" s="389"/>
      <c r="HKY39" s="389"/>
      <c r="HLC39" s="385"/>
      <c r="HLO39" s="385"/>
      <c r="HPA39" s="389"/>
      <c r="HPB39" s="389"/>
      <c r="HPC39" s="389"/>
      <c r="HPD39" s="389"/>
      <c r="HPE39" s="389"/>
      <c r="HPI39" s="385"/>
      <c r="HPU39" s="385"/>
      <c r="HTG39" s="389"/>
      <c r="HTH39" s="389"/>
      <c r="HTI39" s="389"/>
      <c r="HTJ39" s="389"/>
      <c r="HTK39" s="389"/>
      <c r="HTO39" s="385"/>
      <c r="HUA39" s="385"/>
      <c r="HXM39" s="389"/>
      <c r="HXN39" s="389"/>
      <c r="HXO39" s="389"/>
      <c r="HXP39" s="389"/>
      <c r="HXQ39" s="389"/>
      <c r="HXU39" s="385"/>
      <c r="HYG39" s="385"/>
      <c r="IBS39" s="389"/>
      <c r="IBT39" s="389"/>
      <c r="IBU39" s="389"/>
      <c r="IBV39" s="389"/>
      <c r="IBW39" s="389"/>
      <c r="ICA39" s="385"/>
      <c r="ICM39" s="385"/>
      <c r="IFY39" s="389"/>
      <c r="IFZ39" s="389"/>
      <c r="IGA39" s="389"/>
      <c r="IGB39" s="389"/>
      <c r="IGC39" s="389"/>
      <c r="IGG39" s="385"/>
      <c r="IGS39" s="385"/>
      <c r="IKE39" s="389"/>
      <c r="IKF39" s="389"/>
      <c r="IKG39" s="389"/>
      <c r="IKH39" s="389"/>
      <c r="IKI39" s="389"/>
      <c r="IKM39" s="385"/>
      <c r="IKY39" s="385"/>
      <c r="IOK39" s="389"/>
      <c r="IOL39" s="389"/>
      <c r="IOM39" s="389"/>
      <c r="ION39" s="389"/>
      <c r="IOO39" s="389"/>
      <c r="IOS39" s="385"/>
      <c r="IPE39" s="385"/>
      <c r="ISQ39" s="389"/>
      <c r="ISR39" s="389"/>
      <c r="ISS39" s="389"/>
      <c r="IST39" s="389"/>
      <c r="ISU39" s="389"/>
      <c r="ISY39" s="385"/>
      <c r="ITK39" s="385"/>
      <c r="IWW39" s="389"/>
      <c r="IWX39" s="389"/>
      <c r="IWY39" s="389"/>
      <c r="IWZ39" s="389"/>
      <c r="IXA39" s="389"/>
      <c r="IXE39" s="385"/>
      <c r="IXQ39" s="385"/>
      <c r="JBC39" s="389"/>
      <c r="JBD39" s="389"/>
      <c r="JBE39" s="389"/>
      <c r="JBF39" s="389"/>
      <c r="JBG39" s="389"/>
      <c r="JBK39" s="385"/>
      <c r="JBW39" s="385"/>
      <c r="JFI39" s="389"/>
      <c r="JFJ39" s="389"/>
      <c r="JFK39" s="389"/>
      <c r="JFL39" s="389"/>
      <c r="JFM39" s="389"/>
      <c r="JFQ39" s="385"/>
      <c r="JGC39" s="385"/>
      <c r="JJO39" s="389"/>
      <c r="JJP39" s="389"/>
      <c r="JJQ39" s="389"/>
      <c r="JJR39" s="389"/>
      <c r="JJS39" s="389"/>
      <c r="JJW39" s="385"/>
      <c r="JKI39" s="385"/>
      <c r="JNU39" s="389"/>
      <c r="JNV39" s="389"/>
      <c r="JNW39" s="389"/>
      <c r="JNX39" s="389"/>
      <c r="JNY39" s="389"/>
      <c r="JOC39" s="385"/>
      <c r="JOO39" s="385"/>
      <c r="JSA39" s="389"/>
      <c r="JSB39" s="389"/>
      <c r="JSC39" s="389"/>
      <c r="JSD39" s="389"/>
      <c r="JSE39" s="389"/>
      <c r="JSI39" s="385"/>
      <c r="JSU39" s="385"/>
      <c r="JWG39" s="389"/>
      <c r="JWH39" s="389"/>
      <c r="JWI39" s="389"/>
      <c r="JWJ39" s="389"/>
      <c r="JWK39" s="389"/>
      <c r="JWO39" s="385"/>
      <c r="JXA39" s="385"/>
      <c r="KAM39" s="389"/>
      <c r="KAN39" s="389"/>
      <c r="KAO39" s="389"/>
      <c r="KAP39" s="389"/>
      <c r="KAQ39" s="389"/>
      <c r="KAU39" s="385"/>
      <c r="KBG39" s="385"/>
      <c r="KES39" s="389"/>
      <c r="KET39" s="389"/>
      <c r="KEU39" s="389"/>
      <c r="KEV39" s="389"/>
      <c r="KEW39" s="389"/>
      <c r="KFA39" s="385"/>
      <c r="KFM39" s="385"/>
      <c r="KIY39" s="389"/>
      <c r="KIZ39" s="389"/>
      <c r="KJA39" s="389"/>
      <c r="KJB39" s="389"/>
      <c r="KJC39" s="389"/>
      <c r="KJG39" s="385"/>
      <c r="KJS39" s="385"/>
      <c r="KNE39" s="389"/>
      <c r="KNF39" s="389"/>
      <c r="KNG39" s="389"/>
      <c r="KNH39" s="389"/>
      <c r="KNI39" s="389"/>
      <c r="KNM39" s="385"/>
      <c r="KNY39" s="385"/>
      <c r="KRK39" s="389"/>
      <c r="KRL39" s="389"/>
      <c r="KRM39" s="389"/>
      <c r="KRN39" s="389"/>
      <c r="KRO39" s="389"/>
      <c r="KRS39" s="385"/>
      <c r="KSE39" s="385"/>
      <c r="KVQ39" s="389"/>
      <c r="KVR39" s="389"/>
      <c r="KVS39" s="389"/>
      <c r="KVT39" s="389"/>
      <c r="KVU39" s="389"/>
      <c r="KVY39" s="385"/>
      <c r="KWK39" s="385"/>
      <c r="KZW39" s="389"/>
      <c r="KZX39" s="389"/>
      <c r="KZY39" s="389"/>
      <c r="KZZ39" s="389"/>
      <c r="LAA39" s="389"/>
      <c r="LAE39" s="385"/>
      <c r="LAQ39" s="385"/>
      <c r="LEC39" s="389"/>
      <c r="LED39" s="389"/>
      <c r="LEE39" s="389"/>
      <c r="LEF39" s="389"/>
      <c r="LEG39" s="389"/>
      <c r="LEK39" s="385"/>
      <c r="LEW39" s="385"/>
      <c r="LII39" s="389"/>
      <c r="LIJ39" s="389"/>
      <c r="LIK39" s="389"/>
      <c r="LIL39" s="389"/>
      <c r="LIM39" s="389"/>
      <c r="LIQ39" s="385"/>
      <c r="LJC39" s="385"/>
      <c r="LMO39" s="389"/>
      <c r="LMP39" s="389"/>
      <c r="LMQ39" s="389"/>
      <c r="LMR39" s="389"/>
      <c r="LMS39" s="389"/>
      <c r="LMW39" s="385"/>
      <c r="LNI39" s="385"/>
      <c r="LQU39" s="389"/>
      <c r="LQV39" s="389"/>
      <c r="LQW39" s="389"/>
      <c r="LQX39" s="389"/>
      <c r="LQY39" s="389"/>
      <c r="LRC39" s="385"/>
      <c r="LRO39" s="385"/>
      <c r="LVA39" s="389"/>
      <c r="LVB39" s="389"/>
      <c r="LVC39" s="389"/>
      <c r="LVD39" s="389"/>
      <c r="LVE39" s="389"/>
      <c r="LVI39" s="385"/>
      <c r="LVU39" s="385"/>
      <c r="LZG39" s="389"/>
      <c r="LZH39" s="389"/>
      <c r="LZI39" s="389"/>
      <c r="LZJ39" s="389"/>
      <c r="LZK39" s="389"/>
      <c r="LZO39" s="385"/>
      <c r="MAA39" s="385"/>
      <c r="MDM39" s="389"/>
      <c r="MDN39" s="389"/>
      <c r="MDO39" s="389"/>
      <c r="MDP39" s="389"/>
      <c r="MDQ39" s="389"/>
      <c r="MDU39" s="385"/>
      <c r="MEG39" s="385"/>
      <c r="MHS39" s="389"/>
      <c r="MHT39" s="389"/>
      <c r="MHU39" s="389"/>
      <c r="MHV39" s="389"/>
      <c r="MHW39" s="389"/>
      <c r="MIA39" s="385"/>
      <c r="MIM39" s="385"/>
      <c r="MLY39" s="389"/>
      <c r="MLZ39" s="389"/>
      <c r="MMA39" s="389"/>
      <c r="MMB39" s="389"/>
      <c r="MMC39" s="389"/>
      <c r="MMG39" s="385"/>
      <c r="MMS39" s="385"/>
      <c r="MQE39" s="389"/>
      <c r="MQF39" s="389"/>
      <c r="MQG39" s="389"/>
      <c r="MQH39" s="389"/>
      <c r="MQI39" s="389"/>
      <c r="MQM39" s="385"/>
      <c r="MQY39" s="385"/>
      <c r="MUK39" s="389"/>
      <c r="MUL39" s="389"/>
      <c r="MUM39" s="389"/>
      <c r="MUN39" s="389"/>
      <c r="MUO39" s="389"/>
      <c r="MUS39" s="385"/>
      <c r="MVE39" s="385"/>
      <c r="MYQ39" s="389"/>
      <c r="MYR39" s="389"/>
      <c r="MYS39" s="389"/>
      <c r="MYT39" s="389"/>
      <c r="MYU39" s="389"/>
      <c r="MYY39" s="385"/>
      <c r="MZK39" s="385"/>
      <c r="NCW39" s="389"/>
      <c r="NCX39" s="389"/>
      <c r="NCY39" s="389"/>
      <c r="NCZ39" s="389"/>
      <c r="NDA39" s="389"/>
      <c r="NDE39" s="385"/>
      <c r="NDQ39" s="385"/>
      <c r="NHC39" s="389"/>
      <c r="NHD39" s="389"/>
      <c r="NHE39" s="389"/>
      <c r="NHF39" s="389"/>
      <c r="NHG39" s="389"/>
      <c r="NHK39" s="385"/>
      <c r="NHW39" s="385"/>
      <c r="NLI39" s="389"/>
      <c r="NLJ39" s="389"/>
      <c r="NLK39" s="389"/>
      <c r="NLL39" s="389"/>
      <c r="NLM39" s="389"/>
      <c r="NLQ39" s="385"/>
      <c r="NMC39" s="385"/>
      <c r="NPO39" s="389"/>
      <c r="NPP39" s="389"/>
      <c r="NPQ39" s="389"/>
      <c r="NPR39" s="389"/>
      <c r="NPS39" s="389"/>
      <c r="NPW39" s="385"/>
      <c r="NQI39" s="385"/>
      <c r="NTU39" s="389"/>
      <c r="NTV39" s="389"/>
      <c r="NTW39" s="389"/>
      <c r="NTX39" s="389"/>
      <c r="NTY39" s="389"/>
      <c r="NUC39" s="385"/>
      <c r="NUO39" s="385"/>
      <c r="NYA39" s="389"/>
      <c r="NYB39" s="389"/>
      <c r="NYC39" s="389"/>
      <c r="NYD39" s="389"/>
      <c r="NYE39" s="389"/>
      <c r="NYI39" s="385"/>
      <c r="NYU39" s="385"/>
      <c r="OCG39" s="389"/>
      <c r="OCH39" s="389"/>
      <c r="OCI39" s="389"/>
      <c r="OCJ39" s="389"/>
      <c r="OCK39" s="389"/>
      <c r="OCO39" s="385"/>
      <c r="ODA39" s="385"/>
      <c r="OGM39" s="389"/>
      <c r="OGN39" s="389"/>
      <c r="OGO39" s="389"/>
      <c r="OGP39" s="389"/>
      <c r="OGQ39" s="389"/>
      <c r="OGU39" s="385"/>
      <c r="OHG39" s="385"/>
      <c r="OKS39" s="389"/>
      <c r="OKT39" s="389"/>
      <c r="OKU39" s="389"/>
      <c r="OKV39" s="389"/>
      <c r="OKW39" s="389"/>
      <c r="OLA39" s="385"/>
      <c r="OLM39" s="385"/>
      <c r="OOY39" s="389"/>
      <c r="OOZ39" s="389"/>
      <c r="OPA39" s="389"/>
      <c r="OPB39" s="389"/>
      <c r="OPC39" s="389"/>
      <c r="OPG39" s="385"/>
      <c r="OPS39" s="385"/>
      <c r="OTE39" s="389"/>
      <c r="OTF39" s="389"/>
      <c r="OTG39" s="389"/>
      <c r="OTH39" s="389"/>
      <c r="OTI39" s="389"/>
      <c r="OTM39" s="385"/>
      <c r="OTY39" s="385"/>
      <c r="OXK39" s="389"/>
      <c r="OXL39" s="389"/>
      <c r="OXM39" s="389"/>
      <c r="OXN39" s="389"/>
      <c r="OXO39" s="389"/>
      <c r="OXS39" s="385"/>
      <c r="OYE39" s="385"/>
      <c r="PBQ39" s="389"/>
      <c r="PBR39" s="389"/>
      <c r="PBS39" s="389"/>
      <c r="PBT39" s="389"/>
      <c r="PBU39" s="389"/>
      <c r="PBY39" s="385"/>
      <c r="PCK39" s="385"/>
      <c r="PFW39" s="389"/>
      <c r="PFX39" s="389"/>
      <c r="PFY39" s="389"/>
      <c r="PFZ39" s="389"/>
      <c r="PGA39" s="389"/>
      <c r="PGE39" s="385"/>
      <c r="PGQ39" s="385"/>
      <c r="PKC39" s="389"/>
      <c r="PKD39" s="389"/>
      <c r="PKE39" s="389"/>
      <c r="PKF39" s="389"/>
      <c r="PKG39" s="389"/>
      <c r="PKK39" s="385"/>
      <c r="PKW39" s="385"/>
      <c r="POI39" s="389"/>
      <c r="POJ39" s="389"/>
      <c r="POK39" s="389"/>
      <c r="POL39" s="389"/>
      <c r="POM39" s="389"/>
    </row>
    <row r="40" spans="11:1005 1094:1995 2085:2985 3075:4085 4175:5075 5165:6065 6155:7165 7255:8155 8245:9145 9235:10233 10245:11219" x14ac:dyDescent="0.25">
      <c r="K40" s="391"/>
      <c r="DA40" s="389"/>
      <c r="DB40" s="389"/>
      <c r="DC40" s="389"/>
      <c r="DD40" s="389"/>
      <c r="DE40" s="389"/>
      <c r="DI40" s="385"/>
      <c r="DU40" s="385"/>
      <c r="HG40" s="389"/>
      <c r="HH40" s="389"/>
      <c r="HI40" s="389"/>
      <c r="HJ40" s="389"/>
      <c r="HK40" s="389"/>
      <c r="HO40" s="385"/>
      <c r="IA40" s="385"/>
      <c r="LM40" s="389"/>
      <c r="LN40" s="389"/>
      <c r="LO40" s="389"/>
      <c r="LP40" s="389"/>
      <c r="LQ40" s="389"/>
      <c r="LU40" s="385"/>
      <c r="MG40" s="385"/>
      <c r="PS40" s="389"/>
      <c r="PT40" s="389"/>
      <c r="PU40" s="389"/>
      <c r="PV40" s="389"/>
      <c r="PW40" s="389"/>
      <c r="QA40" s="385"/>
      <c r="QM40" s="385"/>
      <c r="TY40" s="389"/>
      <c r="TZ40" s="389"/>
      <c r="UA40" s="389"/>
      <c r="UB40" s="389"/>
      <c r="UC40" s="389"/>
      <c r="UG40" s="385"/>
      <c r="US40" s="385"/>
      <c r="YE40" s="389"/>
      <c r="YF40" s="389"/>
      <c r="YG40" s="389"/>
      <c r="YH40" s="389"/>
      <c r="YI40" s="389"/>
      <c r="YM40" s="385"/>
      <c r="YY40" s="385"/>
      <c r="ACK40" s="389"/>
      <c r="ACL40" s="389"/>
      <c r="ACM40" s="389"/>
      <c r="ACN40" s="389"/>
      <c r="ACO40" s="389"/>
      <c r="ACS40" s="385"/>
      <c r="ADE40" s="385"/>
      <c r="AGQ40" s="389"/>
      <c r="AGR40" s="389"/>
      <c r="AGS40" s="389"/>
      <c r="AGT40" s="389"/>
      <c r="AGU40" s="389"/>
      <c r="AGY40" s="385"/>
      <c r="AHK40" s="385"/>
      <c r="AKW40" s="389"/>
      <c r="AKX40" s="389"/>
      <c r="AKY40" s="389"/>
      <c r="AKZ40" s="389"/>
      <c r="ALA40" s="389"/>
      <c r="ALE40" s="385"/>
      <c r="ALQ40" s="385"/>
      <c r="APC40" s="389"/>
      <c r="APD40" s="389"/>
      <c r="APE40" s="389"/>
      <c r="APF40" s="389"/>
      <c r="APG40" s="389"/>
      <c r="APK40" s="385"/>
      <c r="APW40" s="385"/>
      <c r="ATI40" s="389"/>
      <c r="ATJ40" s="389"/>
      <c r="ATK40" s="389"/>
      <c r="ATL40" s="389"/>
      <c r="ATM40" s="389"/>
      <c r="ATQ40" s="385"/>
      <c r="AUC40" s="385"/>
      <c r="AXO40" s="389"/>
      <c r="AXP40" s="389"/>
      <c r="AXQ40" s="389"/>
      <c r="AXR40" s="389"/>
      <c r="AXS40" s="389"/>
      <c r="AXW40" s="385"/>
      <c r="AYI40" s="385"/>
      <c r="BBU40" s="389"/>
      <c r="BBV40" s="389"/>
      <c r="BBW40" s="389"/>
      <c r="BBX40" s="389"/>
      <c r="BBY40" s="389"/>
      <c r="BCC40" s="385"/>
      <c r="BCO40" s="385"/>
      <c r="BGA40" s="389"/>
      <c r="BGB40" s="389"/>
      <c r="BGC40" s="389"/>
      <c r="BGD40" s="389"/>
      <c r="BGE40" s="389"/>
      <c r="BGI40" s="385"/>
      <c r="BGU40" s="385"/>
      <c r="BKG40" s="389"/>
      <c r="BKH40" s="389"/>
      <c r="BKI40" s="389"/>
      <c r="BKJ40" s="389"/>
      <c r="BKK40" s="389"/>
      <c r="BKO40" s="385"/>
      <c r="BLA40" s="385"/>
      <c r="BOM40" s="389"/>
      <c r="BON40" s="389"/>
      <c r="BOO40" s="389"/>
      <c r="BOP40" s="389"/>
      <c r="BOQ40" s="389"/>
      <c r="BOU40" s="385"/>
      <c r="BPG40" s="385"/>
      <c r="BSS40" s="389"/>
      <c r="BST40" s="389"/>
      <c r="BSU40" s="389"/>
      <c r="BSV40" s="389"/>
      <c r="BSW40" s="389"/>
      <c r="BTA40" s="385"/>
      <c r="BTM40" s="385"/>
      <c r="BWY40" s="389"/>
      <c r="BWZ40" s="389"/>
      <c r="BXA40" s="389"/>
      <c r="BXB40" s="389"/>
      <c r="BXC40" s="389"/>
      <c r="BXG40" s="385"/>
      <c r="BXS40" s="385"/>
      <c r="CBE40" s="389"/>
      <c r="CBF40" s="389"/>
      <c r="CBG40" s="389"/>
      <c r="CBH40" s="389"/>
      <c r="CBI40" s="389"/>
      <c r="CBM40" s="385"/>
      <c r="CBY40" s="385"/>
      <c r="CFK40" s="389"/>
      <c r="CFL40" s="389"/>
      <c r="CFM40" s="389"/>
      <c r="CFN40" s="389"/>
      <c r="CFO40" s="389"/>
      <c r="CFS40" s="385"/>
      <c r="CGE40" s="385"/>
      <c r="CJQ40" s="389"/>
      <c r="CJR40" s="389"/>
      <c r="CJS40" s="389"/>
      <c r="CJT40" s="389"/>
      <c r="CJU40" s="389"/>
      <c r="CJY40" s="385"/>
      <c r="CKK40" s="385"/>
      <c r="CNW40" s="389"/>
      <c r="CNX40" s="389"/>
      <c r="CNY40" s="389"/>
      <c r="CNZ40" s="389"/>
      <c r="COA40" s="389"/>
      <c r="COE40" s="385"/>
      <c r="COQ40" s="385"/>
      <c r="CSC40" s="389"/>
      <c r="CSD40" s="389"/>
      <c r="CSE40" s="389"/>
      <c r="CSF40" s="389"/>
      <c r="CSG40" s="389"/>
      <c r="CSK40" s="385"/>
      <c r="CSW40" s="385"/>
      <c r="CWI40" s="389"/>
      <c r="CWJ40" s="389"/>
      <c r="CWK40" s="389"/>
      <c r="CWL40" s="389"/>
      <c r="CWM40" s="389"/>
      <c r="CWQ40" s="385"/>
      <c r="CXC40" s="385"/>
      <c r="DAO40" s="389"/>
      <c r="DAP40" s="389"/>
      <c r="DAQ40" s="389"/>
      <c r="DAR40" s="389"/>
      <c r="DAS40" s="389"/>
      <c r="DAW40" s="385"/>
      <c r="DBI40" s="385"/>
      <c r="DEU40" s="389"/>
      <c r="DEV40" s="389"/>
      <c r="DEW40" s="389"/>
      <c r="DEX40" s="389"/>
      <c r="DEY40" s="389"/>
      <c r="DFC40" s="385"/>
      <c r="DFO40" s="385"/>
      <c r="DJA40" s="389"/>
      <c r="DJB40" s="389"/>
      <c r="DJC40" s="389"/>
      <c r="DJD40" s="389"/>
      <c r="DJE40" s="389"/>
      <c r="DJI40" s="385"/>
      <c r="DJU40" s="385"/>
      <c r="DNG40" s="389"/>
      <c r="DNH40" s="389"/>
      <c r="DNI40" s="389"/>
      <c r="DNJ40" s="389"/>
      <c r="DNK40" s="389"/>
      <c r="DNO40" s="385"/>
      <c r="DOA40" s="385"/>
      <c r="DRM40" s="389"/>
      <c r="DRN40" s="389"/>
      <c r="DRO40" s="389"/>
      <c r="DRP40" s="389"/>
      <c r="DRQ40" s="389"/>
      <c r="DRU40" s="385"/>
      <c r="DSG40" s="385"/>
      <c r="DVS40" s="389"/>
      <c r="DVT40" s="389"/>
      <c r="DVU40" s="389"/>
      <c r="DVV40" s="389"/>
      <c r="DVW40" s="389"/>
      <c r="DWA40" s="385"/>
      <c r="DWM40" s="385"/>
      <c r="DZY40" s="389"/>
      <c r="DZZ40" s="389"/>
      <c r="EAA40" s="389"/>
      <c r="EAB40" s="389"/>
      <c r="EAC40" s="389"/>
      <c r="EAG40" s="385"/>
      <c r="EAS40" s="385"/>
      <c r="EEE40" s="389"/>
      <c r="EEF40" s="389"/>
      <c r="EEG40" s="389"/>
      <c r="EEH40" s="389"/>
      <c r="EEI40" s="389"/>
      <c r="EEM40" s="385"/>
      <c r="EEY40" s="385"/>
      <c r="EIK40" s="389"/>
      <c r="EIL40" s="389"/>
      <c r="EIM40" s="389"/>
      <c r="EIN40" s="389"/>
      <c r="EIO40" s="389"/>
      <c r="EIS40" s="385"/>
      <c r="EJE40" s="385"/>
      <c r="EMQ40" s="389"/>
      <c r="EMR40" s="389"/>
      <c r="EMS40" s="389"/>
      <c r="EMT40" s="389"/>
      <c r="EMU40" s="389"/>
      <c r="EMY40" s="385"/>
      <c r="ENK40" s="385"/>
      <c r="EQW40" s="389"/>
      <c r="EQX40" s="389"/>
      <c r="EQY40" s="389"/>
      <c r="EQZ40" s="389"/>
      <c r="ERA40" s="389"/>
      <c r="ERE40" s="385"/>
      <c r="ERQ40" s="385"/>
      <c r="EVC40" s="389"/>
      <c r="EVD40" s="389"/>
      <c r="EVE40" s="389"/>
      <c r="EVF40" s="389"/>
      <c r="EVG40" s="389"/>
      <c r="EVK40" s="385"/>
      <c r="EVW40" s="385"/>
      <c r="EZI40" s="389"/>
      <c r="EZJ40" s="389"/>
      <c r="EZK40" s="389"/>
      <c r="EZL40" s="389"/>
      <c r="EZM40" s="389"/>
      <c r="EZQ40" s="385"/>
      <c r="FAC40" s="385"/>
      <c r="FDO40" s="389"/>
      <c r="FDP40" s="389"/>
      <c r="FDQ40" s="389"/>
      <c r="FDR40" s="389"/>
      <c r="FDS40" s="389"/>
      <c r="FDW40" s="385"/>
      <c r="FEI40" s="385"/>
      <c r="FHU40" s="389"/>
      <c r="FHV40" s="389"/>
      <c r="FHW40" s="389"/>
      <c r="FHX40" s="389"/>
      <c r="FHY40" s="389"/>
      <c r="FIC40" s="385"/>
      <c r="FIO40" s="385"/>
      <c r="FMA40" s="389"/>
      <c r="FMB40" s="389"/>
      <c r="FMC40" s="389"/>
      <c r="FMD40" s="389"/>
      <c r="FME40" s="389"/>
      <c r="FMI40" s="385"/>
      <c r="FMU40" s="385"/>
      <c r="FQG40" s="389"/>
      <c r="FQH40" s="389"/>
      <c r="FQI40" s="389"/>
      <c r="FQJ40" s="389"/>
      <c r="FQK40" s="389"/>
      <c r="FQO40" s="385"/>
      <c r="FRA40" s="385"/>
      <c r="FUM40" s="389"/>
      <c r="FUN40" s="389"/>
      <c r="FUO40" s="389"/>
      <c r="FUP40" s="389"/>
      <c r="FUQ40" s="389"/>
      <c r="FUU40" s="385"/>
      <c r="FVG40" s="385"/>
      <c r="FYS40" s="389"/>
      <c r="FYT40" s="389"/>
      <c r="FYU40" s="389"/>
      <c r="FYV40" s="389"/>
      <c r="FYW40" s="389"/>
      <c r="FZA40" s="385"/>
      <c r="FZM40" s="385"/>
      <c r="GCY40" s="389"/>
      <c r="GCZ40" s="389"/>
      <c r="GDA40" s="389"/>
      <c r="GDB40" s="389"/>
      <c r="GDC40" s="389"/>
      <c r="GDG40" s="385"/>
      <c r="GDS40" s="385"/>
      <c r="GHE40" s="389"/>
      <c r="GHF40" s="389"/>
      <c r="GHG40" s="389"/>
      <c r="GHH40" s="389"/>
      <c r="GHI40" s="389"/>
      <c r="GHM40" s="385"/>
      <c r="GHY40" s="385"/>
      <c r="GLK40" s="389"/>
      <c r="GLL40" s="389"/>
      <c r="GLM40" s="389"/>
      <c r="GLN40" s="389"/>
      <c r="GLO40" s="389"/>
      <c r="GLS40" s="385"/>
      <c r="GME40" s="385"/>
      <c r="GPQ40" s="389"/>
      <c r="GPR40" s="389"/>
      <c r="GPS40" s="389"/>
      <c r="GPT40" s="389"/>
      <c r="GPU40" s="389"/>
      <c r="GPY40" s="385"/>
      <c r="GQK40" s="385"/>
      <c r="GTW40" s="389"/>
      <c r="GTX40" s="389"/>
      <c r="GTY40" s="389"/>
      <c r="GTZ40" s="389"/>
      <c r="GUA40" s="389"/>
      <c r="GUE40" s="385"/>
      <c r="GUQ40" s="385"/>
      <c r="GYC40" s="389"/>
      <c r="GYD40" s="389"/>
      <c r="GYE40" s="389"/>
      <c r="GYF40" s="389"/>
      <c r="GYG40" s="389"/>
      <c r="GYK40" s="385"/>
      <c r="GYW40" s="385"/>
      <c r="HCI40" s="389"/>
      <c r="HCJ40" s="389"/>
      <c r="HCK40" s="389"/>
      <c r="HCL40" s="389"/>
      <c r="HCM40" s="389"/>
      <c r="HCQ40" s="385"/>
      <c r="HDC40" s="385"/>
      <c r="HGO40" s="389"/>
      <c r="HGP40" s="389"/>
      <c r="HGQ40" s="389"/>
      <c r="HGR40" s="389"/>
      <c r="HGS40" s="389"/>
      <c r="HGW40" s="385"/>
      <c r="HHI40" s="385"/>
      <c r="HKU40" s="389"/>
      <c r="HKV40" s="389"/>
      <c r="HKW40" s="389"/>
      <c r="HKX40" s="389"/>
      <c r="HKY40" s="389"/>
      <c r="HLC40" s="385"/>
      <c r="HLO40" s="385"/>
      <c r="HPA40" s="389"/>
      <c r="HPB40" s="389"/>
      <c r="HPC40" s="389"/>
      <c r="HPD40" s="389"/>
      <c r="HPE40" s="389"/>
      <c r="HPI40" s="385"/>
      <c r="HPU40" s="385"/>
      <c r="HTG40" s="389"/>
      <c r="HTH40" s="389"/>
      <c r="HTI40" s="389"/>
      <c r="HTJ40" s="389"/>
      <c r="HTK40" s="389"/>
      <c r="HTO40" s="385"/>
      <c r="HUA40" s="385"/>
      <c r="HXM40" s="389"/>
      <c r="HXN40" s="389"/>
      <c r="HXO40" s="389"/>
      <c r="HXP40" s="389"/>
      <c r="HXQ40" s="389"/>
      <c r="HXU40" s="385"/>
      <c r="HYG40" s="385"/>
      <c r="IBS40" s="389"/>
      <c r="IBT40" s="389"/>
      <c r="IBU40" s="389"/>
      <c r="IBV40" s="389"/>
      <c r="IBW40" s="389"/>
      <c r="ICA40" s="385"/>
      <c r="ICM40" s="385"/>
      <c r="IFY40" s="389"/>
      <c r="IFZ40" s="389"/>
      <c r="IGA40" s="389"/>
      <c r="IGB40" s="389"/>
      <c r="IGC40" s="389"/>
      <c r="IGG40" s="385"/>
      <c r="IGS40" s="385"/>
      <c r="IKE40" s="389"/>
      <c r="IKF40" s="389"/>
      <c r="IKG40" s="389"/>
      <c r="IKH40" s="389"/>
      <c r="IKI40" s="389"/>
      <c r="IKM40" s="385"/>
      <c r="IKY40" s="385"/>
      <c r="IOK40" s="389"/>
      <c r="IOL40" s="389"/>
      <c r="IOM40" s="389"/>
      <c r="ION40" s="389"/>
      <c r="IOO40" s="389"/>
      <c r="IOS40" s="385"/>
      <c r="IPE40" s="385"/>
      <c r="ISQ40" s="389"/>
      <c r="ISR40" s="389"/>
      <c r="ISS40" s="389"/>
      <c r="IST40" s="389"/>
      <c r="ISU40" s="389"/>
      <c r="ISY40" s="385"/>
      <c r="ITK40" s="385"/>
      <c r="IWW40" s="389"/>
      <c r="IWX40" s="389"/>
      <c r="IWY40" s="389"/>
      <c r="IWZ40" s="389"/>
      <c r="IXA40" s="389"/>
      <c r="IXE40" s="385"/>
      <c r="IXQ40" s="385"/>
      <c r="JBC40" s="389"/>
      <c r="JBD40" s="389"/>
      <c r="JBE40" s="389"/>
      <c r="JBF40" s="389"/>
      <c r="JBG40" s="389"/>
      <c r="JBK40" s="385"/>
      <c r="JBW40" s="385"/>
      <c r="JFI40" s="389"/>
      <c r="JFJ40" s="389"/>
      <c r="JFK40" s="389"/>
      <c r="JFL40" s="389"/>
      <c r="JFM40" s="389"/>
      <c r="JFQ40" s="385"/>
      <c r="JGC40" s="385"/>
      <c r="JJO40" s="389"/>
      <c r="JJP40" s="389"/>
      <c r="JJQ40" s="389"/>
      <c r="JJR40" s="389"/>
      <c r="JJS40" s="389"/>
      <c r="JJW40" s="385"/>
      <c r="JKI40" s="385"/>
      <c r="JNU40" s="389"/>
      <c r="JNV40" s="389"/>
      <c r="JNW40" s="389"/>
      <c r="JNX40" s="389"/>
      <c r="JNY40" s="389"/>
      <c r="JOC40" s="385"/>
      <c r="JOO40" s="385"/>
      <c r="JSA40" s="389"/>
      <c r="JSB40" s="389"/>
      <c r="JSC40" s="389"/>
      <c r="JSD40" s="389"/>
      <c r="JSE40" s="389"/>
      <c r="JSI40" s="385"/>
      <c r="JSU40" s="385"/>
      <c r="JWG40" s="389"/>
      <c r="JWH40" s="389"/>
      <c r="JWI40" s="389"/>
      <c r="JWJ40" s="389"/>
      <c r="JWK40" s="389"/>
      <c r="JWO40" s="385"/>
      <c r="JXA40" s="385"/>
      <c r="KAM40" s="389"/>
      <c r="KAN40" s="389"/>
      <c r="KAO40" s="389"/>
      <c r="KAP40" s="389"/>
      <c r="KAQ40" s="389"/>
      <c r="KAU40" s="385"/>
      <c r="KBG40" s="385"/>
      <c r="KES40" s="389"/>
      <c r="KET40" s="389"/>
      <c r="KEU40" s="389"/>
      <c r="KEV40" s="389"/>
      <c r="KEW40" s="389"/>
      <c r="KFA40" s="385"/>
      <c r="KFM40" s="385"/>
      <c r="KIY40" s="389"/>
      <c r="KIZ40" s="389"/>
      <c r="KJA40" s="389"/>
      <c r="KJB40" s="389"/>
      <c r="KJC40" s="389"/>
      <c r="KJG40" s="385"/>
      <c r="KJS40" s="385"/>
      <c r="KNE40" s="389"/>
      <c r="KNF40" s="389"/>
      <c r="KNG40" s="389"/>
      <c r="KNH40" s="389"/>
      <c r="KNI40" s="389"/>
      <c r="KNM40" s="385"/>
      <c r="KNY40" s="385"/>
      <c r="KRK40" s="389"/>
      <c r="KRL40" s="389"/>
      <c r="KRM40" s="389"/>
      <c r="KRN40" s="389"/>
      <c r="KRO40" s="389"/>
      <c r="KRS40" s="385"/>
      <c r="KSE40" s="385"/>
      <c r="KVQ40" s="389"/>
      <c r="KVR40" s="389"/>
      <c r="KVS40" s="389"/>
      <c r="KVT40" s="389"/>
      <c r="KVU40" s="389"/>
      <c r="KVY40" s="385"/>
      <c r="KWK40" s="385"/>
      <c r="KZW40" s="389"/>
      <c r="KZX40" s="389"/>
      <c r="KZY40" s="389"/>
      <c r="KZZ40" s="389"/>
      <c r="LAA40" s="389"/>
      <c r="LAE40" s="385"/>
      <c r="LAQ40" s="385"/>
      <c r="LEC40" s="389"/>
      <c r="LED40" s="389"/>
      <c r="LEE40" s="389"/>
      <c r="LEF40" s="389"/>
      <c r="LEG40" s="389"/>
      <c r="LEK40" s="385"/>
      <c r="LEW40" s="385"/>
      <c r="LII40" s="389"/>
      <c r="LIJ40" s="389"/>
      <c r="LIK40" s="389"/>
      <c r="LIL40" s="389"/>
      <c r="LIM40" s="389"/>
      <c r="LIQ40" s="385"/>
      <c r="LJC40" s="385"/>
      <c r="LMO40" s="389"/>
      <c r="LMP40" s="389"/>
      <c r="LMQ40" s="389"/>
      <c r="LMR40" s="389"/>
      <c r="LMS40" s="389"/>
      <c r="LMW40" s="385"/>
      <c r="LNI40" s="385"/>
      <c r="LQU40" s="389"/>
      <c r="LQV40" s="389"/>
      <c r="LQW40" s="389"/>
      <c r="LQX40" s="389"/>
      <c r="LQY40" s="389"/>
      <c r="LRC40" s="385"/>
      <c r="LRO40" s="385"/>
      <c r="LVA40" s="389"/>
      <c r="LVB40" s="389"/>
      <c r="LVC40" s="389"/>
      <c r="LVD40" s="389"/>
      <c r="LVE40" s="389"/>
      <c r="LVI40" s="385"/>
      <c r="LVU40" s="385"/>
      <c r="LZG40" s="389"/>
      <c r="LZH40" s="389"/>
      <c r="LZI40" s="389"/>
      <c r="LZJ40" s="389"/>
      <c r="LZK40" s="389"/>
      <c r="LZO40" s="385"/>
      <c r="MAA40" s="385"/>
      <c r="MDM40" s="389"/>
      <c r="MDN40" s="389"/>
      <c r="MDO40" s="389"/>
      <c r="MDP40" s="389"/>
      <c r="MDQ40" s="389"/>
      <c r="MDU40" s="385"/>
      <c r="MEG40" s="385"/>
      <c r="MHS40" s="389"/>
      <c r="MHT40" s="389"/>
      <c r="MHU40" s="389"/>
      <c r="MHV40" s="389"/>
      <c r="MHW40" s="389"/>
      <c r="MIA40" s="385"/>
      <c r="MIM40" s="385"/>
      <c r="MLY40" s="389"/>
      <c r="MLZ40" s="389"/>
      <c r="MMA40" s="389"/>
      <c r="MMB40" s="389"/>
      <c r="MMC40" s="389"/>
      <c r="MMG40" s="385"/>
      <c r="MMS40" s="385"/>
      <c r="MQE40" s="389"/>
      <c r="MQF40" s="389"/>
      <c r="MQG40" s="389"/>
      <c r="MQH40" s="389"/>
      <c r="MQI40" s="389"/>
      <c r="MQM40" s="385"/>
      <c r="MQY40" s="385"/>
      <c r="MUK40" s="389"/>
      <c r="MUL40" s="389"/>
      <c r="MUM40" s="389"/>
      <c r="MUN40" s="389"/>
      <c r="MUO40" s="389"/>
      <c r="MUS40" s="385"/>
      <c r="MVE40" s="385"/>
      <c r="MYQ40" s="389"/>
      <c r="MYR40" s="389"/>
      <c r="MYS40" s="389"/>
      <c r="MYT40" s="389"/>
      <c r="MYU40" s="389"/>
      <c r="MYY40" s="385"/>
      <c r="MZK40" s="385"/>
      <c r="NCW40" s="389"/>
      <c r="NCX40" s="389"/>
      <c r="NCY40" s="389"/>
      <c r="NCZ40" s="389"/>
      <c r="NDA40" s="389"/>
      <c r="NDE40" s="385"/>
      <c r="NDQ40" s="385"/>
      <c r="NHC40" s="389"/>
      <c r="NHD40" s="389"/>
      <c r="NHE40" s="389"/>
      <c r="NHF40" s="389"/>
      <c r="NHG40" s="389"/>
      <c r="NHK40" s="385"/>
      <c r="NHW40" s="385"/>
      <c r="NLI40" s="389"/>
      <c r="NLJ40" s="389"/>
      <c r="NLK40" s="389"/>
      <c r="NLL40" s="389"/>
      <c r="NLM40" s="389"/>
      <c r="NLQ40" s="385"/>
      <c r="NMC40" s="385"/>
      <c r="NPO40" s="389"/>
      <c r="NPP40" s="389"/>
      <c r="NPQ40" s="389"/>
      <c r="NPR40" s="389"/>
      <c r="NPS40" s="389"/>
      <c r="NPW40" s="385"/>
      <c r="NQI40" s="385"/>
      <c r="NTU40" s="389"/>
      <c r="NTV40" s="389"/>
      <c r="NTW40" s="389"/>
      <c r="NTX40" s="389"/>
      <c r="NTY40" s="389"/>
      <c r="NUC40" s="385"/>
      <c r="NUO40" s="385"/>
      <c r="NYA40" s="389"/>
      <c r="NYB40" s="389"/>
      <c r="NYC40" s="389"/>
      <c r="NYD40" s="389"/>
      <c r="NYE40" s="389"/>
      <c r="NYI40" s="385"/>
      <c r="NYU40" s="385"/>
      <c r="OCG40" s="389"/>
      <c r="OCH40" s="389"/>
      <c r="OCI40" s="389"/>
      <c r="OCJ40" s="389"/>
      <c r="OCK40" s="389"/>
      <c r="OCO40" s="385"/>
      <c r="ODA40" s="385"/>
      <c r="OGM40" s="389"/>
      <c r="OGN40" s="389"/>
      <c r="OGO40" s="389"/>
      <c r="OGP40" s="389"/>
      <c r="OGQ40" s="389"/>
      <c r="OGU40" s="385"/>
      <c r="OHG40" s="385"/>
      <c r="OKS40" s="389"/>
      <c r="OKT40" s="389"/>
      <c r="OKU40" s="389"/>
      <c r="OKV40" s="389"/>
      <c r="OKW40" s="389"/>
      <c r="OLA40" s="385"/>
      <c r="OLM40" s="385"/>
      <c r="OOY40" s="389"/>
      <c r="OOZ40" s="389"/>
      <c r="OPA40" s="389"/>
      <c r="OPB40" s="389"/>
      <c r="OPC40" s="389"/>
      <c r="OPG40" s="385"/>
      <c r="OPS40" s="385"/>
      <c r="OTE40" s="389"/>
      <c r="OTF40" s="389"/>
      <c r="OTG40" s="389"/>
      <c r="OTH40" s="389"/>
      <c r="OTI40" s="389"/>
      <c r="OTM40" s="385"/>
      <c r="OTY40" s="385"/>
      <c r="OXK40" s="389"/>
      <c r="OXL40" s="389"/>
      <c r="OXM40" s="389"/>
      <c r="OXN40" s="389"/>
      <c r="OXO40" s="389"/>
      <c r="OXS40" s="385"/>
      <c r="OYE40" s="385"/>
      <c r="PBQ40" s="389"/>
      <c r="PBR40" s="389"/>
      <c r="PBS40" s="389"/>
      <c r="PBT40" s="389"/>
      <c r="PBU40" s="389"/>
      <c r="PBY40" s="385"/>
      <c r="PCK40" s="385"/>
      <c r="PFW40" s="389"/>
      <c r="PFX40" s="389"/>
      <c r="PFY40" s="389"/>
      <c r="PFZ40" s="389"/>
      <c r="PGA40" s="389"/>
      <c r="PGE40" s="385"/>
      <c r="PGQ40" s="385"/>
      <c r="PKC40" s="389"/>
      <c r="PKD40" s="389"/>
      <c r="PKE40" s="389"/>
      <c r="PKF40" s="389"/>
      <c r="PKG40" s="389"/>
      <c r="PKK40" s="385"/>
      <c r="PKW40" s="385"/>
      <c r="POI40" s="389"/>
      <c r="POJ40" s="389"/>
      <c r="POK40" s="389"/>
      <c r="POL40" s="389"/>
      <c r="POM40" s="389"/>
    </row>
    <row r="41" spans="11:1005 1094:1995 2085:2985 3075:4085 4175:5075 5165:6065 6155:7165 7255:8155 8245:9145 9235:10233 10245:11219" x14ac:dyDescent="0.25">
      <c r="K41" s="391"/>
      <c r="DA41" s="389"/>
      <c r="DB41" s="389"/>
      <c r="DC41" s="389"/>
      <c r="DD41" s="389"/>
      <c r="DE41" s="389"/>
      <c r="DI41" s="385"/>
      <c r="DU41" s="385"/>
      <c r="HG41" s="389"/>
      <c r="HH41" s="389"/>
      <c r="HI41" s="389"/>
      <c r="HJ41" s="389"/>
      <c r="HK41" s="389"/>
      <c r="HO41" s="385"/>
      <c r="IA41" s="385"/>
      <c r="LM41" s="389"/>
      <c r="LN41" s="389"/>
      <c r="LO41" s="389"/>
      <c r="LP41" s="389"/>
      <c r="LQ41" s="389"/>
      <c r="LU41" s="385"/>
      <c r="MG41" s="385"/>
      <c r="PS41" s="389"/>
      <c r="PT41" s="389"/>
      <c r="PU41" s="389"/>
      <c r="PV41" s="389"/>
      <c r="PW41" s="389"/>
      <c r="QA41" s="385"/>
      <c r="QM41" s="385"/>
      <c r="TY41" s="389"/>
      <c r="TZ41" s="389"/>
      <c r="UA41" s="389"/>
      <c r="UB41" s="389"/>
      <c r="UC41" s="389"/>
      <c r="UG41" s="385"/>
      <c r="US41" s="385"/>
      <c r="YE41" s="389"/>
      <c r="YF41" s="389"/>
      <c r="YG41" s="389"/>
      <c r="YH41" s="389"/>
      <c r="YI41" s="389"/>
      <c r="YM41" s="385"/>
      <c r="YY41" s="385"/>
      <c r="ACK41" s="389"/>
      <c r="ACL41" s="389"/>
      <c r="ACM41" s="389"/>
      <c r="ACN41" s="389"/>
      <c r="ACO41" s="389"/>
      <c r="ACS41" s="385"/>
      <c r="ADE41" s="385"/>
      <c r="AGQ41" s="389"/>
      <c r="AGR41" s="389"/>
      <c r="AGS41" s="389"/>
      <c r="AGT41" s="389"/>
      <c r="AGU41" s="389"/>
      <c r="AGY41" s="385"/>
      <c r="AHK41" s="385"/>
      <c r="AKW41" s="389"/>
      <c r="AKX41" s="389"/>
      <c r="AKY41" s="389"/>
      <c r="AKZ41" s="389"/>
      <c r="ALA41" s="389"/>
      <c r="ALE41" s="385"/>
      <c r="ALQ41" s="385"/>
      <c r="APC41" s="389"/>
      <c r="APD41" s="389"/>
      <c r="APE41" s="389"/>
      <c r="APF41" s="389"/>
      <c r="APG41" s="389"/>
      <c r="APK41" s="385"/>
      <c r="APW41" s="385"/>
      <c r="ATI41" s="389"/>
      <c r="ATJ41" s="389"/>
      <c r="ATK41" s="389"/>
      <c r="ATL41" s="389"/>
      <c r="ATM41" s="389"/>
      <c r="ATQ41" s="385"/>
      <c r="AUC41" s="385"/>
      <c r="AXO41" s="389"/>
      <c r="AXP41" s="389"/>
      <c r="AXQ41" s="389"/>
      <c r="AXR41" s="389"/>
      <c r="AXS41" s="389"/>
      <c r="AXW41" s="385"/>
      <c r="AYI41" s="385"/>
      <c r="BBU41" s="389"/>
      <c r="BBV41" s="389"/>
      <c r="BBW41" s="389"/>
      <c r="BBX41" s="389"/>
      <c r="BBY41" s="389"/>
      <c r="BCC41" s="385"/>
      <c r="BCO41" s="385"/>
      <c r="BGA41" s="389"/>
      <c r="BGB41" s="389"/>
      <c r="BGC41" s="389"/>
      <c r="BGD41" s="389"/>
      <c r="BGE41" s="389"/>
      <c r="BGI41" s="385"/>
      <c r="BGU41" s="385"/>
      <c r="BKG41" s="389"/>
      <c r="BKH41" s="389"/>
      <c r="BKI41" s="389"/>
      <c r="BKJ41" s="389"/>
      <c r="BKK41" s="389"/>
      <c r="BKO41" s="385"/>
      <c r="BLA41" s="385"/>
      <c r="BOM41" s="389"/>
      <c r="BON41" s="389"/>
      <c r="BOO41" s="389"/>
      <c r="BOP41" s="389"/>
      <c r="BOQ41" s="389"/>
      <c r="BOU41" s="385"/>
      <c r="BPG41" s="385"/>
      <c r="BSS41" s="389"/>
      <c r="BST41" s="389"/>
      <c r="BSU41" s="389"/>
      <c r="BSV41" s="389"/>
      <c r="BSW41" s="389"/>
      <c r="BTA41" s="385"/>
      <c r="BTM41" s="385"/>
      <c r="BWY41" s="389"/>
      <c r="BWZ41" s="389"/>
      <c r="BXA41" s="389"/>
      <c r="BXB41" s="389"/>
      <c r="BXC41" s="389"/>
      <c r="BXG41" s="385"/>
      <c r="BXS41" s="385"/>
      <c r="CBE41" s="389"/>
      <c r="CBF41" s="389"/>
      <c r="CBG41" s="389"/>
      <c r="CBH41" s="389"/>
      <c r="CBI41" s="389"/>
      <c r="CBM41" s="385"/>
      <c r="CBY41" s="385"/>
      <c r="CFK41" s="389"/>
      <c r="CFL41" s="389"/>
      <c r="CFM41" s="389"/>
      <c r="CFN41" s="389"/>
      <c r="CFO41" s="389"/>
      <c r="CFS41" s="385"/>
      <c r="CGE41" s="385"/>
      <c r="CJQ41" s="389"/>
      <c r="CJR41" s="389"/>
      <c r="CJS41" s="389"/>
      <c r="CJT41" s="389"/>
      <c r="CJU41" s="389"/>
      <c r="CJY41" s="385"/>
      <c r="CKK41" s="385"/>
      <c r="CNW41" s="389"/>
      <c r="CNX41" s="389"/>
      <c r="CNY41" s="389"/>
      <c r="CNZ41" s="389"/>
      <c r="COA41" s="389"/>
      <c r="COE41" s="385"/>
      <c r="COQ41" s="385"/>
      <c r="CSC41" s="389"/>
      <c r="CSD41" s="389"/>
      <c r="CSE41" s="389"/>
      <c r="CSF41" s="389"/>
      <c r="CSG41" s="389"/>
      <c r="CSK41" s="385"/>
      <c r="CSW41" s="385"/>
      <c r="CWI41" s="389"/>
      <c r="CWJ41" s="389"/>
      <c r="CWK41" s="389"/>
      <c r="CWL41" s="389"/>
      <c r="CWM41" s="389"/>
      <c r="CWQ41" s="385"/>
      <c r="CXC41" s="385"/>
      <c r="DAO41" s="389"/>
      <c r="DAP41" s="389"/>
      <c r="DAQ41" s="389"/>
      <c r="DAR41" s="389"/>
      <c r="DAS41" s="389"/>
      <c r="DAW41" s="385"/>
      <c r="DBI41" s="385"/>
      <c r="DEU41" s="389"/>
      <c r="DEV41" s="389"/>
      <c r="DEW41" s="389"/>
      <c r="DEX41" s="389"/>
      <c r="DEY41" s="389"/>
      <c r="DFC41" s="385"/>
      <c r="DFO41" s="385"/>
      <c r="DJA41" s="389"/>
      <c r="DJB41" s="389"/>
      <c r="DJC41" s="389"/>
      <c r="DJD41" s="389"/>
      <c r="DJE41" s="389"/>
      <c r="DJI41" s="385"/>
      <c r="DJU41" s="385"/>
      <c r="DNG41" s="389"/>
      <c r="DNH41" s="389"/>
      <c r="DNI41" s="389"/>
      <c r="DNJ41" s="389"/>
      <c r="DNK41" s="389"/>
      <c r="DNO41" s="385"/>
      <c r="DOA41" s="385"/>
      <c r="DRM41" s="389"/>
      <c r="DRN41" s="389"/>
      <c r="DRO41" s="389"/>
      <c r="DRP41" s="389"/>
      <c r="DRQ41" s="389"/>
      <c r="DRU41" s="385"/>
      <c r="DSG41" s="385"/>
      <c r="DVS41" s="389"/>
      <c r="DVT41" s="389"/>
      <c r="DVU41" s="389"/>
      <c r="DVV41" s="389"/>
      <c r="DVW41" s="389"/>
      <c r="DWA41" s="385"/>
      <c r="DWM41" s="385"/>
      <c r="DZY41" s="389"/>
      <c r="DZZ41" s="389"/>
      <c r="EAA41" s="389"/>
      <c r="EAB41" s="389"/>
      <c r="EAC41" s="389"/>
      <c r="EAG41" s="385"/>
      <c r="EAS41" s="385"/>
      <c r="EEE41" s="389"/>
      <c r="EEF41" s="389"/>
      <c r="EEG41" s="389"/>
      <c r="EEH41" s="389"/>
      <c r="EEI41" s="389"/>
      <c r="EEM41" s="385"/>
      <c r="EEY41" s="385"/>
      <c r="EIK41" s="389"/>
      <c r="EIL41" s="389"/>
      <c r="EIM41" s="389"/>
      <c r="EIN41" s="389"/>
      <c r="EIO41" s="389"/>
      <c r="EIS41" s="385"/>
      <c r="EJE41" s="385"/>
      <c r="EMQ41" s="389"/>
      <c r="EMR41" s="389"/>
      <c r="EMS41" s="389"/>
      <c r="EMT41" s="389"/>
      <c r="EMU41" s="389"/>
      <c r="EMY41" s="385"/>
      <c r="ENK41" s="385"/>
      <c r="EQW41" s="389"/>
      <c r="EQX41" s="389"/>
      <c r="EQY41" s="389"/>
      <c r="EQZ41" s="389"/>
      <c r="ERA41" s="389"/>
      <c r="ERE41" s="385"/>
      <c r="ERQ41" s="385"/>
      <c r="EVC41" s="389"/>
      <c r="EVD41" s="389"/>
      <c r="EVE41" s="389"/>
      <c r="EVF41" s="389"/>
      <c r="EVG41" s="389"/>
      <c r="EVK41" s="385"/>
      <c r="EVW41" s="385"/>
      <c r="EZI41" s="389"/>
      <c r="EZJ41" s="389"/>
      <c r="EZK41" s="389"/>
      <c r="EZL41" s="389"/>
      <c r="EZM41" s="389"/>
      <c r="EZQ41" s="385"/>
      <c r="FAC41" s="385"/>
      <c r="FDO41" s="389"/>
      <c r="FDP41" s="389"/>
      <c r="FDQ41" s="389"/>
      <c r="FDR41" s="389"/>
      <c r="FDS41" s="389"/>
      <c r="FDW41" s="385"/>
      <c r="FEI41" s="385"/>
      <c r="FHU41" s="389"/>
      <c r="FHV41" s="389"/>
      <c r="FHW41" s="389"/>
      <c r="FHX41" s="389"/>
      <c r="FHY41" s="389"/>
      <c r="FIC41" s="385"/>
      <c r="FIO41" s="385"/>
      <c r="FMA41" s="389"/>
      <c r="FMB41" s="389"/>
      <c r="FMC41" s="389"/>
      <c r="FMD41" s="389"/>
      <c r="FME41" s="389"/>
      <c r="FMI41" s="385"/>
      <c r="FMU41" s="385"/>
      <c r="FQG41" s="389"/>
      <c r="FQH41" s="389"/>
      <c r="FQI41" s="389"/>
      <c r="FQJ41" s="389"/>
      <c r="FQK41" s="389"/>
      <c r="FQO41" s="385"/>
      <c r="FRA41" s="385"/>
      <c r="FUM41" s="389"/>
      <c r="FUN41" s="389"/>
      <c r="FUO41" s="389"/>
      <c r="FUP41" s="389"/>
      <c r="FUQ41" s="389"/>
      <c r="FUU41" s="385"/>
      <c r="FVG41" s="385"/>
      <c r="FYS41" s="389"/>
      <c r="FYT41" s="389"/>
      <c r="FYU41" s="389"/>
      <c r="FYV41" s="389"/>
      <c r="FYW41" s="389"/>
      <c r="FZA41" s="385"/>
      <c r="FZM41" s="385"/>
      <c r="GCY41" s="389"/>
      <c r="GCZ41" s="389"/>
      <c r="GDA41" s="389"/>
      <c r="GDB41" s="389"/>
      <c r="GDC41" s="389"/>
      <c r="GDG41" s="385"/>
      <c r="GDS41" s="385"/>
      <c r="GHE41" s="389"/>
      <c r="GHF41" s="389"/>
      <c r="GHG41" s="389"/>
      <c r="GHH41" s="389"/>
      <c r="GHI41" s="389"/>
      <c r="GHM41" s="385"/>
      <c r="GHY41" s="385"/>
      <c r="GLK41" s="389"/>
      <c r="GLL41" s="389"/>
      <c r="GLM41" s="389"/>
      <c r="GLN41" s="389"/>
      <c r="GLO41" s="389"/>
      <c r="GLS41" s="385"/>
      <c r="GME41" s="385"/>
      <c r="GPQ41" s="389"/>
      <c r="GPR41" s="389"/>
      <c r="GPS41" s="389"/>
      <c r="GPT41" s="389"/>
      <c r="GPU41" s="389"/>
      <c r="GPY41" s="385"/>
      <c r="GQK41" s="385"/>
      <c r="GTW41" s="389"/>
      <c r="GTX41" s="389"/>
      <c r="GTY41" s="389"/>
      <c r="GTZ41" s="389"/>
      <c r="GUA41" s="389"/>
      <c r="GUE41" s="385"/>
      <c r="GUQ41" s="385"/>
      <c r="GYC41" s="389"/>
      <c r="GYD41" s="389"/>
      <c r="GYE41" s="389"/>
      <c r="GYF41" s="389"/>
      <c r="GYG41" s="389"/>
      <c r="GYK41" s="385"/>
      <c r="GYW41" s="385"/>
      <c r="HCI41" s="389"/>
      <c r="HCJ41" s="389"/>
      <c r="HCK41" s="389"/>
      <c r="HCL41" s="389"/>
      <c r="HCM41" s="389"/>
      <c r="HCQ41" s="385"/>
      <c r="HDC41" s="385"/>
      <c r="HGO41" s="389"/>
      <c r="HGP41" s="389"/>
      <c r="HGQ41" s="389"/>
      <c r="HGR41" s="389"/>
      <c r="HGS41" s="389"/>
      <c r="HGW41" s="385"/>
      <c r="HHI41" s="385"/>
      <c r="HKU41" s="389"/>
      <c r="HKV41" s="389"/>
      <c r="HKW41" s="389"/>
      <c r="HKX41" s="389"/>
      <c r="HKY41" s="389"/>
      <c r="HLC41" s="385"/>
      <c r="HLO41" s="385"/>
      <c r="HPA41" s="389"/>
      <c r="HPB41" s="389"/>
      <c r="HPC41" s="389"/>
      <c r="HPD41" s="389"/>
      <c r="HPE41" s="389"/>
      <c r="HPI41" s="385"/>
      <c r="HPU41" s="385"/>
      <c r="HTG41" s="389"/>
      <c r="HTH41" s="389"/>
      <c r="HTI41" s="389"/>
      <c r="HTJ41" s="389"/>
      <c r="HTK41" s="389"/>
      <c r="HTO41" s="385"/>
      <c r="HUA41" s="385"/>
      <c r="HXM41" s="389"/>
      <c r="HXN41" s="389"/>
      <c r="HXO41" s="389"/>
      <c r="HXP41" s="389"/>
      <c r="HXQ41" s="389"/>
      <c r="HXU41" s="385"/>
      <c r="HYG41" s="385"/>
      <c r="IBS41" s="389"/>
      <c r="IBT41" s="389"/>
      <c r="IBU41" s="389"/>
      <c r="IBV41" s="389"/>
      <c r="IBW41" s="389"/>
      <c r="ICA41" s="385"/>
      <c r="ICM41" s="385"/>
      <c r="IFY41" s="389"/>
      <c r="IFZ41" s="389"/>
      <c r="IGA41" s="389"/>
      <c r="IGB41" s="389"/>
      <c r="IGC41" s="389"/>
      <c r="IGG41" s="385"/>
      <c r="IGS41" s="385"/>
      <c r="IKE41" s="389"/>
      <c r="IKF41" s="389"/>
      <c r="IKG41" s="389"/>
      <c r="IKH41" s="389"/>
      <c r="IKI41" s="389"/>
      <c r="IKM41" s="385"/>
      <c r="IKY41" s="385"/>
      <c r="IOK41" s="389"/>
      <c r="IOL41" s="389"/>
      <c r="IOM41" s="389"/>
      <c r="ION41" s="389"/>
      <c r="IOO41" s="389"/>
      <c r="IOS41" s="385"/>
      <c r="IPE41" s="385"/>
      <c r="ISQ41" s="389"/>
      <c r="ISR41" s="389"/>
      <c r="ISS41" s="389"/>
      <c r="IST41" s="389"/>
      <c r="ISU41" s="389"/>
      <c r="ISY41" s="385"/>
      <c r="ITK41" s="385"/>
      <c r="IWW41" s="389"/>
      <c r="IWX41" s="389"/>
      <c r="IWY41" s="389"/>
      <c r="IWZ41" s="389"/>
      <c r="IXA41" s="389"/>
      <c r="IXE41" s="385"/>
      <c r="IXQ41" s="385"/>
      <c r="JBC41" s="389"/>
      <c r="JBD41" s="389"/>
      <c r="JBE41" s="389"/>
      <c r="JBF41" s="389"/>
      <c r="JBG41" s="389"/>
      <c r="JBK41" s="385"/>
      <c r="JBW41" s="385"/>
      <c r="JFI41" s="389"/>
      <c r="JFJ41" s="389"/>
      <c r="JFK41" s="389"/>
      <c r="JFL41" s="389"/>
      <c r="JFM41" s="389"/>
      <c r="JFQ41" s="385"/>
      <c r="JGC41" s="385"/>
      <c r="JJO41" s="389"/>
      <c r="JJP41" s="389"/>
      <c r="JJQ41" s="389"/>
      <c r="JJR41" s="389"/>
      <c r="JJS41" s="389"/>
      <c r="JJW41" s="385"/>
      <c r="JKI41" s="385"/>
      <c r="JNU41" s="389"/>
      <c r="JNV41" s="389"/>
      <c r="JNW41" s="389"/>
      <c r="JNX41" s="389"/>
      <c r="JNY41" s="389"/>
      <c r="JOC41" s="385"/>
      <c r="JOO41" s="385"/>
      <c r="JSA41" s="389"/>
      <c r="JSB41" s="389"/>
      <c r="JSC41" s="389"/>
      <c r="JSD41" s="389"/>
      <c r="JSE41" s="389"/>
      <c r="JSI41" s="385"/>
      <c r="JSU41" s="385"/>
      <c r="JWG41" s="389"/>
      <c r="JWH41" s="389"/>
      <c r="JWI41" s="389"/>
      <c r="JWJ41" s="389"/>
      <c r="JWK41" s="389"/>
      <c r="JWO41" s="385"/>
      <c r="JXA41" s="385"/>
      <c r="KAM41" s="389"/>
      <c r="KAN41" s="389"/>
      <c r="KAO41" s="389"/>
      <c r="KAP41" s="389"/>
      <c r="KAQ41" s="389"/>
      <c r="KAU41" s="385"/>
      <c r="KBG41" s="385"/>
      <c r="KES41" s="389"/>
      <c r="KET41" s="389"/>
      <c r="KEU41" s="389"/>
      <c r="KEV41" s="389"/>
      <c r="KEW41" s="389"/>
      <c r="KFA41" s="385"/>
      <c r="KFM41" s="385"/>
      <c r="KIY41" s="389"/>
      <c r="KIZ41" s="389"/>
      <c r="KJA41" s="389"/>
      <c r="KJB41" s="389"/>
      <c r="KJC41" s="389"/>
      <c r="KJG41" s="385"/>
      <c r="KJS41" s="385"/>
      <c r="KNE41" s="389"/>
      <c r="KNF41" s="389"/>
      <c r="KNG41" s="389"/>
      <c r="KNH41" s="389"/>
      <c r="KNI41" s="389"/>
      <c r="KNM41" s="385"/>
      <c r="KNY41" s="385"/>
      <c r="KRK41" s="389"/>
      <c r="KRL41" s="389"/>
      <c r="KRM41" s="389"/>
      <c r="KRN41" s="389"/>
      <c r="KRO41" s="389"/>
      <c r="KRS41" s="385"/>
      <c r="KSE41" s="385"/>
      <c r="KVQ41" s="389"/>
      <c r="KVR41" s="389"/>
      <c r="KVS41" s="389"/>
      <c r="KVT41" s="389"/>
      <c r="KVU41" s="389"/>
      <c r="KVY41" s="385"/>
      <c r="KWK41" s="385"/>
      <c r="KZW41" s="389"/>
      <c r="KZX41" s="389"/>
      <c r="KZY41" s="389"/>
      <c r="KZZ41" s="389"/>
      <c r="LAA41" s="389"/>
      <c r="LAE41" s="385"/>
      <c r="LAQ41" s="385"/>
      <c r="LEC41" s="389"/>
      <c r="LED41" s="389"/>
      <c r="LEE41" s="389"/>
      <c r="LEF41" s="389"/>
      <c r="LEG41" s="389"/>
      <c r="LEK41" s="385"/>
      <c r="LEW41" s="385"/>
      <c r="LII41" s="389"/>
      <c r="LIJ41" s="389"/>
      <c r="LIK41" s="389"/>
      <c r="LIL41" s="389"/>
      <c r="LIM41" s="389"/>
      <c r="LIQ41" s="385"/>
      <c r="LJC41" s="385"/>
      <c r="LMO41" s="389"/>
      <c r="LMP41" s="389"/>
      <c r="LMQ41" s="389"/>
      <c r="LMR41" s="389"/>
      <c r="LMS41" s="389"/>
      <c r="LMW41" s="385"/>
      <c r="LNI41" s="385"/>
      <c r="LQU41" s="389"/>
      <c r="LQV41" s="389"/>
      <c r="LQW41" s="389"/>
      <c r="LQX41" s="389"/>
      <c r="LQY41" s="389"/>
      <c r="LRC41" s="385"/>
      <c r="LRO41" s="385"/>
      <c r="LVA41" s="389"/>
      <c r="LVB41" s="389"/>
      <c r="LVC41" s="389"/>
      <c r="LVD41" s="389"/>
      <c r="LVE41" s="389"/>
      <c r="LVI41" s="385"/>
      <c r="LVU41" s="385"/>
      <c r="LZG41" s="389"/>
      <c r="LZH41" s="389"/>
      <c r="LZI41" s="389"/>
      <c r="LZJ41" s="389"/>
      <c r="LZK41" s="389"/>
      <c r="LZO41" s="385"/>
      <c r="MAA41" s="385"/>
      <c r="MDM41" s="389"/>
      <c r="MDN41" s="389"/>
      <c r="MDO41" s="389"/>
      <c r="MDP41" s="389"/>
      <c r="MDQ41" s="389"/>
      <c r="MDU41" s="385"/>
      <c r="MEG41" s="385"/>
      <c r="MHS41" s="389"/>
      <c r="MHT41" s="389"/>
      <c r="MHU41" s="389"/>
      <c r="MHV41" s="389"/>
      <c r="MHW41" s="389"/>
      <c r="MIA41" s="385"/>
      <c r="MIM41" s="385"/>
      <c r="MLY41" s="389"/>
      <c r="MLZ41" s="389"/>
      <c r="MMA41" s="389"/>
      <c r="MMB41" s="389"/>
      <c r="MMC41" s="389"/>
      <c r="MMG41" s="385"/>
      <c r="MMS41" s="385"/>
      <c r="MQE41" s="389"/>
      <c r="MQF41" s="389"/>
      <c r="MQG41" s="389"/>
      <c r="MQH41" s="389"/>
      <c r="MQI41" s="389"/>
      <c r="MQM41" s="385"/>
      <c r="MQY41" s="385"/>
      <c r="MUK41" s="389"/>
      <c r="MUL41" s="389"/>
      <c r="MUM41" s="389"/>
      <c r="MUN41" s="389"/>
      <c r="MUO41" s="389"/>
      <c r="MUS41" s="385"/>
      <c r="MVE41" s="385"/>
      <c r="MYQ41" s="389"/>
      <c r="MYR41" s="389"/>
      <c r="MYS41" s="389"/>
      <c r="MYT41" s="389"/>
      <c r="MYU41" s="389"/>
      <c r="MYY41" s="385"/>
      <c r="MZK41" s="385"/>
      <c r="NCW41" s="389"/>
      <c r="NCX41" s="389"/>
      <c r="NCY41" s="389"/>
      <c r="NCZ41" s="389"/>
      <c r="NDA41" s="389"/>
      <c r="NDE41" s="385"/>
      <c r="NDQ41" s="385"/>
      <c r="NHC41" s="389"/>
      <c r="NHD41" s="389"/>
      <c r="NHE41" s="389"/>
      <c r="NHF41" s="389"/>
      <c r="NHG41" s="389"/>
      <c r="NHK41" s="385"/>
      <c r="NHW41" s="385"/>
      <c r="NLI41" s="389"/>
      <c r="NLJ41" s="389"/>
      <c r="NLK41" s="389"/>
      <c r="NLL41" s="389"/>
      <c r="NLM41" s="389"/>
      <c r="NLQ41" s="385"/>
      <c r="NMC41" s="385"/>
      <c r="NPO41" s="389"/>
      <c r="NPP41" s="389"/>
      <c r="NPQ41" s="389"/>
      <c r="NPR41" s="389"/>
      <c r="NPS41" s="389"/>
      <c r="NPW41" s="385"/>
      <c r="NQI41" s="385"/>
      <c r="NTU41" s="389"/>
      <c r="NTV41" s="389"/>
      <c r="NTW41" s="389"/>
      <c r="NTX41" s="389"/>
      <c r="NTY41" s="389"/>
      <c r="NUC41" s="385"/>
      <c r="NUO41" s="385"/>
      <c r="NYA41" s="389"/>
      <c r="NYB41" s="389"/>
      <c r="NYC41" s="389"/>
      <c r="NYD41" s="389"/>
      <c r="NYE41" s="389"/>
      <c r="NYI41" s="385"/>
      <c r="NYU41" s="385"/>
      <c r="OCG41" s="389"/>
      <c r="OCH41" s="389"/>
      <c r="OCI41" s="389"/>
      <c r="OCJ41" s="389"/>
      <c r="OCK41" s="389"/>
      <c r="OCO41" s="385"/>
      <c r="ODA41" s="385"/>
      <c r="OGM41" s="389"/>
      <c r="OGN41" s="389"/>
      <c r="OGO41" s="389"/>
      <c r="OGP41" s="389"/>
      <c r="OGQ41" s="389"/>
      <c r="OGU41" s="385"/>
      <c r="OHG41" s="385"/>
      <c r="OKS41" s="389"/>
      <c r="OKT41" s="389"/>
      <c r="OKU41" s="389"/>
      <c r="OKV41" s="389"/>
      <c r="OKW41" s="389"/>
      <c r="OLA41" s="385"/>
      <c r="OLM41" s="385"/>
      <c r="OOY41" s="389"/>
      <c r="OOZ41" s="389"/>
      <c r="OPA41" s="389"/>
      <c r="OPB41" s="389"/>
      <c r="OPC41" s="389"/>
      <c r="OPG41" s="385"/>
      <c r="OPS41" s="385"/>
      <c r="OTE41" s="389"/>
      <c r="OTF41" s="389"/>
      <c r="OTG41" s="389"/>
      <c r="OTH41" s="389"/>
      <c r="OTI41" s="389"/>
      <c r="OTM41" s="385"/>
      <c r="OTY41" s="385"/>
      <c r="OXK41" s="389"/>
      <c r="OXL41" s="389"/>
      <c r="OXM41" s="389"/>
      <c r="OXN41" s="389"/>
      <c r="OXO41" s="389"/>
      <c r="OXS41" s="385"/>
      <c r="OYE41" s="385"/>
      <c r="PBQ41" s="389"/>
      <c r="PBR41" s="389"/>
      <c r="PBS41" s="389"/>
      <c r="PBT41" s="389"/>
      <c r="PBU41" s="389"/>
      <c r="PBY41" s="385"/>
      <c r="PCK41" s="385"/>
      <c r="PFW41" s="389"/>
      <c r="PFX41" s="389"/>
      <c r="PFY41" s="389"/>
      <c r="PFZ41" s="389"/>
      <c r="PGA41" s="389"/>
      <c r="PGE41" s="385"/>
      <c r="PGQ41" s="385"/>
      <c r="PKC41" s="389"/>
      <c r="PKD41" s="389"/>
      <c r="PKE41" s="389"/>
      <c r="PKF41" s="389"/>
      <c r="PKG41" s="389"/>
      <c r="PKK41" s="385"/>
      <c r="PKW41" s="385"/>
      <c r="POI41" s="389"/>
      <c r="POJ41" s="389"/>
      <c r="POK41" s="389"/>
      <c r="POL41" s="389"/>
      <c r="POM41" s="389"/>
    </row>
    <row r="42" spans="11:1005 1094:1995 2085:2985 3075:4085 4175:5075 5165:6065 6155:7165 7255:8155 8245:9145 9235:10233 10245:11219" x14ac:dyDescent="0.25">
      <c r="K42" s="391"/>
      <c r="DA42" s="389"/>
      <c r="DB42" s="389"/>
      <c r="DC42" s="389"/>
      <c r="DD42" s="389"/>
      <c r="DE42" s="389"/>
      <c r="DI42" s="385"/>
      <c r="DU42" s="385"/>
      <c r="HG42" s="389"/>
      <c r="HH42" s="389"/>
      <c r="HI42" s="389"/>
      <c r="HJ42" s="389"/>
      <c r="HK42" s="389"/>
      <c r="HO42" s="385"/>
      <c r="IA42" s="385"/>
      <c r="LM42" s="389"/>
      <c r="LN42" s="389"/>
      <c r="LO42" s="389"/>
      <c r="LP42" s="389"/>
      <c r="LQ42" s="389"/>
      <c r="LU42" s="385"/>
      <c r="MG42" s="385"/>
      <c r="PS42" s="389"/>
      <c r="PT42" s="389"/>
      <c r="PU42" s="389"/>
      <c r="PV42" s="389"/>
      <c r="PW42" s="389"/>
      <c r="QA42" s="385"/>
      <c r="QM42" s="385"/>
      <c r="TY42" s="389"/>
      <c r="TZ42" s="389"/>
      <c r="UA42" s="389"/>
      <c r="UB42" s="389"/>
      <c r="UC42" s="389"/>
      <c r="UG42" s="385"/>
      <c r="US42" s="385"/>
      <c r="YE42" s="389"/>
      <c r="YF42" s="389"/>
      <c r="YG42" s="389"/>
      <c r="YH42" s="389"/>
      <c r="YI42" s="389"/>
      <c r="YM42" s="385"/>
      <c r="YY42" s="385"/>
      <c r="ACK42" s="389"/>
      <c r="ACL42" s="389"/>
      <c r="ACM42" s="389"/>
      <c r="ACN42" s="389"/>
      <c r="ACO42" s="389"/>
      <c r="ACS42" s="385"/>
      <c r="ADE42" s="385"/>
      <c r="AGQ42" s="389"/>
      <c r="AGR42" s="389"/>
      <c r="AGS42" s="389"/>
      <c r="AGT42" s="389"/>
      <c r="AGU42" s="389"/>
      <c r="AGY42" s="385"/>
      <c r="AHK42" s="385"/>
      <c r="AKW42" s="389"/>
      <c r="AKX42" s="389"/>
      <c r="AKY42" s="389"/>
      <c r="AKZ42" s="389"/>
      <c r="ALA42" s="389"/>
      <c r="ALE42" s="385"/>
      <c r="ALQ42" s="385"/>
      <c r="APC42" s="389"/>
      <c r="APD42" s="389"/>
      <c r="APE42" s="389"/>
      <c r="APF42" s="389"/>
      <c r="APG42" s="389"/>
      <c r="APK42" s="385"/>
      <c r="APW42" s="385"/>
      <c r="ATI42" s="389"/>
      <c r="ATJ42" s="389"/>
      <c r="ATK42" s="389"/>
      <c r="ATL42" s="389"/>
      <c r="ATM42" s="389"/>
      <c r="ATQ42" s="385"/>
      <c r="AUC42" s="385"/>
      <c r="AXO42" s="389"/>
      <c r="AXP42" s="389"/>
      <c r="AXQ42" s="389"/>
      <c r="AXR42" s="389"/>
      <c r="AXS42" s="389"/>
      <c r="AXW42" s="385"/>
      <c r="AYI42" s="385"/>
      <c r="BBU42" s="389"/>
      <c r="BBV42" s="389"/>
      <c r="BBW42" s="389"/>
      <c r="BBX42" s="389"/>
      <c r="BBY42" s="389"/>
      <c r="BCC42" s="385"/>
      <c r="BCO42" s="385"/>
      <c r="BGA42" s="389"/>
      <c r="BGB42" s="389"/>
      <c r="BGC42" s="389"/>
      <c r="BGD42" s="389"/>
      <c r="BGE42" s="389"/>
      <c r="BGI42" s="385"/>
      <c r="BGU42" s="385"/>
      <c r="BKG42" s="389"/>
      <c r="BKH42" s="389"/>
      <c r="BKI42" s="389"/>
      <c r="BKJ42" s="389"/>
      <c r="BKK42" s="389"/>
      <c r="BKO42" s="385"/>
      <c r="BLA42" s="385"/>
      <c r="BOM42" s="389"/>
      <c r="BON42" s="389"/>
      <c r="BOO42" s="389"/>
      <c r="BOP42" s="389"/>
      <c r="BOQ42" s="389"/>
      <c r="BOU42" s="385"/>
      <c r="BPG42" s="385"/>
      <c r="BSS42" s="389"/>
      <c r="BST42" s="389"/>
      <c r="BSU42" s="389"/>
      <c r="BSV42" s="389"/>
      <c r="BSW42" s="389"/>
      <c r="BTA42" s="385"/>
      <c r="BTM42" s="385"/>
      <c r="BWY42" s="389"/>
      <c r="BWZ42" s="389"/>
      <c r="BXA42" s="389"/>
      <c r="BXB42" s="389"/>
      <c r="BXC42" s="389"/>
      <c r="BXG42" s="385"/>
      <c r="BXS42" s="385"/>
      <c r="CBE42" s="389"/>
      <c r="CBF42" s="389"/>
      <c r="CBG42" s="389"/>
      <c r="CBH42" s="389"/>
      <c r="CBI42" s="389"/>
      <c r="CBM42" s="385"/>
      <c r="CBY42" s="385"/>
      <c r="CFK42" s="389"/>
      <c r="CFL42" s="389"/>
      <c r="CFM42" s="389"/>
      <c r="CFN42" s="389"/>
      <c r="CFO42" s="389"/>
      <c r="CFS42" s="385"/>
      <c r="CGE42" s="385"/>
      <c r="CJQ42" s="389"/>
      <c r="CJR42" s="389"/>
      <c r="CJS42" s="389"/>
      <c r="CJT42" s="389"/>
      <c r="CJU42" s="389"/>
      <c r="CJY42" s="385"/>
      <c r="CKK42" s="385"/>
      <c r="CNW42" s="389"/>
      <c r="CNX42" s="389"/>
      <c r="CNY42" s="389"/>
      <c r="CNZ42" s="389"/>
      <c r="COA42" s="389"/>
      <c r="COE42" s="385"/>
      <c r="COQ42" s="385"/>
      <c r="CSC42" s="389"/>
      <c r="CSD42" s="389"/>
      <c r="CSE42" s="389"/>
      <c r="CSF42" s="389"/>
      <c r="CSG42" s="389"/>
      <c r="CSK42" s="385"/>
      <c r="CSW42" s="385"/>
      <c r="CWI42" s="389"/>
      <c r="CWJ42" s="389"/>
      <c r="CWK42" s="389"/>
      <c r="CWL42" s="389"/>
      <c r="CWM42" s="389"/>
      <c r="CWQ42" s="385"/>
      <c r="CXC42" s="385"/>
      <c r="DAO42" s="389"/>
      <c r="DAP42" s="389"/>
      <c r="DAQ42" s="389"/>
      <c r="DAR42" s="389"/>
      <c r="DAS42" s="389"/>
      <c r="DAW42" s="385"/>
      <c r="DBI42" s="385"/>
      <c r="DEU42" s="389"/>
      <c r="DEV42" s="389"/>
      <c r="DEW42" s="389"/>
      <c r="DEX42" s="389"/>
      <c r="DEY42" s="389"/>
      <c r="DFC42" s="385"/>
      <c r="DFO42" s="385"/>
      <c r="DJA42" s="389"/>
      <c r="DJB42" s="389"/>
      <c r="DJC42" s="389"/>
      <c r="DJD42" s="389"/>
      <c r="DJE42" s="389"/>
      <c r="DJI42" s="385"/>
      <c r="DJU42" s="385"/>
      <c r="DNG42" s="389"/>
      <c r="DNH42" s="389"/>
      <c r="DNI42" s="389"/>
      <c r="DNJ42" s="389"/>
      <c r="DNK42" s="389"/>
      <c r="DNO42" s="385"/>
      <c r="DOA42" s="385"/>
      <c r="DRM42" s="389"/>
      <c r="DRN42" s="389"/>
      <c r="DRO42" s="389"/>
      <c r="DRP42" s="389"/>
      <c r="DRQ42" s="389"/>
      <c r="DRU42" s="385"/>
      <c r="DSG42" s="385"/>
      <c r="DVS42" s="389"/>
      <c r="DVT42" s="389"/>
      <c r="DVU42" s="389"/>
      <c r="DVV42" s="389"/>
      <c r="DVW42" s="389"/>
      <c r="DWA42" s="385"/>
      <c r="DWM42" s="385"/>
      <c r="DZY42" s="389"/>
      <c r="DZZ42" s="389"/>
      <c r="EAA42" s="389"/>
      <c r="EAB42" s="389"/>
      <c r="EAC42" s="389"/>
      <c r="EAG42" s="385"/>
      <c r="EAS42" s="385"/>
      <c r="EEE42" s="389"/>
      <c r="EEF42" s="389"/>
      <c r="EEG42" s="389"/>
      <c r="EEH42" s="389"/>
      <c r="EEI42" s="389"/>
      <c r="EEM42" s="385"/>
      <c r="EEY42" s="385"/>
      <c r="EIK42" s="389"/>
      <c r="EIL42" s="389"/>
      <c r="EIM42" s="389"/>
      <c r="EIN42" s="389"/>
      <c r="EIO42" s="389"/>
      <c r="EIS42" s="385"/>
      <c r="EJE42" s="385"/>
      <c r="EMQ42" s="389"/>
      <c r="EMR42" s="389"/>
      <c r="EMS42" s="389"/>
      <c r="EMT42" s="389"/>
      <c r="EMU42" s="389"/>
      <c r="EMY42" s="385"/>
      <c r="ENK42" s="385"/>
      <c r="EQW42" s="389"/>
      <c r="EQX42" s="389"/>
      <c r="EQY42" s="389"/>
      <c r="EQZ42" s="389"/>
      <c r="ERA42" s="389"/>
      <c r="ERE42" s="385"/>
      <c r="ERQ42" s="385"/>
      <c r="EVC42" s="389"/>
      <c r="EVD42" s="389"/>
      <c r="EVE42" s="389"/>
      <c r="EVF42" s="389"/>
      <c r="EVG42" s="389"/>
      <c r="EVK42" s="385"/>
      <c r="EVW42" s="385"/>
      <c r="EZI42" s="389"/>
      <c r="EZJ42" s="389"/>
      <c r="EZK42" s="389"/>
      <c r="EZL42" s="389"/>
      <c r="EZM42" s="389"/>
      <c r="EZQ42" s="385"/>
      <c r="FAC42" s="385"/>
      <c r="FDO42" s="389"/>
      <c r="FDP42" s="389"/>
      <c r="FDQ42" s="389"/>
      <c r="FDR42" s="389"/>
      <c r="FDS42" s="389"/>
      <c r="FDW42" s="385"/>
      <c r="FEI42" s="385"/>
      <c r="FHU42" s="389"/>
      <c r="FHV42" s="389"/>
      <c r="FHW42" s="389"/>
      <c r="FHX42" s="389"/>
      <c r="FHY42" s="389"/>
      <c r="FIC42" s="385"/>
      <c r="FIO42" s="385"/>
      <c r="FMA42" s="389"/>
      <c r="FMB42" s="389"/>
      <c r="FMC42" s="389"/>
      <c r="FMD42" s="389"/>
      <c r="FME42" s="389"/>
      <c r="FMI42" s="385"/>
      <c r="FMU42" s="385"/>
      <c r="FQG42" s="389"/>
      <c r="FQH42" s="389"/>
      <c r="FQI42" s="389"/>
      <c r="FQJ42" s="389"/>
      <c r="FQK42" s="389"/>
      <c r="FQO42" s="385"/>
      <c r="FRA42" s="385"/>
      <c r="FUM42" s="389"/>
      <c r="FUN42" s="389"/>
      <c r="FUO42" s="389"/>
      <c r="FUP42" s="389"/>
      <c r="FUQ42" s="389"/>
      <c r="FUU42" s="385"/>
      <c r="FVG42" s="385"/>
      <c r="FYS42" s="389"/>
      <c r="FYT42" s="389"/>
      <c r="FYU42" s="389"/>
      <c r="FYV42" s="389"/>
      <c r="FYW42" s="389"/>
      <c r="FZA42" s="385"/>
      <c r="FZM42" s="385"/>
      <c r="GCY42" s="389"/>
      <c r="GCZ42" s="389"/>
      <c r="GDA42" s="389"/>
      <c r="GDB42" s="389"/>
      <c r="GDC42" s="389"/>
      <c r="GDG42" s="385"/>
      <c r="GDS42" s="385"/>
      <c r="GHE42" s="389"/>
      <c r="GHF42" s="389"/>
      <c r="GHG42" s="389"/>
      <c r="GHH42" s="389"/>
      <c r="GHI42" s="389"/>
      <c r="GHM42" s="385"/>
      <c r="GHY42" s="385"/>
      <c r="GLK42" s="389"/>
      <c r="GLL42" s="389"/>
      <c r="GLM42" s="389"/>
      <c r="GLN42" s="389"/>
      <c r="GLO42" s="389"/>
      <c r="GLS42" s="385"/>
      <c r="GME42" s="385"/>
      <c r="GPQ42" s="389"/>
      <c r="GPR42" s="389"/>
      <c r="GPS42" s="389"/>
      <c r="GPT42" s="389"/>
      <c r="GPU42" s="389"/>
      <c r="GPY42" s="385"/>
      <c r="GQK42" s="385"/>
      <c r="GTW42" s="389"/>
      <c r="GTX42" s="389"/>
      <c r="GTY42" s="389"/>
      <c r="GTZ42" s="389"/>
      <c r="GUA42" s="389"/>
      <c r="GUE42" s="385"/>
      <c r="GUQ42" s="385"/>
      <c r="GYC42" s="389"/>
      <c r="GYD42" s="389"/>
      <c r="GYE42" s="389"/>
      <c r="GYF42" s="389"/>
      <c r="GYG42" s="389"/>
      <c r="GYK42" s="385"/>
      <c r="GYW42" s="385"/>
      <c r="HCI42" s="389"/>
      <c r="HCJ42" s="389"/>
      <c r="HCK42" s="389"/>
      <c r="HCL42" s="389"/>
      <c r="HCM42" s="389"/>
      <c r="HCQ42" s="385"/>
      <c r="HDC42" s="385"/>
      <c r="HGO42" s="389"/>
      <c r="HGP42" s="389"/>
      <c r="HGQ42" s="389"/>
      <c r="HGR42" s="389"/>
      <c r="HGS42" s="389"/>
      <c r="HGW42" s="385"/>
      <c r="HHI42" s="385"/>
      <c r="HKU42" s="389"/>
      <c r="HKV42" s="389"/>
      <c r="HKW42" s="389"/>
      <c r="HKX42" s="389"/>
      <c r="HKY42" s="389"/>
      <c r="HLC42" s="385"/>
      <c r="HLO42" s="385"/>
      <c r="HPA42" s="389"/>
      <c r="HPB42" s="389"/>
      <c r="HPC42" s="389"/>
      <c r="HPD42" s="389"/>
      <c r="HPE42" s="389"/>
      <c r="HPI42" s="385"/>
      <c r="HPU42" s="385"/>
      <c r="HTG42" s="389"/>
      <c r="HTH42" s="389"/>
      <c r="HTI42" s="389"/>
      <c r="HTJ42" s="389"/>
      <c r="HTK42" s="389"/>
      <c r="HTO42" s="385"/>
      <c r="HUA42" s="385"/>
      <c r="HXM42" s="389"/>
      <c r="HXN42" s="389"/>
      <c r="HXO42" s="389"/>
      <c r="HXP42" s="389"/>
      <c r="HXQ42" s="389"/>
      <c r="HXU42" s="385"/>
      <c r="HYG42" s="385"/>
      <c r="IBS42" s="389"/>
      <c r="IBT42" s="389"/>
      <c r="IBU42" s="389"/>
      <c r="IBV42" s="389"/>
      <c r="IBW42" s="389"/>
      <c r="ICA42" s="385"/>
      <c r="ICM42" s="385"/>
      <c r="IFY42" s="389"/>
      <c r="IFZ42" s="389"/>
      <c r="IGA42" s="389"/>
      <c r="IGB42" s="389"/>
      <c r="IGC42" s="389"/>
      <c r="IGG42" s="385"/>
      <c r="IGS42" s="385"/>
      <c r="IKE42" s="389"/>
      <c r="IKF42" s="389"/>
      <c r="IKG42" s="389"/>
      <c r="IKH42" s="389"/>
      <c r="IKI42" s="389"/>
      <c r="IKM42" s="385"/>
      <c r="IKY42" s="385"/>
      <c r="IOK42" s="389"/>
      <c r="IOL42" s="389"/>
      <c r="IOM42" s="389"/>
      <c r="ION42" s="389"/>
      <c r="IOO42" s="389"/>
      <c r="IOS42" s="385"/>
      <c r="IPE42" s="385"/>
      <c r="ISQ42" s="389"/>
      <c r="ISR42" s="389"/>
      <c r="ISS42" s="389"/>
      <c r="IST42" s="389"/>
      <c r="ISU42" s="389"/>
      <c r="ISY42" s="385"/>
      <c r="ITK42" s="385"/>
      <c r="IWW42" s="389"/>
      <c r="IWX42" s="389"/>
      <c r="IWY42" s="389"/>
      <c r="IWZ42" s="389"/>
      <c r="IXA42" s="389"/>
      <c r="IXE42" s="385"/>
      <c r="IXQ42" s="385"/>
      <c r="JBC42" s="389"/>
      <c r="JBD42" s="389"/>
      <c r="JBE42" s="389"/>
      <c r="JBF42" s="389"/>
      <c r="JBG42" s="389"/>
      <c r="JBK42" s="385"/>
      <c r="JBW42" s="385"/>
      <c r="JFI42" s="389"/>
      <c r="JFJ42" s="389"/>
      <c r="JFK42" s="389"/>
      <c r="JFL42" s="389"/>
      <c r="JFM42" s="389"/>
      <c r="JFQ42" s="385"/>
      <c r="JGC42" s="385"/>
      <c r="JJO42" s="389"/>
      <c r="JJP42" s="389"/>
      <c r="JJQ42" s="389"/>
      <c r="JJR42" s="389"/>
      <c r="JJS42" s="389"/>
      <c r="JJW42" s="385"/>
      <c r="JKI42" s="385"/>
      <c r="JNU42" s="389"/>
      <c r="JNV42" s="389"/>
      <c r="JNW42" s="389"/>
      <c r="JNX42" s="389"/>
      <c r="JNY42" s="389"/>
      <c r="JOC42" s="385"/>
      <c r="JOO42" s="385"/>
      <c r="JSA42" s="389"/>
      <c r="JSB42" s="389"/>
      <c r="JSC42" s="389"/>
      <c r="JSD42" s="389"/>
      <c r="JSE42" s="389"/>
      <c r="JSI42" s="385"/>
      <c r="JSU42" s="385"/>
      <c r="JWG42" s="389"/>
      <c r="JWH42" s="389"/>
      <c r="JWI42" s="389"/>
      <c r="JWJ42" s="389"/>
      <c r="JWK42" s="389"/>
      <c r="JWO42" s="385"/>
      <c r="JXA42" s="385"/>
      <c r="KAM42" s="389"/>
      <c r="KAN42" s="389"/>
      <c r="KAO42" s="389"/>
      <c r="KAP42" s="389"/>
      <c r="KAQ42" s="389"/>
      <c r="KAU42" s="385"/>
      <c r="KBG42" s="385"/>
      <c r="KES42" s="389"/>
      <c r="KET42" s="389"/>
      <c r="KEU42" s="389"/>
      <c r="KEV42" s="389"/>
      <c r="KEW42" s="389"/>
      <c r="KFA42" s="385"/>
      <c r="KFM42" s="385"/>
      <c r="KIY42" s="389"/>
      <c r="KIZ42" s="389"/>
      <c r="KJA42" s="389"/>
      <c r="KJB42" s="389"/>
      <c r="KJC42" s="389"/>
      <c r="KJG42" s="385"/>
      <c r="KJS42" s="385"/>
      <c r="KNE42" s="389"/>
      <c r="KNF42" s="389"/>
      <c r="KNG42" s="389"/>
      <c r="KNH42" s="389"/>
      <c r="KNI42" s="389"/>
      <c r="KNM42" s="385"/>
      <c r="KNY42" s="385"/>
      <c r="KRK42" s="389"/>
      <c r="KRL42" s="389"/>
      <c r="KRM42" s="389"/>
      <c r="KRN42" s="389"/>
      <c r="KRO42" s="389"/>
      <c r="KRS42" s="385"/>
      <c r="KSE42" s="385"/>
      <c r="KVQ42" s="389"/>
      <c r="KVR42" s="389"/>
      <c r="KVS42" s="389"/>
      <c r="KVT42" s="389"/>
      <c r="KVU42" s="389"/>
      <c r="KVY42" s="385"/>
      <c r="KWK42" s="385"/>
      <c r="KZW42" s="389"/>
      <c r="KZX42" s="389"/>
      <c r="KZY42" s="389"/>
      <c r="KZZ42" s="389"/>
      <c r="LAA42" s="389"/>
      <c r="LAE42" s="385"/>
      <c r="LAQ42" s="385"/>
      <c r="LEC42" s="389"/>
      <c r="LED42" s="389"/>
      <c r="LEE42" s="389"/>
      <c r="LEF42" s="389"/>
      <c r="LEG42" s="389"/>
      <c r="LEK42" s="385"/>
      <c r="LEW42" s="385"/>
      <c r="LII42" s="389"/>
      <c r="LIJ42" s="389"/>
      <c r="LIK42" s="389"/>
      <c r="LIL42" s="389"/>
      <c r="LIM42" s="389"/>
      <c r="LIQ42" s="385"/>
      <c r="LJC42" s="385"/>
      <c r="LMO42" s="389"/>
      <c r="LMP42" s="389"/>
      <c r="LMQ42" s="389"/>
      <c r="LMR42" s="389"/>
      <c r="LMS42" s="389"/>
      <c r="LMW42" s="385"/>
      <c r="LNI42" s="385"/>
      <c r="LQU42" s="389"/>
      <c r="LQV42" s="389"/>
      <c r="LQW42" s="389"/>
      <c r="LQX42" s="389"/>
      <c r="LQY42" s="389"/>
      <c r="LRC42" s="385"/>
      <c r="LRO42" s="385"/>
      <c r="LVA42" s="389"/>
      <c r="LVB42" s="389"/>
      <c r="LVC42" s="389"/>
      <c r="LVD42" s="389"/>
      <c r="LVE42" s="389"/>
      <c r="LVI42" s="385"/>
      <c r="LVU42" s="385"/>
      <c r="LZG42" s="389"/>
      <c r="LZH42" s="389"/>
      <c r="LZI42" s="389"/>
      <c r="LZJ42" s="389"/>
      <c r="LZK42" s="389"/>
      <c r="LZO42" s="385"/>
      <c r="MAA42" s="385"/>
      <c r="MDM42" s="389"/>
      <c r="MDN42" s="389"/>
      <c r="MDO42" s="389"/>
      <c r="MDP42" s="389"/>
      <c r="MDQ42" s="389"/>
      <c r="MDU42" s="385"/>
      <c r="MEG42" s="385"/>
      <c r="MHS42" s="389"/>
      <c r="MHT42" s="389"/>
      <c r="MHU42" s="389"/>
      <c r="MHV42" s="389"/>
      <c r="MHW42" s="389"/>
      <c r="MIA42" s="385"/>
      <c r="MIM42" s="385"/>
      <c r="MLY42" s="389"/>
      <c r="MLZ42" s="389"/>
      <c r="MMA42" s="389"/>
      <c r="MMB42" s="389"/>
      <c r="MMC42" s="389"/>
      <c r="MMG42" s="385"/>
      <c r="MMS42" s="385"/>
      <c r="MQE42" s="389"/>
      <c r="MQF42" s="389"/>
      <c r="MQG42" s="389"/>
      <c r="MQH42" s="389"/>
      <c r="MQI42" s="389"/>
      <c r="MQM42" s="385"/>
      <c r="MQY42" s="385"/>
      <c r="MUK42" s="389"/>
      <c r="MUL42" s="389"/>
      <c r="MUM42" s="389"/>
      <c r="MUN42" s="389"/>
      <c r="MUO42" s="389"/>
      <c r="MUS42" s="385"/>
      <c r="MVE42" s="385"/>
      <c r="MYQ42" s="389"/>
      <c r="MYR42" s="389"/>
      <c r="MYS42" s="389"/>
      <c r="MYT42" s="389"/>
      <c r="MYU42" s="389"/>
      <c r="MYY42" s="385"/>
      <c r="MZK42" s="385"/>
      <c r="NCW42" s="389"/>
      <c r="NCX42" s="389"/>
      <c r="NCY42" s="389"/>
      <c r="NCZ42" s="389"/>
      <c r="NDA42" s="389"/>
      <c r="NDE42" s="385"/>
      <c r="NDQ42" s="385"/>
      <c r="NHC42" s="389"/>
      <c r="NHD42" s="389"/>
      <c r="NHE42" s="389"/>
      <c r="NHF42" s="389"/>
      <c r="NHG42" s="389"/>
      <c r="NHK42" s="385"/>
      <c r="NHW42" s="385"/>
      <c r="NLI42" s="389"/>
      <c r="NLJ42" s="389"/>
      <c r="NLK42" s="389"/>
      <c r="NLL42" s="389"/>
      <c r="NLM42" s="389"/>
      <c r="NLQ42" s="385"/>
      <c r="NMC42" s="385"/>
      <c r="NPO42" s="389"/>
      <c r="NPP42" s="389"/>
      <c r="NPQ42" s="389"/>
      <c r="NPR42" s="389"/>
      <c r="NPS42" s="389"/>
      <c r="NPW42" s="385"/>
      <c r="NQI42" s="385"/>
      <c r="NTU42" s="389"/>
      <c r="NTV42" s="389"/>
      <c r="NTW42" s="389"/>
      <c r="NTX42" s="389"/>
      <c r="NTY42" s="389"/>
      <c r="NUC42" s="385"/>
      <c r="NUO42" s="385"/>
      <c r="NYA42" s="389"/>
      <c r="NYB42" s="389"/>
      <c r="NYC42" s="389"/>
      <c r="NYD42" s="389"/>
      <c r="NYE42" s="389"/>
      <c r="NYI42" s="385"/>
      <c r="NYU42" s="385"/>
      <c r="OCG42" s="389"/>
      <c r="OCH42" s="389"/>
      <c r="OCI42" s="389"/>
      <c r="OCJ42" s="389"/>
      <c r="OCK42" s="389"/>
      <c r="OCO42" s="385"/>
      <c r="ODA42" s="385"/>
      <c r="OGM42" s="389"/>
      <c r="OGN42" s="389"/>
      <c r="OGO42" s="389"/>
      <c r="OGP42" s="389"/>
      <c r="OGQ42" s="389"/>
      <c r="OGU42" s="385"/>
      <c r="OHG42" s="385"/>
      <c r="OKS42" s="389"/>
      <c r="OKT42" s="389"/>
      <c r="OKU42" s="389"/>
      <c r="OKV42" s="389"/>
      <c r="OKW42" s="389"/>
      <c r="OLA42" s="385"/>
      <c r="OLM42" s="385"/>
      <c r="OOY42" s="389"/>
      <c r="OOZ42" s="389"/>
      <c r="OPA42" s="389"/>
      <c r="OPB42" s="389"/>
      <c r="OPC42" s="389"/>
      <c r="OPG42" s="385"/>
      <c r="OPS42" s="385"/>
      <c r="OTE42" s="389"/>
      <c r="OTF42" s="389"/>
      <c r="OTG42" s="389"/>
      <c r="OTH42" s="389"/>
      <c r="OTI42" s="389"/>
      <c r="OTM42" s="385"/>
      <c r="OTY42" s="385"/>
      <c r="OXK42" s="389"/>
      <c r="OXL42" s="389"/>
      <c r="OXM42" s="389"/>
      <c r="OXN42" s="389"/>
      <c r="OXO42" s="389"/>
      <c r="OXS42" s="385"/>
      <c r="OYE42" s="385"/>
      <c r="PBQ42" s="389"/>
      <c r="PBR42" s="389"/>
      <c r="PBS42" s="389"/>
      <c r="PBT42" s="389"/>
      <c r="PBU42" s="389"/>
      <c r="PBY42" s="385"/>
      <c r="PCK42" s="385"/>
      <c r="PFW42" s="389"/>
      <c r="PFX42" s="389"/>
      <c r="PFY42" s="389"/>
      <c r="PFZ42" s="389"/>
      <c r="PGA42" s="389"/>
      <c r="PGE42" s="385"/>
      <c r="PGQ42" s="385"/>
      <c r="PKC42" s="389"/>
      <c r="PKD42" s="389"/>
      <c r="PKE42" s="389"/>
      <c r="PKF42" s="389"/>
      <c r="PKG42" s="389"/>
      <c r="PKK42" s="385"/>
      <c r="PKW42" s="385"/>
      <c r="POI42" s="389"/>
      <c r="POJ42" s="389"/>
      <c r="POK42" s="389"/>
      <c r="POL42" s="389"/>
      <c r="POM42" s="389"/>
    </row>
    <row r="43" spans="11:1005 1094:1995 2085:2985 3075:4085 4175:5075 5165:6065 6155:7165 7255:8155 8245:9145 9235:10233 10245:11219" x14ac:dyDescent="0.25">
      <c r="K43" s="391"/>
      <c r="DA43" s="389"/>
      <c r="DB43" s="389"/>
      <c r="DC43" s="389"/>
      <c r="DD43" s="389"/>
      <c r="DE43" s="389"/>
      <c r="DI43" s="385"/>
      <c r="DU43" s="385"/>
      <c r="HG43" s="389"/>
      <c r="HH43" s="389"/>
      <c r="HI43" s="389"/>
      <c r="HJ43" s="389"/>
      <c r="HK43" s="389"/>
      <c r="HO43" s="385"/>
      <c r="IA43" s="385"/>
      <c r="LM43" s="389"/>
      <c r="LN43" s="389"/>
      <c r="LO43" s="389"/>
      <c r="LP43" s="389"/>
      <c r="LQ43" s="389"/>
      <c r="LU43" s="385"/>
      <c r="MG43" s="385"/>
      <c r="PS43" s="389"/>
      <c r="PT43" s="389"/>
      <c r="PU43" s="389"/>
      <c r="PV43" s="389"/>
      <c r="PW43" s="389"/>
      <c r="QA43" s="385"/>
      <c r="QM43" s="385"/>
      <c r="TY43" s="389"/>
      <c r="TZ43" s="389"/>
      <c r="UA43" s="389"/>
      <c r="UB43" s="389"/>
      <c r="UC43" s="389"/>
      <c r="UG43" s="385"/>
      <c r="US43" s="385"/>
      <c r="YE43" s="389"/>
      <c r="YF43" s="389"/>
      <c r="YG43" s="389"/>
      <c r="YH43" s="389"/>
      <c r="YI43" s="389"/>
      <c r="YM43" s="385"/>
      <c r="YY43" s="385"/>
      <c r="ACK43" s="389"/>
      <c r="ACL43" s="389"/>
      <c r="ACM43" s="389"/>
      <c r="ACN43" s="389"/>
      <c r="ACO43" s="389"/>
      <c r="ACS43" s="385"/>
      <c r="ADE43" s="385"/>
      <c r="AGQ43" s="389"/>
      <c r="AGR43" s="389"/>
      <c r="AGS43" s="389"/>
      <c r="AGT43" s="389"/>
      <c r="AGU43" s="389"/>
      <c r="AGY43" s="385"/>
      <c r="AHK43" s="385"/>
      <c r="AKW43" s="389"/>
      <c r="AKX43" s="389"/>
      <c r="AKY43" s="389"/>
      <c r="AKZ43" s="389"/>
      <c r="ALA43" s="389"/>
      <c r="ALE43" s="385"/>
      <c r="ALQ43" s="385"/>
      <c r="APC43" s="389"/>
      <c r="APD43" s="389"/>
      <c r="APE43" s="389"/>
      <c r="APF43" s="389"/>
      <c r="APG43" s="389"/>
      <c r="APK43" s="385"/>
      <c r="APW43" s="385"/>
      <c r="ATI43" s="389"/>
      <c r="ATJ43" s="389"/>
      <c r="ATK43" s="389"/>
      <c r="ATL43" s="389"/>
      <c r="ATM43" s="389"/>
      <c r="ATQ43" s="385"/>
      <c r="AUC43" s="385"/>
      <c r="AXO43" s="389"/>
      <c r="AXP43" s="389"/>
      <c r="AXQ43" s="389"/>
      <c r="AXR43" s="389"/>
      <c r="AXS43" s="389"/>
      <c r="AXW43" s="385"/>
      <c r="AYI43" s="385"/>
      <c r="BBU43" s="389"/>
      <c r="BBV43" s="389"/>
      <c r="BBW43" s="389"/>
      <c r="BBX43" s="389"/>
      <c r="BBY43" s="389"/>
      <c r="BCC43" s="385"/>
      <c r="BCO43" s="385"/>
      <c r="BGA43" s="389"/>
      <c r="BGB43" s="389"/>
      <c r="BGC43" s="389"/>
      <c r="BGD43" s="389"/>
      <c r="BGE43" s="389"/>
      <c r="BGI43" s="385"/>
      <c r="BGU43" s="385"/>
      <c r="BKG43" s="389"/>
      <c r="BKH43" s="389"/>
      <c r="BKI43" s="389"/>
      <c r="BKJ43" s="389"/>
      <c r="BKK43" s="389"/>
      <c r="BKO43" s="385"/>
      <c r="BLA43" s="385"/>
      <c r="BOM43" s="389"/>
      <c r="BON43" s="389"/>
      <c r="BOO43" s="389"/>
      <c r="BOP43" s="389"/>
      <c r="BOQ43" s="389"/>
      <c r="BOU43" s="385"/>
      <c r="BPG43" s="385"/>
      <c r="BSS43" s="389"/>
      <c r="BST43" s="389"/>
      <c r="BSU43" s="389"/>
      <c r="BSV43" s="389"/>
      <c r="BSW43" s="389"/>
      <c r="BTA43" s="385"/>
      <c r="BTM43" s="385"/>
      <c r="BWY43" s="389"/>
      <c r="BWZ43" s="389"/>
      <c r="BXA43" s="389"/>
      <c r="BXB43" s="389"/>
      <c r="BXC43" s="389"/>
      <c r="BXG43" s="385"/>
      <c r="BXS43" s="385"/>
      <c r="CBE43" s="389"/>
      <c r="CBF43" s="389"/>
      <c r="CBG43" s="389"/>
      <c r="CBH43" s="389"/>
      <c r="CBI43" s="389"/>
      <c r="CBM43" s="385"/>
      <c r="CBY43" s="385"/>
      <c r="CFK43" s="389"/>
      <c r="CFL43" s="389"/>
      <c r="CFM43" s="389"/>
      <c r="CFN43" s="389"/>
      <c r="CFO43" s="389"/>
      <c r="CFS43" s="385"/>
      <c r="CGE43" s="385"/>
      <c r="CJQ43" s="389"/>
      <c r="CJR43" s="389"/>
      <c r="CJS43" s="389"/>
      <c r="CJT43" s="389"/>
      <c r="CJU43" s="389"/>
      <c r="CJY43" s="385"/>
      <c r="CKK43" s="385"/>
      <c r="CNW43" s="389"/>
      <c r="CNX43" s="389"/>
      <c r="CNY43" s="389"/>
      <c r="CNZ43" s="389"/>
      <c r="COA43" s="389"/>
      <c r="COE43" s="385"/>
      <c r="COQ43" s="385"/>
      <c r="CSC43" s="389"/>
      <c r="CSD43" s="389"/>
      <c r="CSE43" s="389"/>
      <c r="CSF43" s="389"/>
      <c r="CSG43" s="389"/>
      <c r="CSK43" s="385"/>
      <c r="CSW43" s="385"/>
      <c r="CWI43" s="389"/>
      <c r="CWJ43" s="389"/>
      <c r="CWK43" s="389"/>
      <c r="CWL43" s="389"/>
      <c r="CWM43" s="389"/>
      <c r="CWQ43" s="385"/>
      <c r="CXC43" s="385"/>
      <c r="DAO43" s="389"/>
      <c r="DAP43" s="389"/>
      <c r="DAQ43" s="389"/>
      <c r="DAR43" s="389"/>
      <c r="DAS43" s="389"/>
      <c r="DAW43" s="385"/>
      <c r="DBI43" s="385"/>
      <c r="DEU43" s="389"/>
      <c r="DEV43" s="389"/>
      <c r="DEW43" s="389"/>
      <c r="DEX43" s="389"/>
      <c r="DEY43" s="389"/>
      <c r="DFC43" s="385"/>
      <c r="DFO43" s="385"/>
      <c r="DJA43" s="389"/>
      <c r="DJB43" s="389"/>
      <c r="DJC43" s="389"/>
      <c r="DJD43" s="389"/>
      <c r="DJE43" s="389"/>
      <c r="DJI43" s="385"/>
      <c r="DJU43" s="385"/>
      <c r="DNG43" s="389"/>
      <c r="DNH43" s="389"/>
      <c r="DNI43" s="389"/>
      <c r="DNJ43" s="389"/>
      <c r="DNK43" s="389"/>
      <c r="DNO43" s="385"/>
      <c r="DOA43" s="385"/>
      <c r="DRM43" s="389"/>
      <c r="DRN43" s="389"/>
      <c r="DRO43" s="389"/>
      <c r="DRP43" s="389"/>
      <c r="DRQ43" s="389"/>
      <c r="DRU43" s="385"/>
      <c r="DSG43" s="385"/>
      <c r="DVS43" s="389"/>
      <c r="DVT43" s="389"/>
      <c r="DVU43" s="389"/>
      <c r="DVV43" s="389"/>
      <c r="DVW43" s="389"/>
      <c r="DWA43" s="385"/>
      <c r="DWM43" s="385"/>
      <c r="DZY43" s="389"/>
      <c r="DZZ43" s="389"/>
      <c r="EAA43" s="389"/>
      <c r="EAB43" s="389"/>
      <c r="EAC43" s="389"/>
      <c r="EAG43" s="385"/>
      <c r="EAS43" s="385"/>
      <c r="EEE43" s="389"/>
      <c r="EEF43" s="389"/>
      <c r="EEG43" s="389"/>
      <c r="EEH43" s="389"/>
      <c r="EEI43" s="389"/>
      <c r="EEM43" s="385"/>
      <c r="EEY43" s="385"/>
      <c r="EIK43" s="389"/>
      <c r="EIL43" s="389"/>
      <c r="EIM43" s="389"/>
      <c r="EIN43" s="389"/>
      <c r="EIO43" s="389"/>
      <c r="EIS43" s="385"/>
      <c r="EJE43" s="385"/>
      <c r="EMQ43" s="389"/>
      <c r="EMR43" s="389"/>
      <c r="EMS43" s="389"/>
      <c r="EMT43" s="389"/>
      <c r="EMU43" s="389"/>
      <c r="EMY43" s="385"/>
      <c r="ENK43" s="385"/>
      <c r="EQW43" s="389"/>
      <c r="EQX43" s="389"/>
      <c r="EQY43" s="389"/>
      <c r="EQZ43" s="389"/>
      <c r="ERA43" s="389"/>
      <c r="ERE43" s="385"/>
      <c r="ERQ43" s="385"/>
      <c r="EVC43" s="389"/>
      <c r="EVD43" s="389"/>
      <c r="EVE43" s="389"/>
      <c r="EVF43" s="389"/>
      <c r="EVG43" s="389"/>
      <c r="EVK43" s="385"/>
      <c r="EVW43" s="385"/>
      <c r="EZI43" s="389"/>
      <c r="EZJ43" s="389"/>
      <c r="EZK43" s="389"/>
      <c r="EZL43" s="389"/>
      <c r="EZM43" s="389"/>
      <c r="EZQ43" s="385"/>
      <c r="FAC43" s="385"/>
      <c r="FDO43" s="389"/>
      <c r="FDP43" s="389"/>
      <c r="FDQ43" s="389"/>
      <c r="FDR43" s="389"/>
      <c r="FDS43" s="389"/>
      <c r="FDW43" s="385"/>
      <c r="FEI43" s="385"/>
      <c r="FHU43" s="389"/>
      <c r="FHV43" s="389"/>
      <c r="FHW43" s="389"/>
      <c r="FHX43" s="389"/>
      <c r="FHY43" s="389"/>
      <c r="FIC43" s="385"/>
      <c r="FIO43" s="385"/>
      <c r="FMA43" s="389"/>
      <c r="FMB43" s="389"/>
      <c r="FMC43" s="389"/>
      <c r="FMD43" s="389"/>
      <c r="FME43" s="389"/>
      <c r="FMI43" s="385"/>
      <c r="FMU43" s="385"/>
      <c r="FQG43" s="389"/>
      <c r="FQH43" s="389"/>
      <c r="FQI43" s="389"/>
      <c r="FQJ43" s="389"/>
      <c r="FQK43" s="389"/>
      <c r="FQO43" s="385"/>
      <c r="FRA43" s="385"/>
      <c r="FUM43" s="389"/>
      <c r="FUN43" s="389"/>
      <c r="FUO43" s="389"/>
      <c r="FUP43" s="389"/>
      <c r="FUQ43" s="389"/>
      <c r="FUU43" s="385"/>
      <c r="FVG43" s="385"/>
      <c r="FYS43" s="389"/>
      <c r="FYT43" s="389"/>
      <c r="FYU43" s="389"/>
      <c r="FYV43" s="389"/>
      <c r="FYW43" s="389"/>
      <c r="FZA43" s="385"/>
      <c r="FZM43" s="385"/>
      <c r="GCY43" s="389"/>
      <c r="GCZ43" s="389"/>
      <c r="GDA43" s="389"/>
      <c r="GDB43" s="389"/>
      <c r="GDC43" s="389"/>
      <c r="GDG43" s="385"/>
      <c r="GDS43" s="385"/>
      <c r="GHE43" s="389"/>
      <c r="GHF43" s="389"/>
      <c r="GHG43" s="389"/>
      <c r="GHH43" s="389"/>
      <c r="GHI43" s="389"/>
      <c r="GHM43" s="385"/>
      <c r="GHY43" s="385"/>
      <c r="GLK43" s="389"/>
      <c r="GLL43" s="389"/>
      <c r="GLM43" s="389"/>
      <c r="GLN43" s="389"/>
      <c r="GLO43" s="389"/>
      <c r="GLS43" s="385"/>
      <c r="GME43" s="385"/>
      <c r="GPQ43" s="389"/>
      <c r="GPR43" s="389"/>
      <c r="GPS43" s="389"/>
      <c r="GPT43" s="389"/>
      <c r="GPU43" s="389"/>
      <c r="GPY43" s="385"/>
      <c r="GQK43" s="385"/>
      <c r="GTW43" s="389"/>
      <c r="GTX43" s="389"/>
      <c r="GTY43" s="389"/>
      <c r="GTZ43" s="389"/>
      <c r="GUA43" s="389"/>
      <c r="GUE43" s="385"/>
      <c r="GUQ43" s="385"/>
      <c r="GYC43" s="389"/>
      <c r="GYD43" s="389"/>
      <c r="GYE43" s="389"/>
      <c r="GYF43" s="389"/>
      <c r="GYG43" s="389"/>
      <c r="GYK43" s="385"/>
      <c r="GYW43" s="385"/>
      <c r="HCI43" s="389"/>
      <c r="HCJ43" s="389"/>
      <c r="HCK43" s="389"/>
      <c r="HCL43" s="389"/>
      <c r="HCM43" s="389"/>
      <c r="HCQ43" s="385"/>
      <c r="HDC43" s="385"/>
      <c r="HGO43" s="389"/>
      <c r="HGP43" s="389"/>
      <c r="HGQ43" s="389"/>
      <c r="HGR43" s="389"/>
      <c r="HGS43" s="389"/>
      <c r="HGW43" s="385"/>
      <c r="HHI43" s="385"/>
      <c r="HKU43" s="389"/>
      <c r="HKV43" s="389"/>
      <c r="HKW43" s="389"/>
      <c r="HKX43" s="389"/>
      <c r="HKY43" s="389"/>
      <c r="HLC43" s="385"/>
      <c r="HLO43" s="385"/>
      <c r="HPA43" s="389"/>
      <c r="HPB43" s="389"/>
      <c r="HPC43" s="389"/>
      <c r="HPD43" s="389"/>
      <c r="HPE43" s="389"/>
      <c r="HPI43" s="385"/>
      <c r="HPU43" s="385"/>
      <c r="HTG43" s="389"/>
      <c r="HTH43" s="389"/>
      <c r="HTI43" s="389"/>
      <c r="HTJ43" s="389"/>
      <c r="HTK43" s="389"/>
      <c r="HTO43" s="385"/>
      <c r="HUA43" s="385"/>
      <c r="HXM43" s="389"/>
      <c r="HXN43" s="389"/>
      <c r="HXO43" s="389"/>
      <c r="HXP43" s="389"/>
      <c r="HXQ43" s="389"/>
      <c r="HXU43" s="385"/>
      <c r="HYG43" s="385"/>
      <c r="IBS43" s="389"/>
      <c r="IBT43" s="389"/>
      <c r="IBU43" s="389"/>
      <c r="IBV43" s="389"/>
      <c r="IBW43" s="389"/>
      <c r="ICA43" s="385"/>
      <c r="ICM43" s="385"/>
      <c r="IFY43" s="389"/>
      <c r="IFZ43" s="389"/>
      <c r="IGA43" s="389"/>
      <c r="IGB43" s="389"/>
      <c r="IGC43" s="389"/>
      <c r="IGG43" s="385"/>
      <c r="IGS43" s="385"/>
      <c r="IKE43" s="389"/>
      <c r="IKF43" s="389"/>
      <c r="IKG43" s="389"/>
      <c r="IKH43" s="389"/>
      <c r="IKI43" s="389"/>
      <c r="IKM43" s="385"/>
      <c r="IKY43" s="385"/>
      <c r="IOK43" s="389"/>
      <c r="IOL43" s="389"/>
      <c r="IOM43" s="389"/>
      <c r="ION43" s="389"/>
      <c r="IOO43" s="389"/>
      <c r="IOS43" s="385"/>
      <c r="IPE43" s="385"/>
      <c r="ISQ43" s="389"/>
      <c r="ISR43" s="389"/>
      <c r="ISS43" s="389"/>
      <c r="IST43" s="389"/>
      <c r="ISU43" s="389"/>
      <c r="ISY43" s="385"/>
      <c r="ITK43" s="385"/>
      <c r="IWW43" s="389"/>
      <c r="IWX43" s="389"/>
      <c r="IWY43" s="389"/>
      <c r="IWZ43" s="389"/>
      <c r="IXA43" s="389"/>
      <c r="IXE43" s="385"/>
      <c r="IXQ43" s="385"/>
      <c r="JBC43" s="389"/>
      <c r="JBD43" s="389"/>
      <c r="JBE43" s="389"/>
      <c r="JBF43" s="389"/>
      <c r="JBG43" s="389"/>
      <c r="JBK43" s="385"/>
      <c r="JBW43" s="385"/>
      <c r="JFI43" s="389"/>
      <c r="JFJ43" s="389"/>
      <c r="JFK43" s="389"/>
      <c r="JFL43" s="389"/>
      <c r="JFM43" s="389"/>
      <c r="JFQ43" s="385"/>
      <c r="JGC43" s="385"/>
      <c r="JJO43" s="389"/>
      <c r="JJP43" s="389"/>
      <c r="JJQ43" s="389"/>
      <c r="JJR43" s="389"/>
      <c r="JJS43" s="389"/>
      <c r="JJW43" s="385"/>
      <c r="JKI43" s="385"/>
      <c r="JNU43" s="389"/>
      <c r="JNV43" s="389"/>
      <c r="JNW43" s="389"/>
      <c r="JNX43" s="389"/>
      <c r="JNY43" s="389"/>
      <c r="JOC43" s="385"/>
      <c r="JOO43" s="385"/>
      <c r="JSA43" s="389"/>
      <c r="JSB43" s="389"/>
      <c r="JSC43" s="389"/>
      <c r="JSD43" s="389"/>
      <c r="JSE43" s="389"/>
      <c r="JSI43" s="385"/>
      <c r="JSU43" s="385"/>
      <c r="JWG43" s="389"/>
      <c r="JWH43" s="389"/>
      <c r="JWI43" s="389"/>
      <c r="JWJ43" s="389"/>
      <c r="JWK43" s="389"/>
      <c r="JWO43" s="385"/>
      <c r="JXA43" s="385"/>
      <c r="KAM43" s="389"/>
      <c r="KAN43" s="389"/>
      <c r="KAO43" s="389"/>
      <c r="KAP43" s="389"/>
      <c r="KAQ43" s="389"/>
      <c r="KAU43" s="385"/>
      <c r="KBG43" s="385"/>
      <c r="KES43" s="389"/>
      <c r="KET43" s="389"/>
      <c r="KEU43" s="389"/>
      <c r="KEV43" s="389"/>
      <c r="KEW43" s="389"/>
      <c r="KFA43" s="385"/>
      <c r="KFM43" s="385"/>
      <c r="KIY43" s="389"/>
      <c r="KIZ43" s="389"/>
      <c r="KJA43" s="389"/>
      <c r="KJB43" s="389"/>
      <c r="KJC43" s="389"/>
      <c r="KJG43" s="385"/>
      <c r="KJS43" s="385"/>
      <c r="KNE43" s="389"/>
      <c r="KNF43" s="389"/>
      <c r="KNG43" s="389"/>
      <c r="KNH43" s="389"/>
      <c r="KNI43" s="389"/>
      <c r="KNM43" s="385"/>
      <c r="KNY43" s="385"/>
      <c r="KRK43" s="389"/>
      <c r="KRL43" s="389"/>
      <c r="KRM43" s="389"/>
      <c r="KRN43" s="389"/>
      <c r="KRO43" s="389"/>
      <c r="KRS43" s="385"/>
      <c r="KSE43" s="385"/>
      <c r="KVQ43" s="389"/>
      <c r="KVR43" s="389"/>
      <c r="KVS43" s="389"/>
      <c r="KVT43" s="389"/>
      <c r="KVU43" s="389"/>
      <c r="KVY43" s="385"/>
      <c r="KWK43" s="385"/>
      <c r="KZW43" s="389"/>
      <c r="KZX43" s="389"/>
      <c r="KZY43" s="389"/>
      <c r="KZZ43" s="389"/>
      <c r="LAA43" s="389"/>
      <c r="LAE43" s="385"/>
      <c r="LAQ43" s="385"/>
      <c r="LEC43" s="389"/>
      <c r="LED43" s="389"/>
      <c r="LEE43" s="389"/>
      <c r="LEF43" s="389"/>
      <c r="LEG43" s="389"/>
      <c r="LEK43" s="385"/>
      <c r="LEW43" s="385"/>
      <c r="LII43" s="389"/>
      <c r="LIJ43" s="389"/>
      <c r="LIK43" s="389"/>
      <c r="LIL43" s="389"/>
      <c r="LIM43" s="389"/>
      <c r="LIQ43" s="385"/>
      <c r="LJC43" s="385"/>
      <c r="LMO43" s="389"/>
      <c r="LMP43" s="389"/>
      <c r="LMQ43" s="389"/>
      <c r="LMR43" s="389"/>
      <c r="LMS43" s="389"/>
      <c r="LMW43" s="385"/>
      <c r="LNI43" s="385"/>
      <c r="LQU43" s="389"/>
      <c r="LQV43" s="389"/>
      <c r="LQW43" s="389"/>
      <c r="LQX43" s="389"/>
      <c r="LQY43" s="389"/>
      <c r="LRC43" s="385"/>
      <c r="LRO43" s="385"/>
      <c r="LVA43" s="389"/>
      <c r="LVB43" s="389"/>
      <c r="LVC43" s="389"/>
      <c r="LVD43" s="389"/>
      <c r="LVE43" s="389"/>
      <c r="LVI43" s="385"/>
      <c r="LVU43" s="385"/>
      <c r="LZG43" s="389"/>
      <c r="LZH43" s="389"/>
      <c r="LZI43" s="389"/>
      <c r="LZJ43" s="389"/>
      <c r="LZK43" s="389"/>
      <c r="LZO43" s="385"/>
      <c r="MAA43" s="385"/>
      <c r="MDM43" s="389"/>
      <c r="MDN43" s="389"/>
      <c r="MDO43" s="389"/>
      <c r="MDP43" s="389"/>
      <c r="MDQ43" s="389"/>
      <c r="MDU43" s="385"/>
      <c r="MEG43" s="385"/>
      <c r="MHS43" s="389"/>
      <c r="MHT43" s="389"/>
      <c r="MHU43" s="389"/>
      <c r="MHV43" s="389"/>
      <c r="MHW43" s="389"/>
      <c r="MIA43" s="385"/>
      <c r="MIM43" s="385"/>
      <c r="MLY43" s="389"/>
      <c r="MLZ43" s="389"/>
      <c r="MMA43" s="389"/>
      <c r="MMB43" s="389"/>
      <c r="MMC43" s="389"/>
      <c r="MMG43" s="385"/>
      <c r="MMS43" s="385"/>
      <c r="MQE43" s="389"/>
      <c r="MQF43" s="389"/>
      <c r="MQG43" s="389"/>
      <c r="MQH43" s="389"/>
      <c r="MQI43" s="389"/>
      <c r="MQM43" s="385"/>
      <c r="MQY43" s="385"/>
      <c r="MUK43" s="389"/>
      <c r="MUL43" s="389"/>
      <c r="MUM43" s="389"/>
      <c r="MUN43" s="389"/>
      <c r="MUO43" s="389"/>
      <c r="MUS43" s="385"/>
      <c r="MVE43" s="385"/>
      <c r="MYQ43" s="389"/>
      <c r="MYR43" s="389"/>
      <c r="MYS43" s="389"/>
      <c r="MYT43" s="389"/>
      <c r="MYU43" s="389"/>
      <c r="MYY43" s="385"/>
      <c r="MZK43" s="385"/>
      <c r="NCW43" s="389"/>
      <c r="NCX43" s="389"/>
      <c r="NCY43" s="389"/>
      <c r="NCZ43" s="389"/>
      <c r="NDA43" s="389"/>
      <c r="NDE43" s="385"/>
      <c r="NDQ43" s="385"/>
      <c r="NHC43" s="389"/>
      <c r="NHD43" s="389"/>
      <c r="NHE43" s="389"/>
      <c r="NHF43" s="389"/>
      <c r="NHG43" s="389"/>
      <c r="NHK43" s="385"/>
      <c r="NHW43" s="385"/>
      <c r="NLI43" s="389"/>
      <c r="NLJ43" s="389"/>
      <c r="NLK43" s="389"/>
      <c r="NLL43" s="389"/>
      <c r="NLM43" s="389"/>
      <c r="NLQ43" s="385"/>
      <c r="NMC43" s="385"/>
      <c r="NPO43" s="389"/>
      <c r="NPP43" s="389"/>
      <c r="NPQ43" s="389"/>
      <c r="NPR43" s="389"/>
      <c r="NPS43" s="389"/>
      <c r="NPW43" s="385"/>
      <c r="NQI43" s="385"/>
      <c r="NTU43" s="389"/>
      <c r="NTV43" s="389"/>
      <c r="NTW43" s="389"/>
      <c r="NTX43" s="389"/>
      <c r="NTY43" s="389"/>
      <c r="NUC43" s="385"/>
      <c r="NUO43" s="385"/>
      <c r="NYA43" s="389"/>
      <c r="NYB43" s="389"/>
      <c r="NYC43" s="389"/>
      <c r="NYD43" s="389"/>
      <c r="NYE43" s="389"/>
      <c r="NYI43" s="385"/>
      <c r="NYU43" s="385"/>
      <c r="OCG43" s="389"/>
      <c r="OCH43" s="389"/>
      <c r="OCI43" s="389"/>
      <c r="OCJ43" s="389"/>
      <c r="OCK43" s="389"/>
      <c r="OCO43" s="385"/>
      <c r="ODA43" s="385"/>
      <c r="OGM43" s="389"/>
      <c r="OGN43" s="389"/>
      <c r="OGO43" s="389"/>
      <c r="OGP43" s="389"/>
      <c r="OGQ43" s="389"/>
      <c r="OGU43" s="385"/>
      <c r="OHG43" s="385"/>
      <c r="OKS43" s="389"/>
      <c r="OKT43" s="389"/>
      <c r="OKU43" s="389"/>
      <c r="OKV43" s="389"/>
      <c r="OKW43" s="389"/>
      <c r="OLA43" s="385"/>
      <c r="OLM43" s="385"/>
      <c r="OOY43" s="389"/>
      <c r="OOZ43" s="389"/>
      <c r="OPA43" s="389"/>
      <c r="OPB43" s="389"/>
      <c r="OPC43" s="389"/>
      <c r="OPG43" s="385"/>
      <c r="OPS43" s="385"/>
      <c r="OTE43" s="389"/>
      <c r="OTF43" s="389"/>
      <c r="OTG43" s="389"/>
      <c r="OTH43" s="389"/>
      <c r="OTI43" s="389"/>
      <c r="OTM43" s="385"/>
      <c r="OTY43" s="385"/>
      <c r="OXK43" s="389"/>
      <c r="OXL43" s="389"/>
      <c r="OXM43" s="389"/>
      <c r="OXN43" s="389"/>
      <c r="OXO43" s="389"/>
      <c r="OXS43" s="385"/>
      <c r="OYE43" s="385"/>
      <c r="PBQ43" s="389"/>
      <c r="PBR43" s="389"/>
      <c r="PBS43" s="389"/>
      <c r="PBT43" s="389"/>
      <c r="PBU43" s="389"/>
      <c r="PBY43" s="385"/>
      <c r="PCK43" s="385"/>
      <c r="PFW43" s="389"/>
      <c r="PFX43" s="389"/>
      <c r="PFY43" s="389"/>
      <c r="PFZ43" s="389"/>
      <c r="PGA43" s="389"/>
      <c r="PGE43" s="385"/>
      <c r="PGQ43" s="385"/>
      <c r="PKC43" s="389"/>
      <c r="PKD43" s="389"/>
      <c r="PKE43" s="389"/>
      <c r="PKF43" s="389"/>
      <c r="PKG43" s="389"/>
      <c r="PKK43" s="385"/>
      <c r="PKW43" s="385"/>
      <c r="POI43" s="389"/>
      <c r="POJ43" s="389"/>
      <c r="POK43" s="389"/>
      <c r="POL43" s="389"/>
      <c r="POM43" s="389"/>
    </row>
    <row r="44" spans="11:1005 1094:1995 2085:2985 3075:4085 4175:5075 5165:6065 6155:7165 7255:8155 8245:9145 9235:10233 10245:11219" x14ac:dyDescent="0.25">
      <c r="K44" s="391"/>
      <c r="DA44" s="389"/>
      <c r="DB44" s="389"/>
      <c r="DC44" s="389"/>
      <c r="DD44" s="389"/>
      <c r="DE44" s="389"/>
      <c r="DI44" s="385"/>
      <c r="DU44" s="385"/>
      <c r="HG44" s="389"/>
      <c r="HH44" s="389"/>
      <c r="HI44" s="389"/>
      <c r="HJ44" s="389"/>
      <c r="HK44" s="389"/>
      <c r="HO44" s="385"/>
      <c r="IA44" s="385"/>
      <c r="LM44" s="389"/>
      <c r="LN44" s="389"/>
      <c r="LO44" s="389"/>
      <c r="LP44" s="389"/>
      <c r="LQ44" s="389"/>
      <c r="LU44" s="385"/>
      <c r="MG44" s="385"/>
      <c r="PS44" s="389"/>
      <c r="PT44" s="389"/>
      <c r="PU44" s="389"/>
      <c r="PV44" s="389"/>
      <c r="PW44" s="389"/>
      <c r="QA44" s="385"/>
      <c r="QM44" s="385"/>
      <c r="TY44" s="389"/>
      <c r="TZ44" s="389"/>
      <c r="UA44" s="389"/>
      <c r="UB44" s="389"/>
      <c r="UC44" s="389"/>
      <c r="UG44" s="385"/>
      <c r="US44" s="385"/>
      <c r="YE44" s="389"/>
      <c r="YF44" s="389"/>
      <c r="YG44" s="389"/>
      <c r="YH44" s="389"/>
      <c r="YI44" s="389"/>
      <c r="YM44" s="385"/>
      <c r="YY44" s="385"/>
      <c r="ACK44" s="389"/>
      <c r="ACL44" s="389"/>
      <c r="ACM44" s="389"/>
      <c r="ACN44" s="389"/>
      <c r="ACO44" s="389"/>
      <c r="ACS44" s="385"/>
      <c r="ADE44" s="385"/>
      <c r="AGQ44" s="389"/>
      <c r="AGR44" s="389"/>
      <c r="AGS44" s="389"/>
      <c r="AGT44" s="389"/>
      <c r="AGU44" s="389"/>
      <c r="AGY44" s="385"/>
      <c r="AHK44" s="385"/>
      <c r="AKW44" s="389"/>
      <c r="AKX44" s="389"/>
      <c r="AKY44" s="389"/>
      <c r="AKZ44" s="389"/>
      <c r="ALA44" s="389"/>
      <c r="ALE44" s="385"/>
      <c r="ALQ44" s="385"/>
      <c r="APC44" s="389"/>
      <c r="APD44" s="389"/>
      <c r="APE44" s="389"/>
      <c r="APF44" s="389"/>
      <c r="APG44" s="389"/>
      <c r="APK44" s="385"/>
      <c r="APW44" s="385"/>
      <c r="ATI44" s="389"/>
      <c r="ATJ44" s="389"/>
      <c r="ATK44" s="389"/>
      <c r="ATL44" s="389"/>
      <c r="ATM44" s="389"/>
      <c r="ATQ44" s="385"/>
      <c r="AUC44" s="385"/>
      <c r="AXO44" s="389"/>
      <c r="AXP44" s="389"/>
      <c r="AXQ44" s="389"/>
      <c r="AXR44" s="389"/>
      <c r="AXS44" s="389"/>
      <c r="AXW44" s="385"/>
      <c r="AYI44" s="385"/>
      <c r="BBU44" s="389"/>
      <c r="BBV44" s="389"/>
      <c r="BBW44" s="389"/>
      <c r="BBX44" s="389"/>
      <c r="BBY44" s="389"/>
      <c r="BCC44" s="385"/>
      <c r="BCO44" s="385"/>
      <c r="BGA44" s="389"/>
      <c r="BGB44" s="389"/>
      <c r="BGC44" s="389"/>
      <c r="BGD44" s="389"/>
      <c r="BGE44" s="389"/>
      <c r="BGI44" s="385"/>
      <c r="BGU44" s="385"/>
      <c r="BKG44" s="389"/>
      <c r="BKH44" s="389"/>
      <c r="BKI44" s="389"/>
      <c r="BKJ44" s="389"/>
      <c r="BKK44" s="389"/>
      <c r="BKO44" s="385"/>
      <c r="BLA44" s="385"/>
      <c r="BOM44" s="389"/>
      <c r="BON44" s="389"/>
      <c r="BOO44" s="389"/>
      <c r="BOP44" s="389"/>
      <c r="BOQ44" s="389"/>
      <c r="BOU44" s="385"/>
      <c r="BPG44" s="385"/>
      <c r="BSS44" s="389"/>
      <c r="BST44" s="389"/>
      <c r="BSU44" s="389"/>
      <c r="BSV44" s="389"/>
      <c r="BSW44" s="389"/>
      <c r="BTA44" s="385"/>
      <c r="BTM44" s="385"/>
      <c r="BWY44" s="389"/>
      <c r="BWZ44" s="389"/>
      <c r="BXA44" s="389"/>
      <c r="BXB44" s="389"/>
      <c r="BXC44" s="389"/>
      <c r="BXG44" s="385"/>
      <c r="BXS44" s="385"/>
      <c r="CBE44" s="389"/>
      <c r="CBF44" s="389"/>
      <c r="CBG44" s="389"/>
      <c r="CBH44" s="389"/>
      <c r="CBI44" s="389"/>
      <c r="CBM44" s="385"/>
      <c r="CBY44" s="385"/>
      <c r="CFK44" s="389"/>
      <c r="CFL44" s="389"/>
      <c r="CFM44" s="389"/>
      <c r="CFN44" s="389"/>
      <c r="CFO44" s="389"/>
      <c r="CFS44" s="385"/>
      <c r="CGE44" s="385"/>
      <c r="CJQ44" s="389"/>
      <c r="CJR44" s="389"/>
      <c r="CJS44" s="389"/>
      <c r="CJT44" s="389"/>
      <c r="CJU44" s="389"/>
      <c r="CJY44" s="385"/>
      <c r="CKK44" s="385"/>
      <c r="CNW44" s="389"/>
      <c r="CNX44" s="389"/>
      <c r="CNY44" s="389"/>
      <c r="CNZ44" s="389"/>
      <c r="COA44" s="389"/>
      <c r="COE44" s="385"/>
      <c r="COQ44" s="385"/>
      <c r="CSC44" s="389"/>
      <c r="CSD44" s="389"/>
      <c r="CSE44" s="389"/>
      <c r="CSF44" s="389"/>
      <c r="CSG44" s="389"/>
      <c r="CSK44" s="385"/>
      <c r="CSW44" s="385"/>
      <c r="CWI44" s="389"/>
      <c r="CWJ44" s="389"/>
      <c r="CWK44" s="389"/>
      <c r="CWL44" s="389"/>
      <c r="CWM44" s="389"/>
      <c r="CWQ44" s="385"/>
      <c r="CXC44" s="385"/>
      <c r="DAO44" s="389"/>
      <c r="DAP44" s="389"/>
      <c r="DAQ44" s="389"/>
      <c r="DAR44" s="389"/>
      <c r="DAS44" s="389"/>
      <c r="DAW44" s="385"/>
      <c r="DBI44" s="385"/>
      <c r="DEU44" s="389"/>
      <c r="DEV44" s="389"/>
      <c r="DEW44" s="389"/>
      <c r="DEX44" s="389"/>
      <c r="DEY44" s="389"/>
      <c r="DFC44" s="385"/>
      <c r="DFO44" s="385"/>
      <c r="DJA44" s="389"/>
      <c r="DJB44" s="389"/>
      <c r="DJC44" s="389"/>
      <c r="DJD44" s="389"/>
      <c r="DJE44" s="389"/>
      <c r="DJI44" s="385"/>
      <c r="DJU44" s="385"/>
      <c r="DNG44" s="389"/>
      <c r="DNH44" s="389"/>
      <c r="DNI44" s="389"/>
      <c r="DNJ44" s="389"/>
      <c r="DNK44" s="389"/>
      <c r="DNO44" s="385"/>
      <c r="DOA44" s="385"/>
      <c r="DRM44" s="389"/>
      <c r="DRN44" s="389"/>
      <c r="DRO44" s="389"/>
      <c r="DRP44" s="389"/>
      <c r="DRQ44" s="389"/>
      <c r="DRU44" s="385"/>
      <c r="DSG44" s="385"/>
      <c r="DVS44" s="389"/>
      <c r="DVT44" s="389"/>
      <c r="DVU44" s="389"/>
      <c r="DVV44" s="389"/>
      <c r="DVW44" s="389"/>
      <c r="DWA44" s="385"/>
      <c r="DWM44" s="385"/>
      <c r="DZY44" s="389"/>
      <c r="DZZ44" s="389"/>
      <c r="EAA44" s="389"/>
      <c r="EAB44" s="389"/>
      <c r="EAC44" s="389"/>
      <c r="EAG44" s="385"/>
      <c r="EAS44" s="385"/>
      <c r="EEE44" s="389"/>
      <c r="EEF44" s="389"/>
      <c r="EEG44" s="389"/>
      <c r="EEH44" s="389"/>
      <c r="EEI44" s="389"/>
      <c r="EEM44" s="385"/>
      <c r="EEY44" s="385"/>
      <c r="EIK44" s="389"/>
      <c r="EIL44" s="389"/>
      <c r="EIM44" s="389"/>
      <c r="EIN44" s="389"/>
      <c r="EIO44" s="389"/>
      <c r="EIS44" s="385"/>
      <c r="EJE44" s="385"/>
      <c r="EMQ44" s="389"/>
      <c r="EMR44" s="389"/>
      <c r="EMS44" s="389"/>
      <c r="EMT44" s="389"/>
      <c r="EMU44" s="389"/>
      <c r="EMY44" s="385"/>
      <c r="ENK44" s="385"/>
      <c r="EQW44" s="389"/>
      <c r="EQX44" s="389"/>
      <c r="EQY44" s="389"/>
      <c r="EQZ44" s="389"/>
      <c r="ERA44" s="389"/>
      <c r="ERE44" s="385"/>
      <c r="ERQ44" s="385"/>
      <c r="EVC44" s="389"/>
      <c r="EVD44" s="389"/>
      <c r="EVE44" s="389"/>
      <c r="EVF44" s="389"/>
      <c r="EVG44" s="389"/>
      <c r="EVK44" s="385"/>
      <c r="EVW44" s="385"/>
      <c r="EZI44" s="389"/>
      <c r="EZJ44" s="389"/>
      <c r="EZK44" s="389"/>
      <c r="EZL44" s="389"/>
      <c r="EZM44" s="389"/>
      <c r="EZQ44" s="385"/>
      <c r="FAC44" s="385"/>
      <c r="FDO44" s="389"/>
      <c r="FDP44" s="389"/>
      <c r="FDQ44" s="389"/>
      <c r="FDR44" s="389"/>
      <c r="FDS44" s="389"/>
      <c r="FDW44" s="385"/>
      <c r="FEI44" s="385"/>
      <c r="FHU44" s="389"/>
      <c r="FHV44" s="389"/>
      <c r="FHW44" s="389"/>
      <c r="FHX44" s="389"/>
      <c r="FHY44" s="389"/>
      <c r="FIC44" s="385"/>
      <c r="FIO44" s="385"/>
      <c r="FMA44" s="389"/>
      <c r="FMB44" s="389"/>
      <c r="FMC44" s="389"/>
      <c r="FMD44" s="389"/>
      <c r="FME44" s="389"/>
      <c r="FMI44" s="385"/>
      <c r="FMU44" s="385"/>
      <c r="FQG44" s="389"/>
      <c r="FQH44" s="389"/>
      <c r="FQI44" s="389"/>
      <c r="FQJ44" s="389"/>
      <c r="FQK44" s="389"/>
      <c r="FQO44" s="385"/>
      <c r="FRA44" s="385"/>
      <c r="FUM44" s="389"/>
      <c r="FUN44" s="389"/>
      <c r="FUO44" s="389"/>
      <c r="FUP44" s="389"/>
      <c r="FUQ44" s="389"/>
      <c r="FUU44" s="385"/>
      <c r="FVG44" s="385"/>
      <c r="FYS44" s="389"/>
      <c r="FYT44" s="389"/>
      <c r="FYU44" s="389"/>
      <c r="FYV44" s="389"/>
      <c r="FYW44" s="389"/>
      <c r="FZA44" s="385"/>
      <c r="FZM44" s="385"/>
      <c r="GCY44" s="389"/>
      <c r="GCZ44" s="389"/>
      <c r="GDA44" s="389"/>
      <c r="GDB44" s="389"/>
      <c r="GDC44" s="389"/>
      <c r="GDG44" s="385"/>
      <c r="GDS44" s="385"/>
      <c r="GHE44" s="389"/>
      <c r="GHF44" s="389"/>
      <c r="GHG44" s="389"/>
      <c r="GHH44" s="389"/>
      <c r="GHI44" s="389"/>
      <c r="GHM44" s="385"/>
      <c r="GHY44" s="385"/>
      <c r="GLK44" s="389"/>
      <c r="GLL44" s="389"/>
      <c r="GLM44" s="389"/>
      <c r="GLN44" s="389"/>
      <c r="GLO44" s="389"/>
      <c r="GLS44" s="385"/>
      <c r="GME44" s="385"/>
      <c r="GPQ44" s="389"/>
      <c r="GPR44" s="389"/>
      <c r="GPS44" s="389"/>
      <c r="GPT44" s="389"/>
      <c r="GPU44" s="389"/>
      <c r="GPY44" s="385"/>
      <c r="GQK44" s="385"/>
      <c r="GTW44" s="389"/>
      <c r="GTX44" s="389"/>
      <c r="GTY44" s="389"/>
      <c r="GTZ44" s="389"/>
      <c r="GUA44" s="389"/>
      <c r="GUE44" s="385"/>
      <c r="GUQ44" s="385"/>
      <c r="GYC44" s="389"/>
      <c r="GYD44" s="389"/>
      <c r="GYE44" s="389"/>
      <c r="GYF44" s="389"/>
      <c r="GYG44" s="389"/>
      <c r="GYK44" s="385"/>
      <c r="GYW44" s="385"/>
      <c r="HCI44" s="389"/>
      <c r="HCJ44" s="389"/>
      <c r="HCK44" s="389"/>
      <c r="HCL44" s="389"/>
      <c r="HCM44" s="389"/>
      <c r="HCQ44" s="385"/>
      <c r="HDC44" s="385"/>
      <c r="HGO44" s="389"/>
      <c r="HGP44" s="389"/>
      <c r="HGQ44" s="389"/>
      <c r="HGR44" s="389"/>
      <c r="HGS44" s="389"/>
      <c r="HGW44" s="385"/>
      <c r="HHI44" s="385"/>
      <c r="HKU44" s="389"/>
      <c r="HKV44" s="389"/>
      <c r="HKW44" s="389"/>
      <c r="HKX44" s="389"/>
      <c r="HKY44" s="389"/>
      <c r="HLC44" s="385"/>
      <c r="HLO44" s="385"/>
      <c r="HPA44" s="389"/>
      <c r="HPB44" s="389"/>
      <c r="HPC44" s="389"/>
      <c r="HPD44" s="389"/>
      <c r="HPE44" s="389"/>
      <c r="HPI44" s="385"/>
      <c r="HPU44" s="385"/>
      <c r="HTG44" s="389"/>
      <c r="HTH44" s="389"/>
      <c r="HTI44" s="389"/>
      <c r="HTJ44" s="389"/>
      <c r="HTK44" s="389"/>
      <c r="HTO44" s="385"/>
      <c r="HUA44" s="385"/>
      <c r="HXM44" s="389"/>
      <c r="HXN44" s="389"/>
      <c r="HXO44" s="389"/>
      <c r="HXP44" s="389"/>
      <c r="HXQ44" s="389"/>
      <c r="HXU44" s="385"/>
      <c r="HYG44" s="385"/>
      <c r="IBS44" s="389"/>
      <c r="IBT44" s="389"/>
      <c r="IBU44" s="389"/>
      <c r="IBV44" s="389"/>
      <c r="IBW44" s="389"/>
      <c r="ICA44" s="385"/>
      <c r="ICM44" s="385"/>
      <c r="IFY44" s="389"/>
      <c r="IFZ44" s="389"/>
      <c r="IGA44" s="389"/>
      <c r="IGB44" s="389"/>
      <c r="IGC44" s="389"/>
      <c r="IGG44" s="385"/>
      <c r="IGS44" s="385"/>
      <c r="IKE44" s="389"/>
      <c r="IKF44" s="389"/>
      <c r="IKG44" s="389"/>
      <c r="IKH44" s="389"/>
      <c r="IKI44" s="389"/>
      <c r="IKM44" s="385"/>
      <c r="IKY44" s="385"/>
      <c r="IOK44" s="389"/>
      <c r="IOL44" s="389"/>
      <c r="IOM44" s="389"/>
      <c r="ION44" s="389"/>
      <c r="IOO44" s="389"/>
      <c r="IOS44" s="385"/>
      <c r="IPE44" s="385"/>
      <c r="ISQ44" s="389"/>
      <c r="ISR44" s="389"/>
      <c r="ISS44" s="389"/>
      <c r="IST44" s="389"/>
      <c r="ISU44" s="389"/>
      <c r="ISY44" s="385"/>
      <c r="ITK44" s="385"/>
      <c r="IWW44" s="389"/>
      <c r="IWX44" s="389"/>
      <c r="IWY44" s="389"/>
      <c r="IWZ44" s="389"/>
      <c r="IXA44" s="389"/>
      <c r="IXE44" s="385"/>
      <c r="IXQ44" s="385"/>
      <c r="JBC44" s="389"/>
      <c r="JBD44" s="389"/>
      <c r="JBE44" s="389"/>
      <c r="JBF44" s="389"/>
      <c r="JBG44" s="389"/>
      <c r="JBK44" s="385"/>
      <c r="JBW44" s="385"/>
      <c r="JFI44" s="389"/>
      <c r="JFJ44" s="389"/>
      <c r="JFK44" s="389"/>
      <c r="JFL44" s="389"/>
      <c r="JFM44" s="389"/>
      <c r="JFQ44" s="385"/>
      <c r="JGC44" s="385"/>
      <c r="JJO44" s="389"/>
      <c r="JJP44" s="389"/>
      <c r="JJQ44" s="389"/>
      <c r="JJR44" s="389"/>
      <c r="JJS44" s="389"/>
      <c r="JJW44" s="385"/>
      <c r="JKI44" s="385"/>
      <c r="JNU44" s="389"/>
      <c r="JNV44" s="389"/>
      <c r="JNW44" s="389"/>
      <c r="JNX44" s="389"/>
      <c r="JNY44" s="389"/>
      <c r="JOC44" s="385"/>
      <c r="JOO44" s="385"/>
      <c r="JSA44" s="389"/>
      <c r="JSB44" s="389"/>
      <c r="JSC44" s="389"/>
      <c r="JSD44" s="389"/>
      <c r="JSE44" s="389"/>
      <c r="JSI44" s="385"/>
      <c r="JSU44" s="385"/>
      <c r="JWG44" s="389"/>
      <c r="JWH44" s="389"/>
      <c r="JWI44" s="389"/>
      <c r="JWJ44" s="389"/>
      <c r="JWK44" s="389"/>
      <c r="JWO44" s="385"/>
      <c r="JXA44" s="385"/>
      <c r="KAM44" s="389"/>
      <c r="KAN44" s="389"/>
      <c r="KAO44" s="389"/>
      <c r="KAP44" s="389"/>
      <c r="KAQ44" s="389"/>
      <c r="KAU44" s="385"/>
      <c r="KBG44" s="385"/>
      <c r="KES44" s="389"/>
      <c r="KET44" s="389"/>
      <c r="KEU44" s="389"/>
      <c r="KEV44" s="389"/>
      <c r="KEW44" s="389"/>
      <c r="KFA44" s="385"/>
      <c r="KFM44" s="385"/>
      <c r="KIY44" s="389"/>
      <c r="KIZ44" s="389"/>
      <c r="KJA44" s="389"/>
      <c r="KJB44" s="389"/>
      <c r="KJC44" s="389"/>
      <c r="KJG44" s="385"/>
      <c r="KJS44" s="385"/>
      <c r="KNE44" s="389"/>
      <c r="KNF44" s="389"/>
      <c r="KNG44" s="389"/>
      <c r="KNH44" s="389"/>
      <c r="KNI44" s="389"/>
      <c r="KNM44" s="385"/>
      <c r="KNY44" s="385"/>
      <c r="KRK44" s="389"/>
      <c r="KRL44" s="389"/>
      <c r="KRM44" s="389"/>
      <c r="KRN44" s="389"/>
      <c r="KRO44" s="389"/>
      <c r="KRS44" s="385"/>
      <c r="KSE44" s="385"/>
      <c r="KVQ44" s="389"/>
      <c r="KVR44" s="389"/>
      <c r="KVS44" s="389"/>
      <c r="KVT44" s="389"/>
      <c r="KVU44" s="389"/>
      <c r="KVY44" s="385"/>
      <c r="KWK44" s="385"/>
      <c r="KZW44" s="389"/>
      <c r="KZX44" s="389"/>
      <c r="KZY44" s="389"/>
      <c r="KZZ44" s="389"/>
      <c r="LAA44" s="389"/>
      <c r="LAE44" s="385"/>
      <c r="LAQ44" s="385"/>
      <c r="LEC44" s="389"/>
      <c r="LED44" s="389"/>
      <c r="LEE44" s="389"/>
      <c r="LEF44" s="389"/>
      <c r="LEG44" s="389"/>
      <c r="LEK44" s="385"/>
      <c r="LEW44" s="385"/>
      <c r="LII44" s="389"/>
      <c r="LIJ44" s="389"/>
      <c r="LIK44" s="389"/>
      <c r="LIL44" s="389"/>
      <c r="LIM44" s="389"/>
      <c r="LIQ44" s="385"/>
      <c r="LJC44" s="385"/>
      <c r="LMO44" s="389"/>
      <c r="LMP44" s="389"/>
      <c r="LMQ44" s="389"/>
      <c r="LMR44" s="389"/>
      <c r="LMS44" s="389"/>
      <c r="LMW44" s="385"/>
      <c r="LNI44" s="385"/>
      <c r="LQU44" s="389"/>
      <c r="LQV44" s="389"/>
      <c r="LQW44" s="389"/>
      <c r="LQX44" s="389"/>
      <c r="LQY44" s="389"/>
      <c r="LRC44" s="385"/>
      <c r="LRO44" s="385"/>
      <c r="LVA44" s="389"/>
      <c r="LVB44" s="389"/>
      <c r="LVC44" s="389"/>
      <c r="LVD44" s="389"/>
      <c r="LVE44" s="389"/>
      <c r="LVI44" s="385"/>
      <c r="LVU44" s="385"/>
      <c r="LZG44" s="389"/>
      <c r="LZH44" s="389"/>
      <c r="LZI44" s="389"/>
      <c r="LZJ44" s="389"/>
      <c r="LZK44" s="389"/>
      <c r="LZO44" s="385"/>
      <c r="MAA44" s="385"/>
      <c r="MDM44" s="389"/>
      <c r="MDN44" s="389"/>
      <c r="MDO44" s="389"/>
      <c r="MDP44" s="389"/>
      <c r="MDQ44" s="389"/>
      <c r="MDU44" s="385"/>
      <c r="MEG44" s="385"/>
      <c r="MHS44" s="389"/>
      <c r="MHT44" s="389"/>
      <c r="MHU44" s="389"/>
      <c r="MHV44" s="389"/>
      <c r="MHW44" s="389"/>
      <c r="MIA44" s="385"/>
      <c r="MIM44" s="385"/>
      <c r="MLY44" s="389"/>
      <c r="MLZ44" s="389"/>
      <c r="MMA44" s="389"/>
      <c r="MMB44" s="389"/>
      <c r="MMC44" s="389"/>
      <c r="MMG44" s="385"/>
      <c r="MMS44" s="385"/>
      <c r="MQE44" s="389"/>
      <c r="MQF44" s="389"/>
      <c r="MQG44" s="389"/>
      <c r="MQH44" s="389"/>
      <c r="MQI44" s="389"/>
      <c r="MQM44" s="385"/>
      <c r="MQY44" s="385"/>
      <c r="MUK44" s="389"/>
      <c r="MUL44" s="389"/>
      <c r="MUM44" s="389"/>
      <c r="MUN44" s="389"/>
      <c r="MUO44" s="389"/>
      <c r="MUS44" s="385"/>
      <c r="MVE44" s="385"/>
      <c r="MYQ44" s="389"/>
      <c r="MYR44" s="389"/>
      <c r="MYS44" s="389"/>
      <c r="MYT44" s="389"/>
      <c r="MYU44" s="389"/>
      <c r="MYY44" s="385"/>
      <c r="MZK44" s="385"/>
      <c r="NCW44" s="389"/>
      <c r="NCX44" s="389"/>
      <c r="NCY44" s="389"/>
      <c r="NCZ44" s="389"/>
      <c r="NDA44" s="389"/>
      <c r="NDE44" s="385"/>
      <c r="NDQ44" s="385"/>
      <c r="NHC44" s="389"/>
      <c r="NHD44" s="389"/>
      <c r="NHE44" s="389"/>
      <c r="NHF44" s="389"/>
      <c r="NHG44" s="389"/>
      <c r="NHK44" s="385"/>
      <c r="NHW44" s="385"/>
      <c r="NLI44" s="389"/>
      <c r="NLJ44" s="389"/>
      <c r="NLK44" s="389"/>
      <c r="NLL44" s="389"/>
      <c r="NLM44" s="389"/>
      <c r="NLQ44" s="385"/>
      <c r="NMC44" s="385"/>
      <c r="NPO44" s="389"/>
      <c r="NPP44" s="389"/>
      <c r="NPQ44" s="389"/>
      <c r="NPR44" s="389"/>
      <c r="NPS44" s="389"/>
      <c r="NPW44" s="385"/>
      <c r="NQI44" s="385"/>
      <c r="NTU44" s="389"/>
      <c r="NTV44" s="389"/>
      <c r="NTW44" s="389"/>
      <c r="NTX44" s="389"/>
      <c r="NTY44" s="389"/>
      <c r="NUC44" s="385"/>
      <c r="NUO44" s="385"/>
      <c r="NYA44" s="389"/>
      <c r="NYB44" s="389"/>
      <c r="NYC44" s="389"/>
      <c r="NYD44" s="389"/>
      <c r="NYE44" s="389"/>
      <c r="NYI44" s="385"/>
      <c r="NYU44" s="385"/>
      <c r="OCG44" s="389"/>
      <c r="OCH44" s="389"/>
      <c r="OCI44" s="389"/>
      <c r="OCJ44" s="389"/>
      <c r="OCK44" s="389"/>
      <c r="OCO44" s="385"/>
      <c r="ODA44" s="385"/>
      <c r="OGM44" s="389"/>
      <c r="OGN44" s="389"/>
      <c r="OGO44" s="389"/>
      <c r="OGP44" s="389"/>
      <c r="OGQ44" s="389"/>
      <c r="OGU44" s="385"/>
      <c r="OHG44" s="385"/>
      <c r="OKS44" s="389"/>
      <c r="OKT44" s="389"/>
      <c r="OKU44" s="389"/>
      <c r="OKV44" s="389"/>
      <c r="OKW44" s="389"/>
      <c r="OLA44" s="385"/>
      <c r="OLM44" s="385"/>
      <c r="OOY44" s="389"/>
      <c r="OOZ44" s="389"/>
      <c r="OPA44" s="389"/>
      <c r="OPB44" s="389"/>
      <c r="OPC44" s="389"/>
      <c r="OPG44" s="385"/>
      <c r="OPS44" s="385"/>
      <c r="OTE44" s="389"/>
      <c r="OTF44" s="389"/>
      <c r="OTG44" s="389"/>
      <c r="OTH44" s="389"/>
      <c r="OTI44" s="389"/>
      <c r="OTM44" s="385"/>
      <c r="OTY44" s="385"/>
      <c r="OXK44" s="389"/>
      <c r="OXL44" s="389"/>
      <c r="OXM44" s="389"/>
      <c r="OXN44" s="389"/>
      <c r="OXO44" s="389"/>
      <c r="OXS44" s="385"/>
      <c r="OYE44" s="385"/>
      <c r="PBQ44" s="389"/>
      <c r="PBR44" s="389"/>
      <c r="PBS44" s="389"/>
      <c r="PBT44" s="389"/>
      <c r="PBU44" s="389"/>
      <c r="PBY44" s="385"/>
      <c r="PCK44" s="385"/>
      <c r="PFW44" s="389"/>
      <c r="PFX44" s="389"/>
      <c r="PFY44" s="389"/>
      <c r="PFZ44" s="389"/>
      <c r="PGA44" s="389"/>
      <c r="PGE44" s="385"/>
      <c r="PGQ44" s="385"/>
      <c r="PKC44" s="389"/>
      <c r="PKD44" s="389"/>
      <c r="PKE44" s="389"/>
      <c r="PKF44" s="389"/>
      <c r="PKG44" s="389"/>
      <c r="PKK44" s="385"/>
      <c r="PKW44" s="385"/>
      <c r="POI44" s="389"/>
      <c r="POJ44" s="389"/>
      <c r="POK44" s="389"/>
      <c r="POL44" s="389"/>
      <c r="POM44" s="389"/>
    </row>
    <row r="45" spans="11:1005 1094:1995 2085:2985 3075:4085 4175:5075 5165:6065 6155:7165 7255:8155 8245:9145 9235:10233 10245:11219" x14ac:dyDescent="0.25">
      <c r="K45" s="391"/>
      <c r="DA45" s="389"/>
      <c r="DB45" s="389"/>
      <c r="DC45" s="389"/>
      <c r="DD45" s="389"/>
      <c r="DE45" s="389"/>
      <c r="DI45" s="385"/>
      <c r="DU45" s="385"/>
      <c r="HG45" s="389"/>
      <c r="HH45" s="389"/>
      <c r="HI45" s="389"/>
      <c r="HJ45" s="389"/>
      <c r="HK45" s="389"/>
      <c r="HO45" s="385"/>
      <c r="IA45" s="385"/>
      <c r="LM45" s="389"/>
      <c r="LN45" s="389"/>
      <c r="LO45" s="389"/>
      <c r="LP45" s="389"/>
      <c r="LQ45" s="389"/>
      <c r="LU45" s="385"/>
      <c r="MG45" s="385"/>
      <c r="PS45" s="389"/>
      <c r="PT45" s="389"/>
      <c r="PU45" s="389"/>
      <c r="PV45" s="389"/>
      <c r="PW45" s="389"/>
      <c r="QA45" s="385"/>
      <c r="QM45" s="385"/>
      <c r="TY45" s="389"/>
      <c r="TZ45" s="389"/>
      <c r="UA45" s="389"/>
      <c r="UB45" s="389"/>
      <c r="UC45" s="389"/>
      <c r="UG45" s="385"/>
      <c r="US45" s="385"/>
      <c r="YE45" s="389"/>
      <c r="YF45" s="389"/>
      <c r="YG45" s="389"/>
      <c r="YH45" s="389"/>
      <c r="YI45" s="389"/>
      <c r="YM45" s="385"/>
      <c r="YY45" s="385"/>
      <c r="ACK45" s="389"/>
      <c r="ACL45" s="389"/>
      <c r="ACM45" s="389"/>
      <c r="ACN45" s="389"/>
      <c r="ACO45" s="389"/>
      <c r="ACS45" s="385"/>
      <c r="ADE45" s="385"/>
      <c r="AGQ45" s="389"/>
      <c r="AGR45" s="389"/>
      <c r="AGS45" s="389"/>
      <c r="AGT45" s="389"/>
      <c r="AGU45" s="389"/>
      <c r="AGY45" s="385"/>
      <c r="AHK45" s="385"/>
      <c r="AKW45" s="389"/>
      <c r="AKX45" s="389"/>
      <c r="AKY45" s="389"/>
      <c r="AKZ45" s="389"/>
      <c r="ALA45" s="389"/>
      <c r="ALE45" s="385"/>
      <c r="ALQ45" s="385"/>
      <c r="APC45" s="389"/>
      <c r="APD45" s="389"/>
      <c r="APE45" s="389"/>
      <c r="APF45" s="389"/>
      <c r="APG45" s="389"/>
      <c r="APK45" s="385"/>
      <c r="APW45" s="385"/>
      <c r="ATI45" s="389"/>
      <c r="ATJ45" s="389"/>
      <c r="ATK45" s="389"/>
      <c r="ATL45" s="389"/>
      <c r="ATM45" s="389"/>
      <c r="ATQ45" s="385"/>
      <c r="AUC45" s="385"/>
      <c r="AXO45" s="389"/>
      <c r="AXP45" s="389"/>
      <c r="AXQ45" s="389"/>
      <c r="AXR45" s="389"/>
      <c r="AXS45" s="389"/>
      <c r="AXW45" s="385"/>
      <c r="AYI45" s="385"/>
      <c r="BBU45" s="389"/>
      <c r="BBV45" s="389"/>
      <c r="BBW45" s="389"/>
      <c r="BBX45" s="389"/>
      <c r="BBY45" s="389"/>
      <c r="BCC45" s="385"/>
      <c r="BCO45" s="385"/>
      <c r="BGA45" s="389"/>
      <c r="BGB45" s="389"/>
      <c r="BGC45" s="389"/>
      <c r="BGD45" s="389"/>
      <c r="BGE45" s="389"/>
      <c r="BGI45" s="385"/>
      <c r="BGU45" s="385"/>
      <c r="BKG45" s="389"/>
      <c r="BKH45" s="389"/>
      <c r="BKI45" s="389"/>
      <c r="BKJ45" s="389"/>
      <c r="BKK45" s="389"/>
      <c r="BKO45" s="385"/>
      <c r="BLA45" s="385"/>
      <c r="BOM45" s="389"/>
      <c r="BON45" s="389"/>
      <c r="BOO45" s="389"/>
      <c r="BOP45" s="389"/>
      <c r="BOQ45" s="389"/>
      <c r="BOU45" s="385"/>
      <c r="BPG45" s="385"/>
      <c r="BSS45" s="389"/>
      <c r="BST45" s="389"/>
      <c r="BSU45" s="389"/>
      <c r="BSV45" s="389"/>
      <c r="BSW45" s="389"/>
      <c r="BTA45" s="385"/>
      <c r="BTM45" s="385"/>
      <c r="BWY45" s="389"/>
      <c r="BWZ45" s="389"/>
      <c r="BXA45" s="389"/>
      <c r="BXB45" s="389"/>
      <c r="BXC45" s="389"/>
      <c r="BXG45" s="385"/>
      <c r="BXS45" s="385"/>
      <c r="CBE45" s="389"/>
      <c r="CBF45" s="389"/>
      <c r="CBG45" s="389"/>
      <c r="CBH45" s="389"/>
      <c r="CBI45" s="389"/>
      <c r="CBM45" s="385"/>
      <c r="CBY45" s="385"/>
      <c r="CFK45" s="389"/>
      <c r="CFL45" s="389"/>
      <c r="CFM45" s="389"/>
      <c r="CFN45" s="389"/>
      <c r="CFO45" s="389"/>
      <c r="CFS45" s="385"/>
      <c r="CGE45" s="385"/>
      <c r="CJQ45" s="389"/>
      <c r="CJR45" s="389"/>
      <c r="CJS45" s="389"/>
      <c r="CJT45" s="389"/>
      <c r="CJU45" s="389"/>
      <c r="CJY45" s="385"/>
      <c r="CKK45" s="385"/>
      <c r="CNW45" s="389"/>
      <c r="CNX45" s="389"/>
      <c r="CNY45" s="389"/>
      <c r="CNZ45" s="389"/>
      <c r="COA45" s="389"/>
      <c r="COE45" s="385"/>
      <c r="COQ45" s="385"/>
      <c r="CSC45" s="389"/>
      <c r="CSD45" s="389"/>
      <c r="CSE45" s="389"/>
      <c r="CSF45" s="389"/>
      <c r="CSG45" s="389"/>
      <c r="CSK45" s="385"/>
      <c r="CSW45" s="385"/>
      <c r="CWI45" s="389"/>
      <c r="CWJ45" s="389"/>
      <c r="CWK45" s="389"/>
      <c r="CWL45" s="389"/>
      <c r="CWM45" s="389"/>
      <c r="CWQ45" s="385"/>
      <c r="CXC45" s="385"/>
      <c r="DAO45" s="389"/>
      <c r="DAP45" s="389"/>
      <c r="DAQ45" s="389"/>
      <c r="DAR45" s="389"/>
      <c r="DAS45" s="389"/>
      <c r="DAW45" s="385"/>
      <c r="DBI45" s="385"/>
      <c r="DEU45" s="389"/>
      <c r="DEV45" s="389"/>
      <c r="DEW45" s="389"/>
      <c r="DEX45" s="389"/>
      <c r="DEY45" s="389"/>
      <c r="DFC45" s="385"/>
      <c r="DFO45" s="385"/>
      <c r="DJA45" s="389"/>
      <c r="DJB45" s="389"/>
      <c r="DJC45" s="389"/>
      <c r="DJD45" s="389"/>
      <c r="DJE45" s="389"/>
      <c r="DJI45" s="385"/>
      <c r="DJU45" s="385"/>
      <c r="DNG45" s="389"/>
      <c r="DNH45" s="389"/>
      <c r="DNI45" s="389"/>
      <c r="DNJ45" s="389"/>
      <c r="DNK45" s="389"/>
      <c r="DNO45" s="385"/>
      <c r="DOA45" s="385"/>
      <c r="DRM45" s="389"/>
      <c r="DRN45" s="389"/>
      <c r="DRO45" s="389"/>
      <c r="DRP45" s="389"/>
      <c r="DRQ45" s="389"/>
      <c r="DRU45" s="385"/>
      <c r="DSG45" s="385"/>
      <c r="DVS45" s="389"/>
      <c r="DVT45" s="389"/>
      <c r="DVU45" s="389"/>
      <c r="DVV45" s="389"/>
      <c r="DVW45" s="389"/>
      <c r="DWA45" s="385"/>
      <c r="DWM45" s="385"/>
      <c r="DZY45" s="389"/>
      <c r="DZZ45" s="389"/>
      <c r="EAA45" s="389"/>
      <c r="EAB45" s="389"/>
      <c r="EAC45" s="389"/>
      <c r="EAG45" s="385"/>
      <c r="EAS45" s="385"/>
      <c r="EEE45" s="389"/>
      <c r="EEF45" s="389"/>
      <c r="EEG45" s="389"/>
      <c r="EEH45" s="389"/>
      <c r="EEI45" s="389"/>
      <c r="EEM45" s="385"/>
      <c r="EEY45" s="385"/>
      <c r="EIK45" s="389"/>
      <c r="EIL45" s="389"/>
      <c r="EIM45" s="389"/>
      <c r="EIN45" s="389"/>
      <c r="EIO45" s="389"/>
      <c r="EIS45" s="385"/>
      <c r="EJE45" s="385"/>
      <c r="EMQ45" s="389"/>
      <c r="EMR45" s="389"/>
      <c r="EMS45" s="389"/>
      <c r="EMT45" s="389"/>
      <c r="EMU45" s="389"/>
      <c r="EMY45" s="385"/>
      <c r="ENK45" s="385"/>
      <c r="EQW45" s="389"/>
      <c r="EQX45" s="389"/>
      <c r="EQY45" s="389"/>
      <c r="EQZ45" s="389"/>
      <c r="ERA45" s="389"/>
      <c r="ERE45" s="385"/>
      <c r="ERQ45" s="385"/>
      <c r="EVC45" s="389"/>
      <c r="EVD45" s="389"/>
      <c r="EVE45" s="389"/>
      <c r="EVF45" s="389"/>
      <c r="EVG45" s="389"/>
      <c r="EVK45" s="385"/>
      <c r="EVW45" s="385"/>
      <c r="EZI45" s="389"/>
      <c r="EZJ45" s="389"/>
      <c r="EZK45" s="389"/>
      <c r="EZL45" s="389"/>
      <c r="EZM45" s="389"/>
      <c r="EZQ45" s="385"/>
      <c r="FAC45" s="385"/>
      <c r="FDO45" s="389"/>
      <c r="FDP45" s="389"/>
      <c r="FDQ45" s="389"/>
      <c r="FDR45" s="389"/>
      <c r="FDS45" s="389"/>
      <c r="FDW45" s="385"/>
      <c r="FEI45" s="385"/>
      <c r="FHU45" s="389"/>
      <c r="FHV45" s="389"/>
      <c r="FHW45" s="389"/>
      <c r="FHX45" s="389"/>
      <c r="FHY45" s="389"/>
      <c r="FIC45" s="385"/>
      <c r="FIO45" s="385"/>
      <c r="FMA45" s="389"/>
      <c r="FMB45" s="389"/>
      <c r="FMC45" s="389"/>
      <c r="FMD45" s="389"/>
      <c r="FME45" s="389"/>
      <c r="FMI45" s="385"/>
      <c r="FMU45" s="385"/>
      <c r="FQG45" s="389"/>
      <c r="FQH45" s="389"/>
      <c r="FQI45" s="389"/>
      <c r="FQJ45" s="389"/>
      <c r="FQK45" s="389"/>
      <c r="FQO45" s="385"/>
      <c r="FRA45" s="385"/>
      <c r="FUM45" s="389"/>
      <c r="FUN45" s="389"/>
      <c r="FUO45" s="389"/>
      <c r="FUP45" s="389"/>
      <c r="FUQ45" s="389"/>
      <c r="FUU45" s="385"/>
      <c r="FVG45" s="385"/>
      <c r="FYS45" s="389"/>
      <c r="FYT45" s="389"/>
      <c r="FYU45" s="389"/>
      <c r="FYV45" s="389"/>
      <c r="FYW45" s="389"/>
      <c r="FZA45" s="385"/>
      <c r="FZM45" s="385"/>
      <c r="GCY45" s="389"/>
      <c r="GCZ45" s="389"/>
      <c r="GDA45" s="389"/>
      <c r="GDB45" s="389"/>
      <c r="GDC45" s="389"/>
      <c r="GDG45" s="385"/>
      <c r="GDS45" s="385"/>
      <c r="GHE45" s="389"/>
      <c r="GHF45" s="389"/>
      <c r="GHG45" s="389"/>
      <c r="GHH45" s="389"/>
      <c r="GHI45" s="389"/>
      <c r="GHM45" s="385"/>
      <c r="GHY45" s="385"/>
      <c r="GLK45" s="389"/>
      <c r="GLL45" s="389"/>
      <c r="GLM45" s="389"/>
      <c r="GLN45" s="389"/>
      <c r="GLO45" s="389"/>
      <c r="GLS45" s="385"/>
      <c r="GME45" s="385"/>
      <c r="GPQ45" s="389"/>
      <c r="GPR45" s="389"/>
      <c r="GPS45" s="389"/>
      <c r="GPT45" s="389"/>
      <c r="GPU45" s="389"/>
      <c r="GPY45" s="385"/>
      <c r="GQK45" s="385"/>
      <c r="GTW45" s="389"/>
      <c r="GTX45" s="389"/>
      <c r="GTY45" s="389"/>
      <c r="GTZ45" s="389"/>
      <c r="GUA45" s="389"/>
      <c r="GUE45" s="385"/>
      <c r="GUQ45" s="385"/>
      <c r="GYC45" s="389"/>
      <c r="GYD45" s="389"/>
      <c r="GYE45" s="389"/>
      <c r="GYF45" s="389"/>
      <c r="GYG45" s="389"/>
      <c r="GYK45" s="385"/>
      <c r="GYW45" s="385"/>
      <c r="HCI45" s="389"/>
      <c r="HCJ45" s="389"/>
      <c r="HCK45" s="389"/>
      <c r="HCL45" s="389"/>
      <c r="HCM45" s="389"/>
      <c r="HCQ45" s="385"/>
      <c r="HDC45" s="385"/>
      <c r="HGO45" s="389"/>
      <c r="HGP45" s="389"/>
      <c r="HGQ45" s="389"/>
      <c r="HGR45" s="389"/>
      <c r="HGS45" s="389"/>
      <c r="HGW45" s="385"/>
      <c r="HHI45" s="385"/>
      <c r="HKU45" s="389"/>
      <c r="HKV45" s="389"/>
      <c r="HKW45" s="389"/>
      <c r="HKX45" s="389"/>
      <c r="HKY45" s="389"/>
      <c r="HLC45" s="385"/>
      <c r="HLO45" s="385"/>
      <c r="HPA45" s="389"/>
      <c r="HPB45" s="389"/>
      <c r="HPC45" s="389"/>
      <c r="HPD45" s="389"/>
      <c r="HPE45" s="389"/>
      <c r="HPI45" s="385"/>
      <c r="HPU45" s="385"/>
      <c r="HTG45" s="389"/>
      <c r="HTH45" s="389"/>
      <c r="HTI45" s="389"/>
      <c r="HTJ45" s="389"/>
      <c r="HTK45" s="389"/>
      <c r="HTO45" s="385"/>
      <c r="HUA45" s="385"/>
      <c r="HXM45" s="389"/>
      <c r="HXN45" s="389"/>
      <c r="HXO45" s="389"/>
      <c r="HXP45" s="389"/>
      <c r="HXQ45" s="389"/>
      <c r="HXU45" s="385"/>
      <c r="HYG45" s="385"/>
      <c r="IBS45" s="389"/>
      <c r="IBT45" s="389"/>
      <c r="IBU45" s="389"/>
      <c r="IBV45" s="389"/>
      <c r="IBW45" s="389"/>
      <c r="ICA45" s="385"/>
      <c r="ICM45" s="385"/>
      <c r="IFY45" s="389"/>
      <c r="IFZ45" s="389"/>
      <c r="IGA45" s="389"/>
      <c r="IGB45" s="389"/>
      <c r="IGC45" s="389"/>
      <c r="IGG45" s="385"/>
      <c r="IGS45" s="385"/>
      <c r="IKE45" s="389"/>
      <c r="IKF45" s="389"/>
      <c r="IKG45" s="389"/>
      <c r="IKH45" s="389"/>
      <c r="IKI45" s="389"/>
      <c r="IKM45" s="385"/>
      <c r="IKY45" s="385"/>
      <c r="IOK45" s="389"/>
      <c r="IOL45" s="389"/>
      <c r="IOM45" s="389"/>
      <c r="ION45" s="389"/>
      <c r="IOO45" s="389"/>
      <c r="IOS45" s="385"/>
      <c r="IPE45" s="385"/>
      <c r="ISQ45" s="389"/>
      <c r="ISR45" s="389"/>
      <c r="ISS45" s="389"/>
      <c r="IST45" s="389"/>
      <c r="ISU45" s="389"/>
      <c r="ISY45" s="385"/>
      <c r="ITK45" s="385"/>
      <c r="IWW45" s="389"/>
      <c r="IWX45" s="389"/>
      <c r="IWY45" s="389"/>
      <c r="IWZ45" s="389"/>
      <c r="IXA45" s="389"/>
      <c r="IXE45" s="385"/>
      <c r="IXQ45" s="385"/>
      <c r="JBC45" s="389"/>
      <c r="JBD45" s="389"/>
      <c r="JBE45" s="389"/>
      <c r="JBF45" s="389"/>
      <c r="JBG45" s="389"/>
      <c r="JBK45" s="385"/>
      <c r="JBW45" s="385"/>
      <c r="JFI45" s="389"/>
      <c r="JFJ45" s="389"/>
      <c r="JFK45" s="389"/>
      <c r="JFL45" s="389"/>
      <c r="JFM45" s="389"/>
      <c r="JFQ45" s="385"/>
      <c r="JGC45" s="385"/>
      <c r="JJO45" s="389"/>
      <c r="JJP45" s="389"/>
      <c r="JJQ45" s="389"/>
      <c r="JJR45" s="389"/>
      <c r="JJS45" s="389"/>
      <c r="JJW45" s="385"/>
      <c r="JKI45" s="385"/>
      <c r="JNU45" s="389"/>
      <c r="JNV45" s="389"/>
      <c r="JNW45" s="389"/>
      <c r="JNX45" s="389"/>
      <c r="JNY45" s="389"/>
      <c r="JOC45" s="385"/>
      <c r="JOO45" s="385"/>
      <c r="JSA45" s="389"/>
      <c r="JSB45" s="389"/>
      <c r="JSC45" s="389"/>
      <c r="JSD45" s="389"/>
      <c r="JSE45" s="389"/>
      <c r="JSI45" s="385"/>
      <c r="JSU45" s="385"/>
      <c r="JWG45" s="389"/>
      <c r="JWH45" s="389"/>
      <c r="JWI45" s="389"/>
      <c r="JWJ45" s="389"/>
      <c r="JWK45" s="389"/>
      <c r="JWO45" s="385"/>
      <c r="JXA45" s="385"/>
      <c r="KAM45" s="389"/>
      <c r="KAN45" s="389"/>
      <c r="KAO45" s="389"/>
      <c r="KAP45" s="389"/>
      <c r="KAQ45" s="389"/>
      <c r="KAU45" s="385"/>
      <c r="KBG45" s="385"/>
      <c r="KES45" s="389"/>
      <c r="KET45" s="389"/>
      <c r="KEU45" s="389"/>
      <c r="KEV45" s="389"/>
      <c r="KEW45" s="389"/>
      <c r="KFA45" s="385"/>
      <c r="KFM45" s="385"/>
      <c r="KIY45" s="389"/>
      <c r="KIZ45" s="389"/>
      <c r="KJA45" s="389"/>
      <c r="KJB45" s="389"/>
      <c r="KJC45" s="389"/>
      <c r="KJG45" s="385"/>
      <c r="KJS45" s="385"/>
      <c r="KNE45" s="389"/>
      <c r="KNF45" s="389"/>
      <c r="KNG45" s="389"/>
      <c r="KNH45" s="389"/>
      <c r="KNI45" s="389"/>
      <c r="KNM45" s="385"/>
      <c r="KNY45" s="385"/>
      <c r="KRK45" s="389"/>
      <c r="KRL45" s="389"/>
      <c r="KRM45" s="389"/>
      <c r="KRN45" s="389"/>
      <c r="KRO45" s="389"/>
      <c r="KRS45" s="385"/>
      <c r="KSE45" s="385"/>
      <c r="KVQ45" s="389"/>
      <c r="KVR45" s="389"/>
      <c r="KVS45" s="389"/>
      <c r="KVT45" s="389"/>
      <c r="KVU45" s="389"/>
      <c r="KVY45" s="385"/>
      <c r="KWK45" s="385"/>
      <c r="KZW45" s="389"/>
      <c r="KZX45" s="389"/>
      <c r="KZY45" s="389"/>
      <c r="KZZ45" s="389"/>
      <c r="LAA45" s="389"/>
      <c r="LAE45" s="385"/>
      <c r="LAQ45" s="385"/>
      <c r="LEC45" s="389"/>
      <c r="LED45" s="389"/>
      <c r="LEE45" s="389"/>
      <c r="LEF45" s="389"/>
      <c r="LEG45" s="389"/>
      <c r="LEK45" s="385"/>
      <c r="LEW45" s="385"/>
      <c r="LII45" s="389"/>
      <c r="LIJ45" s="389"/>
      <c r="LIK45" s="389"/>
      <c r="LIL45" s="389"/>
      <c r="LIM45" s="389"/>
      <c r="LIQ45" s="385"/>
      <c r="LJC45" s="385"/>
      <c r="LMO45" s="389"/>
      <c r="LMP45" s="389"/>
      <c r="LMQ45" s="389"/>
      <c r="LMR45" s="389"/>
      <c r="LMS45" s="389"/>
      <c r="LMW45" s="385"/>
      <c r="LNI45" s="385"/>
      <c r="LQU45" s="389"/>
      <c r="LQV45" s="389"/>
      <c r="LQW45" s="389"/>
      <c r="LQX45" s="389"/>
      <c r="LQY45" s="389"/>
      <c r="LRC45" s="385"/>
      <c r="LRO45" s="385"/>
      <c r="LVA45" s="389"/>
      <c r="LVB45" s="389"/>
      <c r="LVC45" s="389"/>
      <c r="LVD45" s="389"/>
      <c r="LVE45" s="389"/>
      <c r="LVI45" s="385"/>
      <c r="LVU45" s="385"/>
      <c r="LZG45" s="389"/>
      <c r="LZH45" s="389"/>
      <c r="LZI45" s="389"/>
      <c r="LZJ45" s="389"/>
      <c r="LZK45" s="389"/>
      <c r="LZO45" s="385"/>
      <c r="MAA45" s="385"/>
      <c r="MDM45" s="389"/>
      <c r="MDN45" s="389"/>
      <c r="MDO45" s="389"/>
      <c r="MDP45" s="389"/>
      <c r="MDQ45" s="389"/>
      <c r="MDU45" s="385"/>
      <c r="MEG45" s="385"/>
      <c r="MHS45" s="389"/>
      <c r="MHT45" s="389"/>
      <c r="MHU45" s="389"/>
      <c r="MHV45" s="389"/>
      <c r="MHW45" s="389"/>
      <c r="MIA45" s="385"/>
      <c r="MIM45" s="385"/>
      <c r="MLY45" s="389"/>
      <c r="MLZ45" s="389"/>
      <c r="MMA45" s="389"/>
      <c r="MMB45" s="389"/>
      <c r="MMC45" s="389"/>
      <c r="MMG45" s="385"/>
      <c r="MMS45" s="385"/>
      <c r="MQE45" s="389"/>
      <c r="MQF45" s="389"/>
      <c r="MQG45" s="389"/>
      <c r="MQH45" s="389"/>
      <c r="MQI45" s="389"/>
      <c r="MQM45" s="385"/>
      <c r="MQY45" s="385"/>
      <c r="MUK45" s="389"/>
      <c r="MUL45" s="389"/>
      <c r="MUM45" s="389"/>
      <c r="MUN45" s="389"/>
      <c r="MUO45" s="389"/>
      <c r="MUS45" s="385"/>
      <c r="MVE45" s="385"/>
      <c r="MYQ45" s="389"/>
      <c r="MYR45" s="389"/>
      <c r="MYS45" s="389"/>
      <c r="MYT45" s="389"/>
      <c r="MYU45" s="389"/>
      <c r="MYY45" s="385"/>
      <c r="MZK45" s="385"/>
      <c r="NCW45" s="389"/>
      <c r="NCX45" s="389"/>
      <c r="NCY45" s="389"/>
      <c r="NCZ45" s="389"/>
      <c r="NDA45" s="389"/>
      <c r="NDE45" s="385"/>
      <c r="NDQ45" s="385"/>
      <c r="NHC45" s="389"/>
      <c r="NHD45" s="389"/>
      <c r="NHE45" s="389"/>
      <c r="NHF45" s="389"/>
      <c r="NHG45" s="389"/>
      <c r="NHK45" s="385"/>
      <c r="NHW45" s="385"/>
      <c r="NLI45" s="389"/>
      <c r="NLJ45" s="389"/>
      <c r="NLK45" s="389"/>
      <c r="NLL45" s="389"/>
      <c r="NLM45" s="389"/>
      <c r="NLQ45" s="385"/>
      <c r="NMC45" s="385"/>
      <c r="NPO45" s="389"/>
      <c r="NPP45" s="389"/>
      <c r="NPQ45" s="389"/>
      <c r="NPR45" s="389"/>
      <c r="NPS45" s="389"/>
      <c r="NPW45" s="385"/>
      <c r="NQI45" s="385"/>
      <c r="NTU45" s="389"/>
      <c r="NTV45" s="389"/>
      <c r="NTW45" s="389"/>
      <c r="NTX45" s="389"/>
      <c r="NTY45" s="389"/>
      <c r="NUC45" s="385"/>
      <c r="NUO45" s="385"/>
      <c r="NYA45" s="389"/>
      <c r="NYB45" s="389"/>
      <c r="NYC45" s="389"/>
      <c r="NYD45" s="389"/>
      <c r="NYE45" s="389"/>
      <c r="NYI45" s="385"/>
      <c r="NYU45" s="385"/>
      <c r="OCG45" s="389"/>
      <c r="OCH45" s="389"/>
      <c r="OCI45" s="389"/>
      <c r="OCJ45" s="389"/>
      <c r="OCK45" s="389"/>
      <c r="OCO45" s="385"/>
      <c r="ODA45" s="385"/>
      <c r="OGM45" s="389"/>
      <c r="OGN45" s="389"/>
      <c r="OGO45" s="389"/>
      <c r="OGP45" s="389"/>
      <c r="OGQ45" s="389"/>
      <c r="OGU45" s="385"/>
      <c r="OHG45" s="385"/>
      <c r="OKS45" s="389"/>
      <c r="OKT45" s="389"/>
      <c r="OKU45" s="389"/>
      <c r="OKV45" s="389"/>
      <c r="OKW45" s="389"/>
      <c r="OLA45" s="385"/>
      <c r="OLM45" s="385"/>
      <c r="OOY45" s="389"/>
      <c r="OOZ45" s="389"/>
      <c r="OPA45" s="389"/>
      <c r="OPB45" s="389"/>
      <c r="OPC45" s="389"/>
      <c r="OPG45" s="385"/>
      <c r="OPS45" s="385"/>
      <c r="OTE45" s="389"/>
      <c r="OTF45" s="389"/>
      <c r="OTG45" s="389"/>
      <c r="OTH45" s="389"/>
      <c r="OTI45" s="389"/>
      <c r="OTM45" s="385"/>
      <c r="OTY45" s="385"/>
      <c r="OXK45" s="389"/>
      <c r="OXL45" s="389"/>
      <c r="OXM45" s="389"/>
      <c r="OXN45" s="389"/>
      <c r="OXO45" s="389"/>
      <c r="OXS45" s="385"/>
      <c r="OYE45" s="385"/>
      <c r="PBQ45" s="389"/>
      <c r="PBR45" s="389"/>
      <c r="PBS45" s="389"/>
      <c r="PBT45" s="389"/>
      <c r="PBU45" s="389"/>
      <c r="PBY45" s="385"/>
      <c r="PCK45" s="385"/>
      <c r="PFW45" s="389"/>
      <c r="PFX45" s="389"/>
      <c r="PFY45" s="389"/>
      <c r="PFZ45" s="389"/>
      <c r="PGA45" s="389"/>
      <c r="PGE45" s="385"/>
      <c r="PGQ45" s="385"/>
      <c r="PKC45" s="389"/>
      <c r="PKD45" s="389"/>
      <c r="PKE45" s="389"/>
      <c r="PKF45" s="389"/>
      <c r="PKG45" s="389"/>
      <c r="PKK45" s="385"/>
      <c r="PKW45" s="385"/>
      <c r="POI45" s="389"/>
      <c r="POJ45" s="389"/>
      <c r="POK45" s="389"/>
      <c r="POL45" s="389"/>
      <c r="POM45" s="389"/>
    </row>
    <row r="46" spans="11:1005 1094:1995 2085:2985 3075:4085 4175:5075 5165:6065 6155:7165 7255:8155 8245:9145 9235:10233 10245:11219" x14ac:dyDescent="0.25">
      <c r="K46" s="391"/>
      <c r="DA46" s="389"/>
      <c r="DB46" s="389"/>
      <c r="DC46" s="389"/>
      <c r="DD46" s="389"/>
      <c r="DE46" s="389"/>
      <c r="DI46" s="385"/>
      <c r="DU46" s="385"/>
      <c r="HG46" s="389"/>
      <c r="HH46" s="389"/>
      <c r="HI46" s="389"/>
      <c r="HJ46" s="389"/>
      <c r="HK46" s="389"/>
      <c r="HO46" s="385"/>
      <c r="IA46" s="385"/>
      <c r="LM46" s="389"/>
      <c r="LN46" s="389"/>
      <c r="LO46" s="389"/>
      <c r="LP46" s="389"/>
      <c r="LQ46" s="389"/>
      <c r="LU46" s="385"/>
      <c r="MG46" s="385"/>
      <c r="PS46" s="389"/>
      <c r="PT46" s="389"/>
      <c r="PU46" s="389"/>
      <c r="PV46" s="389"/>
      <c r="PW46" s="389"/>
      <c r="QA46" s="385"/>
      <c r="QM46" s="385"/>
      <c r="TY46" s="389"/>
      <c r="TZ46" s="389"/>
      <c r="UA46" s="389"/>
      <c r="UB46" s="389"/>
      <c r="UC46" s="389"/>
      <c r="UG46" s="385"/>
      <c r="US46" s="385"/>
      <c r="YE46" s="389"/>
      <c r="YF46" s="389"/>
      <c r="YG46" s="389"/>
      <c r="YH46" s="389"/>
      <c r="YI46" s="389"/>
      <c r="YM46" s="385"/>
      <c r="YY46" s="385"/>
      <c r="ACK46" s="389"/>
      <c r="ACL46" s="389"/>
      <c r="ACM46" s="389"/>
      <c r="ACN46" s="389"/>
      <c r="ACO46" s="389"/>
      <c r="ACS46" s="385"/>
      <c r="ADE46" s="385"/>
      <c r="AGQ46" s="389"/>
      <c r="AGR46" s="389"/>
      <c r="AGS46" s="389"/>
      <c r="AGT46" s="389"/>
      <c r="AGU46" s="389"/>
      <c r="AGY46" s="385"/>
      <c r="AHK46" s="385"/>
      <c r="AKW46" s="389"/>
      <c r="AKX46" s="389"/>
      <c r="AKY46" s="389"/>
      <c r="AKZ46" s="389"/>
      <c r="ALA46" s="389"/>
      <c r="ALE46" s="385"/>
      <c r="ALQ46" s="385"/>
      <c r="APC46" s="389"/>
      <c r="APD46" s="389"/>
      <c r="APE46" s="389"/>
      <c r="APF46" s="389"/>
      <c r="APG46" s="389"/>
      <c r="APK46" s="385"/>
      <c r="APW46" s="385"/>
      <c r="ATI46" s="389"/>
      <c r="ATJ46" s="389"/>
      <c r="ATK46" s="389"/>
      <c r="ATL46" s="389"/>
      <c r="ATM46" s="389"/>
      <c r="ATQ46" s="385"/>
      <c r="AUC46" s="385"/>
      <c r="AXO46" s="389"/>
      <c r="AXP46" s="389"/>
      <c r="AXQ46" s="389"/>
      <c r="AXR46" s="389"/>
      <c r="AXS46" s="389"/>
      <c r="AXW46" s="385"/>
      <c r="AYI46" s="385"/>
      <c r="BBU46" s="389"/>
      <c r="BBV46" s="389"/>
      <c r="BBW46" s="389"/>
      <c r="BBX46" s="389"/>
      <c r="BBY46" s="389"/>
      <c r="BCC46" s="385"/>
      <c r="BCO46" s="385"/>
      <c r="BGA46" s="389"/>
      <c r="BGB46" s="389"/>
      <c r="BGC46" s="389"/>
      <c r="BGD46" s="389"/>
      <c r="BGE46" s="389"/>
      <c r="BGI46" s="385"/>
      <c r="BGU46" s="385"/>
      <c r="BKG46" s="389"/>
      <c r="BKH46" s="389"/>
      <c r="BKI46" s="389"/>
      <c r="BKJ46" s="389"/>
      <c r="BKK46" s="389"/>
      <c r="BKO46" s="385"/>
      <c r="BLA46" s="385"/>
      <c r="BOM46" s="389"/>
      <c r="BON46" s="389"/>
      <c r="BOO46" s="389"/>
      <c r="BOP46" s="389"/>
      <c r="BOQ46" s="389"/>
      <c r="BOU46" s="385"/>
      <c r="BPG46" s="385"/>
      <c r="BSS46" s="389"/>
      <c r="BST46" s="389"/>
      <c r="BSU46" s="389"/>
      <c r="BSV46" s="389"/>
      <c r="BSW46" s="389"/>
      <c r="BTA46" s="385"/>
      <c r="BTM46" s="385"/>
      <c r="BWY46" s="389"/>
      <c r="BWZ46" s="389"/>
      <c r="BXA46" s="389"/>
      <c r="BXB46" s="389"/>
      <c r="BXC46" s="389"/>
      <c r="BXG46" s="385"/>
      <c r="BXS46" s="385"/>
      <c r="CBE46" s="389"/>
      <c r="CBF46" s="389"/>
      <c r="CBG46" s="389"/>
      <c r="CBH46" s="389"/>
      <c r="CBI46" s="389"/>
      <c r="CBM46" s="385"/>
      <c r="CBY46" s="385"/>
      <c r="CFK46" s="389"/>
      <c r="CFL46" s="389"/>
      <c r="CFM46" s="389"/>
      <c r="CFN46" s="389"/>
      <c r="CFO46" s="389"/>
      <c r="CFS46" s="385"/>
      <c r="CGE46" s="385"/>
      <c r="CJQ46" s="389"/>
      <c r="CJR46" s="389"/>
      <c r="CJS46" s="389"/>
      <c r="CJT46" s="389"/>
      <c r="CJU46" s="389"/>
      <c r="CJY46" s="385"/>
      <c r="CKK46" s="385"/>
      <c r="CNW46" s="389"/>
      <c r="CNX46" s="389"/>
      <c r="CNY46" s="389"/>
      <c r="CNZ46" s="389"/>
      <c r="COA46" s="389"/>
      <c r="COE46" s="385"/>
      <c r="COQ46" s="385"/>
      <c r="CSC46" s="389"/>
      <c r="CSD46" s="389"/>
      <c r="CSE46" s="389"/>
      <c r="CSF46" s="389"/>
      <c r="CSG46" s="389"/>
      <c r="CSK46" s="385"/>
      <c r="CSW46" s="385"/>
      <c r="CWI46" s="389"/>
      <c r="CWJ46" s="389"/>
      <c r="CWK46" s="389"/>
      <c r="CWL46" s="389"/>
      <c r="CWM46" s="389"/>
      <c r="CWQ46" s="385"/>
      <c r="CXC46" s="385"/>
      <c r="DAO46" s="389"/>
      <c r="DAP46" s="389"/>
      <c r="DAQ46" s="389"/>
      <c r="DAR46" s="389"/>
      <c r="DAS46" s="389"/>
      <c r="DAW46" s="385"/>
      <c r="DBI46" s="385"/>
      <c r="DEU46" s="389"/>
      <c r="DEV46" s="389"/>
      <c r="DEW46" s="389"/>
      <c r="DEX46" s="389"/>
      <c r="DEY46" s="389"/>
      <c r="DFC46" s="385"/>
      <c r="DFO46" s="385"/>
      <c r="DJA46" s="389"/>
      <c r="DJB46" s="389"/>
      <c r="DJC46" s="389"/>
      <c r="DJD46" s="389"/>
      <c r="DJE46" s="389"/>
      <c r="DJI46" s="385"/>
      <c r="DJU46" s="385"/>
      <c r="DNG46" s="389"/>
      <c r="DNH46" s="389"/>
      <c r="DNI46" s="389"/>
      <c r="DNJ46" s="389"/>
      <c r="DNK46" s="389"/>
      <c r="DNO46" s="385"/>
      <c r="DOA46" s="385"/>
      <c r="DRM46" s="389"/>
      <c r="DRN46" s="389"/>
      <c r="DRO46" s="389"/>
      <c r="DRP46" s="389"/>
      <c r="DRQ46" s="389"/>
      <c r="DRU46" s="385"/>
      <c r="DSG46" s="385"/>
      <c r="DVS46" s="389"/>
      <c r="DVT46" s="389"/>
      <c r="DVU46" s="389"/>
      <c r="DVV46" s="389"/>
      <c r="DVW46" s="389"/>
      <c r="DWA46" s="385"/>
      <c r="DWM46" s="385"/>
      <c r="DZY46" s="389"/>
      <c r="DZZ46" s="389"/>
      <c r="EAA46" s="389"/>
      <c r="EAB46" s="389"/>
      <c r="EAC46" s="389"/>
      <c r="EAG46" s="385"/>
      <c r="EAS46" s="385"/>
      <c r="EEE46" s="389"/>
      <c r="EEF46" s="389"/>
      <c r="EEG46" s="389"/>
      <c r="EEH46" s="389"/>
      <c r="EEI46" s="389"/>
      <c r="EEM46" s="385"/>
      <c r="EEY46" s="385"/>
      <c r="EIK46" s="389"/>
      <c r="EIL46" s="389"/>
      <c r="EIM46" s="389"/>
      <c r="EIN46" s="389"/>
      <c r="EIO46" s="389"/>
      <c r="EIS46" s="385"/>
      <c r="EJE46" s="385"/>
      <c r="EMQ46" s="389"/>
      <c r="EMR46" s="389"/>
      <c r="EMS46" s="389"/>
      <c r="EMT46" s="389"/>
      <c r="EMU46" s="389"/>
      <c r="EMY46" s="385"/>
      <c r="ENK46" s="385"/>
      <c r="EQW46" s="389"/>
      <c r="EQX46" s="389"/>
      <c r="EQY46" s="389"/>
      <c r="EQZ46" s="389"/>
      <c r="ERA46" s="389"/>
      <c r="ERE46" s="385"/>
      <c r="ERQ46" s="385"/>
      <c r="EVC46" s="389"/>
      <c r="EVD46" s="389"/>
      <c r="EVE46" s="389"/>
      <c r="EVF46" s="389"/>
      <c r="EVG46" s="389"/>
      <c r="EVK46" s="385"/>
      <c r="EVW46" s="385"/>
      <c r="EZI46" s="389"/>
      <c r="EZJ46" s="389"/>
      <c r="EZK46" s="389"/>
      <c r="EZL46" s="389"/>
      <c r="EZM46" s="389"/>
      <c r="EZQ46" s="385"/>
      <c r="FAC46" s="385"/>
      <c r="FDO46" s="389"/>
      <c r="FDP46" s="389"/>
      <c r="FDQ46" s="389"/>
      <c r="FDR46" s="389"/>
      <c r="FDS46" s="389"/>
      <c r="FDW46" s="385"/>
      <c r="FEI46" s="385"/>
      <c r="FHU46" s="389"/>
      <c r="FHV46" s="389"/>
      <c r="FHW46" s="389"/>
      <c r="FHX46" s="389"/>
      <c r="FHY46" s="389"/>
      <c r="FIC46" s="385"/>
      <c r="FIO46" s="385"/>
      <c r="FMA46" s="389"/>
      <c r="FMB46" s="389"/>
      <c r="FMC46" s="389"/>
      <c r="FMD46" s="389"/>
      <c r="FME46" s="389"/>
      <c r="FMI46" s="385"/>
      <c r="FMU46" s="385"/>
      <c r="FQG46" s="389"/>
      <c r="FQH46" s="389"/>
      <c r="FQI46" s="389"/>
      <c r="FQJ46" s="389"/>
      <c r="FQK46" s="389"/>
      <c r="FQO46" s="385"/>
      <c r="FRA46" s="385"/>
      <c r="FUM46" s="389"/>
      <c r="FUN46" s="389"/>
      <c r="FUO46" s="389"/>
      <c r="FUP46" s="389"/>
      <c r="FUQ46" s="389"/>
      <c r="FUU46" s="385"/>
      <c r="FVG46" s="385"/>
      <c r="FYS46" s="389"/>
      <c r="FYT46" s="389"/>
      <c r="FYU46" s="389"/>
      <c r="FYV46" s="389"/>
      <c r="FYW46" s="389"/>
      <c r="FZA46" s="385"/>
      <c r="FZM46" s="385"/>
      <c r="GCY46" s="389"/>
      <c r="GCZ46" s="389"/>
      <c r="GDA46" s="389"/>
      <c r="GDB46" s="389"/>
      <c r="GDC46" s="389"/>
      <c r="GDG46" s="385"/>
      <c r="GDS46" s="385"/>
      <c r="GHE46" s="389"/>
      <c r="GHF46" s="389"/>
      <c r="GHG46" s="389"/>
      <c r="GHH46" s="389"/>
      <c r="GHI46" s="389"/>
      <c r="GHM46" s="385"/>
      <c r="GHY46" s="385"/>
      <c r="GLK46" s="389"/>
      <c r="GLL46" s="389"/>
      <c r="GLM46" s="389"/>
      <c r="GLN46" s="389"/>
      <c r="GLO46" s="389"/>
      <c r="GLS46" s="385"/>
      <c r="GME46" s="385"/>
      <c r="GPQ46" s="389"/>
      <c r="GPR46" s="389"/>
      <c r="GPS46" s="389"/>
      <c r="GPT46" s="389"/>
      <c r="GPU46" s="389"/>
      <c r="GPY46" s="385"/>
      <c r="GQK46" s="385"/>
      <c r="GTW46" s="389"/>
      <c r="GTX46" s="389"/>
      <c r="GTY46" s="389"/>
      <c r="GTZ46" s="389"/>
      <c r="GUA46" s="389"/>
      <c r="GUE46" s="385"/>
      <c r="GUQ46" s="385"/>
      <c r="GYC46" s="389"/>
      <c r="GYD46" s="389"/>
      <c r="GYE46" s="389"/>
      <c r="GYF46" s="389"/>
      <c r="GYG46" s="389"/>
      <c r="GYK46" s="385"/>
      <c r="GYW46" s="385"/>
      <c r="HCI46" s="389"/>
      <c r="HCJ46" s="389"/>
      <c r="HCK46" s="389"/>
      <c r="HCL46" s="389"/>
      <c r="HCM46" s="389"/>
      <c r="HCQ46" s="385"/>
      <c r="HDC46" s="385"/>
      <c r="HGO46" s="389"/>
      <c r="HGP46" s="389"/>
      <c r="HGQ46" s="389"/>
      <c r="HGR46" s="389"/>
      <c r="HGS46" s="389"/>
      <c r="HGW46" s="385"/>
      <c r="HHI46" s="385"/>
      <c r="HKU46" s="389"/>
      <c r="HKV46" s="389"/>
      <c r="HKW46" s="389"/>
      <c r="HKX46" s="389"/>
      <c r="HKY46" s="389"/>
      <c r="HLC46" s="385"/>
      <c r="HLO46" s="385"/>
      <c r="HPA46" s="389"/>
      <c r="HPB46" s="389"/>
      <c r="HPC46" s="389"/>
      <c r="HPD46" s="389"/>
      <c r="HPE46" s="389"/>
      <c r="HPI46" s="385"/>
      <c r="HPU46" s="385"/>
      <c r="HTG46" s="389"/>
      <c r="HTH46" s="389"/>
      <c r="HTI46" s="389"/>
      <c r="HTJ46" s="389"/>
      <c r="HTK46" s="389"/>
      <c r="HTO46" s="385"/>
      <c r="HUA46" s="385"/>
      <c r="HXM46" s="389"/>
      <c r="HXN46" s="389"/>
      <c r="HXO46" s="389"/>
      <c r="HXP46" s="389"/>
      <c r="HXQ46" s="389"/>
      <c r="HXU46" s="385"/>
      <c r="HYG46" s="385"/>
      <c r="IBS46" s="389"/>
      <c r="IBT46" s="389"/>
      <c r="IBU46" s="389"/>
      <c r="IBV46" s="389"/>
      <c r="IBW46" s="389"/>
      <c r="ICA46" s="385"/>
      <c r="ICM46" s="385"/>
      <c r="IFY46" s="389"/>
      <c r="IFZ46" s="389"/>
      <c r="IGA46" s="389"/>
      <c r="IGB46" s="389"/>
      <c r="IGC46" s="389"/>
      <c r="IGG46" s="385"/>
      <c r="IGS46" s="385"/>
      <c r="IKE46" s="389"/>
      <c r="IKF46" s="389"/>
      <c r="IKG46" s="389"/>
      <c r="IKH46" s="389"/>
      <c r="IKI46" s="389"/>
      <c r="IKM46" s="385"/>
      <c r="IKY46" s="385"/>
      <c r="IOK46" s="389"/>
      <c r="IOL46" s="389"/>
      <c r="IOM46" s="389"/>
      <c r="ION46" s="389"/>
      <c r="IOO46" s="389"/>
      <c r="IOS46" s="385"/>
      <c r="IPE46" s="385"/>
      <c r="ISQ46" s="389"/>
      <c r="ISR46" s="389"/>
      <c r="ISS46" s="389"/>
      <c r="IST46" s="389"/>
      <c r="ISU46" s="389"/>
      <c r="ISY46" s="385"/>
      <c r="ITK46" s="385"/>
      <c r="IWW46" s="389"/>
      <c r="IWX46" s="389"/>
      <c r="IWY46" s="389"/>
      <c r="IWZ46" s="389"/>
      <c r="IXA46" s="389"/>
      <c r="IXE46" s="385"/>
      <c r="IXQ46" s="385"/>
      <c r="JBC46" s="389"/>
      <c r="JBD46" s="389"/>
      <c r="JBE46" s="389"/>
      <c r="JBF46" s="389"/>
      <c r="JBG46" s="389"/>
      <c r="JBK46" s="385"/>
      <c r="JBW46" s="385"/>
      <c r="JFI46" s="389"/>
      <c r="JFJ46" s="389"/>
      <c r="JFK46" s="389"/>
      <c r="JFL46" s="389"/>
      <c r="JFM46" s="389"/>
      <c r="JFQ46" s="385"/>
      <c r="JGC46" s="385"/>
      <c r="JJO46" s="389"/>
      <c r="JJP46" s="389"/>
      <c r="JJQ46" s="389"/>
      <c r="JJR46" s="389"/>
      <c r="JJS46" s="389"/>
      <c r="JJW46" s="385"/>
      <c r="JKI46" s="385"/>
      <c r="JNU46" s="389"/>
      <c r="JNV46" s="389"/>
      <c r="JNW46" s="389"/>
      <c r="JNX46" s="389"/>
      <c r="JNY46" s="389"/>
      <c r="JOC46" s="385"/>
      <c r="JOO46" s="385"/>
      <c r="JSA46" s="389"/>
      <c r="JSB46" s="389"/>
      <c r="JSC46" s="389"/>
      <c r="JSD46" s="389"/>
      <c r="JSE46" s="389"/>
      <c r="JSI46" s="385"/>
      <c r="JSU46" s="385"/>
      <c r="JWG46" s="389"/>
      <c r="JWH46" s="389"/>
      <c r="JWI46" s="389"/>
      <c r="JWJ46" s="389"/>
      <c r="JWK46" s="389"/>
      <c r="JWO46" s="385"/>
      <c r="JXA46" s="385"/>
      <c r="KAM46" s="389"/>
      <c r="KAN46" s="389"/>
      <c r="KAO46" s="389"/>
      <c r="KAP46" s="389"/>
      <c r="KAQ46" s="389"/>
      <c r="KAU46" s="385"/>
      <c r="KBG46" s="385"/>
      <c r="KES46" s="389"/>
      <c r="KET46" s="389"/>
      <c r="KEU46" s="389"/>
      <c r="KEV46" s="389"/>
      <c r="KEW46" s="389"/>
      <c r="KFA46" s="385"/>
      <c r="KFM46" s="385"/>
      <c r="KIY46" s="389"/>
      <c r="KIZ46" s="389"/>
      <c r="KJA46" s="389"/>
      <c r="KJB46" s="389"/>
      <c r="KJC46" s="389"/>
      <c r="KJG46" s="385"/>
      <c r="KJS46" s="385"/>
      <c r="KNE46" s="389"/>
      <c r="KNF46" s="389"/>
      <c r="KNG46" s="389"/>
      <c r="KNH46" s="389"/>
      <c r="KNI46" s="389"/>
      <c r="KNM46" s="385"/>
      <c r="KNY46" s="385"/>
      <c r="KRK46" s="389"/>
      <c r="KRL46" s="389"/>
      <c r="KRM46" s="389"/>
      <c r="KRN46" s="389"/>
      <c r="KRO46" s="389"/>
      <c r="KRS46" s="385"/>
      <c r="KSE46" s="385"/>
      <c r="KVQ46" s="389"/>
      <c r="KVR46" s="389"/>
      <c r="KVS46" s="389"/>
      <c r="KVT46" s="389"/>
      <c r="KVU46" s="389"/>
      <c r="KVY46" s="385"/>
      <c r="KWK46" s="385"/>
      <c r="KZW46" s="389"/>
      <c r="KZX46" s="389"/>
      <c r="KZY46" s="389"/>
      <c r="KZZ46" s="389"/>
      <c r="LAA46" s="389"/>
      <c r="LAE46" s="385"/>
      <c r="LAQ46" s="385"/>
      <c r="LEC46" s="389"/>
      <c r="LED46" s="389"/>
      <c r="LEE46" s="389"/>
      <c r="LEF46" s="389"/>
      <c r="LEG46" s="389"/>
      <c r="LEK46" s="385"/>
      <c r="LEW46" s="385"/>
      <c r="LII46" s="389"/>
      <c r="LIJ46" s="389"/>
      <c r="LIK46" s="389"/>
      <c r="LIL46" s="389"/>
      <c r="LIM46" s="389"/>
      <c r="LIQ46" s="385"/>
      <c r="LJC46" s="385"/>
      <c r="LMO46" s="389"/>
      <c r="LMP46" s="389"/>
      <c r="LMQ46" s="389"/>
      <c r="LMR46" s="389"/>
      <c r="LMS46" s="389"/>
      <c r="LMW46" s="385"/>
      <c r="LNI46" s="385"/>
      <c r="LQU46" s="389"/>
      <c r="LQV46" s="389"/>
      <c r="LQW46" s="389"/>
      <c r="LQX46" s="389"/>
      <c r="LQY46" s="389"/>
      <c r="LRC46" s="385"/>
      <c r="LRO46" s="385"/>
      <c r="LVA46" s="389"/>
      <c r="LVB46" s="389"/>
      <c r="LVC46" s="389"/>
      <c r="LVD46" s="389"/>
      <c r="LVE46" s="389"/>
      <c r="LVI46" s="385"/>
      <c r="LVU46" s="385"/>
      <c r="LZG46" s="389"/>
      <c r="LZH46" s="389"/>
      <c r="LZI46" s="389"/>
      <c r="LZJ46" s="389"/>
      <c r="LZK46" s="389"/>
      <c r="LZO46" s="385"/>
      <c r="MAA46" s="385"/>
      <c r="MDM46" s="389"/>
      <c r="MDN46" s="389"/>
      <c r="MDO46" s="389"/>
      <c r="MDP46" s="389"/>
      <c r="MDQ46" s="389"/>
      <c r="MDU46" s="385"/>
      <c r="MEG46" s="385"/>
      <c r="MHS46" s="389"/>
      <c r="MHT46" s="389"/>
      <c r="MHU46" s="389"/>
      <c r="MHV46" s="389"/>
      <c r="MHW46" s="389"/>
      <c r="MIA46" s="385"/>
      <c r="MIM46" s="385"/>
      <c r="MLY46" s="389"/>
      <c r="MLZ46" s="389"/>
      <c r="MMA46" s="389"/>
      <c r="MMB46" s="389"/>
      <c r="MMC46" s="389"/>
      <c r="MMG46" s="385"/>
      <c r="MMS46" s="385"/>
      <c r="MQE46" s="389"/>
      <c r="MQF46" s="389"/>
      <c r="MQG46" s="389"/>
      <c r="MQH46" s="389"/>
      <c r="MQI46" s="389"/>
      <c r="MQM46" s="385"/>
      <c r="MQY46" s="385"/>
      <c r="MUK46" s="389"/>
      <c r="MUL46" s="389"/>
      <c r="MUM46" s="389"/>
      <c r="MUN46" s="389"/>
      <c r="MUO46" s="389"/>
      <c r="MUS46" s="385"/>
      <c r="MVE46" s="385"/>
      <c r="MYQ46" s="389"/>
      <c r="MYR46" s="389"/>
      <c r="MYS46" s="389"/>
      <c r="MYT46" s="389"/>
      <c r="MYU46" s="389"/>
      <c r="MYY46" s="385"/>
      <c r="MZK46" s="385"/>
      <c r="NCW46" s="389"/>
      <c r="NCX46" s="389"/>
      <c r="NCY46" s="389"/>
      <c r="NCZ46" s="389"/>
      <c r="NDA46" s="389"/>
      <c r="NDE46" s="385"/>
      <c r="NDQ46" s="385"/>
      <c r="NHC46" s="389"/>
      <c r="NHD46" s="389"/>
      <c r="NHE46" s="389"/>
      <c r="NHF46" s="389"/>
      <c r="NHG46" s="389"/>
      <c r="NHK46" s="385"/>
      <c r="NHW46" s="385"/>
      <c r="NLI46" s="389"/>
      <c r="NLJ46" s="389"/>
      <c r="NLK46" s="389"/>
      <c r="NLL46" s="389"/>
      <c r="NLM46" s="389"/>
      <c r="NLQ46" s="385"/>
      <c r="NMC46" s="385"/>
      <c r="NPO46" s="389"/>
      <c r="NPP46" s="389"/>
      <c r="NPQ46" s="389"/>
      <c r="NPR46" s="389"/>
      <c r="NPS46" s="389"/>
      <c r="NPW46" s="385"/>
      <c r="NQI46" s="385"/>
      <c r="NTU46" s="389"/>
      <c r="NTV46" s="389"/>
      <c r="NTW46" s="389"/>
      <c r="NTX46" s="389"/>
      <c r="NTY46" s="389"/>
      <c r="NUC46" s="385"/>
      <c r="NUO46" s="385"/>
      <c r="NYA46" s="389"/>
      <c r="NYB46" s="389"/>
      <c r="NYC46" s="389"/>
      <c r="NYD46" s="389"/>
      <c r="NYE46" s="389"/>
      <c r="NYI46" s="385"/>
      <c r="NYU46" s="385"/>
      <c r="OCG46" s="389"/>
      <c r="OCH46" s="389"/>
      <c r="OCI46" s="389"/>
      <c r="OCJ46" s="389"/>
      <c r="OCK46" s="389"/>
      <c r="OCO46" s="385"/>
      <c r="ODA46" s="385"/>
      <c r="OGM46" s="389"/>
      <c r="OGN46" s="389"/>
      <c r="OGO46" s="389"/>
      <c r="OGP46" s="389"/>
      <c r="OGQ46" s="389"/>
      <c r="OGU46" s="385"/>
      <c r="OHG46" s="385"/>
      <c r="OKS46" s="389"/>
      <c r="OKT46" s="389"/>
      <c r="OKU46" s="389"/>
      <c r="OKV46" s="389"/>
      <c r="OKW46" s="389"/>
      <c r="OLA46" s="385"/>
      <c r="OLM46" s="385"/>
      <c r="OOY46" s="389"/>
      <c r="OOZ46" s="389"/>
      <c r="OPA46" s="389"/>
      <c r="OPB46" s="389"/>
      <c r="OPC46" s="389"/>
      <c r="OPG46" s="385"/>
      <c r="OPS46" s="385"/>
      <c r="OTE46" s="389"/>
      <c r="OTF46" s="389"/>
      <c r="OTG46" s="389"/>
      <c r="OTH46" s="389"/>
      <c r="OTI46" s="389"/>
      <c r="OTM46" s="385"/>
      <c r="OTY46" s="385"/>
      <c r="OXK46" s="389"/>
      <c r="OXL46" s="389"/>
      <c r="OXM46" s="389"/>
      <c r="OXN46" s="389"/>
      <c r="OXO46" s="389"/>
      <c r="OXS46" s="385"/>
      <c r="OYE46" s="385"/>
      <c r="PBQ46" s="389"/>
      <c r="PBR46" s="389"/>
      <c r="PBS46" s="389"/>
      <c r="PBT46" s="389"/>
      <c r="PBU46" s="389"/>
      <c r="PBY46" s="385"/>
      <c r="PCK46" s="385"/>
      <c r="PFW46" s="389"/>
      <c r="PFX46" s="389"/>
      <c r="PFY46" s="389"/>
      <c r="PFZ46" s="389"/>
      <c r="PGA46" s="389"/>
      <c r="PGE46" s="385"/>
      <c r="PGQ46" s="385"/>
      <c r="PKC46" s="389"/>
      <c r="PKD46" s="389"/>
      <c r="PKE46" s="389"/>
      <c r="PKF46" s="389"/>
      <c r="PKG46" s="389"/>
      <c r="PKK46" s="385"/>
      <c r="PKW46" s="385"/>
      <c r="POI46" s="389"/>
      <c r="POJ46" s="389"/>
      <c r="POK46" s="389"/>
      <c r="POL46" s="389"/>
      <c r="POM46" s="389"/>
    </row>
    <row r="47" spans="11:1005 1094:1995 2085:2985 3075:4085 4175:5075 5165:6065 6155:7165 7255:8155 8245:9145 9235:10233 10245:11219" x14ac:dyDescent="0.25">
      <c r="K47" s="391"/>
      <c r="DA47" s="389"/>
      <c r="DB47" s="389"/>
      <c r="DC47" s="389"/>
      <c r="DD47" s="389"/>
      <c r="DE47" s="389"/>
      <c r="DI47" s="385"/>
      <c r="DU47" s="385"/>
      <c r="HG47" s="389"/>
      <c r="HH47" s="389"/>
      <c r="HI47" s="389"/>
      <c r="HJ47" s="389"/>
      <c r="HK47" s="389"/>
      <c r="HO47" s="385"/>
      <c r="IA47" s="385"/>
      <c r="LM47" s="389"/>
      <c r="LN47" s="389"/>
      <c r="LO47" s="389"/>
      <c r="LP47" s="389"/>
      <c r="LQ47" s="389"/>
      <c r="LU47" s="385"/>
      <c r="MG47" s="385"/>
      <c r="PS47" s="389"/>
      <c r="PT47" s="389"/>
      <c r="PU47" s="389"/>
      <c r="PV47" s="389"/>
      <c r="PW47" s="389"/>
      <c r="QA47" s="385"/>
      <c r="QM47" s="385"/>
      <c r="TY47" s="389"/>
      <c r="TZ47" s="389"/>
      <c r="UA47" s="389"/>
      <c r="UB47" s="389"/>
      <c r="UC47" s="389"/>
      <c r="UG47" s="385"/>
      <c r="US47" s="385"/>
      <c r="YE47" s="389"/>
      <c r="YF47" s="389"/>
      <c r="YG47" s="389"/>
      <c r="YH47" s="389"/>
      <c r="YI47" s="389"/>
      <c r="YM47" s="385"/>
      <c r="YY47" s="385"/>
      <c r="ACK47" s="389"/>
      <c r="ACL47" s="389"/>
      <c r="ACM47" s="389"/>
      <c r="ACN47" s="389"/>
      <c r="ACO47" s="389"/>
      <c r="ACS47" s="385"/>
      <c r="ADE47" s="385"/>
      <c r="AGQ47" s="389"/>
      <c r="AGR47" s="389"/>
      <c r="AGS47" s="389"/>
      <c r="AGT47" s="389"/>
      <c r="AGU47" s="389"/>
      <c r="AGY47" s="385"/>
      <c r="AHK47" s="385"/>
      <c r="AKW47" s="389"/>
      <c r="AKX47" s="389"/>
      <c r="AKY47" s="389"/>
      <c r="AKZ47" s="389"/>
      <c r="ALA47" s="389"/>
      <c r="ALE47" s="385"/>
      <c r="ALQ47" s="385"/>
      <c r="APC47" s="389"/>
      <c r="APD47" s="389"/>
      <c r="APE47" s="389"/>
      <c r="APF47" s="389"/>
      <c r="APG47" s="389"/>
      <c r="APK47" s="385"/>
      <c r="APW47" s="385"/>
      <c r="ATI47" s="389"/>
      <c r="ATJ47" s="389"/>
      <c r="ATK47" s="389"/>
      <c r="ATL47" s="389"/>
      <c r="ATM47" s="389"/>
      <c r="ATQ47" s="385"/>
      <c r="AUC47" s="385"/>
      <c r="AXO47" s="389"/>
      <c r="AXP47" s="389"/>
      <c r="AXQ47" s="389"/>
      <c r="AXR47" s="389"/>
      <c r="AXS47" s="389"/>
      <c r="AXW47" s="385"/>
      <c r="AYI47" s="385"/>
      <c r="BBU47" s="389"/>
      <c r="BBV47" s="389"/>
      <c r="BBW47" s="389"/>
      <c r="BBX47" s="389"/>
      <c r="BBY47" s="389"/>
      <c r="BCC47" s="385"/>
      <c r="BCO47" s="385"/>
      <c r="BGA47" s="389"/>
      <c r="BGB47" s="389"/>
      <c r="BGC47" s="389"/>
      <c r="BGD47" s="389"/>
      <c r="BGE47" s="389"/>
      <c r="BGI47" s="385"/>
      <c r="BGU47" s="385"/>
      <c r="BKG47" s="389"/>
      <c r="BKH47" s="389"/>
      <c r="BKI47" s="389"/>
      <c r="BKJ47" s="389"/>
      <c r="BKK47" s="389"/>
      <c r="BKO47" s="385"/>
      <c r="BLA47" s="385"/>
      <c r="BOM47" s="389"/>
      <c r="BON47" s="389"/>
      <c r="BOO47" s="389"/>
      <c r="BOP47" s="389"/>
      <c r="BOQ47" s="389"/>
      <c r="BOU47" s="385"/>
      <c r="BPG47" s="385"/>
      <c r="BSS47" s="389"/>
      <c r="BST47" s="389"/>
      <c r="BSU47" s="389"/>
      <c r="BSV47" s="389"/>
      <c r="BSW47" s="389"/>
      <c r="BTA47" s="385"/>
      <c r="BTM47" s="385"/>
      <c r="BWY47" s="389"/>
      <c r="BWZ47" s="389"/>
      <c r="BXA47" s="389"/>
      <c r="BXB47" s="389"/>
      <c r="BXC47" s="389"/>
      <c r="BXG47" s="385"/>
      <c r="BXS47" s="385"/>
      <c r="CBE47" s="389"/>
      <c r="CBF47" s="389"/>
      <c r="CBG47" s="389"/>
      <c r="CBH47" s="389"/>
      <c r="CBI47" s="389"/>
      <c r="CBM47" s="385"/>
      <c r="CBY47" s="385"/>
      <c r="CFK47" s="389"/>
      <c r="CFL47" s="389"/>
      <c r="CFM47" s="389"/>
      <c r="CFN47" s="389"/>
      <c r="CFO47" s="389"/>
      <c r="CFS47" s="385"/>
      <c r="CGE47" s="385"/>
      <c r="CJQ47" s="389"/>
      <c r="CJR47" s="389"/>
      <c r="CJS47" s="389"/>
      <c r="CJT47" s="389"/>
      <c r="CJU47" s="389"/>
      <c r="CJY47" s="385"/>
      <c r="CKK47" s="385"/>
      <c r="CNW47" s="389"/>
      <c r="CNX47" s="389"/>
      <c r="CNY47" s="389"/>
      <c r="CNZ47" s="389"/>
      <c r="COA47" s="389"/>
      <c r="COE47" s="385"/>
      <c r="COQ47" s="385"/>
      <c r="CSC47" s="389"/>
      <c r="CSD47" s="389"/>
      <c r="CSE47" s="389"/>
      <c r="CSF47" s="389"/>
      <c r="CSG47" s="389"/>
      <c r="CSK47" s="385"/>
      <c r="CSW47" s="385"/>
      <c r="CWI47" s="389"/>
      <c r="CWJ47" s="389"/>
      <c r="CWK47" s="389"/>
      <c r="CWL47" s="389"/>
      <c r="CWM47" s="389"/>
      <c r="CWQ47" s="385"/>
      <c r="CXC47" s="385"/>
      <c r="DAO47" s="389"/>
      <c r="DAP47" s="389"/>
      <c r="DAQ47" s="389"/>
      <c r="DAR47" s="389"/>
      <c r="DAS47" s="389"/>
      <c r="DAW47" s="385"/>
      <c r="DBI47" s="385"/>
      <c r="DEU47" s="389"/>
      <c r="DEV47" s="389"/>
      <c r="DEW47" s="389"/>
      <c r="DEX47" s="389"/>
      <c r="DEY47" s="389"/>
      <c r="DFC47" s="385"/>
      <c r="DFO47" s="385"/>
      <c r="DJA47" s="389"/>
      <c r="DJB47" s="389"/>
      <c r="DJC47" s="389"/>
      <c r="DJD47" s="389"/>
      <c r="DJE47" s="389"/>
      <c r="DJI47" s="385"/>
      <c r="DJU47" s="385"/>
      <c r="DNG47" s="389"/>
      <c r="DNH47" s="389"/>
      <c r="DNI47" s="389"/>
      <c r="DNJ47" s="389"/>
      <c r="DNK47" s="389"/>
      <c r="DNO47" s="385"/>
      <c r="DOA47" s="385"/>
      <c r="DRM47" s="389"/>
      <c r="DRN47" s="389"/>
      <c r="DRO47" s="389"/>
      <c r="DRP47" s="389"/>
      <c r="DRQ47" s="389"/>
      <c r="DRU47" s="385"/>
      <c r="DSG47" s="385"/>
      <c r="DVS47" s="389"/>
      <c r="DVT47" s="389"/>
      <c r="DVU47" s="389"/>
      <c r="DVV47" s="389"/>
      <c r="DVW47" s="389"/>
      <c r="DWA47" s="385"/>
      <c r="DWM47" s="385"/>
      <c r="DZY47" s="389"/>
      <c r="DZZ47" s="389"/>
      <c r="EAA47" s="389"/>
      <c r="EAB47" s="389"/>
      <c r="EAC47" s="389"/>
      <c r="EAG47" s="385"/>
      <c r="EAS47" s="385"/>
      <c r="EEE47" s="389"/>
      <c r="EEF47" s="389"/>
      <c r="EEG47" s="389"/>
      <c r="EEH47" s="389"/>
      <c r="EEI47" s="389"/>
      <c r="EEM47" s="385"/>
      <c r="EEY47" s="385"/>
      <c r="EIK47" s="389"/>
      <c r="EIL47" s="389"/>
      <c r="EIM47" s="389"/>
      <c r="EIN47" s="389"/>
      <c r="EIO47" s="389"/>
      <c r="EIS47" s="385"/>
      <c r="EJE47" s="385"/>
      <c r="EMQ47" s="389"/>
      <c r="EMR47" s="389"/>
      <c r="EMS47" s="389"/>
      <c r="EMT47" s="389"/>
      <c r="EMU47" s="389"/>
      <c r="EMY47" s="385"/>
      <c r="ENK47" s="385"/>
      <c r="EQW47" s="389"/>
      <c r="EQX47" s="389"/>
      <c r="EQY47" s="389"/>
      <c r="EQZ47" s="389"/>
      <c r="ERA47" s="389"/>
      <c r="ERE47" s="385"/>
      <c r="ERQ47" s="385"/>
      <c r="EVC47" s="389"/>
      <c r="EVD47" s="389"/>
      <c r="EVE47" s="389"/>
      <c r="EVF47" s="389"/>
      <c r="EVG47" s="389"/>
      <c r="EVK47" s="385"/>
      <c r="EVW47" s="385"/>
      <c r="EZI47" s="389"/>
      <c r="EZJ47" s="389"/>
      <c r="EZK47" s="389"/>
      <c r="EZL47" s="389"/>
      <c r="EZM47" s="389"/>
      <c r="EZQ47" s="385"/>
      <c r="FAC47" s="385"/>
      <c r="FDO47" s="389"/>
      <c r="FDP47" s="389"/>
      <c r="FDQ47" s="389"/>
      <c r="FDR47" s="389"/>
      <c r="FDS47" s="389"/>
      <c r="FDW47" s="385"/>
      <c r="FEI47" s="385"/>
      <c r="FHU47" s="389"/>
      <c r="FHV47" s="389"/>
      <c r="FHW47" s="389"/>
      <c r="FHX47" s="389"/>
      <c r="FHY47" s="389"/>
      <c r="FIC47" s="385"/>
      <c r="FIO47" s="385"/>
      <c r="FMA47" s="389"/>
      <c r="FMB47" s="389"/>
      <c r="FMC47" s="389"/>
      <c r="FMD47" s="389"/>
      <c r="FME47" s="389"/>
      <c r="FMI47" s="385"/>
      <c r="FMU47" s="385"/>
      <c r="FQG47" s="389"/>
      <c r="FQH47" s="389"/>
      <c r="FQI47" s="389"/>
      <c r="FQJ47" s="389"/>
      <c r="FQK47" s="389"/>
      <c r="FQO47" s="385"/>
      <c r="FRA47" s="385"/>
      <c r="FUM47" s="389"/>
      <c r="FUN47" s="389"/>
      <c r="FUO47" s="389"/>
      <c r="FUP47" s="389"/>
      <c r="FUQ47" s="389"/>
      <c r="FUU47" s="385"/>
      <c r="FVG47" s="385"/>
      <c r="FYS47" s="389"/>
      <c r="FYT47" s="389"/>
      <c r="FYU47" s="389"/>
      <c r="FYV47" s="389"/>
      <c r="FYW47" s="389"/>
      <c r="FZA47" s="385"/>
      <c r="FZM47" s="385"/>
      <c r="GCY47" s="389"/>
      <c r="GCZ47" s="389"/>
      <c r="GDA47" s="389"/>
      <c r="GDB47" s="389"/>
      <c r="GDC47" s="389"/>
      <c r="GDG47" s="385"/>
      <c r="GDS47" s="385"/>
      <c r="GHE47" s="389"/>
      <c r="GHF47" s="389"/>
      <c r="GHG47" s="389"/>
      <c r="GHH47" s="389"/>
      <c r="GHI47" s="389"/>
      <c r="GHM47" s="385"/>
      <c r="GHY47" s="385"/>
      <c r="GLK47" s="389"/>
      <c r="GLL47" s="389"/>
      <c r="GLM47" s="389"/>
      <c r="GLN47" s="389"/>
      <c r="GLO47" s="389"/>
      <c r="GLS47" s="385"/>
      <c r="GME47" s="385"/>
      <c r="GPQ47" s="389"/>
      <c r="GPR47" s="389"/>
      <c r="GPS47" s="389"/>
      <c r="GPT47" s="389"/>
      <c r="GPU47" s="389"/>
      <c r="GPY47" s="385"/>
      <c r="GQK47" s="385"/>
      <c r="GTW47" s="389"/>
      <c r="GTX47" s="389"/>
      <c r="GTY47" s="389"/>
      <c r="GTZ47" s="389"/>
      <c r="GUA47" s="389"/>
      <c r="GUE47" s="385"/>
      <c r="GUQ47" s="385"/>
      <c r="GYC47" s="389"/>
      <c r="GYD47" s="389"/>
      <c r="GYE47" s="389"/>
      <c r="GYF47" s="389"/>
      <c r="GYG47" s="389"/>
      <c r="GYK47" s="385"/>
      <c r="GYW47" s="385"/>
      <c r="HCI47" s="389"/>
      <c r="HCJ47" s="389"/>
      <c r="HCK47" s="389"/>
      <c r="HCL47" s="389"/>
      <c r="HCM47" s="389"/>
      <c r="HCQ47" s="385"/>
      <c r="HDC47" s="385"/>
      <c r="HGO47" s="389"/>
      <c r="HGP47" s="389"/>
      <c r="HGQ47" s="389"/>
      <c r="HGR47" s="389"/>
      <c r="HGS47" s="389"/>
      <c r="HGW47" s="385"/>
      <c r="HHI47" s="385"/>
      <c r="HKU47" s="389"/>
      <c r="HKV47" s="389"/>
      <c r="HKW47" s="389"/>
      <c r="HKX47" s="389"/>
      <c r="HKY47" s="389"/>
      <c r="HLC47" s="385"/>
      <c r="HLO47" s="385"/>
      <c r="HPA47" s="389"/>
      <c r="HPB47" s="389"/>
      <c r="HPC47" s="389"/>
      <c r="HPD47" s="389"/>
      <c r="HPE47" s="389"/>
      <c r="HPI47" s="385"/>
      <c r="HPU47" s="385"/>
      <c r="HTG47" s="389"/>
      <c r="HTH47" s="389"/>
      <c r="HTI47" s="389"/>
      <c r="HTJ47" s="389"/>
      <c r="HTK47" s="389"/>
      <c r="HTO47" s="385"/>
      <c r="HUA47" s="385"/>
      <c r="HXM47" s="389"/>
      <c r="HXN47" s="389"/>
      <c r="HXO47" s="389"/>
      <c r="HXP47" s="389"/>
      <c r="HXQ47" s="389"/>
      <c r="HXU47" s="385"/>
      <c r="HYG47" s="385"/>
      <c r="IBS47" s="389"/>
      <c r="IBT47" s="389"/>
      <c r="IBU47" s="389"/>
      <c r="IBV47" s="389"/>
      <c r="IBW47" s="389"/>
      <c r="ICA47" s="385"/>
      <c r="ICM47" s="385"/>
      <c r="IFY47" s="389"/>
      <c r="IFZ47" s="389"/>
      <c r="IGA47" s="389"/>
      <c r="IGB47" s="389"/>
      <c r="IGC47" s="389"/>
      <c r="IGG47" s="385"/>
      <c r="IGS47" s="385"/>
      <c r="IKE47" s="389"/>
      <c r="IKF47" s="389"/>
      <c r="IKG47" s="389"/>
      <c r="IKH47" s="389"/>
      <c r="IKI47" s="389"/>
      <c r="IKM47" s="385"/>
      <c r="IKY47" s="385"/>
      <c r="IOK47" s="389"/>
      <c r="IOL47" s="389"/>
      <c r="IOM47" s="389"/>
      <c r="ION47" s="389"/>
      <c r="IOO47" s="389"/>
      <c r="IOS47" s="385"/>
      <c r="IPE47" s="385"/>
      <c r="ISQ47" s="389"/>
      <c r="ISR47" s="389"/>
      <c r="ISS47" s="389"/>
      <c r="IST47" s="389"/>
      <c r="ISU47" s="389"/>
      <c r="ISY47" s="385"/>
      <c r="ITK47" s="385"/>
      <c r="IWW47" s="389"/>
      <c r="IWX47" s="389"/>
      <c r="IWY47" s="389"/>
      <c r="IWZ47" s="389"/>
      <c r="IXA47" s="389"/>
      <c r="IXE47" s="385"/>
      <c r="IXQ47" s="385"/>
      <c r="JBC47" s="389"/>
      <c r="JBD47" s="389"/>
      <c r="JBE47" s="389"/>
      <c r="JBF47" s="389"/>
      <c r="JBG47" s="389"/>
      <c r="JBK47" s="385"/>
      <c r="JBW47" s="385"/>
      <c r="JFI47" s="389"/>
      <c r="JFJ47" s="389"/>
      <c r="JFK47" s="389"/>
      <c r="JFL47" s="389"/>
      <c r="JFM47" s="389"/>
      <c r="JFQ47" s="385"/>
      <c r="JGC47" s="385"/>
      <c r="JJO47" s="389"/>
      <c r="JJP47" s="389"/>
      <c r="JJQ47" s="389"/>
      <c r="JJR47" s="389"/>
      <c r="JJS47" s="389"/>
      <c r="JJW47" s="385"/>
      <c r="JKI47" s="385"/>
      <c r="JNU47" s="389"/>
      <c r="JNV47" s="389"/>
      <c r="JNW47" s="389"/>
      <c r="JNX47" s="389"/>
      <c r="JNY47" s="389"/>
      <c r="JOC47" s="385"/>
      <c r="JOO47" s="385"/>
      <c r="JSA47" s="389"/>
      <c r="JSB47" s="389"/>
      <c r="JSC47" s="389"/>
      <c r="JSD47" s="389"/>
      <c r="JSE47" s="389"/>
      <c r="JSI47" s="385"/>
      <c r="JSU47" s="385"/>
      <c r="JWG47" s="389"/>
      <c r="JWH47" s="389"/>
      <c r="JWI47" s="389"/>
      <c r="JWJ47" s="389"/>
      <c r="JWK47" s="389"/>
      <c r="JWO47" s="385"/>
      <c r="JXA47" s="385"/>
      <c r="KAM47" s="389"/>
      <c r="KAN47" s="389"/>
      <c r="KAO47" s="389"/>
      <c r="KAP47" s="389"/>
      <c r="KAQ47" s="389"/>
      <c r="KAU47" s="385"/>
      <c r="KBG47" s="385"/>
      <c r="KES47" s="389"/>
      <c r="KET47" s="389"/>
      <c r="KEU47" s="389"/>
      <c r="KEV47" s="389"/>
      <c r="KEW47" s="389"/>
      <c r="KFA47" s="385"/>
      <c r="KFM47" s="385"/>
      <c r="KIY47" s="389"/>
      <c r="KIZ47" s="389"/>
      <c r="KJA47" s="389"/>
      <c r="KJB47" s="389"/>
      <c r="KJC47" s="389"/>
      <c r="KJG47" s="385"/>
      <c r="KJS47" s="385"/>
      <c r="KNE47" s="389"/>
      <c r="KNF47" s="389"/>
      <c r="KNG47" s="389"/>
      <c r="KNH47" s="389"/>
      <c r="KNI47" s="389"/>
      <c r="KNM47" s="385"/>
      <c r="KNY47" s="385"/>
      <c r="KRK47" s="389"/>
      <c r="KRL47" s="389"/>
      <c r="KRM47" s="389"/>
      <c r="KRN47" s="389"/>
      <c r="KRO47" s="389"/>
      <c r="KRS47" s="385"/>
      <c r="KSE47" s="385"/>
      <c r="KVQ47" s="389"/>
      <c r="KVR47" s="389"/>
      <c r="KVS47" s="389"/>
      <c r="KVT47" s="389"/>
      <c r="KVU47" s="389"/>
      <c r="KVY47" s="385"/>
      <c r="KWK47" s="385"/>
      <c r="KZW47" s="389"/>
      <c r="KZX47" s="389"/>
      <c r="KZY47" s="389"/>
      <c r="KZZ47" s="389"/>
      <c r="LAA47" s="389"/>
      <c r="LAE47" s="385"/>
      <c r="LAQ47" s="385"/>
      <c r="LEC47" s="389"/>
      <c r="LED47" s="389"/>
      <c r="LEE47" s="389"/>
      <c r="LEF47" s="389"/>
      <c r="LEG47" s="389"/>
      <c r="LEK47" s="385"/>
      <c r="LEW47" s="385"/>
      <c r="LII47" s="389"/>
      <c r="LIJ47" s="389"/>
      <c r="LIK47" s="389"/>
      <c r="LIL47" s="389"/>
      <c r="LIM47" s="389"/>
      <c r="LIQ47" s="385"/>
      <c r="LJC47" s="385"/>
      <c r="LMO47" s="389"/>
      <c r="LMP47" s="389"/>
      <c r="LMQ47" s="389"/>
      <c r="LMR47" s="389"/>
      <c r="LMS47" s="389"/>
      <c r="LMW47" s="385"/>
      <c r="LNI47" s="385"/>
      <c r="LQU47" s="389"/>
      <c r="LQV47" s="389"/>
      <c r="LQW47" s="389"/>
      <c r="LQX47" s="389"/>
      <c r="LQY47" s="389"/>
      <c r="LRC47" s="385"/>
      <c r="LRO47" s="385"/>
      <c r="LVA47" s="389"/>
      <c r="LVB47" s="389"/>
      <c r="LVC47" s="389"/>
      <c r="LVD47" s="389"/>
      <c r="LVE47" s="389"/>
      <c r="LVI47" s="385"/>
      <c r="LVU47" s="385"/>
      <c r="LZG47" s="389"/>
      <c r="LZH47" s="389"/>
      <c r="LZI47" s="389"/>
      <c r="LZJ47" s="389"/>
      <c r="LZK47" s="389"/>
      <c r="LZO47" s="385"/>
      <c r="MAA47" s="385"/>
      <c r="MDM47" s="389"/>
      <c r="MDN47" s="389"/>
      <c r="MDO47" s="389"/>
      <c r="MDP47" s="389"/>
      <c r="MDQ47" s="389"/>
      <c r="MDU47" s="385"/>
      <c r="MEG47" s="385"/>
      <c r="MHS47" s="389"/>
      <c r="MHT47" s="389"/>
      <c r="MHU47" s="389"/>
      <c r="MHV47" s="389"/>
      <c r="MHW47" s="389"/>
      <c r="MIA47" s="385"/>
      <c r="MIM47" s="385"/>
      <c r="MLY47" s="389"/>
      <c r="MLZ47" s="389"/>
      <c r="MMA47" s="389"/>
      <c r="MMB47" s="389"/>
      <c r="MMC47" s="389"/>
      <c r="MMG47" s="385"/>
      <c r="MMS47" s="385"/>
      <c r="MQE47" s="389"/>
      <c r="MQF47" s="389"/>
      <c r="MQG47" s="389"/>
      <c r="MQH47" s="389"/>
      <c r="MQI47" s="389"/>
      <c r="MQM47" s="385"/>
      <c r="MQY47" s="385"/>
      <c r="MUK47" s="389"/>
      <c r="MUL47" s="389"/>
      <c r="MUM47" s="389"/>
      <c r="MUN47" s="389"/>
      <c r="MUO47" s="389"/>
      <c r="MUS47" s="385"/>
      <c r="MVE47" s="385"/>
      <c r="MYQ47" s="389"/>
      <c r="MYR47" s="389"/>
      <c r="MYS47" s="389"/>
      <c r="MYT47" s="389"/>
      <c r="MYU47" s="389"/>
      <c r="MYY47" s="385"/>
      <c r="MZK47" s="385"/>
      <c r="NCW47" s="389"/>
      <c r="NCX47" s="389"/>
      <c r="NCY47" s="389"/>
      <c r="NCZ47" s="389"/>
      <c r="NDA47" s="389"/>
      <c r="NDE47" s="385"/>
      <c r="NDQ47" s="385"/>
      <c r="NHC47" s="389"/>
      <c r="NHD47" s="389"/>
      <c r="NHE47" s="389"/>
      <c r="NHF47" s="389"/>
      <c r="NHG47" s="389"/>
      <c r="NHK47" s="385"/>
      <c r="NHW47" s="385"/>
      <c r="NLI47" s="389"/>
      <c r="NLJ47" s="389"/>
      <c r="NLK47" s="389"/>
      <c r="NLL47" s="389"/>
      <c r="NLM47" s="389"/>
      <c r="NLQ47" s="385"/>
      <c r="NMC47" s="385"/>
      <c r="NPO47" s="389"/>
      <c r="NPP47" s="389"/>
      <c r="NPQ47" s="389"/>
      <c r="NPR47" s="389"/>
      <c r="NPS47" s="389"/>
      <c r="NPW47" s="385"/>
      <c r="NQI47" s="385"/>
      <c r="NTU47" s="389"/>
      <c r="NTV47" s="389"/>
      <c r="NTW47" s="389"/>
      <c r="NTX47" s="389"/>
      <c r="NTY47" s="389"/>
      <c r="NUC47" s="385"/>
      <c r="NUO47" s="385"/>
      <c r="NYA47" s="389"/>
      <c r="NYB47" s="389"/>
      <c r="NYC47" s="389"/>
      <c r="NYD47" s="389"/>
      <c r="NYE47" s="389"/>
      <c r="NYI47" s="385"/>
      <c r="NYU47" s="385"/>
      <c r="OCG47" s="389"/>
      <c r="OCH47" s="389"/>
      <c r="OCI47" s="389"/>
      <c r="OCJ47" s="389"/>
      <c r="OCK47" s="389"/>
      <c r="OCO47" s="385"/>
      <c r="ODA47" s="385"/>
      <c r="OGM47" s="389"/>
      <c r="OGN47" s="389"/>
      <c r="OGO47" s="389"/>
      <c r="OGP47" s="389"/>
      <c r="OGQ47" s="389"/>
      <c r="OGU47" s="385"/>
      <c r="OHG47" s="385"/>
      <c r="OKS47" s="389"/>
      <c r="OKT47" s="389"/>
      <c r="OKU47" s="389"/>
      <c r="OKV47" s="389"/>
      <c r="OKW47" s="389"/>
      <c r="OLA47" s="385"/>
      <c r="OLM47" s="385"/>
      <c r="OOY47" s="389"/>
      <c r="OOZ47" s="389"/>
      <c r="OPA47" s="389"/>
      <c r="OPB47" s="389"/>
      <c r="OPC47" s="389"/>
      <c r="OPG47" s="385"/>
      <c r="OPS47" s="385"/>
      <c r="OTE47" s="389"/>
      <c r="OTF47" s="389"/>
      <c r="OTG47" s="389"/>
      <c r="OTH47" s="389"/>
      <c r="OTI47" s="389"/>
      <c r="OTM47" s="385"/>
      <c r="OTY47" s="385"/>
      <c r="OXK47" s="389"/>
      <c r="OXL47" s="389"/>
      <c r="OXM47" s="389"/>
      <c r="OXN47" s="389"/>
      <c r="OXO47" s="389"/>
      <c r="OXS47" s="385"/>
      <c r="OYE47" s="385"/>
      <c r="PBQ47" s="389"/>
      <c r="PBR47" s="389"/>
      <c r="PBS47" s="389"/>
      <c r="PBT47" s="389"/>
      <c r="PBU47" s="389"/>
      <c r="PBY47" s="385"/>
      <c r="PCK47" s="385"/>
      <c r="PFW47" s="389"/>
      <c r="PFX47" s="389"/>
      <c r="PFY47" s="389"/>
      <c r="PFZ47" s="389"/>
      <c r="PGA47" s="389"/>
      <c r="PGE47" s="385"/>
      <c r="PGQ47" s="385"/>
      <c r="PKC47" s="389"/>
      <c r="PKD47" s="389"/>
      <c r="PKE47" s="389"/>
      <c r="PKF47" s="389"/>
      <c r="PKG47" s="389"/>
      <c r="PKK47" s="385"/>
      <c r="PKW47" s="385"/>
      <c r="POI47" s="389"/>
      <c r="POJ47" s="389"/>
      <c r="POK47" s="389"/>
      <c r="POL47" s="389"/>
      <c r="POM47" s="389"/>
    </row>
    <row r="48" spans="11:1005 1094:1995 2085:2985 3075:4085 4175:5075 5165:6065 6155:7165 7255:8155 8245:9145 9235:10233 10245:11219" x14ac:dyDescent="0.25">
      <c r="K48" s="391"/>
      <c r="DA48" s="389"/>
      <c r="DB48" s="389"/>
      <c r="DC48" s="389"/>
      <c r="DD48" s="389"/>
      <c r="DE48" s="389"/>
      <c r="DI48" s="385"/>
      <c r="DU48" s="385"/>
      <c r="HG48" s="389"/>
      <c r="HH48" s="389"/>
      <c r="HI48" s="389"/>
      <c r="HJ48" s="389"/>
      <c r="HK48" s="389"/>
      <c r="HO48" s="385"/>
      <c r="IA48" s="385"/>
      <c r="LM48" s="389"/>
      <c r="LN48" s="389"/>
      <c r="LO48" s="389"/>
      <c r="LP48" s="389"/>
      <c r="LQ48" s="389"/>
      <c r="LU48" s="385"/>
      <c r="MG48" s="385"/>
      <c r="PS48" s="389"/>
      <c r="PT48" s="389"/>
      <c r="PU48" s="389"/>
      <c r="PV48" s="389"/>
      <c r="PW48" s="389"/>
      <c r="QA48" s="385"/>
      <c r="QM48" s="385"/>
      <c r="TY48" s="389"/>
      <c r="TZ48" s="389"/>
      <c r="UA48" s="389"/>
      <c r="UB48" s="389"/>
      <c r="UC48" s="389"/>
      <c r="UG48" s="385"/>
      <c r="US48" s="385"/>
      <c r="YE48" s="389"/>
      <c r="YF48" s="389"/>
      <c r="YG48" s="389"/>
      <c r="YH48" s="389"/>
      <c r="YI48" s="389"/>
      <c r="YM48" s="385"/>
      <c r="YY48" s="385"/>
      <c r="ACK48" s="389"/>
      <c r="ACL48" s="389"/>
      <c r="ACM48" s="389"/>
      <c r="ACN48" s="389"/>
      <c r="ACO48" s="389"/>
      <c r="ACS48" s="385"/>
      <c r="ADE48" s="385"/>
      <c r="AGQ48" s="389"/>
      <c r="AGR48" s="389"/>
      <c r="AGS48" s="389"/>
      <c r="AGT48" s="389"/>
      <c r="AGU48" s="389"/>
      <c r="AGY48" s="385"/>
      <c r="AHK48" s="385"/>
      <c r="AKW48" s="389"/>
      <c r="AKX48" s="389"/>
      <c r="AKY48" s="389"/>
      <c r="AKZ48" s="389"/>
      <c r="ALA48" s="389"/>
      <c r="ALE48" s="385"/>
      <c r="ALQ48" s="385"/>
      <c r="APC48" s="389"/>
      <c r="APD48" s="389"/>
      <c r="APE48" s="389"/>
      <c r="APF48" s="389"/>
      <c r="APG48" s="389"/>
      <c r="APK48" s="385"/>
      <c r="APW48" s="385"/>
      <c r="ATI48" s="389"/>
      <c r="ATJ48" s="389"/>
      <c r="ATK48" s="389"/>
      <c r="ATL48" s="389"/>
      <c r="ATM48" s="389"/>
      <c r="ATQ48" s="385"/>
      <c r="AUC48" s="385"/>
      <c r="AXO48" s="389"/>
      <c r="AXP48" s="389"/>
      <c r="AXQ48" s="389"/>
      <c r="AXR48" s="389"/>
      <c r="AXS48" s="389"/>
      <c r="AXW48" s="385"/>
      <c r="AYI48" s="385"/>
      <c r="BBU48" s="389"/>
      <c r="BBV48" s="389"/>
      <c r="BBW48" s="389"/>
      <c r="BBX48" s="389"/>
      <c r="BBY48" s="389"/>
      <c r="BCC48" s="385"/>
      <c r="BCO48" s="385"/>
      <c r="BGA48" s="389"/>
      <c r="BGB48" s="389"/>
      <c r="BGC48" s="389"/>
      <c r="BGD48" s="389"/>
      <c r="BGE48" s="389"/>
      <c r="BGI48" s="385"/>
      <c r="BGU48" s="385"/>
      <c r="BKG48" s="389"/>
      <c r="BKH48" s="389"/>
      <c r="BKI48" s="389"/>
      <c r="BKJ48" s="389"/>
      <c r="BKK48" s="389"/>
      <c r="BKO48" s="385"/>
      <c r="BLA48" s="385"/>
      <c r="BOM48" s="389"/>
      <c r="BON48" s="389"/>
      <c r="BOO48" s="389"/>
      <c r="BOP48" s="389"/>
      <c r="BOQ48" s="389"/>
      <c r="BOU48" s="385"/>
      <c r="BPG48" s="385"/>
      <c r="BSS48" s="389"/>
      <c r="BST48" s="389"/>
      <c r="BSU48" s="389"/>
      <c r="BSV48" s="389"/>
      <c r="BSW48" s="389"/>
      <c r="BTA48" s="385"/>
      <c r="BTM48" s="385"/>
      <c r="BWY48" s="389"/>
      <c r="BWZ48" s="389"/>
      <c r="BXA48" s="389"/>
      <c r="BXB48" s="389"/>
      <c r="BXC48" s="389"/>
      <c r="BXG48" s="385"/>
      <c r="BXS48" s="385"/>
      <c r="CBE48" s="389"/>
      <c r="CBF48" s="389"/>
      <c r="CBG48" s="389"/>
      <c r="CBH48" s="389"/>
      <c r="CBI48" s="389"/>
      <c r="CBM48" s="385"/>
      <c r="CBY48" s="385"/>
      <c r="CFK48" s="389"/>
      <c r="CFL48" s="389"/>
      <c r="CFM48" s="389"/>
      <c r="CFN48" s="389"/>
      <c r="CFO48" s="389"/>
      <c r="CFS48" s="385"/>
      <c r="CGE48" s="385"/>
      <c r="CJQ48" s="389"/>
      <c r="CJR48" s="389"/>
      <c r="CJS48" s="389"/>
      <c r="CJT48" s="389"/>
      <c r="CJU48" s="389"/>
      <c r="CJY48" s="385"/>
      <c r="CKK48" s="385"/>
      <c r="CNW48" s="389"/>
      <c r="CNX48" s="389"/>
      <c r="CNY48" s="389"/>
      <c r="CNZ48" s="389"/>
      <c r="COA48" s="389"/>
      <c r="COE48" s="385"/>
      <c r="COQ48" s="385"/>
      <c r="CSC48" s="389"/>
      <c r="CSD48" s="389"/>
      <c r="CSE48" s="389"/>
      <c r="CSF48" s="389"/>
      <c r="CSG48" s="389"/>
      <c r="CSK48" s="385"/>
      <c r="CSW48" s="385"/>
      <c r="CWI48" s="389"/>
      <c r="CWJ48" s="389"/>
      <c r="CWK48" s="389"/>
      <c r="CWL48" s="389"/>
      <c r="CWM48" s="389"/>
      <c r="CWQ48" s="385"/>
      <c r="CXC48" s="385"/>
      <c r="DAO48" s="389"/>
      <c r="DAP48" s="389"/>
      <c r="DAQ48" s="389"/>
      <c r="DAR48" s="389"/>
      <c r="DAS48" s="389"/>
      <c r="DAW48" s="385"/>
      <c r="DBI48" s="385"/>
      <c r="DEU48" s="389"/>
      <c r="DEV48" s="389"/>
      <c r="DEW48" s="389"/>
      <c r="DEX48" s="389"/>
      <c r="DEY48" s="389"/>
      <c r="DFC48" s="385"/>
      <c r="DFO48" s="385"/>
      <c r="DJA48" s="389"/>
      <c r="DJB48" s="389"/>
      <c r="DJC48" s="389"/>
      <c r="DJD48" s="389"/>
      <c r="DJE48" s="389"/>
      <c r="DJI48" s="385"/>
      <c r="DJU48" s="385"/>
      <c r="DNG48" s="389"/>
      <c r="DNH48" s="389"/>
      <c r="DNI48" s="389"/>
      <c r="DNJ48" s="389"/>
      <c r="DNK48" s="389"/>
      <c r="DNO48" s="385"/>
      <c r="DOA48" s="385"/>
      <c r="DRM48" s="389"/>
      <c r="DRN48" s="389"/>
      <c r="DRO48" s="389"/>
      <c r="DRP48" s="389"/>
      <c r="DRQ48" s="389"/>
      <c r="DRU48" s="385"/>
      <c r="DSG48" s="385"/>
      <c r="DVS48" s="389"/>
      <c r="DVT48" s="389"/>
      <c r="DVU48" s="389"/>
      <c r="DVV48" s="389"/>
      <c r="DVW48" s="389"/>
      <c r="DWA48" s="385"/>
      <c r="DWM48" s="385"/>
      <c r="DZY48" s="389"/>
      <c r="DZZ48" s="389"/>
      <c r="EAA48" s="389"/>
      <c r="EAB48" s="389"/>
      <c r="EAC48" s="389"/>
      <c r="EAG48" s="385"/>
      <c r="EAS48" s="385"/>
      <c r="EEE48" s="389"/>
      <c r="EEF48" s="389"/>
      <c r="EEG48" s="389"/>
      <c r="EEH48" s="389"/>
      <c r="EEI48" s="389"/>
      <c r="EEM48" s="385"/>
      <c r="EEY48" s="385"/>
      <c r="EIK48" s="389"/>
      <c r="EIL48" s="389"/>
      <c r="EIM48" s="389"/>
      <c r="EIN48" s="389"/>
      <c r="EIO48" s="389"/>
      <c r="EIS48" s="385"/>
      <c r="EJE48" s="385"/>
      <c r="EMQ48" s="389"/>
      <c r="EMR48" s="389"/>
      <c r="EMS48" s="389"/>
      <c r="EMT48" s="389"/>
      <c r="EMU48" s="389"/>
      <c r="EMY48" s="385"/>
      <c r="ENK48" s="385"/>
      <c r="EQW48" s="389"/>
      <c r="EQX48" s="389"/>
      <c r="EQY48" s="389"/>
      <c r="EQZ48" s="389"/>
      <c r="ERA48" s="389"/>
      <c r="ERE48" s="385"/>
      <c r="ERQ48" s="385"/>
      <c r="EVC48" s="389"/>
      <c r="EVD48" s="389"/>
      <c r="EVE48" s="389"/>
      <c r="EVF48" s="389"/>
      <c r="EVG48" s="389"/>
      <c r="EVK48" s="385"/>
      <c r="EVW48" s="385"/>
      <c r="EZI48" s="389"/>
      <c r="EZJ48" s="389"/>
      <c r="EZK48" s="389"/>
      <c r="EZL48" s="389"/>
      <c r="EZM48" s="389"/>
      <c r="EZQ48" s="385"/>
      <c r="FAC48" s="385"/>
      <c r="FDO48" s="389"/>
      <c r="FDP48" s="389"/>
      <c r="FDQ48" s="389"/>
      <c r="FDR48" s="389"/>
      <c r="FDS48" s="389"/>
      <c r="FDW48" s="385"/>
      <c r="FEI48" s="385"/>
      <c r="FHU48" s="389"/>
      <c r="FHV48" s="389"/>
      <c r="FHW48" s="389"/>
      <c r="FHX48" s="389"/>
      <c r="FHY48" s="389"/>
      <c r="FIC48" s="385"/>
      <c r="FIO48" s="385"/>
      <c r="FMA48" s="389"/>
      <c r="FMB48" s="389"/>
      <c r="FMC48" s="389"/>
      <c r="FMD48" s="389"/>
      <c r="FME48" s="389"/>
      <c r="FMI48" s="385"/>
      <c r="FMU48" s="385"/>
      <c r="FQG48" s="389"/>
      <c r="FQH48" s="389"/>
      <c r="FQI48" s="389"/>
      <c r="FQJ48" s="389"/>
      <c r="FQK48" s="389"/>
      <c r="FQO48" s="385"/>
      <c r="FRA48" s="385"/>
      <c r="FUM48" s="389"/>
      <c r="FUN48" s="389"/>
      <c r="FUO48" s="389"/>
      <c r="FUP48" s="389"/>
      <c r="FUQ48" s="389"/>
      <c r="FUU48" s="385"/>
      <c r="FVG48" s="385"/>
      <c r="FYS48" s="389"/>
      <c r="FYT48" s="389"/>
      <c r="FYU48" s="389"/>
      <c r="FYV48" s="389"/>
      <c r="FYW48" s="389"/>
      <c r="FZA48" s="385"/>
      <c r="FZM48" s="385"/>
      <c r="GCY48" s="389"/>
      <c r="GCZ48" s="389"/>
      <c r="GDA48" s="389"/>
      <c r="GDB48" s="389"/>
      <c r="GDC48" s="389"/>
      <c r="GDG48" s="385"/>
      <c r="GDS48" s="385"/>
      <c r="GHE48" s="389"/>
      <c r="GHF48" s="389"/>
      <c r="GHG48" s="389"/>
      <c r="GHH48" s="389"/>
      <c r="GHI48" s="389"/>
      <c r="GHM48" s="385"/>
      <c r="GHY48" s="385"/>
      <c r="GLK48" s="389"/>
      <c r="GLL48" s="389"/>
      <c r="GLM48" s="389"/>
      <c r="GLN48" s="389"/>
      <c r="GLO48" s="389"/>
      <c r="GLS48" s="385"/>
      <c r="GME48" s="385"/>
      <c r="GPQ48" s="389"/>
      <c r="GPR48" s="389"/>
      <c r="GPS48" s="389"/>
      <c r="GPT48" s="389"/>
      <c r="GPU48" s="389"/>
      <c r="GPY48" s="385"/>
      <c r="GQK48" s="385"/>
      <c r="GTW48" s="389"/>
      <c r="GTX48" s="389"/>
      <c r="GTY48" s="389"/>
      <c r="GTZ48" s="389"/>
      <c r="GUA48" s="389"/>
      <c r="GUE48" s="385"/>
      <c r="GUQ48" s="385"/>
      <c r="GYC48" s="389"/>
      <c r="GYD48" s="389"/>
      <c r="GYE48" s="389"/>
      <c r="GYF48" s="389"/>
      <c r="GYG48" s="389"/>
      <c r="GYK48" s="385"/>
      <c r="GYW48" s="385"/>
      <c r="HCI48" s="389"/>
      <c r="HCJ48" s="389"/>
      <c r="HCK48" s="389"/>
      <c r="HCL48" s="389"/>
      <c r="HCM48" s="389"/>
      <c r="HCQ48" s="385"/>
      <c r="HDC48" s="385"/>
      <c r="HGO48" s="389"/>
      <c r="HGP48" s="389"/>
      <c r="HGQ48" s="389"/>
      <c r="HGR48" s="389"/>
      <c r="HGS48" s="389"/>
      <c r="HGW48" s="385"/>
      <c r="HHI48" s="385"/>
      <c r="HKU48" s="389"/>
      <c r="HKV48" s="389"/>
      <c r="HKW48" s="389"/>
      <c r="HKX48" s="389"/>
      <c r="HKY48" s="389"/>
      <c r="HLC48" s="385"/>
      <c r="HLO48" s="385"/>
      <c r="HPA48" s="389"/>
      <c r="HPB48" s="389"/>
      <c r="HPC48" s="389"/>
      <c r="HPD48" s="389"/>
      <c r="HPE48" s="389"/>
      <c r="HPI48" s="385"/>
      <c r="HPU48" s="385"/>
      <c r="HTG48" s="389"/>
      <c r="HTH48" s="389"/>
      <c r="HTI48" s="389"/>
      <c r="HTJ48" s="389"/>
      <c r="HTK48" s="389"/>
      <c r="HTO48" s="385"/>
      <c r="HUA48" s="385"/>
      <c r="HXM48" s="389"/>
      <c r="HXN48" s="389"/>
      <c r="HXO48" s="389"/>
      <c r="HXP48" s="389"/>
      <c r="HXQ48" s="389"/>
      <c r="HXU48" s="385"/>
      <c r="HYG48" s="385"/>
      <c r="IBS48" s="389"/>
      <c r="IBT48" s="389"/>
      <c r="IBU48" s="389"/>
      <c r="IBV48" s="389"/>
      <c r="IBW48" s="389"/>
      <c r="ICA48" s="385"/>
      <c r="ICM48" s="385"/>
      <c r="IFY48" s="389"/>
      <c r="IFZ48" s="389"/>
      <c r="IGA48" s="389"/>
      <c r="IGB48" s="389"/>
      <c r="IGC48" s="389"/>
      <c r="IGG48" s="385"/>
      <c r="IGS48" s="385"/>
      <c r="IKE48" s="389"/>
      <c r="IKF48" s="389"/>
      <c r="IKG48" s="389"/>
      <c r="IKH48" s="389"/>
      <c r="IKI48" s="389"/>
      <c r="IKM48" s="385"/>
      <c r="IKY48" s="385"/>
      <c r="IOK48" s="389"/>
      <c r="IOL48" s="389"/>
      <c r="IOM48" s="389"/>
      <c r="ION48" s="389"/>
      <c r="IOO48" s="389"/>
      <c r="IOS48" s="385"/>
      <c r="IPE48" s="385"/>
      <c r="ISQ48" s="389"/>
      <c r="ISR48" s="389"/>
      <c r="ISS48" s="389"/>
      <c r="IST48" s="389"/>
      <c r="ISU48" s="389"/>
      <c r="ISY48" s="385"/>
      <c r="ITK48" s="385"/>
      <c r="IWW48" s="389"/>
      <c r="IWX48" s="389"/>
      <c r="IWY48" s="389"/>
      <c r="IWZ48" s="389"/>
      <c r="IXA48" s="389"/>
      <c r="IXE48" s="385"/>
      <c r="IXQ48" s="385"/>
      <c r="JBC48" s="389"/>
      <c r="JBD48" s="389"/>
      <c r="JBE48" s="389"/>
      <c r="JBF48" s="389"/>
      <c r="JBG48" s="389"/>
      <c r="JBK48" s="385"/>
      <c r="JBW48" s="385"/>
      <c r="JFI48" s="389"/>
      <c r="JFJ48" s="389"/>
      <c r="JFK48" s="389"/>
      <c r="JFL48" s="389"/>
      <c r="JFM48" s="389"/>
      <c r="JFQ48" s="385"/>
      <c r="JGC48" s="385"/>
      <c r="JJO48" s="389"/>
      <c r="JJP48" s="389"/>
      <c r="JJQ48" s="389"/>
      <c r="JJR48" s="389"/>
      <c r="JJS48" s="389"/>
      <c r="JJW48" s="385"/>
      <c r="JKI48" s="385"/>
      <c r="JNU48" s="389"/>
      <c r="JNV48" s="389"/>
      <c r="JNW48" s="389"/>
      <c r="JNX48" s="389"/>
      <c r="JNY48" s="389"/>
      <c r="JOC48" s="385"/>
      <c r="JOO48" s="385"/>
      <c r="JSA48" s="389"/>
      <c r="JSB48" s="389"/>
      <c r="JSC48" s="389"/>
      <c r="JSD48" s="389"/>
      <c r="JSE48" s="389"/>
      <c r="JSI48" s="385"/>
      <c r="JSU48" s="385"/>
      <c r="JWG48" s="389"/>
      <c r="JWH48" s="389"/>
      <c r="JWI48" s="389"/>
      <c r="JWJ48" s="389"/>
      <c r="JWK48" s="389"/>
      <c r="JWO48" s="385"/>
      <c r="JXA48" s="385"/>
      <c r="KAM48" s="389"/>
      <c r="KAN48" s="389"/>
      <c r="KAO48" s="389"/>
      <c r="KAP48" s="389"/>
      <c r="KAQ48" s="389"/>
      <c r="KAU48" s="385"/>
      <c r="KBG48" s="385"/>
      <c r="KES48" s="389"/>
      <c r="KET48" s="389"/>
      <c r="KEU48" s="389"/>
      <c r="KEV48" s="389"/>
      <c r="KEW48" s="389"/>
      <c r="KFA48" s="385"/>
      <c r="KFM48" s="385"/>
      <c r="KIY48" s="389"/>
      <c r="KIZ48" s="389"/>
      <c r="KJA48" s="389"/>
      <c r="KJB48" s="389"/>
      <c r="KJC48" s="389"/>
      <c r="KJG48" s="385"/>
      <c r="KJS48" s="385"/>
      <c r="KNE48" s="389"/>
      <c r="KNF48" s="389"/>
      <c r="KNG48" s="389"/>
      <c r="KNH48" s="389"/>
      <c r="KNI48" s="389"/>
      <c r="KNM48" s="385"/>
      <c r="KNY48" s="385"/>
      <c r="KRK48" s="389"/>
      <c r="KRL48" s="389"/>
      <c r="KRM48" s="389"/>
      <c r="KRN48" s="389"/>
      <c r="KRO48" s="389"/>
      <c r="KRS48" s="385"/>
      <c r="KSE48" s="385"/>
      <c r="KVQ48" s="389"/>
      <c r="KVR48" s="389"/>
      <c r="KVS48" s="389"/>
      <c r="KVT48" s="389"/>
      <c r="KVU48" s="389"/>
      <c r="KVY48" s="385"/>
      <c r="KWK48" s="385"/>
      <c r="KZW48" s="389"/>
      <c r="KZX48" s="389"/>
      <c r="KZY48" s="389"/>
      <c r="KZZ48" s="389"/>
      <c r="LAA48" s="389"/>
      <c r="LAE48" s="385"/>
      <c r="LAQ48" s="385"/>
      <c r="LEC48" s="389"/>
      <c r="LED48" s="389"/>
      <c r="LEE48" s="389"/>
      <c r="LEF48" s="389"/>
      <c r="LEG48" s="389"/>
      <c r="LEK48" s="385"/>
      <c r="LEW48" s="385"/>
      <c r="LII48" s="389"/>
      <c r="LIJ48" s="389"/>
      <c r="LIK48" s="389"/>
      <c r="LIL48" s="389"/>
      <c r="LIM48" s="389"/>
      <c r="LIQ48" s="385"/>
      <c r="LJC48" s="385"/>
      <c r="LMO48" s="389"/>
      <c r="LMP48" s="389"/>
      <c r="LMQ48" s="389"/>
      <c r="LMR48" s="389"/>
      <c r="LMS48" s="389"/>
      <c r="LMW48" s="385"/>
      <c r="LNI48" s="385"/>
      <c r="LQU48" s="389"/>
      <c r="LQV48" s="389"/>
      <c r="LQW48" s="389"/>
      <c r="LQX48" s="389"/>
      <c r="LQY48" s="389"/>
      <c r="LRC48" s="385"/>
      <c r="LRO48" s="385"/>
      <c r="LVA48" s="389"/>
      <c r="LVB48" s="389"/>
      <c r="LVC48" s="389"/>
      <c r="LVD48" s="389"/>
      <c r="LVE48" s="389"/>
      <c r="LVI48" s="385"/>
      <c r="LVU48" s="385"/>
      <c r="LZG48" s="389"/>
      <c r="LZH48" s="389"/>
      <c r="LZI48" s="389"/>
      <c r="LZJ48" s="389"/>
      <c r="LZK48" s="389"/>
      <c r="LZO48" s="385"/>
      <c r="MAA48" s="385"/>
      <c r="MDM48" s="389"/>
      <c r="MDN48" s="389"/>
      <c r="MDO48" s="389"/>
      <c r="MDP48" s="389"/>
      <c r="MDQ48" s="389"/>
      <c r="MDU48" s="385"/>
      <c r="MEG48" s="385"/>
      <c r="MHS48" s="389"/>
      <c r="MHT48" s="389"/>
      <c r="MHU48" s="389"/>
      <c r="MHV48" s="389"/>
      <c r="MHW48" s="389"/>
      <c r="MIA48" s="385"/>
      <c r="MIM48" s="385"/>
      <c r="MLY48" s="389"/>
      <c r="MLZ48" s="389"/>
      <c r="MMA48" s="389"/>
      <c r="MMB48" s="389"/>
      <c r="MMC48" s="389"/>
      <c r="MMG48" s="385"/>
      <c r="MMS48" s="385"/>
      <c r="MQE48" s="389"/>
      <c r="MQF48" s="389"/>
      <c r="MQG48" s="389"/>
      <c r="MQH48" s="389"/>
      <c r="MQI48" s="389"/>
      <c r="MQM48" s="385"/>
      <c r="MQY48" s="385"/>
      <c r="MUK48" s="389"/>
      <c r="MUL48" s="389"/>
      <c r="MUM48" s="389"/>
      <c r="MUN48" s="389"/>
      <c r="MUO48" s="389"/>
      <c r="MUS48" s="385"/>
      <c r="MVE48" s="385"/>
      <c r="MYQ48" s="389"/>
      <c r="MYR48" s="389"/>
      <c r="MYS48" s="389"/>
      <c r="MYT48" s="389"/>
      <c r="MYU48" s="389"/>
      <c r="MYY48" s="385"/>
      <c r="MZK48" s="385"/>
      <c r="NCW48" s="389"/>
      <c r="NCX48" s="389"/>
      <c r="NCY48" s="389"/>
      <c r="NCZ48" s="389"/>
      <c r="NDA48" s="389"/>
      <c r="NDE48" s="385"/>
      <c r="NDQ48" s="385"/>
      <c r="NHC48" s="389"/>
      <c r="NHD48" s="389"/>
      <c r="NHE48" s="389"/>
      <c r="NHF48" s="389"/>
      <c r="NHG48" s="389"/>
      <c r="NHK48" s="385"/>
      <c r="NHW48" s="385"/>
      <c r="NLI48" s="389"/>
      <c r="NLJ48" s="389"/>
      <c r="NLK48" s="389"/>
      <c r="NLL48" s="389"/>
      <c r="NLM48" s="389"/>
      <c r="NLQ48" s="385"/>
      <c r="NMC48" s="385"/>
      <c r="NPO48" s="389"/>
      <c r="NPP48" s="389"/>
      <c r="NPQ48" s="389"/>
      <c r="NPR48" s="389"/>
      <c r="NPS48" s="389"/>
      <c r="NPW48" s="385"/>
      <c r="NQI48" s="385"/>
      <c r="NTU48" s="389"/>
      <c r="NTV48" s="389"/>
      <c r="NTW48" s="389"/>
      <c r="NTX48" s="389"/>
      <c r="NTY48" s="389"/>
      <c r="NUC48" s="385"/>
      <c r="NUO48" s="385"/>
      <c r="NYA48" s="389"/>
      <c r="NYB48" s="389"/>
      <c r="NYC48" s="389"/>
      <c r="NYD48" s="389"/>
      <c r="NYE48" s="389"/>
      <c r="NYI48" s="385"/>
      <c r="NYU48" s="385"/>
      <c r="OCG48" s="389"/>
      <c r="OCH48" s="389"/>
      <c r="OCI48" s="389"/>
      <c r="OCJ48" s="389"/>
      <c r="OCK48" s="389"/>
      <c r="OCO48" s="385"/>
      <c r="ODA48" s="385"/>
      <c r="OGM48" s="389"/>
      <c r="OGN48" s="389"/>
      <c r="OGO48" s="389"/>
      <c r="OGP48" s="389"/>
      <c r="OGQ48" s="389"/>
      <c r="OGU48" s="385"/>
      <c r="OHG48" s="385"/>
      <c r="OKS48" s="389"/>
      <c r="OKT48" s="389"/>
      <c r="OKU48" s="389"/>
      <c r="OKV48" s="389"/>
      <c r="OKW48" s="389"/>
      <c r="OLA48" s="385"/>
      <c r="OLM48" s="385"/>
      <c r="OOY48" s="389"/>
      <c r="OOZ48" s="389"/>
      <c r="OPA48" s="389"/>
      <c r="OPB48" s="389"/>
      <c r="OPC48" s="389"/>
      <c r="OPG48" s="385"/>
      <c r="OPS48" s="385"/>
      <c r="OTE48" s="389"/>
      <c r="OTF48" s="389"/>
      <c r="OTG48" s="389"/>
      <c r="OTH48" s="389"/>
      <c r="OTI48" s="389"/>
      <c r="OTM48" s="385"/>
      <c r="OTY48" s="385"/>
      <c r="OXK48" s="389"/>
      <c r="OXL48" s="389"/>
      <c r="OXM48" s="389"/>
      <c r="OXN48" s="389"/>
      <c r="OXO48" s="389"/>
      <c r="OXS48" s="385"/>
      <c r="OYE48" s="385"/>
      <c r="PBQ48" s="389"/>
      <c r="PBR48" s="389"/>
      <c r="PBS48" s="389"/>
      <c r="PBT48" s="389"/>
      <c r="PBU48" s="389"/>
      <c r="PBY48" s="385"/>
      <c r="PCK48" s="385"/>
      <c r="PFW48" s="389"/>
      <c r="PFX48" s="389"/>
      <c r="PFY48" s="389"/>
      <c r="PFZ48" s="389"/>
      <c r="PGA48" s="389"/>
      <c r="PGE48" s="385"/>
      <c r="PGQ48" s="385"/>
      <c r="PKC48" s="389"/>
      <c r="PKD48" s="389"/>
      <c r="PKE48" s="389"/>
      <c r="PKF48" s="389"/>
      <c r="PKG48" s="389"/>
      <c r="PKK48" s="385"/>
      <c r="PKW48" s="385"/>
      <c r="POI48" s="389"/>
      <c r="POJ48" s="389"/>
      <c r="POK48" s="389"/>
      <c r="POL48" s="389"/>
      <c r="POM48" s="389"/>
    </row>
    <row r="49" spans="9:1995 2085:2985 3075:4085 4175:5075 5165:6065 6155:7165 7255:8155 8245:9145 9235:10233 10245:11219" x14ac:dyDescent="0.25">
      <c r="K49" s="391"/>
      <c r="DA49" s="389"/>
      <c r="DB49" s="389"/>
      <c r="DC49" s="389"/>
      <c r="DD49" s="389"/>
      <c r="DE49" s="389"/>
      <c r="DI49" s="385"/>
      <c r="DU49" s="385"/>
      <c r="HG49" s="389"/>
      <c r="HH49" s="389"/>
      <c r="HI49" s="389"/>
      <c r="HJ49" s="389"/>
      <c r="HK49" s="389"/>
      <c r="HO49" s="385"/>
      <c r="IA49" s="385"/>
      <c r="LM49" s="389"/>
      <c r="LN49" s="389"/>
      <c r="LO49" s="389"/>
      <c r="LP49" s="389"/>
      <c r="LQ49" s="389"/>
      <c r="LU49" s="385"/>
      <c r="MG49" s="385"/>
      <c r="PS49" s="389"/>
      <c r="PT49" s="389"/>
      <c r="PU49" s="389"/>
      <c r="PV49" s="389"/>
      <c r="PW49" s="389"/>
      <c r="QA49" s="385"/>
      <c r="QM49" s="385"/>
      <c r="TY49" s="389"/>
      <c r="TZ49" s="389"/>
      <c r="UA49" s="389"/>
      <c r="UB49" s="389"/>
      <c r="UC49" s="389"/>
      <c r="UG49" s="385"/>
      <c r="US49" s="385"/>
      <c r="YE49" s="389"/>
      <c r="YF49" s="389"/>
      <c r="YG49" s="389"/>
      <c r="YH49" s="389"/>
      <c r="YI49" s="389"/>
      <c r="YM49" s="385"/>
      <c r="YY49" s="385"/>
      <c r="ACK49" s="389"/>
      <c r="ACL49" s="389"/>
      <c r="ACM49" s="389"/>
      <c r="ACN49" s="389"/>
      <c r="ACO49" s="389"/>
      <c r="ACS49" s="385"/>
      <c r="ADE49" s="385"/>
      <c r="AGQ49" s="389"/>
      <c r="AGR49" s="389"/>
      <c r="AGS49" s="389"/>
      <c r="AGT49" s="389"/>
      <c r="AGU49" s="389"/>
      <c r="AGY49" s="385"/>
      <c r="AHK49" s="385"/>
      <c r="AKW49" s="389"/>
      <c r="AKX49" s="389"/>
      <c r="AKY49" s="389"/>
      <c r="AKZ49" s="389"/>
      <c r="ALA49" s="389"/>
      <c r="ALE49" s="385"/>
      <c r="ALQ49" s="385"/>
      <c r="APC49" s="389"/>
      <c r="APD49" s="389"/>
      <c r="APE49" s="389"/>
      <c r="APF49" s="389"/>
      <c r="APG49" s="389"/>
      <c r="APK49" s="385"/>
      <c r="APW49" s="385"/>
      <c r="ATI49" s="389"/>
      <c r="ATJ49" s="389"/>
      <c r="ATK49" s="389"/>
      <c r="ATL49" s="389"/>
      <c r="ATM49" s="389"/>
      <c r="ATQ49" s="385"/>
      <c r="AUC49" s="385"/>
      <c r="AXO49" s="389"/>
      <c r="AXP49" s="389"/>
      <c r="AXQ49" s="389"/>
      <c r="AXR49" s="389"/>
      <c r="AXS49" s="389"/>
      <c r="AXW49" s="385"/>
      <c r="AYI49" s="385"/>
      <c r="BBU49" s="389"/>
      <c r="BBV49" s="389"/>
      <c r="BBW49" s="389"/>
      <c r="BBX49" s="389"/>
      <c r="BBY49" s="389"/>
      <c r="BCC49" s="385"/>
      <c r="BCO49" s="385"/>
      <c r="BGA49" s="389"/>
      <c r="BGB49" s="389"/>
      <c r="BGC49" s="389"/>
      <c r="BGD49" s="389"/>
      <c r="BGE49" s="389"/>
      <c r="BGI49" s="385"/>
      <c r="BGU49" s="385"/>
      <c r="BKG49" s="389"/>
      <c r="BKH49" s="389"/>
      <c r="BKI49" s="389"/>
      <c r="BKJ49" s="389"/>
      <c r="BKK49" s="389"/>
      <c r="BKO49" s="385"/>
      <c r="BLA49" s="385"/>
      <c r="BOM49" s="389"/>
      <c r="BON49" s="389"/>
      <c r="BOO49" s="389"/>
      <c r="BOP49" s="389"/>
      <c r="BOQ49" s="389"/>
      <c r="BOU49" s="385"/>
      <c r="BPG49" s="385"/>
      <c r="BSS49" s="389"/>
      <c r="BST49" s="389"/>
      <c r="BSU49" s="389"/>
      <c r="BSV49" s="389"/>
      <c r="BSW49" s="389"/>
      <c r="BTA49" s="385"/>
      <c r="BTM49" s="385"/>
      <c r="BWY49" s="389"/>
      <c r="BWZ49" s="389"/>
      <c r="BXA49" s="389"/>
      <c r="BXB49" s="389"/>
      <c r="BXC49" s="389"/>
      <c r="BXG49" s="385"/>
      <c r="BXS49" s="385"/>
      <c r="CBE49" s="389"/>
      <c r="CBF49" s="389"/>
      <c r="CBG49" s="389"/>
      <c r="CBH49" s="389"/>
      <c r="CBI49" s="389"/>
      <c r="CBM49" s="385"/>
      <c r="CBY49" s="385"/>
      <c r="CFK49" s="389"/>
      <c r="CFL49" s="389"/>
      <c r="CFM49" s="389"/>
      <c r="CFN49" s="389"/>
      <c r="CFO49" s="389"/>
      <c r="CFS49" s="385"/>
      <c r="CGE49" s="385"/>
      <c r="CJQ49" s="389"/>
      <c r="CJR49" s="389"/>
      <c r="CJS49" s="389"/>
      <c r="CJT49" s="389"/>
      <c r="CJU49" s="389"/>
      <c r="CJY49" s="385"/>
      <c r="CKK49" s="385"/>
      <c r="CNW49" s="389"/>
      <c r="CNX49" s="389"/>
      <c r="CNY49" s="389"/>
      <c r="CNZ49" s="389"/>
      <c r="COA49" s="389"/>
      <c r="COE49" s="385"/>
      <c r="COQ49" s="385"/>
      <c r="CSC49" s="389"/>
      <c r="CSD49" s="389"/>
      <c r="CSE49" s="389"/>
      <c r="CSF49" s="389"/>
      <c r="CSG49" s="389"/>
      <c r="CSK49" s="385"/>
      <c r="CSW49" s="385"/>
      <c r="CWI49" s="389"/>
      <c r="CWJ49" s="389"/>
      <c r="CWK49" s="389"/>
      <c r="CWL49" s="389"/>
      <c r="CWM49" s="389"/>
      <c r="CWQ49" s="385"/>
      <c r="CXC49" s="385"/>
      <c r="DAO49" s="389"/>
      <c r="DAP49" s="389"/>
      <c r="DAQ49" s="389"/>
      <c r="DAR49" s="389"/>
      <c r="DAS49" s="389"/>
      <c r="DAW49" s="385"/>
      <c r="DBI49" s="385"/>
      <c r="DEU49" s="389"/>
      <c r="DEV49" s="389"/>
      <c r="DEW49" s="389"/>
      <c r="DEX49" s="389"/>
      <c r="DEY49" s="389"/>
      <c r="DFC49" s="385"/>
      <c r="DFO49" s="385"/>
      <c r="DJA49" s="389"/>
      <c r="DJB49" s="389"/>
      <c r="DJC49" s="389"/>
      <c r="DJD49" s="389"/>
      <c r="DJE49" s="389"/>
      <c r="DJI49" s="385"/>
      <c r="DJU49" s="385"/>
      <c r="DNG49" s="389"/>
      <c r="DNH49" s="389"/>
      <c r="DNI49" s="389"/>
      <c r="DNJ49" s="389"/>
      <c r="DNK49" s="389"/>
      <c r="DNO49" s="385"/>
      <c r="DOA49" s="385"/>
      <c r="DRM49" s="389"/>
      <c r="DRN49" s="389"/>
      <c r="DRO49" s="389"/>
      <c r="DRP49" s="389"/>
      <c r="DRQ49" s="389"/>
      <c r="DRU49" s="385"/>
      <c r="DSG49" s="385"/>
      <c r="DVS49" s="389"/>
      <c r="DVT49" s="389"/>
      <c r="DVU49" s="389"/>
      <c r="DVV49" s="389"/>
      <c r="DVW49" s="389"/>
      <c r="DWA49" s="385"/>
      <c r="DWM49" s="385"/>
      <c r="DZY49" s="389"/>
      <c r="DZZ49" s="389"/>
      <c r="EAA49" s="389"/>
      <c r="EAB49" s="389"/>
      <c r="EAC49" s="389"/>
      <c r="EAG49" s="385"/>
      <c r="EAS49" s="385"/>
      <c r="EEE49" s="389"/>
      <c r="EEF49" s="389"/>
      <c r="EEG49" s="389"/>
      <c r="EEH49" s="389"/>
      <c r="EEI49" s="389"/>
      <c r="EEM49" s="385"/>
      <c r="EEY49" s="385"/>
      <c r="EIK49" s="389"/>
      <c r="EIL49" s="389"/>
      <c r="EIM49" s="389"/>
      <c r="EIN49" s="389"/>
      <c r="EIO49" s="389"/>
      <c r="EIS49" s="385"/>
      <c r="EJE49" s="385"/>
      <c r="EMQ49" s="389"/>
      <c r="EMR49" s="389"/>
      <c r="EMS49" s="389"/>
      <c r="EMT49" s="389"/>
      <c r="EMU49" s="389"/>
      <c r="EMY49" s="385"/>
      <c r="ENK49" s="385"/>
      <c r="EQW49" s="389"/>
      <c r="EQX49" s="389"/>
      <c r="EQY49" s="389"/>
      <c r="EQZ49" s="389"/>
      <c r="ERA49" s="389"/>
      <c r="ERE49" s="385"/>
      <c r="ERQ49" s="385"/>
      <c r="EVC49" s="389"/>
      <c r="EVD49" s="389"/>
      <c r="EVE49" s="389"/>
      <c r="EVF49" s="389"/>
      <c r="EVG49" s="389"/>
      <c r="EVK49" s="385"/>
      <c r="EVW49" s="385"/>
      <c r="EZI49" s="389"/>
      <c r="EZJ49" s="389"/>
      <c r="EZK49" s="389"/>
      <c r="EZL49" s="389"/>
      <c r="EZM49" s="389"/>
      <c r="EZQ49" s="385"/>
      <c r="FAC49" s="385"/>
      <c r="FDO49" s="389"/>
      <c r="FDP49" s="389"/>
      <c r="FDQ49" s="389"/>
      <c r="FDR49" s="389"/>
      <c r="FDS49" s="389"/>
      <c r="FDW49" s="385"/>
      <c r="FEI49" s="385"/>
      <c r="FHU49" s="389"/>
      <c r="FHV49" s="389"/>
      <c r="FHW49" s="389"/>
      <c r="FHX49" s="389"/>
      <c r="FHY49" s="389"/>
      <c r="FIC49" s="385"/>
      <c r="FIO49" s="385"/>
      <c r="FMA49" s="389"/>
      <c r="FMB49" s="389"/>
      <c r="FMC49" s="389"/>
      <c r="FMD49" s="389"/>
      <c r="FME49" s="389"/>
      <c r="FMI49" s="385"/>
      <c r="FMU49" s="385"/>
      <c r="FQG49" s="389"/>
      <c r="FQH49" s="389"/>
      <c r="FQI49" s="389"/>
      <c r="FQJ49" s="389"/>
      <c r="FQK49" s="389"/>
      <c r="FQO49" s="385"/>
      <c r="FRA49" s="385"/>
      <c r="FUM49" s="389"/>
      <c r="FUN49" s="389"/>
      <c r="FUO49" s="389"/>
      <c r="FUP49" s="389"/>
      <c r="FUQ49" s="389"/>
      <c r="FUU49" s="385"/>
      <c r="FVG49" s="385"/>
      <c r="FYS49" s="389"/>
      <c r="FYT49" s="389"/>
      <c r="FYU49" s="389"/>
      <c r="FYV49" s="389"/>
      <c r="FYW49" s="389"/>
      <c r="FZA49" s="385"/>
      <c r="FZM49" s="385"/>
      <c r="GCY49" s="389"/>
      <c r="GCZ49" s="389"/>
      <c r="GDA49" s="389"/>
      <c r="GDB49" s="389"/>
      <c r="GDC49" s="389"/>
      <c r="GDG49" s="385"/>
      <c r="GDS49" s="385"/>
      <c r="GHE49" s="389"/>
      <c r="GHF49" s="389"/>
      <c r="GHG49" s="389"/>
      <c r="GHH49" s="389"/>
      <c r="GHI49" s="389"/>
      <c r="GHM49" s="385"/>
      <c r="GHY49" s="385"/>
      <c r="GLK49" s="389"/>
      <c r="GLL49" s="389"/>
      <c r="GLM49" s="389"/>
      <c r="GLN49" s="389"/>
      <c r="GLO49" s="389"/>
      <c r="GLS49" s="385"/>
      <c r="GME49" s="385"/>
      <c r="GPQ49" s="389"/>
      <c r="GPR49" s="389"/>
      <c r="GPS49" s="389"/>
      <c r="GPT49" s="389"/>
      <c r="GPU49" s="389"/>
      <c r="GPY49" s="385"/>
      <c r="GQK49" s="385"/>
      <c r="GTW49" s="389"/>
      <c r="GTX49" s="389"/>
      <c r="GTY49" s="389"/>
      <c r="GTZ49" s="389"/>
      <c r="GUA49" s="389"/>
      <c r="GUE49" s="385"/>
      <c r="GUQ49" s="385"/>
      <c r="GYC49" s="389"/>
      <c r="GYD49" s="389"/>
      <c r="GYE49" s="389"/>
      <c r="GYF49" s="389"/>
      <c r="GYG49" s="389"/>
      <c r="GYK49" s="385"/>
      <c r="GYW49" s="385"/>
      <c r="HCI49" s="389"/>
      <c r="HCJ49" s="389"/>
      <c r="HCK49" s="389"/>
      <c r="HCL49" s="389"/>
      <c r="HCM49" s="389"/>
      <c r="HCQ49" s="385"/>
      <c r="HDC49" s="385"/>
      <c r="HGO49" s="389"/>
      <c r="HGP49" s="389"/>
      <c r="HGQ49" s="389"/>
      <c r="HGR49" s="389"/>
      <c r="HGS49" s="389"/>
      <c r="HGW49" s="385"/>
      <c r="HHI49" s="385"/>
      <c r="HKU49" s="389"/>
      <c r="HKV49" s="389"/>
      <c r="HKW49" s="389"/>
      <c r="HKX49" s="389"/>
      <c r="HKY49" s="389"/>
      <c r="HLC49" s="385"/>
      <c r="HLO49" s="385"/>
      <c r="HPA49" s="389"/>
      <c r="HPB49" s="389"/>
      <c r="HPC49" s="389"/>
      <c r="HPD49" s="389"/>
      <c r="HPE49" s="389"/>
      <c r="HPI49" s="385"/>
      <c r="HPU49" s="385"/>
      <c r="HTG49" s="389"/>
      <c r="HTH49" s="389"/>
      <c r="HTI49" s="389"/>
      <c r="HTJ49" s="389"/>
      <c r="HTK49" s="389"/>
      <c r="HTO49" s="385"/>
      <c r="HUA49" s="385"/>
      <c r="HXM49" s="389"/>
      <c r="HXN49" s="389"/>
      <c r="HXO49" s="389"/>
      <c r="HXP49" s="389"/>
      <c r="HXQ49" s="389"/>
      <c r="HXU49" s="385"/>
      <c r="HYG49" s="385"/>
      <c r="IBS49" s="389"/>
      <c r="IBT49" s="389"/>
      <c r="IBU49" s="389"/>
      <c r="IBV49" s="389"/>
      <c r="IBW49" s="389"/>
      <c r="ICA49" s="385"/>
      <c r="ICM49" s="385"/>
      <c r="IFY49" s="389"/>
      <c r="IFZ49" s="389"/>
      <c r="IGA49" s="389"/>
      <c r="IGB49" s="389"/>
      <c r="IGC49" s="389"/>
      <c r="IGG49" s="385"/>
      <c r="IGS49" s="385"/>
      <c r="IKE49" s="389"/>
      <c r="IKF49" s="389"/>
      <c r="IKG49" s="389"/>
      <c r="IKH49" s="389"/>
      <c r="IKI49" s="389"/>
      <c r="IKM49" s="385"/>
      <c r="IKY49" s="385"/>
      <c r="IOK49" s="389"/>
      <c r="IOL49" s="389"/>
      <c r="IOM49" s="389"/>
      <c r="ION49" s="389"/>
      <c r="IOO49" s="389"/>
      <c r="IOS49" s="385"/>
      <c r="IPE49" s="385"/>
      <c r="ISQ49" s="389"/>
      <c r="ISR49" s="389"/>
      <c r="ISS49" s="389"/>
      <c r="IST49" s="389"/>
      <c r="ISU49" s="389"/>
      <c r="ISY49" s="385"/>
      <c r="ITK49" s="385"/>
      <c r="IWW49" s="389"/>
      <c r="IWX49" s="389"/>
      <c r="IWY49" s="389"/>
      <c r="IWZ49" s="389"/>
      <c r="IXA49" s="389"/>
      <c r="IXE49" s="385"/>
      <c r="IXQ49" s="385"/>
      <c r="JBC49" s="389"/>
      <c r="JBD49" s="389"/>
      <c r="JBE49" s="389"/>
      <c r="JBF49" s="389"/>
      <c r="JBG49" s="389"/>
      <c r="JBK49" s="385"/>
      <c r="JBW49" s="385"/>
      <c r="JFI49" s="389"/>
      <c r="JFJ49" s="389"/>
      <c r="JFK49" s="389"/>
      <c r="JFL49" s="389"/>
      <c r="JFM49" s="389"/>
      <c r="JFQ49" s="385"/>
      <c r="JGC49" s="385"/>
      <c r="JJO49" s="389"/>
      <c r="JJP49" s="389"/>
      <c r="JJQ49" s="389"/>
      <c r="JJR49" s="389"/>
      <c r="JJS49" s="389"/>
      <c r="JJW49" s="385"/>
      <c r="JKI49" s="385"/>
      <c r="JNU49" s="389"/>
      <c r="JNV49" s="389"/>
      <c r="JNW49" s="389"/>
      <c r="JNX49" s="389"/>
      <c r="JNY49" s="389"/>
      <c r="JOC49" s="385"/>
      <c r="JOO49" s="385"/>
      <c r="JSA49" s="389"/>
      <c r="JSB49" s="389"/>
      <c r="JSC49" s="389"/>
      <c r="JSD49" s="389"/>
      <c r="JSE49" s="389"/>
      <c r="JSI49" s="385"/>
      <c r="JSU49" s="385"/>
      <c r="JWG49" s="389"/>
      <c r="JWH49" s="389"/>
      <c r="JWI49" s="389"/>
      <c r="JWJ49" s="389"/>
      <c r="JWK49" s="389"/>
      <c r="JWO49" s="385"/>
      <c r="JXA49" s="385"/>
      <c r="KAM49" s="389"/>
      <c r="KAN49" s="389"/>
      <c r="KAO49" s="389"/>
      <c r="KAP49" s="389"/>
      <c r="KAQ49" s="389"/>
      <c r="KAU49" s="385"/>
      <c r="KBG49" s="385"/>
      <c r="KES49" s="389"/>
      <c r="KET49" s="389"/>
      <c r="KEU49" s="389"/>
      <c r="KEV49" s="389"/>
      <c r="KEW49" s="389"/>
      <c r="KFA49" s="385"/>
      <c r="KFM49" s="385"/>
      <c r="KIY49" s="389"/>
      <c r="KIZ49" s="389"/>
      <c r="KJA49" s="389"/>
      <c r="KJB49" s="389"/>
      <c r="KJC49" s="389"/>
      <c r="KJG49" s="385"/>
      <c r="KJS49" s="385"/>
      <c r="KNE49" s="389"/>
      <c r="KNF49" s="389"/>
      <c r="KNG49" s="389"/>
      <c r="KNH49" s="389"/>
      <c r="KNI49" s="389"/>
      <c r="KNM49" s="385"/>
      <c r="KNY49" s="385"/>
      <c r="KRK49" s="389"/>
      <c r="KRL49" s="389"/>
      <c r="KRM49" s="389"/>
      <c r="KRN49" s="389"/>
      <c r="KRO49" s="389"/>
      <c r="KRS49" s="385"/>
      <c r="KSE49" s="385"/>
      <c r="KVQ49" s="389"/>
      <c r="KVR49" s="389"/>
      <c r="KVS49" s="389"/>
      <c r="KVT49" s="389"/>
      <c r="KVU49" s="389"/>
      <c r="KVY49" s="385"/>
      <c r="KWK49" s="385"/>
      <c r="KZW49" s="389"/>
      <c r="KZX49" s="389"/>
      <c r="KZY49" s="389"/>
      <c r="KZZ49" s="389"/>
      <c r="LAA49" s="389"/>
      <c r="LAE49" s="385"/>
      <c r="LAQ49" s="385"/>
      <c r="LEC49" s="389"/>
      <c r="LED49" s="389"/>
      <c r="LEE49" s="389"/>
      <c r="LEF49" s="389"/>
      <c r="LEG49" s="389"/>
      <c r="LEK49" s="385"/>
      <c r="LEW49" s="385"/>
      <c r="LII49" s="389"/>
      <c r="LIJ49" s="389"/>
      <c r="LIK49" s="389"/>
      <c r="LIL49" s="389"/>
      <c r="LIM49" s="389"/>
      <c r="LIQ49" s="385"/>
      <c r="LJC49" s="385"/>
      <c r="LMO49" s="389"/>
      <c r="LMP49" s="389"/>
      <c r="LMQ49" s="389"/>
      <c r="LMR49" s="389"/>
      <c r="LMS49" s="389"/>
      <c r="LMW49" s="385"/>
      <c r="LNI49" s="385"/>
      <c r="LQU49" s="389"/>
      <c r="LQV49" s="389"/>
      <c r="LQW49" s="389"/>
      <c r="LQX49" s="389"/>
      <c r="LQY49" s="389"/>
      <c r="LRC49" s="385"/>
      <c r="LRO49" s="385"/>
      <c r="LVA49" s="389"/>
      <c r="LVB49" s="389"/>
      <c r="LVC49" s="389"/>
      <c r="LVD49" s="389"/>
      <c r="LVE49" s="389"/>
      <c r="LVI49" s="385"/>
      <c r="LVU49" s="385"/>
      <c r="LZG49" s="389"/>
      <c r="LZH49" s="389"/>
      <c r="LZI49" s="389"/>
      <c r="LZJ49" s="389"/>
      <c r="LZK49" s="389"/>
      <c r="LZO49" s="385"/>
      <c r="MAA49" s="385"/>
      <c r="MDM49" s="389"/>
      <c r="MDN49" s="389"/>
      <c r="MDO49" s="389"/>
      <c r="MDP49" s="389"/>
      <c r="MDQ49" s="389"/>
      <c r="MDU49" s="385"/>
      <c r="MEG49" s="385"/>
      <c r="MHS49" s="389"/>
      <c r="MHT49" s="389"/>
      <c r="MHU49" s="389"/>
      <c r="MHV49" s="389"/>
      <c r="MHW49" s="389"/>
      <c r="MIA49" s="385"/>
      <c r="MIM49" s="385"/>
      <c r="MLY49" s="389"/>
      <c r="MLZ49" s="389"/>
      <c r="MMA49" s="389"/>
      <c r="MMB49" s="389"/>
      <c r="MMC49" s="389"/>
      <c r="MMG49" s="385"/>
      <c r="MMS49" s="385"/>
      <c r="MQE49" s="389"/>
      <c r="MQF49" s="389"/>
      <c r="MQG49" s="389"/>
      <c r="MQH49" s="389"/>
      <c r="MQI49" s="389"/>
      <c r="MQM49" s="385"/>
      <c r="MQY49" s="385"/>
      <c r="MUK49" s="389"/>
      <c r="MUL49" s="389"/>
      <c r="MUM49" s="389"/>
      <c r="MUN49" s="389"/>
      <c r="MUO49" s="389"/>
      <c r="MUS49" s="385"/>
      <c r="MVE49" s="385"/>
      <c r="MYQ49" s="389"/>
      <c r="MYR49" s="389"/>
      <c r="MYS49" s="389"/>
      <c r="MYT49" s="389"/>
      <c r="MYU49" s="389"/>
      <c r="MYY49" s="385"/>
      <c r="MZK49" s="385"/>
      <c r="NCW49" s="389"/>
      <c r="NCX49" s="389"/>
      <c r="NCY49" s="389"/>
      <c r="NCZ49" s="389"/>
      <c r="NDA49" s="389"/>
      <c r="NDE49" s="385"/>
      <c r="NDQ49" s="385"/>
      <c r="NHC49" s="389"/>
      <c r="NHD49" s="389"/>
      <c r="NHE49" s="389"/>
      <c r="NHF49" s="389"/>
      <c r="NHG49" s="389"/>
      <c r="NHK49" s="385"/>
      <c r="NHW49" s="385"/>
      <c r="NLI49" s="389"/>
      <c r="NLJ49" s="389"/>
      <c r="NLK49" s="389"/>
      <c r="NLL49" s="389"/>
      <c r="NLM49" s="389"/>
      <c r="NLQ49" s="385"/>
      <c r="NMC49" s="385"/>
      <c r="NPO49" s="389"/>
      <c r="NPP49" s="389"/>
      <c r="NPQ49" s="389"/>
      <c r="NPR49" s="389"/>
      <c r="NPS49" s="389"/>
      <c r="NPW49" s="385"/>
      <c r="NQI49" s="385"/>
      <c r="NTU49" s="389"/>
      <c r="NTV49" s="389"/>
      <c r="NTW49" s="389"/>
      <c r="NTX49" s="389"/>
      <c r="NTY49" s="389"/>
      <c r="NUC49" s="385"/>
      <c r="NUO49" s="385"/>
      <c r="NYA49" s="389"/>
      <c r="NYB49" s="389"/>
      <c r="NYC49" s="389"/>
      <c r="NYD49" s="389"/>
      <c r="NYE49" s="389"/>
      <c r="NYI49" s="385"/>
      <c r="NYU49" s="385"/>
      <c r="OCG49" s="389"/>
      <c r="OCH49" s="389"/>
      <c r="OCI49" s="389"/>
      <c r="OCJ49" s="389"/>
      <c r="OCK49" s="389"/>
      <c r="OCO49" s="385"/>
      <c r="ODA49" s="385"/>
      <c r="OGM49" s="389"/>
      <c r="OGN49" s="389"/>
      <c r="OGO49" s="389"/>
      <c r="OGP49" s="389"/>
      <c r="OGQ49" s="389"/>
      <c r="OGU49" s="385"/>
      <c r="OHG49" s="385"/>
      <c r="OKS49" s="389"/>
      <c r="OKT49" s="389"/>
      <c r="OKU49" s="389"/>
      <c r="OKV49" s="389"/>
      <c r="OKW49" s="389"/>
      <c r="OLA49" s="385"/>
      <c r="OLM49" s="385"/>
      <c r="OOY49" s="389"/>
      <c r="OOZ49" s="389"/>
      <c r="OPA49" s="389"/>
      <c r="OPB49" s="389"/>
      <c r="OPC49" s="389"/>
      <c r="OPG49" s="385"/>
      <c r="OPS49" s="385"/>
      <c r="OTE49" s="389"/>
      <c r="OTF49" s="389"/>
      <c r="OTG49" s="389"/>
      <c r="OTH49" s="389"/>
      <c r="OTI49" s="389"/>
      <c r="OTM49" s="385"/>
      <c r="OTY49" s="385"/>
      <c r="OXK49" s="389"/>
      <c r="OXL49" s="389"/>
      <c r="OXM49" s="389"/>
      <c r="OXN49" s="389"/>
      <c r="OXO49" s="389"/>
      <c r="OXS49" s="385"/>
      <c r="OYE49" s="385"/>
      <c r="PBQ49" s="389"/>
      <c r="PBR49" s="389"/>
      <c r="PBS49" s="389"/>
      <c r="PBT49" s="389"/>
      <c r="PBU49" s="389"/>
      <c r="PBY49" s="385"/>
      <c r="PCK49" s="385"/>
      <c r="PFW49" s="389"/>
      <c r="PFX49" s="389"/>
      <c r="PFY49" s="389"/>
      <c r="PFZ49" s="389"/>
      <c r="PGA49" s="389"/>
      <c r="PGE49" s="385"/>
      <c r="PGQ49" s="385"/>
      <c r="PKC49" s="389"/>
      <c r="PKD49" s="389"/>
      <c r="PKE49" s="389"/>
      <c r="PKF49" s="389"/>
      <c r="PKG49" s="389"/>
      <c r="PKK49" s="385"/>
      <c r="PKW49" s="385"/>
      <c r="POI49" s="389"/>
      <c r="POJ49" s="389"/>
      <c r="POK49" s="389"/>
      <c r="POL49" s="389"/>
      <c r="POM49" s="389"/>
    </row>
    <row r="50" spans="9:1995 2085:2985 3075:4085 4175:5075 5165:6065 6155:7165 7255:8155 8245:9145 9235:10233 10245:11219" x14ac:dyDescent="0.25">
      <c r="K50" s="391"/>
      <c r="DA50" s="389"/>
      <c r="DB50" s="389"/>
      <c r="DC50" s="389"/>
      <c r="DD50" s="389"/>
      <c r="DE50" s="389"/>
      <c r="DI50" s="385"/>
      <c r="DU50" s="385"/>
      <c r="HG50" s="389"/>
      <c r="HH50" s="389"/>
      <c r="HI50" s="389"/>
      <c r="HJ50" s="389"/>
      <c r="HK50" s="389"/>
      <c r="HO50" s="385"/>
      <c r="IA50" s="385"/>
      <c r="LM50" s="389"/>
      <c r="LN50" s="389"/>
      <c r="LO50" s="389"/>
      <c r="LP50" s="389"/>
      <c r="LQ50" s="389"/>
      <c r="LU50" s="385"/>
      <c r="MG50" s="385"/>
      <c r="PS50" s="389"/>
      <c r="PT50" s="389"/>
      <c r="PU50" s="389"/>
      <c r="PV50" s="389"/>
      <c r="PW50" s="389"/>
      <c r="QA50" s="385"/>
      <c r="QM50" s="385"/>
      <c r="TY50" s="389"/>
      <c r="TZ50" s="389"/>
      <c r="UA50" s="389"/>
      <c r="UB50" s="389"/>
      <c r="UC50" s="389"/>
      <c r="UG50" s="385"/>
      <c r="US50" s="385"/>
      <c r="YE50" s="389"/>
      <c r="YF50" s="389"/>
      <c r="YG50" s="389"/>
      <c r="YH50" s="389"/>
      <c r="YI50" s="389"/>
      <c r="YM50" s="385"/>
      <c r="YY50" s="385"/>
      <c r="ACK50" s="389"/>
      <c r="ACL50" s="389"/>
      <c r="ACM50" s="389"/>
      <c r="ACN50" s="389"/>
      <c r="ACO50" s="389"/>
      <c r="ACS50" s="385"/>
      <c r="ADE50" s="385"/>
      <c r="AGQ50" s="389"/>
      <c r="AGR50" s="389"/>
      <c r="AGS50" s="389"/>
      <c r="AGT50" s="389"/>
      <c r="AGU50" s="389"/>
      <c r="AGY50" s="385"/>
      <c r="AHK50" s="385"/>
      <c r="AKW50" s="389"/>
      <c r="AKX50" s="389"/>
      <c r="AKY50" s="389"/>
      <c r="AKZ50" s="389"/>
      <c r="ALA50" s="389"/>
      <c r="ALE50" s="385"/>
      <c r="ALQ50" s="385"/>
      <c r="APC50" s="389"/>
      <c r="APD50" s="389"/>
      <c r="APE50" s="389"/>
      <c r="APF50" s="389"/>
      <c r="APG50" s="389"/>
      <c r="APK50" s="385"/>
      <c r="APW50" s="385"/>
      <c r="ATI50" s="389"/>
      <c r="ATJ50" s="389"/>
      <c r="ATK50" s="389"/>
      <c r="ATL50" s="389"/>
      <c r="ATM50" s="389"/>
      <c r="ATQ50" s="385"/>
      <c r="AUC50" s="385"/>
      <c r="AXO50" s="389"/>
      <c r="AXP50" s="389"/>
      <c r="AXQ50" s="389"/>
      <c r="AXR50" s="389"/>
      <c r="AXS50" s="389"/>
      <c r="AXW50" s="385"/>
      <c r="AYI50" s="385"/>
      <c r="BBU50" s="389"/>
      <c r="BBV50" s="389"/>
      <c r="BBW50" s="389"/>
      <c r="BBX50" s="389"/>
      <c r="BBY50" s="389"/>
      <c r="BCC50" s="385"/>
      <c r="BCO50" s="385"/>
      <c r="BGA50" s="389"/>
      <c r="BGB50" s="389"/>
      <c r="BGC50" s="389"/>
      <c r="BGD50" s="389"/>
      <c r="BGE50" s="389"/>
      <c r="BGI50" s="385"/>
      <c r="BGU50" s="385"/>
      <c r="BKG50" s="389"/>
      <c r="BKH50" s="389"/>
      <c r="BKI50" s="389"/>
      <c r="BKJ50" s="389"/>
      <c r="BKK50" s="389"/>
      <c r="BKO50" s="385"/>
      <c r="BLA50" s="385"/>
      <c r="BOM50" s="389"/>
      <c r="BON50" s="389"/>
      <c r="BOO50" s="389"/>
      <c r="BOP50" s="389"/>
      <c r="BOQ50" s="389"/>
      <c r="BOU50" s="385"/>
      <c r="BPG50" s="385"/>
      <c r="BSS50" s="389"/>
      <c r="BST50" s="389"/>
      <c r="BSU50" s="389"/>
      <c r="BSV50" s="389"/>
      <c r="BSW50" s="389"/>
      <c r="BTA50" s="385"/>
      <c r="BTM50" s="385"/>
      <c r="BWY50" s="389"/>
      <c r="BWZ50" s="389"/>
      <c r="BXA50" s="389"/>
      <c r="BXB50" s="389"/>
      <c r="BXC50" s="389"/>
      <c r="BXG50" s="385"/>
      <c r="BXS50" s="385"/>
      <c r="CBE50" s="389"/>
      <c r="CBF50" s="389"/>
      <c r="CBG50" s="389"/>
      <c r="CBH50" s="389"/>
      <c r="CBI50" s="389"/>
      <c r="CBM50" s="385"/>
      <c r="CBY50" s="385"/>
      <c r="CFK50" s="389"/>
      <c r="CFL50" s="389"/>
      <c r="CFM50" s="389"/>
      <c r="CFN50" s="389"/>
      <c r="CFO50" s="389"/>
      <c r="CFS50" s="385"/>
      <c r="CGE50" s="385"/>
      <c r="CJQ50" s="389"/>
      <c r="CJR50" s="389"/>
      <c r="CJS50" s="389"/>
      <c r="CJT50" s="389"/>
      <c r="CJU50" s="389"/>
      <c r="CJY50" s="385"/>
      <c r="CKK50" s="385"/>
      <c r="CNW50" s="389"/>
      <c r="CNX50" s="389"/>
      <c r="CNY50" s="389"/>
      <c r="CNZ50" s="389"/>
      <c r="COA50" s="389"/>
      <c r="COE50" s="385"/>
      <c r="COQ50" s="385"/>
      <c r="CSC50" s="389"/>
      <c r="CSD50" s="389"/>
      <c r="CSE50" s="389"/>
      <c r="CSF50" s="389"/>
      <c r="CSG50" s="389"/>
      <c r="CSK50" s="385"/>
      <c r="CSW50" s="385"/>
      <c r="CWI50" s="389"/>
      <c r="CWJ50" s="389"/>
      <c r="CWK50" s="389"/>
      <c r="CWL50" s="389"/>
      <c r="CWM50" s="389"/>
      <c r="CWQ50" s="385"/>
      <c r="CXC50" s="385"/>
      <c r="DAO50" s="389"/>
      <c r="DAP50" s="389"/>
      <c r="DAQ50" s="389"/>
      <c r="DAR50" s="389"/>
      <c r="DAS50" s="389"/>
      <c r="DAW50" s="385"/>
      <c r="DBI50" s="385"/>
      <c r="DEU50" s="389"/>
      <c r="DEV50" s="389"/>
      <c r="DEW50" s="389"/>
      <c r="DEX50" s="389"/>
      <c r="DEY50" s="389"/>
      <c r="DFC50" s="385"/>
      <c r="DFO50" s="385"/>
      <c r="DJA50" s="389"/>
      <c r="DJB50" s="389"/>
      <c r="DJC50" s="389"/>
      <c r="DJD50" s="389"/>
      <c r="DJE50" s="389"/>
      <c r="DJI50" s="385"/>
      <c r="DJU50" s="385"/>
      <c r="DNG50" s="389"/>
      <c r="DNH50" s="389"/>
      <c r="DNI50" s="389"/>
      <c r="DNJ50" s="389"/>
      <c r="DNK50" s="389"/>
      <c r="DNO50" s="385"/>
      <c r="DOA50" s="385"/>
      <c r="DRM50" s="389"/>
      <c r="DRN50" s="389"/>
      <c r="DRO50" s="389"/>
      <c r="DRP50" s="389"/>
      <c r="DRQ50" s="389"/>
      <c r="DRU50" s="385"/>
      <c r="DSG50" s="385"/>
      <c r="DVS50" s="389"/>
      <c r="DVT50" s="389"/>
      <c r="DVU50" s="389"/>
      <c r="DVV50" s="389"/>
      <c r="DVW50" s="389"/>
      <c r="DWA50" s="385"/>
      <c r="DWM50" s="385"/>
      <c r="DZY50" s="389"/>
      <c r="DZZ50" s="389"/>
      <c r="EAA50" s="389"/>
      <c r="EAB50" s="389"/>
      <c r="EAC50" s="389"/>
      <c r="EAG50" s="385"/>
      <c r="EAS50" s="385"/>
      <c r="EEE50" s="389"/>
      <c r="EEF50" s="389"/>
      <c r="EEG50" s="389"/>
      <c r="EEH50" s="389"/>
      <c r="EEI50" s="389"/>
      <c r="EEM50" s="385"/>
      <c r="EEY50" s="385"/>
      <c r="EIK50" s="389"/>
      <c r="EIL50" s="389"/>
      <c r="EIM50" s="389"/>
      <c r="EIN50" s="389"/>
      <c r="EIO50" s="389"/>
      <c r="EIS50" s="385"/>
      <c r="EJE50" s="385"/>
      <c r="EMQ50" s="389"/>
      <c r="EMR50" s="389"/>
      <c r="EMS50" s="389"/>
      <c r="EMT50" s="389"/>
      <c r="EMU50" s="389"/>
      <c r="EMY50" s="385"/>
      <c r="ENK50" s="385"/>
      <c r="EQW50" s="389"/>
      <c r="EQX50" s="389"/>
      <c r="EQY50" s="389"/>
      <c r="EQZ50" s="389"/>
      <c r="ERA50" s="389"/>
      <c r="ERE50" s="385"/>
      <c r="ERQ50" s="385"/>
      <c r="EVC50" s="389"/>
      <c r="EVD50" s="389"/>
      <c r="EVE50" s="389"/>
      <c r="EVF50" s="389"/>
      <c r="EVG50" s="389"/>
      <c r="EVK50" s="385"/>
      <c r="EVW50" s="385"/>
      <c r="EZI50" s="389"/>
      <c r="EZJ50" s="389"/>
      <c r="EZK50" s="389"/>
      <c r="EZL50" s="389"/>
      <c r="EZM50" s="389"/>
      <c r="EZQ50" s="385"/>
      <c r="FAC50" s="385"/>
      <c r="FDO50" s="389"/>
      <c r="FDP50" s="389"/>
      <c r="FDQ50" s="389"/>
      <c r="FDR50" s="389"/>
      <c r="FDS50" s="389"/>
      <c r="FDW50" s="385"/>
      <c r="FEI50" s="385"/>
      <c r="FHU50" s="389"/>
      <c r="FHV50" s="389"/>
      <c r="FHW50" s="389"/>
      <c r="FHX50" s="389"/>
      <c r="FHY50" s="389"/>
      <c r="FIC50" s="385"/>
      <c r="FIO50" s="385"/>
      <c r="FMA50" s="389"/>
      <c r="FMB50" s="389"/>
      <c r="FMC50" s="389"/>
      <c r="FMD50" s="389"/>
      <c r="FME50" s="389"/>
      <c r="FMI50" s="385"/>
      <c r="FMU50" s="385"/>
      <c r="FQG50" s="389"/>
      <c r="FQH50" s="389"/>
      <c r="FQI50" s="389"/>
      <c r="FQJ50" s="389"/>
      <c r="FQK50" s="389"/>
      <c r="FQO50" s="385"/>
      <c r="FRA50" s="385"/>
      <c r="FUM50" s="389"/>
      <c r="FUN50" s="389"/>
      <c r="FUO50" s="389"/>
      <c r="FUP50" s="389"/>
      <c r="FUQ50" s="389"/>
      <c r="FUU50" s="385"/>
      <c r="FVG50" s="385"/>
      <c r="FYS50" s="389"/>
      <c r="FYT50" s="389"/>
      <c r="FYU50" s="389"/>
      <c r="FYV50" s="389"/>
      <c r="FYW50" s="389"/>
      <c r="FZA50" s="385"/>
      <c r="FZM50" s="385"/>
      <c r="GCY50" s="389"/>
      <c r="GCZ50" s="389"/>
      <c r="GDA50" s="389"/>
      <c r="GDB50" s="389"/>
      <c r="GDC50" s="389"/>
      <c r="GDG50" s="385"/>
      <c r="GDS50" s="385"/>
      <c r="GHE50" s="389"/>
      <c r="GHF50" s="389"/>
      <c r="GHG50" s="389"/>
      <c r="GHH50" s="389"/>
      <c r="GHI50" s="389"/>
      <c r="GHM50" s="385"/>
      <c r="GHY50" s="385"/>
      <c r="GLK50" s="389"/>
      <c r="GLL50" s="389"/>
      <c r="GLM50" s="389"/>
      <c r="GLN50" s="389"/>
      <c r="GLO50" s="389"/>
      <c r="GLS50" s="385"/>
      <c r="GME50" s="385"/>
      <c r="GPQ50" s="389"/>
      <c r="GPR50" s="389"/>
      <c r="GPS50" s="389"/>
      <c r="GPT50" s="389"/>
      <c r="GPU50" s="389"/>
      <c r="GPY50" s="385"/>
      <c r="GQK50" s="385"/>
      <c r="GTW50" s="389"/>
      <c r="GTX50" s="389"/>
      <c r="GTY50" s="389"/>
      <c r="GTZ50" s="389"/>
      <c r="GUA50" s="389"/>
      <c r="GUE50" s="385"/>
      <c r="GUQ50" s="385"/>
      <c r="GYC50" s="389"/>
      <c r="GYD50" s="389"/>
      <c r="GYE50" s="389"/>
      <c r="GYF50" s="389"/>
      <c r="GYG50" s="389"/>
      <c r="GYK50" s="385"/>
      <c r="GYW50" s="385"/>
      <c r="HCI50" s="389"/>
      <c r="HCJ50" s="389"/>
      <c r="HCK50" s="389"/>
      <c r="HCL50" s="389"/>
      <c r="HCM50" s="389"/>
      <c r="HCQ50" s="385"/>
      <c r="HDC50" s="385"/>
      <c r="HGO50" s="389"/>
      <c r="HGP50" s="389"/>
      <c r="HGQ50" s="389"/>
      <c r="HGR50" s="389"/>
      <c r="HGS50" s="389"/>
      <c r="HGW50" s="385"/>
      <c r="HHI50" s="385"/>
      <c r="HKU50" s="389"/>
      <c r="HKV50" s="389"/>
      <c r="HKW50" s="389"/>
      <c r="HKX50" s="389"/>
      <c r="HKY50" s="389"/>
      <c r="HLC50" s="385"/>
      <c r="HLO50" s="385"/>
      <c r="HPA50" s="389"/>
      <c r="HPB50" s="389"/>
      <c r="HPC50" s="389"/>
      <c r="HPD50" s="389"/>
      <c r="HPE50" s="389"/>
      <c r="HPI50" s="385"/>
      <c r="HPU50" s="385"/>
      <c r="HTG50" s="389"/>
      <c r="HTH50" s="389"/>
      <c r="HTI50" s="389"/>
      <c r="HTJ50" s="389"/>
      <c r="HTK50" s="389"/>
      <c r="HTO50" s="385"/>
      <c r="HUA50" s="385"/>
      <c r="HXM50" s="389"/>
      <c r="HXN50" s="389"/>
      <c r="HXO50" s="389"/>
      <c r="HXP50" s="389"/>
      <c r="HXQ50" s="389"/>
      <c r="HXU50" s="385"/>
      <c r="HYG50" s="385"/>
      <c r="IBS50" s="389"/>
      <c r="IBT50" s="389"/>
      <c r="IBU50" s="389"/>
      <c r="IBV50" s="389"/>
      <c r="IBW50" s="389"/>
      <c r="ICA50" s="385"/>
      <c r="ICM50" s="385"/>
      <c r="IFY50" s="389"/>
      <c r="IFZ50" s="389"/>
      <c r="IGA50" s="389"/>
      <c r="IGB50" s="389"/>
      <c r="IGC50" s="389"/>
      <c r="IGG50" s="385"/>
      <c r="IGS50" s="385"/>
      <c r="IKE50" s="389"/>
      <c r="IKF50" s="389"/>
      <c r="IKG50" s="389"/>
      <c r="IKH50" s="389"/>
      <c r="IKI50" s="389"/>
      <c r="IKM50" s="385"/>
      <c r="IKY50" s="385"/>
      <c r="IOK50" s="389"/>
      <c r="IOL50" s="389"/>
      <c r="IOM50" s="389"/>
      <c r="ION50" s="389"/>
      <c r="IOO50" s="389"/>
      <c r="IOS50" s="385"/>
      <c r="IPE50" s="385"/>
      <c r="ISQ50" s="389"/>
      <c r="ISR50" s="389"/>
      <c r="ISS50" s="389"/>
      <c r="IST50" s="389"/>
      <c r="ISU50" s="389"/>
      <c r="ISY50" s="385"/>
      <c r="ITK50" s="385"/>
      <c r="IWW50" s="389"/>
      <c r="IWX50" s="389"/>
      <c r="IWY50" s="389"/>
      <c r="IWZ50" s="389"/>
      <c r="IXA50" s="389"/>
      <c r="IXE50" s="385"/>
      <c r="IXQ50" s="385"/>
      <c r="JBC50" s="389"/>
      <c r="JBD50" s="389"/>
      <c r="JBE50" s="389"/>
      <c r="JBF50" s="389"/>
      <c r="JBG50" s="389"/>
      <c r="JBK50" s="385"/>
      <c r="JBW50" s="385"/>
      <c r="JFI50" s="389"/>
      <c r="JFJ50" s="389"/>
      <c r="JFK50" s="389"/>
      <c r="JFL50" s="389"/>
      <c r="JFM50" s="389"/>
      <c r="JFQ50" s="385"/>
      <c r="JGC50" s="385"/>
      <c r="JJO50" s="389"/>
      <c r="JJP50" s="389"/>
      <c r="JJQ50" s="389"/>
      <c r="JJR50" s="389"/>
      <c r="JJS50" s="389"/>
      <c r="JJW50" s="385"/>
      <c r="JKI50" s="385"/>
      <c r="JNU50" s="389"/>
      <c r="JNV50" s="389"/>
      <c r="JNW50" s="389"/>
      <c r="JNX50" s="389"/>
      <c r="JNY50" s="389"/>
      <c r="JOC50" s="385"/>
      <c r="JOO50" s="385"/>
      <c r="JSA50" s="389"/>
      <c r="JSB50" s="389"/>
      <c r="JSC50" s="389"/>
      <c r="JSD50" s="389"/>
      <c r="JSE50" s="389"/>
      <c r="JSI50" s="385"/>
      <c r="JSU50" s="385"/>
      <c r="JWG50" s="389"/>
      <c r="JWH50" s="389"/>
      <c r="JWI50" s="389"/>
      <c r="JWJ50" s="389"/>
      <c r="JWK50" s="389"/>
      <c r="JWO50" s="385"/>
      <c r="JXA50" s="385"/>
      <c r="KAM50" s="389"/>
      <c r="KAN50" s="389"/>
      <c r="KAO50" s="389"/>
      <c r="KAP50" s="389"/>
      <c r="KAQ50" s="389"/>
      <c r="KAU50" s="385"/>
      <c r="KBG50" s="385"/>
      <c r="KES50" s="389"/>
      <c r="KET50" s="389"/>
      <c r="KEU50" s="389"/>
      <c r="KEV50" s="389"/>
      <c r="KEW50" s="389"/>
      <c r="KFA50" s="385"/>
      <c r="KFM50" s="385"/>
      <c r="KIY50" s="389"/>
      <c r="KIZ50" s="389"/>
      <c r="KJA50" s="389"/>
      <c r="KJB50" s="389"/>
      <c r="KJC50" s="389"/>
      <c r="KJG50" s="385"/>
      <c r="KJS50" s="385"/>
      <c r="KNE50" s="389"/>
      <c r="KNF50" s="389"/>
      <c r="KNG50" s="389"/>
      <c r="KNH50" s="389"/>
      <c r="KNI50" s="389"/>
      <c r="KNM50" s="385"/>
      <c r="KNY50" s="385"/>
      <c r="KRK50" s="389"/>
      <c r="KRL50" s="389"/>
      <c r="KRM50" s="389"/>
      <c r="KRN50" s="389"/>
      <c r="KRO50" s="389"/>
      <c r="KRS50" s="385"/>
      <c r="KSE50" s="385"/>
      <c r="KVQ50" s="389"/>
      <c r="KVR50" s="389"/>
      <c r="KVS50" s="389"/>
      <c r="KVT50" s="389"/>
      <c r="KVU50" s="389"/>
      <c r="KVY50" s="385"/>
      <c r="KWK50" s="385"/>
      <c r="KZW50" s="389"/>
      <c r="KZX50" s="389"/>
      <c r="KZY50" s="389"/>
      <c r="KZZ50" s="389"/>
      <c r="LAA50" s="389"/>
      <c r="LAE50" s="385"/>
      <c r="LAQ50" s="385"/>
      <c r="LEC50" s="389"/>
      <c r="LED50" s="389"/>
      <c r="LEE50" s="389"/>
      <c r="LEF50" s="389"/>
      <c r="LEG50" s="389"/>
      <c r="LEK50" s="385"/>
      <c r="LEW50" s="385"/>
      <c r="LII50" s="389"/>
      <c r="LIJ50" s="389"/>
      <c r="LIK50" s="389"/>
      <c r="LIL50" s="389"/>
      <c r="LIM50" s="389"/>
      <c r="LIQ50" s="385"/>
      <c r="LJC50" s="385"/>
      <c r="LMO50" s="389"/>
      <c r="LMP50" s="389"/>
      <c r="LMQ50" s="389"/>
      <c r="LMR50" s="389"/>
      <c r="LMS50" s="389"/>
      <c r="LMW50" s="385"/>
      <c r="LNI50" s="385"/>
      <c r="LQU50" s="389"/>
      <c r="LQV50" s="389"/>
      <c r="LQW50" s="389"/>
      <c r="LQX50" s="389"/>
      <c r="LQY50" s="389"/>
      <c r="LRC50" s="385"/>
      <c r="LRO50" s="385"/>
      <c r="LVA50" s="389"/>
      <c r="LVB50" s="389"/>
      <c r="LVC50" s="389"/>
      <c r="LVD50" s="389"/>
      <c r="LVE50" s="389"/>
      <c r="LVI50" s="385"/>
      <c r="LVU50" s="385"/>
      <c r="LZG50" s="389"/>
      <c r="LZH50" s="389"/>
      <c r="LZI50" s="389"/>
      <c r="LZJ50" s="389"/>
      <c r="LZK50" s="389"/>
      <c r="LZO50" s="385"/>
      <c r="MAA50" s="385"/>
      <c r="MDM50" s="389"/>
      <c r="MDN50" s="389"/>
      <c r="MDO50" s="389"/>
      <c r="MDP50" s="389"/>
      <c r="MDQ50" s="389"/>
      <c r="MDU50" s="385"/>
      <c r="MEG50" s="385"/>
      <c r="MHS50" s="389"/>
      <c r="MHT50" s="389"/>
      <c r="MHU50" s="389"/>
      <c r="MHV50" s="389"/>
      <c r="MHW50" s="389"/>
      <c r="MIA50" s="385"/>
      <c r="MIM50" s="385"/>
      <c r="MLY50" s="389"/>
      <c r="MLZ50" s="389"/>
      <c r="MMA50" s="389"/>
      <c r="MMB50" s="389"/>
      <c r="MMC50" s="389"/>
      <c r="MMG50" s="385"/>
      <c r="MMS50" s="385"/>
      <c r="MQE50" s="389"/>
      <c r="MQF50" s="389"/>
      <c r="MQG50" s="389"/>
      <c r="MQH50" s="389"/>
      <c r="MQI50" s="389"/>
      <c r="MQM50" s="385"/>
      <c r="MQY50" s="385"/>
      <c r="MUK50" s="389"/>
      <c r="MUL50" s="389"/>
      <c r="MUM50" s="389"/>
      <c r="MUN50" s="389"/>
      <c r="MUO50" s="389"/>
      <c r="MUS50" s="385"/>
      <c r="MVE50" s="385"/>
      <c r="MYQ50" s="389"/>
      <c r="MYR50" s="389"/>
      <c r="MYS50" s="389"/>
      <c r="MYT50" s="389"/>
      <c r="MYU50" s="389"/>
      <c r="MYY50" s="385"/>
      <c r="MZK50" s="385"/>
      <c r="NCW50" s="389"/>
      <c r="NCX50" s="389"/>
      <c r="NCY50" s="389"/>
      <c r="NCZ50" s="389"/>
      <c r="NDA50" s="389"/>
      <c r="NDE50" s="385"/>
      <c r="NDQ50" s="385"/>
      <c r="NHC50" s="389"/>
      <c r="NHD50" s="389"/>
      <c r="NHE50" s="389"/>
      <c r="NHF50" s="389"/>
      <c r="NHG50" s="389"/>
      <c r="NHK50" s="385"/>
      <c r="NHW50" s="385"/>
      <c r="NLI50" s="389"/>
      <c r="NLJ50" s="389"/>
      <c r="NLK50" s="389"/>
      <c r="NLL50" s="389"/>
      <c r="NLM50" s="389"/>
      <c r="NLQ50" s="385"/>
      <c r="NMC50" s="385"/>
      <c r="NPO50" s="389"/>
      <c r="NPP50" s="389"/>
      <c r="NPQ50" s="389"/>
      <c r="NPR50" s="389"/>
      <c r="NPS50" s="389"/>
      <c r="NPW50" s="385"/>
      <c r="NQI50" s="385"/>
      <c r="NTU50" s="389"/>
      <c r="NTV50" s="389"/>
      <c r="NTW50" s="389"/>
      <c r="NTX50" s="389"/>
      <c r="NTY50" s="389"/>
      <c r="NUC50" s="385"/>
      <c r="NUO50" s="385"/>
      <c r="NYA50" s="389"/>
      <c r="NYB50" s="389"/>
      <c r="NYC50" s="389"/>
      <c r="NYD50" s="389"/>
      <c r="NYE50" s="389"/>
      <c r="NYI50" s="385"/>
      <c r="NYU50" s="385"/>
      <c r="OCG50" s="389"/>
      <c r="OCH50" s="389"/>
      <c r="OCI50" s="389"/>
      <c r="OCJ50" s="389"/>
      <c r="OCK50" s="389"/>
      <c r="OCO50" s="385"/>
      <c r="ODA50" s="385"/>
      <c r="OGM50" s="389"/>
      <c r="OGN50" s="389"/>
      <c r="OGO50" s="389"/>
      <c r="OGP50" s="389"/>
      <c r="OGQ50" s="389"/>
      <c r="OGU50" s="385"/>
      <c r="OHG50" s="385"/>
      <c r="OKS50" s="389"/>
      <c r="OKT50" s="389"/>
      <c r="OKU50" s="389"/>
      <c r="OKV50" s="389"/>
      <c r="OKW50" s="389"/>
      <c r="OLA50" s="385"/>
      <c r="OLM50" s="385"/>
      <c r="OOY50" s="389"/>
      <c r="OOZ50" s="389"/>
      <c r="OPA50" s="389"/>
      <c r="OPB50" s="389"/>
      <c r="OPC50" s="389"/>
      <c r="OPG50" s="385"/>
      <c r="OPS50" s="385"/>
      <c r="OTE50" s="389"/>
      <c r="OTF50" s="389"/>
      <c r="OTG50" s="389"/>
      <c r="OTH50" s="389"/>
      <c r="OTI50" s="389"/>
      <c r="OTM50" s="385"/>
      <c r="OTY50" s="385"/>
      <c r="OXK50" s="389"/>
      <c r="OXL50" s="389"/>
      <c r="OXM50" s="389"/>
      <c r="OXN50" s="389"/>
      <c r="OXO50" s="389"/>
      <c r="OXS50" s="385"/>
      <c r="OYE50" s="385"/>
      <c r="PBQ50" s="389"/>
      <c r="PBR50" s="389"/>
      <c r="PBS50" s="389"/>
      <c r="PBT50" s="389"/>
      <c r="PBU50" s="389"/>
      <c r="PBY50" s="385"/>
      <c r="PCK50" s="385"/>
      <c r="PFW50" s="389"/>
      <c r="PFX50" s="389"/>
      <c r="PFY50" s="389"/>
      <c r="PFZ50" s="389"/>
      <c r="PGA50" s="389"/>
      <c r="PGE50" s="385"/>
      <c r="PGQ50" s="385"/>
      <c r="PKC50" s="389"/>
      <c r="PKD50" s="389"/>
      <c r="PKE50" s="389"/>
      <c r="PKF50" s="389"/>
      <c r="PKG50" s="389"/>
      <c r="PKK50" s="385"/>
      <c r="PKW50" s="385"/>
      <c r="POI50" s="389"/>
      <c r="POJ50" s="389"/>
      <c r="POK50" s="389"/>
      <c r="POL50" s="389"/>
      <c r="POM50" s="389"/>
    </row>
    <row r="51" spans="9:1995 2085:2985 3075:4085 4175:5075 5165:6065 6155:7165 7255:8155 8245:9145 9235:10233 10245:11219" x14ac:dyDescent="0.25">
      <c r="K51" s="391"/>
      <c r="DI51" s="385"/>
      <c r="DU51" s="385"/>
      <c r="HO51" s="385"/>
      <c r="IA51" s="385"/>
      <c r="LU51" s="385"/>
      <c r="MG51" s="385"/>
      <c r="QA51" s="385"/>
      <c r="QM51" s="385"/>
      <c r="UG51" s="385"/>
      <c r="US51" s="385"/>
      <c r="YM51" s="385"/>
      <c r="YY51" s="385"/>
      <c r="ACS51" s="385"/>
      <c r="ADE51" s="385"/>
      <c r="AGY51" s="385"/>
      <c r="AHK51" s="385"/>
      <c r="ALE51" s="385"/>
      <c r="ALQ51" s="385"/>
      <c r="APK51" s="385"/>
      <c r="APW51" s="385"/>
      <c r="ATQ51" s="385"/>
      <c r="AUC51" s="385"/>
      <c r="AXW51" s="385"/>
      <c r="AYI51" s="385"/>
      <c r="BCC51" s="385"/>
      <c r="BCO51" s="385"/>
      <c r="BGI51" s="385"/>
      <c r="BGU51" s="385"/>
      <c r="BKO51" s="385"/>
      <c r="BLA51" s="385"/>
      <c r="BOU51" s="385"/>
      <c r="BPG51" s="385"/>
      <c r="BTA51" s="385"/>
      <c r="BTM51" s="385"/>
      <c r="BXG51" s="385"/>
      <c r="BXS51" s="385"/>
      <c r="CBM51" s="385"/>
      <c r="CBY51" s="385"/>
      <c r="CFS51" s="385"/>
      <c r="CGE51" s="385"/>
      <c r="CJY51" s="385"/>
      <c r="CKK51" s="385"/>
      <c r="COE51" s="385"/>
      <c r="COQ51" s="385"/>
      <c r="CSK51" s="385"/>
      <c r="CSW51" s="385"/>
      <c r="CWQ51" s="385"/>
      <c r="CXC51" s="385"/>
      <c r="DAW51" s="385"/>
      <c r="DBI51" s="385"/>
      <c r="DFC51" s="385"/>
      <c r="DFO51" s="385"/>
      <c r="DJI51" s="385"/>
      <c r="DJU51" s="385"/>
      <c r="DNO51" s="385"/>
      <c r="DOA51" s="385"/>
      <c r="DRU51" s="385"/>
      <c r="DSG51" s="385"/>
      <c r="DWA51" s="385"/>
      <c r="DWM51" s="385"/>
      <c r="EAG51" s="385"/>
      <c r="EAS51" s="385"/>
      <c r="EEM51" s="385"/>
      <c r="EEY51" s="385"/>
      <c r="EIS51" s="385"/>
      <c r="EJE51" s="385"/>
      <c r="EMY51" s="385"/>
      <c r="ENK51" s="385"/>
      <c r="ERE51" s="385"/>
      <c r="ERQ51" s="385"/>
      <c r="EVK51" s="385"/>
      <c r="EVW51" s="385"/>
      <c r="EZQ51" s="385"/>
      <c r="FAC51" s="385"/>
      <c r="FDW51" s="385"/>
      <c r="FEI51" s="385"/>
      <c r="FIC51" s="385"/>
      <c r="FIO51" s="385"/>
      <c r="FMI51" s="385"/>
      <c r="FMU51" s="385"/>
      <c r="FQO51" s="385"/>
      <c r="FRA51" s="385"/>
      <c r="FUU51" s="385"/>
      <c r="FVG51" s="385"/>
      <c r="FZA51" s="385"/>
      <c r="FZM51" s="385"/>
      <c r="GDG51" s="385"/>
      <c r="GDS51" s="385"/>
      <c r="GHM51" s="385"/>
      <c r="GHY51" s="385"/>
      <c r="GLS51" s="385"/>
      <c r="GME51" s="385"/>
      <c r="GPY51" s="385"/>
      <c r="GQK51" s="385"/>
      <c r="GUE51" s="385"/>
      <c r="GUQ51" s="385"/>
      <c r="GYK51" s="385"/>
      <c r="GYW51" s="385"/>
      <c r="HCQ51" s="385"/>
      <c r="HDC51" s="385"/>
      <c r="HGW51" s="385"/>
      <c r="HHI51" s="385"/>
      <c r="HLC51" s="385"/>
      <c r="HLO51" s="385"/>
      <c r="HPI51" s="385"/>
      <c r="HPU51" s="385"/>
      <c r="HTO51" s="385"/>
      <c r="HUA51" s="385"/>
      <c r="HXU51" s="385"/>
      <c r="HYG51" s="385"/>
      <c r="ICA51" s="385"/>
      <c r="ICM51" s="385"/>
      <c r="IGG51" s="385"/>
      <c r="IGS51" s="385"/>
      <c r="IKM51" s="385"/>
      <c r="IKY51" s="385"/>
      <c r="IOS51" s="385"/>
      <c r="IPE51" s="385"/>
      <c r="ISY51" s="385"/>
      <c r="ITK51" s="385"/>
      <c r="IXE51" s="385"/>
      <c r="IXQ51" s="385"/>
      <c r="JBK51" s="385"/>
      <c r="JBW51" s="385"/>
      <c r="JFQ51" s="385"/>
      <c r="JGC51" s="385"/>
      <c r="JJW51" s="385"/>
      <c r="JKI51" s="385"/>
      <c r="JOC51" s="385"/>
      <c r="JOO51" s="385"/>
      <c r="JSI51" s="385"/>
      <c r="JSU51" s="385"/>
      <c r="JWO51" s="385"/>
      <c r="JXA51" s="385"/>
      <c r="KAU51" s="385"/>
      <c r="KBG51" s="385"/>
      <c r="KFA51" s="385"/>
      <c r="KFM51" s="385"/>
      <c r="KJG51" s="385"/>
      <c r="KJS51" s="385"/>
      <c r="KNM51" s="385"/>
      <c r="KNY51" s="385"/>
      <c r="KRS51" s="385"/>
      <c r="KSE51" s="385"/>
      <c r="KVY51" s="385"/>
      <c r="KWK51" s="385"/>
      <c r="LAE51" s="385"/>
      <c r="LAQ51" s="385"/>
      <c r="LEK51" s="385"/>
      <c r="LEW51" s="385"/>
      <c r="LIQ51" s="385"/>
      <c r="LJC51" s="385"/>
      <c r="LMW51" s="385"/>
      <c r="LNI51" s="385"/>
      <c r="LRC51" s="385"/>
      <c r="LRO51" s="385"/>
      <c r="LVI51" s="385"/>
      <c r="LVU51" s="385"/>
      <c r="LZO51" s="385"/>
      <c r="MAA51" s="385"/>
      <c r="MDU51" s="385"/>
      <c r="MEG51" s="385"/>
      <c r="MIA51" s="385"/>
      <c r="MIM51" s="385"/>
      <c r="MMG51" s="385"/>
      <c r="MMS51" s="385"/>
      <c r="MQM51" s="385"/>
      <c r="MQY51" s="385"/>
      <c r="MUS51" s="385"/>
      <c r="MVE51" s="385"/>
      <c r="MYY51" s="385"/>
      <c r="MZK51" s="385"/>
      <c r="NDE51" s="385"/>
      <c r="NDQ51" s="385"/>
      <c r="NHK51" s="385"/>
      <c r="NHW51" s="385"/>
      <c r="NLQ51" s="385"/>
      <c r="NMC51" s="385"/>
      <c r="NPW51" s="385"/>
      <c r="NQI51" s="385"/>
      <c r="NUC51" s="385"/>
      <c r="NUO51" s="385"/>
      <c r="NYI51" s="385"/>
      <c r="NYU51" s="385"/>
      <c r="OCO51" s="385"/>
      <c r="ODA51" s="385"/>
      <c r="OGU51" s="385"/>
      <c r="OHG51" s="385"/>
      <c r="OLA51" s="385"/>
      <c r="OLM51" s="385"/>
      <c r="OPG51" s="385"/>
      <c r="OPS51" s="385"/>
      <c r="OTM51" s="385"/>
      <c r="OTY51" s="385"/>
      <c r="OXS51" s="385"/>
      <c r="OYE51" s="385"/>
      <c r="PBY51" s="385"/>
      <c r="PCK51" s="385"/>
      <c r="PGE51" s="385"/>
      <c r="PGQ51" s="385"/>
      <c r="PKK51" s="385"/>
      <c r="PKW51" s="385"/>
    </row>
    <row r="52" spans="9:1995 2085:2985 3075:4085 4175:5075 5165:6065 6155:7165 7255:8155 8245:9145 9235:10233 10245:11219" x14ac:dyDescent="0.25">
      <c r="K52" s="391"/>
      <c r="DI52" s="385"/>
      <c r="DU52" s="385"/>
      <c r="HO52" s="385"/>
      <c r="IA52" s="385"/>
      <c r="LU52" s="385"/>
      <c r="MG52" s="385"/>
      <c r="QA52" s="385"/>
      <c r="QM52" s="385"/>
      <c r="UG52" s="385"/>
      <c r="US52" s="385"/>
      <c r="YM52" s="385"/>
      <c r="YY52" s="385"/>
      <c r="ACS52" s="385"/>
      <c r="ADE52" s="385"/>
      <c r="AGY52" s="385"/>
      <c r="AHK52" s="385"/>
      <c r="ALE52" s="385"/>
      <c r="ALQ52" s="385"/>
      <c r="APK52" s="385"/>
      <c r="APW52" s="385"/>
      <c r="ATQ52" s="385"/>
      <c r="AUC52" s="385"/>
      <c r="AXW52" s="385"/>
      <c r="AYI52" s="385"/>
      <c r="BCC52" s="385"/>
      <c r="BCO52" s="385"/>
      <c r="BGI52" s="385"/>
      <c r="BGU52" s="385"/>
      <c r="BKO52" s="385"/>
      <c r="BLA52" s="385"/>
      <c r="BOU52" s="385"/>
      <c r="BPG52" s="385"/>
      <c r="BTA52" s="385"/>
      <c r="BTM52" s="385"/>
      <c r="BXG52" s="385"/>
      <c r="BXS52" s="385"/>
      <c r="CBM52" s="385"/>
      <c r="CBY52" s="385"/>
      <c r="CFS52" s="385"/>
      <c r="CGE52" s="385"/>
      <c r="CJY52" s="385"/>
      <c r="CKK52" s="385"/>
      <c r="COE52" s="385"/>
      <c r="COQ52" s="385"/>
      <c r="CSK52" s="385"/>
      <c r="CSW52" s="385"/>
      <c r="CWQ52" s="385"/>
      <c r="CXC52" s="385"/>
      <c r="DAW52" s="385"/>
      <c r="DBI52" s="385"/>
      <c r="DFC52" s="385"/>
      <c r="DFO52" s="385"/>
      <c r="DJI52" s="385"/>
      <c r="DJU52" s="385"/>
      <c r="DNO52" s="385"/>
      <c r="DOA52" s="385"/>
      <c r="DRU52" s="385"/>
      <c r="DSG52" s="385"/>
      <c r="DWA52" s="385"/>
      <c r="DWM52" s="385"/>
      <c r="EAG52" s="385"/>
      <c r="EAS52" s="385"/>
      <c r="EEM52" s="385"/>
      <c r="EEY52" s="385"/>
      <c r="EIS52" s="385"/>
      <c r="EJE52" s="385"/>
      <c r="EMY52" s="385"/>
      <c r="ENK52" s="385"/>
      <c r="ERE52" s="385"/>
      <c r="ERQ52" s="385"/>
      <c r="EVK52" s="385"/>
      <c r="EVW52" s="385"/>
      <c r="EZQ52" s="385"/>
      <c r="FAC52" s="385"/>
      <c r="FDW52" s="385"/>
      <c r="FEI52" s="385"/>
      <c r="FIC52" s="385"/>
      <c r="FIO52" s="385"/>
      <c r="FMI52" s="385"/>
      <c r="FMU52" s="385"/>
      <c r="FQO52" s="385"/>
      <c r="FRA52" s="385"/>
      <c r="FUU52" s="385"/>
      <c r="FVG52" s="385"/>
      <c r="FZA52" s="385"/>
      <c r="FZM52" s="385"/>
      <c r="GDG52" s="385"/>
      <c r="GDS52" s="385"/>
      <c r="GHM52" s="385"/>
      <c r="GHY52" s="385"/>
      <c r="GLS52" s="385"/>
      <c r="GME52" s="385"/>
      <c r="GPY52" s="385"/>
      <c r="GQK52" s="385"/>
      <c r="GUE52" s="385"/>
      <c r="GUQ52" s="385"/>
      <c r="GYK52" s="385"/>
      <c r="GYW52" s="385"/>
      <c r="HCQ52" s="385"/>
      <c r="HDC52" s="385"/>
      <c r="HGW52" s="385"/>
      <c r="HHI52" s="385"/>
      <c r="HLC52" s="385"/>
      <c r="HLO52" s="385"/>
      <c r="HPI52" s="385"/>
      <c r="HPU52" s="385"/>
      <c r="HTO52" s="385"/>
      <c r="HUA52" s="385"/>
      <c r="HXU52" s="385"/>
      <c r="HYG52" s="385"/>
      <c r="ICA52" s="385"/>
      <c r="ICM52" s="385"/>
      <c r="IGG52" s="385"/>
      <c r="IGS52" s="385"/>
      <c r="IKM52" s="385"/>
      <c r="IKY52" s="385"/>
      <c r="IOS52" s="385"/>
      <c r="IPE52" s="385"/>
      <c r="ISY52" s="385"/>
      <c r="ITK52" s="385"/>
      <c r="IXE52" s="385"/>
      <c r="IXQ52" s="385"/>
      <c r="JBK52" s="385"/>
      <c r="JBW52" s="385"/>
      <c r="JFQ52" s="385"/>
      <c r="JGC52" s="385"/>
      <c r="JJW52" s="385"/>
      <c r="JKI52" s="385"/>
      <c r="JOC52" s="385"/>
      <c r="JOO52" s="385"/>
      <c r="JSI52" s="385"/>
      <c r="JSU52" s="385"/>
      <c r="JWO52" s="385"/>
      <c r="JXA52" s="385"/>
      <c r="KAU52" s="385"/>
      <c r="KBG52" s="385"/>
      <c r="KFA52" s="385"/>
      <c r="KFM52" s="385"/>
      <c r="KJG52" s="385"/>
      <c r="KJS52" s="385"/>
      <c r="KNM52" s="385"/>
      <c r="KNY52" s="385"/>
      <c r="KRS52" s="385"/>
      <c r="KSE52" s="385"/>
      <c r="KVY52" s="385"/>
      <c r="KWK52" s="385"/>
      <c r="LAE52" s="385"/>
      <c r="LAQ52" s="385"/>
      <c r="LEK52" s="385"/>
      <c r="LEW52" s="385"/>
      <c r="LIQ52" s="385"/>
      <c r="LJC52" s="385"/>
      <c r="LMW52" s="385"/>
      <c r="LNI52" s="385"/>
      <c r="LRC52" s="385"/>
      <c r="LRO52" s="385"/>
      <c r="LVI52" s="385"/>
      <c r="LVU52" s="385"/>
      <c r="LZO52" s="385"/>
      <c r="MAA52" s="385"/>
      <c r="MDU52" s="385"/>
      <c r="MEG52" s="385"/>
      <c r="MIA52" s="385"/>
      <c r="MIM52" s="385"/>
      <c r="MMG52" s="385"/>
      <c r="MMS52" s="385"/>
      <c r="MQM52" s="385"/>
      <c r="MQY52" s="385"/>
      <c r="MUS52" s="385"/>
      <c r="MVE52" s="385"/>
      <c r="MYY52" s="385"/>
      <c r="MZK52" s="385"/>
      <c r="NDE52" s="385"/>
      <c r="NDQ52" s="385"/>
      <c r="NHK52" s="385"/>
      <c r="NHW52" s="385"/>
      <c r="NLQ52" s="385"/>
      <c r="NMC52" s="385"/>
      <c r="NPW52" s="385"/>
      <c r="NQI52" s="385"/>
      <c r="NUC52" s="385"/>
      <c r="NUO52" s="385"/>
      <c r="NYI52" s="385"/>
      <c r="NYU52" s="385"/>
      <c r="OCO52" s="385"/>
      <c r="ODA52" s="385"/>
      <c r="OGU52" s="385"/>
      <c r="OHG52" s="385"/>
      <c r="OLA52" s="385"/>
      <c r="OLM52" s="385"/>
      <c r="OPG52" s="385"/>
      <c r="OPS52" s="385"/>
      <c r="OTM52" s="385"/>
      <c r="OTY52" s="385"/>
      <c r="OXS52" s="385"/>
      <c r="OYE52" s="385"/>
      <c r="PBY52" s="385"/>
      <c r="PCK52" s="385"/>
      <c r="PGE52" s="385"/>
      <c r="PGQ52" s="385"/>
      <c r="PKK52" s="385"/>
      <c r="PKW52" s="385"/>
    </row>
    <row r="54" spans="9:1995 2085:2985 3075:4085 4175:5075 5165:6065 6155:7165 7255:8155 8245:9145 9235:10233 10245:11219" x14ac:dyDescent="0.25">
      <c r="CD54" s="385" t="s">
        <v>31</v>
      </c>
      <c r="GJ54" s="385" t="s">
        <v>31</v>
      </c>
      <c r="KP54" s="385" t="s">
        <v>31</v>
      </c>
      <c r="OV54" s="385" t="s">
        <v>31</v>
      </c>
      <c r="TB54" s="385" t="s">
        <v>31</v>
      </c>
      <c r="XH54" s="385" t="s">
        <v>31</v>
      </c>
      <c r="ABN54" s="385" t="s">
        <v>31</v>
      </c>
      <c r="AFT54" s="385" t="s">
        <v>31</v>
      </c>
      <c r="AJZ54" s="385" t="s">
        <v>31</v>
      </c>
      <c r="AOF54" s="385" t="s">
        <v>31</v>
      </c>
      <c r="ASL54" s="385" t="s">
        <v>31</v>
      </c>
    </row>
    <row r="55" spans="9:1995 2085:2985 3075:4085 4175:5075 5165:6065 6155:7165 7255:8155 8245:9145 9235:10233 10245:11219" x14ac:dyDescent="0.25">
      <c r="I55" s="385" t="s">
        <v>262</v>
      </c>
      <c r="J55" s="385" t="s">
        <v>263</v>
      </c>
      <c r="U55" s="385">
        <f>IF(V56="",SUM(AH4:AM4),IF(V57="",SUM(AH5:AM5),IF(V58="",SUM(AH6:AM6),IF(V59="",SUM(AH7:AM7),0))))</f>
        <v>0</v>
      </c>
      <c r="V55" s="385" t="s">
        <v>264</v>
      </c>
      <c r="W55" s="385" t="s">
        <v>242</v>
      </c>
      <c r="X55" s="385" t="s">
        <v>34</v>
      </c>
      <c r="Y55" s="385" t="s">
        <v>243</v>
      </c>
      <c r="Z55" s="385" t="s">
        <v>240</v>
      </c>
      <c r="AA55" s="385" t="s">
        <v>241</v>
      </c>
      <c r="AB55" s="385" t="s">
        <v>244</v>
      </c>
      <c r="AC55" s="385" t="s">
        <v>253</v>
      </c>
      <c r="AD55" s="385" t="s">
        <v>254</v>
      </c>
      <c r="AE55" s="385" t="s">
        <v>255</v>
      </c>
      <c r="AF55" s="385" t="s">
        <v>256</v>
      </c>
      <c r="AG55" s="385" t="s">
        <v>257</v>
      </c>
      <c r="AH55" s="385" t="s">
        <v>226</v>
      </c>
      <c r="AI55" s="385" t="s">
        <v>258</v>
      </c>
      <c r="AJ55" s="385" t="s">
        <v>240</v>
      </c>
      <c r="AK55" s="385" t="s">
        <v>259</v>
      </c>
      <c r="AL55" s="385" t="s">
        <v>255</v>
      </c>
      <c r="AM55" s="385" t="s">
        <v>256</v>
      </c>
      <c r="AN55" s="385" t="s">
        <v>260</v>
      </c>
      <c r="AO55" s="385">
        <f>IF(AP57="",SUM(BB5:BG5),IF(AP58="",SUM(BB6:BG6),IF(AP59="",SUM(BB7:BG7),0)))</f>
        <v>0</v>
      </c>
      <c r="AP55" s="385" t="s">
        <v>265</v>
      </c>
      <c r="AQ55" s="385" t="s">
        <v>242</v>
      </c>
      <c r="AR55" s="385" t="s">
        <v>34</v>
      </c>
      <c r="AS55" s="385" t="s">
        <v>243</v>
      </c>
      <c r="AT55" s="385" t="s">
        <v>240</v>
      </c>
      <c r="AU55" s="385" t="s">
        <v>241</v>
      </c>
      <c r="AV55" s="385" t="s">
        <v>244</v>
      </c>
      <c r="AW55" s="385" t="s">
        <v>253</v>
      </c>
      <c r="AX55" s="385" t="s">
        <v>254</v>
      </c>
      <c r="AY55" s="385" t="s">
        <v>255</v>
      </c>
      <c r="AZ55" s="385" t="s">
        <v>256</v>
      </c>
      <c r="BA55" s="385" t="s">
        <v>257</v>
      </c>
      <c r="BB55" s="385" t="s">
        <v>226</v>
      </c>
      <c r="BC55" s="385" t="s">
        <v>258</v>
      </c>
      <c r="BD55" s="385" t="s">
        <v>240</v>
      </c>
      <c r="BE55" s="385" t="s">
        <v>259</v>
      </c>
      <c r="BF55" s="385" t="s">
        <v>255</v>
      </c>
      <c r="BG55" s="385" t="s">
        <v>256</v>
      </c>
      <c r="BH55" s="385" t="s">
        <v>260</v>
      </c>
      <c r="DO55" s="385" t="s">
        <v>262</v>
      </c>
      <c r="DP55" s="385" t="s">
        <v>263</v>
      </c>
      <c r="EA55" s="385">
        <f ca="1">IF(EB56="",SUM(EN4:ES4),IF(EB57="",SUM(EN5:ES5),IF(EB58="",SUM(EN6:ES6),IF(EB59="",SUM(EN7:ES7),0))))</f>
        <v>0</v>
      </c>
      <c r="EB55" s="385" t="s">
        <v>264</v>
      </c>
      <c r="EC55" s="385" t="s">
        <v>242</v>
      </c>
      <c r="ED55" s="385" t="s">
        <v>34</v>
      </c>
      <c r="EE55" s="385" t="s">
        <v>243</v>
      </c>
      <c r="EF55" s="385" t="s">
        <v>240</v>
      </c>
      <c r="EG55" s="385" t="s">
        <v>241</v>
      </c>
      <c r="EH55" s="385" t="s">
        <v>244</v>
      </c>
      <c r="EI55" s="385" t="s">
        <v>253</v>
      </c>
      <c r="EJ55" s="385" t="s">
        <v>254</v>
      </c>
      <c r="EK55" s="385" t="s">
        <v>255</v>
      </c>
      <c r="EL55" s="385" t="s">
        <v>256</v>
      </c>
      <c r="EM55" s="385" t="s">
        <v>257</v>
      </c>
      <c r="EN55" s="385" t="s">
        <v>226</v>
      </c>
      <c r="EO55" s="385" t="s">
        <v>258</v>
      </c>
      <c r="EP55" s="385" t="s">
        <v>240</v>
      </c>
      <c r="EQ55" s="385" t="s">
        <v>259</v>
      </c>
      <c r="ER55" s="385" t="s">
        <v>255</v>
      </c>
      <c r="ES55" s="385" t="s">
        <v>256</v>
      </c>
      <c r="ET55" s="385" t="s">
        <v>260</v>
      </c>
      <c r="EU55" s="385">
        <f ca="1">IF(EV57="",SUM(FH5:FM5),IF(EV58="",SUM(FH6:FM6),IF(EV59="",SUM(FH7:FM7),0)))</f>
        <v>0</v>
      </c>
      <c r="EV55" s="385" t="s">
        <v>265</v>
      </c>
      <c r="EW55" s="385" t="s">
        <v>242</v>
      </c>
      <c r="EX55" s="385" t="s">
        <v>34</v>
      </c>
      <c r="EY55" s="385" t="s">
        <v>243</v>
      </c>
      <c r="EZ55" s="385" t="s">
        <v>240</v>
      </c>
      <c r="FA55" s="385" t="s">
        <v>241</v>
      </c>
      <c r="FB55" s="385" t="s">
        <v>244</v>
      </c>
      <c r="FC55" s="385" t="s">
        <v>253</v>
      </c>
      <c r="FD55" s="385" t="s">
        <v>254</v>
      </c>
      <c r="FE55" s="385" t="s">
        <v>255</v>
      </c>
      <c r="FF55" s="385" t="s">
        <v>256</v>
      </c>
      <c r="FG55" s="385" t="s">
        <v>257</v>
      </c>
      <c r="FH55" s="385" t="s">
        <v>226</v>
      </c>
      <c r="FI55" s="385" t="s">
        <v>258</v>
      </c>
      <c r="FJ55" s="385" t="s">
        <v>240</v>
      </c>
      <c r="FK55" s="385" t="s">
        <v>259</v>
      </c>
      <c r="FL55" s="385" t="s">
        <v>255</v>
      </c>
      <c r="FM55" s="385" t="s">
        <v>256</v>
      </c>
      <c r="FN55" s="385" t="s">
        <v>260</v>
      </c>
      <c r="HU55" s="385" t="s">
        <v>262</v>
      </c>
      <c r="HV55" s="385" t="s">
        <v>263</v>
      </c>
      <c r="IG55" s="385">
        <f t="shared" ref="IG55" ca="1" si="5101">IF(IH56="",SUM(IT4:IY4),IF(IH57="",SUM(IT5:IY5),IF(IH58="",SUM(IT6:IY6),IF(IH59="",SUM(IT7:IY7),0))))</f>
        <v>0</v>
      </c>
      <c r="IH55" s="385" t="s">
        <v>264</v>
      </c>
      <c r="II55" s="385" t="s">
        <v>242</v>
      </c>
      <c r="IJ55" s="385" t="s">
        <v>34</v>
      </c>
      <c r="IK55" s="385" t="s">
        <v>243</v>
      </c>
      <c r="IL55" s="385" t="s">
        <v>240</v>
      </c>
      <c r="IM55" s="385" t="s">
        <v>241</v>
      </c>
      <c r="IN55" s="385" t="s">
        <v>244</v>
      </c>
      <c r="IO55" s="385" t="s">
        <v>253</v>
      </c>
      <c r="IP55" s="385" t="s">
        <v>254</v>
      </c>
      <c r="IQ55" s="385" t="s">
        <v>255</v>
      </c>
      <c r="IR55" s="385" t="s">
        <v>256</v>
      </c>
      <c r="IS55" s="385" t="s">
        <v>257</v>
      </c>
      <c r="IT55" s="385" t="s">
        <v>226</v>
      </c>
      <c r="IU55" s="385" t="s">
        <v>258</v>
      </c>
      <c r="IV55" s="385" t="s">
        <v>240</v>
      </c>
      <c r="IW55" s="385" t="s">
        <v>259</v>
      </c>
      <c r="IX55" s="385" t="s">
        <v>255</v>
      </c>
      <c r="IY55" s="385" t="s">
        <v>256</v>
      </c>
      <c r="IZ55" s="385" t="s">
        <v>260</v>
      </c>
      <c r="JA55" s="385">
        <f t="shared" ref="JA55" ca="1" si="5102">IF(JB57="",SUM(JN5:JS5),IF(JB58="",SUM(JN6:JS6),IF(JB59="",SUM(JN7:JS7),0)))</f>
        <v>0</v>
      </c>
      <c r="JB55" s="385" t="s">
        <v>265</v>
      </c>
      <c r="JC55" s="385" t="s">
        <v>242</v>
      </c>
      <c r="JD55" s="385" t="s">
        <v>34</v>
      </c>
      <c r="JE55" s="385" t="s">
        <v>243</v>
      </c>
      <c r="JF55" s="385" t="s">
        <v>240</v>
      </c>
      <c r="JG55" s="385" t="s">
        <v>241</v>
      </c>
      <c r="JH55" s="385" t="s">
        <v>244</v>
      </c>
      <c r="JI55" s="385" t="s">
        <v>253</v>
      </c>
      <c r="JJ55" s="385" t="s">
        <v>254</v>
      </c>
      <c r="JK55" s="385" t="s">
        <v>255</v>
      </c>
      <c r="JL55" s="385" t="s">
        <v>256</v>
      </c>
      <c r="JM55" s="385" t="s">
        <v>257</v>
      </c>
      <c r="JN55" s="385" t="s">
        <v>226</v>
      </c>
      <c r="JO55" s="385" t="s">
        <v>258</v>
      </c>
      <c r="JP55" s="385" t="s">
        <v>240</v>
      </c>
      <c r="JQ55" s="385" t="s">
        <v>259</v>
      </c>
      <c r="JR55" s="385" t="s">
        <v>255</v>
      </c>
      <c r="JS55" s="385" t="s">
        <v>256</v>
      </c>
      <c r="JT55" s="385" t="s">
        <v>260</v>
      </c>
      <c r="MA55" s="385" t="s">
        <v>262</v>
      </c>
      <c r="MB55" s="385" t="s">
        <v>263</v>
      </c>
      <c r="MM55" s="385">
        <f t="shared" ref="MM55" ca="1" si="5103">IF(MN56="",SUM(MZ4:NE4),IF(MN57="",SUM(MZ5:NE5),IF(MN58="",SUM(MZ6:NE6),IF(MN59="",SUM(MZ7:NE7),0))))</f>
        <v>0</v>
      </c>
      <c r="MN55" s="385" t="s">
        <v>264</v>
      </c>
      <c r="MO55" s="385" t="s">
        <v>242</v>
      </c>
      <c r="MP55" s="385" t="s">
        <v>34</v>
      </c>
      <c r="MQ55" s="385" t="s">
        <v>243</v>
      </c>
      <c r="MR55" s="385" t="s">
        <v>240</v>
      </c>
      <c r="MS55" s="385" t="s">
        <v>241</v>
      </c>
      <c r="MT55" s="385" t="s">
        <v>244</v>
      </c>
      <c r="MU55" s="385" t="s">
        <v>253</v>
      </c>
      <c r="MV55" s="385" t="s">
        <v>254</v>
      </c>
      <c r="MW55" s="385" t="s">
        <v>255</v>
      </c>
      <c r="MX55" s="385" t="s">
        <v>256</v>
      </c>
      <c r="MY55" s="385" t="s">
        <v>257</v>
      </c>
      <c r="MZ55" s="385" t="s">
        <v>226</v>
      </c>
      <c r="NA55" s="385" t="s">
        <v>258</v>
      </c>
      <c r="NB55" s="385" t="s">
        <v>240</v>
      </c>
      <c r="NC55" s="385" t="s">
        <v>259</v>
      </c>
      <c r="ND55" s="385" t="s">
        <v>255</v>
      </c>
      <c r="NE55" s="385" t="s">
        <v>256</v>
      </c>
      <c r="NF55" s="385" t="s">
        <v>260</v>
      </c>
      <c r="NG55" s="385">
        <f t="shared" ref="NG55" ca="1" si="5104">IF(NH57="",SUM(NT5:NY5),IF(NH58="",SUM(NT6:NY6),IF(NH59="",SUM(NT7:NY7),0)))</f>
        <v>0</v>
      </c>
      <c r="NH55" s="385" t="s">
        <v>265</v>
      </c>
      <c r="NI55" s="385" t="s">
        <v>242</v>
      </c>
      <c r="NJ55" s="385" t="s">
        <v>34</v>
      </c>
      <c r="NK55" s="385" t="s">
        <v>243</v>
      </c>
      <c r="NL55" s="385" t="s">
        <v>240</v>
      </c>
      <c r="NM55" s="385" t="s">
        <v>241</v>
      </c>
      <c r="NN55" s="385" t="s">
        <v>244</v>
      </c>
      <c r="NO55" s="385" t="s">
        <v>253</v>
      </c>
      <c r="NP55" s="385" t="s">
        <v>254</v>
      </c>
      <c r="NQ55" s="385" t="s">
        <v>255</v>
      </c>
      <c r="NR55" s="385" t="s">
        <v>256</v>
      </c>
      <c r="NS55" s="385" t="s">
        <v>257</v>
      </c>
      <c r="NT55" s="385" t="s">
        <v>226</v>
      </c>
      <c r="NU55" s="385" t="s">
        <v>258</v>
      </c>
      <c r="NV55" s="385" t="s">
        <v>240</v>
      </c>
      <c r="NW55" s="385" t="s">
        <v>259</v>
      </c>
      <c r="NX55" s="385" t="s">
        <v>255</v>
      </c>
      <c r="NY55" s="385" t="s">
        <v>256</v>
      </c>
      <c r="NZ55" s="385" t="s">
        <v>260</v>
      </c>
      <c r="QG55" s="385" t="s">
        <v>262</v>
      </c>
      <c r="QH55" s="385" t="s">
        <v>263</v>
      </c>
      <c r="QS55" s="385">
        <f t="shared" ref="QS55" ca="1" si="5105">IF(QT56="",SUM(RF4:RK4),IF(QT57="",SUM(RF5:RK5),IF(QT58="",SUM(RF6:RK6),IF(QT59="",SUM(RF7:RK7),0))))</f>
        <v>0</v>
      </c>
      <c r="QT55" s="385" t="s">
        <v>264</v>
      </c>
      <c r="QU55" s="385" t="s">
        <v>242</v>
      </c>
      <c r="QV55" s="385" t="s">
        <v>34</v>
      </c>
      <c r="QW55" s="385" t="s">
        <v>243</v>
      </c>
      <c r="QX55" s="385" t="s">
        <v>240</v>
      </c>
      <c r="QY55" s="385" t="s">
        <v>241</v>
      </c>
      <c r="QZ55" s="385" t="s">
        <v>244</v>
      </c>
      <c r="RA55" s="385" t="s">
        <v>253</v>
      </c>
      <c r="RB55" s="385" t="s">
        <v>254</v>
      </c>
      <c r="RC55" s="385" t="s">
        <v>255</v>
      </c>
      <c r="RD55" s="385" t="s">
        <v>256</v>
      </c>
      <c r="RE55" s="385" t="s">
        <v>257</v>
      </c>
      <c r="RF55" s="385" t="s">
        <v>226</v>
      </c>
      <c r="RG55" s="385" t="s">
        <v>258</v>
      </c>
      <c r="RH55" s="385" t="s">
        <v>240</v>
      </c>
      <c r="RI55" s="385" t="s">
        <v>259</v>
      </c>
      <c r="RJ55" s="385" t="s">
        <v>255</v>
      </c>
      <c r="RK55" s="385" t="s">
        <v>256</v>
      </c>
      <c r="RL55" s="385" t="s">
        <v>260</v>
      </c>
      <c r="RM55" s="385">
        <f t="shared" ref="RM55" ca="1" si="5106">IF(RN57="",SUM(RZ5:SE5),IF(RN58="",SUM(RZ6:SE6),IF(RN59="",SUM(RZ7:SE7),0)))</f>
        <v>0</v>
      </c>
      <c r="RN55" s="385" t="s">
        <v>265</v>
      </c>
      <c r="RO55" s="385" t="s">
        <v>242</v>
      </c>
      <c r="RP55" s="385" t="s">
        <v>34</v>
      </c>
      <c r="RQ55" s="385" t="s">
        <v>243</v>
      </c>
      <c r="RR55" s="385" t="s">
        <v>240</v>
      </c>
      <c r="RS55" s="385" t="s">
        <v>241</v>
      </c>
      <c r="RT55" s="385" t="s">
        <v>244</v>
      </c>
      <c r="RU55" s="385" t="s">
        <v>253</v>
      </c>
      <c r="RV55" s="385" t="s">
        <v>254</v>
      </c>
      <c r="RW55" s="385" t="s">
        <v>255</v>
      </c>
      <c r="RX55" s="385" t="s">
        <v>256</v>
      </c>
      <c r="RY55" s="385" t="s">
        <v>257</v>
      </c>
      <c r="RZ55" s="385" t="s">
        <v>226</v>
      </c>
      <c r="SA55" s="385" t="s">
        <v>258</v>
      </c>
      <c r="SB55" s="385" t="s">
        <v>240</v>
      </c>
      <c r="SC55" s="385" t="s">
        <v>259</v>
      </c>
      <c r="SD55" s="385" t="s">
        <v>255</v>
      </c>
      <c r="SE55" s="385" t="s">
        <v>256</v>
      </c>
      <c r="SF55" s="385" t="s">
        <v>260</v>
      </c>
      <c r="UM55" s="385" t="s">
        <v>262</v>
      </c>
      <c r="UN55" s="385" t="s">
        <v>263</v>
      </c>
      <c r="UY55" s="385">
        <f t="shared" ref="UY55" ca="1" si="5107">IF(UZ56="",SUM(VL4:VQ4),IF(UZ57="",SUM(VL5:VQ5),IF(UZ58="",SUM(VL6:VQ6),IF(UZ59="",SUM(VL7:VQ7),0))))</f>
        <v>0</v>
      </c>
      <c r="UZ55" s="385" t="s">
        <v>264</v>
      </c>
      <c r="VA55" s="385" t="s">
        <v>242</v>
      </c>
      <c r="VB55" s="385" t="s">
        <v>34</v>
      </c>
      <c r="VC55" s="385" t="s">
        <v>243</v>
      </c>
      <c r="VD55" s="385" t="s">
        <v>240</v>
      </c>
      <c r="VE55" s="385" t="s">
        <v>241</v>
      </c>
      <c r="VF55" s="385" t="s">
        <v>244</v>
      </c>
      <c r="VG55" s="385" t="s">
        <v>253</v>
      </c>
      <c r="VH55" s="385" t="s">
        <v>254</v>
      </c>
      <c r="VI55" s="385" t="s">
        <v>255</v>
      </c>
      <c r="VJ55" s="385" t="s">
        <v>256</v>
      </c>
      <c r="VK55" s="385" t="s">
        <v>257</v>
      </c>
      <c r="VL55" s="385" t="s">
        <v>226</v>
      </c>
      <c r="VM55" s="385" t="s">
        <v>258</v>
      </c>
      <c r="VN55" s="385" t="s">
        <v>240</v>
      </c>
      <c r="VO55" s="385" t="s">
        <v>259</v>
      </c>
      <c r="VP55" s="385" t="s">
        <v>255</v>
      </c>
      <c r="VQ55" s="385" t="s">
        <v>256</v>
      </c>
      <c r="VR55" s="385" t="s">
        <v>260</v>
      </c>
      <c r="VS55" s="385">
        <f t="shared" ref="VS55" ca="1" si="5108">IF(VT57="",SUM(WF5:WK5),IF(VT58="",SUM(WF6:WK6),IF(VT59="",SUM(WF7:WK7),0)))</f>
        <v>0</v>
      </c>
      <c r="VT55" s="385" t="s">
        <v>265</v>
      </c>
      <c r="VU55" s="385" t="s">
        <v>242</v>
      </c>
      <c r="VV55" s="385" t="s">
        <v>34</v>
      </c>
      <c r="VW55" s="385" t="s">
        <v>243</v>
      </c>
      <c r="VX55" s="385" t="s">
        <v>240</v>
      </c>
      <c r="VY55" s="385" t="s">
        <v>241</v>
      </c>
      <c r="VZ55" s="385" t="s">
        <v>244</v>
      </c>
      <c r="WA55" s="385" t="s">
        <v>253</v>
      </c>
      <c r="WB55" s="385" t="s">
        <v>254</v>
      </c>
      <c r="WC55" s="385" t="s">
        <v>255</v>
      </c>
      <c r="WD55" s="385" t="s">
        <v>256</v>
      </c>
      <c r="WE55" s="385" t="s">
        <v>257</v>
      </c>
      <c r="WF55" s="385" t="s">
        <v>226</v>
      </c>
      <c r="WG55" s="385" t="s">
        <v>258</v>
      </c>
      <c r="WH55" s="385" t="s">
        <v>240</v>
      </c>
      <c r="WI55" s="385" t="s">
        <v>259</v>
      </c>
      <c r="WJ55" s="385" t="s">
        <v>255</v>
      </c>
      <c r="WK55" s="385" t="s">
        <v>256</v>
      </c>
      <c r="WL55" s="385" t="s">
        <v>260</v>
      </c>
      <c r="YS55" s="385" t="s">
        <v>262</v>
      </c>
      <c r="YT55" s="385" t="s">
        <v>263</v>
      </c>
      <c r="ZE55" s="385">
        <f t="shared" ref="ZE55" ca="1" si="5109">IF(ZF56="",SUM(ZR4:ZW4),IF(ZF57="",SUM(ZR5:ZW5),IF(ZF58="",SUM(ZR6:ZW6),IF(ZF59="",SUM(ZR7:ZW7),0))))</f>
        <v>0</v>
      </c>
      <c r="ZF55" s="385" t="s">
        <v>264</v>
      </c>
      <c r="ZG55" s="385" t="s">
        <v>242</v>
      </c>
      <c r="ZH55" s="385" t="s">
        <v>34</v>
      </c>
      <c r="ZI55" s="385" t="s">
        <v>243</v>
      </c>
      <c r="ZJ55" s="385" t="s">
        <v>240</v>
      </c>
      <c r="ZK55" s="385" t="s">
        <v>241</v>
      </c>
      <c r="ZL55" s="385" t="s">
        <v>244</v>
      </c>
      <c r="ZM55" s="385" t="s">
        <v>253</v>
      </c>
      <c r="ZN55" s="385" t="s">
        <v>254</v>
      </c>
      <c r="ZO55" s="385" t="s">
        <v>255</v>
      </c>
      <c r="ZP55" s="385" t="s">
        <v>256</v>
      </c>
      <c r="ZQ55" s="385" t="s">
        <v>257</v>
      </c>
      <c r="ZR55" s="385" t="s">
        <v>226</v>
      </c>
      <c r="ZS55" s="385" t="s">
        <v>258</v>
      </c>
      <c r="ZT55" s="385" t="s">
        <v>240</v>
      </c>
      <c r="ZU55" s="385" t="s">
        <v>259</v>
      </c>
      <c r="ZV55" s="385" t="s">
        <v>255</v>
      </c>
      <c r="ZW55" s="385" t="s">
        <v>256</v>
      </c>
      <c r="ZX55" s="385" t="s">
        <v>260</v>
      </c>
      <c r="ZY55" s="385">
        <f t="shared" ref="ZY55" ca="1" si="5110">IF(ZZ57="",SUM(AAL5:AAQ5),IF(ZZ58="",SUM(AAL6:AAQ6),IF(ZZ59="",SUM(AAL7:AAQ7),0)))</f>
        <v>0</v>
      </c>
      <c r="ZZ55" s="385" t="s">
        <v>265</v>
      </c>
      <c r="AAA55" s="385" t="s">
        <v>242</v>
      </c>
      <c r="AAB55" s="385" t="s">
        <v>34</v>
      </c>
      <c r="AAC55" s="385" t="s">
        <v>243</v>
      </c>
      <c r="AAD55" s="385" t="s">
        <v>240</v>
      </c>
      <c r="AAE55" s="385" t="s">
        <v>241</v>
      </c>
      <c r="AAF55" s="385" t="s">
        <v>244</v>
      </c>
      <c r="AAG55" s="385" t="s">
        <v>253</v>
      </c>
      <c r="AAH55" s="385" t="s">
        <v>254</v>
      </c>
      <c r="AAI55" s="385" t="s">
        <v>255</v>
      </c>
      <c r="AAJ55" s="385" t="s">
        <v>256</v>
      </c>
      <c r="AAK55" s="385" t="s">
        <v>257</v>
      </c>
      <c r="AAL55" s="385" t="s">
        <v>226</v>
      </c>
      <c r="AAM55" s="385" t="s">
        <v>258</v>
      </c>
      <c r="AAN55" s="385" t="s">
        <v>240</v>
      </c>
      <c r="AAO55" s="385" t="s">
        <v>259</v>
      </c>
      <c r="AAP55" s="385" t="s">
        <v>255</v>
      </c>
      <c r="AAQ55" s="385" t="s">
        <v>256</v>
      </c>
      <c r="AAR55" s="385" t="s">
        <v>260</v>
      </c>
      <c r="ACY55" s="385" t="s">
        <v>262</v>
      </c>
      <c r="ACZ55" s="385" t="s">
        <v>263</v>
      </c>
      <c r="ADK55" s="385">
        <f t="shared" ref="ADK55" ca="1" si="5111">IF(ADL56="",SUM(ADX4:AEC4),IF(ADL57="",SUM(ADX5:AEC5),IF(ADL58="",SUM(ADX6:AEC6),IF(ADL59="",SUM(ADX7:AEC7),0))))</f>
        <v>0</v>
      </c>
      <c r="ADL55" s="385" t="s">
        <v>264</v>
      </c>
      <c r="ADM55" s="385" t="s">
        <v>242</v>
      </c>
      <c r="ADN55" s="385" t="s">
        <v>34</v>
      </c>
      <c r="ADO55" s="385" t="s">
        <v>243</v>
      </c>
      <c r="ADP55" s="385" t="s">
        <v>240</v>
      </c>
      <c r="ADQ55" s="385" t="s">
        <v>241</v>
      </c>
      <c r="ADR55" s="385" t="s">
        <v>244</v>
      </c>
      <c r="ADS55" s="385" t="s">
        <v>253</v>
      </c>
      <c r="ADT55" s="385" t="s">
        <v>254</v>
      </c>
      <c r="ADU55" s="385" t="s">
        <v>255</v>
      </c>
      <c r="ADV55" s="385" t="s">
        <v>256</v>
      </c>
      <c r="ADW55" s="385" t="s">
        <v>257</v>
      </c>
      <c r="ADX55" s="385" t="s">
        <v>226</v>
      </c>
      <c r="ADY55" s="385" t="s">
        <v>258</v>
      </c>
      <c r="ADZ55" s="385" t="s">
        <v>240</v>
      </c>
      <c r="AEA55" s="385" t="s">
        <v>259</v>
      </c>
      <c r="AEB55" s="385" t="s">
        <v>255</v>
      </c>
      <c r="AEC55" s="385" t="s">
        <v>256</v>
      </c>
      <c r="AED55" s="385" t="s">
        <v>260</v>
      </c>
      <c r="AEE55" s="385">
        <f t="shared" ref="AEE55" ca="1" si="5112">IF(AEF57="",SUM(AER5:AEW5),IF(AEF58="",SUM(AER6:AEW6),IF(AEF59="",SUM(AER7:AEW7),0)))</f>
        <v>0</v>
      </c>
      <c r="AEF55" s="385" t="s">
        <v>265</v>
      </c>
      <c r="AEG55" s="385" t="s">
        <v>242</v>
      </c>
      <c r="AEH55" s="385" t="s">
        <v>34</v>
      </c>
      <c r="AEI55" s="385" t="s">
        <v>243</v>
      </c>
      <c r="AEJ55" s="385" t="s">
        <v>240</v>
      </c>
      <c r="AEK55" s="385" t="s">
        <v>241</v>
      </c>
      <c r="AEL55" s="385" t="s">
        <v>244</v>
      </c>
      <c r="AEM55" s="385" t="s">
        <v>253</v>
      </c>
      <c r="AEN55" s="385" t="s">
        <v>254</v>
      </c>
      <c r="AEO55" s="385" t="s">
        <v>255</v>
      </c>
      <c r="AEP55" s="385" t="s">
        <v>256</v>
      </c>
      <c r="AEQ55" s="385" t="s">
        <v>257</v>
      </c>
      <c r="AER55" s="385" t="s">
        <v>226</v>
      </c>
      <c r="AES55" s="385" t="s">
        <v>258</v>
      </c>
      <c r="AET55" s="385" t="s">
        <v>240</v>
      </c>
      <c r="AEU55" s="385" t="s">
        <v>259</v>
      </c>
      <c r="AEV55" s="385" t="s">
        <v>255</v>
      </c>
      <c r="AEW55" s="385" t="s">
        <v>256</v>
      </c>
      <c r="AEX55" s="385" t="s">
        <v>260</v>
      </c>
      <c r="AHE55" s="385" t="s">
        <v>262</v>
      </c>
      <c r="AHF55" s="385" t="s">
        <v>263</v>
      </c>
      <c r="AHQ55" s="385">
        <f t="shared" ref="AHQ55" ca="1" si="5113">IF(AHR56="",SUM(AID4:AII4),IF(AHR57="",SUM(AID5:AII5),IF(AHR58="",SUM(AID6:AII6),IF(AHR59="",SUM(AID7:AII7),0))))</f>
        <v>0</v>
      </c>
      <c r="AHR55" s="385" t="s">
        <v>264</v>
      </c>
      <c r="AHS55" s="385" t="s">
        <v>242</v>
      </c>
      <c r="AHT55" s="385" t="s">
        <v>34</v>
      </c>
      <c r="AHU55" s="385" t="s">
        <v>243</v>
      </c>
      <c r="AHV55" s="385" t="s">
        <v>240</v>
      </c>
      <c r="AHW55" s="385" t="s">
        <v>241</v>
      </c>
      <c r="AHX55" s="385" t="s">
        <v>244</v>
      </c>
      <c r="AHY55" s="385" t="s">
        <v>253</v>
      </c>
      <c r="AHZ55" s="385" t="s">
        <v>254</v>
      </c>
      <c r="AIA55" s="385" t="s">
        <v>255</v>
      </c>
      <c r="AIB55" s="385" t="s">
        <v>256</v>
      </c>
      <c r="AIC55" s="385" t="s">
        <v>257</v>
      </c>
      <c r="AID55" s="385" t="s">
        <v>226</v>
      </c>
      <c r="AIE55" s="385" t="s">
        <v>258</v>
      </c>
      <c r="AIF55" s="385" t="s">
        <v>240</v>
      </c>
      <c r="AIG55" s="385" t="s">
        <v>259</v>
      </c>
      <c r="AIH55" s="385" t="s">
        <v>255</v>
      </c>
      <c r="AII55" s="385" t="s">
        <v>256</v>
      </c>
      <c r="AIJ55" s="385" t="s">
        <v>260</v>
      </c>
      <c r="AIK55" s="385">
        <f t="shared" ref="AIK55" ca="1" si="5114">IF(AIL57="",SUM(AIX5:AJC5),IF(AIL58="",SUM(AIX6:AJC6),IF(AIL59="",SUM(AIX7:AJC7),0)))</f>
        <v>0</v>
      </c>
      <c r="AIL55" s="385" t="s">
        <v>265</v>
      </c>
      <c r="AIM55" s="385" t="s">
        <v>242</v>
      </c>
      <c r="AIN55" s="385" t="s">
        <v>34</v>
      </c>
      <c r="AIO55" s="385" t="s">
        <v>243</v>
      </c>
      <c r="AIP55" s="385" t="s">
        <v>240</v>
      </c>
      <c r="AIQ55" s="385" t="s">
        <v>241</v>
      </c>
      <c r="AIR55" s="385" t="s">
        <v>244</v>
      </c>
      <c r="AIS55" s="385" t="s">
        <v>253</v>
      </c>
      <c r="AIT55" s="385" t="s">
        <v>254</v>
      </c>
      <c r="AIU55" s="385" t="s">
        <v>255</v>
      </c>
      <c r="AIV55" s="385" t="s">
        <v>256</v>
      </c>
      <c r="AIW55" s="385" t="s">
        <v>257</v>
      </c>
      <c r="AIX55" s="385" t="s">
        <v>226</v>
      </c>
      <c r="AIY55" s="385" t="s">
        <v>258</v>
      </c>
      <c r="AIZ55" s="385" t="s">
        <v>240</v>
      </c>
      <c r="AJA55" s="385" t="s">
        <v>259</v>
      </c>
      <c r="AJB55" s="385" t="s">
        <v>255</v>
      </c>
      <c r="AJC55" s="385" t="s">
        <v>256</v>
      </c>
      <c r="AJD55" s="385" t="s">
        <v>260</v>
      </c>
      <c r="ALK55" s="385" t="s">
        <v>262</v>
      </c>
      <c r="ALL55" s="385" t="s">
        <v>263</v>
      </c>
      <c r="ALW55" s="385">
        <f t="shared" ref="ALW55" ca="1" si="5115">IF(ALX56="",SUM(AMJ4:AMO4),IF(ALX57="",SUM(AMJ5:AMO5),IF(ALX58="",SUM(AMJ6:AMO6),IF(ALX59="",SUM(AMJ7:AMO7),0))))</f>
        <v>0</v>
      </c>
      <c r="ALX55" s="385" t="s">
        <v>264</v>
      </c>
      <c r="ALY55" s="385" t="s">
        <v>242</v>
      </c>
      <c r="ALZ55" s="385" t="s">
        <v>34</v>
      </c>
      <c r="AMA55" s="385" t="s">
        <v>243</v>
      </c>
      <c r="AMB55" s="385" t="s">
        <v>240</v>
      </c>
      <c r="AMC55" s="385" t="s">
        <v>241</v>
      </c>
      <c r="AMD55" s="385" t="s">
        <v>244</v>
      </c>
      <c r="AME55" s="385" t="s">
        <v>253</v>
      </c>
      <c r="AMF55" s="385" t="s">
        <v>254</v>
      </c>
      <c r="AMG55" s="385" t="s">
        <v>255</v>
      </c>
      <c r="AMH55" s="385" t="s">
        <v>256</v>
      </c>
      <c r="AMI55" s="385" t="s">
        <v>257</v>
      </c>
      <c r="AMJ55" s="385" t="s">
        <v>226</v>
      </c>
      <c r="AMK55" s="385" t="s">
        <v>258</v>
      </c>
      <c r="AML55" s="385" t="s">
        <v>240</v>
      </c>
      <c r="AMM55" s="385" t="s">
        <v>259</v>
      </c>
      <c r="AMN55" s="385" t="s">
        <v>255</v>
      </c>
      <c r="AMO55" s="385" t="s">
        <v>256</v>
      </c>
      <c r="AMP55" s="385" t="s">
        <v>260</v>
      </c>
      <c r="AMQ55" s="385">
        <f t="shared" ref="AMQ55" ca="1" si="5116">IF(AMR57="",SUM(AND5:ANI5),IF(AMR58="",SUM(AND6:ANI6),IF(AMR59="",SUM(AND7:ANI7),0)))</f>
        <v>0</v>
      </c>
      <c r="AMR55" s="385" t="s">
        <v>265</v>
      </c>
      <c r="AMS55" s="385" t="s">
        <v>242</v>
      </c>
      <c r="AMT55" s="385" t="s">
        <v>34</v>
      </c>
      <c r="AMU55" s="385" t="s">
        <v>243</v>
      </c>
      <c r="AMV55" s="385" t="s">
        <v>240</v>
      </c>
      <c r="AMW55" s="385" t="s">
        <v>241</v>
      </c>
      <c r="AMX55" s="385" t="s">
        <v>244</v>
      </c>
      <c r="AMY55" s="385" t="s">
        <v>253</v>
      </c>
      <c r="AMZ55" s="385" t="s">
        <v>254</v>
      </c>
      <c r="ANA55" s="385" t="s">
        <v>255</v>
      </c>
      <c r="ANB55" s="385" t="s">
        <v>256</v>
      </c>
      <c r="ANC55" s="385" t="s">
        <v>257</v>
      </c>
      <c r="AND55" s="385" t="s">
        <v>226</v>
      </c>
      <c r="ANE55" s="385" t="s">
        <v>258</v>
      </c>
      <c r="ANF55" s="385" t="s">
        <v>240</v>
      </c>
      <c r="ANG55" s="385" t="s">
        <v>259</v>
      </c>
      <c r="ANH55" s="385" t="s">
        <v>255</v>
      </c>
      <c r="ANI55" s="385" t="s">
        <v>256</v>
      </c>
      <c r="ANJ55" s="385" t="s">
        <v>260</v>
      </c>
      <c r="APQ55" s="385" t="s">
        <v>262</v>
      </c>
      <c r="APR55" s="385" t="s">
        <v>263</v>
      </c>
      <c r="AQC55" s="385">
        <f t="shared" ref="AQC55" ca="1" si="5117">IF(AQD56="",SUM(AQP4:AQU4),IF(AQD57="",SUM(AQP5:AQU5),IF(AQD58="",SUM(AQP6:AQU6),IF(AQD59="",SUM(AQP7:AQU7),0))))</f>
        <v>0</v>
      </c>
      <c r="AQD55" s="385" t="s">
        <v>264</v>
      </c>
      <c r="AQE55" s="385" t="s">
        <v>242</v>
      </c>
      <c r="AQF55" s="385" t="s">
        <v>34</v>
      </c>
      <c r="AQG55" s="385" t="s">
        <v>243</v>
      </c>
      <c r="AQH55" s="385" t="s">
        <v>240</v>
      </c>
      <c r="AQI55" s="385" t="s">
        <v>241</v>
      </c>
      <c r="AQJ55" s="385" t="s">
        <v>244</v>
      </c>
      <c r="AQK55" s="385" t="s">
        <v>253</v>
      </c>
      <c r="AQL55" s="385" t="s">
        <v>254</v>
      </c>
      <c r="AQM55" s="385" t="s">
        <v>255</v>
      </c>
      <c r="AQN55" s="385" t="s">
        <v>256</v>
      </c>
      <c r="AQO55" s="385" t="s">
        <v>257</v>
      </c>
      <c r="AQP55" s="385" t="s">
        <v>226</v>
      </c>
      <c r="AQQ55" s="385" t="s">
        <v>258</v>
      </c>
      <c r="AQR55" s="385" t="s">
        <v>240</v>
      </c>
      <c r="AQS55" s="385" t="s">
        <v>259</v>
      </c>
      <c r="AQT55" s="385" t="s">
        <v>255</v>
      </c>
      <c r="AQU55" s="385" t="s">
        <v>256</v>
      </c>
      <c r="AQV55" s="385" t="s">
        <v>260</v>
      </c>
      <c r="AQW55" s="385">
        <f t="shared" ref="AQW55" ca="1" si="5118">IF(AQX57="",SUM(ARJ5:ARO5),IF(AQX58="",SUM(ARJ6:ARO6),IF(AQX59="",SUM(ARJ7:ARO7),0)))</f>
        <v>0</v>
      </c>
      <c r="AQX55" s="385" t="s">
        <v>265</v>
      </c>
      <c r="AQY55" s="385" t="s">
        <v>242</v>
      </c>
      <c r="AQZ55" s="385" t="s">
        <v>34</v>
      </c>
      <c r="ARA55" s="385" t="s">
        <v>243</v>
      </c>
      <c r="ARB55" s="385" t="s">
        <v>240</v>
      </c>
      <c r="ARC55" s="385" t="s">
        <v>241</v>
      </c>
      <c r="ARD55" s="385" t="s">
        <v>244</v>
      </c>
      <c r="ARE55" s="385" t="s">
        <v>253</v>
      </c>
      <c r="ARF55" s="385" t="s">
        <v>254</v>
      </c>
      <c r="ARG55" s="385" t="s">
        <v>255</v>
      </c>
      <c r="ARH55" s="385" t="s">
        <v>256</v>
      </c>
      <c r="ARI55" s="385" t="s">
        <v>257</v>
      </c>
      <c r="ARJ55" s="385" t="s">
        <v>226</v>
      </c>
      <c r="ARK55" s="385" t="s">
        <v>258</v>
      </c>
      <c r="ARL55" s="385" t="s">
        <v>240</v>
      </c>
      <c r="ARM55" s="385" t="s">
        <v>259</v>
      </c>
      <c r="ARN55" s="385" t="s">
        <v>255</v>
      </c>
      <c r="ARO55" s="385" t="s">
        <v>256</v>
      </c>
      <c r="ARP55" s="385" t="s">
        <v>260</v>
      </c>
    </row>
    <row r="56" spans="9:1995 2085:2985 3075:4085 4175:5075 5165:6065 6155:7165 7255:8155 8245:9145 9235:10233 10245:11219" x14ac:dyDescent="0.25">
      <c r="J56" s="385">
        <f>IF(COUNTIF(J4:J7,4)=4,1,SUMPRODUCT((J4:J7=J4)*(I4:I7=I4)*(G4:G7&gt;G4))+1)</f>
        <v>1</v>
      </c>
      <c r="U56" s="385">
        <f>IF(V4&lt;&gt;"",SUMPRODUCT((AC4:AC7=AC4)*(AB4:AB7=AB4)*(Z4:Z7=Z4)*(AA4:AA7=AA4)),"")</f>
        <v>4</v>
      </c>
      <c r="V56" s="385" t="str">
        <f>IF(AND(U56&lt;&gt;"",U56&gt;1),V4,"")</f>
        <v>Finland</v>
      </c>
      <c r="W56" s="385">
        <f>SUMPRODUCT((DA3:DA54=V56)*(DD3:DD54=V57)*(DE3:DE54="W"))+SUMPRODUCT((DA3:DA54=V56)*(DD3:DD54=V58)*(DE3:DE54="W"))+SUMPRODUCT((DA3:DA54=V56)*(DD3:DD54=V59)*(DE3:DE54="W"))+SUMPRODUCT((DA3:DA54=V56)*(DD3:DD54=V60)*(DE3:DE54="W"))+SUMPRODUCT((DA3:DA54=V57)*(DD3:DD54=V56)*(DF3:DF54="W"))+SUMPRODUCT((DA3:DA54=V58)*(DD3:DD54=V56)*(DF3:DF54="W"))+SUMPRODUCT((DA3:DA54=V59)*(DD3:DD54=V56)*(DF3:DF54="W"))+SUMPRODUCT((DA3:DA54=V60)*(DD3:DD54=V56)*(DF3:DF54="W"))</f>
        <v>0</v>
      </c>
      <c r="X56" s="385">
        <f>SUMPRODUCT((DA3:DA54=V56)*(DD3:DD54=V57)*(DE3:DE54="D"))+SUMPRODUCT((DA3:DA54=V56)*(DD3:DD54=V58)*(DE3:DE54="D"))+SUMPRODUCT((DA3:DA54=V56)*(DD3:DD54=V59)*(DE3:DE54="D"))+SUMPRODUCT((DA3:DA54=V56)*(DD3:DD54=V60)*(DE3:DE54="D"))+SUMPRODUCT((DA3:DA54=V57)*(DD3:DD54=V56)*(DE3:DE54="D"))+SUMPRODUCT((DA3:DA54=V58)*(DD3:DD54=V56)*(DE3:DE54="D"))+SUMPRODUCT((DA3:DA54=V59)*(DD3:DD54=V56)*(DE3:DE54="D"))+SUMPRODUCT((DA3:DA54=V60)*(DD3:DD54=V56)*(DE3:DE54="D"))</f>
        <v>0</v>
      </c>
      <c r="Y56" s="385">
        <f>SUMPRODUCT((DA3:DA54=V56)*(DD3:DD54=V57)*(DE3:DE54="L"))+SUMPRODUCT((DA3:DA54=V56)*(DD3:DD54=V58)*(DE3:DE54="L"))+SUMPRODUCT((DA3:DA54=V56)*(DD3:DD54=V59)*(DE3:DE54="L"))+SUMPRODUCT((DA3:DA54=V56)*(DD3:DD54=V60)*(DE3:DE54="L"))+SUMPRODUCT((DA3:DA54=V57)*(DD3:DD54=V56)*(DF3:DF54="L"))+SUMPRODUCT((DA3:DA54=V58)*(DD3:DD54=V56)*(DF3:DF54="L"))+SUMPRODUCT((DA3:DA54=V59)*(DD3:DD54=V56)*(DF3:DF54="L"))+SUMPRODUCT((DA3:DA54=V60)*(DD3:DD54=V56)*(DF3:DF54="L"))</f>
        <v>0</v>
      </c>
      <c r="Z56" s="385">
        <f>SUMPRODUCT((DA3:DA54=V56)*(DD3:DD54=V57)*DB3:DB54)+SUMPRODUCT((DA3:DA54=V56)*(DD3:DD54=V58)*DB3:DB54)+SUMPRODUCT((DA3:DA54=V56)*(DD3:DD54=V59)*DB3:DB54)+SUMPRODUCT((DA3:DA54=V56)*(DD3:DD54=V60)*DB3:DB54)+SUMPRODUCT((DA3:DA54=V57)*(DD3:DD54=V56)*DC3:DC54)+SUMPRODUCT((DA3:DA54=V58)*(DD3:DD54=V56)*DC3:DC54)+SUMPRODUCT((DA3:DA54=V59)*(DD3:DD54=V56)*DC3:DC54)+SUMPRODUCT((DA3:DA54=V60)*(DD3:DD54=V56)*DC3:DC54)</f>
        <v>0</v>
      </c>
      <c r="AA56" s="385">
        <f>SUMPRODUCT((DA3:DA54=V56)*(DD3:DD54=V57)*DC3:DC54)+SUMPRODUCT((DA3:DA54=V56)*(DD3:DD54=V58)*DC3:DC54)+SUMPRODUCT((DA3:DA54=V56)*(DD3:DD54=V59)*DC3:DC54)+SUMPRODUCT((DA3:DA54=V56)*(DD3:DD54=V60)*DC3:DC54)+SUMPRODUCT((DA3:DA54=V57)*(DD3:DD54=V56)*DB3:DB54)+SUMPRODUCT((DA3:DA54=V58)*(DD3:DD54=V56)*DB3:DB54)+SUMPRODUCT((DA3:DA54=V59)*(DD3:DD54=V56)*DB3:DB54)+SUMPRODUCT((DA3:DA54=V60)*(DD3:DD54=V56)*DB3:DB54)</f>
        <v>0</v>
      </c>
      <c r="AB56" s="385">
        <f>Z56-AA56+1000</f>
        <v>1000</v>
      </c>
      <c r="AC56" s="385">
        <f>IF(V56&lt;&gt;"",W56*3+X56*1,"")</f>
        <v>0</v>
      </c>
      <c r="AD56" s="385">
        <f>IF(V56&lt;&gt;"",VLOOKUP(V56,C4:I52,7,FALSE),"")</f>
        <v>1000</v>
      </c>
      <c r="AE56" s="385">
        <f>IF(V56&lt;&gt;"",VLOOKUP(V56,C4:I52,5,FALSE),"")</f>
        <v>0</v>
      </c>
      <c r="AF56" s="385">
        <f>IF(V56&lt;&gt;"",VLOOKUP(V56,C4:K52,9,FALSE),"")</f>
        <v>8</v>
      </c>
      <c r="AG56" s="385">
        <f>AC56</f>
        <v>0</v>
      </c>
      <c r="AH56" s="385">
        <f>IF(V56&lt;&gt;"",RANK(AG56,AG56:AG60),"")</f>
        <v>1</v>
      </c>
      <c r="AI56" s="385">
        <f>IF(V56&lt;&gt;"",SUMPRODUCT((AG56:AG60=AG56)*(AB56:AB60&gt;AB56)),"")</f>
        <v>0</v>
      </c>
      <c r="AJ56" s="385">
        <f>IF(V56&lt;&gt;"",SUMPRODUCT((AG56:AG60=AG56)*(AB56:AB60=AB56)*(Z56:Z60&gt;Z56)),"")</f>
        <v>0</v>
      </c>
      <c r="AK56" s="385">
        <f>IF(V56&lt;&gt;"",SUMPRODUCT((AG56:AG60=AG56)*(AB56:AB60=AB56)*(Z56:Z60=Z56)*(AD56:AD60&gt;AD56)),"")</f>
        <v>0</v>
      </c>
      <c r="AL56" s="385">
        <f>IF(V56&lt;&gt;"",SUMPRODUCT((AG56:AG60=AG56)*(AB56:AB60=AB56)*(Z56:Z60=Z56)*(AD56:AD60=AD56)*(AE56:AE60&gt;AE56)),"")</f>
        <v>0</v>
      </c>
      <c r="AM56" s="385">
        <f>IF(V56&lt;&gt;"",SUMPRODUCT((AG56:AG60=AG56)*(AB56:AB60=AB56)*(Z56:Z60=Z56)*(AD56:AD60=AD56)*(AE56:AE60=AE56)*(AF56:AF60&gt;AF56)),"")</f>
        <v>3</v>
      </c>
      <c r="AN56" s="385">
        <f>IF(V56&lt;&gt;"",SUM(AH56:AM56),"")</f>
        <v>4</v>
      </c>
      <c r="DP56" s="385">
        <f ca="1">IF(COUNTIF(DP4:DP7,4)=4,1,SUMPRODUCT((DP4:DP7=DP4)*(DO4:DO7=DO4)*(DM4:DM7&gt;DM4))+1)</f>
        <v>1</v>
      </c>
      <c r="EA56" s="385">
        <f ca="1">IF(EB4&lt;&gt;"",SUMPRODUCT((EI4:EI7=EI4)*(EH4:EH7=EH4)*(EF4:EF7=EF4)*(EG4:EG7=EG4)),"")</f>
        <v>4</v>
      </c>
      <c r="EB56" s="385" t="str">
        <f ca="1">IF(AND(EA56&lt;&gt;"",EA56&gt;1),EB4,"")</f>
        <v>Finland</v>
      </c>
      <c r="EC56" s="385">
        <f ca="1">SUMPRODUCT((HG3:HG54=EB56)*(HJ3:HJ54=EB57)*(HK3:HK54="W"))+SUMPRODUCT((HG3:HG54=EB56)*(HJ3:HJ54=EB58)*(HK3:HK54="W"))+SUMPRODUCT((HG3:HG54=EB56)*(HJ3:HJ54=EB59)*(HK3:HK54="W"))+SUMPRODUCT((HG3:HG54=EB56)*(HJ3:HJ54=EB60)*(HK3:HK54="W"))+SUMPRODUCT((HG3:HG54=EB57)*(HJ3:HJ54=EB56)*(HL3:HL54="W"))+SUMPRODUCT((HG3:HG54=EB58)*(HJ3:HJ54=EB56)*(HL3:HL54="W"))+SUMPRODUCT((HG3:HG54=EB59)*(HJ3:HJ54=EB56)*(HL3:HL54="W"))+SUMPRODUCT((HG3:HG54=EB60)*(HJ3:HJ54=EB56)*(HL3:HL54="W"))</f>
        <v>0</v>
      </c>
      <c r="ED56" s="385">
        <f ca="1">SUMPRODUCT((HG3:HG54=EB56)*(HJ3:HJ54=EB57)*(HK3:HK54="D"))+SUMPRODUCT((HG3:HG54=EB56)*(HJ3:HJ54=EB58)*(HK3:HK54="D"))+SUMPRODUCT((HG3:HG54=EB56)*(HJ3:HJ54=EB59)*(HK3:HK54="D"))+SUMPRODUCT((HG3:HG54=EB56)*(HJ3:HJ54=EB60)*(HK3:HK54="D"))+SUMPRODUCT((HG3:HG54=EB57)*(HJ3:HJ54=EB56)*(HK3:HK54="D"))+SUMPRODUCT((HG3:HG54=EB58)*(HJ3:HJ54=EB56)*(HK3:HK54="D"))+SUMPRODUCT((HG3:HG54=EB59)*(HJ3:HJ54=EB56)*(HK3:HK54="D"))+SUMPRODUCT((HG3:HG54=EB60)*(HJ3:HJ54=EB56)*(HK3:HK54="D"))</f>
        <v>0</v>
      </c>
      <c r="EE56" s="385">
        <f ca="1">SUMPRODUCT((HG3:HG54=EB56)*(HJ3:HJ54=EB57)*(HK3:HK54="L"))+SUMPRODUCT((HG3:HG54=EB56)*(HJ3:HJ54=EB58)*(HK3:HK54="L"))+SUMPRODUCT((HG3:HG54=EB56)*(HJ3:HJ54=EB59)*(HK3:HK54="L"))+SUMPRODUCT((HG3:HG54=EB56)*(HJ3:HJ54=EB60)*(HK3:HK54="L"))+SUMPRODUCT((HG3:HG54=EB57)*(HJ3:HJ54=EB56)*(HL3:HL54="L"))+SUMPRODUCT((HG3:HG54=EB58)*(HJ3:HJ54=EB56)*(HL3:HL54="L"))+SUMPRODUCT((HG3:HG54=EB59)*(HJ3:HJ54=EB56)*(HL3:HL54="L"))+SUMPRODUCT((HG3:HG54=EB60)*(HJ3:HJ54=EB56)*(HL3:HL54="L"))</f>
        <v>0</v>
      </c>
      <c r="EF56" s="385">
        <f ca="1">SUMPRODUCT((HG3:HG54=EB56)*(HJ3:HJ54=EB57)*HH3:HH54)+SUMPRODUCT((HG3:HG54=EB56)*(HJ3:HJ54=EB58)*HH3:HH54)+SUMPRODUCT((HG3:HG54=EB56)*(HJ3:HJ54=EB59)*HH3:HH54)+SUMPRODUCT((HG3:HG54=EB56)*(HJ3:HJ54=EB60)*HH3:HH54)+SUMPRODUCT((HG3:HG54=EB57)*(HJ3:HJ54=EB56)*HI3:HI54)+SUMPRODUCT((HG3:HG54=EB58)*(HJ3:HJ54=EB56)*HI3:HI54)+SUMPRODUCT((HG3:HG54=EB59)*(HJ3:HJ54=EB56)*HI3:HI54)+SUMPRODUCT((HG3:HG54=EB60)*(HJ3:HJ54=EB56)*HI3:HI54)</f>
        <v>0</v>
      </c>
      <c r="EG56" s="385">
        <f ca="1">SUMPRODUCT((HG3:HG54=EB56)*(HJ3:HJ54=EB57)*HI3:HI54)+SUMPRODUCT((HG3:HG54=EB56)*(HJ3:HJ54=EB58)*HI3:HI54)+SUMPRODUCT((HG3:HG54=EB56)*(HJ3:HJ54=EB59)*HI3:HI54)+SUMPRODUCT((HG3:HG54=EB56)*(HJ3:HJ54=EB60)*HI3:HI54)+SUMPRODUCT((HG3:HG54=EB57)*(HJ3:HJ54=EB56)*HH3:HH54)+SUMPRODUCT((HG3:HG54=EB58)*(HJ3:HJ54=EB56)*HH3:HH54)+SUMPRODUCT((HG3:HG54=EB59)*(HJ3:HJ54=EB56)*HH3:HH54)+SUMPRODUCT((HG3:HG54=EB60)*(HJ3:HJ54=EB56)*HH3:HH54)</f>
        <v>0</v>
      </c>
      <c r="EH56" s="385">
        <f ca="1">EF56-EG56+1000</f>
        <v>1000</v>
      </c>
      <c r="EI56" s="385">
        <f ca="1">IF(EB56&lt;&gt;"",EC56*3+ED56*1,"")</f>
        <v>0</v>
      </c>
      <c r="EJ56" s="385">
        <f ca="1">IF(EB56&lt;&gt;"",VLOOKUP(EB56,DI4:DO52,7,FALSE),"")</f>
        <v>1000</v>
      </c>
      <c r="EK56" s="385">
        <f ca="1">IF(EB56&lt;&gt;"",VLOOKUP(EB56,DI4:DO52,5,FALSE),"")</f>
        <v>0</v>
      </c>
      <c r="EL56" s="385">
        <f ca="1">IF(EB56&lt;&gt;"",VLOOKUP(EB56,DI4:DQ52,9,FALSE),"")</f>
        <v>8</v>
      </c>
      <c r="EM56" s="385">
        <f ca="1">EI56</f>
        <v>0</v>
      </c>
      <c r="EN56" s="385">
        <f ca="1">IF(EB56&lt;&gt;"",RANK(EM56,EM56:EM60),"")</f>
        <v>1</v>
      </c>
      <c r="EO56" s="385">
        <f ca="1">IF(EB56&lt;&gt;"",SUMPRODUCT((EM56:EM60=EM56)*(EH56:EH60&gt;EH56)),"")</f>
        <v>0</v>
      </c>
      <c r="EP56" s="385">
        <f ca="1">IF(EB56&lt;&gt;"",SUMPRODUCT((EM56:EM60=EM56)*(EH56:EH60=EH56)*(EF56:EF60&gt;EF56)),"")</f>
        <v>0</v>
      </c>
      <c r="EQ56" s="385">
        <f ca="1">IF(EB56&lt;&gt;"",SUMPRODUCT((EM56:EM60=EM56)*(EH56:EH60=EH56)*(EF56:EF60=EF56)*(EJ56:EJ60&gt;EJ56)),"")</f>
        <v>0</v>
      </c>
      <c r="ER56" s="385">
        <f ca="1">IF(EB56&lt;&gt;"",SUMPRODUCT((EM56:EM60=EM56)*(EH56:EH60=EH56)*(EF56:EF60=EF56)*(EJ56:EJ60=EJ56)*(EK56:EK60&gt;EK56)),"")</f>
        <v>0</v>
      </c>
      <c r="ES56" s="385">
        <f ca="1">IF(EB56&lt;&gt;"",SUMPRODUCT((EM56:EM60=EM56)*(EH56:EH60=EH56)*(EF56:EF60=EF56)*(EJ56:EJ60=EJ56)*(EK56:EK60=EK56)*(EL56:EL60&gt;EL56)),"")</f>
        <v>3</v>
      </c>
      <c r="ET56" s="385">
        <f ca="1">IF(EB56&lt;&gt;"",SUM(EN56:ES56),"")</f>
        <v>4</v>
      </c>
      <c r="HV56" s="385">
        <f ca="1">IF(COUNTIF(HV4:HV7,4)=4,1,SUMPRODUCT((HV4:HV7=HV4)*(HU4:HU7=HU4)*(HS4:HS7&gt;HS4))+1)</f>
        <v>1</v>
      </c>
      <c r="IG56" s="385">
        <f t="shared" ref="IG56" ca="1" si="5119">IF(IH4&lt;&gt;"",SUMPRODUCT((IO4:IO7=IO4)*(IN4:IN7=IN4)*(IL4:IL7=IL4)*(IM4:IM7=IM4)),"")</f>
        <v>4</v>
      </c>
      <c r="IH56" s="385" t="str">
        <f t="shared" ref="IH56" ca="1" si="5120">IF(AND(IG56&lt;&gt;"",IG56&gt;1),IH4,"")</f>
        <v>Finland</v>
      </c>
      <c r="II56" s="385">
        <f ca="1">SUMPRODUCT((LM3:LM54=IH56)*(LP3:LP54=IH57)*(LQ3:LQ54="W"))+SUMPRODUCT((LM3:LM54=IH56)*(LP3:LP54=IH58)*(LQ3:LQ54="W"))+SUMPRODUCT((LM3:LM54=IH56)*(LP3:LP54=IH59)*(LQ3:LQ54="W"))+SUMPRODUCT((LM3:LM54=IH56)*(LP3:LP54=IH60)*(LQ3:LQ54="W"))+SUMPRODUCT((LM3:LM54=IH57)*(LP3:LP54=IH56)*(LR3:LR54="W"))+SUMPRODUCT((LM3:LM54=IH58)*(LP3:LP54=IH56)*(LR3:LR54="W"))+SUMPRODUCT((LM3:LM54=IH59)*(LP3:LP54=IH56)*(LR3:LR54="W"))+SUMPRODUCT((LM3:LM54=IH60)*(LP3:LP54=IH56)*(LR3:LR54="W"))</f>
        <v>0</v>
      </c>
      <c r="IJ56" s="385">
        <f ca="1">SUMPRODUCT((LM3:LM54=IH56)*(LP3:LP54=IH57)*(LQ3:LQ54="D"))+SUMPRODUCT((LM3:LM54=IH56)*(LP3:LP54=IH58)*(LQ3:LQ54="D"))+SUMPRODUCT((LM3:LM54=IH56)*(LP3:LP54=IH59)*(LQ3:LQ54="D"))+SUMPRODUCT((LM3:LM54=IH56)*(LP3:LP54=IH60)*(LQ3:LQ54="D"))+SUMPRODUCT((LM3:LM54=IH57)*(LP3:LP54=IH56)*(LQ3:LQ54="D"))+SUMPRODUCT((LM3:LM54=IH58)*(LP3:LP54=IH56)*(LQ3:LQ54="D"))+SUMPRODUCT((LM3:LM54=IH59)*(LP3:LP54=IH56)*(LQ3:LQ54="D"))+SUMPRODUCT((LM3:LM54=IH60)*(LP3:LP54=IH56)*(LQ3:LQ54="D"))</f>
        <v>0</v>
      </c>
      <c r="IK56" s="385">
        <f ca="1">SUMPRODUCT((LM3:LM54=IH56)*(LP3:LP54=IH57)*(LQ3:LQ54="L"))+SUMPRODUCT((LM3:LM54=IH56)*(LP3:LP54=IH58)*(LQ3:LQ54="L"))+SUMPRODUCT((LM3:LM54=IH56)*(LP3:LP54=IH59)*(LQ3:LQ54="L"))+SUMPRODUCT((LM3:LM54=IH56)*(LP3:LP54=IH60)*(LQ3:LQ54="L"))+SUMPRODUCT((LM3:LM54=IH57)*(LP3:LP54=IH56)*(LR3:LR54="L"))+SUMPRODUCT((LM3:LM54=IH58)*(LP3:LP54=IH56)*(LR3:LR54="L"))+SUMPRODUCT((LM3:LM54=IH59)*(LP3:LP54=IH56)*(LR3:LR54="L"))+SUMPRODUCT((LM3:LM54=IH60)*(LP3:LP54=IH56)*(LR3:LR54="L"))</f>
        <v>0</v>
      </c>
      <c r="IL56" s="385">
        <f ca="1">SUMPRODUCT((LM3:LM54=IH56)*(LP3:LP54=IH57)*LN3:LN54)+SUMPRODUCT((LM3:LM54=IH56)*(LP3:LP54=IH58)*LN3:LN54)+SUMPRODUCT((LM3:LM54=IH56)*(LP3:LP54=IH59)*LN3:LN54)+SUMPRODUCT((LM3:LM54=IH56)*(LP3:LP54=IH60)*LN3:LN54)+SUMPRODUCT((LM3:LM54=IH57)*(LP3:LP54=IH56)*LO3:LO54)+SUMPRODUCT((LM3:LM54=IH58)*(LP3:LP54=IH56)*LO3:LO54)+SUMPRODUCT((LM3:LM54=IH59)*(LP3:LP54=IH56)*LO3:LO54)+SUMPRODUCT((LM3:LM54=IH60)*(LP3:LP54=IH56)*LO3:LO54)</f>
        <v>0</v>
      </c>
      <c r="IM56" s="385">
        <f ca="1">SUMPRODUCT((LM3:LM54=IH56)*(LP3:LP54=IH57)*LO3:LO54)+SUMPRODUCT((LM3:LM54=IH56)*(LP3:LP54=IH58)*LO3:LO54)+SUMPRODUCT((LM3:LM54=IH56)*(LP3:LP54=IH59)*LO3:LO54)+SUMPRODUCT((LM3:LM54=IH56)*(LP3:LP54=IH60)*LO3:LO54)+SUMPRODUCT((LM3:LM54=IH57)*(LP3:LP54=IH56)*LN3:LN54)+SUMPRODUCT((LM3:LM54=IH58)*(LP3:LP54=IH56)*LN3:LN54)+SUMPRODUCT((LM3:LM54=IH59)*(LP3:LP54=IH56)*LN3:LN54)+SUMPRODUCT((LM3:LM54=IH60)*(LP3:LP54=IH56)*LN3:LN54)</f>
        <v>0</v>
      </c>
      <c r="IN56" s="385">
        <f t="shared" ref="IN56:IN59" ca="1" si="5121">IL56-IM56+1000</f>
        <v>1000</v>
      </c>
      <c r="IO56" s="385">
        <f t="shared" ref="IO56:IO59" ca="1" si="5122">IF(IH56&lt;&gt;"",II56*3+IJ56*1,"")</f>
        <v>0</v>
      </c>
      <c r="IP56" s="385">
        <f ca="1">IF(IH56&lt;&gt;"",VLOOKUP(IH56,HO4:HU52,7,FALSE),"")</f>
        <v>1000</v>
      </c>
      <c r="IQ56" s="385">
        <f ca="1">IF(IH56&lt;&gt;"",VLOOKUP(IH56,HO4:HU52,5,FALSE),"")</f>
        <v>0</v>
      </c>
      <c r="IR56" s="385">
        <f ca="1">IF(IH56&lt;&gt;"",VLOOKUP(IH56,HO4:HW52,9,FALSE),"")</f>
        <v>8</v>
      </c>
      <c r="IS56" s="385">
        <f t="shared" ref="IS56:IS59" ca="1" si="5123">IO56</f>
        <v>0</v>
      </c>
      <c r="IT56" s="385">
        <f t="shared" ref="IT56" ca="1" si="5124">IF(IH56&lt;&gt;"",RANK(IS56,IS56:IS60),"")</f>
        <v>1</v>
      </c>
      <c r="IU56" s="385">
        <f t="shared" ref="IU56" ca="1" si="5125">IF(IH56&lt;&gt;"",SUMPRODUCT((IS56:IS60=IS56)*(IN56:IN60&gt;IN56)),"")</f>
        <v>0</v>
      </c>
      <c r="IV56" s="385">
        <f t="shared" ref="IV56" ca="1" si="5126">IF(IH56&lt;&gt;"",SUMPRODUCT((IS56:IS60=IS56)*(IN56:IN60=IN56)*(IL56:IL60&gt;IL56)),"")</f>
        <v>0</v>
      </c>
      <c r="IW56" s="385">
        <f t="shared" ref="IW56" ca="1" si="5127">IF(IH56&lt;&gt;"",SUMPRODUCT((IS56:IS60=IS56)*(IN56:IN60=IN56)*(IL56:IL60=IL56)*(IP56:IP60&gt;IP56)),"")</f>
        <v>0</v>
      </c>
      <c r="IX56" s="385">
        <f t="shared" ref="IX56" ca="1" si="5128">IF(IH56&lt;&gt;"",SUMPRODUCT((IS56:IS60=IS56)*(IN56:IN60=IN56)*(IL56:IL60=IL56)*(IP56:IP60=IP56)*(IQ56:IQ60&gt;IQ56)),"")</f>
        <v>0</v>
      </c>
      <c r="IY56" s="385">
        <f t="shared" ref="IY56" ca="1" si="5129">IF(IH56&lt;&gt;"",SUMPRODUCT((IS56:IS60=IS56)*(IN56:IN60=IN56)*(IL56:IL60=IL56)*(IP56:IP60=IP56)*(IQ56:IQ60=IQ56)*(IR56:IR60&gt;IR56)),"")</f>
        <v>3</v>
      </c>
      <c r="IZ56" s="385">
        <f t="shared" ref="IZ56:IZ59" ca="1" si="5130">IF(IH56&lt;&gt;"",SUM(IT56:IY56),"")</f>
        <v>4</v>
      </c>
      <c r="MB56" s="385">
        <f ca="1">IF(COUNTIF(MB4:MB7,4)=4,1,SUMPRODUCT((MB4:MB7=MB4)*(MA4:MA7=MA4)*(LY4:LY7&gt;LY4))+1)</f>
        <v>1</v>
      </c>
      <c r="MM56" s="385">
        <f t="shared" ref="MM56" ca="1" si="5131">IF(MN4&lt;&gt;"",SUMPRODUCT((MU4:MU7=MU4)*(MT4:MT7=MT4)*(MR4:MR7=MR4)*(MS4:MS7=MS4)),"")</f>
        <v>4</v>
      </c>
      <c r="MN56" s="385" t="str">
        <f t="shared" ref="MN56" ca="1" si="5132">IF(AND(MM56&lt;&gt;"",MM56&gt;1),MN4,"")</f>
        <v>Finland</v>
      </c>
      <c r="MO56" s="385">
        <f ca="1">SUMPRODUCT((PS3:PS54=MN56)*(PV3:PV54=MN57)*(PW3:PW54="W"))+SUMPRODUCT((PS3:PS54=MN56)*(PV3:PV54=MN58)*(PW3:PW54="W"))+SUMPRODUCT((PS3:PS54=MN56)*(PV3:PV54=MN59)*(PW3:PW54="W"))+SUMPRODUCT((PS3:PS54=MN56)*(PV3:PV54=MN60)*(PW3:PW54="W"))+SUMPRODUCT((PS3:PS54=MN57)*(PV3:PV54=MN56)*(PX3:PX54="W"))+SUMPRODUCT((PS3:PS54=MN58)*(PV3:PV54=MN56)*(PX3:PX54="W"))+SUMPRODUCT((PS3:PS54=MN59)*(PV3:PV54=MN56)*(PX3:PX54="W"))+SUMPRODUCT((PS3:PS54=MN60)*(PV3:PV54=MN56)*(PX3:PX54="W"))</f>
        <v>0</v>
      </c>
      <c r="MP56" s="385">
        <f ca="1">SUMPRODUCT((PS3:PS54=MN56)*(PV3:PV54=MN57)*(PW3:PW54="D"))+SUMPRODUCT((PS3:PS54=MN56)*(PV3:PV54=MN58)*(PW3:PW54="D"))+SUMPRODUCT((PS3:PS54=MN56)*(PV3:PV54=MN59)*(PW3:PW54="D"))+SUMPRODUCT((PS3:PS54=MN56)*(PV3:PV54=MN60)*(PW3:PW54="D"))+SUMPRODUCT((PS3:PS54=MN57)*(PV3:PV54=MN56)*(PW3:PW54="D"))+SUMPRODUCT((PS3:PS54=MN58)*(PV3:PV54=MN56)*(PW3:PW54="D"))+SUMPRODUCT((PS3:PS54=MN59)*(PV3:PV54=MN56)*(PW3:PW54="D"))+SUMPRODUCT((PS3:PS54=MN60)*(PV3:PV54=MN56)*(PW3:PW54="D"))</f>
        <v>0</v>
      </c>
      <c r="MQ56" s="385">
        <f ca="1">SUMPRODUCT((PS3:PS54=MN56)*(PV3:PV54=MN57)*(PW3:PW54="L"))+SUMPRODUCT((PS3:PS54=MN56)*(PV3:PV54=MN58)*(PW3:PW54="L"))+SUMPRODUCT((PS3:PS54=MN56)*(PV3:PV54=MN59)*(PW3:PW54="L"))+SUMPRODUCT((PS3:PS54=MN56)*(PV3:PV54=MN60)*(PW3:PW54="L"))+SUMPRODUCT((PS3:PS54=MN57)*(PV3:PV54=MN56)*(PX3:PX54="L"))+SUMPRODUCT((PS3:PS54=MN58)*(PV3:PV54=MN56)*(PX3:PX54="L"))+SUMPRODUCT((PS3:PS54=MN59)*(PV3:PV54=MN56)*(PX3:PX54="L"))+SUMPRODUCT((PS3:PS54=MN60)*(PV3:PV54=MN56)*(PX3:PX54="L"))</f>
        <v>0</v>
      </c>
      <c r="MR56" s="385">
        <f ca="1">SUMPRODUCT((PS3:PS54=MN56)*(PV3:PV54=MN57)*PT3:PT54)+SUMPRODUCT((PS3:PS54=MN56)*(PV3:PV54=MN58)*PT3:PT54)+SUMPRODUCT((PS3:PS54=MN56)*(PV3:PV54=MN59)*PT3:PT54)+SUMPRODUCT((PS3:PS54=MN56)*(PV3:PV54=MN60)*PT3:PT54)+SUMPRODUCT((PS3:PS54=MN57)*(PV3:PV54=MN56)*PU3:PU54)+SUMPRODUCT((PS3:PS54=MN58)*(PV3:PV54=MN56)*PU3:PU54)+SUMPRODUCT((PS3:PS54=MN59)*(PV3:PV54=MN56)*PU3:PU54)+SUMPRODUCT((PS3:PS54=MN60)*(PV3:PV54=MN56)*PU3:PU54)</f>
        <v>0</v>
      </c>
      <c r="MS56" s="385">
        <f ca="1">SUMPRODUCT((PS3:PS54=MN56)*(PV3:PV54=MN57)*PU3:PU54)+SUMPRODUCT((PS3:PS54=MN56)*(PV3:PV54=MN58)*PU3:PU54)+SUMPRODUCT((PS3:PS54=MN56)*(PV3:PV54=MN59)*PU3:PU54)+SUMPRODUCT((PS3:PS54=MN56)*(PV3:PV54=MN60)*PU3:PU54)+SUMPRODUCT((PS3:PS54=MN57)*(PV3:PV54=MN56)*PT3:PT54)+SUMPRODUCT((PS3:PS54=MN58)*(PV3:PV54=MN56)*PT3:PT54)+SUMPRODUCT((PS3:PS54=MN59)*(PV3:PV54=MN56)*PT3:PT54)+SUMPRODUCT((PS3:PS54=MN60)*(PV3:PV54=MN56)*PT3:PT54)</f>
        <v>0</v>
      </c>
      <c r="MT56" s="385">
        <f t="shared" ref="MT56:MT59" ca="1" si="5133">MR56-MS56+1000</f>
        <v>1000</v>
      </c>
      <c r="MU56" s="385">
        <f t="shared" ref="MU56:MU59" ca="1" si="5134">IF(MN56&lt;&gt;"",MO56*3+MP56*1,"")</f>
        <v>0</v>
      </c>
      <c r="MV56" s="385">
        <f ca="1">IF(MN56&lt;&gt;"",VLOOKUP(MN56,LU4:MA52,7,FALSE),"")</f>
        <v>1000</v>
      </c>
      <c r="MW56" s="385">
        <f ca="1">IF(MN56&lt;&gt;"",VLOOKUP(MN56,LU4:MA52,5,FALSE),"")</f>
        <v>0</v>
      </c>
      <c r="MX56" s="385">
        <f ca="1">IF(MN56&lt;&gt;"",VLOOKUP(MN56,LU4:MC52,9,FALSE),"")</f>
        <v>8</v>
      </c>
      <c r="MY56" s="385">
        <f t="shared" ref="MY56:MY59" ca="1" si="5135">MU56</f>
        <v>0</v>
      </c>
      <c r="MZ56" s="385">
        <f t="shared" ref="MZ56" ca="1" si="5136">IF(MN56&lt;&gt;"",RANK(MY56,MY56:MY60),"")</f>
        <v>1</v>
      </c>
      <c r="NA56" s="385">
        <f t="shared" ref="NA56" ca="1" si="5137">IF(MN56&lt;&gt;"",SUMPRODUCT((MY56:MY60=MY56)*(MT56:MT60&gt;MT56)),"")</f>
        <v>0</v>
      </c>
      <c r="NB56" s="385">
        <f t="shared" ref="NB56" ca="1" si="5138">IF(MN56&lt;&gt;"",SUMPRODUCT((MY56:MY60=MY56)*(MT56:MT60=MT56)*(MR56:MR60&gt;MR56)),"")</f>
        <v>0</v>
      </c>
      <c r="NC56" s="385">
        <f t="shared" ref="NC56" ca="1" si="5139">IF(MN56&lt;&gt;"",SUMPRODUCT((MY56:MY60=MY56)*(MT56:MT60=MT56)*(MR56:MR60=MR56)*(MV56:MV60&gt;MV56)),"")</f>
        <v>0</v>
      </c>
      <c r="ND56" s="385">
        <f t="shared" ref="ND56" ca="1" si="5140">IF(MN56&lt;&gt;"",SUMPRODUCT((MY56:MY60=MY56)*(MT56:MT60=MT56)*(MR56:MR60=MR56)*(MV56:MV60=MV56)*(MW56:MW60&gt;MW56)),"")</f>
        <v>0</v>
      </c>
      <c r="NE56" s="385">
        <f t="shared" ref="NE56" ca="1" si="5141">IF(MN56&lt;&gt;"",SUMPRODUCT((MY56:MY60=MY56)*(MT56:MT60=MT56)*(MR56:MR60=MR56)*(MV56:MV60=MV56)*(MW56:MW60=MW56)*(MX56:MX60&gt;MX56)),"")</f>
        <v>3</v>
      </c>
      <c r="NF56" s="385">
        <f t="shared" ref="NF56:NF59" ca="1" si="5142">IF(MN56&lt;&gt;"",SUM(MZ56:NE56),"")</f>
        <v>4</v>
      </c>
      <c r="QH56" s="385">
        <f ca="1">IF(COUNTIF(QH4:QH7,4)=4,1,SUMPRODUCT((QH4:QH7=QH4)*(QG4:QG7=QG4)*(QE4:QE7&gt;QE4))+1)</f>
        <v>1</v>
      </c>
      <c r="QS56" s="385">
        <f t="shared" ref="QS56" ca="1" si="5143">IF(QT4&lt;&gt;"",SUMPRODUCT((RA4:RA7=RA4)*(QZ4:QZ7=QZ4)*(QX4:QX7=QX4)*(QY4:QY7=QY4)),"")</f>
        <v>4</v>
      </c>
      <c r="QT56" s="385" t="str">
        <f t="shared" ref="QT56" ca="1" si="5144">IF(AND(QS56&lt;&gt;"",QS56&gt;1),QT4,"")</f>
        <v>Finland</v>
      </c>
      <c r="QU56" s="385">
        <f ca="1">SUMPRODUCT((TY3:TY54=QT56)*(UB3:UB54=QT57)*(UC3:UC54="W"))+SUMPRODUCT((TY3:TY54=QT56)*(UB3:UB54=QT58)*(UC3:UC54="W"))+SUMPRODUCT((TY3:TY54=QT56)*(UB3:UB54=QT59)*(UC3:UC54="W"))+SUMPRODUCT((TY3:TY54=QT56)*(UB3:UB54=QT60)*(UC3:UC54="W"))+SUMPRODUCT((TY3:TY54=QT57)*(UB3:UB54=QT56)*(UD3:UD54="W"))+SUMPRODUCT((TY3:TY54=QT58)*(UB3:UB54=QT56)*(UD3:UD54="W"))+SUMPRODUCT((TY3:TY54=QT59)*(UB3:UB54=QT56)*(UD3:UD54="W"))+SUMPRODUCT((TY3:TY54=QT60)*(UB3:UB54=QT56)*(UD3:UD54="W"))</f>
        <v>0</v>
      </c>
      <c r="QV56" s="385">
        <f ca="1">SUMPRODUCT((TY3:TY54=QT56)*(UB3:UB54=QT57)*(UC3:UC54="D"))+SUMPRODUCT((TY3:TY54=QT56)*(UB3:UB54=QT58)*(UC3:UC54="D"))+SUMPRODUCT((TY3:TY54=QT56)*(UB3:UB54=QT59)*(UC3:UC54="D"))+SUMPRODUCT((TY3:TY54=QT56)*(UB3:UB54=QT60)*(UC3:UC54="D"))+SUMPRODUCT((TY3:TY54=QT57)*(UB3:UB54=QT56)*(UC3:UC54="D"))+SUMPRODUCT((TY3:TY54=QT58)*(UB3:UB54=QT56)*(UC3:UC54="D"))+SUMPRODUCT((TY3:TY54=QT59)*(UB3:UB54=QT56)*(UC3:UC54="D"))+SUMPRODUCT((TY3:TY54=QT60)*(UB3:UB54=QT56)*(UC3:UC54="D"))</f>
        <v>0</v>
      </c>
      <c r="QW56" s="385">
        <f ca="1">SUMPRODUCT((TY3:TY54=QT56)*(UB3:UB54=QT57)*(UC3:UC54="L"))+SUMPRODUCT((TY3:TY54=QT56)*(UB3:UB54=QT58)*(UC3:UC54="L"))+SUMPRODUCT((TY3:TY54=QT56)*(UB3:UB54=QT59)*(UC3:UC54="L"))+SUMPRODUCT((TY3:TY54=QT56)*(UB3:UB54=QT60)*(UC3:UC54="L"))+SUMPRODUCT((TY3:TY54=QT57)*(UB3:UB54=QT56)*(UD3:UD54="L"))+SUMPRODUCT((TY3:TY54=QT58)*(UB3:UB54=QT56)*(UD3:UD54="L"))+SUMPRODUCT((TY3:TY54=QT59)*(UB3:UB54=QT56)*(UD3:UD54="L"))+SUMPRODUCT((TY3:TY54=QT60)*(UB3:UB54=QT56)*(UD3:UD54="L"))</f>
        <v>0</v>
      </c>
      <c r="QX56" s="385">
        <f ca="1">SUMPRODUCT((TY3:TY54=QT56)*(UB3:UB54=QT57)*TZ3:TZ54)+SUMPRODUCT((TY3:TY54=QT56)*(UB3:UB54=QT58)*TZ3:TZ54)+SUMPRODUCT((TY3:TY54=QT56)*(UB3:UB54=QT59)*TZ3:TZ54)+SUMPRODUCT((TY3:TY54=QT56)*(UB3:UB54=QT60)*TZ3:TZ54)+SUMPRODUCT((TY3:TY54=QT57)*(UB3:UB54=QT56)*UA3:UA54)+SUMPRODUCT((TY3:TY54=QT58)*(UB3:UB54=QT56)*UA3:UA54)+SUMPRODUCT((TY3:TY54=QT59)*(UB3:UB54=QT56)*UA3:UA54)+SUMPRODUCT((TY3:TY54=QT60)*(UB3:UB54=QT56)*UA3:UA54)</f>
        <v>0</v>
      </c>
      <c r="QY56" s="385">
        <f ca="1">SUMPRODUCT((TY3:TY54=QT56)*(UB3:UB54=QT57)*UA3:UA54)+SUMPRODUCT((TY3:TY54=QT56)*(UB3:UB54=QT58)*UA3:UA54)+SUMPRODUCT((TY3:TY54=QT56)*(UB3:UB54=QT59)*UA3:UA54)+SUMPRODUCT((TY3:TY54=QT56)*(UB3:UB54=QT60)*UA3:UA54)+SUMPRODUCT((TY3:TY54=QT57)*(UB3:UB54=QT56)*TZ3:TZ54)+SUMPRODUCT((TY3:TY54=QT58)*(UB3:UB54=QT56)*TZ3:TZ54)+SUMPRODUCT((TY3:TY54=QT59)*(UB3:UB54=QT56)*TZ3:TZ54)+SUMPRODUCT((TY3:TY54=QT60)*(UB3:UB54=QT56)*TZ3:TZ54)</f>
        <v>0</v>
      </c>
      <c r="QZ56" s="385">
        <f t="shared" ref="QZ56:QZ59" ca="1" si="5145">QX56-QY56+1000</f>
        <v>1000</v>
      </c>
      <c r="RA56" s="385">
        <f t="shared" ref="RA56:RA59" ca="1" si="5146">IF(QT56&lt;&gt;"",QU56*3+QV56*1,"")</f>
        <v>0</v>
      </c>
      <c r="RB56" s="385">
        <f ca="1">IF(QT56&lt;&gt;"",VLOOKUP(QT56,QA4:QG52,7,FALSE),"")</f>
        <v>1000</v>
      </c>
      <c r="RC56" s="385">
        <f ca="1">IF(QT56&lt;&gt;"",VLOOKUP(QT56,QA4:QG52,5,FALSE),"")</f>
        <v>0</v>
      </c>
      <c r="RD56" s="385">
        <f ca="1">IF(QT56&lt;&gt;"",VLOOKUP(QT56,QA4:QI52,9,FALSE),"")</f>
        <v>8</v>
      </c>
      <c r="RE56" s="385">
        <f t="shared" ref="RE56:RE59" ca="1" si="5147">RA56</f>
        <v>0</v>
      </c>
      <c r="RF56" s="385">
        <f t="shared" ref="RF56" ca="1" si="5148">IF(QT56&lt;&gt;"",RANK(RE56,RE56:RE60),"")</f>
        <v>1</v>
      </c>
      <c r="RG56" s="385">
        <f t="shared" ref="RG56" ca="1" si="5149">IF(QT56&lt;&gt;"",SUMPRODUCT((RE56:RE60=RE56)*(QZ56:QZ60&gt;QZ56)),"")</f>
        <v>0</v>
      </c>
      <c r="RH56" s="385">
        <f t="shared" ref="RH56" ca="1" si="5150">IF(QT56&lt;&gt;"",SUMPRODUCT((RE56:RE60=RE56)*(QZ56:QZ60=QZ56)*(QX56:QX60&gt;QX56)),"")</f>
        <v>0</v>
      </c>
      <c r="RI56" s="385">
        <f t="shared" ref="RI56" ca="1" si="5151">IF(QT56&lt;&gt;"",SUMPRODUCT((RE56:RE60=RE56)*(QZ56:QZ60=QZ56)*(QX56:QX60=QX56)*(RB56:RB60&gt;RB56)),"")</f>
        <v>0</v>
      </c>
      <c r="RJ56" s="385">
        <f t="shared" ref="RJ56" ca="1" si="5152">IF(QT56&lt;&gt;"",SUMPRODUCT((RE56:RE60=RE56)*(QZ56:QZ60=QZ56)*(QX56:QX60=QX56)*(RB56:RB60=RB56)*(RC56:RC60&gt;RC56)),"")</f>
        <v>0</v>
      </c>
      <c r="RK56" s="385">
        <f t="shared" ref="RK56" ca="1" si="5153">IF(QT56&lt;&gt;"",SUMPRODUCT((RE56:RE60=RE56)*(QZ56:QZ60=QZ56)*(QX56:QX60=QX56)*(RB56:RB60=RB56)*(RC56:RC60=RC56)*(RD56:RD60&gt;RD56)),"")</f>
        <v>3</v>
      </c>
      <c r="RL56" s="385">
        <f t="shared" ref="RL56:RL59" ca="1" si="5154">IF(QT56&lt;&gt;"",SUM(RF56:RK56),"")</f>
        <v>4</v>
      </c>
      <c r="UN56" s="385">
        <f ca="1">IF(COUNTIF(UN4:UN7,4)=4,1,SUMPRODUCT((UN4:UN7=UN4)*(UM4:UM7=UM4)*(UK4:UK7&gt;UK4))+1)</f>
        <v>1</v>
      </c>
      <c r="UY56" s="385">
        <f t="shared" ref="UY56" ca="1" si="5155">IF(UZ4&lt;&gt;"",SUMPRODUCT((VG4:VG7=VG4)*(VF4:VF7=VF4)*(VD4:VD7=VD4)*(VE4:VE7=VE4)),"")</f>
        <v>4</v>
      </c>
      <c r="UZ56" s="385" t="str">
        <f t="shared" ref="UZ56" ca="1" si="5156">IF(AND(UY56&lt;&gt;"",UY56&gt;1),UZ4,"")</f>
        <v>Finland</v>
      </c>
      <c r="VA56" s="385">
        <f ca="1">SUMPRODUCT((YE3:YE54=UZ56)*(YH3:YH54=UZ57)*(YI3:YI54="W"))+SUMPRODUCT((YE3:YE54=UZ56)*(YH3:YH54=UZ58)*(YI3:YI54="W"))+SUMPRODUCT((YE3:YE54=UZ56)*(YH3:YH54=UZ59)*(YI3:YI54="W"))+SUMPRODUCT((YE3:YE54=UZ56)*(YH3:YH54=UZ60)*(YI3:YI54="W"))+SUMPRODUCT((YE3:YE54=UZ57)*(YH3:YH54=UZ56)*(YJ3:YJ54="W"))+SUMPRODUCT((YE3:YE54=UZ58)*(YH3:YH54=UZ56)*(YJ3:YJ54="W"))+SUMPRODUCT((YE3:YE54=UZ59)*(YH3:YH54=UZ56)*(YJ3:YJ54="W"))+SUMPRODUCT((YE3:YE54=UZ60)*(YH3:YH54=UZ56)*(YJ3:YJ54="W"))</f>
        <v>0</v>
      </c>
      <c r="VB56" s="385">
        <f ca="1">SUMPRODUCT((YE3:YE54=UZ56)*(YH3:YH54=UZ57)*(YI3:YI54="D"))+SUMPRODUCT((YE3:YE54=UZ56)*(YH3:YH54=UZ58)*(YI3:YI54="D"))+SUMPRODUCT((YE3:YE54=UZ56)*(YH3:YH54=UZ59)*(YI3:YI54="D"))+SUMPRODUCT((YE3:YE54=UZ56)*(YH3:YH54=UZ60)*(YI3:YI54="D"))+SUMPRODUCT((YE3:YE54=UZ57)*(YH3:YH54=UZ56)*(YI3:YI54="D"))+SUMPRODUCT((YE3:YE54=UZ58)*(YH3:YH54=UZ56)*(YI3:YI54="D"))+SUMPRODUCT((YE3:YE54=UZ59)*(YH3:YH54=UZ56)*(YI3:YI54="D"))+SUMPRODUCT((YE3:YE54=UZ60)*(YH3:YH54=UZ56)*(YI3:YI54="D"))</f>
        <v>0</v>
      </c>
      <c r="VC56" s="385">
        <f ca="1">SUMPRODUCT((YE3:YE54=UZ56)*(YH3:YH54=UZ57)*(YI3:YI54="L"))+SUMPRODUCT((YE3:YE54=UZ56)*(YH3:YH54=UZ58)*(YI3:YI54="L"))+SUMPRODUCT((YE3:YE54=UZ56)*(YH3:YH54=UZ59)*(YI3:YI54="L"))+SUMPRODUCT((YE3:YE54=UZ56)*(YH3:YH54=UZ60)*(YI3:YI54="L"))+SUMPRODUCT((YE3:YE54=UZ57)*(YH3:YH54=UZ56)*(YJ3:YJ54="L"))+SUMPRODUCT((YE3:YE54=UZ58)*(YH3:YH54=UZ56)*(YJ3:YJ54="L"))+SUMPRODUCT((YE3:YE54=UZ59)*(YH3:YH54=UZ56)*(YJ3:YJ54="L"))+SUMPRODUCT((YE3:YE54=UZ60)*(YH3:YH54=UZ56)*(YJ3:YJ54="L"))</f>
        <v>0</v>
      </c>
      <c r="VD56" s="385">
        <f ca="1">SUMPRODUCT((YE3:YE54=UZ56)*(YH3:YH54=UZ57)*YF3:YF54)+SUMPRODUCT((YE3:YE54=UZ56)*(YH3:YH54=UZ58)*YF3:YF54)+SUMPRODUCT((YE3:YE54=UZ56)*(YH3:YH54=UZ59)*YF3:YF54)+SUMPRODUCT((YE3:YE54=UZ56)*(YH3:YH54=UZ60)*YF3:YF54)+SUMPRODUCT((YE3:YE54=UZ57)*(YH3:YH54=UZ56)*YG3:YG54)+SUMPRODUCT((YE3:YE54=UZ58)*(YH3:YH54=UZ56)*YG3:YG54)+SUMPRODUCT((YE3:YE54=UZ59)*(YH3:YH54=UZ56)*YG3:YG54)+SUMPRODUCT((YE3:YE54=UZ60)*(YH3:YH54=UZ56)*YG3:YG54)</f>
        <v>0</v>
      </c>
      <c r="VE56" s="385">
        <f ca="1">SUMPRODUCT((YE3:YE54=UZ56)*(YH3:YH54=UZ57)*YG3:YG54)+SUMPRODUCT((YE3:YE54=UZ56)*(YH3:YH54=UZ58)*YG3:YG54)+SUMPRODUCT((YE3:YE54=UZ56)*(YH3:YH54=UZ59)*YG3:YG54)+SUMPRODUCT((YE3:YE54=UZ56)*(YH3:YH54=UZ60)*YG3:YG54)+SUMPRODUCT((YE3:YE54=UZ57)*(YH3:YH54=UZ56)*YF3:YF54)+SUMPRODUCT((YE3:YE54=UZ58)*(YH3:YH54=UZ56)*YF3:YF54)+SUMPRODUCT((YE3:YE54=UZ59)*(YH3:YH54=UZ56)*YF3:YF54)+SUMPRODUCT((YE3:YE54=UZ60)*(YH3:YH54=UZ56)*YF3:YF54)</f>
        <v>0</v>
      </c>
      <c r="VF56" s="385">
        <f t="shared" ref="VF56:VF59" ca="1" si="5157">VD56-VE56+1000</f>
        <v>1000</v>
      </c>
      <c r="VG56" s="385">
        <f t="shared" ref="VG56:VG59" ca="1" si="5158">IF(UZ56&lt;&gt;"",VA56*3+VB56*1,"")</f>
        <v>0</v>
      </c>
      <c r="VH56" s="385">
        <f ca="1">IF(UZ56&lt;&gt;"",VLOOKUP(UZ56,UG4:UM52,7,FALSE),"")</f>
        <v>1000</v>
      </c>
      <c r="VI56" s="385">
        <f ca="1">IF(UZ56&lt;&gt;"",VLOOKUP(UZ56,UG4:UM52,5,FALSE),"")</f>
        <v>0</v>
      </c>
      <c r="VJ56" s="385">
        <f ca="1">IF(UZ56&lt;&gt;"",VLOOKUP(UZ56,UG4:UO52,9,FALSE),"")</f>
        <v>8</v>
      </c>
      <c r="VK56" s="385">
        <f t="shared" ref="VK56:VK59" ca="1" si="5159">VG56</f>
        <v>0</v>
      </c>
      <c r="VL56" s="385">
        <f t="shared" ref="VL56" ca="1" si="5160">IF(UZ56&lt;&gt;"",RANK(VK56,VK56:VK60),"")</f>
        <v>1</v>
      </c>
      <c r="VM56" s="385">
        <f t="shared" ref="VM56" ca="1" si="5161">IF(UZ56&lt;&gt;"",SUMPRODUCT((VK56:VK60=VK56)*(VF56:VF60&gt;VF56)),"")</f>
        <v>0</v>
      </c>
      <c r="VN56" s="385">
        <f t="shared" ref="VN56" ca="1" si="5162">IF(UZ56&lt;&gt;"",SUMPRODUCT((VK56:VK60=VK56)*(VF56:VF60=VF56)*(VD56:VD60&gt;VD56)),"")</f>
        <v>0</v>
      </c>
      <c r="VO56" s="385">
        <f t="shared" ref="VO56" ca="1" si="5163">IF(UZ56&lt;&gt;"",SUMPRODUCT((VK56:VK60=VK56)*(VF56:VF60=VF56)*(VD56:VD60=VD56)*(VH56:VH60&gt;VH56)),"")</f>
        <v>0</v>
      </c>
      <c r="VP56" s="385">
        <f t="shared" ref="VP56" ca="1" si="5164">IF(UZ56&lt;&gt;"",SUMPRODUCT((VK56:VK60=VK56)*(VF56:VF60=VF56)*(VD56:VD60=VD56)*(VH56:VH60=VH56)*(VI56:VI60&gt;VI56)),"")</f>
        <v>0</v>
      </c>
      <c r="VQ56" s="385">
        <f t="shared" ref="VQ56" ca="1" si="5165">IF(UZ56&lt;&gt;"",SUMPRODUCT((VK56:VK60=VK56)*(VF56:VF60=VF56)*(VD56:VD60=VD56)*(VH56:VH60=VH56)*(VI56:VI60=VI56)*(VJ56:VJ60&gt;VJ56)),"")</f>
        <v>3</v>
      </c>
      <c r="VR56" s="385">
        <f t="shared" ref="VR56:VR59" ca="1" si="5166">IF(UZ56&lt;&gt;"",SUM(VL56:VQ56),"")</f>
        <v>4</v>
      </c>
      <c r="YT56" s="385">
        <f ca="1">IF(COUNTIF(YT4:YT7,4)=4,1,SUMPRODUCT((YT4:YT7=YT4)*(YS4:YS7=YS4)*(YQ4:YQ7&gt;YQ4))+1)</f>
        <v>1</v>
      </c>
      <c r="ZE56" s="385">
        <f t="shared" ref="ZE56" ca="1" si="5167">IF(ZF4&lt;&gt;"",SUMPRODUCT((ZM4:ZM7=ZM4)*(ZL4:ZL7=ZL4)*(ZJ4:ZJ7=ZJ4)*(ZK4:ZK7=ZK4)),"")</f>
        <v>4</v>
      </c>
      <c r="ZF56" s="385" t="str">
        <f t="shared" ref="ZF56" ca="1" si="5168">IF(AND(ZE56&lt;&gt;"",ZE56&gt;1),ZF4,"")</f>
        <v>Finland</v>
      </c>
      <c r="ZG56" s="385">
        <f ca="1">SUMPRODUCT((ACK3:ACK54=ZF56)*(ACN3:ACN54=ZF57)*(ACO3:ACO54="W"))+SUMPRODUCT((ACK3:ACK54=ZF56)*(ACN3:ACN54=ZF58)*(ACO3:ACO54="W"))+SUMPRODUCT((ACK3:ACK54=ZF56)*(ACN3:ACN54=ZF59)*(ACO3:ACO54="W"))+SUMPRODUCT((ACK3:ACK54=ZF56)*(ACN3:ACN54=ZF60)*(ACO3:ACO54="W"))+SUMPRODUCT((ACK3:ACK54=ZF57)*(ACN3:ACN54=ZF56)*(ACP3:ACP54="W"))+SUMPRODUCT((ACK3:ACK54=ZF58)*(ACN3:ACN54=ZF56)*(ACP3:ACP54="W"))+SUMPRODUCT((ACK3:ACK54=ZF59)*(ACN3:ACN54=ZF56)*(ACP3:ACP54="W"))+SUMPRODUCT((ACK3:ACK54=ZF60)*(ACN3:ACN54=ZF56)*(ACP3:ACP54="W"))</f>
        <v>0</v>
      </c>
      <c r="ZH56" s="385">
        <f ca="1">SUMPRODUCT((ACK3:ACK54=ZF56)*(ACN3:ACN54=ZF57)*(ACO3:ACO54="D"))+SUMPRODUCT((ACK3:ACK54=ZF56)*(ACN3:ACN54=ZF58)*(ACO3:ACO54="D"))+SUMPRODUCT((ACK3:ACK54=ZF56)*(ACN3:ACN54=ZF59)*(ACO3:ACO54="D"))+SUMPRODUCT((ACK3:ACK54=ZF56)*(ACN3:ACN54=ZF60)*(ACO3:ACO54="D"))+SUMPRODUCT((ACK3:ACK54=ZF57)*(ACN3:ACN54=ZF56)*(ACO3:ACO54="D"))+SUMPRODUCT((ACK3:ACK54=ZF58)*(ACN3:ACN54=ZF56)*(ACO3:ACO54="D"))+SUMPRODUCT((ACK3:ACK54=ZF59)*(ACN3:ACN54=ZF56)*(ACO3:ACO54="D"))+SUMPRODUCT((ACK3:ACK54=ZF60)*(ACN3:ACN54=ZF56)*(ACO3:ACO54="D"))</f>
        <v>0</v>
      </c>
      <c r="ZI56" s="385">
        <f ca="1">SUMPRODUCT((ACK3:ACK54=ZF56)*(ACN3:ACN54=ZF57)*(ACO3:ACO54="L"))+SUMPRODUCT((ACK3:ACK54=ZF56)*(ACN3:ACN54=ZF58)*(ACO3:ACO54="L"))+SUMPRODUCT((ACK3:ACK54=ZF56)*(ACN3:ACN54=ZF59)*(ACO3:ACO54="L"))+SUMPRODUCT((ACK3:ACK54=ZF56)*(ACN3:ACN54=ZF60)*(ACO3:ACO54="L"))+SUMPRODUCT((ACK3:ACK54=ZF57)*(ACN3:ACN54=ZF56)*(ACP3:ACP54="L"))+SUMPRODUCT((ACK3:ACK54=ZF58)*(ACN3:ACN54=ZF56)*(ACP3:ACP54="L"))+SUMPRODUCT((ACK3:ACK54=ZF59)*(ACN3:ACN54=ZF56)*(ACP3:ACP54="L"))+SUMPRODUCT((ACK3:ACK54=ZF60)*(ACN3:ACN54=ZF56)*(ACP3:ACP54="L"))</f>
        <v>0</v>
      </c>
      <c r="ZJ56" s="385">
        <f ca="1">SUMPRODUCT((ACK3:ACK54=ZF56)*(ACN3:ACN54=ZF57)*ACL3:ACL54)+SUMPRODUCT((ACK3:ACK54=ZF56)*(ACN3:ACN54=ZF58)*ACL3:ACL54)+SUMPRODUCT((ACK3:ACK54=ZF56)*(ACN3:ACN54=ZF59)*ACL3:ACL54)+SUMPRODUCT((ACK3:ACK54=ZF56)*(ACN3:ACN54=ZF60)*ACL3:ACL54)+SUMPRODUCT((ACK3:ACK54=ZF57)*(ACN3:ACN54=ZF56)*ACM3:ACM54)+SUMPRODUCT((ACK3:ACK54=ZF58)*(ACN3:ACN54=ZF56)*ACM3:ACM54)+SUMPRODUCT((ACK3:ACK54=ZF59)*(ACN3:ACN54=ZF56)*ACM3:ACM54)+SUMPRODUCT((ACK3:ACK54=ZF60)*(ACN3:ACN54=ZF56)*ACM3:ACM54)</f>
        <v>0</v>
      </c>
      <c r="ZK56" s="385">
        <f ca="1">SUMPRODUCT((ACK3:ACK54=ZF56)*(ACN3:ACN54=ZF57)*ACM3:ACM54)+SUMPRODUCT((ACK3:ACK54=ZF56)*(ACN3:ACN54=ZF58)*ACM3:ACM54)+SUMPRODUCT((ACK3:ACK54=ZF56)*(ACN3:ACN54=ZF59)*ACM3:ACM54)+SUMPRODUCT((ACK3:ACK54=ZF56)*(ACN3:ACN54=ZF60)*ACM3:ACM54)+SUMPRODUCT((ACK3:ACK54=ZF57)*(ACN3:ACN54=ZF56)*ACL3:ACL54)+SUMPRODUCT((ACK3:ACK54=ZF58)*(ACN3:ACN54=ZF56)*ACL3:ACL54)+SUMPRODUCT((ACK3:ACK54=ZF59)*(ACN3:ACN54=ZF56)*ACL3:ACL54)+SUMPRODUCT((ACK3:ACK54=ZF60)*(ACN3:ACN54=ZF56)*ACL3:ACL54)</f>
        <v>0</v>
      </c>
      <c r="ZL56" s="385">
        <f t="shared" ref="ZL56:ZL59" ca="1" si="5169">ZJ56-ZK56+1000</f>
        <v>1000</v>
      </c>
      <c r="ZM56" s="385">
        <f t="shared" ref="ZM56:ZM59" ca="1" si="5170">IF(ZF56&lt;&gt;"",ZG56*3+ZH56*1,"")</f>
        <v>0</v>
      </c>
      <c r="ZN56" s="385">
        <f ca="1">IF(ZF56&lt;&gt;"",VLOOKUP(ZF56,YM4:YS52,7,FALSE),"")</f>
        <v>1000</v>
      </c>
      <c r="ZO56" s="385">
        <f ca="1">IF(ZF56&lt;&gt;"",VLOOKUP(ZF56,YM4:YS52,5,FALSE),"")</f>
        <v>0</v>
      </c>
      <c r="ZP56" s="385">
        <f ca="1">IF(ZF56&lt;&gt;"",VLOOKUP(ZF56,YM4:YU52,9,FALSE),"")</f>
        <v>8</v>
      </c>
      <c r="ZQ56" s="385">
        <f t="shared" ref="ZQ56:ZQ59" ca="1" si="5171">ZM56</f>
        <v>0</v>
      </c>
      <c r="ZR56" s="385">
        <f t="shared" ref="ZR56" ca="1" si="5172">IF(ZF56&lt;&gt;"",RANK(ZQ56,ZQ56:ZQ60),"")</f>
        <v>1</v>
      </c>
      <c r="ZS56" s="385">
        <f t="shared" ref="ZS56" ca="1" si="5173">IF(ZF56&lt;&gt;"",SUMPRODUCT((ZQ56:ZQ60=ZQ56)*(ZL56:ZL60&gt;ZL56)),"")</f>
        <v>0</v>
      </c>
      <c r="ZT56" s="385">
        <f t="shared" ref="ZT56" ca="1" si="5174">IF(ZF56&lt;&gt;"",SUMPRODUCT((ZQ56:ZQ60=ZQ56)*(ZL56:ZL60=ZL56)*(ZJ56:ZJ60&gt;ZJ56)),"")</f>
        <v>0</v>
      </c>
      <c r="ZU56" s="385">
        <f t="shared" ref="ZU56" ca="1" si="5175">IF(ZF56&lt;&gt;"",SUMPRODUCT((ZQ56:ZQ60=ZQ56)*(ZL56:ZL60=ZL56)*(ZJ56:ZJ60=ZJ56)*(ZN56:ZN60&gt;ZN56)),"")</f>
        <v>0</v>
      </c>
      <c r="ZV56" s="385">
        <f t="shared" ref="ZV56" ca="1" si="5176">IF(ZF56&lt;&gt;"",SUMPRODUCT((ZQ56:ZQ60=ZQ56)*(ZL56:ZL60=ZL56)*(ZJ56:ZJ60=ZJ56)*(ZN56:ZN60=ZN56)*(ZO56:ZO60&gt;ZO56)),"")</f>
        <v>0</v>
      </c>
      <c r="ZW56" s="385">
        <f t="shared" ref="ZW56" ca="1" si="5177">IF(ZF56&lt;&gt;"",SUMPRODUCT((ZQ56:ZQ60=ZQ56)*(ZL56:ZL60=ZL56)*(ZJ56:ZJ60=ZJ56)*(ZN56:ZN60=ZN56)*(ZO56:ZO60=ZO56)*(ZP56:ZP60&gt;ZP56)),"")</f>
        <v>3</v>
      </c>
      <c r="ZX56" s="385">
        <f t="shared" ref="ZX56:ZX59" ca="1" si="5178">IF(ZF56&lt;&gt;"",SUM(ZR56:ZW56),"")</f>
        <v>4</v>
      </c>
      <c r="ACZ56" s="385">
        <f ca="1">IF(COUNTIF(ACZ4:ACZ7,4)=4,1,SUMPRODUCT((ACZ4:ACZ7=ACZ4)*(ACY4:ACY7=ACY4)*(ACW4:ACW7&gt;ACW4))+1)</f>
        <v>1</v>
      </c>
      <c r="ADK56" s="385">
        <f t="shared" ref="ADK56" ca="1" si="5179">IF(ADL4&lt;&gt;"",SUMPRODUCT((ADS4:ADS7=ADS4)*(ADR4:ADR7=ADR4)*(ADP4:ADP7=ADP4)*(ADQ4:ADQ7=ADQ4)),"")</f>
        <v>4</v>
      </c>
      <c r="ADL56" s="385" t="str">
        <f t="shared" ref="ADL56" ca="1" si="5180">IF(AND(ADK56&lt;&gt;"",ADK56&gt;1),ADL4,"")</f>
        <v>Finland</v>
      </c>
      <c r="ADM56" s="385">
        <f ca="1">SUMPRODUCT((AGQ3:AGQ54=ADL56)*(AGT3:AGT54=ADL57)*(AGU3:AGU54="W"))+SUMPRODUCT((AGQ3:AGQ54=ADL56)*(AGT3:AGT54=ADL58)*(AGU3:AGU54="W"))+SUMPRODUCT((AGQ3:AGQ54=ADL56)*(AGT3:AGT54=ADL59)*(AGU3:AGU54="W"))+SUMPRODUCT((AGQ3:AGQ54=ADL56)*(AGT3:AGT54=ADL60)*(AGU3:AGU54="W"))+SUMPRODUCT((AGQ3:AGQ54=ADL57)*(AGT3:AGT54=ADL56)*(AGV3:AGV54="W"))+SUMPRODUCT((AGQ3:AGQ54=ADL58)*(AGT3:AGT54=ADL56)*(AGV3:AGV54="W"))+SUMPRODUCT((AGQ3:AGQ54=ADL59)*(AGT3:AGT54=ADL56)*(AGV3:AGV54="W"))+SUMPRODUCT((AGQ3:AGQ54=ADL60)*(AGT3:AGT54=ADL56)*(AGV3:AGV54="W"))</f>
        <v>0</v>
      </c>
      <c r="ADN56" s="385">
        <f ca="1">SUMPRODUCT((AGQ3:AGQ54=ADL56)*(AGT3:AGT54=ADL57)*(AGU3:AGU54="D"))+SUMPRODUCT((AGQ3:AGQ54=ADL56)*(AGT3:AGT54=ADL58)*(AGU3:AGU54="D"))+SUMPRODUCT((AGQ3:AGQ54=ADL56)*(AGT3:AGT54=ADL59)*(AGU3:AGU54="D"))+SUMPRODUCT((AGQ3:AGQ54=ADL56)*(AGT3:AGT54=ADL60)*(AGU3:AGU54="D"))+SUMPRODUCT((AGQ3:AGQ54=ADL57)*(AGT3:AGT54=ADL56)*(AGU3:AGU54="D"))+SUMPRODUCT((AGQ3:AGQ54=ADL58)*(AGT3:AGT54=ADL56)*(AGU3:AGU54="D"))+SUMPRODUCT((AGQ3:AGQ54=ADL59)*(AGT3:AGT54=ADL56)*(AGU3:AGU54="D"))+SUMPRODUCT((AGQ3:AGQ54=ADL60)*(AGT3:AGT54=ADL56)*(AGU3:AGU54="D"))</f>
        <v>0</v>
      </c>
      <c r="ADO56" s="385">
        <f ca="1">SUMPRODUCT((AGQ3:AGQ54=ADL56)*(AGT3:AGT54=ADL57)*(AGU3:AGU54="L"))+SUMPRODUCT((AGQ3:AGQ54=ADL56)*(AGT3:AGT54=ADL58)*(AGU3:AGU54="L"))+SUMPRODUCT((AGQ3:AGQ54=ADL56)*(AGT3:AGT54=ADL59)*(AGU3:AGU54="L"))+SUMPRODUCT((AGQ3:AGQ54=ADL56)*(AGT3:AGT54=ADL60)*(AGU3:AGU54="L"))+SUMPRODUCT((AGQ3:AGQ54=ADL57)*(AGT3:AGT54=ADL56)*(AGV3:AGV54="L"))+SUMPRODUCT((AGQ3:AGQ54=ADL58)*(AGT3:AGT54=ADL56)*(AGV3:AGV54="L"))+SUMPRODUCT((AGQ3:AGQ54=ADL59)*(AGT3:AGT54=ADL56)*(AGV3:AGV54="L"))+SUMPRODUCT((AGQ3:AGQ54=ADL60)*(AGT3:AGT54=ADL56)*(AGV3:AGV54="L"))</f>
        <v>0</v>
      </c>
      <c r="ADP56" s="385">
        <f ca="1">SUMPRODUCT((AGQ3:AGQ54=ADL56)*(AGT3:AGT54=ADL57)*AGR3:AGR54)+SUMPRODUCT((AGQ3:AGQ54=ADL56)*(AGT3:AGT54=ADL58)*AGR3:AGR54)+SUMPRODUCT((AGQ3:AGQ54=ADL56)*(AGT3:AGT54=ADL59)*AGR3:AGR54)+SUMPRODUCT((AGQ3:AGQ54=ADL56)*(AGT3:AGT54=ADL60)*AGR3:AGR54)+SUMPRODUCT((AGQ3:AGQ54=ADL57)*(AGT3:AGT54=ADL56)*AGS3:AGS54)+SUMPRODUCT((AGQ3:AGQ54=ADL58)*(AGT3:AGT54=ADL56)*AGS3:AGS54)+SUMPRODUCT((AGQ3:AGQ54=ADL59)*(AGT3:AGT54=ADL56)*AGS3:AGS54)+SUMPRODUCT((AGQ3:AGQ54=ADL60)*(AGT3:AGT54=ADL56)*AGS3:AGS54)</f>
        <v>0</v>
      </c>
      <c r="ADQ56" s="385">
        <f ca="1">SUMPRODUCT((AGQ3:AGQ54=ADL56)*(AGT3:AGT54=ADL57)*AGS3:AGS54)+SUMPRODUCT((AGQ3:AGQ54=ADL56)*(AGT3:AGT54=ADL58)*AGS3:AGS54)+SUMPRODUCT((AGQ3:AGQ54=ADL56)*(AGT3:AGT54=ADL59)*AGS3:AGS54)+SUMPRODUCT((AGQ3:AGQ54=ADL56)*(AGT3:AGT54=ADL60)*AGS3:AGS54)+SUMPRODUCT((AGQ3:AGQ54=ADL57)*(AGT3:AGT54=ADL56)*AGR3:AGR54)+SUMPRODUCT((AGQ3:AGQ54=ADL58)*(AGT3:AGT54=ADL56)*AGR3:AGR54)+SUMPRODUCT((AGQ3:AGQ54=ADL59)*(AGT3:AGT54=ADL56)*AGR3:AGR54)+SUMPRODUCT((AGQ3:AGQ54=ADL60)*(AGT3:AGT54=ADL56)*AGR3:AGR54)</f>
        <v>0</v>
      </c>
      <c r="ADR56" s="385">
        <f t="shared" ref="ADR56:ADR59" ca="1" si="5181">ADP56-ADQ56+1000</f>
        <v>1000</v>
      </c>
      <c r="ADS56" s="385">
        <f t="shared" ref="ADS56:ADS59" ca="1" si="5182">IF(ADL56&lt;&gt;"",ADM56*3+ADN56*1,"")</f>
        <v>0</v>
      </c>
      <c r="ADT56" s="385">
        <f ca="1">IF(ADL56&lt;&gt;"",VLOOKUP(ADL56,ACS4:ACY52,7,FALSE),"")</f>
        <v>1000</v>
      </c>
      <c r="ADU56" s="385">
        <f ca="1">IF(ADL56&lt;&gt;"",VLOOKUP(ADL56,ACS4:ACY52,5,FALSE),"")</f>
        <v>0</v>
      </c>
      <c r="ADV56" s="385">
        <f ca="1">IF(ADL56&lt;&gt;"",VLOOKUP(ADL56,ACS4:ADA52,9,FALSE),"")</f>
        <v>8</v>
      </c>
      <c r="ADW56" s="385">
        <f t="shared" ref="ADW56:ADW59" ca="1" si="5183">ADS56</f>
        <v>0</v>
      </c>
      <c r="ADX56" s="385">
        <f t="shared" ref="ADX56" ca="1" si="5184">IF(ADL56&lt;&gt;"",RANK(ADW56,ADW56:ADW60),"")</f>
        <v>1</v>
      </c>
      <c r="ADY56" s="385">
        <f t="shared" ref="ADY56" ca="1" si="5185">IF(ADL56&lt;&gt;"",SUMPRODUCT((ADW56:ADW60=ADW56)*(ADR56:ADR60&gt;ADR56)),"")</f>
        <v>0</v>
      </c>
      <c r="ADZ56" s="385">
        <f t="shared" ref="ADZ56" ca="1" si="5186">IF(ADL56&lt;&gt;"",SUMPRODUCT((ADW56:ADW60=ADW56)*(ADR56:ADR60=ADR56)*(ADP56:ADP60&gt;ADP56)),"")</f>
        <v>0</v>
      </c>
      <c r="AEA56" s="385">
        <f t="shared" ref="AEA56" ca="1" si="5187">IF(ADL56&lt;&gt;"",SUMPRODUCT((ADW56:ADW60=ADW56)*(ADR56:ADR60=ADR56)*(ADP56:ADP60=ADP56)*(ADT56:ADT60&gt;ADT56)),"")</f>
        <v>0</v>
      </c>
      <c r="AEB56" s="385">
        <f t="shared" ref="AEB56" ca="1" si="5188">IF(ADL56&lt;&gt;"",SUMPRODUCT((ADW56:ADW60=ADW56)*(ADR56:ADR60=ADR56)*(ADP56:ADP60=ADP56)*(ADT56:ADT60=ADT56)*(ADU56:ADU60&gt;ADU56)),"")</f>
        <v>0</v>
      </c>
      <c r="AEC56" s="385">
        <f t="shared" ref="AEC56" ca="1" si="5189">IF(ADL56&lt;&gt;"",SUMPRODUCT((ADW56:ADW60=ADW56)*(ADR56:ADR60=ADR56)*(ADP56:ADP60=ADP56)*(ADT56:ADT60=ADT56)*(ADU56:ADU60=ADU56)*(ADV56:ADV60&gt;ADV56)),"")</f>
        <v>3</v>
      </c>
      <c r="AED56" s="385">
        <f t="shared" ref="AED56:AED59" ca="1" si="5190">IF(ADL56&lt;&gt;"",SUM(ADX56:AEC56),"")</f>
        <v>4</v>
      </c>
      <c r="AHF56" s="385">
        <f ca="1">IF(COUNTIF(AHF4:AHF7,4)=4,1,SUMPRODUCT((AHF4:AHF7=AHF4)*(AHE4:AHE7=AHE4)*(AHC4:AHC7&gt;AHC4))+1)</f>
        <v>1</v>
      </c>
      <c r="AHQ56" s="385">
        <f t="shared" ref="AHQ56" ca="1" si="5191">IF(AHR4&lt;&gt;"",SUMPRODUCT((AHY4:AHY7=AHY4)*(AHX4:AHX7=AHX4)*(AHV4:AHV7=AHV4)*(AHW4:AHW7=AHW4)),"")</f>
        <v>4</v>
      </c>
      <c r="AHR56" s="385" t="str">
        <f t="shared" ref="AHR56" ca="1" si="5192">IF(AND(AHQ56&lt;&gt;"",AHQ56&gt;1),AHR4,"")</f>
        <v>Finland</v>
      </c>
      <c r="AHS56" s="385">
        <f ca="1">SUMPRODUCT((AKW3:AKW54=AHR56)*(AKZ3:AKZ54=AHR57)*(ALA3:ALA54="W"))+SUMPRODUCT((AKW3:AKW54=AHR56)*(AKZ3:AKZ54=AHR58)*(ALA3:ALA54="W"))+SUMPRODUCT((AKW3:AKW54=AHR56)*(AKZ3:AKZ54=AHR59)*(ALA3:ALA54="W"))+SUMPRODUCT((AKW3:AKW54=AHR56)*(AKZ3:AKZ54=AHR60)*(ALA3:ALA54="W"))+SUMPRODUCT((AKW3:AKW54=AHR57)*(AKZ3:AKZ54=AHR56)*(ALB3:ALB54="W"))+SUMPRODUCT((AKW3:AKW54=AHR58)*(AKZ3:AKZ54=AHR56)*(ALB3:ALB54="W"))+SUMPRODUCT((AKW3:AKW54=AHR59)*(AKZ3:AKZ54=AHR56)*(ALB3:ALB54="W"))+SUMPRODUCT((AKW3:AKW54=AHR60)*(AKZ3:AKZ54=AHR56)*(ALB3:ALB54="W"))</f>
        <v>0</v>
      </c>
      <c r="AHT56" s="385">
        <f ca="1">SUMPRODUCT((AKW3:AKW54=AHR56)*(AKZ3:AKZ54=AHR57)*(ALA3:ALA54="D"))+SUMPRODUCT((AKW3:AKW54=AHR56)*(AKZ3:AKZ54=AHR58)*(ALA3:ALA54="D"))+SUMPRODUCT((AKW3:AKW54=AHR56)*(AKZ3:AKZ54=AHR59)*(ALA3:ALA54="D"))+SUMPRODUCT((AKW3:AKW54=AHR56)*(AKZ3:AKZ54=AHR60)*(ALA3:ALA54="D"))+SUMPRODUCT((AKW3:AKW54=AHR57)*(AKZ3:AKZ54=AHR56)*(ALA3:ALA54="D"))+SUMPRODUCT((AKW3:AKW54=AHR58)*(AKZ3:AKZ54=AHR56)*(ALA3:ALA54="D"))+SUMPRODUCT((AKW3:AKW54=AHR59)*(AKZ3:AKZ54=AHR56)*(ALA3:ALA54="D"))+SUMPRODUCT((AKW3:AKW54=AHR60)*(AKZ3:AKZ54=AHR56)*(ALA3:ALA54="D"))</f>
        <v>0</v>
      </c>
      <c r="AHU56" s="385">
        <f ca="1">SUMPRODUCT((AKW3:AKW54=AHR56)*(AKZ3:AKZ54=AHR57)*(ALA3:ALA54="L"))+SUMPRODUCT((AKW3:AKW54=AHR56)*(AKZ3:AKZ54=AHR58)*(ALA3:ALA54="L"))+SUMPRODUCT((AKW3:AKW54=AHR56)*(AKZ3:AKZ54=AHR59)*(ALA3:ALA54="L"))+SUMPRODUCT((AKW3:AKW54=AHR56)*(AKZ3:AKZ54=AHR60)*(ALA3:ALA54="L"))+SUMPRODUCT((AKW3:AKW54=AHR57)*(AKZ3:AKZ54=AHR56)*(ALB3:ALB54="L"))+SUMPRODUCT((AKW3:AKW54=AHR58)*(AKZ3:AKZ54=AHR56)*(ALB3:ALB54="L"))+SUMPRODUCT((AKW3:AKW54=AHR59)*(AKZ3:AKZ54=AHR56)*(ALB3:ALB54="L"))+SUMPRODUCT((AKW3:AKW54=AHR60)*(AKZ3:AKZ54=AHR56)*(ALB3:ALB54="L"))</f>
        <v>0</v>
      </c>
      <c r="AHV56" s="385">
        <f ca="1">SUMPRODUCT((AKW3:AKW54=AHR56)*(AKZ3:AKZ54=AHR57)*AKX3:AKX54)+SUMPRODUCT((AKW3:AKW54=AHR56)*(AKZ3:AKZ54=AHR58)*AKX3:AKX54)+SUMPRODUCT((AKW3:AKW54=AHR56)*(AKZ3:AKZ54=AHR59)*AKX3:AKX54)+SUMPRODUCT((AKW3:AKW54=AHR56)*(AKZ3:AKZ54=AHR60)*AKX3:AKX54)+SUMPRODUCT((AKW3:AKW54=AHR57)*(AKZ3:AKZ54=AHR56)*AKY3:AKY54)+SUMPRODUCT((AKW3:AKW54=AHR58)*(AKZ3:AKZ54=AHR56)*AKY3:AKY54)+SUMPRODUCT((AKW3:AKW54=AHR59)*(AKZ3:AKZ54=AHR56)*AKY3:AKY54)+SUMPRODUCT((AKW3:AKW54=AHR60)*(AKZ3:AKZ54=AHR56)*AKY3:AKY54)</f>
        <v>0</v>
      </c>
      <c r="AHW56" s="385">
        <f ca="1">SUMPRODUCT((AKW3:AKW54=AHR56)*(AKZ3:AKZ54=AHR57)*AKY3:AKY54)+SUMPRODUCT((AKW3:AKW54=AHR56)*(AKZ3:AKZ54=AHR58)*AKY3:AKY54)+SUMPRODUCT((AKW3:AKW54=AHR56)*(AKZ3:AKZ54=AHR59)*AKY3:AKY54)+SUMPRODUCT((AKW3:AKW54=AHR56)*(AKZ3:AKZ54=AHR60)*AKY3:AKY54)+SUMPRODUCT((AKW3:AKW54=AHR57)*(AKZ3:AKZ54=AHR56)*AKX3:AKX54)+SUMPRODUCT((AKW3:AKW54=AHR58)*(AKZ3:AKZ54=AHR56)*AKX3:AKX54)+SUMPRODUCT((AKW3:AKW54=AHR59)*(AKZ3:AKZ54=AHR56)*AKX3:AKX54)+SUMPRODUCT((AKW3:AKW54=AHR60)*(AKZ3:AKZ54=AHR56)*AKX3:AKX54)</f>
        <v>0</v>
      </c>
      <c r="AHX56" s="385">
        <f t="shared" ref="AHX56:AHX59" ca="1" si="5193">AHV56-AHW56+1000</f>
        <v>1000</v>
      </c>
      <c r="AHY56" s="385">
        <f t="shared" ref="AHY56:AHY59" ca="1" si="5194">IF(AHR56&lt;&gt;"",AHS56*3+AHT56*1,"")</f>
        <v>0</v>
      </c>
      <c r="AHZ56" s="385">
        <f ca="1">IF(AHR56&lt;&gt;"",VLOOKUP(AHR56,AGY4:AHE52,7,FALSE),"")</f>
        <v>1000</v>
      </c>
      <c r="AIA56" s="385">
        <f ca="1">IF(AHR56&lt;&gt;"",VLOOKUP(AHR56,AGY4:AHE52,5,FALSE),"")</f>
        <v>0</v>
      </c>
      <c r="AIB56" s="385">
        <f ca="1">IF(AHR56&lt;&gt;"",VLOOKUP(AHR56,AGY4:AHG52,9,FALSE),"")</f>
        <v>8</v>
      </c>
      <c r="AIC56" s="385">
        <f t="shared" ref="AIC56:AIC59" ca="1" si="5195">AHY56</f>
        <v>0</v>
      </c>
      <c r="AID56" s="385">
        <f t="shared" ref="AID56" ca="1" si="5196">IF(AHR56&lt;&gt;"",RANK(AIC56,AIC56:AIC60),"")</f>
        <v>1</v>
      </c>
      <c r="AIE56" s="385">
        <f t="shared" ref="AIE56" ca="1" si="5197">IF(AHR56&lt;&gt;"",SUMPRODUCT((AIC56:AIC60=AIC56)*(AHX56:AHX60&gt;AHX56)),"")</f>
        <v>0</v>
      </c>
      <c r="AIF56" s="385">
        <f t="shared" ref="AIF56" ca="1" si="5198">IF(AHR56&lt;&gt;"",SUMPRODUCT((AIC56:AIC60=AIC56)*(AHX56:AHX60=AHX56)*(AHV56:AHV60&gt;AHV56)),"")</f>
        <v>0</v>
      </c>
      <c r="AIG56" s="385">
        <f t="shared" ref="AIG56" ca="1" si="5199">IF(AHR56&lt;&gt;"",SUMPRODUCT((AIC56:AIC60=AIC56)*(AHX56:AHX60=AHX56)*(AHV56:AHV60=AHV56)*(AHZ56:AHZ60&gt;AHZ56)),"")</f>
        <v>0</v>
      </c>
      <c r="AIH56" s="385">
        <f t="shared" ref="AIH56" ca="1" si="5200">IF(AHR56&lt;&gt;"",SUMPRODUCT((AIC56:AIC60=AIC56)*(AHX56:AHX60=AHX56)*(AHV56:AHV60=AHV56)*(AHZ56:AHZ60=AHZ56)*(AIA56:AIA60&gt;AIA56)),"")</f>
        <v>0</v>
      </c>
      <c r="AII56" s="385">
        <f t="shared" ref="AII56" ca="1" si="5201">IF(AHR56&lt;&gt;"",SUMPRODUCT((AIC56:AIC60=AIC56)*(AHX56:AHX60=AHX56)*(AHV56:AHV60=AHV56)*(AHZ56:AHZ60=AHZ56)*(AIA56:AIA60=AIA56)*(AIB56:AIB60&gt;AIB56)),"")</f>
        <v>3</v>
      </c>
      <c r="AIJ56" s="385">
        <f t="shared" ref="AIJ56:AIJ59" ca="1" si="5202">IF(AHR56&lt;&gt;"",SUM(AID56:AII56),"")</f>
        <v>4</v>
      </c>
      <c r="ALL56" s="385">
        <f ca="1">IF(COUNTIF(ALL4:ALL7,4)=4,1,SUMPRODUCT((ALL4:ALL7=ALL4)*(ALK4:ALK7=ALK4)*(ALI4:ALI7&gt;ALI4))+1)</f>
        <v>1</v>
      </c>
      <c r="ALW56" s="385">
        <f t="shared" ref="ALW56" ca="1" si="5203">IF(ALX4&lt;&gt;"",SUMPRODUCT((AME4:AME7=AME4)*(AMD4:AMD7=AMD4)*(AMB4:AMB7=AMB4)*(AMC4:AMC7=AMC4)),"")</f>
        <v>4</v>
      </c>
      <c r="ALX56" s="385" t="str">
        <f t="shared" ref="ALX56" ca="1" si="5204">IF(AND(ALW56&lt;&gt;"",ALW56&gt;1),ALX4,"")</f>
        <v>Finland</v>
      </c>
      <c r="ALY56" s="385">
        <f ca="1">SUMPRODUCT((APC3:APC54=ALX56)*(APF3:APF54=ALX57)*(APG3:APG54="W"))+SUMPRODUCT((APC3:APC54=ALX56)*(APF3:APF54=ALX58)*(APG3:APG54="W"))+SUMPRODUCT((APC3:APC54=ALX56)*(APF3:APF54=ALX59)*(APG3:APG54="W"))+SUMPRODUCT((APC3:APC54=ALX56)*(APF3:APF54=ALX60)*(APG3:APG54="W"))+SUMPRODUCT((APC3:APC54=ALX57)*(APF3:APF54=ALX56)*(APH3:APH54="W"))+SUMPRODUCT((APC3:APC54=ALX58)*(APF3:APF54=ALX56)*(APH3:APH54="W"))+SUMPRODUCT((APC3:APC54=ALX59)*(APF3:APF54=ALX56)*(APH3:APH54="W"))+SUMPRODUCT((APC3:APC54=ALX60)*(APF3:APF54=ALX56)*(APH3:APH54="W"))</f>
        <v>0</v>
      </c>
      <c r="ALZ56" s="385">
        <f ca="1">SUMPRODUCT((APC3:APC54=ALX56)*(APF3:APF54=ALX57)*(APG3:APG54="D"))+SUMPRODUCT((APC3:APC54=ALX56)*(APF3:APF54=ALX58)*(APG3:APG54="D"))+SUMPRODUCT((APC3:APC54=ALX56)*(APF3:APF54=ALX59)*(APG3:APG54="D"))+SUMPRODUCT((APC3:APC54=ALX56)*(APF3:APF54=ALX60)*(APG3:APG54="D"))+SUMPRODUCT((APC3:APC54=ALX57)*(APF3:APF54=ALX56)*(APG3:APG54="D"))+SUMPRODUCT((APC3:APC54=ALX58)*(APF3:APF54=ALX56)*(APG3:APG54="D"))+SUMPRODUCT((APC3:APC54=ALX59)*(APF3:APF54=ALX56)*(APG3:APG54="D"))+SUMPRODUCT((APC3:APC54=ALX60)*(APF3:APF54=ALX56)*(APG3:APG54="D"))</f>
        <v>0</v>
      </c>
      <c r="AMA56" s="385">
        <f ca="1">SUMPRODUCT((APC3:APC54=ALX56)*(APF3:APF54=ALX57)*(APG3:APG54="L"))+SUMPRODUCT((APC3:APC54=ALX56)*(APF3:APF54=ALX58)*(APG3:APG54="L"))+SUMPRODUCT((APC3:APC54=ALX56)*(APF3:APF54=ALX59)*(APG3:APG54="L"))+SUMPRODUCT((APC3:APC54=ALX56)*(APF3:APF54=ALX60)*(APG3:APG54="L"))+SUMPRODUCT((APC3:APC54=ALX57)*(APF3:APF54=ALX56)*(APH3:APH54="L"))+SUMPRODUCT((APC3:APC54=ALX58)*(APF3:APF54=ALX56)*(APH3:APH54="L"))+SUMPRODUCT((APC3:APC54=ALX59)*(APF3:APF54=ALX56)*(APH3:APH54="L"))+SUMPRODUCT((APC3:APC54=ALX60)*(APF3:APF54=ALX56)*(APH3:APH54="L"))</f>
        <v>0</v>
      </c>
      <c r="AMB56" s="385">
        <f ca="1">SUMPRODUCT((APC3:APC54=ALX56)*(APF3:APF54=ALX57)*APD3:APD54)+SUMPRODUCT((APC3:APC54=ALX56)*(APF3:APF54=ALX58)*APD3:APD54)+SUMPRODUCT((APC3:APC54=ALX56)*(APF3:APF54=ALX59)*APD3:APD54)+SUMPRODUCT((APC3:APC54=ALX56)*(APF3:APF54=ALX60)*APD3:APD54)+SUMPRODUCT((APC3:APC54=ALX57)*(APF3:APF54=ALX56)*APE3:APE54)+SUMPRODUCT((APC3:APC54=ALX58)*(APF3:APF54=ALX56)*APE3:APE54)+SUMPRODUCT((APC3:APC54=ALX59)*(APF3:APF54=ALX56)*APE3:APE54)+SUMPRODUCT((APC3:APC54=ALX60)*(APF3:APF54=ALX56)*APE3:APE54)</f>
        <v>0</v>
      </c>
      <c r="AMC56" s="385">
        <f ca="1">SUMPRODUCT((APC3:APC54=ALX56)*(APF3:APF54=ALX57)*APE3:APE54)+SUMPRODUCT((APC3:APC54=ALX56)*(APF3:APF54=ALX58)*APE3:APE54)+SUMPRODUCT((APC3:APC54=ALX56)*(APF3:APF54=ALX59)*APE3:APE54)+SUMPRODUCT((APC3:APC54=ALX56)*(APF3:APF54=ALX60)*APE3:APE54)+SUMPRODUCT((APC3:APC54=ALX57)*(APF3:APF54=ALX56)*APD3:APD54)+SUMPRODUCT((APC3:APC54=ALX58)*(APF3:APF54=ALX56)*APD3:APD54)+SUMPRODUCT((APC3:APC54=ALX59)*(APF3:APF54=ALX56)*APD3:APD54)+SUMPRODUCT((APC3:APC54=ALX60)*(APF3:APF54=ALX56)*APD3:APD54)</f>
        <v>0</v>
      </c>
      <c r="AMD56" s="385">
        <f t="shared" ref="AMD56:AMD59" ca="1" si="5205">AMB56-AMC56+1000</f>
        <v>1000</v>
      </c>
      <c r="AME56" s="385">
        <f t="shared" ref="AME56:AME59" ca="1" si="5206">IF(ALX56&lt;&gt;"",ALY56*3+ALZ56*1,"")</f>
        <v>0</v>
      </c>
      <c r="AMF56" s="385">
        <f ca="1">IF(ALX56&lt;&gt;"",VLOOKUP(ALX56,ALE4:ALK52,7,FALSE),"")</f>
        <v>1000</v>
      </c>
      <c r="AMG56" s="385">
        <f ca="1">IF(ALX56&lt;&gt;"",VLOOKUP(ALX56,ALE4:ALK52,5,FALSE),"")</f>
        <v>0</v>
      </c>
      <c r="AMH56" s="385">
        <f ca="1">IF(ALX56&lt;&gt;"",VLOOKUP(ALX56,ALE4:ALM52,9,FALSE),"")</f>
        <v>8</v>
      </c>
      <c r="AMI56" s="385">
        <f t="shared" ref="AMI56:AMI59" ca="1" si="5207">AME56</f>
        <v>0</v>
      </c>
      <c r="AMJ56" s="385">
        <f t="shared" ref="AMJ56" ca="1" si="5208">IF(ALX56&lt;&gt;"",RANK(AMI56,AMI56:AMI60),"")</f>
        <v>1</v>
      </c>
      <c r="AMK56" s="385">
        <f t="shared" ref="AMK56" ca="1" si="5209">IF(ALX56&lt;&gt;"",SUMPRODUCT((AMI56:AMI60=AMI56)*(AMD56:AMD60&gt;AMD56)),"")</f>
        <v>0</v>
      </c>
      <c r="AML56" s="385">
        <f t="shared" ref="AML56" ca="1" si="5210">IF(ALX56&lt;&gt;"",SUMPRODUCT((AMI56:AMI60=AMI56)*(AMD56:AMD60=AMD56)*(AMB56:AMB60&gt;AMB56)),"")</f>
        <v>0</v>
      </c>
      <c r="AMM56" s="385">
        <f t="shared" ref="AMM56" ca="1" si="5211">IF(ALX56&lt;&gt;"",SUMPRODUCT((AMI56:AMI60=AMI56)*(AMD56:AMD60=AMD56)*(AMB56:AMB60=AMB56)*(AMF56:AMF60&gt;AMF56)),"")</f>
        <v>0</v>
      </c>
      <c r="AMN56" s="385">
        <f t="shared" ref="AMN56" ca="1" si="5212">IF(ALX56&lt;&gt;"",SUMPRODUCT((AMI56:AMI60=AMI56)*(AMD56:AMD60=AMD56)*(AMB56:AMB60=AMB56)*(AMF56:AMF60=AMF56)*(AMG56:AMG60&gt;AMG56)),"")</f>
        <v>0</v>
      </c>
      <c r="AMO56" s="385">
        <f t="shared" ref="AMO56" ca="1" si="5213">IF(ALX56&lt;&gt;"",SUMPRODUCT((AMI56:AMI60=AMI56)*(AMD56:AMD60=AMD56)*(AMB56:AMB60=AMB56)*(AMF56:AMF60=AMF56)*(AMG56:AMG60=AMG56)*(AMH56:AMH60&gt;AMH56)),"")</f>
        <v>3</v>
      </c>
      <c r="AMP56" s="385">
        <f t="shared" ref="AMP56:AMP59" ca="1" si="5214">IF(ALX56&lt;&gt;"",SUM(AMJ56:AMO56),"")</f>
        <v>4</v>
      </c>
      <c r="APR56" s="385">
        <f ca="1">IF(COUNTIF(APR4:APR7,4)=4,1,SUMPRODUCT((APR4:APR7=APR4)*(APQ4:APQ7=APQ4)*(APO4:APO7&gt;APO4))+1)</f>
        <v>1</v>
      </c>
      <c r="AQC56" s="385">
        <f t="shared" ref="AQC56" ca="1" si="5215">IF(AQD4&lt;&gt;"",SUMPRODUCT((AQK4:AQK7=AQK4)*(AQJ4:AQJ7=AQJ4)*(AQH4:AQH7=AQH4)*(AQI4:AQI7=AQI4)),"")</f>
        <v>4</v>
      </c>
      <c r="AQD56" s="385" t="str">
        <f t="shared" ref="AQD56" ca="1" si="5216">IF(AND(AQC56&lt;&gt;"",AQC56&gt;1),AQD4,"")</f>
        <v>Finland</v>
      </c>
      <c r="AQE56" s="385">
        <f ca="1">SUMPRODUCT((ATI3:ATI54=AQD56)*(ATL3:ATL54=AQD57)*(ATM3:ATM54="W"))+SUMPRODUCT((ATI3:ATI54=AQD56)*(ATL3:ATL54=AQD58)*(ATM3:ATM54="W"))+SUMPRODUCT((ATI3:ATI54=AQD56)*(ATL3:ATL54=AQD59)*(ATM3:ATM54="W"))+SUMPRODUCT((ATI3:ATI54=AQD56)*(ATL3:ATL54=AQD60)*(ATM3:ATM54="W"))+SUMPRODUCT((ATI3:ATI54=AQD57)*(ATL3:ATL54=AQD56)*(ATN3:ATN54="W"))+SUMPRODUCT((ATI3:ATI54=AQD58)*(ATL3:ATL54=AQD56)*(ATN3:ATN54="W"))+SUMPRODUCT((ATI3:ATI54=AQD59)*(ATL3:ATL54=AQD56)*(ATN3:ATN54="W"))+SUMPRODUCT((ATI3:ATI54=AQD60)*(ATL3:ATL54=AQD56)*(ATN3:ATN54="W"))</f>
        <v>0</v>
      </c>
      <c r="AQF56" s="385">
        <f ca="1">SUMPRODUCT((ATI3:ATI54=AQD56)*(ATL3:ATL54=AQD57)*(ATM3:ATM54="D"))+SUMPRODUCT((ATI3:ATI54=AQD56)*(ATL3:ATL54=AQD58)*(ATM3:ATM54="D"))+SUMPRODUCT((ATI3:ATI54=AQD56)*(ATL3:ATL54=AQD59)*(ATM3:ATM54="D"))+SUMPRODUCT((ATI3:ATI54=AQD56)*(ATL3:ATL54=AQD60)*(ATM3:ATM54="D"))+SUMPRODUCT((ATI3:ATI54=AQD57)*(ATL3:ATL54=AQD56)*(ATM3:ATM54="D"))+SUMPRODUCT((ATI3:ATI54=AQD58)*(ATL3:ATL54=AQD56)*(ATM3:ATM54="D"))+SUMPRODUCT((ATI3:ATI54=AQD59)*(ATL3:ATL54=AQD56)*(ATM3:ATM54="D"))+SUMPRODUCT((ATI3:ATI54=AQD60)*(ATL3:ATL54=AQD56)*(ATM3:ATM54="D"))</f>
        <v>0</v>
      </c>
      <c r="AQG56" s="385">
        <f ca="1">SUMPRODUCT((ATI3:ATI54=AQD56)*(ATL3:ATL54=AQD57)*(ATM3:ATM54="L"))+SUMPRODUCT((ATI3:ATI54=AQD56)*(ATL3:ATL54=AQD58)*(ATM3:ATM54="L"))+SUMPRODUCT((ATI3:ATI54=AQD56)*(ATL3:ATL54=AQD59)*(ATM3:ATM54="L"))+SUMPRODUCT((ATI3:ATI54=AQD56)*(ATL3:ATL54=AQD60)*(ATM3:ATM54="L"))+SUMPRODUCT((ATI3:ATI54=AQD57)*(ATL3:ATL54=AQD56)*(ATN3:ATN54="L"))+SUMPRODUCT((ATI3:ATI54=AQD58)*(ATL3:ATL54=AQD56)*(ATN3:ATN54="L"))+SUMPRODUCT((ATI3:ATI54=AQD59)*(ATL3:ATL54=AQD56)*(ATN3:ATN54="L"))+SUMPRODUCT((ATI3:ATI54=AQD60)*(ATL3:ATL54=AQD56)*(ATN3:ATN54="L"))</f>
        <v>0</v>
      </c>
      <c r="AQH56" s="385">
        <f ca="1">SUMPRODUCT((ATI3:ATI54=AQD56)*(ATL3:ATL54=AQD57)*ATJ3:ATJ54)+SUMPRODUCT((ATI3:ATI54=AQD56)*(ATL3:ATL54=AQD58)*ATJ3:ATJ54)+SUMPRODUCT((ATI3:ATI54=AQD56)*(ATL3:ATL54=AQD59)*ATJ3:ATJ54)+SUMPRODUCT((ATI3:ATI54=AQD56)*(ATL3:ATL54=AQD60)*ATJ3:ATJ54)+SUMPRODUCT((ATI3:ATI54=AQD57)*(ATL3:ATL54=AQD56)*ATK3:ATK54)+SUMPRODUCT((ATI3:ATI54=AQD58)*(ATL3:ATL54=AQD56)*ATK3:ATK54)+SUMPRODUCT((ATI3:ATI54=AQD59)*(ATL3:ATL54=AQD56)*ATK3:ATK54)+SUMPRODUCT((ATI3:ATI54=AQD60)*(ATL3:ATL54=AQD56)*ATK3:ATK54)</f>
        <v>0</v>
      </c>
      <c r="AQI56" s="385">
        <f ca="1">SUMPRODUCT((ATI3:ATI54=AQD56)*(ATL3:ATL54=AQD57)*ATK3:ATK54)+SUMPRODUCT((ATI3:ATI54=AQD56)*(ATL3:ATL54=AQD58)*ATK3:ATK54)+SUMPRODUCT((ATI3:ATI54=AQD56)*(ATL3:ATL54=AQD59)*ATK3:ATK54)+SUMPRODUCT((ATI3:ATI54=AQD56)*(ATL3:ATL54=AQD60)*ATK3:ATK54)+SUMPRODUCT((ATI3:ATI54=AQD57)*(ATL3:ATL54=AQD56)*ATJ3:ATJ54)+SUMPRODUCT((ATI3:ATI54=AQD58)*(ATL3:ATL54=AQD56)*ATJ3:ATJ54)+SUMPRODUCT((ATI3:ATI54=AQD59)*(ATL3:ATL54=AQD56)*ATJ3:ATJ54)+SUMPRODUCT((ATI3:ATI54=AQD60)*(ATL3:ATL54=AQD56)*ATJ3:ATJ54)</f>
        <v>0</v>
      </c>
      <c r="AQJ56" s="385">
        <f t="shared" ref="AQJ56:AQJ59" ca="1" si="5217">AQH56-AQI56+1000</f>
        <v>1000</v>
      </c>
      <c r="AQK56" s="385">
        <f t="shared" ref="AQK56:AQK59" ca="1" si="5218">IF(AQD56&lt;&gt;"",AQE56*3+AQF56*1,"")</f>
        <v>0</v>
      </c>
      <c r="AQL56" s="385">
        <f ca="1">IF(AQD56&lt;&gt;"",VLOOKUP(AQD56,APK4:APQ52,7,FALSE),"")</f>
        <v>1000</v>
      </c>
      <c r="AQM56" s="385">
        <f ca="1">IF(AQD56&lt;&gt;"",VLOOKUP(AQD56,APK4:APQ52,5,FALSE),"")</f>
        <v>0</v>
      </c>
      <c r="AQN56" s="385">
        <f ca="1">IF(AQD56&lt;&gt;"",VLOOKUP(AQD56,APK4:APS52,9,FALSE),"")</f>
        <v>8</v>
      </c>
      <c r="AQO56" s="385">
        <f t="shared" ref="AQO56:AQO59" ca="1" si="5219">AQK56</f>
        <v>0</v>
      </c>
      <c r="AQP56" s="385">
        <f t="shared" ref="AQP56" ca="1" si="5220">IF(AQD56&lt;&gt;"",RANK(AQO56,AQO56:AQO60),"")</f>
        <v>1</v>
      </c>
      <c r="AQQ56" s="385">
        <f t="shared" ref="AQQ56" ca="1" si="5221">IF(AQD56&lt;&gt;"",SUMPRODUCT((AQO56:AQO60=AQO56)*(AQJ56:AQJ60&gt;AQJ56)),"")</f>
        <v>0</v>
      </c>
      <c r="AQR56" s="385">
        <f t="shared" ref="AQR56" ca="1" si="5222">IF(AQD56&lt;&gt;"",SUMPRODUCT((AQO56:AQO60=AQO56)*(AQJ56:AQJ60=AQJ56)*(AQH56:AQH60&gt;AQH56)),"")</f>
        <v>0</v>
      </c>
      <c r="AQS56" s="385">
        <f t="shared" ref="AQS56" ca="1" si="5223">IF(AQD56&lt;&gt;"",SUMPRODUCT((AQO56:AQO60=AQO56)*(AQJ56:AQJ60=AQJ56)*(AQH56:AQH60=AQH56)*(AQL56:AQL60&gt;AQL56)),"")</f>
        <v>0</v>
      </c>
      <c r="AQT56" s="385">
        <f t="shared" ref="AQT56" ca="1" si="5224">IF(AQD56&lt;&gt;"",SUMPRODUCT((AQO56:AQO60=AQO56)*(AQJ56:AQJ60=AQJ56)*(AQH56:AQH60=AQH56)*(AQL56:AQL60=AQL56)*(AQM56:AQM60&gt;AQM56)),"")</f>
        <v>0</v>
      </c>
      <c r="AQU56" s="385">
        <f t="shared" ref="AQU56" ca="1" si="5225">IF(AQD56&lt;&gt;"",SUMPRODUCT((AQO56:AQO60=AQO56)*(AQJ56:AQJ60=AQJ56)*(AQH56:AQH60=AQH56)*(AQL56:AQL60=AQL56)*(AQM56:AQM60=AQM56)*(AQN56:AQN60&gt;AQN56)),"")</f>
        <v>3</v>
      </c>
      <c r="AQV56" s="385">
        <f t="shared" ref="AQV56:AQV59" ca="1" si="5226">IF(AQD56&lt;&gt;"",SUM(AQP56:AQU56),"")</f>
        <v>4</v>
      </c>
    </row>
    <row r="57" spans="9:1995 2085:2985 3075:4085 4175:5075 5165:6065 6155:7165 7255:8155 8245:9145 9235:10233 10245:11219" x14ac:dyDescent="0.25">
      <c r="J57" s="385">
        <f>IF(COUNTIF(J4:J7,4)=4,1,SUMPRODUCT((J4:J7=J5)*(I4:I7=I5)*(G4:G7&gt;G5))+1)</f>
        <v>1</v>
      </c>
      <c r="U57" s="385">
        <f>IF(V5&lt;&gt;"",SUMPRODUCT((AC4:AC7=AC5)*(AB4:AB7=AB5)*(Z4:Z7=Z5)*(AA4:AA7=AA5)),"")</f>
        <v>4</v>
      </c>
      <c r="V57" s="385" t="str">
        <f>IF(AND(U57&lt;&gt;"",U57&gt;1),V5,"")</f>
        <v>Iceland</v>
      </c>
      <c r="W57" s="385">
        <f>SUMPRODUCT((DA3:DA54=V57)*(DD3:DD54=V58)*(DE3:DE54="W"))+SUMPRODUCT((DA3:DA54=V57)*(DD3:DD54=V59)*(DE3:DE54="W"))+SUMPRODUCT((DA3:DA54=V57)*(DD3:DD54=V60)*(DE3:DE54="W"))+SUMPRODUCT((DA3:DA54=V57)*(DD3:DD54=V56)*(DE3:DE54="W"))+SUMPRODUCT((DA3:DA54=V58)*(DD3:DD54=V57)*(DF3:DF54="W"))+SUMPRODUCT((DA3:DA54=V59)*(DD3:DD54=V57)*(DF3:DF54="W"))+SUMPRODUCT((DA3:DA54=V60)*(DD3:DD54=V57)*(DF3:DF54="W"))+SUMPRODUCT((DA3:DA54=V56)*(DD3:DD54=V57)*(DF3:DF54="W"))</f>
        <v>0</v>
      </c>
      <c r="X57" s="385">
        <f>SUMPRODUCT((DA3:DA54=V57)*(DD3:DD54=V58)*(DE3:DE54="D"))+SUMPRODUCT((DA3:DA54=V57)*(DD3:DD54=V59)*(DE3:DE54="D"))+SUMPRODUCT((DA3:DA54=V57)*(DD3:DD54=V60)*(DE3:DE54="D"))+SUMPRODUCT((DA3:DA54=V57)*(DD3:DD54=V56)*(DE3:DE54="D"))+SUMPRODUCT((DA3:DA54=V58)*(DD3:DD54=V57)*(DE3:DE54="D"))+SUMPRODUCT((DA3:DA54=V59)*(DD3:DD54=V57)*(DE3:DE54="D"))+SUMPRODUCT((DA3:DA54=V60)*(DD3:DD54=V57)*(DE3:DE54="D"))+SUMPRODUCT((DA3:DA54=V56)*(DD3:DD54=V57)*(DE3:DE54="D"))</f>
        <v>0</v>
      </c>
      <c r="Y57" s="385">
        <f>SUMPRODUCT((DA3:DA54=V57)*(DD3:DD54=V58)*(DE3:DE54="L"))+SUMPRODUCT((DA3:DA54=V57)*(DD3:DD54=V59)*(DE3:DE54="L"))+SUMPRODUCT((DA3:DA54=V57)*(DD3:DD54=V60)*(DE3:DE54="L"))+SUMPRODUCT((DA3:DA54=V57)*(DD3:DD54=V56)*(DE3:DE54="L"))+SUMPRODUCT((DA3:DA54=V58)*(DD3:DD54=V57)*(DF3:DF54="L"))+SUMPRODUCT((DA3:DA54=V59)*(DD3:DD54=V57)*(DF3:DF54="L"))+SUMPRODUCT((DA3:DA54=V60)*(DD3:DD54=V57)*(DF3:DF54="L"))+SUMPRODUCT((DA3:DA54=V56)*(DD3:DD54=V57)*(DF3:DF54="L"))</f>
        <v>0</v>
      </c>
      <c r="Z57" s="385">
        <f>SUMPRODUCT((DA3:DA54=V57)*(DD3:DD54=V58)*DB3:DB54)+SUMPRODUCT((DA3:DA54=V57)*(DD3:DD54=V59)*DB3:DB54)+SUMPRODUCT((DA3:DA54=V57)*(DD3:DD54=V60)*DB3:DB54)+SUMPRODUCT((DA3:DA54=V57)*(DD3:DD54=V56)*DB3:DB54)+SUMPRODUCT((DA3:DA54=V58)*(DD3:DD54=V57)*DC3:DC54)+SUMPRODUCT((DA3:DA54=V59)*(DD3:DD54=V57)*DC3:DC54)+SUMPRODUCT((DA3:DA54=V60)*(DD3:DD54=V57)*DC3:DC54)+SUMPRODUCT((DA3:DA54=V56)*(DD3:DD54=V57)*DC3:DC54)</f>
        <v>0</v>
      </c>
      <c r="AA57" s="385">
        <f>SUMPRODUCT((DA3:DA54=V57)*(DD3:DD54=V58)*DC3:DC54)+SUMPRODUCT((DA3:DA54=V57)*(DD3:DD54=V59)*DC3:DC54)+SUMPRODUCT((DA3:DA54=V57)*(DD3:DD54=V60)*DC3:DC54)+SUMPRODUCT((DA3:DA54=V57)*(DD3:DD54=V56)*DC3:DC54)+SUMPRODUCT((DA3:DA54=V58)*(DD3:DD54=V57)*DB3:DB54)+SUMPRODUCT((DA3:DA54=V59)*(DD3:DD54=V57)*DB3:DB54)+SUMPRODUCT((DA3:DA54=V60)*(DD3:DD54=V57)*DB3:DB54)+SUMPRODUCT((DA3:DA54=V56)*(DD3:DD54=V57)*DB3:DB54)</f>
        <v>0</v>
      </c>
      <c r="AB57" s="385">
        <f>Z57-AA57+1000</f>
        <v>1000</v>
      </c>
      <c r="AC57" s="385">
        <f t="shared" ref="AC57:AC59" si="5227">IF(V57&lt;&gt;"",W57*3+X57*1,"")</f>
        <v>0</v>
      </c>
      <c r="AD57" s="385">
        <f>IF(V57&lt;&gt;"",VLOOKUP(V57,C4:I52,7,FALSE),"")</f>
        <v>1000</v>
      </c>
      <c r="AE57" s="385">
        <f>IF(V57&lt;&gt;"",VLOOKUP(V57,C4:I52,5,FALSE),"")</f>
        <v>0</v>
      </c>
      <c r="AF57" s="385">
        <f>IF(V57&lt;&gt;"",VLOOKUP(V57,C4:K52,9,FALSE),"")</f>
        <v>16</v>
      </c>
      <c r="AG57" s="385">
        <f t="shared" ref="AG57:AG59" si="5228">AC57</f>
        <v>0</v>
      </c>
      <c r="AH57" s="385">
        <f>IF(V57&lt;&gt;"",RANK(AG57,AG56:AG60),"")</f>
        <v>1</v>
      </c>
      <c r="AI57" s="385">
        <f>IF(V57&lt;&gt;"",SUMPRODUCT((AG56:AG60=AG57)*(AB56:AB60&gt;AB57)),"")</f>
        <v>0</v>
      </c>
      <c r="AJ57" s="385">
        <f>IF(V57&lt;&gt;"",SUMPRODUCT((AG56:AG60=AG57)*(AB56:AB60=AB57)*(Z56:Z60&gt;Z57)),"")</f>
        <v>0</v>
      </c>
      <c r="AK57" s="385">
        <f>IF(V57&lt;&gt;"",SUMPRODUCT((AG56:AG60=AG57)*(AB56:AB60=AB57)*(Z56:Z60=Z57)*(AD56:AD60&gt;AD57)),"")</f>
        <v>0</v>
      </c>
      <c r="AL57" s="385">
        <f>IF(V57&lt;&gt;"",SUMPRODUCT((AG56:AG60=AG57)*(AB56:AB60=AB57)*(Z56:Z60=Z57)*(AD56:AD60=AD57)*(AE56:AE60&gt;AE57)),"")</f>
        <v>0</v>
      </c>
      <c r="AM57" s="385">
        <f>IF(V57&lt;&gt;"",SUMPRODUCT((AG56:AG60=AG57)*(AB56:AB60=AB57)*(Z56:Z60=Z57)*(AD56:AD60=AD57)*(AE56:AE60=AE57)*(AF56:AF60&gt;AF57)),"")</f>
        <v>2</v>
      </c>
      <c r="AN57" s="385">
        <f>IF(V57&lt;&gt;"",SUM(AH57:AM57),"")</f>
        <v>3</v>
      </c>
      <c r="AO57" s="385" t="str">
        <f>IF(AP5&lt;&gt;"",SUMPRODUCT((AW4:AW7=AW5)*(AV4:AV7=AV5)*(AT4:AT7=AT5)*(AU4:AU7=AU5)),"")</f>
        <v/>
      </c>
      <c r="AP57" s="385" t="str">
        <f>IF(AND(AO57&lt;&gt;"",AO57&gt;1),AP5,"")</f>
        <v/>
      </c>
      <c r="AQ57" s="385">
        <f>SUMPRODUCT((DA3:DA54=AP57)*(DD3:DD54=AP58)*(DE3:DE54="W"))+SUMPRODUCT((DA3:DA54=AP57)*(DD3:DD54=AP59)*(DE3:DE54="W"))+SUMPRODUCT((DA3:DA54=AP57)*(DD3:DD54=AP60)*(DE3:DE54="W"))+SUMPRODUCT((DA3:DA54=AP58)*(DD3:DD54=AP57)*(DF3:DF54="W"))+SUMPRODUCT((DA3:DA54=AP59)*(DD3:DD54=AP57)*(DF3:DF54="W"))+SUMPRODUCT((DA3:DA54=AP60)*(DD3:DD54=AP57)*(DF3:DF54="W"))</f>
        <v>0</v>
      </c>
      <c r="AR57" s="385">
        <f>SUMPRODUCT((DA3:DA54=AP57)*(DD3:DD54=AP58)*(DE3:DE54="D"))+SUMPRODUCT((DA3:DA54=AP57)*(DD3:DD54=AP59)*(DE3:DE54="D"))+SUMPRODUCT((DA3:DA54=AP57)*(DD3:DD54=AP60)*(DE3:DE54="D"))+SUMPRODUCT((DA3:DA54=AP58)*(DD3:DD54=AP57)*(DE3:DE54="D"))+SUMPRODUCT((DA3:DA54=AP59)*(DD3:DD54=AP57)*(DE3:DE54="D"))+SUMPRODUCT((DA3:DA54=AP60)*(DD3:DD54=AP57)*(DE3:DE54="D"))</f>
        <v>0</v>
      </c>
      <c r="AS57" s="385">
        <f>SUMPRODUCT((DA3:DA54=AP57)*(DD3:DD54=AP58)*(DE3:DE54="L"))+SUMPRODUCT((DA3:DA54=AP57)*(DD3:DD54=AP59)*(DE3:DE54="L"))+SUMPRODUCT((DA3:DA54=AP57)*(DD3:DD54=AP60)*(DE3:DE54="L"))+SUMPRODUCT((DA3:DA54=AP58)*(DD3:DD54=AP57)*(DF3:DF54="L"))+SUMPRODUCT((DA3:DA54=AP59)*(DD3:DD54=AP57)*(DF3:DF54="L"))+SUMPRODUCT((DA3:DA54=AP60)*(DD3:DD54=AP57)*(DF3:DF54="L"))</f>
        <v>0</v>
      </c>
      <c r="AT57" s="385">
        <f>SUMPRODUCT((DA3:DA54=AP57)*(DD3:DD54=AP58)*DB3:DB54)+SUMPRODUCT((DA3:DA54=AP57)*(DD3:DD54=AP59)*DB3:DB54)+SUMPRODUCT((DA3:DA54=AP57)*(DD3:DD54=AP60)*DB3:DB54)+SUMPRODUCT((DA3:DA54=AP57)*(DD3:DD54=AP56)*DB3:DB54)+SUMPRODUCT((DA3:DA54=AP58)*(DD3:DD54=AP57)*DC3:DC54)+SUMPRODUCT((DA3:DA54=AP59)*(DD3:DD54=AP57)*DC3:DC54)+SUMPRODUCT((DA3:DA54=AP60)*(DD3:DD54=AP57)*DC3:DC54)+SUMPRODUCT((DA3:DA54=AP56)*(DD3:DD54=AP57)*DC3:DC54)</f>
        <v>0</v>
      </c>
      <c r="AU57" s="385">
        <f>SUMPRODUCT((DA3:DA54=AP57)*(DD3:DD54=AP58)*DC3:DC54)+SUMPRODUCT((DA3:DA54=AP57)*(DD3:DD54=AP59)*DC3:DC54)+SUMPRODUCT((DA3:DA54=AP57)*(DD3:DD54=AP60)*DC3:DC54)+SUMPRODUCT((DA3:DA54=AP57)*(DD3:DD54=AP56)*DC3:DC54)+SUMPRODUCT((DA3:DA54=AP58)*(DD3:DD54=AP57)*DB3:DB54)+SUMPRODUCT((DA3:DA54=AP59)*(DD3:DD54=AP57)*DB3:DB54)+SUMPRODUCT((DA3:DA54=AP60)*(DD3:DD54=AP57)*DB3:DB54)+SUMPRODUCT((DA3:DA54=AP56)*(DD3:DD54=AP57)*DB3:DB54)</f>
        <v>0</v>
      </c>
      <c r="AV57" s="385">
        <f>AT57-AU57+1000</f>
        <v>1000</v>
      </c>
      <c r="AW57" s="385" t="str">
        <f t="shared" ref="AW57:AW59" si="5229">IF(AP57&lt;&gt;"",AQ57*3+AR57*1,"")</f>
        <v/>
      </c>
      <c r="AX57" s="385" t="str">
        <f>IF(AP57&lt;&gt;"",VLOOKUP(AP57,C4:I52,7,FALSE),"")</f>
        <v/>
      </c>
      <c r="AY57" s="385" t="str">
        <f>IF(AP57&lt;&gt;"",VLOOKUP(AP57,C4:I52,5,FALSE),"")</f>
        <v/>
      </c>
      <c r="AZ57" s="385" t="str">
        <f>IF(AP57&lt;&gt;"",VLOOKUP(AP57,C4:K52,9,FALSE),"")</f>
        <v/>
      </c>
      <c r="BA57" s="385" t="str">
        <f t="shared" ref="BA57:BA59" si="5230">AW57</f>
        <v/>
      </c>
      <c r="BB57" s="385" t="str">
        <f>IF(AP57&lt;&gt;"",RANK(BA57,BA56:BA59),"")</f>
        <v/>
      </c>
      <c r="BC57" s="385" t="str">
        <f>IF(AP57&lt;&gt;"",SUMPRODUCT((BA56:BA59=BA57)*(AV56:AV59&gt;AV57)),"")</f>
        <v/>
      </c>
      <c r="BD57" s="385" t="str">
        <f>IF(AP57&lt;&gt;"",SUMPRODUCT((BA56:BA59=BA57)*(AV56:AV59=AV57)*(AT56:AT59&gt;AT57)),"")</f>
        <v/>
      </c>
      <c r="BE57" s="385" t="str">
        <f>IF(AP57&lt;&gt;"",SUMPRODUCT((BA56:BA59=BA57)*(AV56:AV59=AV57)*(AT56:AT59=AT57)*(AX56:AX59&gt;AX57)),"")</f>
        <v/>
      </c>
      <c r="BF57" s="385" t="str">
        <f>IF(AP57&lt;&gt;"",SUMPRODUCT((BA56:BA59=BA57)*(AV56:AV59=AV57)*(AT56:AT59=AT57)*(AX56:AX59=AX57)*(AY56:AY59&gt;AY57)),"")</f>
        <v/>
      </c>
      <c r="BG57" s="385" t="str">
        <f>IF(AP57&lt;&gt;"",SUMPRODUCT((BA56:BA59=BA57)*(AV56:AV59=AV57)*(AT56:AT59=AT57)*(AX56:AX59=AX57)*(AY56:AY59=AY57)*(AZ56:AZ59&gt;AZ57)),"")</f>
        <v/>
      </c>
      <c r="BH57" s="385" t="str">
        <f>IF(AP57&lt;&gt;"",SUM(BB57:BG57)+1,"")</f>
        <v/>
      </c>
      <c r="DP57" s="385">
        <f ca="1">IF(COUNTIF(DP4:DP7,4)=4,1,SUMPRODUCT((DP4:DP7=DP5)*(DO4:DO7=DO5)*(DM4:DM7&gt;DM5))+1)</f>
        <v>1</v>
      </c>
      <c r="EA57" s="385">
        <f ca="1">IF(EB5&lt;&gt;"",SUMPRODUCT((EI4:EI7=EI5)*(EH4:EH7=EH5)*(EF4:EF7=EF5)*(EG4:EG7=EG5)),"")</f>
        <v>4</v>
      </c>
      <c r="EB57" s="385" t="str">
        <f ca="1">IF(AND(EA57&lt;&gt;"",EA57&gt;1),EB5,"")</f>
        <v>Iceland</v>
      </c>
      <c r="EC57" s="385">
        <f ca="1">SUMPRODUCT((HG3:HG54=EB57)*(HJ3:HJ54=EB58)*(HK3:HK54="W"))+SUMPRODUCT((HG3:HG54=EB57)*(HJ3:HJ54=EB59)*(HK3:HK54="W"))+SUMPRODUCT((HG3:HG54=EB57)*(HJ3:HJ54=EB60)*(HK3:HK54="W"))+SUMPRODUCT((HG3:HG54=EB57)*(HJ3:HJ54=EB56)*(HK3:HK54="W"))+SUMPRODUCT((HG3:HG54=EB58)*(HJ3:HJ54=EB57)*(HL3:HL54="W"))+SUMPRODUCT((HG3:HG54=EB59)*(HJ3:HJ54=EB57)*(HL3:HL54="W"))+SUMPRODUCT((HG3:HG54=EB60)*(HJ3:HJ54=EB57)*(HL3:HL54="W"))+SUMPRODUCT((HG3:HG54=EB56)*(HJ3:HJ54=EB57)*(HL3:HL54="W"))</f>
        <v>0</v>
      </c>
      <c r="ED57" s="385">
        <f ca="1">SUMPRODUCT((HG3:HG54=EB57)*(HJ3:HJ54=EB58)*(HK3:HK54="D"))+SUMPRODUCT((HG3:HG54=EB57)*(HJ3:HJ54=EB59)*(HK3:HK54="D"))+SUMPRODUCT((HG3:HG54=EB57)*(HJ3:HJ54=EB60)*(HK3:HK54="D"))+SUMPRODUCT((HG3:HG54=EB57)*(HJ3:HJ54=EB56)*(HK3:HK54="D"))+SUMPRODUCT((HG3:HG54=EB58)*(HJ3:HJ54=EB57)*(HK3:HK54="D"))+SUMPRODUCT((HG3:HG54=EB59)*(HJ3:HJ54=EB57)*(HK3:HK54="D"))+SUMPRODUCT((HG3:HG54=EB60)*(HJ3:HJ54=EB57)*(HK3:HK54="D"))+SUMPRODUCT((HG3:HG54=EB56)*(HJ3:HJ54=EB57)*(HK3:HK54="D"))</f>
        <v>0</v>
      </c>
      <c r="EE57" s="385">
        <f ca="1">SUMPRODUCT((HG3:HG54=EB57)*(HJ3:HJ54=EB58)*(HK3:HK54="L"))+SUMPRODUCT((HG3:HG54=EB57)*(HJ3:HJ54=EB59)*(HK3:HK54="L"))+SUMPRODUCT((HG3:HG54=EB57)*(HJ3:HJ54=EB60)*(HK3:HK54="L"))+SUMPRODUCT((HG3:HG54=EB57)*(HJ3:HJ54=EB56)*(HK3:HK54="L"))+SUMPRODUCT((HG3:HG54=EB58)*(HJ3:HJ54=EB57)*(HL3:HL54="L"))+SUMPRODUCT((HG3:HG54=EB59)*(HJ3:HJ54=EB57)*(HL3:HL54="L"))+SUMPRODUCT((HG3:HG54=EB60)*(HJ3:HJ54=EB57)*(HL3:HL54="L"))+SUMPRODUCT((HG3:HG54=EB56)*(HJ3:HJ54=EB57)*(HL3:HL54="L"))</f>
        <v>0</v>
      </c>
      <c r="EF57" s="385">
        <f ca="1">SUMPRODUCT((HG3:HG54=EB57)*(HJ3:HJ54=EB58)*HH3:HH54)+SUMPRODUCT((HG3:HG54=EB57)*(HJ3:HJ54=EB59)*HH3:HH54)+SUMPRODUCT((HG3:HG54=EB57)*(HJ3:HJ54=EB60)*HH3:HH54)+SUMPRODUCT((HG3:HG54=EB57)*(HJ3:HJ54=EB56)*HH3:HH54)+SUMPRODUCT((HG3:HG54=EB58)*(HJ3:HJ54=EB57)*HI3:HI54)+SUMPRODUCT((HG3:HG54=EB59)*(HJ3:HJ54=EB57)*HI3:HI54)+SUMPRODUCT((HG3:HG54=EB60)*(HJ3:HJ54=EB57)*HI3:HI54)+SUMPRODUCT((HG3:HG54=EB56)*(HJ3:HJ54=EB57)*HI3:HI54)</f>
        <v>0</v>
      </c>
      <c r="EG57" s="385">
        <f ca="1">SUMPRODUCT((HG3:HG54=EB57)*(HJ3:HJ54=EB58)*HI3:HI54)+SUMPRODUCT((HG3:HG54=EB57)*(HJ3:HJ54=EB59)*HI3:HI54)+SUMPRODUCT((HG3:HG54=EB57)*(HJ3:HJ54=EB60)*HI3:HI54)+SUMPRODUCT((HG3:HG54=EB57)*(HJ3:HJ54=EB56)*HI3:HI54)+SUMPRODUCT((HG3:HG54=EB58)*(HJ3:HJ54=EB57)*HH3:HH54)+SUMPRODUCT((HG3:HG54=EB59)*(HJ3:HJ54=EB57)*HH3:HH54)+SUMPRODUCT((HG3:HG54=EB60)*(HJ3:HJ54=EB57)*HH3:HH54)+SUMPRODUCT((HG3:HG54=EB56)*(HJ3:HJ54=EB57)*HH3:HH54)</f>
        <v>0</v>
      </c>
      <c r="EH57" s="385">
        <f ca="1">EF57-EG57+1000</f>
        <v>1000</v>
      </c>
      <c r="EI57" s="385">
        <f t="shared" ref="EI57:EI59" ca="1" si="5231">IF(EB57&lt;&gt;"",EC57*3+ED57*1,"")</f>
        <v>0</v>
      </c>
      <c r="EJ57" s="385">
        <f ca="1">IF(EB57&lt;&gt;"",VLOOKUP(EB57,DI4:DO52,7,FALSE),"")</f>
        <v>1000</v>
      </c>
      <c r="EK57" s="385">
        <f ca="1">IF(EB57&lt;&gt;"",VLOOKUP(EB57,DI4:DO52,5,FALSE),"")</f>
        <v>0</v>
      </c>
      <c r="EL57" s="385">
        <f ca="1">IF(EB57&lt;&gt;"",VLOOKUP(EB57,DI4:DQ52,9,FALSE),"")</f>
        <v>16</v>
      </c>
      <c r="EM57" s="385">
        <f t="shared" ref="EM57:EM59" ca="1" si="5232">EI57</f>
        <v>0</v>
      </c>
      <c r="EN57" s="385">
        <f ca="1">IF(EB57&lt;&gt;"",RANK(EM57,EM56:EM60),"")</f>
        <v>1</v>
      </c>
      <c r="EO57" s="385">
        <f ca="1">IF(EB57&lt;&gt;"",SUMPRODUCT((EM56:EM60=EM57)*(EH56:EH60&gt;EH57)),"")</f>
        <v>0</v>
      </c>
      <c r="EP57" s="385">
        <f ca="1">IF(EB57&lt;&gt;"",SUMPRODUCT((EM56:EM60=EM57)*(EH56:EH60=EH57)*(EF56:EF60&gt;EF57)),"")</f>
        <v>0</v>
      </c>
      <c r="EQ57" s="385">
        <f ca="1">IF(EB57&lt;&gt;"",SUMPRODUCT((EM56:EM60=EM57)*(EH56:EH60=EH57)*(EF56:EF60=EF57)*(EJ56:EJ60&gt;EJ57)),"")</f>
        <v>0</v>
      </c>
      <c r="ER57" s="385">
        <f ca="1">IF(EB57&lt;&gt;"",SUMPRODUCT((EM56:EM60=EM57)*(EH56:EH60=EH57)*(EF56:EF60=EF57)*(EJ56:EJ60=EJ57)*(EK56:EK60&gt;EK57)),"")</f>
        <v>0</v>
      </c>
      <c r="ES57" s="385">
        <f ca="1">IF(EB57&lt;&gt;"",SUMPRODUCT((EM56:EM60=EM57)*(EH56:EH60=EH57)*(EF56:EF60=EF57)*(EJ56:EJ60=EJ57)*(EK56:EK60=EK57)*(EL56:EL60&gt;EL57)),"")</f>
        <v>2</v>
      </c>
      <c r="ET57" s="385">
        <f ca="1">IF(EB57&lt;&gt;"",SUM(EN57:ES57),"")</f>
        <v>3</v>
      </c>
      <c r="EU57" s="385" t="str">
        <f ca="1">IF(EV5&lt;&gt;"",SUMPRODUCT((FC4:FC7=FC5)*(FB4:FB7=FB5)*(EZ4:EZ7=EZ5)*(FA4:FA7=FA5)),"")</f>
        <v/>
      </c>
      <c r="EV57" s="385" t="str">
        <f ca="1">IF(AND(EU57&lt;&gt;"",EU57&gt;1),EV5,"")</f>
        <v/>
      </c>
      <c r="EW57" s="385">
        <f ca="1">SUMPRODUCT((HG3:HG54=EV57)*(HJ3:HJ54=EV58)*(HK3:HK54="W"))+SUMPRODUCT((HG3:HG54=EV57)*(HJ3:HJ54=EV59)*(HK3:HK54="W"))+SUMPRODUCT((HG3:HG54=EV57)*(HJ3:HJ54=EV60)*(HK3:HK54="W"))+SUMPRODUCT((HG3:HG54=EV58)*(HJ3:HJ54=EV57)*(HL3:HL54="W"))+SUMPRODUCT((HG3:HG54=EV59)*(HJ3:HJ54=EV57)*(HL3:HL54="W"))+SUMPRODUCT((HG3:HG54=EV60)*(HJ3:HJ54=EV57)*(HL3:HL54="W"))</f>
        <v>0</v>
      </c>
      <c r="EX57" s="385">
        <f ca="1">SUMPRODUCT((HG3:HG54=EV57)*(HJ3:HJ54=EV58)*(HK3:HK54="D"))+SUMPRODUCT((HG3:HG54=EV57)*(HJ3:HJ54=EV59)*(HK3:HK54="D"))+SUMPRODUCT((HG3:HG54=EV57)*(HJ3:HJ54=EV60)*(HK3:HK54="D"))+SUMPRODUCT((HG3:HG54=EV58)*(HJ3:HJ54=EV57)*(HK3:HK54="D"))+SUMPRODUCT((HG3:HG54=EV59)*(HJ3:HJ54=EV57)*(HK3:HK54="D"))+SUMPRODUCT((HG3:HG54=EV60)*(HJ3:HJ54=EV57)*(HK3:HK54="D"))</f>
        <v>0</v>
      </c>
      <c r="EY57" s="385">
        <f ca="1">SUMPRODUCT((HG3:HG54=EV57)*(HJ3:HJ54=EV58)*(HK3:HK54="L"))+SUMPRODUCT((HG3:HG54=EV57)*(HJ3:HJ54=EV59)*(HK3:HK54="L"))+SUMPRODUCT((HG3:HG54=EV57)*(HJ3:HJ54=EV60)*(HK3:HK54="L"))+SUMPRODUCT((HG3:HG54=EV58)*(HJ3:HJ54=EV57)*(HL3:HL54="L"))+SUMPRODUCT((HG3:HG54=EV59)*(HJ3:HJ54=EV57)*(HL3:HL54="L"))+SUMPRODUCT((HG3:HG54=EV60)*(HJ3:HJ54=EV57)*(HL3:HL54="L"))</f>
        <v>0</v>
      </c>
      <c r="EZ57" s="385">
        <f ca="1">SUMPRODUCT((HG3:HG54=EV57)*(HJ3:HJ54=EV58)*HH3:HH54)+SUMPRODUCT((HG3:HG54=EV57)*(HJ3:HJ54=EV59)*HH3:HH54)+SUMPRODUCT((HG3:HG54=EV57)*(HJ3:HJ54=EV60)*HH3:HH54)+SUMPRODUCT((HG3:HG54=EV57)*(HJ3:HJ54=EV56)*HH3:HH54)+SUMPRODUCT((HG3:HG54=EV58)*(HJ3:HJ54=EV57)*HI3:HI54)+SUMPRODUCT((HG3:HG54=EV59)*(HJ3:HJ54=EV57)*HI3:HI54)+SUMPRODUCT((HG3:HG54=EV60)*(HJ3:HJ54=EV57)*HI3:HI54)+SUMPRODUCT((HG3:HG54=EV56)*(HJ3:HJ54=EV57)*HI3:HI54)</f>
        <v>0</v>
      </c>
      <c r="FA57" s="385">
        <f ca="1">SUMPRODUCT((HG3:HG54=EV57)*(HJ3:HJ54=EV58)*HI3:HI54)+SUMPRODUCT((HG3:HG54=EV57)*(HJ3:HJ54=EV59)*HI3:HI54)+SUMPRODUCT((HG3:HG54=EV57)*(HJ3:HJ54=EV60)*HI3:HI54)+SUMPRODUCT((HG3:HG54=EV57)*(HJ3:HJ54=EV56)*HI3:HI54)+SUMPRODUCT((HG3:HG54=EV58)*(HJ3:HJ54=EV57)*HH3:HH54)+SUMPRODUCT((HG3:HG54=EV59)*(HJ3:HJ54=EV57)*HH3:HH54)+SUMPRODUCT((HG3:HG54=EV60)*(HJ3:HJ54=EV57)*HH3:HH54)+SUMPRODUCT((HG3:HG54=EV56)*(HJ3:HJ54=EV57)*HH3:HH54)</f>
        <v>0</v>
      </c>
      <c r="FB57" s="385">
        <f ca="1">EZ57-FA57+1000</f>
        <v>1000</v>
      </c>
      <c r="FC57" s="385" t="str">
        <f t="shared" ref="FC57:FC59" ca="1" si="5233">IF(EV57&lt;&gt;"",EW57*3+EX57*1,"")</f>
        <v/>
      </c>
      <c r="FD57" s="385" t="str">
        <f ca="1">IF(EV57&lt;&gt;"",VLOOKUP(EV57,DI4:DO52,7,FALSE),"")</f>
        <v/>
      </c>
      <c r="FE57" s="385" t="str">
        <f ca="1">IF(EV57&lt;&gt;"",VLOOKUP(EV57,DI4:DO52,5,FALSE),"")</f>
        <v/>
      </c>
      <c r="FF57" s="385" t="str">
        <f ca="1">IF(EV57&lt;&gt;"",VLOOKUP(EV57,DI4:DQ52,9,FALSE),"")</f>
        <v/>
      </c>
      <c r="FG57" s="385" t="str">
        <f t="shared" ref="FG57:FG59" ca="1" si="5234">FC57</f>
        <v/>
      </c>
      <c r="FH57" s="385" t="str">
        <f ca="1">IF(EV57&lt;&gt;"",RANK(FG57,FG56:FG59),"")</f>
        <v/>
      </c>
      <c r="FI57" s="385" t="str">
        <f ca="1">IF(EV57&lt;&gt;"",SUMPRODUCT((FG56:FG59=FG57)*(FB56:FB59&gt;FB57)),"")</f>
        <v/>
      </c>
      <c r="FJ57" s="385" t="str">
        <f ca="1">IF(EV57&lt;&gt;"",SUMPRODUCT((FG56:FG59=FG57)*(FB56:FB59=FB57)*(EZ56:EZ59&gt;EZ57)),"")</f>
        <v/>
      </c>
      <c r="FK57" s="385" t="str">
        <f ca="1">IF(EV57&lt;&gt;"",SUMPRODUCT((FG56:FG59=FG57)*(FB56:FB59=FB57)*(EZ56:EZ59=EZ57)*(FD56:FD59&gt;FD57)),"")</f>
        <v/>
      </c>
      <c r="FL57" s="385" t="str">
        <f ca="1">IF(EV57&lt;&gt;"",SUMPRODUCT((FG56:FG59=FG57)*(FB56:FB59=FB57)*(EZ56:EZ59=EZ57)*(FD56:FD59=FD57)*(FE56:FE59&gt;FE57)),"")</f>
        <v/>
      </c>
      <c r="FM57" s="385" t="str">
        <f ca="1">IF(EV57&lt;&gt;"",SUMPRODUCT((FG56:FG59=FG57)*(FB56:FB59=FB57)*(EZ56:EZ59=EZ57)*(FD56:FD59=FD57)*(FE56:FE59=FE57)*(FF56:FF59&gt;FF57)),"")</f>
        <v/>
      </c>
      <c r="FN57" s="385" t="str">
        <f ca="1">IF(EV57&lt;&gt;"",SUM(FH57:FM57)+1,"")</f>
        <v/>
      </c>
      <c r="HV57" s="385">
        <f ca="1">IF(COUNTIF(HV4:HV7,4)=4,1,SUMPRODUCT((HV4:HV7=HV5)*(HU4:HU7=HU5)*(HS4:HS7&gt;HS5))+1)</f>
        <v>1</v>
      </c>
      <c r="IG57" s="385">
        <f t="shared" ref="IG57" ca="1" si="5235">IF(IH5&lt;&gt;"",SUMPRODUCT((IO4:IO7=IO5)*(IN4:IN7=IN5)*(IL4:IL7=IL5)*(IM4:IM7=IM5)),"")</f>
        <v>4</v>
      </c>
      <c r="IH57" s="385" t="str">
        <f t="shared" ref="IH57" ca="1" si="5236">IF(AND(IG57&lt;&gt;"",IG57&gt;1),IH5,"")</f>
        <v>Iceland</v>
      </c>
      <c r="II57" s="385">
        <f ca="1">SUMPRODUCT((LM3:LM54=IH57)*(LP3:LP54=IH58)*(LQ3:LQ54="W"))+SUMPRODUCT((LM3:LM54=IH57)*(LP3:LP54=IH59)*(LQ3:LQ54="W"))+SUMPRODUCT((LM3:LM54=IH57)*(LP3:LP54=IH60)*(LQ3:LQ54="W"))+SUMPRODUCT((LM3:LM54=IH57)*(LP3:LP54=IH56)*(LQ3:LQ54="W"))+SUMPRODUCT((LM3:LM54=IH58)*(LP3:LP54=IH57)*(LR3:LR54="W"))+SUMPRODUCT((LM3:LM54=IH59)*(LP3:LP54=IH57)*(LR3:LR54="W"))+SUMPRODUCT((LM3:LM54=IH60)*(LP3:LP54=IH57)*(LR3:LR54="W"))+SUMPRODUCT((LM3:LM54=IH56)*(LP3:LP54=IH57)*(LR3:LR54="W"))</f>
        <v>0</v>
      </c>
      <c r="IJ57" s="385">
        <f ca="1">SUMPRODUCT((LM3:LM54=IH57)*(LP3:LP54=IH58)*(LQ3:LQ54="D"))+SUMPRODUCT((LM3:LM54=IH57)*(LP3:LP54=IH59)*(LQ3:LQ54="D"))+SUMPRODUCT((LM3:LM54=IH57)*(LP3:LP54=IH60)*(LQ3:LQ54="D"))+SUMPRODUCT((LM3:LM54=IH57)*(LP3:LP54=IH56)*(LQ3:LQ54="D"))+SUMPRODUCT((LM3:LM54=IH58)*(LP3:LP54=IH57)*(LQ3:LQ54="D"))+SUMPRODUCT((LM3:LM54=IH59)*(LP3:LP54=IH57)*(LQ3:LQ54="D"))+SUMPRODUCT((LM3:LM54=IH60)*(LP3:LP54=IH57)*(LQ3:LQ54="D"))+SUMPRODUCT((LM3:LM54=IH56)*(LP3:LP54=IH57)*(LQ3:LQ54="D"))</f>
        <v>0</v>
      </c>
      <c r="IK57" s="385">
        <f ca="1">SUMPRODUCT((LM3:LM54=IH57)*(LP3:LP54=IH58)*(LQ3:LQ54="L"))+SUMPRODUCT((LM3:LM54=IH57)*(LP3:LP54=IH59)*(LQ3:LQ54="L"))+SUMPRODUCT((LM3:LM54=IH57)*(LP3:LP54=IH60)*(LQ3:LQ54="L"))+SUMPRODUCT((LM3:LM54=IH57)*(LP3:LP54=IH56)*(LQ3:LQ54="L"))+SUMPRODUCT((LM3:LM54=IH58)*(LP3:LP54=IH57)*(LR3:LR54="L"))+SUMPRODUCT((LM3:LM54=IH59)*(LP3:LP54=IH57)*(LR3:LR54="L"))+SUMPRODUCT((LM3:LM54=IH60)*(LP3:LP54=IH57)*(LR3:LR54="L"))+SUMPRODUCT((LM3:LM54=IH56)*(LP3:LP54=IH57)*(LR3:LR54="L"))</f>
        <v>0</v>
      </c>
      <c r="IL57" s="385">
        <f ca="1">SUMPRODUCT((LM3:LM54=IH57)*(LP3:LP54=IH58)*LN3:LN54)+SUMPRODUCT((LM3:LM54=IH57)*(LP3:LP54=IH59)*LN3:LN54)+SUMPRODUCT((LM3:LM54=IH57)*(LP3:LP54=IH60)*LN3:LN54)+SUMPRODUCT((LM3:LM54=IH57)*(LP3:LP54=IH56)*LN3:LN54)+SUMPRODUCT((LM3:LM54=IH58)*(LP3:LP54=IH57)*LO3:LO54)+SUMPRODUCT((LM3:LM54=IH59)*(LP3:LP54=IH57)*LO3:LO54)+SUMPRODUCT((LM3:LM54=IH60)*(LP3:LP54=IH57)*LO3:LO54)+SUMPRODUCT((LM3:LM54=IH56)*(LP3:LP54=IH57)*LO3:LO54)</f>
        <v>0</v>
      </c>
      <c r="IM57" s="385">
        <f ca="1">SUMPRODUCT((LM3:LM54=IH57)*(LP3:LP54=IH58)*LO3:LO54)+SUMPRODUCT((LM3:LM54=IH57)*(LP3:LP54=IH59)*LO3:LO54)+SUMPRODUCT((LM3:LM54=IH57)*(LP3:LP54=IH60)*LO3:LO54)+SUMPRODUCT((LM3:LM54=IH57)*(LP3:LP54=IH56)*LO3:LO54)+SUMPRODUCT((LM3:LM54=IH58)*(LP3:LP54=IH57)*LN3:LN54)+SUMPRODUCT((LM3:LM54=IH59)*(LP3:LP54=IH57)*LN3:LN54)+SUMPRODUCT((LM3:LM54=IH60)*(LP3:LP54=IH57)*LN3:LN54)+SUMPRODUCT((LM3:LM54=IH56)*(LP3:LP54=IH57)*LN3:LN54)</f>
        <v>0</v>
      </c>
      <c r="IN57" s="385">
        <f t="shared" ca="1" si="5121"/>
        <v>1000</v>
      </c>
      <c r="IO57" s="385">
        <f t="shared" ca="1" si="5122"/>
        <v>0</v>
      </c>
      <c r="IP57" s="385">
        <f ca="1">IF(IH57&lt;&gt;"",VLOOKUP(IH57,HO4:HU52,7,FALSE),"")</f>
        <v>1000</v>
      </c>
      <c r="IQ57" s="385">
        <f ca="1">IF(IH57&lt;&gt;"",VLOOKUP(IH57,HO4:HU52,5,FALSE),"")</f>
        <v>0</v>
      </c>
      <c r="IR57" s="385">
        <f ca="1">IF(IH57&lt;&gt;"",VLOOKUP(IH57,HO4:HW52,9,FALSE),"")</f>
        <v>16</v>
      </c>
      <c r="IS57" s="385">
        <f t="shared" ca="1" si="5123"/>
        <v>0</v>
      </c>
      <c r="IT57" s="385">
        <f t="shared" ref="IT57" ca="1" si="5237">IF(IH57&lt;&gt;"",RANK(IS57,IS56:IS60),"")</f>
        <v>1</v>
      </c>
      <c r="IU57" s="385">
        <f t="shared" ref="IU57" ca="1" si="5238">IF(IH57&lt;&gt;"",SUMPRODUCT((IS56:IS60=IS57)*(IN56:IN60&gt;IN57)),"")</f>
        <v>0</v>
      </c>
      <c r="IV57" s="385">
        <f t="shared" ref="IV57" ca="1" si="5239">IF(IH57&lt;&gt;"",SUMPRODUCT((IS56:IS60=IS57)*(IN56:IN60=IN57)*(IL56:IL60&gt;IL57)),"")</f>
        <v>0</v>
      </c>
      <c r="IW57" s="385">
        <f t="shared" ref="IW57" ca="1" si="5240">IF(IH57&lt;&gt;"",SUMPRODUCT((IS56:IS60=IS57)*(IN56:IN60=IN57)*(IL56:IL60=IL57)*(IP56:IP60&gt;IP57)),"")</f>
        <v>0</v>
      </c>
      <c r="IX57" s="385">
        <f t="shared" ref="IX57" ca="1" si="5241">IF(IH57&lt;&gt;"",SUMPRODUCT((IS56:IS60=IS57)*(IN56:IN60=IN57)*(IL56:IL60=IL57)*(IP56:IP60=IP57)*(IQ56:IQ60&gt;IQ57)),"")</f>
        <v>0</v>
      </c>
      <c r="IY57" s="385">
        <f t="shared" ref="IY57" ca="1" si="5242">IF(IH57&lt;&gt;"",SUMPRODUCT((IS56:IS60=IS57)*(IN56:IN60=IN57)*(IL56:IL60=IL57)*(IP56:IP60=IP57)*(IQ56:IQ60=IQ57)*(IR56:IR60&gt;IR57)),"")</f>
        <v>2</v>
      </c>
      <c r="IZ57" s="385">
        <f t="shared" ca="1" si="5130"/>
        <v>3</v>
      </c>
      <c r="JA57" s="385" t="str">
        <f t="shared" ref="JA57" ca="1" si="5243">IF(JB5&lt;&gt;"",SUMPRODUCT((JI4:JI7=JI5)*(JH4:JH7=JH5)*(JF4:JF7=JF5)*(JG4:JG7=JG5)),"")</f>
        <v/>
      </c>
      <c r="JB57" s="385" t="str">
        <f t="shared" ref="JB57" ca="1" si="5244">IF(AND(JA57&lt;&gt;"",JA57&gt;1),JB5,"")</f>
        <v/>
      </c>
      <c r="JC57" s="385">
        <f ca="1">SUMPRODUCT((LM3:LM54=JB57)*(LP3:LP54=JB58)*(LQ3:LQ54="W"))+SUMPRODUCT((LM3:LM54=JB57)*(LP3:LP54=JB59)*(LQ3:LQ54="W"))+SUMPRODUCT((LM3:LM54=JB57)*(LP3:LP54=JB60)*(LQ3:LQ54="W"))+SUMPRODUCT((LM3:LM54=JB58)*(LP3:LP54=JB57)*(LR3:LR54="W"))+SUMPRODUCT((LM3:LM54=JB59)*(LP3:LP54=JB57)*(LR3:LR54="W"))+SUMPRODUCT((LM3:LM54=JB60)*(LP3:LP54=JB57)*(LR3:LR54="W"))</f>
        <v>0</v>
      </c>
      <c r="JD57" s="385">
        <f ca="1">SUMPRODUCT((LM3:LM54=JB57)*(LP3:LP54=JB58)*(LQ3:LQ54="D"))+SUMPRODUCT((LM3:LM54=JB57)*(LP3:LP54=JB59)*(LQ3:LQ54="D"))+SUMPRODUCT((LM3:LM54=JB57)*(LP3:LP54=JB60)*(LQ3:LQ54="D"))+SUMPRODUCT((LM3:LM54=JB58)*(LP3:LP54=JB57)*(LQ3:LQ54="D"))+SUMPRODUCT((LM3:LM54=JB59)*(LP3:LP54=JB57)*(LQ3:LQ54="D"))+SUMPRODUCT((LM3:LM54=JB60)*(LP3:LP54=JB57)*(LQ3:LQ54="D"))</f>
        <v>0</v>
      </c>
      <c r="JE57" s="385">
        <f ca="1">SUMPRODUCT((LM3:LM54=JB57)*(LP3:LP54=JB58)*(LQ3:LQ54="L"))+SUMPRODUCT((LM3:LM54=JB57)*(LP3:LP54=JB59)*(LQ3:LQ54="L"))+SUMPRODUCT((LM3:LM54=JB57)*(LP3:LP54=JB60)*(LQ3:LQ54="L"))+SUMPRODUCT((LM3:LM54=JB58)*(LP3:LP54=JB57)*(LR3:LR54="L"))+SUMPRODUCT((LM3:LM54=JB59)*(LP3:LP54=JB57)*(LR3:LR54="L"))+SUMPRODUCT((LM3:LM54=JB60)*(LP3:LP54=JB57)*(LR3:LR54="L"))</f>
        <v>0</v>
      </c>
      <c r="JF57" s="385">
        <f ca="1">SUMPRODUCT((LM3:LM54=JB57)*(LP3:LP54=JB58)*LN3:LN54)+SUMPRODUCT((LM3:LM54=JB57)*(LP3:LP54=JB59)*LN3:LN54)+SUMPRODUCT((LM3:LM54=JB57)*(LP3:LP54=JB60)*LN3:LN54)+SUMPRODUCT((LM3:LM54=JB57)*(LP3:LP54=JB56)*LN3:LN54)+SUMPRODUCT((LM3:LM54=JB58)*(LP3:LP54=JB57)*LO3:LO54)+SUMPRODUCT((LM3:LM54=JB59)*(LP3:LP54=JB57)*LO3:LO54)+SUMPRODUCT((LM3:LM54=JB60)*(LP3:LP54=JB57)*LO3:LO54)+SUMPRODUCT((LM3:LM54=JB56)*(LP3:LP54=JB57)*LO3:LO54)</f>
        <v>0</v>
      </c>
      <c r="JG57" s="385">
        <f ca="1">SUMPRODUCT((LM3:LM54=JB57)*(LP3:LP54=JB58)*LO3:LO54)+SUMPRODUCT((LM3:LM54=JB57)*(LP3:LP54=JB59)*LO3:LO54)+SUMPRODUCT((LM3:LM54=JB57)*(LP3:LP54=JB60)*LO3:LO54)+SUMPRODUCT((LM3:LM54=JB57)*(LP3:LP54=JB56)*LO3:LO54)+SUMPRODUCT((LM3:LM54=JB58)*(LP3:LP54=JB57)*LN3:LN54)+SUMPRODUCT((LM3:LM54=JB59)*(LP3:LP54=JB57)*LN3:LN54)+SUMPRODUCT((LM3:LM54=JB60)*(LP3:LP54=JB57)*LN3:LN54)+SUMPRODUCT((LM3:LM54=JB56)*(LP3:LP54=JB57)*LN3:LN54)</f>
        <v>0</v>
      </c>
      <c r="JH57" s="385">
        <f t="shared" ref="JH57:JH59" ca="1" si="5245">JF57-JG57+1000</f>
        <v>1000</v>
      </c>
      <c r="JI57" s="385" t="str">
        <f t="shared" ref="JI57:JI59" ca="1" si="5246">IF(JB57&lt;&gt;"",JC57*3+JD57*1,"")</f>
        <v/>
      </c>
      <c r="JJ57" s="385" t="str">
        <f ca="1">IF(JB57&lt;&gt;"",VLOOKUP(JB57,HO4:HU52,7,FALSE),"")</f>
        <v/>
      </c>
      <c r="JK57" s="385" t="str">
        <f ca="1">IF(JB57&lt;&gt;"",VLOOKUP(JB57,HO4:HU52,5,FALSE),"")</f>
        <v/>
      </c>
      <c r="JL57" s="385" t="str">
        <f ca="1">IF(JB57&lt;&gt;"",VLOOKUP(JB57,HO4:HW52,9,FALSE),"")</f>
        <v/>
      </c>
      <c r="JM57" s="385" t="str">
        <f t="shared" ref="JM57:JM59" ca="1" si="5247">JI57</f>
        <v/>
      </c>
      <c r="JN57" s="385" t="str">
        <f t="shared" ref="JN57" ca="1" si="5248">IF(JB57&lt;&gt;"",RANK(JM57,JM56:JM59),"")</f>
        <v/>
      </c>
      <c r="JO57" s="385" t="str">
        <f t="shared" ref="JO57" ca="1" si="5249">IF(JB57&lt;&gt;"",SUMPRODUCT((JM56:JM59=JM57)*(JH56:JH59&gt;JH57)),"")</f>
        <v/>
      </c>
      <c r="JP57" s="385" t="str">
        <f t="shared" ref="JP57" ca="1" si="5250">IF(JB57&lt;&gt;"",SUMPRODUCT((JM56:JM59=JM57)*(JH56:JH59=JH57)*(JF56:JF59&gt;JF57)),"")</f>
        <v/>
      </c>
      <c r="JQ57" s="385" t="str">
        <f t="shared" ref="JQ57" ca="1" si="5251">IF(JB57&lt;&gt;"",SUMPRODUCT((JM56:JM59=JM57)*(JH56:JH59=JH57)*(JF56:JF59=JF57)*(JJ56:JJ59&gt;JJ57)),"")</f>
        <v/>
      </c>
      <c r="JR57" s="385" t="str">
        <f t="shared" ref="JR57" ca="1" si="5252">IF(JB57&lt;&gt;"",SUMPRODUCT((JM56:JM59=JM57)*(JH56:JH59=JH57)*(JF56:JF59=JF57)*(JJ56:JJ59=JJ57)*(JK56:JK59&gt;JK57)),"")</f>
        <v/>
      </c>
      <c r="JS57" s="385" t="str">
        <f t="shared" ref="JS57" ca="1" si="5253">IF(JB57&lt;&gt;"",SUMPRODUCT((JM56:JM59=JM57)*(JH56:JH59=JH57)*(JF56:JF59=JF57)*(JJ56:JJ59=JJ57)*(JK56:JK59=JK57)*(JL56:JL59&gt;JL57)),"")</f>
        <v/>
      </c>
      <c r="JT57" s="385" t="str">
        <f t="shared" ref="JT57:JT59" ca="1" si="5254">IF(JB57&lt;&gt;"",SUM(JN57:JS57)+1,"")</f>
        <v/>
      </c>
      <c r="MB57" s="385">
        <f ca="1">IF(COUNTIF(MB4:MB7,4)=4,1,SUMPRODUCT((MB4:MB7=MB5)*(MA4:MA7=MA5)*(LY4:LY7&gt;LY5))+1)</f>
        <v>1</v>
      </c>
      <c r="MM57" s="385">
        <f t="shared" ref="MM57" ca="1" si="5255">IF(MN5&lt;&gt;"",SUMPRODUCT((MU4:MU7=MU5)*(MT4:MT7=MT5)*(MR4:MR7=MR5)*(MS4:MS7=MS5)),"")</f>
        <v>4</v>
      </c>
      <c r="MN57" s="385" t="str">
        <f t="shared" ref="MN57" ca="1" si="5256">IF(AND(MM57&lt;&gt;"",MM57&gt;1),MN5,"")</f>
        <v>Iceland</v>
      </c>
      <c r="MO57" s="385">
        <f ca="1">SUMPRODUCT((PS3:PS54=MN57)*(PV3:PV54=MN58)*(PW3:PW54="W"))+SUMPRODUCT((PS3:PS54=MN57)*(PV3:PV54=MN59)*(PW3:PW54="W"))+SUMPRODUCT((PS3:PS54=MN57)*(PV3:PV54=MN60)*(PW3:PW54="W"))+SUMPRODUCT((PS3:PS54=MN57)*(PV3:PV54=MN56)*(PW3:PW54="W"))+SUMPRODUCT((PS3:PS54=MN58)*(PV3:PV54=MN57)*(PX3:PX54="W"))+SUMPRODUCT((PS3:PS54=MN59)*(PV3:PV54=MN57)*(PX3:PX54="W"))+SUMPRODUCT((PS3:PS54=MN60)*(PV3:PV54=MN57)*(PX3:PX54="W"))+SUMPRODUCT((PS3:PS54=MN56)*(PV3:PV54=MN57)*(PX3:PX54="W"))</f>
        <v>0</v>
      </c>
      <c r="MP57" s="385">
        <f ca="1">SUMPRODUCT((PS3:PS54=MN57)*(PV3:PV54=MN58)*(PW3:PW54="D"))+SUMPRODUCT((PS3:PS54=MN57)*(PV3:PV54=MN59)*(PW3:PW54="D"))+SUMPRODUCT((PS3:PS54=MN57)*(PV3:PV54=MN60)*(PW3:PW54="D"))+SUMPRODUCT((PS3:PS54=MN57)*(PV3:PV54=MN56)*(PW3:PW54="D"))+SUMPRODUCT((PS3:PS54=MN58)*(PV3:PV54=MN57)*(PW3:PW54="D"))+SUMPRODUCT((PS3:PS54=MN59)*(PV3:PV54=MN57)*(PW3:PW54="D"))+SUMPRODUCT((PS3:PS54=MN60)*(PV3:PV54=MN57)*(PW3:PW54="D"))+SUMPRODUCT((PS3:PS54=MN56)*(PV3:PV54=MN57)*(PW3:PW54="D"))</f>
        <v>0</v>
      </c>
      <c r="MQ57" s="385">
        <f ca="1">SUMPRODUCT((PS3:PS54=MN57)*(PV3:PV54=MN58)*(PW3:PW54="L"))+SUMPRODUCT((PS3:PS54=MN57)*(PV3:PV54=MN59)*(PW3:PW54="L"))+SUMPRODUCT((PS3:PS54=MN57)*(PV3:PV54=MN60)*(PW3:PW54="L"))+SUMPRODUCT((PS3:PS54=MN57)*(PV3:PV54=MN56)*(PW3:PW54="L"))+SUMPRODUCT((PS3:PS54=MN58)*(PV3:PV54=MN57)*(PX3:PX54="L"))+SUMPRODUCT((PS3:PS54=MN59)*(PV3:PV54=MN57)*(PX3:PX54="L"))+SUMPRODUCT((PS3:PS54=MN60)*(PV3:PV54=MN57)*(PX3:PX54="L"))+SUMPRODUCT((PS3:PS54=MN56)*(PV3:PV54=MN57)*(PX3:PX54="L"))</f>
        <v>0</v>
      </c>
      <c r="MR57" s="385">
        <f ca="1">SUMPRODUCT((PS3:PS54=MN57)*(PV3:PV54=MN58)*PT3:PT54)+SUMPRODUCT((PS3:PS54=MN57)*(PV3:PV54=MN59)*PT3:PT54)+SUMPRODUCT((PS3:PS54=MN57)*(PV3:PV54=MN60)*PT3:PT54)+SUMPRODUCT((PS3:PS54=MN57)*(PV3:PV54=MN56)*PT3:PT54)+SUMPRODUCT((PS3:PS54=MN58)*(PV3:PV54=MN57)*PU3:PU54)+SUMPRODUCT((PS3:PS54=MN59)*(PV3:PV54=MN57)*PU3:PU54)+SUMPRODUCT((PS3:PS54=MN60)*(PV3:PV54=MN57)*PU3:PU54)+SUMPRODUCT((PS3:PS54=MN56)*(PV3:PV54=MN57)*PU3:PU54)</f>
        <v>0</v>
      </c>
      <c r="MS57" s="385">
        <f ca="1">SUMPRODUCT((PS3:PS54=MN57)*(PV3:PV54=MN58)*PU3:PU54)+SUMPRODUCT((PS3:PS54=MN57)*(PV3:PV54=MN59)*PU3:PU54)+SUMPRODUCT((PS3:PS54=MN57)*(PV3:PV54=MN60)*PU3:PU54)+SUMPRODUCT((PS3:PS54=MN57)*(PV3:PV54=MN56)*PU3:PU54)+SUMPRODUCT((PS3:PS54=MN58)*(PV3:PV54=MN57)*PT3:PT54)+SUMPRODUCT((PS3:PS54=MN59)*(PV3:PV54=MN57)*PT3:PT54)+SUMPRODUCT((PS3:PS54=MN60)*(PV3:PV54=MN57)*PT3:PT54)+SUMPRODUCT((PS3:PS54=MN56)*(PV3:PV54=MN57)*PT3:PT54)</f>
        <v>0</v>
      </c>
      <c r="MT57" s="385">
        <f t="shared" ca="1" si="5133"/>
        <v>1000</v>
      </c>
      <c r="MU57" s="385">
        <f t="shared" ca="1" si="5134"/>
        <v>0</v>
      </c>
      <c r="MV57" s="385">
        <f ca="1">IF(MN57&lt;&gt;"",VLOOKUP(MN57,LU4:MA52,7,FALSE),"")</f>
        <v>1000</v>
      </c>
      <c r="MW57" s="385">
        <f ca="1">IF(MN57&lt;&gt;"",VLOOKUP(MN57,LU4:MA52,5,FALSE),"")</f>
        <v>0</v>
      </c>
      <c r="MX57" s="385">
        <f ca="1">IF(MN57&lt;&gt;"",VLOOKUP(MN57,LU4:MC52,9,FALSE),"")</f>
        <v>16</v>
      </c>
      <c r="MY57" s="385">
        <f t="shared" ca="1" si="5135"/>
        <v>0</v>
      </c>
      <c r="MZ57" s="385">
        <f t="shared" ref="MZ57" ca="1" si="5257">IF(MN57&lt;&gt;"",RANK(MY57,MY56:MY60),"")</f>
        <v>1</v>
      </c>
      <c r="NA57" s="385">
        <f t="shared" ref="NA57" ca="1" si="5258">IF(MN57&lt;&gt;"",SUMPRODUCT((MY56:MY60=MY57)*(MT56:MT60&gt;MT57)),"")</f>
        <v>0</v>
      </c>
      <c r="NB57" s="385">
        <f t="shared" ref="NB57" ca="1" si="5259">IF(MN57&lt;&gt;"",SUMPRODUCT((MY56:MY60=MY57)*(MT56:MT60=MT57)*(MR56:MR60&gt;MR57)),"")</f>
        <v>0</v>
      </c>
      <c r="NC57" s="385">
        <f t="shared" ref="NC57" ca="1" si="5260">IF(MN57&lt;&gt;"",SUMPRODUCT((MY56:MY60=MY57)*(MT56:MT60=MT57)*(MR56:MR60=MR57)*(MV56:MV60&gt;MV57)),"")</f>
        <v>0</v>
      </c>
      <c r="ND57" s="385">
        <f t="shared" ref="ND57" ca="1" si="5261">IF(MN57&lt;&gt;"",SUMPRODUCT((MY56:MY60=MY57)*(MT56:MT60=MT57)*(MR56:MR60=MR57)*(MV56:MV60=MV57)*(MW56:MW60&gt;MW57)),"")</f>
        <v>0</v>
      </c>
      <c r="NE57" s="385">
        <f t="shared" ref="NE57" ca="1" si="5262">IF(MN57&lt;&gt;"",SUMPRODUCT((MY56:MY60=MY57)*(MT56:MT60=MT57)*(MR56:MR60=MR57)*(MV56:MV60=MV57)*(MW56:MW60=MW57)*(MX56:MX60&gt;MX57)),"")</f>
        <v>2</v>
      </c>
      <c r="NF57" s="385">
        <f t="shared" ca="1" si="5142"/>
        <v>3</v>
      </c>
      <c r="NG57" s="385" t="str">
        <f t="shared" ref="NG57" ca="1" si="5263">IF(NH5&lt;&gt;"",SUMPRODUCT((NO4:NO7=NO5)*(NN4:NN7=NN5)*(NL4:NL7=NL5)*(NM4:NM7=NM5)),"")</f>
        <v/>
      </c>
      <c r="NH57" s="385" t="str">
        <f t="shared" ref="NH57" ca="1" si="5264">IF(AND(NG57&lt;&gt;"",NG57&gt;1),NH5,"")</f>
        <v/>
      </c>
      <c r="NI57" s="385">
        <f ca="1">SUMPRODUCT((PS3:PS54=NH57)*(PV3:PV54=NH58)*(PW3:PW54="W"))+SUMPRODUCT((PS3:PS54=NH57)*(PV3:PV54=NH59)*(PW3:PW54="W"))+SUMPRODUCT((PS3:PS54=NH57)*(PV3:PV54=NH60)*(PW3:PW54="W"))+SUMPRODUCT((PS3:PS54=NH58)*(PV3:PV54=NH57)*(PX3:PX54="W"))+SUMPRODUCT((PS3:PS54=NH59)*(PV3:PV54=NH57)*(PX3:PX54="W"))+SUMPRODUCT((PS3:PS54=NH60)*(PV3:PV54=NH57)*(PX3:PX54="W"))</f>
        <v>0</v>
      </c>
      <c r="NJ57" s="385">
        <f ca="1">SUMPRODUCT((PS3:PS54=NH57)*(PV3:PV54=NH58)*(PW3:PW54="D"))+SUMPRODUCT((PS3:PS54=NH57)*(PV3:PV54=NH59)*(PW3:PW54="D"))+SUMPRODUCT((PS3:PS54=NH57)*(PV3:PV54=NH60)*(PW3:PW54="D"))+SUMPRODUCT((PS3:PS54=NH58)*(PV3:PV54=NH57)*(PW3:PW54="D"))+SUMPRODUCT((PS3:PS54=NH59)*(PV3:PV54=NH57)*(PW3:PW54="D"))+SUMPRODUCT((PS3:PS54=NH60)*(PV3:PV54=NH57)*(PW3:PW54="D"))</f>
        <v>0</v>
      </c>
      <c r="NK57" s="385">
        <f ca="1">SUMPRODUCT((PS3:PS54=NH57)*(PV3:PV54=NH58)*(PW3:PW54="L"))+SUMPRODUCT((PS3:PS54=NH57)*(PV3:PV54=NH59)*(PW3:PW54="L"))+SUMPRODUCT((PS3:PS54=NH57)*(PV3:PV54=NH60)*(PW3:PW54="L"))+SUMPRODUCT((PS3:PS54=NH58)*(PV3:PV54=NH57)*(PX3:PX54="L"))+SUMPRODUCT((PS3:PS54=NH59)*(PV3:PV54=NH57)*(PX3:PX54="L"))+SUMPRODUCT((PS3:PS54=NH60)*(PV3:PV54=NH57)*(PX3:PX54="L"))</f>
        <v>0</v>
      </c>
      <c r="NL57" s="385">
        <f ca="1">SUMPRODUCT((PS3:PS54=NH57)*(PV3:PV54=NH58)*PT3:PT54)+SUMPRODUCT((PS3:PS54=NH57)*(PV3:PV54=NH59)*PT3:PT54)+SUMPRODUCT((PS3:PS54=NH57)*(PV3:PV54=NH60)*PT3:PT54)+SUMPRODUCT((PS3:PS54=NH57)*(PV3:PV54=NH56)*PT3:PT54)+SUMPRODUCT((PS3:PS54=NH58)*(PV3:PV54=NH57)*PU3:PU54)+SUMPRODUCT((PS3:PS54=NH59)*(PV3:PV54=NH57)*PU3:PU54)+SUMPRODUCT((PS3:PS54=NH60)*(PV3:PV54=NH57)*PU3:PU54)+SUMPRODUCT((PS3:PS54=NH56)*(PV3:PV54=NH57)*PU3:PU54)</f>
        <v>0</v>
      </c>
      <c r="NM57" s="385">
        <f ca="1">SUMPRODUCT((PS3:PS54=NH57)*(PV3:PV54=NH58)*PU3:PU54)+SUMPRODUCT((PS3:PS54=NH57)*(PV3:PV54=NH59)*PU3:PU54)+SUMPRODUCT((PS3:PS54=NH57)*(PV3:PV54=NH60)*PU3:PU54)+SUMPRODUCT((PS3:PS54=NH57)*(PV3:PV54=NH56)*PU3:PU54)+SUMPRODUCT((PS3:PS54=NH58)*(PV3:PV54=NH57)*PT3:PT54)+SUMPRODUCT((PS3:PS54=NH59)*(PV3:PV54=NH57)*PT3:PT54)+SUMPRODUCT((PS3:PS54=NH60)*(PV3:PV54=NH57)*PT3:PT54)+SUMPRODUCT((PS3:PS54=NH56)*(PV3:PV54=NH57)*PT3:PT54)</f>
        <v>0</v>
      </c>
      <c r="NN57" s="385">
        <f t="shared" ref="NN57:NN59" ca="1" si="5265">NL57-NM57+1000</f>
        <v>1000</v>
      </c>
      <c r="NO57" s="385" t="str">
        <f t="shared" ref="NO57:NO59" ca="1" si="5266">IF(NH57&lt;&gt;"",NI57*3+NJ57*1,"")</f>
        <v/>
      </c>
      <c r="NP57" s="385" t="str">
        <f ca="1">IF(NH57&lt;&gt;"",VLOOKUP(NH57,LU4:MA52,7,FALSE),"")</f>
        <v/>
      </c>
      <c r="NQ57" s="385" t="str">
        <f ca="1">IF(NH57&lt;&gt;"",VLOOKUP(NH57,LU4:MA52,5,FALSE),"")</f>
        <v/>
      </c>
      <c r="NR57" s="385" t="str">
        <f ca="1">IF(NH57&lt;&gt;"",VLOOKUP(NH57,LU4:MC52,9,FALSE),"")</f>
        <v/>
      </c>
      <c r="NS57" s="385" t="str">
        <f t="shared" ref="NS57:NS59" ca="1" si="5267">NO57</f>
        <v/>
      </c>
      <c r="NT57" s="385" t="str">
        <f t="shared" ref="NT57" ca="1" si="5268">IF(NH57&lt;&gt;"",RANK(NS57,NS56:NS59),"")</f>
        <v/>
      </c>
      <c r="NU57" s="385" t="str">
        <f t="shared" ref="NU57" ca="1" si="5269">IF(NH57&lt;&gt;"",SUMPRODUCT((NS56:NS59=NS57)*(NN56:NN59&gt;NN57)),"")</f>
        <v/>
      </c>
      <c r="NV57" s="385" t="str">
        <f t="shared" ref="NV57" ca="1" si="5270">IF(NH57&lt;&gt;"",SUMPRODUCT((NS56:NS59=NS57)*(NN56:NN59=NN57)*(NL56:NL59&gt;NL57)),"")</f>
        <v/>
      </c>
      <c r="NW57" s="385" t="str">
        <f t="shared" ref="NW57" ca="1" si="5271">IF(NH57&lt;&gt;"",SUMPRODUCT((NS56:NS59=NS57)*(NN56:NN59=NN57)*(NL56:NL59=NL57)*(NP56:NP59&gt;NP57)),"")</f>
        <v/>
      </c>
      <c r="NX57" s="385" t="str">
        <f t="shared" ref="NX57" ca="1" si="5272">IF(NH57&lt;&gt;"",SUMPRODUCT((NS56:NS59=NS57)*(NN56:NN59=NN57)*(NL56:NL59=NL57)*(NP56:NP59=NP57)*(NQ56:NQ59&gt;NQ57)),"")</f>
        <v/>
      </c>
      <c r="NY57" s="385" t="str">
        <f t="shared" ref="NY57" ca="1" si="5273">IF(NH57&lt;&gt;"",SUMPRODUCT((NS56:NS59=NS57)*(NN56:NN59=NN57)*(NL56:NL59=NL57)*(NP56:NP59=NP57)*(NQ56:NQ59=NQ57)*(NR56:NR59&gt;NR57)),"")</f>
        <v/>
      </c>
      <c r="NZ57" s="385" t="str">
        <f t="shared" ref="NZ57:NZ59" ca="1" si="5274">IF(NH57&lt;&gt;"",SUM(NT57:NY57)+1,"")</f>
        <v/>
      </c>
      <c r="QH57" s="385">
        <f ca="1">IF(COUNTIF(QH4:QH7,4)=4,1,SUMPRODUCT((QH4:QH7=QH5)*(QG4:QG7=QG5)*(QE4:QE7&gt;QE5))+1)</f>
        <v>1</v>
      </c>
      <c r="QS57" s="385">
        <f t="shared" ref="QS57" ca="1" si="5275">IF(QT5&lt;&gt;"",SUMPRODUCT((RA4:RA7=RA5)*(QZ4:QZ7=QZ5)*(QX4:QX7=QX5)*(QY4:QY7=QY5)),"")</f>
        <v>4</v>
      </c>
      <c r="QT57" s="385" t="str">
        <f t="shared" ref="QT57" ca="1" si="5276">IF(AND(QS57&lt;&gt;"",QS57&gt;1),QT5,"")</f>
        <v>Iceland</v>
      </c>
      <c r="QU57" s="385">
        <f ca="1">SUMPRODUCT((TY3:TY54=QT57)*(UB3:UB54=QT58)*(UC3:UC54="W"))+SUMPRODUCT((TY3:TY54=QT57)*(UB3:UB54=QT59)*(UC3:UC54="W"))+SUMPRODUCT((TY3:TY54=QT57)*(UB3:UB54=QT60)*(UC3:UC54="W"))+SUMPRODUCT((TY3:TY54=QT57)*(UB3:UB54=QT56)*(UC3:UC54="W"))+SUMPRODUCT((TY3:TY54=QT58)*(UB3:UB54=QT57)*(UD3:UD54="W"))+SUMPRODUCT((TY3:TY54=QT59)*(UB3:UB54=QT57)*(UD3:UD54="W"))+SUMPRODUCT((TY3:TY54=QT60)*(UB3:UB54=QT57)*(UD3:UD54="W"))+SUMPRODUCT((TY3:TY54=QT56)*(UB3:UB54=QT57)*(UD3:UD54="W"))</f>
        <v>0</v>
      </c>
      <c r="QV57" s="385">
        <f ca="1">SUMPRODUCT((TY3:TY54=QT57)*(UB3:UB54=QT58)*(UC3:UC54="D"))+SUMPRODUCT((TY3:TY54=QT57)*(UB3:UB54=QT59)*(UC3:UC54="D"))+SUMPRODUCT((TY3:TY54=QT57)*(UB3:UB54=QT60)*(UC3:UC54="D"))+SUMPRODUCT((TY3:TY54=QT57)*(UB3:UB54=QT56)*(UC3:UC54="D"))+SUMPRODUCT((TY3:TY54=QT58)*(UB3:UB54=QT57)*(UC3:UC54="D"))+SUMPRODUCT((TY3:TY54=QT59)*(UB3:UB54=QT57)*(UC3:UC54="D"))+SUMPRODUCT((TY3:TY54=QT60)*(UB3:UB54=QT57)*(UC3:UC54="D"))+SUMPRODUCT((TY3:TY54=QT56)*(UB3:UB54=QT57)*(UC3:UC54="D"))</f>
        <v>0</v>
      </c>
      <c r="QW57" s="385">
        <f ca="1">SUMPRODUCT((TY3:TY54=QT57)*(UB3:UB54=QT58)*(UC3:UC54="L"))+SUMPRODUCT((TY3:TY54=QT57)*(UB3:UB54=QT59)*(UC3:UC54="L"))+SUMPRODUCT((TY3:TY54=QT57)*(UB3:UB54=QT60)*(UC3:UC54="L"))+SUMPRODUCT((TY3:TY54=QT57)*(UB3:UB54=QT56)*(UC3:UC54="L"))+SUMPRODUCT((TY3:TY54=QT58)*(UB3:UB54=QT57)*(UD3:UD54="L"))+SUMPRODUCT((TY3:TY54=QT59)*(UB3:UB54=QT57)*(UD3:UD54="L"))+SUMPRODUCT((TY3:TY54=QT60)*(UB3:UB54=QT57)*(UD3:UD54="L"))+SUMPRODUCT((TY3:TY54=QT56)*(UB3:UB54=QT57)*(UD3:UD54="L"))</f>
        <v>0</v>
      </c>
      <c r="QX57" s="385">
        <f ca="1">SUMPRODUCT((TY3:TY54=QT57)*(UB3:UB54=QT58)*TZ3:TZ54)+SUMPRODUCT((TY3:TY54=QT57)*(UB3:UB54=QT59)*TZ3:TZ54)+SUMPRODUCT((TY3:TY54=QT57)*(UB3:UB54=QT60)*TZ3:TZ54)+SUMPRODUCT((TY3:TY54=QT57)*(UB3:UB54=QT56)*TZ3:TZ54)+SUMPRODUCT((TY3:TY54=QT58)*(UB3:UB54=QT57)*UA3:UA54)+SUMPRODUCT((TY3:TY54=QT59)*(UB3:UB54=QT57)*UA3:UA54)+SUMPRODUCT((TY3:TY54=QT60)*(UB3:UB54=QT57)*UA3:UA54)+SUMPRODUCT((TY3:TY54=QT56)*(UB3:UB54=QT57)*UA3:UA54)</f>
        <v>0</v>
      </c>
      <c r="QY57" s="385">
        <f ca="1">SUMPRODUCT((TY3:TY54=QT57)*(UB3:UB54=QT58)*UA3:UA54)+SUMPRODUCT((TY3:TY54=QT57)*(UB3:UB54=QT59)*UA3:UA54)+SUMPRODUCT((TY3:TY54=QT57)*(UB3:UB54=QT60)*UA3:UA54)+SUMPRODUCT((TY3:TY54=QT57)*(UB3:UB54=QT56)*UA3:UA54)+SUMPRODUCT((TY3:TY54=QT58)*(UB3:UB54=QT57)*TZ3:TZ54)+SUMPRODUCT((TY3:TY54=QT59)*(UB3:UB54=QT57)*TZ3:TZ54)+SUMPRODUCT((TY3:TY54=QT60)*(UB3:UB54=QT57)*TZ3:TZ54)+SUMPRODUCT((TY3:TY54=QT56)*(UB3:UB54=QT57)*TZ3:TZ54)</f>
        <v>0</v>
      </c>
      <c r="QZ57" s="385">
        <f t="shared" ca="1" si="5145"/>
        <v>1000</v>
      </c>
      <c r="RA57" s="385">
        <f t="shared" ca="1" si="5146"/>
        <v>0</v>
      </c>
      <c r="RB57" s="385">
        <f ca="1">IF(QT57&lt;&gt;"",VLOOKUP(QT57,QA4:QG52,7,FALSE),"")</f>
        <v>1000</v>
      </c>
      <c r="RC57" s="385">
        <f ca="1">IF(QT57&lt;&gt;"",VLOOKUP(QT57,QA4:QG52,5,FALSE),"")</f>
        <v>0</v>
      </c>
      <c r="RD57" s="385">
        <f ca="1">IF(QT57&lt;&gt;"",VLOOKUP(QT57,QA4:QI52,9,FALSE),"")</f>
        <v>16</v>
      </c>
      <c r="RE57" s="385">
        <f t="shared" ca="1" si="5147"/>
        <v>0</v>
      </c>
      <c r="RF57" s="385">
        <f t="shared" ref="RF57" ca="1" si="5277">IF(QT57&lt;&gt;"",RANK(RE57,RE56:RE60),"")</f>
        <v>1</v>
      </c>
      <c r="RG57" s="385">
        <f t="shared" ref="RG57" ca="1" si="5278">IF(QT57&lt;&gt;"",SUMPRODUCT((RE56:RE60=RE57)*(QZ56:QZ60&gt;QZ57)),"")</f>
        <v>0</v>
      </c>
      <c r="RH57" s="385">
        <f t="shared" ref="RH57" ca="1" si="5279">IF(QT57&lt;&gt;"",SUMPRODUCT((RE56:RE60=RE57)*(QZ56:QZ60=QZ57)*(QX56:QX60&gt;QX57)),"")</f>
        <v>0</v>
      </c>
      <c r="RI57" s="385">
        <f t="shared" ref="RI57" ca="1" si="5280">IF(QT57&lt;&gt;"",SUMPRODUCT((RE56:RE60=RE57)*(QZ56:QZ60=QZ57)*(QX56:QX60=QX57)*(RB56:RB60&gt;RB57)),"")</f>
        <v>0</v>
      </c>
      <c r="RJ57" s="385">
        <f t="shared" ref="RJ57" ca="1" si="5281">IF(QT57&lt;&gt;"",SUMPRODUCT((RE56:RE60=RE57)*(QZ56:QZ60=QZ57)*(QX56:QX60=QX57)*(RB56:RB60=RB57)*(RC56:RC60&gt;RC57)),"")</f>
        <v>0</v>
      </c>
      <c r="RK57" s="385">
        <f t="shared" ref="RK57" ca="1" si="5282">IF(QT57&lt;&gt;"",SUMPRODUCT((RE56:RE60=RE57)*(QZ56:QZ60=QZ57)*(QX56:QX60=QX57)*(RB56:RB60=RB57)*(RC56:RC60=RC57)*(RD56:RD60&gt;RD57)),"")</f>
        <v>2</v>
      </c>
      <c r="RL57" s="385">
        <f t="shared" ca="1" si="5154"/>
        <v>3</v>
      </c>
      <c r="RM57" s="385" t="str">
        <f t="shared" ref="RM57" ca="1" si="5283">IF(RN5&lt;&gt;"",SUMPRODUCT((RU4:RU7=RU5)*(RT4:RT7=RT5)*(RR4:RR7=RR5)*(RS4:RS7=RS5)),"")</f>
        <v/>
      </c>
      <c r="RN57" s="385" t="str">
        <f t="shared" ref="RN57" ca="1" si="5284">IF(AND(RM57&lt;&gt;"",RM57&gt;1),RN5,"")</f>
        <v/>
      </c>
      <c r="RO57" s="385">
        <f ca="1">SUMPRODUCT((TY3:TY54=RN57)*(UB3:UB54=RN58)*(UC3:UC54="W"))+SUMPRODUCT((TY3:TY54=RN57)*(UB3:UB54=RN59)*(UC3:UC54="W"))+SUMPRODUCT((TY3:TY54=RN57)*(UB3:UB54=RN60)*(UC3:UC54="W"))+SUMPRODUCT((TY3:TY54=RN58)*(UB3:UB54=RN57)*(UD3:UD54="W"))+SUMPRODUCT((TY3:TY54=RN59)*(UB3:UB54=RN57)*(UD3:UD54="W"))+SUMPRODUCT((TY3:TY54=RN60)*(UB3:UB54=RN57)*(UD3:UD54="W"))</f>
        <v>0</v>
      </c>
      <c r="RP57" s="385">
        <f ca="1">SUMPRODUCT((TY3:TY54=RN57)*(UB3:UB54=RN58)*(UC3:UC54="D"))+SUMPRODUCT((TY3:TY54=RN57)*(UB3:UB54=RN59)*(UC3:UC54="D"))+SUMPRODUCT((TY3:TY54=RN57)*(UB3:UB54=RN60)*(UC3:UC54="D"))+SUMPRODUCT((TY3:TY54=RN58)*(UB3:UB54=RN57)*(UC3:UC54="D"))+SUMPRODUCT((TY3:TY54=RN59)*(UB3:UB54=RN57)*(UC3:UC54="D"))+SUMPRODUCT((TY3:TY54=RN60)*(UB3:UB54=RN57)*(UC3:UC54="D"))</f>
        <v>0</v>
      </c>
      <c r="RQ57" s="385">
        <f ca="1">SUMPRODUCT((TY3:TY54=RN57)*(UB3:UB54=RN58)*(UC3:UC54="L"))+SUMPRODUCT((TY3:TY54=RN57)*(UB3:UB54=RN59)*(UC3:UC54="L"))+SUMPRODUCT((TY3:TY54=RN57)*(UB3:UB54=RN60)*(UC3:UC54="L"))+SUMPRODUCT((TY3:TY54=RN58)*(UB3:UB54=RN57)*(UD3:UD54="L"))+SUMPRODUCT((TY3:TY54=RN59)*(UB3:UB54=RN57)*(UD3:UD54="L"))+SUMPRODUCT((TY3:TY54=RN60)*(UB3:UB54=RN57)*(UD3:UD54="L"))</f>
        <v>0</v>
      </c>
      <c r="RR57" s="385">
        <f ca="1">SUMPRODUCT((TY3:TY54=RN57)*(UB3:UB54=RN58)*TZ3:TZ54)+SUMPRODUCT((TY3:TY54=RN57)*(UB3:UB54=RN59)*TZ3:TZ54)+SUMPRODUCT((TY3:TY54=RN57)*(UB3:UB54=RN60)*TZ3:TZ54)+SUMPRODUCT((TY3:TY54=RN57)*(UB3:UB54=RN56)*TZ3:TZ54)+SUMPRODUCT((TY3:TY54=RN58)*(UB3:UB54=RN57)*UA3:UA54)+SUMPRODUCT((TY3:TY54=RN59)*(UB3:UB54=RN57)*UA3:UA54)+SUMPRODUCT((TY3:TY54=RN60)*(UB3:UB54=RN57)*UA3:UA54)+SUMPRODUCT((TY3:TY54=RN56)*(UB3:UB54=RN57)*UA3:UA54)</f>
        <v>0</v>
      </c>
      <c r="RS57" s="385">
        <f ca="1">SUMPRODUCT((TY3:TY54=RN57)*(UB3:UB54=RN58)*UA3:UA54)+SUMPRODUCT((TY3:TY54=RN57)*(UB3:UB54=RN59)*UA3:UA54)+SUMPRODUCT((TY3:TY54=RN57)*(UB3:UB54=RN60)*UA3:UA54)+SUMPRODUCT((TY3:TY54=RN57)*(UB3:UB54=RN56)*UA3:UA54)+SUMPRODUCT((TY3:TY54=RN58)*(UB3:UB54=RN57)*TZ3:TZ54)+SUMPRODUCT((TY3:TY54=RN59)*(UB3:UB54=RN57)*TZ3:TZ54)+SUMPRODUCT((TY3:TY54=RN60)*(UB3:UB54=RN57)*TZ3:TZ54)+SUMPRODUCT((TY3:TY54=RN56)*(UB3:UB54=RN57)*TZ3:TZ54)</f>
        <v>0</v>
      </c>
      <c r="RT57" s="385">
        <f t="shared" ref="RT57:RT59" ca="1" si="5285">RR57-RS57+1000</f>
        <v>1000</v>
      </c>
      <c r="RU57" s="385" t="str">
        <f t="shared" ref="RU57:RU59" ca="1" si="5286">IF(RN57&lt;&gt;"",RO57*3+RP57*1,"")</f>
        <v/>
      </c>
      <c r="RV57" s="385" t="str">
        <f ca="1">IF(RN57&lt;&gt;"",VLOOKUP(RN57,QA4:QG52,7,FALSE),"")</f>
        <v/>
      </c>
      <c r="RW57" s="385" t="str">
        <f ca="1">IF(RN57&lt;&gt;"",VLOOKUP(RN57,QA4:QG52,5,FALSE),"")</f>
        <v/>
      </c>
      <c r="RX57" s="385" t="str">
        <f ca="1">IF(RN57&lt;&gt;"",VLOOKUP(RN57,QA4:QI52,9,FALSE),"")</f>
        <v/>
      </c>
      <c r="RY57" s="385" t="str">
        <f t="shared" ref="RY57:RY59" ca="1" si="5287">RU57</f>
        <v/>
      </c>
      <c r="RZ57" s="385" t="str">
        <f t="shared" ref="RZ57" ca="1" si="5288">IF(RN57&lt;&gt;"",RANK(RY57,RY56:RY59),"")</f>
        <v/>
      </c>
      <c r="SA57" s="385" t="str">
        <f t="shared" ref="SA57" ca="1" si="5289">IF(RN57&lt;&gt;"",SUMPRODUCT((RY56:RY59=RY57)*(RT56:RT59&gt;RT57)),"")</f>
        <v/>
      </c>
      <c r="SB57" s="385" t="str">
        <f t="shared" ref="SB57" ca="1" si="5290">IF(RN57&lt;&gt;"",SUMPRODUCT((RY56:RY59=RY57)*(RT56:RT59=RT57)*(RR56:RR59&gt;RR57)),"")</f>
        <v/>
      </c>
      <c r="SC57" s="385" t="str">
        <f t="shared" ref="SC57" ca="1" si="5291">IF(RN57&lt;&gt;"",SUMPRODUCT((RY56:RY59=RY57)*(RT56:RT59=RT57)*(RR56:RR59=RR57)*(RV56:RV59&gt;RV57)),"")</f>
        <v/>
      </c>
      <c r="SD57" s="385" t="str">
        <f t="shared" ref="SD57" ca="1" si="5292">IF(RN57&lt;&gt;"",SUMPRODUCT((RY56:RY59=RY57)*(RT56:RT59=RT57)*(RR56:RR59=RR57)*(RV56:RV59=RV57)*(RW56:RW59&gt;RW57)),"")</f>
        <v/>
      </c>
      <c r="SE57" s="385" t="str">
        <f t="shared" ref="SE57" ca="1" si="5293">IF(RN57&lt;&gt;"",SUMPRODUCT((RY56:RY59=RY57)*(RT56:RT59=RT57)*(RR56:RR59=RR57)*(RV56:RV59=RV57)*(RW56:RW59=RW57)*(RX56:RX59&gt;RX57)),"")</f>
        <v/>
      </c>
      <c r="SF57" s="385" t="str">
        <f t="shared" ref="SF57:SF59" ca="1" si="5294">IF(RN57&lt;&gt;"",SUM(RZ57:SE57)+1,"")</f>
        <v/>
      </c>
      <c r="UN57" s="385">
        <f ca="1">IF(COUNTIF(UN4:UN7,4)=4,1,SUMPRODUCT((UN4:UN7=UN5)*(UM4:UM7=UM5)*(UK4:UK7&gt;UK5))+1)</f>
        <v>1</v>
      </c>
      <c r="UY57" s="385">
        <f t="shared" ref="UY57" ca="1" si="5295">IF(UZ5&lt;&gt;"",SUMPRODUCT((VG4:VG7=VG5)*(VF4:VF7=VF5)*(VD4:VD7=VD5)*(VE4:VE7=VE5)),"")</f>
        <v>4</v>
      </c>
      <c r="UZ57" s="385" t="str">
        <f t="shared" ref="UZ57" ca="1" si="5296">IF(AND(UY57&lt;&gt;"",UY57&gt;1),UZ5,"")</f>
        <v>Iceland</v>
      </c>
      <c r="VA57" s="385">
        <f ca="1">SUMPRODUCT((YE3:YE54=UZ57)*(YH3:YH54=UZ58)*(YI3:YI54="W"))+SUMPRODUCT((YE3:YE54=UZ57)*(YH3:YH54=UZ59)*(YI3:YI54="W"))+SUMPRODUCT((YE3:YE54=UZ57)*(YH3:YH54=UZ60)*(YI3:YI54="W"))+SUMPRODUCT((YE3:YE54=UZ57)*(YH3:YH54=UZ56)*(YI3:YI54="W"))+SUMPRODUCT((YE3:YE54=UZ58)*(YH3:YH54=UZ57)*(YJ3:YJ54="W"))+SUMPRODUCT((YE3:YE54=UZ59)*(YH3:YH54=UZ57)*(YJ3:YJ54="W"))+SUMPRODUCT((YE3:YE54=UZ60)*(YH3:YH54=UZ57)*(YJ3:YJ54="W"))+SUMPRODUCT((YE3:YE54=UZ56)*(YH3:YH54=UZ57)*(YJ3:YJ54="W"))</f>
        <v>0</v>
      </c>
      <c r="VB57" s="385">
        <f ca="1">SUMPRODUCT((YE3:YE54=UZ57)*(YH3:YH54=UZ58)*(YI3:YI54="D"))+SUMPRODUCT((YE3:YE54=UZ57)*(YH3:YH54=UZ59)*(YI3:YI54="D"))+SUMPRODUCT((YE3:YE54=UZ57)*(YH3:YH54=UZ60)*(YI3:YI54="D"))+SUMPRODUCT((YE3:YE54=UZ57)*(YH3:YH54=UZ56)*(YI3:YI54="D"))+SUMPRODUCT((YE3:YE54=UZ58)*(YH3:YH54=UZ57)*(YI3:YI54="D"))+SUMPRODUCT((YE3:YE54=UZ59)*(YH3:YH54=UZ57)*(YI3:YI54="D"))+SUMPRODUCT((YE3:YE54=UZ60)*(YH3:YH54=UZ57)*(YI3:YI54="D"))+SUMPRODUCT((YE3:YE54=UZ56)*(YH3:YH54=UZ57)*(YI3:YI54="D"))</f>
        <v>0</v>
      </c>
      <c r="VC57" s="385">
        <f ca="1">SUMPRODUCT((YE3:YE54=UZ57)*(YH3:YH54=UZ58)*(YI3:YI54="L"))+SUMPRODUCT((YE3:YE54=UZ57)*(YH3:YH54=UZ59)*(YI3:YI54="L"))+SUMPRODUCT((YE3:YE54=UZ57)*(YH3:YH54=UZ60)*(YI3:YI54="L"))+SUMPRODUCT((YE3:YE54=UZ57)*(YH3:YH54=UZ56)*(YI3:YI54="L"))+SUMPRODUCT((YE3:YE54=UZ58)*(YH3:YH54=UZ57)*(YJ3:YJ54="L"))+SUMPRODUCT((YE3:YE54=UZ59)*(YH3:YH54=UZ57)*(YJ3:YJ54="L"))+SUMPRODUCT((YE3:YE54=UZ60)*(YH3:YH54=UZ57)*(YJ3:YJ54="L"))+SUMPRODUCT((YE3:YE54=UZ56)*(YH3:YH54=UZ57)*(YJ3:YJ54="L"))</f>
        <v>0</v>
      </c>
      <c r="VD57" s="385">
        <f ca="1">SUMPRODUCT((YE3:YE54=UZ57)*(YH3:YH54=UZ58)*YF3:YF54)+SUMPRODUCT((YE3:YE54=UZ57)*(YH3:YH54=UZ59)*YF3:YF54)+SUMPRODUCT((YE3:YE54=UZ57)*(YH3:YH54=UZ60)*YF3:YF54)+SUMPRODUCT((YE3:YE54=UZ57)*(YH3:YH54=UZ56)*YF3:YF54)+SUMPRODUCT((YE3:YE54=UZ58)*(YH3:YH54=UZ57)*YG3:YG54)+SUMPRODUCT((YE3:YE54=UZ59)*(YH3:YH54=UZ57)*YG3:YG54)+SUMPRODUCT((YE3:YE54=UZ60)*(YH3:YH54=UZ57)*YG3:YG54)+SUMPRODUCT((YE3:YE54=UZ56)*(YH3:YH54=UZ57)*YG3:YG54)</f>
        <v>0</v>
      </c>
      <c r="VE57" s="385">
        <f ca="1">SUMPRODUCT((YE3:YE54=UZ57)*(YH3:YH54=UZ58)*YG3:YG54)+SUMPRODUCT((YE3:YE54=UZ57)*(YH3:YH54=UZ59)*YG3:YG54)+SUMPRODUCT((YE3:YE54=UZ57)*(YH3:YH54=UZ60)*YG3:YG54)+SUMPRODUCT((YE3:YE54=UZ57)*(YH3:YH54=UZ56)*YG3:YG54)+SUMPRODUCT((YE3:YE54=UZ58)*(YH3:YH54=UZ57)*YF3:YF54)+SUMPRODUCT((YE3:YE54=UZ59)*(YH3:YH54=UZ57)*YF3:YF54)+SUMPRODUCT((YE3:YE54=UZ60)*(YH3:YH54=UZ57)*YF3:YF54)+SUMPRODUCT((YE3:YE54=UZ56)*(YH3:YH54=UZ57)*YF3:YF54)</f>
        <v>0</v>
      </c>
      <c r="VF57" s="385">
        <f t="shared" ca="1" si="5157"/>
        <v>1000</v>
      </c>
      <c r="VG57" s="385">
        <f t="shared" ca="1" si="5158"/>
        <v>0</v>
      </c>
      <c r="VH57" s="385">
        <f ca="1">IF(UZ57&lt;&gt;"",VLOOKUP(UZ57,UG4:UM52,7,FALSE),"")</f>
        <v>1000</v>
      </c>
      <c r="VI57" s="385">
        <f ca="1">IF(UZ57&lt;&gt;"",VLOOKUP(UZ57,UG4:UM52,5,FALSE),"")</f>
        <v>0</v>
      </c>
      <c r="VJ57" s="385">
        <f ca="1">IF(UZ57&lt;&gt;"",VLOOKUP(UZ57,UG4:UO52,9,FALSE),"")</f>
        <v>16</v>
      </c>
      <c r="VK57" s="385">
        <f t="shared" ca="1" si="5159"/>
        <v>0</v>
      </c>
      <c r="VL57" s="385">
        <f t="shared" ref="VL57" ca="1" si="5297">IF(UZ57&lt;&gt;"",RANK(VK57,VK56:VK60),"")</f>
        <v>1</v>
      </c>
      <c r="VM57" s="385">
        <f t="shared" ref="VM57" ca="1" si="5298">IF(UZ57&lt;&gt;"",SUMPRODUCT((VK56:VK60=VK57)*(VF56:VF60&gt;VF57)),"")</f>
        <v>0</v>
      </c>
      <c r="VN57" s="385">
        <f t="shared" ref="VN57" ca="1" si="5299">IF(UZ57&lt;&gt;"",SUMPRODUCT((VK56:VK60=VK57)*(VF56:VF60=VF57)*(VD56:VD60&gt;VD57)),"")</f>
        <v>0</v>
      </c>
      <c r="VO57" s="385">
        <f t="shared" ref="VO57" ca="1" si="5300">IF(UZ57&lt;&gt;"",SUMPRODUCT((VK56:VK60=VK57)*(VF56:VF60=VF57)*(VD56:VD60=VD57)*(VH56:VH60&gt;VH57)),"")</f>
        <v>0</v>
      </c>
      <c r="VP57" s="385">
        <f t="shared" ref="VP57" ca="1" si="5301">IF(UZ57&lt;&gt;"",SUMPRODUCT((VK56:VK60=VK57)*(VF56:VF60=VF57)*(VD56:VD60=VD57)*(VH56:VH60=VH57)*(VI56:VI60&gt;VI57)),"")</f>
        <v>0</v>
      </c>
      <c r="VQ57" s="385">
        <f t="shared" ref="VQ57" ca="1" si="5302">IF(UZ57&lt;&gt;"",SUMPRODUCT((VK56:VK60=VK57)*(VF56:VF60=VF57)*(VD56:VD60=VD57)*(VH56:VH60=VH57)*(VI56:VI60=VI57)*(VJ56:VJ60&gt;VJ57)),"")</f>
        <v>2</v>
      </c>
      <c r="VR57" s="385">
        <f t="shared" ca="1" si="5166"/>
        <v>3</v>
      </c>
      <c r="VS57" s="385" t="str">
        <f t="shared" ref="VS57" ca="1" si="5303">IF(VT5&lt;&gt;"",SUMPRODUCT((WA4:WA7=WA5)*(VZ4:VZ7=VZ5)*(VX4:VX7=VX5)*(VY4:VY7=VY5)),"")</f>
        <v/>
      </c>
      <c r="VT57" s="385" t="str">
        <f t="shared" ref="VT57" ca="1" si="5304">IF(AND(VS57&lt;&gt;"",VS57&gt;1),VT5,"")</f>
        <v/>
      </c>
      <c r="VU57" s="385">
        <f ca="1">SUMPRODUCT((YE3:YE54=VT57)*(YH3:YH54=VT58)*(YI3:YI54="W"))+SUMPRODUCT((YE3:YE54=VT57)*(YH3:YH54=VT59)*(YI3:YI54="W"))+SUMPRODUCT((YE3:YE54=VT57)*(YH3:YH54=VT60)*(YI3:YI54="W"))+SUMPRODUCT((YE3:YE54=VT58)*(YH3:YH54=VT57)*(YJ3:YJ54="W"))+SUMPRODUCT((YE3:YE54=VT59)*(YH3:YH54=VT57)*(YJ3:YJ54="W"))+SUMPRODUCT((YE3:YE54=VT60)*(YH3:YH54=VT57)*(YJ3:YJ54="W"))</f>
        <v>0</v>
      </c>
      <c r="VV57" s="385">
        <f ca="1">SUMPRODUCT((YE3:YE54=VT57)*(YH3:YH54=VT58)*(YI3:YI54="D"))+SUMPRODUCT((YE3:YE54=VT57)*(YH3:YH54=VT59)*(YI3:YI54="D"))+SUMPRODUCT((YE3:YE54=VT57)*(YH3:YH54=VT60)*(YI3:YI54="D"))+SUMPRODUCT((YE3:YE54=VT58)*(YH3:YH54=VT57)*(YI3:YI54="D"))+SUMPRODUCT((YE3:YE54=VT59)*(YH3:YH54=VT57)*(YI3:YI54="D"))+SUMPRODUCT((YE3:YE54=VT60)*(YH3:YH54=VT57)*(YI3:YI54="D"))</f>
        <v>0</v>
      </c>
      <c r="VW57" s="385">
        <f ca="1">SUMPRODUCT((YE3:YE54=VT57)*(YH3:YH54=VT58)*(YI3:YI54="L"))+SUMPRODUCT((YE3:YE54=VT57)*(YH3:YH54=VT59)*(YI3:YI54="L"))+SUMPRODUCT((YE3:YE54=VT57)*(YH3:YH54=VT60)*(YI3:YI54="L"))+SUMPRODUCT((YE3:YE54=VT58)*(YH3:YH54=VT57)*(YJ3:YJ54="L"))+SUMPRODUCT((YE3:YE54=VT59)*(YH3:YH54=VT57)*(YJ3:YJ54="L"))+SUMPRODUCT((YE3:YE54=VT60)*(YH3:YH54=VT57)*(YJ3:YJ54="L"))</f>
        <v>0</v>
      </c>
      <c r="VX57" s="385">
        <f ca="1">SUMPRODUCT((YE3:YE54=VT57)*(YH3:YH54=VT58)*YF3:YF54)+SUMPRODUCT((YE3:YE54=VT57)*(YH3:YH54=VT59)*YF3:YF54)+SUMPRODUCT((YE3:YE54=VT57)*(YH3:YH54=VT60)*YF3:YF54)+SUMPRODUCT((YE3:YE54=VT57)*(YH3:YH54=VT56)*YF3:YF54)+SUMPRODUCT((YE3:YE54=VT58)*(YH3:YH54=VT57)*YG3:YG54)+SUMPRODUCT((YE3:YE54=VT59)*(YH3:YH54=VT57)*YG3:YG54)+SUMPRODUCT((YE3:YE54=VT60)*(YH3:YH54=VT57)*YG3:YG54)+SUMPRODUCT((YE3:YE54=VT56)*(YH3:YH54=VT57)*YG3:YG54)</f>
        <v>0</v>
      </c>
      <c r="VY57" s="385">
        <f ca="1">SUMPRODUCT((YE3:YE54=VT57)*(YH3:YH54=VT58)*YG3:YG54)+SUMPRODUCT((YE3:YE54=VT57)*(YH3:YH54=VT59)*YG3:YG54)+SUMPRODUCT((YE3:YE54=VT57)*(YH3:YH54=VT60)*YG3:YG54)+SUMPRODUCT((YE3:YE54=VT57)*(YH3:YH54=VT56)*YG3:YG54)+SUMPRODUCT((YE3:YE54=VT58)*(YH3:YH54=VT57)*YF3:YF54)+SUMPRODUCT((YE3:YE54=VT59)*(YH3:YH54=VT57)*YF3:YF54)+SUMPRODUCT((YE3:YE54=VT60)*(YH3:YH54=VT57)*YF3:YF54)+SUMPRODUCT((YE3:YE54=VT56)*(YH3:YH54=VT57)*YF3:YF54)</f>
        <v>0</v>
      </c>
      <c r="VZ57" s="385">
        <f t="shared" ref="VZ57:VZ59" ca="1" si="5305">VX57-VY57+1000</f>
        <v>1000</v>
      </c>
      <c r="WA57" s="385" t="str">
        <f t="shared" ref="WA57:WA59" ca="1" si="5306">IF(VT57&lt;&gt;"",VU57*3+VV57*1,"")</f>
        <v/>
      </c>
      <c r="WB57" s="385" t="str">
        <f ca="1">IF(VT57&lt;&gt;"",VLOOKUP(VT57,UG4:UM52,7,FALSE),"")</f>
        <v/>
      </c>
      <c r="WC57" s="385" t="str">
        <f ca="1">IF(VT57&lt;&gt;"",VLOOKUP(VT57,UG4:UM52,5,FALSE),"")</f>
        <v/>
      </c>
      <c r="WD57" s="385" t="str">
        <f ca="1">IF(VT57&lt;&gt;"",VLOOKUP(VT57,UG4:UO52,9,FALSE),"")</f>
        <v/>
      </c>
      <c r="WE57" s="385" t="str">
        <f t="shared" ref="WE57:WE59" ca="1" si="5307">WA57</f>
        <v/>
      </c>
      <c r="WF57" s="385" t="str">
        <f t="shared" ref="WF57" ca="1" si="5308">IF(VT57&lt;&gt;"",RANK(WE57,WE56:WE59),"")</f>
        <v/>
      </c>
      <c r="WG57" s="385" t="str">
        <f t="shared" ref="WG57" ca="1" si="5309">IF(VT57&lt;&gt;"",SUMPRODUCT((WE56:WE59=WE57)*(VZ56:VZ59&gt;VZ57)),"")</f>
        <v/>
      </c>
      <c r="WH57" s="385" t="str">
        <f t="shared" ref="WH57" ca="1" si="5310">IF(VT57&lt;&gt;"",SUMPRODUCT((WE56:WE59=WE57)*(VZ56:VZ59=VZ57)*(VX56:VX59&gt;VX57)),"")</f>
        <v/>
      </c>
      <c r="WI57" s="385" t="str">
        <f t="shared" ref="WI57" ca="1" si="5311">IF(VT57&lt;&gt;"",SUMPRODUCT((WE56:WE59=WE57)*(VZ56:VZ59=VZ57)*(VX56:VX59=VX57)*(WB56:WB59&gt;WB57)),"")</f>
        <v/>
      </c>
      <c r="WJ57" s="385" t="str">
        <f t="shared" ref="WJ57" ca="1" si="5312">IF(VT57&lt;&gt;"",SUMPRODUCT((WE56:WE59=WE57)*(VZ56:VZ59=VZ57)*(VX56:VX59=VX57)*(WB56:WB59=WB57)*(WC56:WC59&gt;WC57)),"")</f>
        <v/>
      </c>
      <c r="WK57" s="385" t="str">
        <f t="shared" ref="WK57" ca="1" si="5313">IF(VT57&lt;&gt;"",SUMPRODUCT((WE56:WE59=WE57)*(VZ56:VZ59=VZ57)*(VX56:VX59=VX57)*(WB56:WB59=WB57)*(WC56:WC59=WC57)*(WD56:WD59&gt;WD57)),"")</f>
        <v/>
      </c>
      <c r="WL57" s="385" t="str">
        <f t="shared" ref="WL57:WL59" ca="1" si="5314">IF(VT57&lt;&gt;"",SUM(WF57:WK57)+1,"")</f>
        <v/>
      </c>
      <c r="YT57" s="385">
        <f ca="1">IF(COUNTIF(YT4:YT7,4)=4,1,SUMPRODUCT((YT4:YT7=YT5)*(YS4:YS7=YS5)*(YQ4:YQ7&gt;YQ5))+1)</f>
        <v>1</v>
      </c>
      <c r="ZE57" s="385">
        <f t="shared" ref="ZE57" ca="1" si="5315">IF(ZF5&lt;&gt;"",SUMPRODUCT((ZM4:ZM7=ZM5)*(ZL4:ZL7=ZL5)*(ZJ4:ZJ7=ZJ5)*(ZK4:ZK7=ZK5)),"")</f>
        <v>4</v>
      </c>
      <c r="ZF57" s="385" t="str">
        <f t="shared" ref="ZF57" ca="1" si="5316">IF(AND(ZE57&lt;&gt;"",ZE57&gt;1),ZF5,"")</f>
        <v>Iceland</v>
      </c>
      <c r="ZG57" s="385">
        <f ca="1">SUMPRODUCT((ACK3:ACK54=ZF57)*(ACN3:ACN54=ZF58)*(ACO3:ACO54="W"))+SUMPRODUCT((ACK3:ACK54=ZF57)*(ACN3:ACN54=ZF59)*(ACO3:ACO54="W"))+SUMPRODUCT((ACK3:ACK54=ZF57)*(ACN3:ACN54=ZF60)*(ACO3:ACO54="W"))+SUMPRODUCT((ACK3:ACK54=ZF57)*(ACN3:ACN54=ZF56)*(ACO3:ACO54="W"))+SUMPRODUCT((ACK3:ACK54=ZF58)*(ACN3:ACN54=ZF57)*(ACP3:ACP54="W"))+SUMPRODUCT((ACK3:ACK54=ZF59)*(ACN3:ACN54=ZF57)*(ACP3:ACP54="W"))+SUMPRODUCT((ACK3:ACK54=ZF60)*(ACN3:ACN54=ZF57)*(ACP3:ACP54="W"))+SUMPRODUCT((ACK3:ACK54=ZF56)*(ACN3:ACN54=ZF57)*(ACP3:ACP54="W"))</f>
        <v>0</v>
      </c>
      <c r="ZH57" s="385">
        <f ca="1">SUMPRODUCT((ACK3:ACK54=ZF57)*(ACN3:ACN54=ZF58)*(ACO3:ACO54="D"))+SUMPRODUCT((ACK3:ACK54=ZF57)*(ACN3:ACN54=ZF59)*(ACO3:ACO54="D"))+SUMPRODUCT((ACK3:ACK54=ZF57)*(ACN3:ACN54=ZF60)*(ACO3:ACO54="D"))+SUMPRODUCT((ACK3:ACK54=ZF57)*(ACN3:ACN54=ZF56)*(ACO3:ACO54="D"))+SUMPRODUCT((ACK3:ACK54=ZF58)*(ACN3:ACN54=ZF57)*(ACO3:ACO54="D"))+SUMPRODUCT((ACK3:ACK54=ZF59)*(ACN3:ACN54=ZF57)*(ACO3:ACO54="D"))+SUMPRODUCT((ACK3:ACK54=ZF60)*(ACN3:ACN54=ZF57)*(ACO3:ACO54="D"))+SUMPRODUCT((ACK3:ACK54=ZF56)*(ACN3:ACN54=ZF57)*(ACO3:ACO54="D"))</f>
        <v>0</v>
      </c>
      <c r="ZI57" s="385">
        <f ca="1">SUMPRODUCT((ACK3:ACK54=ZF57)*(ACN3:ACN54=ZF58)*(ACO3:ACO54="L"))+SUMPRODUCT((ACK3:ACK54=ZF57)*(ACN3:ACN54=ZF59)*(ACO3:ACO54="L"))+SUMPRODUCT((ACK3:ACK54=ZF57)*(ACN3:ACN54=ZF60)*(ACO3:ACO54="L"))+SUMPRODUCT((ACK3:ACK54=ZF57)*(ACN3:ACN54=ZF56)*(ACO3:ACO54="L"))+SUMPRODUCT((ACK3:ACK54=ZF58)*(ACN3:ACN54=ZF57)*(ACP3:ACP54="L"))+SUMPRODUCT((ACK3:ACK54=ZF59)*(ACN3:ACN54=ZF57)*(ACP3:ACP54="L"))+SUMPRODUCT((ACK3:ACK54=ZF60)*(ACN3:ACN54=ZF57)*(ACP3:ACP54="L"))+SUMPRODUCT((ACK3:ACK54=ZF56)*(ACN3:ACN54=ZF57)*(ACP3:ACP54="L"))</f>
        <v>0</v>
      </c>
      <c r="ZJ57" s="385">
        <f ca="1">SUMPRODUCT((ACK3:ACK54=ZF57)*(ACN3:ACN54=ZF58)*ACL3:ACL54)+SUMPRODUCT((ACK3:ACK54=ZF57)*(ACN3:ACN54=ZF59)*ACL3:ACL54)+SUMPRODUCT((ACK3:ACK54=ZF57)*(ACN3:ACN54=ZF60)*ACL3:ACL54)+SUMPRODUCT((ACK3:ACK54=ZF57)*(ACN3:ACN54=ZF56)*ACL3:ACL54)+SUMPRODUCT((ACK3:ACK54=ZF58)*(ACN3:ACN54=ZF57)*ACM3:ACM54)+SUMPRODUCT((ACK3:ACK54=ZF59)*(ACN3:ACN54=ZF57)*ACM3:ACM54)+SUMPRODUCT((ACK3:ACK54=ZF60)*(ACN3:ACN54=ZF57)*ACM3:ACM54)+SUMPRODUCT((ACK3:ACK54=ZF56)*(ACN3:ACN54=ZF57)*ACM3:ACM54)</f>
        <v>0</v>
      </c>
      <c r="ZK57" s="385">
        <f ca="1">SUMPRODUCT((ACK3:ACK54=ZF57)*(ACN3:ACN54=ZF58)*ACM3:ACM54)+SUMPRODUCT((ACK3:ACK54=ZF57)*(ACN3:ACN54=ZF59)*ACM3:ACM54)+SUMPRODUCT((ACK3:ACK54=ZF57)*(ACN3:ACN54=ZF60)*ACM3:ACM54)+SUMPRODUCT((ACK3:ACK54=ZF57)*(ACN3:ACN54=ZF56)*ACM3:ACM54)+SUMPRODUCT((ACK3:ACK54=ZF58)*(ACN3:ACN54=ZF57)*ACL3:ACL54)+SUMPRODUCT((ACK3:ACK54=ZF59)*(ACN3:ACN54=ZF57)*ACL3:ACL54)+SUMPRODUCT((ACK3:ACK54=ZF60)*(ACN3:ACN54=ZF57)*ACL3:ACL54)+SUMPRODUCT((ACK3:ACK54=ZF56)*(ACN3:ACN54=ZF57)*ACL3:ACL54)</f>
        <v>0</v>
      </c>
      <c r="ZL57" s="385">
        <f t="shared" ca="1" si="5169"/>
        <v>1000</v>
      </c>
      <c r="ZM57" s="385">
        <f t="shared" ca="1" si="5170"/>
        <v>0</v>
      </c>
      <c r="ZN57" s="385">
        <f ca="1">IF(ZF57&lt;&gt;"",VLOOKUP(ZF57,YM4:YS52,7,FALSE),"")</f>
        <v>1000</v>
      </c>
      <c r="ZO57" s="385">
        <f ca="1">IF(ZF57&lt;&gt;"",VLOOKUP(ZF57,YM4:YS52,5,FALSE),"")</f>
        <v>0</v>
      </c>
      <c r="ZP57" s="385">
        <f ca="1">IF(ZF57&lt;&gt;"",VLOOKUP(ZF57,YM4:YU52,9,FALSE),"")</f>
        <v>16</v>
      </c>
      <c r="ZQ57" s="385">
        <f t="shared" ca="1" si="5171"/>
        <v>0</v>
      </c>
      <c r="ZR57" s="385">
        <f t="shared" ref="ZR57" ca="1" si="5317">IF(ZF57&lt;&gt;"",RANK(ZQ57,ZQ56:ZQ60),"")</f>
        <v>1</v>
      </c>
      <c r="ZS57" s="385">
        <f t="shared" ref="ZS57" ca="1" si="5318">IF(ZF57&lt;&gt;"",SUMPRODUCT((ZQ56:ZQ60=ZQ57)*(ZL56:ZL60&gt;ZL57)),"")</f>
        <v>0</v>
      </c>
      <c r="ZT57" s="385">
        <f t="shared" ref="ZT57" ca="1" si="5319">IF(ZF57&lt;&gt;"",SUMPRODUCT((ZQ56:ZQ60=ZQ57)*(ZL56:ZL60=ZL57)*(ZJ56:ZJ60&gt;ZJ57)),"")</f>
        <v>0</v>
      </c>
      <c r="ZU57" s="385">
        <f t="shared" ref="ZU57" ca="1" si="5320">IF(ZF57&lt;&gt;"",SUMPRODUCT((ZQ56:ZQ60=ZQ57)*(ZL56:ZL60=ZL57)*(ZJ56:ZJ60=ZJ57)*(ZN56:ZN60&gt;ZN57)),"")</f>
        <v>0</v>
      </c>
      <c r="ZV57" s="385">
        <f t="shared" ref="ZV57" ca="1" si="5321">IF(ZF57&lt;&gt;"",SUMPRODUCT((ZQ56:ZQ60=ZQ57)*(ZL56:ZL60=ZL57)*(ZJ56:ZJ60=ZJ57)*(ZN56:ZN60=ZN57)*(ZO56:ZO60&gt;ZO57)),"")</f>
        <v>0</v>
      </c>
      <c r="ZW57" s="385">
        <f t="shared" ref="ZW57" ca="1" si="5322">IF(ZF57&lt;&gt;"",SUMPRODUCT((ZQ56:ZQ60=ZQ57)*(ZL56:ZL60=ZL57)*(ZJ56:ZJ60=ZJ57)*(ZN56:ZN60=ZN57)*(ZO56:ZO60=ZO57)*(ZP56:ZP60&gt;ZP57)),"")</f>
        <v>2</v>
      </c>
      <c r="ZX57" s="385">
        <f t="shared" ca="1" si="5178"/>
        <v>3</v>
      </c>
      <c r="ZY57" s="385" t="str">
        <f t="shared" ref="ZY57" ca="1" si="5323">IF(ZZ5&lt;&gt;"",SUMPRODUCT((AAG4:AAG7=AAG5)*(AAF4:AAF7=AAF5)*(AAD4:AAD7=AAD5)*(AAE4:AAE7=AAE5)),"")</f>
        <v/>
      </c>
      <c r="ZZ57" s="385" t="str">
        <f t="shared" ref="ZZ57" ca="1" si="5324">IF(AND(ZY57&lt;&gt;"",ZY57&gt;1),ZZ5,"")</f>
        <v/>
      </c>
      <c r="AAA57" s="385">
        <f ca="1">SUMPRODUCT((ACK3:ACK54=ZZ57)*(ACN3:ACN54=ZZ58)*(ACO3:ACO54="W"))+SUMPRODUCT((ACK3:ACK54=ZZ57)*(ACN3:ACN54=ZZ59)*(ACO3:ACO54="W"))+SUMPRODUCT((ACK3:ACK54=ZZ57)*(ACN3:ACN54=ZZ60)*(ACO3:ACO54="W"))+SUMPRODUCT((ACK3:ACK54=ZZ58)*(ACN3:ACN54=ZZ57)*(ACP3:ACP54="W"))+SUMPRODUCT((ACK3:ACK54=ZZ59)*(ACN3:ACN54=ZZ57)*(ACP3:ACP54="W"))+SUMPRODUCT((ACK3:ACK54=ZZ60)*(ACN3:ACN54=ZZ57)*(ACP3:ACP54="W"))</f>
        <v>0</v>
      </c>
      <c r="AAB57" s="385">
        <f ca="1">SUMPRODUCT((ACK3:ACK54=ZZ57)*(ACN3:ACN54=ZZ58)*(ACO3:ACO54="D"))+SUMPRODUCT((ACK3:ACK54=ZZ57)*(ACN3:ACN54=ZZ59)*(ACO3:ACO54="D"))+SUMPRODUCT((ACK3:ACK54=ZZ57)*(ACN3:ACN54=ZZ60)*(ACO3:ACO54="D"))+SUMPRODUCT((ACK3:ACK54=ZZ58)*(ACN3:ACN54=ZZ57)*(ACO3:ACO54="D"))+SUMPRODUCT((ACK3:ACK54=ZZ59)*(ACN3:ACN54=ZZ57)*(ACO3:ACO54="D"))+SUMPRODUCT((ACK3:ACK54=ZZ60)*(ACN3:ACN54=ZZ57)*(ACO3:ACO54="D"))</f>
        <v>0</v>
      </c>
      <c r="AAC57" s="385">
        <f ca="1">SUMPRODUCT((ACK3:ACK54=ZZ57)*(ACN3:ACN54=ZZ58)*(ACO3:ACO54="L"))+SUMPRODUCT((ACK3:ACK54=ZZ57)*(ACN3:ACN54=ZZ59)*(ACO3:ACO54="L"))+SUMPRODUCT((ACK3:ACK54=ZZ57)*(ACN3:ACN54=ZZ60)*(ACO3:ACO54="L"))+SUMPRODUCT((ACK3:ACK54=ZZ58)*(ACN3:ACN54=ZZ57)*(ACP3:ACP54="L"))+SUMPRODUCT((ACK3:ACK54=ZZ59)*(ACN3:ACN54=ZZ57)*(ACP3:ACP54="L"))+SUMPRODUCT((ACK3:ACK54=ZZ60)*(ACN3:ACN54=ZZ57)*(ACP3:ACP54="L"))</f>
        <v>0</v>
      </c>
      <c r="AAD57" s="385">
        <f ca="1">SUMPRODUCT((ACK3:ACK54=ZZ57)*(ACN3:ACN54=ZZ58)*ACL3:ACL54)+SUMPRODUCT((ACK3:ACK54=ZZ57)*(ACN3:ACN54=ZZ59)*ACL3:ACL54)+SUMPRODUCT((ACK3:ACK54=ZZ57)*(ACN3:ACN54=ZZ60)*ACL3:ACL54)+SUMPRODUCT((ACK3:ACK54=ZZ57)*(ACN3:ACN54=ZZ56)*ACL3:ACL54)+SUMPRODUCT((ACK3:ACK54=ZZ58)*(ACN3:ACN54=ZZ57)*ACM3:ACM54)+SUMPRODUCT((ACK3:ACK54=ZZ59)*(ACN3:ACN54=ZZ57)*ACM3:ACM54)+SUMPRODUCT((ACK3:ACK54=ZZ60)*(ACN3:ACN54=ZZ57)*ACM3:ACM54)+SUMPRODUCT((ACK3:ACK54=ZZ56)*(ACN3:ACN54=ZZ57)*ACM3:ACM54)</f>
        <v>0</v>
      </c>
      <c r="AAE57" s="385">
        <f ca="1">SUMPRODUCT((ACK3:ACK54=ZZ57)*(ACN3:ACN54=ZZ58)*ACM3:ACM54)+SUMPRODUCT((ACK3:ACK54=ZZ57)*(ACN3:ACN54=ZZ59)*ACM3:ACM54)+SUMPRODUCT((ACK3:ACK54=ZZ57)*(ACN3:ACN54=ZZ60)*ACM3:ACM54)+SUMPRODUCT((ACK3:ACK54=ZZ57)*(ACN3:ACN54=ZZ56)*ACM3:ACM54)+SUMPRODUCT((ACK3:ACK54=ZZ58)*(ACN3:ACN54=ZZ57)*ACL3:ACL54)+SUMPRODUCT((ACK3:ACK54=ZZ59)*(ACN3:ACN54=ZZ57)*ACL3:ACL54)+SUMPRODUCT((ACK3:ACK54=ZZ60)*(ACN3:ACN54=ZZ57)*ACL3:ACL54)+SUMPRODUCT((ACK3:ACK54=ZZ56)*(ACN3:ACN54=ZZ57)*ACL3:ACL54)</f>
        <v>0</v>
      </c>
      <c r="AAF57" s="385">
        <f t="shared" ref="AAF57:AAF59" ca="1" si="5325">AAD57-AAE57+1000</f>
        <v>1000</v>
      </c>
      <c r="AAG57" s="385" t="str">
        <f t="shared" ref="AAG57:AAG59" ca="1" si="5326">IF(ZZ57&lt;&gt;"",AAA57*3+AAB57*1,"")</f>
        <v/>
      </c>
      <c r="AAH57" s="385" t="str">
        <f ca="1">IF(ZZ57&lt;&gt;"",VLOOKUP(ZZ57,YM4:YS52,7,FALSE),"")</f>
        <v/>
      </c>
      <c r="AAI57" s="385" t="str">
        <f ca="1">IF(ZZ57&lt;&gt;"",VLOOKUP(ZZ57,YM4:YS52,5,FALSE),"")</f>
        <v/>
      </c>
      <c r="AAJ57" s="385" t="str">
        <f ca="1">IF(ZZ57&lt;&gt;"",VLOOKUP(ZZ57,YM4:YU52,9,FALSE),"")</f>
        <v/>
      </c>
      <c r="AAK57" s="385" t="str">
        <f t="shared" ref="AAK57:AAK59" ca="1" si="5327">AAG57</f>
        <v/>
      </c>
      <c r="AAL57" s="385" t="str">
        <f t="shared" ref="AAL57" ca="1" si="5328">IF(ZZ57&lt;&gt;"",RANK(AAK57,AAK56:AAK59),"")</f>
        <v/>
      </c>
      <c r="AAM57" s="385" t="str">
        <f t="shared" ref="AAM57" ca="1" si="5329">IF(ZZ57&lt;&gt;"",SUMPRODUCT((AAK56:AAK59=AAK57)*(AAF56:AAF59&gt;AAF57)),"")</f>
        <v/>
      </c>
      <c r="AAN57" s="385" t="str">
        <f t="shared" ref="AAN57" ca="1" si="5330">IF(ZZ57&lt;&gt;"",SUMPRODUCT((AAK56:AAK59=AAK57)*(AAF56:AAF59=AAF57)*(AAD56:AAD59&gt;AAD57)),"")</f>
        <v/>
      </c>
      <c r="AAO57" s="385" t="str">
        <f t="shared" ref="AAO57" ca="1" si="5331">IF(ZZ57&lt;&gt;"",SUMPRODUCT((AAK56:AAK59=AAK57)*(AAF56:AAF59=AAF57)*(AAD56:AAD59=AAD57)*(AAH56:AAH59&gt;AAH57)),"")</f>
        <v/>
      </c>
      <c r="AAP57" s="385" t="str">
        <f t="shared" ref="AAP57" ca="1" si="5332">IF(ZZ57&lt;&gt;"",SUMPRODUCT((AAK56:AAK59=AAK57)*(AAF56:AAF59=AAF57)*(AAD56:AAD59=AAD57)*(AAH56:AAH59=AAH57)*(AAI56:AAI59&gt;AAI57)),"")</f>
        <v/>
      </c>
      <c r="AAQ57" s="385" t="str">
        <f t="shared" ref="AAQ57" ca="1" si="5333">IF(ZZ57&lt;&gt;"",SUMPRODUCT((AAK56:AAK59=AAK57)*(AAF56:AAF59=AAF57)*(AAD56:AAD59=AAD57)*(AAH56:AAH59=AAH57)*(AAI56:AAI59=AAI57)*(AAJ56:AAJ59&gt;AAJ57)),"")</f>
        <v/>
      </c>
      <c r="AAR57" s="385" t="str">
        <f t="shared" ref="AAR57:AAR59" ca="1" si="5334">IF(ZZ57&lt;&gt;"",SUM(AAL57:AAQ57)+1,"")</f>
        <v/>
      </c>
      <c r="ACZ57" s="385">
        <f ca="1">IF(COUNTIF(ACZ4:ACZ7,4)=4,1,SUMPRODUCT((ACZ4:ACZ7=ACZ5)*(ACY4:ACY7=ACY5)*(ACW4:ACW7&gt;ACW5))+1)</f>
        <v>1</v>
      </c>
      <c r="ADK57" s="385">
        <f t="shared" ref="ADK57" ca="1" si="5335">IF(ADL5&lt;&gt;"",SUMPRODUCT((ADS4:ADS7=ADS5)*(ADR4:ADR7=ADR5)*(ADP4:ADP7=ADP5)*(ADQ4:ADQ7=ADQ5)),"")</f>
        <v>4</v>
      </c>
      <c r="ADL57" s="385" t="str">
        <f t="shared" ref="ADL57" ca="1" si="5336">IF(AND(ADK57&lt;&gt;"",ADK57&gt;1),ADL5,"")</f>
        <v>Iceland</v>
      </c>
      <c r="ADM57" s="385">
        <f ca="1">SUMPRODUCT((AGQ3:AGQ54=ADL57)*(AGT3:AGT54=ADL58)*(AGU3:AGU54="W"))+SUMPRODUCT((AGQ3:AGQ54=ADL57)*(AGT3:AGT54=ADL59)*(AGU3:AGU54="W"))+SUMPRODUCT((AGQ3:AGQ54=ADL57)*(AGT3:AGT54=ADL60)*(AGU3:AGU54="W"))+SUMPRODUCT((AGQ3:AGQ54=ADL57)*(AGT3:AGT54=ADL56)*(AGU3:AGU54="W"))+SUMPRODUCT((AGQ3:AGQ54=ADL58)*(AGT3:AGT54=ADL57)*(AGV3:AGV54="W"))+SUMPRODUCT((AGQ3:AGQ54=ADL59)*(AGT3:AGT54=ADL57)*(AGV3:AGV54="W"))+SUMPRODUCT((AGQ3:AGQ54=ADL60)*(AGT3:AGT54=ADL57)*(AGV3:AGV54="W"))+SUMPRODUCT((AGQ3:AGQ54=ADL56)*(AGT3:AGT54=ADL57)*(AGV3:AGV54="W"))</f>
        <v>0</v>
      </c>
      <c r="ADN57" s="385">
        <f ca="1">SUMPRODUCT((AGQ3:AGQ54=ADL57)*(AGT3:AGT54=ADL58)*(AGU3:AGU54="D"))+SUMPRODUCT((AGQ3:AGQ54=ADL57)*(AGT3:AGT54=ADL59)*(AGU3:AGU54="D"))+SUMPRODUCT((AGQ3:AGQ54=ADL57)*(AGT3:AGT54=ADL60)*(AGU3:AGU54="D"))+SUMPRODUCT((AGQ3:AGQ54=ADL57)*(AGT3:AGT54=ADL56)*(AGU3:AGU54="D"))+SUMPRODUCT((AGQ3:AGQ54=ADL58)*(AGT3:AGT54=ADL57)*(AGU3:AGU54="D"))+SUMPRODUCT((AGQ3:AGQ54=ADL59)*(AGT3:AGT54=ADL57)*(AGU3:AGU54="D"))+SUMPRODUCT((AGQ3:AGQ54=ADL60)*(AGT3:AGT54=ADL57)*(AGU3:AGU54="D"))+SUMPRODUCT((AGQ3:AGQ54=ADL56)*(AGT3:AGT54=ADL57)*(AGU3:AGU54="D"))</f>
        <v>0</v>
      </c>
      <c r="ADO57" s="385">
        <f ca="1">SUMPRODUCT((AGQ3:AGQ54=ADL57)*(AGT3:AGT54=ADL58)*(AGU3:AGU54="L"))+SUMPRODUCT((AGQ3:AGQ54=ADL57)*(AGT3:AGT54=ADL59)*(AGU3:AGU54="L"))+SUMPRODUCT((AGQ3:AGQ54=ADL57)*(AGT3:AGT54=ADL60)*(AGU3:AGU54="L"))+SUMPRODUCT((AGQ3:AGQ54=ADL57)*(AGT3:AGT54=ADL56)*(AGU3:AGU54="L"))+SUMPRODUCT((AGQ3:AGQ54=ADL58)*(AGT3:AGT54=ADL57)*(AGV3:AGV54="L"))+SUMPRODUCT((AGQ3:AGQ54=ADL59)*(AGT3:AGT54=ADL57)*(AGV3:AGV54="L"))+SUMPRODUCT((AGQ3:AGQ54=ADL60)*(AGT3:AGT54=ADL57)*(AGV3:AGV54="L"))+SUMPRODUCT((AGQ3:AGQ54=ADL56)*(AGT3:AGT54=ADL57)*(AGV3:AGV54="L"))</f>
        <v>0</v>
      </c>
      <c r="ADP57" s="385">
        <f ca="1">SUMPRODUCT((AGQ3:AGQ54=ADL57)*(AGT3:AGT54=ADL58)*AGR3:AGR54)+SUMPRODUCT((AGQ3:AGQ54=ADL57)*(AGT3:AGT54=ADL59)*AGR3:AGR54)+SUMPRODUCT((AGQ3:AGQ54=ADL57)*(AGT3:AGT54=ADL60)*AGR3:AGR54)+SUMPRODUCT((AGQ3:AGQ54=ADL57)*(AGT3:AGT54=ADL56)*AGR3:AGR54)+SUMPRODUCT((AGQ3:AGQ54=ADL58)*(AGT3:AGT54=ADL57)*AGS3:AGS54)+SUMPRODUCT((AGQ3:AGQ54=ADL59)*(AGT3:AGT54=ADL57)*AGS3:AGS54)+SUMPRODUCT((AGQ3:AGQ54=ADL60)*(AGT3:AGT54=ADL57)*AGS3:AGS54)+SUMPRODUCT((AGQ3:AGQ54=ADL56)*(AGT3:AGT54=ADL57)*AGS3:AGS54)</f>
        <v>0</v>
      </c>
      <c r="ADQ57" s="385">
        <f ca="1">SUMPRODUCT((AGQ3:AGQ54=ADL57)*(AGT3:AGT54=ADL58)*AGS3:AGS54)+SUMPRODUCT((AGQ3:AGQ54=ADL57)*(AGT3:AGT54=ADL59)*AGS3:AGS54)+SUMPRODUCT((AGQ3:AGQ54=ADL57)*(AGT3:AGT54=ADL60)*AGS3:AGS54)+SUMPRODUCT((AGQ3:AGQ54=ADL57)*(AGT3:AGT54=ADL56)*AGS3:AGS54)+SUMPRODUCT((AGQ3:AGQ54=ADL58)*(AGT3:AGT54=ADL57)*AGR3:AGR54)+SUMPRODUCT((AGQ3:AGQ54=ADL59)*(AGT3:AGT54=ADL57)*AGR3:AGR54)+SUMPRODUCT((AGQ3:AGQ54=ADL60)*(AGT3:AGT54=ADL57)*AGR3:AGR54)+SUMPRODUCT((AGQ3:AGQ54=ADL56)*(AGT3:AGT54=ADL57)*AGR3:AGR54)</f>
        <v>0</v>
      </c>
      <c r="ADR57" s="385">
        <f t="shared" ca="1" si="5181"/>
        <v>1000</v>
      </c>
      <c r="ADS57" s="385">
        <f t="shared" ca="1" si="5182"/>
        <v>0</v>
      </c>
      <c r="ADT57" s="385">
        <f ca="1">IF(ADL57&lt;&gt;"",VLOOKUP(ADL57,ACS4:ACY52,7,FALSE),"")</f>
        <v>1000</v>
      </c>
      <c r="ADU57" s="385">
        <f ca="1">IF(ADL57&lt;&gt;"",VLOOKUP(ADL57,ACS4:ACY52,5,FALSE),"")</f>
        <v>0</v>
      </c>
      <c r="ADV57" s="385">
        <f ca="1">IF(ADL57&lt;&gt;"",VLOOKUP(ADL57,ACS4:ADA52,9,FALSE),"")</f>
        <v>16</v>
      </c>
      <c r="ADW57" s="385">
        <f t="shared" ca="1" si="5183"/>
        <v>0</v>
      </c>
      <c r="ADX57" s="385">
        <f t="shared" ref="ADX57" ca="1" si="5337">IF(ADL57&lt;&gt;"",RANK(ADW57,ADW56:ADW60),"")</f>
        <v>1</v>
      </c>
      <c r="ADY57" s="385">
        <f t="shared" ref="ADY57" ca="1" si="5338">IF(ADL57&lt;&gt;"",SUMPRODUCT((ADW56:ADW60=ADW57)*(ADR56:ADR60&gt;ADR57)),"")</f>
        <v>0</v>
      </c>
      <c r="ADZ57" s="385">
        <f t="shared" ref="ADZ57" ca="1" si="5339">IF(ADL57&lt;&gt;"",SUMPRODUCT((ADW56:ADW60=ADW57)*(ADR56:ADR60=ADR57)*(ADP56:ADP60&gt;ADP57)),"")</f>
        <v>0</v>
      </c>
      <c r="AEA57" s="385">
        <f t="shared" ref="AEA57" ca="1" si="5340">IF(ADL57&lt;&gt;"",SUMPRODUCT((ADW56:ADW60=ADW57)*(ADR56:ADR60=ADR57)*(ADP56:ADP60=ADP57)*(ADT56:ADT60&gt;ADT57)),"")</f>
        <v>0</v>
      </c>
      <c r="AEB57" s="385">
        <f t="shared" ref="AEB57" ca="1" si="5341">IF(ADL57&lt;&gt;"",SUMPRODUCT((ADW56:ADW60=ADW57)*(ADR56:ADR60=ADR57)*(ADP56:ADP60=ADP57)*(ADT56:ADT60=ADT57)*(ADU56:ADU60&gt;ADU57)),"")</f>
        <v>0</v>
      </c>
      <c r="AEC57" s="385">
        <f t="shared" ref="AEC57" ca="1" si="5342">IF(ADL57&lt;&gt;"",SUMPRODUCT((ADW56:ADW60=ADW57)*(ADR56:ADR60=ADR57)*(ADP56:ADP60=ADP57)*(ADT56:ADT60=ADT57)*(ADU56:ADU60=ADU57)*(ADV56:ADV60&gt;ADV57)),"")</f>
        <v>2</v>
      </c>
      <c r="AED57" s="385">
        <f t="shared" ca="1" si="5190"/>
        <v>3</v>
      </c>
      <c r="AEE57" s="385" t="str">
        <f t="shared" ref="AEE57" ca="1" si="5343">IF(AEF5&lt;&gt;"",SUMPRODUCT((AEM4:AEM7=AEM5)*(AEL4:AEL7=AEL5)*(AEJ4:AEJ7=AEJ5)*(AEK4:AEK7=AEK5)),"")</f>
        <v/>
      </c>
      <c r="AEF57" s="385" t="str">
        <f t="shared" ref="AEF57" ca="1" si="5344">IF(AND(AEE57&lt;&gt;"",AEE57&gt;1),AEF5,"")</f>
        <v/>
      </c>
      <c r="AEG57" s="385">
        <f ca="1">SUMPRODUCT((AGQ3:AGQ54=AEF57)*(AGT3:AGT54=AEF58)*(AGU3:AGU54="W"))+SUMPRODUCT((AGQ3:AGQ54=AEF57)*(AGT3:AGT54=AEF59)*(AGU3:AGU54="W"))+SUMPRODUCT((AGQ3:AGQ54=AEF57)*(AGT3:AGT54=AEF60)*(AGU3:AGU54="W"))+SUMPRODUCT((AGQ3:AGQ54=AEF58)*(AGT3:AGT54=AEF57)*(AGV3:AGV54="W"))+SUMPRODUCT((AGQ3:AGQ54=AEF59)*(AGT3:AGT54=AEF57)*(AGV3:AGV54="W"))+SUMPRODUCT((AGQ3:AGQ54=AEF60)*(AGT3:AGT54=AEF57)*(AGV3:AGV54="W"))</f>
        <v>0</v>
      </c>
      <c r="AEH57" s="385">
        <f ca="1">SUMPRODUCT((AGQ3:AGQ54=AEF57)*(AGT3:AGT54=AEF58)*(AGU3:AGU54="D"))+SUMPRODUCT((AGQ3:AGQ54=AEF57)*(AGT3:AGT54=AEF59)*(AGU3:AGU54="D"))+SUMPRODUCT((AGQ3:AGQ54=AEF57)*(AGT3:AGT54=AEF60)*(AGU3:AGU54="D"))+SUMPRODUCT((AGQ3:AGQ54=AEF58)*(AGT3:AGT54=AEF57)*(AGU3:AGU54="D"))+SUMPRODUCT((AGQ3:AGQ54=AEF59)*(AGT3:AGT54=AEF57)*(AGU3:AGU54="D"))+SUMPRODUCT((AGQ3:AGQ54=AEF60)*(AGT3:AGT54=AEF57)*(AGU3:AGU54="D"))</f>
        <v>0</v>
      </c>
      <c r="AEI57" s="385">
        <f ca="1">SUMPRODUCT((AGQ3:AGQ54=AEF57)*(AGT3:AGT54=AEF58)*(AGU3:AGU54="L"))+SUMPRODUCT((AGQ3:AGQ54=AEF57)*(AGT3:AGT54=AEF59)*(AGU3:AGU54="L"))+SUMPRODUCT((AGQ3:AGQ54=AEF57)*(AGT3:AGT54=AEF60)*(AGU3:AGU54="L"))+SUMPRODUCT((AGQ3:AGQ54=AEF58)*(AGT3:AGT54=AEF57)*(AGV3:AGV54="L"))+SUMPRODUCT((AGQ3:AGQ54=AEF59)*(AGT3:AGT54=AEF57)*(AGV3:AGV54="L"))+SUMPRODUCT((AGQ3:AGQ54=AEF60)*(AGT3:AGT54=AEF57)*(AGV3:AGV54="L"))</f>
        <v>0</v>
      </c>
      <c r="AEJ57" s="385">
        <f ca="1">SUMPRODUCT((AGQ3:AGQ54=AEF57)*(AGT3:AGT54=AEF58)*AGR3:AGR54)+SUMPRODUCT((AGQ3:AGQ54=AEF57)*(AGT3:AGT54=AEF59)*AGR3:AGR54)+SUMPRODUCT((AGQ3:AGQ54=AEF57)*(AGT3:AGT54=AEF60)*AGR3:AGR54)+SUMPRODUCT((AGQ3:AGQ54=AEF57)*(AGT3:AGT54=AEF56)*AGR3:AGR54)+SUMPRODUCT((AGQ3:AGQ54=AEF58)*(AGT3:AGT54=AEF57)*AGS3:AGS54)+SUMPRODUCT((AGQ3:AGQ54=AEF59)*(AGT3:AGT54=AEF57)*AGS3:AGS54)+SUMPRODUCT((AGQ3:AGQ54=AEF60)*(AGT3:AGT54=AEF57)*AGS3:AGS54)+SUMPRODUCT((AGQ3:AGQ54=AEF56)*(AGT3:AGT54=AEF57)*AGS3:AGS54)</f>
        <v>0</v>
      </c>
      <c r="AEK57" s="385">
        <f ca="1">SUMPRODUCT((AGQ3:AGQ54=AEF57)*(AGT3:AGT54=AEF58)*AGS3:AGS54)+SUMPRODUCT((AGQ3:AGQ54=AEF57)*(AGT3:AGT54=AEF59)*AGS3:AGS54)+SUMPRODUCT((AGQ3:AGQ54=AEF57)*(AGT3:AGT54=AEF60)*AGS3:AGS54)+SUMPRODUCT((AGQ3:AGQ54=AEF57)*(AGT3:AGT54=AEF56)*AGS3:AGS54)+SUMPRODUCT((AGQ3:AGQ54=AEF58)*(AGT3:AGT54=AEF57)*AGR3:AGR54)+SUMPRODUCT((AGQ3:AGQ54=AEF59)*(AGT3:AGT54=AEF57)*AGR3:AGR54)+SUMPRODUCT((AGQ3:AGQ54=AEF60)*(AGT3:AGT54=AEF57)*AGR3:AGR54)+SUMPRODUCT((AGQ3:AGQ54=AEF56)*(AGT3:AGT54=AEF57)*AGR3:AGR54)</f>
        <v>0</v>
      </c>
      <c r="AEL57" s="385">
        <f t="shared" ref="AEL57:AEL59" ca="1" si="5345">AEJ57-AEK57+1000</f>
        <v>1000</v>
      </c>
      <c r="AEM57" s="385" t="str">
        <f t="shared" ref="AEM57:AEM59" ca="1" si="5346">IF(AEF57&lt;&gt;"",AEG57*3+AEH57*1,"")</f>
        <v/>
      </c>
      <c r="AEN57" s="385" t="str">
        <f ca="1">IF(AEF57&lt;&gt;"",VLOOKUP(AEF57,ACS4:ACY52,7,FALSE),"")</f>
        <v/>
      </c>
      <c r="AEO57" s="385" t="str">
        <f ca="1">IF(AEF57&lt;&gt;"",VLOOKUP(AEF57,ACS4:ACY52,5,FALSE),"")</f>
        <v/>
      </c>
      <c r="AEP57" s="385" t="str">
        <f ca="1">IF(AEF57&lt;&gt;"",VLOOKUP(AEF57,ACS4:ADA52,9,FALSE),"")</f>
        <v/>
      </c>
      <c r="AEQ57" s="385" t="str">
        <f t="shared" ref="AEQ57:AEQ59" ca="1" si="5347">AEM57</f>
        <v/>
      </c>
      <c r="AER57" s="385" t="str">
        <f t="shared" ref="AER57" ca="1" si="5348">IF(AEF57&lt;&gt;"",RANK(AEQ57,AEQ56:AEQ59),"")</f>
        <v/>
      </c>
      <c r="AES57" s="385" t="str">
        <f t="shared" ref="AES57" ca="1" si="5349">IF(AEF57&lt;&gt;"",SUMPRODUCT((AEQ56:AEQ59=AEQ57)*(AEL56:AEL59&gt;AEL57)),"")</f>
        <v/>
      </c>
      <c r="AET57" s="385" t="str">
        <f t="shared" ref="AET57" ca="1" si="5350">IF(AEF57&lt;&gt;"",SUMPRODUCT((AEQ56:AEQ59=AEQ57)*(AEL56:AEL59=AEL57)*(AEJ56:AEJ59&gt;AEJ57)),"")</f>
        <v/>
      </c>
      <c r="AEU57" s="385" t="str">
        <f t="shared" ref="AEU57" ca="1" si="5351">IF(AEF57&lt;&gt;"",SUMPRODUCT((AEQ56:AEQ59=AEQ57)*(AEL56:AEL59=AEL57)*(AEJ56:AEJ59=AEJ57)*(AEN56:AEN59&gt;AEN57)),"")</f>
        <v/>
      </c>
      <c r="AEV57" s="385" t="str">
        <f t="shared" ref="AEV57" ca="1" si="5352">IF(AEF57&lt;&gt;"",SUMPRODUCT((AEQ56:AEQ59=AEQ57)*(AEL56:AEL59=AEL57)*(AEJ56:AEJ59=AEJ57)*(AEN56:AEN59=AEN57)*(AEO56:AEO59&gt;AEO57)),"")</f>
        <v/>
      </c>
      <c r="AEW57" s="385" t="str">
        <f t="shared" ref="AEW57" ca="1" si="5353">IF(AEF57&lt;&gt;"",SUMPRODUCT((AEQ56:AEQ59=AEQ57)*(AEL56:AEL59=AEL57)*(AEJ56:AEJ59=AEJ57)*(AEN56:AEN59=AEN57)*(AEO56:AEO59=AEO57)*(AEP56:AEP59&gt;AEP57)),"")</f>
        <v/>
      </c>
      <c r="AEX57" s="385" t="str">
        <f t="shared" ref="AEX57:AEX59" ca="1" si="5354">IF(AEF57&lt;&gt;"",SUM(AER57:AEW57)+1,"")</f>
        <v/>
      </c>
      <c r="AHF57" s="385">
        <f ca="1">IF(COUNTIF(AHF4:AHF7,4)=4,1,SUMPRODUCT((AHF4:AHF7=AHF5)*(AHE4:AHE7=AHE5)*(AHC4:AHC7&gt;AHC5))+1)</f>
        <v>1</v>
      </c>
      <c r="AHQ57" s="385">
        <f t="shared" ref="AHQ57" ca="1" si="5355">IF(AHR5&lt;&gt;"",SUMPRODUCT((AHY4:AHY7=AHY5)*(AHX4:AHX7=AHX5)*(AHV4:AHV7=AHV5)*(AHW4:AHW7=AHW5)),"")</f>
        <v>4</v>
      </c>
      <c r="AHR57" s="385" t="str">
        <f t="shared" ref="AHR57" ca="1" si="5356">IF(AND(AHQ57&lt;&gt;"",AHQ57&gt;1),AHR5,"")</f>
        <v>Iceland</v>
      </c>
      <c r="AHS57" s="385">
        <f ca="1">SUMPRODUCT((AKW3:AKW54=AHR57)*(AKZ3:AKZ54=AHR58)*(ALA3:ALA54="W"))+SUMPRODUCT((AKW3:AKW54=AHR57)*(AKZ3:AKZ54=AHR59)*(ALA3:ALA54="W"))+SUMPRODUCT((AKW3:AKW54=AHR57)*(AKZ3:AKZ54=AHR60)*(ALA3:ALA54="W"))+SUMPRODUCT((AKW3:AKW54=AHR57)*(AKZ3:AKZ54=AHR56)*(ALA3:ALA54="W"))+SUMPRODUCT((AKW3:AKW54=AHR58)*(AKZ3:AKZ54=AHR57)*(ALB3:ALB54="W"))+SUMPRODUCT((AKW3:AKW54=AHR59)*(AKZ3:AKZ54=AHR57)*(ALB3:ALB54="W"))+SUMPRODUCT((AKW3:AKW54=AHR60)*(AKZ3:AKZ54=AHR57)*(ALB3:ALB54="W"))+SUMPRODUCT((AKW3:AKW54=AHR56)*(AKZ3:AKZ54=AHR57)*(ALB3:ALB54="W"))</f>
        <v>0</v>
      </c>
      <c r="AHT57" s="385">
        <f ca="1">SUMPRODUCT((AKW3:AKW54=AHR57)*(AKZ3:AKZ54=AHR58)*(ALA3:ALA54="D"))+SUMPRODUCT((AKW3:AKW54=AHR57)*(AKZ3:AKZ54=AHR59)*(ALA3:ALA54="D"))+SUMPRODUCT((AKW3:AKW54=AHR57)*(AKZ3:AKZ54=AHR60)*(ALA3:ALA54="D"))+SUMPRODUCT((AKW3:AKW54=AHR57)*(AKZ3:AKZ54=AHR56)*(ALA3:ALA54="D"))+SUMPRODUCT((AKW3:AKW54=AHR58)*(AKZ3:AKZ54=AHR57)*(ALA3:ALA54="D"))+SUMPRODUCT((AKW3:AKW54=AHR59)*(AKZ3:AKZ54=AHR57)*(ALA3:ALA54="D"))+SUMPRODUCT((AKW3:AKW54=AHR60)*(AKZ3:AKZ54=AHR57)*(ALA3:ALA54="D"))+SUMPRODUCT((AKW3:AKW54=AHR56)*(AKZ3:AKZ54=AHR57)*(ALA3:ALA54="D"))</f>
        <v>0</v>
      </c>
      <c r="AHU57" s="385">
        <f ca="1">SUMPRODUCT((AKW3:AKW54=AHR57)*(AKZ3:AKZ54=AHR58)*(ALA3:ALA54="L"))+SUMPRODUCT((AKW3:AKW54=AHR57)*(AKZ3:AKZ54=AHR59)*(ALA3:ALA54="L"))+SUMPRODUCT((AKW3:AKW54=AHR57)*(AKZ3:AKZ54=AHR60)*(ALA3:ALA54="L"))+SUMPRODUCT((AKW3:AKW54=AHR57)*(AKZ3:AKZ54=AHR56)*(ALA3:ALA54="L"))+SUMPRODUCT((AKW3:AKW54=AHR58)*(AKZ3:AKZ54=AHR57)*(ALB3:ALB54="L"))+SUMPRODUCT((AKW3:AKW54=AHR59)*(AKZ3:AKZ54=AHR57)*(ALB3:ALB54="L"))+SUMPRODUCT((AKW3:AKW54=AHR60)*(AKZ3:AKZ54=AHR57)*(ALB3:ALB54="L"))+SUMPRODUCT((AKW3:AKW54=AHR56)*(AKZ3:AKZ54=AHR57)*(ALB3:ALB54="L"))</f>
        <v>0</v>
      </c>
      <c r="AHV57" s="385">
        <f ca="1">SUMPRODUCT((AKW3:AKW54=AHR57)*(AKZ3:AKZ54=AHR58)*AKX3:AKX54)+SUMPRODUCT((AKW3:AKW54=AHR57)*(AKZ3:AKZ54=AHR59)*AKX3:AKX54)+SUMPRODUCT((AKW3:AKW54=AHR57)*(AKZ3:AKZ54=AHR60)*AKX3:AKX54)+SUMPRODUCT((AKW3:AKW54=AHR57)*(AKZ3:AKZ54=AHR56)*AKX3:AKX54)+SUMPRODUCT((AKW3:AKW54=AHR58)*(AKZ3:AKZ54=AHR57)*AKY3:AKY54)+SUMPRODUCT((AKW3:AKW54=AHR59)*(AKZ3:AKZ54=AHR57)*AKY3:AKY54)+SUMPRODUCT((AKW3:AKW54=AHR60)*(AKZ3:AKZ54=AHR57)*AKY3:AKY54)+SUMPRODUCT((AKW3:AKW54=AHR56)*(AKZ3:AKZ54=AHR57)*AKY3:AKY54)</f>
        <v>0</v>
      </c>
      <c r="AHW57" s="385">
        <f ca="1">SUMPRODUCT((AKW3:AKW54=AHR57)*(AKZ3:AKZ54=AHR58)*AKY3:AKY54)+SUMPRODUCT((AKW3:AKW54=AHR57)*(AKZ3:AKZ54=AHR59)*AKY3:AKY54)+SUMPRODUCT((AKW3:AKW54=AHR57)*(AKZ3:AKZ54=AHR60)*AKY3:AKY54)+SUMPRODUCT((AKW3:AKW54=AHR57)*(AKZ3:AKZ54=AHR56)*AKY3:AKY54)+SUMPRODUCT((AKW3:AKW54=AHR58)*(AKZ3:AKZ54=AHR57)*AKX3:AKX54)+SUMPRODUCT((AKW3:AKW54=AHR59)*(AKZ3:AKZ54=AHR57)*AKX3:AKX54)+SUMPRODUCT((AKW3:AKW54=AHR60)*(AKZ3:AKZ54=AHR57)*AKX3:AKX54)+SUMPRODUCT((AKW3:AKW54=AHR56)*(AKZ3:AKZ54=AHR57)*AKX3:AKX54)</f>
        <v>0</v>
      </c>
      <c r="AHX57" s="385">
        <f t="shared" ca="1" si="5193"/>
        <v>1000</v>
      </c>
      <c r="AHY57" s="385">
        <f t="shared" ca="1" si="5194"/>
        <v>0</v>
      </c>
      <c r="AHZ57" s="385">
        <f ca="1">IF(AHR57&lt;&gt;"",VLOOKUP(AHR57,AGY4:AHE52,7,FALSE),"")</f>
        <v>1000</v>
      </c>
      <c r="AIA57" s="385">
        <f ca="1">IF(AHR57&lt;&gt;"",VLOOKUP(AHR57,AGY4:AHE52,5,FALSE),"")</f>
        <v>0</v>
      </c>
      <c r="AIB57" s="385">
        <f ca="1">IF(AHR57&lt;&gt;"",VLOOKUP(AHR57,AGY4:AHG52,9,FALSE),"")</f>
        <v>16</v>
      </c>
      <c r="AIC57" s="385">
        <f t="shared" ca="1" si="5195"/>
        <v>0</v>
      </c>
      <c r="AID57" s="385">
        <f t="shared" ref="AID57" ca="1" si="5357">IF(AHR57&lt;&gt;"",RANK(AIC57,AIC56:AIC60),"")</f>
        <v>1</v>
      </c>
      <c r="AIE57" s="385">
        <f t="shared" ref="AIE57" ca="1" si="5358">IF(AHR57&lt;&gt;"",SUMPRODUCT((AIC56:AIC60=AIC57)*(AHX56:AHX60&gt;AHX57)),"")</f>
        <v>0</v>
      </c>
      <c r="AIF57" s="385">
        <f t="shared" ref="AIF57" ca="1" si="5359">IF(AHR57&lt;&gt;"",SUMPRODUCT((AIC56:AIC60=AIC57)*(AHX56:AHX60=AHX57)*(AHV56:AHV60&gt;AHV57)),"")</f>
        <v>0</v>
      </c>
      <c r="AIG57" s="385">
        <f t="shared" ref="AIG57" ca="1" si="5360">IF(AHR57&lt;&gt;"",SUMPRODUCT((AIC56:AIC60=AIC57)*(AHX56:AHX60=AHX57)*(AHV56:AHV60=AHV57)*(AHZ56:AHZ60&gt;AHZ57)),"")</f>
        <v>0</v>
      </c>
      <c r="AIH57" s="385">
        <f t="shared" ref="AIH57" ca="1" si="5361">IF(AHR57&lt;&gt;"",SUMPRODUCT((AIC56:AIC60=AIC57)*(AHX56:AHX60=AHX57)*(AHV56:AHV60=AHV57)*(AHZ56:AHZ60=AHZ57)*(AIA56:AIA60&gt;AIA57)),"")</f>
        <v>0</v>
      </c>
      <c r="AII57" s="385">
        <f t="shared" ref="AII57" ca="1" si="5362">IF(AHR57&lt;&gt;"",SUMPRODUCT((AIC56:AIC60=AIC57)*(AHX56:AHX60=AHX57)*(AHV56:AHV60=AHV57)*(AHZ56:AHZ60=AHZ57)*(AIA56:AIA60=AIA57)*(AIB56:AIB60&gt;AIB57)),"")</f>
        <v>2</v>
      </c>
      <c r="AIJ57" s="385">
        <f t="shared" ca="1" si="5202"/>
        <v>3</v>
      </c>
      <c r="AIK57" s="385" t="str">
        <f t="shared" ref="AIK57" ca="1" si="5363">IF(AIL5&lt;&gt;"",SUMPRODUCT((AIS4:AIS7=AIS5)*(AIR4:AIR7=AIR5)*(AIP4:AIP7=AIP5)*(AIQ4:AIQ7=AIQ5)),"")</f>
        <v/>
      </c>
      <c r="AIL57" s="385" t="str">
        <f t="shared" ref="AIL57" ca="1" si="5364">IF(AND(AIK57&lt;&gt;"",AIK57&gt;1),AIL5,"")</f>
        <v/>
      </c>
      <c r="AIM57" s="385">
        <f ca="1">SUMPRODUCT((AKW3:AKW54=AIL57)*(AKZ3:AKZ54=AIL58)*(ALA3:ALA54="W"))+SUMPRODUCT((AKW3:AKW54=AIL57)*(AKZ3:AKZ54=AIL59)*(ALA3:ALA54="W"))+SUMPRODUCT((AKW3:AKW54=AIL57)*(AKZ3:AKZ54=AIL60)*(ALA3:ALA54="W"))+SUMPRODUCT((AKW3:AKW54=AIL58)*(AKZ3:AKZ54=AIL57)*(ALB3:ALB54="W"))+SUMPRODUCT((AKW3:AKW54=AIL59)*(AKZ3:AKZ54=AIL57)*(ALB3:ALB54="W"))+SUMPRODUCT((AKW3:AKW54=AIL60)*(AKZ3:AKZ54=AIL57)*(ALB3:ALB54="W"))</f>
        <v>0</v>
      </c>
      <c r="AIN57" s="385">
        <f ca="1">SUMPRODUCT((AKW3:AKW54=AIL57)*(AKZ3:AKZ54=AIL58)*(ALA3:ALA54="D"))+SUMPRODUCT((AKW3:AKW54=AIL57)*(AKZ3:AKZ54=AIL59)*(ALA3:ALA54="D"))+SUMPRODUCT((AKW3:AKW54=AIL57)*(AKZ3:AKZ54=AIL60)*(ALA3:ALA54="D"))+SUMPRODUCT((AKW3:AKW54=AIL58)*(AKZ3:AKZ54=AIL57)*(ALA3:ALA54="D"))+SUMPRODUCT((AKW3:AKW54=AIL59)*(AKZ3:AKZ54=AIL57)*(ALA3:ALA54="D"))+SUMPRODUCT((AKW3:AKW54=AIL60)*(AKZ3:AKZ54=AIL57)*(ALA3:ALA54="D"))</f>
        <v>0</v>
      </c>
      <c r="AIO57" s="385">
        <f ca="1">SUMPRODUCT((AKW3:AKW54=AIL57)*(AKZ3:AKZ54=AIL58)*(ALA3:ALA54="L"))+SUMPRODUCT((AKW3:AKW54=AIL57)*(AKZ3:AKZ54=AIL59)*(ALA3:ALA54="L"))+SUMPRODUCT((AKW3:AKW54=AIL57)*(AKZ3:AKZ54=AIL60)*(ALA3:ALA54="L"))+SUMPRODUCT((AKW3:AKW54=AIL58)*(AKZ3:AKZ54=AIL57)*(ALB3:ALB54="L"))+SUMPRODUCT((AKW3:AKW54=AIL59)*(AKZ3:AKZ54=AIL57)*(ALB3:ALB54="L"))+SUMPRODUCT((AKW3:AKW54=AIL60)*(AKZ3:AKZ54=AIL57)*(ALB3:ALB54="L"))</f>
        <v>0</v>
      </c>
      <c r="AIP57" s="385">
        <f ca="1">SUMPRODUCT((AKW3:AKW54=AIL57)*(AKZ3:AKZ54=AIL58)*AKX3:AKX54)+SUMPRODUCT((AKW3:AKW54=AIL57)*(AKZ3:AKZ54=AIL59)*AKX3:AKX54)+SUMPRODUCT((AKW3:AKW54=AIL57)*(AKZ3:AKZ54=AIL60)*AKX3:AKX54)+SUMPRODUCT((AKW3:AKW54=AIL57)*(AKZ3:AKZ54=AIL56)*AKX3:AKX54)+SUMPRODUCT((AKW3:AKW54=AIL58)*(AKZ3:AKZ54=AIL57)*AKY3:AKY54)+SUMPRODUCT((AKW3:AKW54=AIL59)*(AKZ3:AKZ54=AIL57)*AKY3:AKY54)+SUMPRODUCT((AKW3:AKW54=AIL60)*(AKZ3:AKZ54=AIL57)*AKY3:AKY54)+SUMPRODUCT((AKW3:AKW54=AIL56)*(AKZ3:AKZ54=AIL57)*AKY3:AKY54)</f>
        <v>0</v>
      </c>
      <c r="AIQ57" s="385">
        <f ca="1">SUMPRODUCT((AKW3:AKW54=AIL57)*(AKZ3:AKZ54=AIL58)*AKY3:AKY54)+SUMPRODUCT((AKW3:AKW54=AIL57)*(AKZ3:AKZ54=AIL59)*AKY3:AKY54)+SUMPRODUCT((AKW3:AKW54=AIL57)*(AKZ3:AKZ54=AIL60)*AKY3:AKY54)+SUMPRODUCT((AKW3:AKW54=AIL57)*(AKZ3:AKZ54=AIL56)*AKY3:AKY54)+SUMPRODUCT((AKW3:AKW54=AIL58)*(AKZ3:AKZ54=AIL57)*AKX3:AKX54)+SUMPRODUCT((AKW3:AKW54=AIL59)*(AKZ3:AKZ54=AIL57)*AKX3:AKX54)+SUMPRODUCT((AKW3:AKW54=AIL60)*(AKZ3:AKZ54=AIL57)*AKX3:AKX54)+SUMPRODUCT((AKW3:AKW54=AIL56)*(AKZ3:AKZ54=AIL57)*AKX3:AKX54)</f>
        <v>0</v>
      </c>
      <c r="AIR57" s="385">
        <f t="shared" ref="AIR57:AIR59" ca="1" si="5365">AIP57-AIQ57+1000</f>
        <v>1000</v>
      </c>
      <c r="AIS57" s="385" t="str">
        <f t="shared" ref="AIS57:AIS59" ca="1" si="5366">IF(AIL57&lt;&gt;"",AIM57*3+AIN57*1,"")</f>
        <v/>
      </c>
      <c r="AIT57" s="385" t="str">
        <f ca="1">IF(AIL57&lt;&gt;"",VLOOKUP(AIL57,AGY4:AHE52,7,FALSE),"")</f>
        <v/>
      </c>
      <c r="AIU57" s="385" t="str">
        <f ca="1">IF(AIL57&lt;&gt;"",VLOOKUP(AIL57,AGY4:AHE52,5,FALSE),"")</f>
        <v/>
      </c>
      <c r="AIV57" s="385" t="str">
        <f ca="1">IF(AIL57&lt;&gt;"",VLOOKUP(AIL57,AGY4:AHG52,9,FALSE),"")</f>
        <v/>
      </c>
      <c r="AIW57" s="385" t="str">
        <f t="shared" ref="AIW57:AIW59" ca="1" si="5367">AIS57</f>
        <v/>
      </c>
      <c r="AIX57" s="385" t="str">
        <f t="shared" ref="AIX57" ca="1" si="5368">IF(AIL57&lt;&gt;"",RANK(AIW57,AIW56:AIW59),"")</f>
        <v/>
      </c>
      <c r="AIY57" s="385" t="str">
        <f t="shared" ref="AIY57" ca="1" si="5369">IF(AIL57&lt;&gt;"",SUMPRODUCT((AIW56:AIW59=AIW57)*(AIR56:AIR59&gt;AIR57)),"")</f>
        <v/>
      </c>
      <c r="AIZ57" s="385" t="str">
        <f t="shared" ref="AIZ57" ca="1" si="5370">IF(AIL57&lt;&gt;"",SUMPRODUCT((AIW56:AIW59=AIW57)*(AIR56:AIR59=AIR57)*(AIP56:AIP59&gt;AIP57)),"")</f>
        <v/>
      </c>
      <c r="AJA57" s="385" t="str">
        <f t="shared" ref="AJA57" ca="1" si="5371">IF(AIL57&lt;&gt;"",SUMPRODUCT((AIW56:AIW59=AIW57)*(AIR56:AIR59=AIR57)*(AIP56:AIP59=AIP57)*(AIT56:AIT59&gt;AIT57)),"")</f>
        <v/>
      </c>
      <c r="AJB57" s="385" t="str">
        <f t="shared" ref="AJB57" ca="1" si="5372">IF(AIL57&lt;&gt;"",SUMPRODUCT((AIW56:AIW59=AIW57)*(AIR56:AIR59=AIR57)*(AIP56:AIP59=AIP57)*(AIT56:AIT59=AIT57)*(AIU56:AIU59&gt;AIU57)),"")</f>
        <v/>
      </c>
      <c r="AJC57" s="385" t="str">
        <f t="shared" ref="AJC57" ca="1" si="5373">IF(AIL57&lt;&gt;"",SUMPRODUCT((AIW56:AIW59=AIW57)*(AIR56:AIR59=AIR57)*(AIP56:AIP59=AIP57)*(AIT56:AIT59=AIT57)*(AIU56:AIU59=AIU57)*(AIV56:AIV59&gt;AIV57)),"")</f>
        <v/>
      </c>
      <c r="AJD57" s="385" t="str">
        <f t="shared" ref="AJD57:AJD59" ca="1" si="5374">IF(AIL57&lt;&gt;"",SUM(AIX57:AJC57)+1,"")</f>
        <v/>
      </c>
      <c r="ALL57" s="385">
        <f ca="1">IF(COUNTIF(ALL4:ALL7,4)=4,1,SUMPRODUCT((ALL4:ALL7=ALL5)*(ALK4:ALK7=ALK5)*(ALI4:ALI7&gt;ALI5))+1)</f>
        <v>1</v>
      </c>
      <c r="ALW57" s="385">
        <f t="shared" ref="ALW57" ca="1" si="5375">IF(ALX5&lt;&gt;"",SUMPRODUCT((AME4:AME7=AME5)*(AMD4:AMD7=AMD5)*(AMB4:AMB7=AMB5)*(AMC4:AMC7=AMC5)),"")</f>
        <v>4</v>
      </c>
      <c r="ALX57" s="385" t="str">
        <f t="shared" ref="ALX57" ca="1" si="5376">IF(AND(ALW57&lt;&gt;"",ALW57&gt;1),ALX5,"")</f>
        <v>Iceland</v>
      </c>
      <c r="ALY57" s="385">
        <f ca="1">SUMPRODUCT((APC3:APC54=ALX57)*(APF3:APF54=ALX58)*(APG3:APG54="W"))+SUMPRODUCT((APC3:APC54=ALX57)*(APF3:APF54=ALX59)*(APG3:APG54="W"))+SUMPRODUCT((APC3:APC54=ALX57)*(APF3:APF54=ALX60)*(APG3:APG54="W"))+SUMPRODUCT((APC3:APC54=ALX57)*(APF3:APF54=ALX56)*(APG3:APG54="W"))+SUMPRODUCT((APC3:APC54=ALX58)*(APF3:APF54=ALX57)*(APH3:APH54="W"))+SUMPRODUCT((APC3:APC54=ALX59)*(APF3:APF54=ALX57)*(APH3:APH54="W"))+SUMPRODUCT((APC3:APC54=ALX60)*(APF3:APF54=ALX57)*(APH3:APH54="W"))+SUMPRODUCT((APC3:APC54=ALX56)*(APF3:APF54=ALX57)*(APH3:APH54="W"))</f>
        <v>0</v>
      </c>
      <c r="ALZ57" s="385">
        <f ca="1">SUMPRODUCT((APC3:APC54=ALX57)*(APF3:APF54=ALX58)*(APG3:APG54="D"))+SUMPRODUCT((APC3:APC54=ALX57)*(APF3:APF54=ALX59)*(APG3:APG54="D"))+SUMPRODUCT((APC3:APC54=ALX57)*(APF3:APF54=ALX60)*(APG3:APG54="D"))+SUMPRODUCT((APC3:APC54=ALX57)*(APF3:APF54=ALX56)*(APG3:APG54="D"))+SUMPRODUCT((APC3:APC54=ALX58)*(APF3:APF54=ALX57)*(APG3:APG54="D"))+SUMPRODUCT((APC3:APC54=ALX59)*(APF3:APF54=ALX57)*(APG3:APG54="D"))+SUMPRODUCT((APC3:APC54=ALX60)*(APF3:APF54=ALX57)*(APG3:APG54="D"))+SUMPRODUCT((APC3:APC54=ALX56)*(APF3:APF54=ALX57)*(APG3:APG54="D"))</f>
        <v>0</v>
      </c>
      <c r="AMA57" s="385">
        <f ca="1">SUMPRODUCT((APC3:APC54=ALX57)*(APF3:APF54=ALX58)*(APG3:APG54="L"))+SUMPRODUCT((APC3:APC54=ALX57)*(APF3:APF54=ALX59)*(APG3:APG54="L"))+SUMPRODUCT((APC3:APC54=ALX57)*(APF3:APF54=ALX60)*(APG3:APG54="L"))+SUMPRODUCT((APC3:APC54=ALX57)*(APF3:APF54=ALX56)*(APG3:APG54="L"))+SUMPRODUCT((APC3:APC54=ALX58)*(APF3:APF54=ALX57)*(APH3:APH54="L"))+SUMPRODUCT((APC3:APC54=ALX59)*(APF3:APF54=ALX57)*(APH3:APH54="L"))+SUMPRODUCT((APC3:APC54=ALX60)*(APF3:APF54=ALX57)*(APH3:APH54="L"))+SUMPRODUCT((APC3:APC54=ALX56)*(APF3:APF54=ALX57)*(APH3:APH54="L"))</f>
        <v>0</v>
      </c>
      <c r="AMB57" s="385">
        <f ca="1">SUMPRODUCT((APC3:APC54=ALX57)*(APF3:APF54=ALX58)*APD3:APD54)+SUMPRODUCT((APC3:APC54=ALX57)*(APF3:APF54=ALX59)*APD3:APD54)+SUMPRODUCT((APC3:APC54=ALX57)*(APF3:APF54=ALX60)*APD3:APD54)+SUMPRODUCT((APC3:APC54=ALX57)*(APF3:APF54=ALX56)*APD3:APD54)+SUMPRODUCT((APC3:APC54=ALX58)*(APF3:APF54=ALX57)*APE3:APE54)+SUMPRODUCT((APC3:APC54=ALX59)*(APF3:APF54=ALX57)*APE3:APE54)+SUMPRODUCT((APC3:APC54=ALX60)*(APF3:APF54=ALX57)*APE3:APE54)+SUMPRODUCT((APC3:APC54=ALX56)*(APF3:APF54=ALX57)*APE3:APE54)</f>
        <v>0</v>
      </c>
      <c r="AMC57" s="385">
        <f ca="1">SUMPRODUCT((APC3:APC54=ALX57)*(APF3:APF54=ALX58)*APE3:APE54)+SUMPRODUCT((APC3:APC54=ALX57)*(APF3:APF54=ALX59)*APE3:APE54)+SUMPRODUCT((APC3:APC54=ALX57)*(APF3:APF54=ALX60)*APE3:APE54)+SUMPRODUCT((APC3:APC54=ALX57)*(APF3:APF54=ALX56)*APE3:APE54)+SUMPRODUCT((APC3:APC54=ALX58)*(APF3:APF54=ALX57)*APD3:APD54)+SUMPRODUCT((APC3:APC54=ALX59)*(APF3:APF54=ALX57)*APD3:APD54)+SUMPRODUCT((APC3:APC54=ALX60)*(APF3:APF54=ALX57)*APD3:APD54)+SUMPRODUCT((APC3:APC54=ALX56)*(APF3:APF54=ALX57)*APD3:APD54)</f>
        <v>0</v>
      </c>
      <c r="AMD57" s="385">
        <f t="shared" ca="1" si="5205"/>
        <v>1000</v>
      </c>
      <c r="AME57" s="385">
        <f t="shared" ca="1" si="5206"/>
        <v>0</v>
      </c>
      <c r="AMF57" s="385">
        <f ca="1">IF(ALX57&lt;&gt;"",VLOOKUP(ALX57,ALE4:ALK52,7,FALSE),"")</f>
        <v>1000</v>
      </c>
      <c r="AMG57" s="385">
        <f ca="1">IF(ALX57&lt;&gt;"",VLOOKUP(ALX57,ALE4:ALK52,5,FALSE),"")</f>
        <v>0</v>
      </c>
      <c r="AMH57" s="385">
        <f ca="1">IF(ALX57&lt;&gt;"",VLOOKUP(ALX57,ALE4:ALM52,9,FALSE),"")</f>
        <v>16</v>
      </c>
      <c r="AMI57" s="385">
        <f t="shared" ca="1" si="5207"/>
        <v>0</v>
      </c>
      <c r="AMJ57" s="385">
        <f t="shared" ref="AMJ57" ca="1" si="5377">IF(ALX57&lt;&gt;"",RANK(AMI57,AMI56:AMI60),"")</f>
        <v>1</v>
      </c>
      <c r="AMK57" s="385">
        <f t="shared" ref="AMK57" ca="1" si="5378">IF(ALX57&lt;&gt;"",SUMPRODUCT((AMI56:AMI60=AMI57)*(AMD56:AMD60&gt;AMD57)),"")</f>
        <v>0</v>
      </c>
      <c r="AML57" s="385">
        <f t="shared" ref="AML57" ca="1" si="5379">IF(ALX57&lt;&gt;"",SUMPRODUCT((AMI56:AMI60=AMI57)*(AMD56:AMD60=AMD57)*(AMB56:AMB60&gt;AMB57)),"")</f>
        <v>0</v>
      </c>
      <c r="AMM57" s="385">
        <f t="shared" ref="AMM57" ca="1" si="5380">IF(ALX57&lt;&gt;"",SUMPRODUCT((AMI56:AMI60=AMI57)*(AMD56:AMD60=AMD57)*(AMB56:AMB60=AMB57)*(AMF56:AMF60&gt;AMF57)),"")</f>
        <v>0</v>
      </c>
      <c r="AMN57" s="385">
        <f t="shared" ref="AMN57" ca="1" si="5381">IF(ALX57&lt;&gt;"",SUMPRODUCT((AMI56:AMI60=AMI57)*(AMD56:AMD60=AMD57)*(AMB56:AMB60=AMB57)*(AMF56:AMF60=AMF57)*(AMG56:AMG60&gt;AMG57)),"")</f>
        <v>0</v>
      </c>
      <c r="AMO57" s="385">
        <f t="shared" ref="AMO57" ca="1" si="5382">IF(ALX57&lt;&gt;"",SUMPRODUCT((AMI56:AMI60=AMI57)*(AMD56:AMD60=AMD57)*(AMB56:AMB60=AMB57)*(AMF56:AMF60=AMF57)*(AMG56:AMG60=AMG57)*(AMH56:AMH60&gt;AMH57)),"")</f>
        <v>2</v>
      </c>
      <c r="AMP57" s="385">
        <f t="shared" ca="1" si="5214"/>
        <v>3</v>
      </c>
      <c r="AMQ57" s="385" t="str">
        <f t="shared" ref="AMQ57" ca="1" si="5383">IF(AMR5&lt;&gt;"",SUMPRODUCT((AMY4:AMY7=AMY5)*(AMX4:AMX7=AMX5)*(AMV4:AMV7=AMV5)*(AMW4:AMW7=AMW5)),"")</f>
        <v/>
      </c>
      <c r="AMR57" s="385" t="str">
        <f t="shared" ref="AMR57" ca="1" si="5384">IF(AND(AMQ57&lt;&gt;"",AMQ57&gt;1),AMR5,"")</f>
        <v/>
      </c>
      <c r="AMS57" s="385">
        <f ca="1">SUMPRODUCT((APC3:APC54=AMR57)*(APF3:APF54=AMR58)*(APG3:APG54="W"))+SUMPRODUCT((APC3:APC54=AMR57)*(APF3:APF54=AMR59)*(APG3:APG54="W"))+SUMPRODUCT((APC3:APC54=AMR57)*(APF3:APF54=AMR60)*(APG3:APG54="W"))+SUMPRODUCT((APC3:APC54=AMR58)*(APF3:APF54=AMR57)*(APH3:APH54="W"))+SUMPRODUCT((APC3:APC54=AMR59)*(APF3:APF54=AMR57)*(APH3:APH54="W"))+SUMPRODUCT((APC3:APC54=AMR60)*(APF3:APF54=AMR57)*(APH3:APH54="W"))</f>
        <v>0</v>
      </c>
      <c r="AMT57" s="385">
        <f ca="1">SUMPRODUCT((APC3:APC54=AMR57)*(APF3:APF54=AMR58)*(APG3:APG54="D"))+SUMPRODUCT((APC3:APC54=AMR57)*(APF3:APF54=AMR59)*(APG3:APG54="D"))+SUMPRODUCT((APC3:APC54=AMR57)*(APF3:APF54=AMR60)*(APG3:APG54="D"))+SUMPRODUCT((APC3:APC54=AMR58)*(APF3:APF54=AMR57)*(APG3:APG54="D"))+SUMPRODUCT((APC3:APC54=AMR59)*(APF3:APF54=AMR57)*(APG3:APG54="D"))+SUMPRODUCT((APC3:APC54=AMR60)*(APF3:APF54=AMR57)*(APG3:APG54="D"))</f>
        <v>0</v>
      </c>
      <c r="AMU57" s="385">
        <f ca="1">SUMPRODUCT((APC3:APC54=AMR57)*(APF3:APF54=AMR58)*(APG3:APG54="L"))+SUMPRODUCT((APC3:APC54=AMR57)*(APF3:APF54=AMR59)*(APG3:APG54="L"))+SUMPRODUCT((APC3:APC54=AMR57)*(APF3:APF54=AMR60)*(APG3:APG54="L"))+SUMPRODUCT((APC3:APC54=AMR58)*(APF3:APF54=AMR57)*(APH3:APH54="L"))+SUMPRODUCT((APC3:APC54=AMR59)*(APF3:APF54=AMR57)*(APH3:APH54="L"))+SUMPRODUCT((APC3:APC54=AMR60)*(APF3:APF54=AMR57)*(APH3:APH54="L"))</f>
        <v>0</v>
      </c>
      <c r="AMV57" s="385">
        <f ca="1">SUMPRODUCT((APC3:APC54=AMR57)*(APF3:APF54=AMR58)*APD3:APD54)+SUMPRODUCT((APC3:APC54=AMR57)*(APF3:APF54=AMR59)*APD3:APD54)+SUMPRODUCT((APC3:APC54=AMR57)*(APF3:APF54=AMR60)*APD3:APD54)+SUMPRODUCT((APC3:APC54=AMR57)*(APF3:APF54=AMR56)*APD3:APD54)+SUMPRODUCT((APC3:APC54=AMR58)*(APF3:APF54=AMR57)*APE3:APE54)+SUMPRODUCT((APC3:APC54=AMR59)*(APF3:APF54=AMR57)*APE3:APE54)+SUMPRODUCT((APC3:APC54=AMR60)*(APF3:APF54=AMR57)*APE3:APE54)+SUMPRODUCT((APC3:APC54=AMR56)*(APF3:APF54=AMR57)*APE3:APE54)</f>
        <v>0</v>
      </c>
      <c r="AMW57" s="385">
        <f ca="1">SUMPRODUCT((APC3:APC54=AMR57)*(APF3:APF54=AMR58)*APE3:APE54)+SUMPRODUCT((APC3:APC54=AMR57)*(APF3:APF54=AMR59)*APE3:APE54)+SUMPRODUCT((APC3:APC54=AMR57)*(APF3:APF54=AMR60)*APE3:APE54)+SUMPRODUCT((APC3:APC54=AMR57)*(APF3:APF54=AMR56)*APE3:APE54)+SUMPRODUCT((APC3:APC54=AMR58)*(APF3:APF54=AMR57)*APD3:APD54)+SUMPRODUCT((APC3:APC54=AMR59)*(APF3:APF54=AMR57)*APD3:APD54)+SUMPRODUCT((APC3:APC54=AMR60)*(APF3:APF54=AMR57)*APD3:APD54)+SUMPRODUCT((APC3:APC54=AMR56)*(APF3:APF54=AMR57)*APD3:APD54)</f>
        <v>0</v>
      </c>
      <c r="AMX57" s="385">
        <f t="shared" ref="AMX57:AMX59" ca="1" si="5385">AMV57-AMW57+1000</f>
        <v>1000</v>
      </c>
      <c r="AMY57" s="385" t="str">
        <f t="shared" ref="AMY57:AMY59" ca="1" si="5386">IF(AMR57&lt;&gt;"",AMS57*3+AMT57*1,"")</f>
        <v/>
      </c>
      <c r="AMZ57" s="385" t="str">
        <f ca="1">IF(AMR57&lt;&gt;"",VLOOKUP(AMR57,ALE4:ALK52,7,FALSE),"")</f>
        <v/>
      </c>
      <c r="ANA57" s="385" t="str">
        <f ca="1">IF(AMR57&lt;&gt;"",VLOOKUP(AMR57,ALE4:ALK52,5,FALSE),"")</f>
        <v/>
      </c>
      <c r="ANB57" s="385" t="str">
        <f ca="1">IF(AMR57&lt;&gt;"",VLOOKUP(AMR57,ALE4:ALM52,9,FALSE),"")</f>
        <v/>
      </c>
      <c r="ANC57" s="385" t="str">
        <f t="shared" ref="ANC57:ANC59" ca="1" si="5387">AMY57</f>
        <v/>
      </c>
      <c r="AND57" s="385" t="str">
        <f t="shared" ref="AND57" ca="1" si="5388">IF(AMR57&lt;&gt;"",RANK(ANC57,ANC56:ANC59),"")</f>
        <v/>
      </c>
      <c r="ANE57" s="385" t="str">
        <f t="shared" ref="ANE57" ca="1" si="5389">IF(AMR57&lt;&gt;"",SUMPRODUCT((ANC56:ANC59=ANC57)*(AMX56:AMX59&gt;AMX57)),"")</f>
        <v/>
      </c>
      <c r="ANF57" s="385" t="str">
        <f t="shared" ref="ANF57" ca="1" si="5390">IF(AMR57&lt;&gt;"",SUMPRODUCT((ANC56:ANC59=ANC57)*(AMX56:AMX59=AMX57)*(AMV56:AMV59&gt;AMV57)),"")</f>
        <v/>
      </c>
      <c r="ANG57" s="385" t="str">
        <f t="shared" ref="ANG57" ca="1" si="5391">IF(AMR57&lt;&gt;"",SUMPRODUCT((ANC56:ANC59=ANC57)*(AMX56:AMX59=AMX57)*(AMV56:AMV59=AMV57)*(AMZ56:AMZ59&gt;AMZ57)),"")</f>
        <v/>
      </c>
      <c r="ANH57" s="385" t="str">
        <f t="shared" ref="ANH57" ca="1" si="5392">IF(AMR57&lt;&gt;"",SUMPRODUCT((ANC56:ANC59=ANC57)*(AMX56:AMX59=AMX57)*(AMV56:AMV59=AMV57)*(AMZ56:AMZ59=AMZ57)*(ANA56:ANA59&gt;ANA57)),"")</f>
        <v/>
      </c>
      <c r="ANI57" s="385" t="str">
        <f t="shared" ref="ANI57" ca="1" si="5393">IF(AMR57&lt;&gt;"",SUMPRODUCT((ANC56:ANC59=ANC57)*(AMX56:AMX59=AMX57)*(AMV56:AMV59=AMV57)*(AMZ56:AMZ59=AMZ57)*(ANA56:ANA59=ANA57)*(ANB56:ANB59&gt;ANB57)),"")</f>
        <v/>
      </c>
      <c r="ANJ57" s="385" t="str">
        <f t="shared" ref="ANJ57:ANJ59" ca="1" si="5394">IF(AMR57&lt;&gt;"",SUM(AND57:ANI57)+1,"")</f>
        <v/>
      </c>
      <c r="APR57" s="385">
        <f ca="1">IF(COUNTIF(APR4:APR7,4)=4,1,SUMPRODUCT((APR4:APR7=APR5)*(APQ4:APQ7=APQ5)*(APO4:APO7&gt;APO5))+1)</f>
        <v>1</v>
      </c>
      <c r="AQC57" s="385">
        <f t="shared" ref="AQC57" ca="1" si="5395">IF(AQD5&lt;&gt;"",SUMPRODUCT((AQK4:AQK7=AQK5)*(AQJ4:AQJ7=AQJ5)*(AQH4:AQH7=AQH5)*(AQI4:AQI7=AQI5)),"")</f>
        <v>4</v>
      </c>
      <c r="AQD57" s="385" t="str">
        <f t="shared" ref="AQD57" ca="1" si="5396">IF(AND(AQC57&lt;&gt;"",AQC57&gt;1),AQD5,"")</f>
        <v>Iceland</v>
      </c>
      <c r="AQE57" s="385">
        <f ca="1">SUMPRODUCT((ATI3:ATI54=AQD57)*(ATL3:ATL54=AQD58)*(ATM3:ATM54="W"))+SUMPRODUCT((ATI3:ATI54=AQD57)*(ATL3:ATL54=AQD59)*(ATM3:ATM54="W"))+SUMPRODUCT((ATI3:ATI54=AQD57)*(ATL3:ATL54=AQD60)*(ATM3:ATM54="W"))+SUMPRODUCT((ATI3:ATI54=AQD57)*(ATL3:ATL54=AQD56)*(ATM3:ATM54="W"))+SUMPRODUCT((ATI3:ATI54=AQD58)*(ATL3:ATL54=AQD57)*(ATN3:ATN54="W"))+SUMPRODUCT((ATI3:ATI54=AQD59)*(ATL3:ATL54=AQD57)*(ATN3:ATN54="W"))+SUMPRODUCT((ATI3:ATI54=AQD60)*(ATL3:ATL54=AQD57)*(ATN3:ATN54="W"))+SUMPRODUCT((ATI3:ATI54=AQD56)*(ATL3:ATL54=AQD57)*(ATN3:ATN54="W"))</f>
        <v>0</v>
      </c>
      <c r="AQF57" s="385">
        <f ca="1">SUMPRODUCT((ATI3:ATI54=AQD57)*(ATL3:ATL54=AQD58)*(ATM3:ATM54="D"))+SUMPRODUCT((ATI3:ATI54=AQD57)*(ATL3:ATL54=AQD59)*(ATM3:ATM54="D"))+SUMPRODUCT((ATI3:ATI54=AQD57)*(ATL3:ATL54=AQD60)*(ATM3:ATM54="D"))+SUMPRODUCT((ATI3:ATI54=AQD57)*(ATL3:ATL54=AQD56)*(ATM3:ATM54="D"))+SUMPRODUCT((ATI3:ATI54=AQD58)*(ATL3:ATL54=AQD57)*(ATM3:ATM54="D"))+SUMPRODUCT((ATI3:ATI54=AQD59)*(ATL3:ATL54=AQD57)*(ATM3:ATM54="D"))+SUMPRODUCT((ATI3:ATI54=AQD60)*(ATL3:ATL54=AQD57)*(ATM3:ATM54="D"))+SUMPRODUCT((ATI3:ATI54=AQD56)*(ATL3:ATL54=AQD57)*(ATM3:ATM54="D"))</f>
        <v>0</v>
      </c>
      <c r="AQG57" s="385">
        <f ca="1">SUMPRODUCT((ATI3:ATI54=AQD57)*(ATL3:ATL54=AQD58)*(ATM3:ATM54="L"))+SUMPRODUCT((ATI3:ATI54=AQD57)*(ATL3:ATL54=AQD59)*(ATM3:ATM54="L"))+SUMPRODUCT((ATI3:ATI54=AQD57)*(ATL3:ATL54=AQD60)*(ATM3:ATM54="L"))+SUMPRODUCT((ATI3:ATI54=AQD57)*(ATL3:ATL54=AQD56)*(ATM3:ATM54="L"))+SUMPRODUCT((ATI3:ATI54=AQD58)*(ATL3:ATL54=AQD57)*(ATN3:ATN54="L"))+SUMPRODUCT((ATI3:ATI54=AQD59)*(ATL3:ATL54=AQD57)*(ATN3:ATN54="L"))+SUMPRODUCT((ATI3:ATI54=AQD60)*(ATL3:ATL54=AQD57)*(ATN3:ATN54="L"))+SUMPRODUCT((ATI3:ATI54=AQD56)*(ATL3:ATL54=AQD57)*(ATN3:ATN54="L"))</f>
        <v>0</v>
      </c>
      <c r="AQH57" s="385">
        <f ca="1">SUMPRODUCT((ATI3:ATI54=AQD57)*(ATL3:ATL54=AQD58)*ATJ3:ATJ54)+SUMPRODUCT((ATI3:ATI54=AQD57)*(ATL3:ATL54=AQD59)*ATJ3:ATJ54)+SUMPRODUCT((ATI3:ATI54=AQD57)*(ATL3:ATL54=AQD60)*ATJ3:ATJ54)+SUMPRODUCT((ATI3:ATI54=AQD57)*(ATL3:ATL54=AQD56)*ATJ3:ATJ54)+SUMPRODUCT((ATI3:ATI54=AQD58)*(ATL3:ATL54=AQD57)*ATK3:ATK54)+SUMPRODUCT((ATI3:ATI54=AQD59)*(ATL3:ATL54=AQD57)*ATK3:ATK54)+SUMPRODUCT((ATI3:ATI54=AQD60)*(ATL3:ATL54=AQD57)*ATK3:ATK54)+SUMPRODUCT((ATI3:ATI54=AQD56)*(ATL3:ATL54=AQD57)*ATK3:ATK54)</f>
        <v>0</v>
      </c>
      <c r="AQI57" s="385">
        <f ca="1">SUMPRODUCT((ATI3:ATI54=AQD57)*(ATL3:ATL54=AQD58)*ATK3:ATK54)+SUMPRODUCT((ATI3:ATI54=AQD57)*(ATL3:ATL54=AQD59)*ATK3:ATK54)+SUMPRODUCT((ATI3:ATI54=AQD57)*(ATL3:ATL54=AQD60)*ATK3:ATK54)+SUMPRODUCT((ATI3:ATI54=AQD57)*(ATL3:ATL54=AQD56)*ATK3:ATK54)+SUMPRODUCT((ATI3:ATI54=AQD58)*(ATL3:ATL54=AQD57)*ATJ3:ATJ54)+SUMPRODUCT((ATI3:ATI54=AQD59)*(ATL3:ATL54=AQD57)*ATJ3:ATJ54)+SUMPRODUCT((ATI3:ATI54=AQD60)*(ATL3:ATL54=AQD57)*ATJ3:ATJ54)+SUMPRODUCT((ATI3:ATI54=AQD56)*(ATL3:ATL54=AQD57)*ATJ3:ATJ54)</f>
        <v>0</v>
      </c>
      <c r="AQJ57" s="385">
        <f t="shared" ca="1" si="5217"/>
        <v>1000</v>
      </c>
      <c r="AQK57" s="385">
        <f t="shared" ca="1" si="5218"/>
        <v>0</v>
      </c>
      <c r="AQL57" s="385">
        <f ca="1">IF(AQD57&lt;&gt;"",VLOOKUP(AQD57,APK4:APQ52,7,FALSE),"")</f>
        <v>1000</v>
      </c>
      <c r="AQM57" s="385">
        <f ca="1">IF(AQD57&lt;&gt;"",VLOOKUP(AQD57,APK4:APQ52,5,FALSE),"")</f>
        <v>0</v>
      </c>
      <c r="AQN57" s="385">
        <f ca="1">IF(AQD57&lt;&gt;"",VLOOKUP(AQD57,APK4:APS52,9,FALSE),"")</f>
        <v>16</v>
      </c>
      <c r="AQO57" s="385">
        <f t="shared" ca="1" si="5219"/>
        <v>0</v>
      </c>
      <c r="AQP57" s="385">
        <f t="shared" ref="AQP57" ca="1" si="5397">IF(AQD57&lt;&gt;"",RANK(AQO57,AQO56:AQO60),"")</f>
        <v>1</v>
      </c>
      <c r="AQQ57" s="385">
        <f t="shared" ref="AQQ57" ca="1" si="5398">IF(AQD57&lt;&gt;"",SUMPRODUCT((AQO56:AQO60=AQO57)*(AQJ56:AQJ60&gt;AQJ57)),"")</f>
        <v>0</v>
      </c>
      <c r="AQR57" s="385">
        <f t="shared" ref="AQR57" ca="1" si="5399">IF(AQD57&lt;&gt;"",SUMPRODUCT((AQO56:AQO60=AQO57)*(AQJ56:AQJ60=AQJ57)*(AQH56:AQH60&gt;AQH57)),"")</f>
        <v>0</v>
      </c>
      <c r="AQS57" s="385">
        <f t="shared" ref="AQS57" ca="1" si="5400">IF(AQD57&lt;&gt;"",SUMPRODUCT((AQO56:AQO60=AQO57)*(AQJ56:AQJ60=AQJ57)*(AQH56:AQH60=AQH57)*(AQL56:AQL60&gt;AQL57)),"")</f>
        <v>0</v>
      </c>
      <c r="AQT57" s="385">
        <f t="shared" ref="AQT57" ca="1" si="5401">IF(AQD57&lt;&gt;"",SUMPRODUCT((AQO56:AQO60=AQO57)*(AQJ56:AQJ60=AQJ57)*(AQH56:AQH60=AQH57)*(AQL56:AQL60=AQL57)*(AQM56:AQM60&gt;AQM57)),"")</f>
        <v>0</v>
      </c>
      <c r="AQU57" s="385">
        <f t="shared" ref="AQU57" ca="1" si="5402">IF(AQD57&lt;&gt;"",SUMPRODUCT((AQO56:AQO60=AQO57)*(AQJ56:AQJ60=AQJ57)*(AQH56:AQH60=AQH57)*(AQL56:AQL60=AQL57)*(AQM56:AQM60=AQM57)*(AQN56:AQN60&gt;AQN57)),"")</f>
        <v>2</v>
      </c>
      <c r="AQV57" s="385">
        <f t="shared" ca="1" si="5226"/>
        <v>3</v>
      </c>
      <c r="AQW57" s="385" t="str">
        <f t="shared" ref="AQW57" ca="1" si="5403">IF(AQX5&lt;&gt;"",SUMPRODUCT((ARE4:ARE7=ARE5)*(ARD4:ARD7=ARD5)*(ARB4:ARB7=ARB5)*(ARC4:ARC7=ARC5)),"")</f>
        <v/>
      </c>
      <c r="AQX57" s="385" t="str">
        <f t="shared" ref="AQX57" ca="1" si="5404">IF(AND(AQW57&lt;&gt;"",AQW57&gt;1),AQX5,"")</f>
        <v/>
      </c>
      <c r="AQY57" s="385">
        <f ca="1">SUMPRODUCT((ATI3:ATI54=AQX57)*(ATL3:ATL54=AQX58)*(ATM3:ATM54="W"))+SUMPRODUCT((ATI3:ATI54=AQX57)*(ATL3:ATL54=AQX59)*(ATM3:ATM54="W"))+SUMPRODUCT((ATI3:ATI54=AQX57)*(ATL3:ATL54=AQX60)*(ATM3:ATM54="W"))+SUMPRODUCT((ATI3:ATI54=AQX58)*(ATL3:ATL54=AQX57)*(ATN3:ATN54="W"))+SUMPRODUCT((ATI3:ATI54=AQX59)*(ATL3:ATL54=AQX57)*(ATN3:ATN54="W"))+SUMPRODUCT((ATI3:ATI54=AQX60)*(ATL3:ATL54=AQX57)*(ATN3:ATN54="W"))</f>
        <v>0</v>
      </c>
      <c r="AQZ57" s="385">
        <f ca="1">SUMPRODUCT((ATI3:ATI54=AQX57)*(ATL3:ATL54=AQX58)*(ATM3:ATM54="D"))+SUMPRODUCT((ATI3:ATI54=AQX57)*(ATL3:ATL54=AQX59)*(ATM3:ATM54="D"))+SUMPRODUCT((ATI3:ATI54=AQX57)*(ATL3:ATL54=AQX60)*(ATM3:ATM54="D"))+SUMPRODUCT((ATI3:ATI54=AQX58)*(ATL3:ATL54=AQX57)*(ATM3:ATM54="D"))+SUMPRODUCT((ATI3:ATI54=AQX59)*(ATL3:ATL54=AQX57)*(ATM3:ATM54="D"))+SUMPRODUCT((ATI3:ATI54=AQX60)*(ATL3:ATL54=AQX57)*(ATM3:ATM54="D"))</f>
        <v>0</v>
      </c>
      <c r="ARA57" s="385">
        <f ca="1">SUMPRODUCT((ATI3:ATI54=AQX57)*(ATL3:ATL54=AQX58)*(ATM3:ATM54="L"))+SUMPRODUCT((ATI3:ATI54=AQX57)*(ATL3:ATL54=AQX59)*(ATM3:ATM54="L"))+SUMPRODUCT((ATI3:ATI54=AQX57)*(ATL3:ATL54=AQX60)*(ATM3:ATM54="L"))+SUMPRODUCT((ATI3:ATI54=AQX58)*(ATL3:ATL54=AQX57)*(ATN3:ATN54="L"))+SUMPRODUCT((ATI3:ATI54=AQX59)*(ATL3:ATL54=AQX57)*(ATN3:ATN54="L"))+SUMPRODUCT((ATI3:ATI54=AQX60)*(ATL3:ATL54=AQX57)*(ATN3:ATN54="L"))</f>
        <v>0</v>
      </c>
      <c r="ARB57" s="385">
        <f ca="1">SUMPRODUCT((ATI3:ATI54=AQX57)*(ATL3:ATL54=AQX58)*ATJ3:ATJ54)+SUMPRODUCT((ATI3:ATI54=AQX57)*(ATL3:ATL54=AQX59)*ATJ3:ATJ54)+SUMPRODUCT((ATI3:ATI54=AQX57)*(ATL3:ATL54=AQX60)*ATJ3:ATJ54)+SUMPRODUCT((ATI3:ATI54=AQX57)*(ATL3:ATL54=AQX56)*ATJ3:ATJ54)+SUMPRODUCT((ATI3:ATI54=AQX58)*(ATL3:ATL54=AQX57)*ATK3:ATK54)+SUMPRODUCT((ATI3:ATI54=AQX59)*(ATL3:ATL54=AQX57)*ATK3:ATK54)+SUMPRODUCT((ATI3:ATI54=AQX60)*(ATL3:ATL54=AQX57)*ATK3:ATK54)+SUMPRODUCT((ATI3:ATI54=AQX56)*(ATL3:ATL54=AQX57)*ATK3:ATK54)</f>
        <v>0</v>
      </c>
      <c r="ARC57" s="385">
        <f ca="1">SUMPRODUCT((ATI3:ATI54=AQX57)*(ATL3:ATL54=AQX58)*ATK3:ATK54)+SUMPRODUCT((ATI3:ATI54=AQX57)*(ATL3:ATL54=AQX59)*ATK3:ATK54)+SUMPRODUCT((ATI3:ATI54=AQX57)*(ATL3:ATL54=AQX60)*ATK3:ATK54)+SUMPRODUCT((ATI3:ATI54=AQX57)*(ATL3:ATL54=AQX56)*ATK3:ATK54)+SUMPRODUCT((ATI3:ATI54=AQX58)*(ATL3:ATL54=AQX57)*ATJ3:ATJ54)+SUMPRODUCT((ATI3:ATI54=AQX59)*(ATL3:ATL54=AQX57)*ATJ3:ATJ54)+SUMPRODUCT((ATI3:ATI54=AQX60)*(ATL3:ATL54=AQX57)*ATJ3:ATJ54)+SUMPRODUCT((ATI3:ATI54=AQX56)*(ATL3:ATL54=AQX57)*ATJ3:ATJ54)</f>
        <v>0</v>
      </c>
      <c r="ARD57" s="385">
        <f t="shared" ref="ARD57:ARD59" ca="1" si="5405">ARB57-ARC57+1000</f>
        <v>1000</v>
      </c>
      <c r="ARE57" s="385" t="str">
        <f t="shared" ref="ARE57:ARE59" ca="1" si="5406">IF(AQX57&lt;&gt;"",AQY57*3+AQZ57*1,"")</f>
        <v/>
      </c>
      <c r="ARF57" s="385" t="str">
        <f ca="1">IF(AQX57&lt;&gt;"",VLOOKUP(AQX57,APK4:APQ52,7,FALSE),"")</f>
        <v/>
      </c>
      <c r="ARG57" s="385" t="str">
        <f ca="1">IF(AQX57&lt;&gt;"",VLOOKUP(AQX57,APK4:APQ52,5,FALSE),"")</f>
        <v/>
      </c>
      <c r="ARH57" s="385" t="str">
        <f ca="1">IF(AQX57&lt;&gt;"",VLOOKUP(AQX57,APK4:APS52,9,FALSE),"")</f>
        <v/>
      </c>
      <c r="ARI57" s="385" t="str">
        <f t="shared" ref="ARI57:ARI59" ca="1" si="5407">ARE57</f>
        <v/>
      </c>
      <c r="ARJ57" s="385" t="str">
        <f t="shared" ref="ARJ57" ca="1" si="5408">IF(AQX57&lt;&gt;"",RANK(ARI57,ARI56:ARI59),"")</f>
        <v/>
      </c>
      <c r="ARK57" s="385" t="str">
        <f t="shared" ref="ARK57" ca="1" si="5409">IF(AQX57&lt;&gt;"",SUMPRODUCT((ARI56:ARI59=ARI57)*(ARD56:ARD59&gt;ARD57)),"")</f>
        <v/>
      </c>
      <c r="ARL57" s="385" t="str">
        <f t="shared" ref="ARL57" ca="1" si="5410">IF(AQX57&lt;&gt;"",SUMPRODUCT((ARI56:ARI59=ARI57)*(ARD56:ARD59=ARD57)*(ARB56:ARB59&gt;ARB57)),"")</f>
        <v/>
      </c>
      <c r="ARM57" s="385" t="str">
        <f t="shared" ref="ARM57" ca="1" si="5411">IF(AQX57&lt;&gt;"",SUMPRODUCT((ARI56:ARI59=ARI57)*(ARD56:ARD59=ARD57)*(ARB56:ARB59=ARB57)*(ARF56:ARF59&gt;ARF57)),"")</f>
        <v/>
      </c>
      <c r="ARN57" s="385" t="str">
        <f t="shared" ref="ARN57" ca="1" si="5412">IF(AQX57&lt;&gt;"",SUMPRODUCT((ARI56:ARI59=ARI57)*(ARD56:ARD59=ARD57)*(ARB56:ARB59=ARB57)*(ARF56:ARF59=ARF57)*(ARG56:ARG59&gt;ARG57)),"")</f>
        <v/>
      </c>
      <c r="ARO57" s="385" t="str">
        <f t="shared" ref="ARO57" ca="1" si="5413">IF(AQX57&lt;&gt;"",SUMPRODUCT((ARI56:ARI59=ARI57)*(ARD56:ARD59=ARD57)*(ARB56:ARB59=ARB57)*(ARF56:ARF59=ARF57)*(ARG56:ARG59=ARG57)*(ARH56:ARH59&gt;ARH57)),"")</f>
        <v/>
      </c>
      <c r="ARP57" s="385" t="str">
        <f t="shared" ref="ARP57:ARP59" ca="1" si="5414">IF(AQX57&lt;&gt;"",SUM(ARJ57:ARO57)+1,"")</f>
        <v/>
      </c>
    </row>
    <row r="58" spans="9:1995 2085:2985 3075:4085 4175:5075 5165:6065 6155:7165 7255:8155 8245:9145 9235:10233 10245:11219" x14ac:dyDescent="0.25">
      <c r="J58" s="385">
        <f>IF(COUNTIF(J4:J7,4)=4,1,SUMPRODUCT((J4:J7=J6)*(I4:I7=I6)*(G4:G7&gt;G6))+1)</f>
        <v>1</v>
      </c>
      <c r="U58" s="385">
        <f>IF(V6&lt;&gt;"",SUMPRODUCT((AC4:AC7=AC6)*(AB4:AB7=AB6)*(Z4:Z7=Z6)*(AA4:AA7=AA6)),"")</f>
        <v>4</v>
      </c>
      <c r="V58" s="385" t="str">
        <f>IF(AND(U58&lt;&gt;"",U58&gt;1),V6,"")</f>
        <v>Norway</v>
      </c>
      <c r="W58" s="385">
        <f>SUMPRODUCT((DA3:DA54=V58)*(DD3:DD54=V59)*(DE3:DE54="W"))+SUMPRODUCT((DA3:DA54=V58)*(DD3:DD54=V60)*(DE3:DE54="W"))+SUMPRODUCT((DA3:DA54=V58)*(DD3:DD54=V56)*(DE3:DE54="W"))+SUMPRODUCT((DA3:DA54=V58)*(DD3:DD54=V57)*(DE3:DE54="W"))+SUMPRODUCT((DA3:DA54=V59)*(DD3:DD54=V58)*(DF3:DF54="W"))+SUMPRODUCT((DA3:DA54=V60)*(DD3:DD54=V58)*(DF3:DF54="W"))+SUMPRODUCT((DA3:DA54=V56)*(DD3:DD54=V58)*(DF3:DF54="W"))+SUMPRODUCT((DA3:DA54=V57)*(DD3:DD54=V58)*(DF3:DF54="W"))</f>
        <v>0</v>
      </c>
      <c r="X58" s="385">
        <f>SUMPRODUCT((DA3:DA54=V58)*(DD3:DD54=V59)*(DE3:DE54="D"))+SUMPRODUCT((DA3:DA54=V58)*(DD3:DD54=V60)*(DE3:DE54="D"))+SUMPRODUCT((DA3:DA54=V58)*(DD3:DD54=V56)*(DE3:DE54="D"))+SUMPRODUCT((DA3:DA54=V58)*(DD3:DD54=V57)*(DE3:DE54="D"))+SUMPRODUCT((DA3:DA54=V59)*(DD3:DD54=V58)*(DE3:DE54="D"))+SUMPRODUCT((DA3:DA54=V60)*(DD3:DD54=V58)*(DE3:DE54="D"))+SUMPRODUCT((DA3:DA54=V56)*(DD3:DD54=V58)*(DE3:DE54="D"))+SUMPRODUCT((DA3:DA54=V57)*(DD3:DD54=V58)*(DE3:DE54="D"))</f>
        <v>0</v>
      </c>
      <c r="Y58" s="385">
        <f>SUMPRODUCT((DA3:DA54=V58)*(DD3:DD54=V59)*(DE3:DE54="L"))+SUMPRODUCT((DA3:DA54=V58)*(DD3:DD54=V60)*(DE3:DE54="L"))+SUMPRODUCT((DA3:DA54=V58)*(DD3:DD54=V56)*(DE3:DE54="L"))+SUMPRODUCT((DA3:DA54=V58)*(DD3:DD54=V57)*(DE3:DE54="L"))+SUMPRODUCT((DA3:DA54=V59)*(DD3:DD54=V58)*(DF3:DF54="L"))+SUMPRODUCT((DA3:DA54=V60)*(DD3:DD54=V58)*(DF3:DF54="L"))+SUMPRODUCT((DA3:DA54=V56)*(DD3:DD54=V58)*(DF3:DF54="L"))+SUMPRODUCT((DA3:DA54=V57)*(DD3:DD54=V58)*(DF3:DF54="L"))</f>
        <v>0</v>
      </c>
      <c r="Z58" s="385">
        <f>SUMPRODUCT((DA3:DA54=V58)*(DD3:DD54=V59)*DB3:DB54)+SUMPRODUCT((DA3:DA54=V58)*(DD3:DD54=V60)*DB3:DB54)+SUMPRODUCT((DA3:DA54=V58)*(DD3:DD54=V56)*DB3:DB54)+SUMPRODUCT((DA3:DA54=V58)*(DD3:DD54=V57)*DB3:DB54)+SUMPRODUCT((DA3:DA54=V59)*(DD3:DD54=V58)*DC3:DC54)+SUMPRODUCT((DA3:DA54=V60)*(DD3:DD54=V58)*DC3:DC54)+SUMPRODUCT((DA3:DA54=V56)*(DD3:DD54=V58)*DC3:DC54)+SUMPRODUCT((DA3:DA54=V57)*(DD3:DD54=V58)*DC3:DC54)</f>
        <v>0</v>
      </c>
      <c r="AA58" s="385">
        <f>SUMPRODUCT((DA3:DA54=V58)*(DD3:DD54=V59)*DC3:DC54)+SUMPRODUCT((DA3:DA54=V58)*(DD3:DD54=V60)*DC3:DC54)+SUMPRODUCT((DA3:DA54=V58)*(DD3:DD54=V56)*DC3:DC54)+SUMPRODUCT((DA3:DA54=V58)*(DD3:DD54=V57)*DC3:DC54)+SUMPRODUCT((DA3:DA54=V59)*(DD3:DD54=V58)*DB3:DB54)+SUMPRODUCT((DA3:DA54=V60)*(DD3:DD54=V58)*DB3:DB54)+SUMPRODUCT((DA3:DA54=V56)*(DD3:DD54=V58)*DB3:DB54)+SUMPRODUCT((DA3:DA54=V57)*(DD3:DD54=V58)*DB3:DB54)</f>
        <v>0</v>
      </c>
      <c r="AB58" s="385">
        <f>Z58-AA58+1000</f>
        <v>1000</v>
      </c>
      <c r="AC58" s="385">
        <f t="shared" si="5227"/>
        <v>0</v>
      </c>
      <c r="AD58" s="385">
        <f>IF(V58&lt;&gt;"",VLOOKUP(V58,C4:I52,7,FALSE),"")</f>
        <v>1000</v>
      </c>
      <c r="AE58" s="385">
        <f>IF(V58&lt;&gt;"",VLOOKUP(V58,C4:I52,5,FALSE),"")</f>
        <v>0</v>
      </c>
      <c r="AF58" s="385">
        <f>IF(V58&lt;&gt;"",VLOOKUP(V58,C4:K52,9,FALSE),"")</f>
        <v>24</v>
      </c>
      <c r="AG58" s="385">
        <f t="shared" si="5228"/>
        <v>0</v>
      </c>
      <c r="AH58" s="385">
        <f>IF(V58&lt;&gt;"",RANK(AG58,AG56:AG60),"")</f>
        <v>1</v>
      </c>
      <c r="AI58" s="385">
        <f>IF(V58&lt;&gt;"",SUMPRODUCT((AG56:AG60=AG58)*(AB56:AB60&gt;AB58)),"")</f>
        <v>0</v>
      </c>
      <c r="AJ58" s="385">
        <f>IF(V58&lt;&gt;"",SUMPRODUCT((AG56:AG60=AG58)*(AB56:AB60=AB58)*(Z56:Z60&gt;Z58)),"")</f>
        <v>0</v>
      </c>
      <c r="AK58" s="385">
        <f>IF(V58&lt;&gt;"",SUMPRODUCT((AG56:AG60=AG58)*(AB56:AB60=AB58)*(Z56:Z60=Z58)*(AD56:AD60&gt;AD58)),"")</f>
        <v>0</v>
      </c>
      <c r="AL58" s="385">
        <f>IF(V58&lt;&gt;"",SUMPRODUCT((AG56:AG60=AG58)*(AB56:AB60=AB58)*(Z56:Z60=Z58)*(AD56:AD60=AD58)*(AE56:AE60&gt;AE58)),"")</f>
        <v>0</v>
      </c>
      <c r="AM58" s="385">
        <f>IF(V58&lt;&gt;"",SUMPRODUCT((AG56:AG60=AG58)*(AB56:AB60=AB58)*(Z56:Z60=Z58)*(AD56:AD60=AD58)*(AE56:AE60=AE58)*(AF56:AF60&gt;AF58)),"")</f>
        <v>1</v>
      </c>
      <c r="AN58" s="385">
        <f>IF(V58&lt;&gt;"",SUM(AH58:AM58),"")</f>
        <v>2</v>
      </c>
      <c r="AO58" s="385" t="str">
        <f>IF(AP6&lt;&gt;"",SUMPRODUCT((AW4:AW7=AW6)*(AV4:AV7=AV6)*(AT4:AT7=AT6)*(AU4:AU7=AU6)),"")</f>
        <v/>
      </c>
      <c r="AP58" s="385" t="str">
        <f>IF(AND(AO58&lt;&gt;"",AO58&gt;1),AP6,"")</f>
        <v/>
      </c>
      <c r="AQ58" s="385">
        <f>SUMPRODUCT((DA3:DA54=AP58)*(DD3:DD54=AP59)*(DE3:DE54="W"))+SUMPRODUCT((DA3:DA54=AP58)*(DD3:DD54=AP60)*(DE3:DE54="W"))+SUMPRODUCT((DA3:DA54=AP58)*(DD3:DD54=AP57)*(DE3:DE54="W"))+SUMPRODUCT((DA3:DA54=AP59)*(DD3:DD54=AP58)*(DF3:DF54="W"))+SUMPRODUCT((DA3:DA54=AP60)*(DD3:DD54=AP58)*(DF3:DF54="W"))+SUMPRODUCT((DA3:DA54=AP57)*(DD3:DD54=AP58)*(DF3:DF54="W"))</f>
        <v>0</v>
      </c>
      <c r="AR58" s="385">
        <f>SUMPRODUCT((DA3:DA54=AP58)*(DD3:DD54=AP59)*(DE3:DE54="D"))+SUMPRODUCT((DA3:DA54=AP58)*(DD3:DD54=AP60)*(DE3:DE54="D"))+SUMPRODUCT((DA3:DA54=AP58)*(DD3:DD54=AP57)*(DE3:DE54="D"))+SUMPRODUCT((DA3:DA54=AP59)*(DD3:DD54=AP58)*(DE3:DE54="D"))+SUMPRODUCT((DA3:DA54=AP60)*(DD3:DD54=AP58)*(DE3:DE54="D"))+SUMPRODUCT((DA3:DA54=AP57)*(DD3:DD54=AP58)*(DE3:DE54="D"))</f>
        <v>0</v>
      </c>
      <c r="AS58" s="385">
        <f>SUMPRODUCT((DA3:DA54=AP58)*(DD3:DD54=AP59)*(DE3:DE54="L"))+SUMPRODUCT((DA3:DA54=AP58)*(DD3:DD54=AP60)*(DE3:DE54="L"))+SUMPRODUCT((DA3:DA54=AP58)*(DD3:DD54=AP57)*(DE3:DE54="L"))+SUMPRODUCT((DA3:DA54=AP59)*(DD3:DD54=AP58)*(DF3:DF54="L"))+SUMPRODUCT((DA3:DA54=AP60)*(DD3:DD54=AP58)*(DF3:DF54="L"))+SUMPRODUCT((DA3:DA54=AP57)*(DD3:DD54=AP58)*(DF3:DF54="L"))</f>
        <v>0</v>
      </c>
      <c r="AT58" s="385">
        <f>SUMPRODUCT((DA3:DA54=AP58)*(DD3:DD54=AP59)*DB3:DB54)+SUMPRODUCT((DA3:DA54=AP58)*(DD3:DD54=AP60)*DB3:DB54)+SUMPRODUCT((DA3:DA54=AP58)*(DD3:DD54=AP56)*DB3:DB54)+SUMPRODUCT((DA3:DA54=AP58)*(DD3:DD54=AP57)*DB3:DB54)+SUMPRODUCT((DA3:DA54=AP59)*(DD3:DD54=AP58)*DC3:DC54)+SUMPRODUCT((DA3:DA54=AP60)*(DD3:DD54=AP58)*DC3:DC54)+SUMPRODUCT((DA3:DA54=AP56)*(DD3:DD54=AP58)*DC3:DC54)+SUMPRODUCT((DA3:DA54=AP57)*(DD3:DD54=AP58)*DC3:DC54)</f>
        <v>0</v>
      </c>
      <c r="AU58" s="385">
        <f>SUMPRODUCT((DA3:DA54=AP58)*(DD3:DD54=AP59)*DC3:DC54)+SUMPRODUCT((DA3:DA54=AP58)*(DD3:DD54=AP60)*DC3:DC54)+SUMPRODUCT((DA3:DA54=AP58)*(DD3:DD54=AP56)*DC3:DC54)+SUMPRODUCT((DA3:DA54=AP58)*(DD3:DD54=AP57)*DC3:DC54)+SUMPRODUCT((DA3:DA54=AP59)*(DD3:DD54=AP58)*DB3:DB54)+SUMPRODUCT((DA3:DA54=AP60)*(DD3:DD54=AP58)*DB3:DB54)+SUMPRODUCT((DA3:DA54=AP56)*(DD3:DD54=AP58)*DB3:DB54)+SUMPRODUCT((DA3:DA54=AP57)*(DD3:DD54=AP58)*DB3:DB54)</f>
        <v>0</v>
      </c>
      <c r="AV58" s="385">
        <f>AT58-AU58+1000</f>
        <v>1000</v>
      </c>
      <c r="AW58" s="385" t="str">
        <f t="shared" si="5229"/>
        <v/>
      </c>
      <c r="AX58" s="385" t="str">
        <f>IF(AP58&lt;&gt;"",VLOOKUP(AP58,C4:I52,7,FALSE),"")</f>
        <v/>
      </c>
      <c r="AY58" s="385" t="str">
        <f>IF(AP58&lt;&gt;"",VLOOKUP(AP58,C4:I52,5,FALSE),"")</f>
        <v/>
      </c>
      <c r="AZ58" s="385" t="str">
        <f>IF(AP58&lt;&gt;"",VLOOKUP(AP58,C4:K52,9,FALSE),"")</f>
        <v/>
      </c>
      <c r="BA58" s="385" t="str">
        <f t="shared" si="5230"/>
        <v/>
      </c>
      <c r="BB58" s="385" t="str">
        <f>IF(AP58&lt;&gt;"",RANK(BA58,BA56:BA59),"")</f>
        <v/>
      </c>
      <c r="BC58" s="385" t="str">
        <f>IF(AP58&lt;&gt;"",SUMPRODUCT((BA56:BA59=BA58)*(AV56:AV59&gt;AV58)),"")</f>
        <v/>
      </c>
      <c r="BD58" s="385" t="str">
        <f>IF(AP58&lt;&gt;"",SUMPRODUCT((BA56:BA59=BA58)*(AV56:AV59=AV58)*(AT56:AT59&gt;AT58)),"")</f>
        <v/>
      </c>
      <c r="BE58" s="385" t="str">
        <f>IF(AP58&lt;&gt;"",SUMPRODUCT((BA56:BA59=BA58)*(AV56:AV59=AV58)*(AT56:AT59=AT58)*(AX56:AX59&gt;AX58)),"")</f>
        <v/>
      </c>
      <c r="BF58" s="385" t="str">
        <f>IF(AP58&lt;&gt;"",SUMPRODUCT((BA56:BA59=BA58)*(AV56:AV59=AV58)*(AT56:AT59=AT58)*(AX56:AX59=AX58)*(AY56:AY59&gt;AY58)),"")</f>
        <v/>
      </c>
      <c r="BG58" s="385" t="str">
        <f>IF(AP58&lt;&gt;"",SUMPRODUCT((BA56:BA59=BA58)*(AV56:AV59=AV58)*(AT56:AT59=AT58)*(AX56:AX59=AX58)*(AY56:AY59=AY58)*(AZ56:AZ59&gt;AZ58)),"")</f>
        <v/>
      </c>
      <c r="BH58" s="385" t="str">
        <f t="shared" ref="BH58:BH59" si="5415">IF(AP58&lt;&gt;"",SUM(BB58:BG58)+1,"")</f>
        <v/>
      </c>
      <c r="DP58" s="385">
        <f ca="1">IF(COUNTIF(DP4:DP7,4)=4,1,SUMPRODUCT((DP4:DP7=DP6)*(DO4:DO7=DO6)*(DM4:DM7&gt;DM6))+1)</f>
        <v>1</v>
      </c>
      <c r="EA58" s="385">
        <f ca="1">IF(EB6&lt;&gt;"",SUMPRODUCT((EI4:EI7=EI6)*(EH4:EH7=EH6)*(EF4:EF7=EF6)*(EG4:EG7=EG6)),"")</f>
        <v>4</v>
      </c>
      <c r="EB58" s="385" t="str">
        <f ca="1">IF(AND(EA58&lt;&gt;"",EA58&gt;1),EB6,"")</f>
        <v>Norway</v>
      </c>
      <c r="EC58" s="385">
        <f ca="1">SUMPRODUCT((HG3:HG54=EB58)*(HJ3:HJ54=EB59)*(HK3:HK54="W"))+SUMPRODUCT((HG3:HG54=EB58)*(HJ3:HJ54=EB60)*(HK3:HK54="W"))+SUMPRODUCT((HG3:HG54=EB58)*(HJ3:HJ54=EB56)*(HK3:HK54="W"))+SUMPRODUCT((HG3:HG54=EB58)*(HJ3:HJ54=EB57)*(HK3:HK54="W"))+SUMPRODUCT((HG3:HG54=EB59)*(HJ3:HJ54=EB58)*(HL3:HL54="W"))+SUMPRODUCT((HG3:HG54=EB60)*(HJ3:HJ54=EB58)*(HL3:HL54="W"))+SUMPRODUCT((HG3:HG54=EB56)*(HJ3:HJ54=EB58)*(HL3:HL54="W"))+SUMPRODUCT((HG3:HG54=EB57)*(HJ3:HJ54=EB58)*(HL3:HL54="W"))</f>
        <v>0</v>
      </c>
      <c r="ED58" s="385">
        <f ca="1">SUMPRODUCT((HG3:HG54=EB58)*(HJ3:HJ54=EB59)*(HK3:HK54="D"))+SUMPRODUCT((HG3:HG54=EB58)*(HJ3:HJ54=EB60)*(HK3:HK54="D"))+SUMPRODUCT((HG3:HG54=EB58)*(HJ3:HJ54=EB56)*(HK3:HK54="D"))+SUMPRODUCT((HG3:HG54=EB58)*(HJ3:HJ54=EB57)*(HK3:HK54="D"))+SUMPRODUCT((HG3:HG54=EB59)*(HJ3:HJ54=EB58)*(HK3:HK54="D"))+SUMPRODUCT((HG3:HG54=EB60)*(HJ3:HJ54=EB58)*(HK3:HK54="D"))+SUMPRODUCT((HG3:HG54=EB56)*(HJ3:HJ54=EB58)*(HK3:HK54="D"))+SUMPRODUCT((HG3:HG54=EB57)*(HJ3:HJ54=EB58)*(HK3:HK54="D"))</f>
        <v>0</v>
      </c>
      <c r="EE58" s="385">
        <f ca="1">SUMPRODUCT((HG3:HG54=EB58)*(HJ3:HJ54=EB59)*(HK3:HK54="L"))+SUMPRODUCT((HG3:HG54=EB58)*(HJ3:HJ54=EB60)*(HK3:HK54="L"))+SUMPRODUCT((HG3:HG54=EB58)*(HJ3:HJ54=EB56)*(HK3:HK54="L"))+SUMPRODUCT((HG3:HG54=EB58)*(HJ3:HJ54=EB57)*(HK3:HK54="L"))+SUMPRODUCT((HG3:HG54=EB59)*(HJ3:HJ54=EB58)*(HL3:HL54="L"))+SUMPRODUCT((HG3:HG54=EB60)*(HJ3:HJ54=EB58)*(HL3:HL54="L"))+SUMPRODUCT((HG3:HG54=EB56)*(HJ3:HJ54=EB58)*(HL3:HL54="L"))+SUMPRODUCT((HG3:HG54=EB57)*(HJ3:HJ54=EB58)*(HL3:HL54="L"))</f>
        <v>0</v>
      </c>
      <c r="EF58" s="385">
        <f ca="1">SUMPRODUCT((HG3:HG54=EB58)*(HJ3:HJ54=EB59)*HH3:HH54)+SUMPRODUCT((HG3:HG54=EB58)*(HJ3:HJ54=EB60)*HH3:HH54)+SUMPRODUCT((HG3:HG54=EB58)*(HJ3:HJ54=EB56)*HH3:HH54)+SUMPRODUCT((HG3:HG54=EB58)*(HJ3:HJ54=EB57)*HH3:HH54)+SUMPRODUCT((HG3:HG54=EB59)*(HJ3:HJ54=EB58)*HI3:HI54)+SUMPRODUCT((HG3:HG54=EB60)*(HJ3:HJ54=EB58)*HI3:HI54)+SUMPRODUCT((HG3:HG54=EB56)*(HJ3:HJ54=EB58)*HI3:HI54)+SUMPRODUCT((HG3:HG54=EB57)*(HJ3:HJ54=EB58)*HI3:HI54)</f>
        <v>0</v>
      </c>
      <c r="EG58" s="385">
        <f ca="1">SUMPRODUCT((HG3:HG54=EB58)*(HJ3:HJ54=EB59)*HI3:HI54)+SUMPRODUCT((HG3:HG54=EB58)*(HJ3:HJ54=EB60)*HI3:HI54)+SUMPRODUCT((HG3:HG54=EB58)*(HJ3:HJ54=EB56)*HI3:HI54)+SUMPRODUCT((HG3:HG54=EB58)*(HJ3:HJ54=EB57)*HI3:HI54)+SUMPRODUCT((HG3:HG54=EB59)*(HJ3:HJ54=EB58)*HH3:HH54)+SUMPRODUCT((HG3:HG54=EB60)*(HJ3:HJ54=EB58)*HH3:HH54)+SUMPRODUCT((HG3:HG54=EB56)*(HJ3:HJ54=EB58)*HH3:HH54)+SUMPRODUCT((HG3:HG54=EB57)*(HJ3:HJ54=EB58)*HH3:HH54)</f>
        <v>0</v>
      </c>
      <c r="EH58" s="385">
        <f ca="1">EF58-EG58+1000</f>
        <v>1000</v>
      </c>
      <c r="EI58" s="385">
        <f t="shared" ca="1" si="5231"/>
        <v>0</v>
      </c>
      <c r="EJ58" s="385">
        <f ca="1">IF(EB58&lt;&gt;"",VLOOKUP(EB58,DI4:DO52,7,FALSE),"")</f>
        <v>1000</v>
      </c>
      <c r="EK58" s="385">
        <f ca="1">IF(EB58&lt;&gt;"",VLOOKUP(EB58,DI4:DO52,5,FALSE),"")</f>
        <v>0</v>
      </c>
      <c r="EL58" s="385">
        <f ca="1">IF(EB58&lt;&gt;"",VLOOKUP(EB58,DI4:DQ52,9,FALSE),"")</f>
        <v>24</v>
      </c>
      <c r="EM58" s="385">
        <f t="shared" ca="1" si="5232"/>
        <v>0</v>
      </c>
      <c r="EN58" s="385">
        <f ca="1">IF(EB58&lt;&gt;"",RANK(EM58,EM56:EM60),"")</f>
        <v>1</v>
      </c>
      <c r="EO58" s="385">
        <f ca="1">IF(EB58&lt;&gt;"",SUMPRODUCT((EM56:EM60=EM58)*(EH56:EH60&gt;EH58)),"")</f>
        <v>0</v>
      </c>
      <c r="EP58" s="385">
        <f ca="1">IF(EB58&lt;&gt;"",SUMPRODUCT((EM56:EM60=EM58)*(EH56:EH60=EH58)*(EF56:EF60&gt;EF58)),"")</f>
        <v>0</v>
      </c>
      <c r="EQ58" s="385">
        <f ca="1">IF(EB58&lt;&gt;"",SUMPRODUCT((EM56:EM60=EM58)*(EH56:EH60=EH58)*(EF56:EF60=EF58)*(EJ56:EJ60&gt;EJ58)),"")</f>
        <v>0</v>
      </c>
      <c r="ER58" s="385">
        <f ca="1">IF(EB58&lt;&gt;"",SUMPRODUCT((EM56:EM60=EM58)*(EH56:EH60=EH58)*(EF56:EF60=EF58)*(EJ56:EJ60=EJ58)*(EK56:EK60&gt;EK58)),"")</f>
        <v>0</v>
      </c>
      <c r="ES58" s="385">
        <f ca="1">IF(EB58&lt;&gt;"",SUMPRODUCT((EM56:EM60=EM58)*(EH56:EH60=EH58)*(EF56:EF60=EF58)*(EJ56:EJ60=EJ58)*(EK56:EK60=EK58)*(EL56:EL60&gt;EL58)),"")</f>
        <v>1</v>
      </c>
      <c r="ET58" s="385">
        <f ca="1">IF(EB58&lt;&gt;"",SUM(EN58:ES58),"")</f>
        <v>2</v>
      </c>
      <c r="EU58" s="385" t="str">
        <f ca="1">IF(EV6&lt;&gt;"",SUMPRODUCT((FC4:FC7=FC6)*(FB4:FB7=FB6)*(EZ4:EZ7=EZ6)*(FA4:FA7=FA6)),"")</f>
        <v/>
      </c>
      <c r="EV58" s="385" t="str">
        <f ca="1">IF(AND(EU58&lt;&gt;"",EU58&gt;1),EV6,"")</f>
        <v/>
      </c>
      <c r="EW58" s="385">
        <f ca="1">SUMPRODUCT((HG3:HG54=EV58)*(HJ3:HJ54=EV59)*(HK3:HK54="W"))+SUMPRODUCT((HG3:HG54=EV58)*(HJ3:HJ54=EV60)*(HK3:HK54="W"))+SUMPRODUCT((HG3:HG54=EV58)*(HJ3:HJ54=EV57)*(HK3:HK54="W"))+SUMPRODUCT((HG3:HG54=EV59)*(HJ3:HJ54=EV58)*(HL3:HL54="W"))+SUMPRODUCT((HG3:HG54=EV60)*(HJ3:HJ54=EV58)*(HL3:HL54="W"))+SUMPRODUCT((HG3:HG54=EV57)*(HJ3:HJ54=EV58)*(HL3:HL54="W"))</f>
        <v>0</v>
      </c>
      <c r="EX58" s="385">
        <f ca="1">SUMPRODUCT((HG3:HG54=EV58)*(HJ3:HJ54=EV59)*(HK3:HK54="D"))+SUMPRODUCT((HG3:HG54=EV58)*(HJ3:HJ54=EV60)*(HK3:HK54="D"))+SUMPRODUCT((HG3:HG54=EV58)*(HJ3:HJ54=EV57)*(HK3:HK54="D"))+SUMPRODUCT((HG3:HG54=EV59)*(HJ3:HJ54=EV58)*(HK3:HK54="D"))+SUMPRODUCT((HG3:HG54=EV60)*(HJ3:HJ54=EV58)*(HK3:HK54="D"))+SUMPRODUCT((HG3:HG54=EV57)*(HJ3:HJ54=EV58)*(HK3:HK54="D"))</f>
        <v>0</v>
      </c>
      <c r="EY58" s="385">
        <f ca="1">SUMPRODUCT((HG3:HG54=EV58)*(HJ3:HJ54=EV59)*(HK3:HK54="L"))+SUMPRODUCT((HG3:HG54=EV58)*(HJ3:HJ54=EV60)*(HK3:HK54="L"))+SUMPRODUCT((HG3:HG54=EV58)*(HJ3:HJ54=EV57)*(HK3:HK54="L"))+SUMPRODUCT((HG3:HG54=EV59)*(HJ3:HJ54=EV58)*(HL3:HL54="L"))+SUMPRODUCT((HG3:HG54=EV60)*(HJ3:HJ54=EV58)*(HL3:HL54="L"))+SUMPRODUCT((HG3:HG54=EV57)*(HJ3:HJ54=EV58)*(HL3:HL54="L"))</f>
        <v>0</v>
      </c>
      <c r="EZ58" s="385">
        <f ca="1">SUMPRODUCT((HG3:HG54=EV58)*(HJ3:HJ54=EV59)*HH3:HH54)+SUMPRODUCT((HG3:HG54=EV58)*(HJ3:HJ54=EV60)*HH3:HH54)+SUMPRODUCT((HG3:HG54=EV58)*(HJ3:HJ54=EV56)*HH3:HH54)+SUMPRODUCT((HG3:HG54=EV58)*(HJ3:HJ54=EV57)*HH3:HH54)+SUMPRODUCT((HG3:HG54=EV59)*(HJ3:HJ54=EV58)*HI3:HI54)+SUMPRODUCT((HG3:HG54=EV60)*(HJ3:HJ54=EV58)*HI3:HI54)+SUMPRODUCT((HG3:HG54=EV56)*(HJ3:HJ54=EV58)*HI3:HI54)+SUMPRODUCT((HG3:HG54=EV57)*(HJ3:HJ54=EV58)*HI3:HI54)</f>
        <v>0</v>
      </c>
      <c r="FA58" s="385">
        <f ca="1">SUMPRODUCT((HG3:HG54=EV58)*(HJ3:HJ54=EV59)*HI3:HI54)+SUMPRODUCT((HG3:HG54=EV58)*(HJ3:HJ54=EV60)*HI3:HI54)+SUMPRODUCT((HG3:HG54=EV58)*(HJ3:HJ54=EV56)*HI3:HI54)+SUMPRODUCT((HG3:HG54=EV58)*(HJ3:HJ54=EV57)*HI3:HI54)+SUMPRODUCT((HG3:HG54=EV59)*(HJ3:HJ54=EV58)*HH3:HH54)+SUMPRODUCT((HG3:HG54=EV60)*(HJ3:HJ54=EV58)*HH3:HH54)+SUMPRODUCT((HG3:HG54=EV56)*(HJ3:HJ54=EV58)*HH3:HH54)+SUMPRODUCT((HG3:HG54=EV57)*(HJ3:HJ54=EV58)*HH3:HH54)</f>
        <v>0</v>
      </c>
      <c r="FB58" s="385">
        <f ca="1">EZ58-FA58+1000</f>
        <v>1000</v>
      </c>
      <c r="FC58" s="385" t="str">
        <f t="shared" ca="1" si="5233"/>
        <v/>
      </c>
      <c r="FD58" s="385" t="str">
        <f ca="1">IF(EV58&lt;&gt;"",VLOOKUP(EV58,DI4:DO52,7,FALSE),"")</f>
        <v/>
      </c>
      <c r="FE58" s="385" t="str">
        <f ca="1">IF(EV58&lt;&gt;"",VLOOKUP(EV58,DI4:DO52,5,FALSE),"")</f>
        <v/>
      </c>
      <c r="FF58" s="385" t="str">
        <f ca="1">IF(EV58&lt;&gt;"",VLOOKUP(EV58,DI4:DQ52,9,FALSE),"")</f>
        <v/>
      </c>
      <c r="FG58" s="385" t="str">
        <f t="shared" ca="1" si="5234"/>
        <v/>
      </c>
      <c r="FH58" s="385" t="str">
        <f ca="1">IF(EV58&lt;&gt;"",RANK(FG58,FG56:FG59),"")</f>
        <v/>
      </c>
      <c r="FI58" s="385" t="str">
        <f ca="1">IF(EV58&lt;&gt;"",SUMPRODUCT((FG56:FG59=FG58)*(FB56:FB59&gt;FB58)),"")</f>
        <v/>
      </c>
      <c r="FJ58" s="385" t="str">
        <f ca="1">IF(EV58&lt;&gt;"",SUMPRODUCT((FG56:FG59=FG58)*(FB56:FB59=FB58)*(EZ56:EZ59&gt;EZ58)),"")</f>
        <v/>
      </c>
      <c r="FK58" s="385" t="str">
        <f ca="1">IF(EV58&lt;&gt;"",SUMPRODUCT((FG56:FG59=FG58)*(FB56:FB59=FB58)*(EZ56:EZ59=EZ58)*(FD56:FD59&gt;FD58)),"")</f>
        <v/>
      </c>
      <c r="FL58" s="385" t="str">
        <f ca="1">IF(EV58&lt;&gt;"",SUMPRODUCT((FG56:FG59=FG58)*(FB56:FB59=FB58)*(EZ56:EZ59=EZ58)*(FD56:FD59=FD58)*(FE56:FE59&gt;FE58)),"")</f>
        <v/>
      </c>
      <c r="FM58" s="385" t="str">
        <f ca="1">IF(EV58&lt;&gt;"",SUMPRODUCT((FG56:FG59=FG58)*(FB56:FB59=FB58)*(EZ56:EZ59=EZ58)*(FD56:FD59=FD58)*(FE56:FE59=FE58)*(FF56:FF59&gt;FF58)),"")</f>
        <v/>
      </c>
      <c r="FN58" s="385" t="str">
        <f t="shared" ref="FN58:FN59" ca="1" si="5416">IF(EV58&lt;&gt;"",SUM(FH58:FM58)+1,"")</f>
        <v/>
      </c>
      <c r="HV58" s="385">
        <f ca="1">IF(COUNTIF(HV4:HV7,4)=4,1,SUMPRODUCT((HV4:HV7=HV6)*(HU4:HU7=HU6)*(HS4:HS7&gt;HS6))+1)</f>
        <v>1</v>
      </c>
      <c r="IG58" s="385">
        <f t="shared" ref="IG58" ca="1" si="5417">IF(IH6&lt;&gt;"",SUMPRODUCT((IO4:IO7=IO6)*(IN4:IN7=IN6)*(IL4:IL7=IL6)*(IM4:IM7=IM6)),"")</f>
        <v>4</v>
      </c>
      <c r="IH58" s="385" t="str">
        <f t="shared" ref="IH58" ca="1" si="5418">IF(AND(IG58&lt;&gt;"",IG58&gt;1),IH6,"")</f>
        <v>Norway</v>
      </c>
      <c r="II58" s="385">
        <f ca="1">SUMPRODUCT((LM3:LM54=IH58)*(LP3:LP54=IH59)*(LQ3:LQ54="W"))+SUMPRODUCT((LM3:LM54=IH58)*(LP3:LP54=IH60)*(LQ3:LQ54="W"))+SUMPRODUCT((LM3:LM54=IH58)*(LP3:LP54=IH56)*(LQ3:LQ54="W"))+SUMPRODUCT((LM3:LM54=IH58)*(LP3:LP54=IH57)*(LQ3:LQ54="W"))+SUMPRODUCT((LM3:LM54=IH59)*(LP3:LP54=IH58)*(LR3:LR54="W"))+SUMPRODUCT((LM3:LM54=IH60)*(LP3:LP54=IH58)*(LR3:LR54="W"))+SUMPRODUCT((LM3:LM54=IH56)*(LP3:LP54=IH58)*(LR3:LR54="W"))+SUMPRODUCT((LM3:LM54=IH57)*(LP3:LP54=IH58)*(LR3:LR54="W"))</f>
        <v>0</v>
      </c>
      <c r="IJ58" s="385">
        <f ca="1">SUMPRODUCT((LM3:LM54=IH58)*(LP3:LP54=IH59)*(LQ3:LQ54="D"))+SUMPRODUCT((LM3:LM54=IH58)*(LP3:LP54=IH60)*(LQ3:LQ54="D"))+SUMPRODUCT((LM3:LM54=IH58)*(LP3:LP54=IH56)*(LQ3:LQ54="D"))+SUMPRODUCT((LM3:LM54=IH58)*(LP3:LP54=IH57)*(LQ3:LQ54="D"))+SUMPRODUCT((LM3:LM54=IH59)*(LP3:LP54=IH58)*(LQ3:LQ54="D"))+SUMPRODUCT((LM3:LM54=IH60)*(LP3:LP54=IH58)*(LQ3:LQ54="D"))+SUMPRODUCT((LM3:LM54=IH56)*(LP3:LP54=IH58)*(LQ3:LQ54="D"))+SUMPRODUCT((LM3:LM54=IH57)*(LP3:LP54=IH58)*(LQ3:LQ54="D"))</f>
        <v>0</v>
      </c>
      <c r="IK58" s="385">
        <f ca="1">SUMPRODUCT((LM3:LM54=IH58)*(LP3:LP54=IH59)*(LQ3:LQ54="L"))+SUMPRODUCT((LM3:LM54=IH58)*(LP3:LP54=IH60)*(LQ3:LQ54="L"))+SUMPRODUCT((LM3:LM54=IH58)*(LP3:LP54=IH56)*(LQ3:LQ54="L"))+SUMPRODUCT((LM3:LM54=IH58)*(LP3:LP54=IH57)*(LQ3:LQ54="L"))+SUMPRODUCT((LM3:LM54=IH59)*(LP3:LP54=IH58)*(LR3:LR54="L"))+SUMPRODUCT((LM3:LM54=IH60)*(LP3:LP54=IH58)*(LR3:LR54="L"))+SUMPRODUCT((LM3:LM54=IH56)*(LP3:LP54=IH58)*(LR3:LR54="L"))+SUMPRODUCT((LM3:LM54=IH57)*(LP3:LP54=IH58)*(LR3:LR54="L"))</f>
        <v>0</v>
      </c>
      <c r="IL58" s="385">
        <f ca="1">SUMPRODUCT((LM3:LM54=IH58)*(LP3:LP54=IH59)*LN3:LN54)+SUMPRODUCT((LM3:LM54=IH58)*(LP3:LP54=IH60)*LN3:LN54)+SUMPRODUCT((LM3:LM54=IH58)*(LP3:LP54=IH56)*LN3:LN54)+SUMPRODUCT((LM3:LM54=IH58)*(LP3:LP54=IH57)*LN3:LN54)+SUMPRODUCT((LM3:LM54=IH59)*(LP3:LP54=IH58)*LO3:LO54)+SUMPRODUCT((LM3:LM54=IH60)*(LP3:LP54=IH58)*LO3:LO54)+SUMPRODUCT((LM3:LM54=IH56)*(LP3:LP54=IH58)*LO3:LO54)+SUMPRODUCT((LM3:LM54=IH57)*(LP3:LP54=IH58)*LO3:LO54)</f>
        <v>0</v>
      </c>
      <c r="IM58" s="385">
        <f ca="1">SUMPRODUCT((LM3:LM54=IH58)*(LP3:LP54=IH59)*LO3:LO54)+SUMPRODUCT((LM3:LM54=IH58)*(LP3:LP54=IH60)*LO3:LO54)+SUMPRODUCT((LM3:LM54=IH58)*(LP3:LP54=IH56)*LO3:LO54)+SUMPRODUCT((LM3:LM54=IH58)*(LP3:LP54=IH57)*LO3:LO54)+SUMPRODUCT((LM3:LM54=IH59)*(LP3:LP54=IH58)*LN3:LN54)+SUMPRODUCT((LM3:LM54=IH60)*(LP3:LP54=IH58)*LN3:LN54)+SUMPRODUCT((LM3:LM54=IH56)*(LP3:LP54=IH58)*LN3:LN54)+SUMPRODUCT((LM3:LM54=IH57)*(LP3:LP54=IH58)*LN3:LN54)</f>
        <v>0</v>
      </c>
      <c r="IN58" s="385">
        <f t="shared" ca="1" si="5121"/>
        <v>1000</v>
      </c>
      <c r="IO58" s="385">
        <f t="shared" ca="1" si="5122"/>
        <v>0</v>
      </c>
      <c r="IP58" s="385">
        <f ca="1">IF(IH58&lt;&gt;"",VLOOKUP(IH58,HO4:HU52,7,FALSE),"")</f>
        <v>1000</v>
      </c>
      <c r="IQ58" s="385">
        <f ca="1">IF(IH58&lt;&gt;"",VLOOKUP(IH58,HO4:HU52,5,FALSE),"")</f>
        <v>0</v>
      </c>
      <c r="IR58" s="385">
        <f ca="1">IF(IH58&lt;&gt;"",VLOOKUP(IH58,HO4:HW52,9,FALSE),"")</f>
        <v>24</v>
      </c>
      <c r="IS58" s="385">
        <f t="shared" ca="1" si="5123"/>
        <v>0</v>
      </c>
      <c r="IT58" s="385">
        <f t="shared" ref="IT58" ca="1" si="5419">IF(IH58&lt;&gt;"",RANK(IS58,IS56:IS60),"")</f>
        <v>1</v>
      </c>
      <c r="IU58" s="385">
        <f t="shared" ref="IU58" ca="1" si="5420">IF(IH58&lt;&gt;"",SUMPRODUCT((IS56:IS60=IS58)*(IN56:IN60&gt;IN58)),"")</f>
        <v>0</v>
      </c>
      <c r="IV58" s="385">
        <f t="shared" ref="IV58" ca="1" si="5421">IF(IH58&lt;&gt;"",SUMPRODUCT((IS56:IS60=IS58)*(IN56:IN60=IN58)*(IL56:IL60&gt;IL58)),"")</f>
        <v>0</v>
      </c>
      <c r="IW58" s="385">
        <f t="shared" ref="IW58" ca="1" si="5422">IF(IH58&lt;&gt;"",SUMPRODUCT((IS56:IS60=IS58)*(IN56:IN60=IN58)*(IL56:IL60=IL58)*(IP56:IP60&gt;IP58)),"")</f>
        <v>0</v>
      </c>
      <c r="IX58" s="385">
        <f t="shared" ref="IX58" ca="1" si="5423">IF(IH58&lt;&gt;"",SUMPRODUCT((IS56:IS60=IS58)*(IN56:IN60=IN58)*(IL56:IL60=IL58)*(IP56:IP60=IP58)*(IQ56:IQ60&gt;IQ58)),"")</f>
        <v>0</v>
      </c>
      <c r="IY58" s="385">
        <f t="shared" ref="IY58" ca="1" si="5424">IF(IH58&lt;&gt;"",SUMPRODUCT((IS56:IS60=IS58)*(IN56:IN60=IN58)*(IL56:IL60=IL58)*(IP56:IP60=IP58)*(IQ56:IQ60=IQ58)*(IR56:IR60&gt;IR58)),"")</f>
        <v>1</v>
      </c>
      <c r="IZ58" s="385">
        <f t="shared" ca="1" si="5130"/>
        <v>2</v>
      </c>
      <c r="JA58" s="385" t="str">
        <f t="shared" ref="JA58" ca="1" si="5425">IF(JB6&lt;&gt;"",SUMPRODUCT((JI4:JI7=JI6)*(JH4:JH7=JH6)*(JF4:JF7=JF6)*(JG4:JG7=JG6)),"")</f>
        <v/>
      </c>
      <c r="JB58" s="385" t="str">
        <f t="shared" ref="JB58" ca="1" si="5426">IF(AND(JA58&lt;&gt;"",JA58&gt;1),JB6,"")</f>
        <v/>
      </c>
      <c r="JC58" s="385">
        <f ca="1">SUMPRODUCT((LM3:LM54=JB58)*(LP3:LP54=JB59)*(LQ3:LQ54="W"))+SUMPRODUCT((LM3:LM54=JB58)*(LP3:LP54=JB60)*(LQ3:LQ54="W"))+SUMPRODUCT((LM3:LM54=JB58)*(LP3:LP54=JB57)*(LQ3:LQ54="W"))+SUMPRODUCT((LM3:LM54=JB59)*(LP3:LP54=JB58)*(LR3:LR54="W"))+SUMPRODUCT((LM3:LM54=JB60)*(LP3:LP54=JB58)*(LR3:LR54="W"))+SUMPRODUCT((LM3:LM54=JB57)*(LP3:LP54=JB58)*(LR3:LR54="W"))</f>
        <v>0</v>
      </c>
      <c r="JD58" s="385">
        <f ca="1">SUMPRODUCT((LM3:LM54=JB58)*(LP3:LP54=JB59)*(LQ3:LQ54="D"))+SUMPRODUCT((LM3:LM54=JB58)*(LP3:LP54=JB60)*(LQ3:LQ54="D"))+SUMPRODUCT((LM3:LM54=JB58)*(LP3:LP54=JB57)*(LQ3:LQ54="D"))+SUMPRODUCT((LM3:LM54=JB59)*(LP3:LP54=JB58)*(LQ3:LQ54="D"))+SUMPRODUCT((LM3:LM54=JB60)*(LP3:LP54=JB58)*(LQ3:LQ54="D"))+SUMPRODUCT((LM3:LM54=JB57)*(LP3:LP54=JB58)*(LQ3:LQ54="D"))</f>
        <v>0</v>
      </c>
      <c r="JE58" s="385">
        <f ca="1">SUMPRODUCT((LM3:LM54=JB58)*(LP3:LP54=JB59)*(LQ3:LQ54="L"))+SUMPRODUCT((LM3:LM54=JB58)*(LP3:LP54=JB60)*(LQ3:LQ54="L"))+SUMPRODUCT((LM3:LM54=JB58)*(LP3:LP54=JB57)*(LQ3:LQ54="L"))+SUMPRODUCT((LM3:LM54=JB59)*(LP3:LP54=JB58)*(LR3:LR54="L"))+SUMPRODUCT((LM3:LM54=JB60)*(LP3:LP54=JB58)*(LR3:LR54="L"))+SUMPRODUCT((LM3:LM54=JB57)*(LP3:LP54=JB58)*(LR3:LR54="L"))</f>
        <v>0</v>
      </c>
      <c r="JF58" s="385">
        <f ca="1">SUMPRODUCT((LM3:LM54=JB58)*(LP3:LP54=JB59)*LN3:LN54)+SUMPRODUCT((LM3:LM54=JB58)*(LP3:LP54=JB60)*LN3:LN54)+SUMPRODUCT((LM3:LM54=JB58)*(LP3:LP54=JB56)*LN3:LN54)+SUMPRODUCT((LM3:LM54=JB58)*(LP3:LP54=JB57)*LN3:LN54)+SUMPRODUCT((LM3:LM54=JB59)*(LP3:LP54=JB58)*LO3:LO54)+SUMPRODUCT((LM3:LM54=JB60)*(LP3:LP54=JB58)*LO3:LO54)+SUMPRODUCT((LM3:LM54=JB56)*(LP3:LP54=JB58)*LO3:LO54)+SUMPRODUCT((LM3:LM54=JB57)*(LP3:LP54=JB58)*LO3:LO54)</f>
        <v>0</v>
      </c>
      <c r="JG58" s="385">
        <f ca="1">SUMPRODUCT((LM3:LM54=JB58)*(LP3:LP54=JB59)*LO3:LO54)+SUMPRODUCT((LM3:LM54=JB58)*(LP3:LP54=JB60)*LO3:LO54)+SUMPRODUCT((LM3:LM54=JB58)*(LP3:LP54=JB56)*LO3:LO54)+SUMPRODUCT((LM3:LM54=JB58)*(LP3:LP54=JB57)*LO3:LO54)+SUMPRODUCT((LM3:LM54=JB59)*(LP3:LP54=JB58)*LN3:LN54)+SUMPRODUCT((LM3:LM54=JB60)*(LP3:LP54=JB58)*LN3:LN54)+SUMPRODUCT((LM3:LM54=JB56)*(LP3:LP54=JB58)*LN3:LN54)+SUMPRODUCT((LM3:LM54=JB57)*(LP3:LP54=JB58)*LN3:LN54)</f>
        <v>0</v>
      </c>
      <c r="JH58" s="385">
        <f t="shared" ca="1" si="5245"/>
        <v>1000</v>
      </c>
      <c r="JI58" s="385" t="str">
        <f t="shared" ca="1" si="5246"/>
        <v/>
      </c>
      <c r="JJ58" s="385" t="str">
        <f ca="1">IF(JB58&lt;&gt;"",VLOOKUP(JB58,HO4:HU52,7,FALSE),"")</f>
        <v/>
      </c>
      <c r="JK58" s="385" t="str">
        <f ca="1">IF(JB58&lt;&gt;"",VLOOKUP(JB58,HO4:HU52,5,FALSE),"")</f>
        <v/>
      </c>
      <c r="JL58" s="385" t="str">
        <f ca="1">IF(JB58&lt;&gt;"",VLOOKUP(JB58,HO4:HW52,9,FALSE),"")</f>
        <v/>
      </c>
      <c r="JM58" s="385" t="str">
        <f t="shared" ca="1" si="5247"/>
        <v/>
      </c>
      <c r="JN58" s="385" t="str">
        <f t="shared" ref="JN58" ca="1" si="5427">IF(JB58&lt;&gt;"",RANK(JM58,JM56:JM59),"")</f>
        <v/>
      </c>
      <c r="JO58" s="385" t="str">
        <f t="shared" ref="JO58" ca="1" si="5428">IF(JB58&lt;&gt;"",SUMPRODUCT((JM56:JM59=JM58)*(JH56:JH59&gt;JH58)),"")</f>
        <v/>
      </c>
      <c r="JP58" s="385" t="str">
        <f t="shared" ref="JP58" ca="1" si="5429">IF(JB58&lt;&gt;"",SUMPRODUCT((JM56:JM59=JM58)*(JH56:JH59=JH58)*(JF56:JF59&gt;JF58)),"")</f>
        <v/>
      </c>
      <c r="JQ58" s="385" t="str">
        <f t="shared" ref="JQ58" ca="1" si="5430">IF(JB58&lt;&gt;"",SUMPRODUCT((JM56:JM59=JM58)*(JH56:JH59=JH58)*(JF56:JF59=JF58)*(JJ56:JJ59&gt;JJ58)),"")</f>
        <v/>
      </c>
      <c r="JR58" s="385" t="str">
        <f t="shared" ref="JR58" ca="1" si="5431">IF(JB58&lt;&gt;"",SUMPRODUCT((JM56:JM59=JM58)*(JH56:JH59=JH58)*(JF56:JF59=JF58)*(JJ56:JJ59=JJ58)*(JK56:JK59&gt;JK58)),"")</f>
        <v/>
      </c>
      <c r="JS58" s="385" t="str">
        <f t="shared" ref="JS58" ca="1" si="5432">IF(JB58&lt;&gt;"",SUMPRODUCT((JM56:JM59=JM58)*(JH56:JH59=JH58)*(JF56:JF59=JF58)*(JJ56:JJ59=JJ58)*(JK56:JK59=JK58)*(JL56:JL59&gt;JL58)),"")</f>
        <v/>
      </c>
      <c r="JT58" s="385" t="str">
        <f t="shared" ca="1" si="5254"/>
        <v/>
      </c>
      <c r="MB58" s="385">
        <f ca="1">IF(COUNTIF(MB4:MB7,4)=4,1,SUMPRODUCT((MB4:MB7=MB6)*(MA4:MA7=MA6)*(LY4:LY7&gt;LY6))+1)</f>
        <v>1</v>
      </c>
      <c r="MM58" s="385">
        <f t="shared" ref="MM58" ca="1" si="5433">IF(MN6&lt;&gt;"",SUMPRODUCT((MU4:MU7=MU6)*(MT4:MT7=MT6)*(MR4:MR7=MR6)*(MS4:MS7=MS6)),"")</f>
        <v>4</v>
      </c>
      <c r="MN58" s="385" t="str">
        <f t="shared" ref="MN58" ca="1" si="5434">IF(AND(MM58&lt;&gt;"",MM58&gt;1),MN6,"")</f>
        <v>Norway</v>
      </c>
      <c r="MO58" s="385">
        <f ca="1">SUMPRODUCT((PS3:PS54=MN58)*(PV3:PV54=MN59)*(PW3:PW54="W"))+SUMPRODUCT((PS3:PS54=MN58)*(PV3:PV54=MN60)*(PW3:PW54="W"))+SUMPRODUCT((PS3:PS54=MN58)*(PV3:PV54=MN56)*(PW3:PW54="W"))+SUMPRODUCT((PS3:PS54=MN58)*(PV3:PV54=MN57)*(PW3:PW54="W"))+SUMPRODUCT((PS3:PS54=MN59)*(PV3:PV54=MN58)*(PX3:PX54="W"))+SUMPRODUCT((PS3:PS54=MN60)*(PV3:PV54=MN58)*(PX3:PX54="W"))+SUMPRODUCT((PS3:PS54=MN56)*(PV3:PV54=MN58)*(PX3:PX54="W"))+SUMPRODUCT((PS3:PS54=MN57)*(PV3:PV54=MN58)*(PX3:PX54="W"))</f>
        <v>0</v>
      </c>
      <c r="MP58" s="385">
        <f ca="1">SUMPRODUCT((PS3:PS54=MN58)*(PV3:PV54=MN59)*(PW3:PW54="D"))+SUMPRODUCT((PS3:PS54=MN58)*(PV3:PV54=MN60)*(PW3:PW54="D"))+SUMPRODUCT((PS3:PS54=MN58)*(PV3:PV54=MN56)*(PW3:PW54="D"))+SUMPRODUCT((PS3:PS54=MN58)*(PV3:PV54=MN57)*(PW3:PW54="D"))+SUMPRODUCT((PS3:PS54=MN59)*(PV3:PV54=MN58)*(PW3:PW54="D"))+SUMPRODUCT((PS3:PS54=MN60)*(PV3:PV54=MN58)*(PW3:PW54="D"))+SUMPRODUCT((PS3:PS54=MN56)*(PV3:PV54=MN58)*(PW3:PW54="D"))+SUMPRODUCT((PS3:PS54=MN57)*(PV3:PV54=MN58)*(PW3:PW54="D"))</f>
        <v>0</v>
      </c>
      <c r="MQ58" s="385">
        <f ca="1">SUMPRODUCT((PS3:PS54=MN58)*(PV3:PV54=MN59)*(PW3:PW54="L"))+SUMPRODUCT((PS3:PS54=MN58)*(PV3:PV54=MN60)*(PW3:PW54="L"))+SUMPRODUCT((PS3:PS54=MN58)*(PV3:PV54=MN56)*(PW3:PW54="L"))+SUMPRODUCT((PS3:PS54=MN58)*(PV3:PV54=MN57)*(PW3:PW54="L"))+SUMPRODUCT((PS3:PS54=MN59)*(PV3:PV54=MN58)*(PX3:PX54="L"))+SUMPRODUCT((PS3:PS54=MN60)*(PV3:PV54=MN58)*(PX3:PX54="L"))+SUMPRODUCT((PS3:PS54=MN56)*(PV3:PV54=MN58)*(PX3:PX54="L"))+SUMPRODUCT((PS3:PS54=MN57)*(PV3:PV54=MN58)*(PX3:PX54="L"))</f>
        <v>0</v>
      </c>
      <c r="MR58" s="385">
        <f ca="1">SUMPRODUCT((PS3:PS54=MN58)*(PV3:PV54=MN59)*PT3:PT54)+SUMPRODUCT((PS3:PS54=MN58)*(PV3:PV54=MN60)*PT3:PT54)+SUMPRODUCT((PS3:PS54=MN58)*(PV3:PV54=MN56)*PT3:PT54)+SUMPRODUCT((PS3:PS54=MN58)*(PV3:PV54=MN57)*PT3:PT54)+SUMPRODUCT((PS3:PS54=MN59)*(PV3:PV54=MN58)*PU3:PU54)+SUMPRODUCT((PS3:PS54=MN60)*(PV3:PV54=MN58)*PU3:PU54)+SUMPRODUCT((PS3:PS54=MN56)*(PV3:PV54=MN58)*PU3:PU54)+SUMPRODUCT((PS3:PS54=MN57)*(PV3:PV54=MN58)*PU3:PU54)</f>
        <v>0</v>
      </c>
      <c r="MS58" s="385">
        <f ca="1">SUMPRODUCT((PS3:PS54=MN58)*(PV3:PV54=MN59)*PU3:PU54)+SUMPRODUCT((PS3:PS54=MN58)*(PV3:PV54=MN60)*PU3:PU54)+SUMPRODUCT((PS3:PS54=MN58)*(PV3:PV54=MN56)*PU3:PU54)+SUMPRODUCT((PS3:PS54=MN58)*(PV3:PV54=MN57)*PU3:PU54)+SUMPRODUCT((PS3:PS54=MN59)*(PV3:PV54=MN58)*PT3:PT54)+SUMPRODUCT((PS3:PS54=MN60)*(PV3:PV54=MN58)*PT3:PT54)+SUMPRODUCT((PS3:PS54=MN56)*(PV3:PV54=MN58)*PT3:PT54)+SUMPRODUCT((PS3:PS54=MN57)*(PV3:PV54=MN58)*PT3:PT54)</f>
        <v>0</v>
      </c>
      <c r="MT58" s="385">
        <f t="shared" ca="1" si="5133"/>
        <v>1000</v>
      </c>
      <c r="MU58" s="385">
        <f t="shared" ca="1" si="5134"/>
        <v>0</v>
      </c>
      <c r="MV58" s="385">
        <f ca="1">IF(MN58&lt;&gt;"",VLOOKUP(MN58,LU4:MA52,7,FALSE),"")</f>
        <v>1000</v>
      </c>
      <c r="MW58" s="385">
        <f ca="1">IF(MN58&lt;&gt;"",VLOOKUP(MN58,LU4:MA52,5,FALSE),"")</f>
        <v>0</v>
      </c>
      <c r="MX58" s="385">
        <f ca="1">IF(MN58&lt;&gt;"",VLOOKUP(MN58,LU4:MC52,9,FALSE),"")</f>
        <v>24</v>
      </c>
      <c r="MY58" s="385">
        <f t="shared" ca="1" si="5135"/>
        <v>0</v>
      </c>
      <c r="MZ58" s="385">
        <f t="shared" ref="MZ58" ca="1" si="5435">IF(MN58&lt;&gt;"",RANK(MY58,MY56:MY60),"")</f>
        <v>1</v>
      </c>
      <c r="NA58" s="385">
        <f t="shared" ref="NA58" ca="1" si="5436">IF(MN58&lt;&gt;"",SUMPRODUCT((MY56:MY60=MY58)*(MT56:MT60&gt;MT58)),"")</f>
        <v>0</v>
      </c>
      <c r="NB58" s="385">
        <f t="shared" ref="NB58" ca="1" si="5437">IF(MN58&lt;&gt;"",SUMPRODUCT((MY56:MY60=MY58)*(MT56:MT60=MT58)*(MR56:MR60&gt;MR58)),"")</f>
        <v>0</v>
      </c>
      <c r="NC58" s="385">
        <f t="shared" ref="NC58" ca="1" si="5438">IF(MN58&lt;&gt;"",SUMPRODUCT((MY56:MY60=MY58)*(MT56:MT60=MT58)*(MR56:MR60=MR58)*(MV56:MV60&gt;MV58)),"")</f>
        <v>0</v>
      </c>
      <c r="ND58" s="385">
        <f t="shared" ref="ND58" ca="1" si="5439">IF(MN58&lt;&gt;"",SUMPRODUCT((MY56:MY60=MY58)*(MT56:MT60=MT58)*(MR56:MR60=MR58)*(MV56:MV60=MV58)*(MW56:MW60&gt;MW58)),"")</f>
        <v>0</v>
      </c>
      <c r="NE58" s="385">
        <f t="shared" ref="NE58" ca="1" si="5440">IF(MN58&lt;&gt;"",SUMPRODUCT((MY56:MY60=MY58)*(MT56:MT60=MT58)*(MR56:MR60=MR58)*(MV56:MV60=MV58)*(MW56:MW60=MW58)*(MX56:MX60&gt;MX58)),"")</f>
        <v>1</v>
      </c>
      <c r="NF58" s="385">
        <f t="shared" ca="1" si="5142"/>
        <v>2</v>
      </c>
      <c r="NG58" s="385" t="str">
        <f t="shared" ref="NG58" ca="1" si="5441">IF(NH6&lt;&gt;"",SUMPRODUCT((NO4:NO7=NO6)*(NN4:NN7=NN6)*(NL4:NL7=NL6)*(NM4:NM7=NM6)),"")</f>
        <v/>
      </c>
      <c r="NH58" s="385" t="str">
        <f t="shared" ref="NH58" ca="1" si="5442">IF(AND(NG58&lt;&gt;"",NG58&gt;1),NH6,"")</f>
        <v/>
      </c>
      <c r="NI58" s="385">
        <f ca="1">SUMPRODUCT((PS3:PS54=NH58)*(PV3:PV54=NH59)*(PW3:PW54="W"))+SUMPRODUCT((PS3:PS54=NH58)*(PV3:PV54=NH60)*(PW3:PW54="W"))+SUMPRODUCT((PS3:PS54=NH58)*(PV3:PV54=NH57)*(PW3:PW54="W"))+SUMPRODUCT((PS3:PS54=NH59)*(PV3:PV54=NH58)*(PX3:PX54="W"))+SUMPRODUCT((PS3:PS54=NH60)*(PV3:PV54=NH58)*(PX3:PX54="W"))+SUMPRODUCT((PS3:PS54=NH57)*(PV3:PV54=NH58)*(PX3:PX54="W"))</f>
        <v>0</v>
      </c>
      <c r="NJ58" s="385">
        <f ca="1">SUMPRODUCT((PS3:PS54=NH58)*(PV3:PV54=NH59)*(PW3:PW54="D"))+SUMPRODUCT((PS3:PS54=NH58)*(PV3:PV54=NH60)*(PW3:PW54="D"))+SUMPRODUCT((PS3:PS54=NH58)*(PV3:PV54=NH57)*(PW3:PW54="D"))+SUMPRODUCT((PS3:PS54=NH59)*(PV3:PV54=NH58)*(PW3:PW54="D"))+SUMPRODUCT((PS3:PS54=NH60)*(PV3:PV54=NH58)*(PW3:PW54="D"))+SUMPRODUCT((PS3:PS54=NH57)*(PV3:PV54=NH58)*(PW3:PW54="D"))</f>
        <v>0</v>
      </c>
      <c r="NK58" s="385">
        <f ca="1">SUMPRODUCT((PS3:PS54=NH58)*(PV3:PV54=NH59)*(PW3:PW54="L"))+SUMPRODUCT((PS3:PS54=NH58)*(PV3:PV54=NH60)*(PW3:PW54="L"))+SUMPRODUCT((PS3:PS54=NH58)*(PV3:PV54=NH57)*(PW3:PW54="L"))+SUMPRODUCT((PS3:PS54=NH59)*(PV3:PV54=NH58)*(PX3:PX54="L"))+SUMPRODUCT((PS3:PS54=NH60)*(PV3:PV54=NH58)*(PX3:PX54="L"))+SUMPRODUCT((PS3:PS54=NH57)*(PV3:PV54=NH58)*(PX3:PX54="L"))</f>
        <v>0</v>
      </c>
      <c r="NL58" s="385">
        <f ca="1">SUMPRODUCT((PS3:PS54=NH58)*(PV3:PV54=NH59)*PT3:PT54)+SUMPRODUCT((PS3:PS54=NH58)*(PV3:PV54=NH60)*PT3:PT54)+SUMPRODUCT((PS3:PS54=NH58)*(PV3:PV54=NH56)*PT3:PT54)+SUMPRODUCT((PS3:PS54=NH58)*(PV3:PV54=NH57)*PT3:PT54)+SUMPRODUCT((PS3:PS54=NH59)*(PV3:PV54=NH58)*PU3:PU54)+SUMPRODUCT((PS3:PS54=NH60)*(PV3:PV54=NH58)*PU3:PU54)+SUMPRODUCT((PS3:PS54=NH56)*(PV3:PV54=NH58)*PU3:PU54)+SUMPRODUCT((PS3:PS54=NH57)*(PV3:PV54=NH58)*PU3:PU54)</f>
        <v>0</v>
      </c>
      <c r="NM58" s="385">
        <f ca="1">SUMPRODUCT((PS3:PS54=NH58)*(PV3:PV54=NH59)*PU3:PU54)+SUMPRODUCT((PS3:PS54=NH58)*(PV3:PV54=NH60)*PU3:PU54)+SUMPRODUCT((PS3:PS54=NH58)*(PV3:PV54=NH56)*PU3:PU54)+SUMPRODUCT((PS3:PS54=NH58)*(PV3:PV54=NH57)*PU3:PU54)+SUMPRODUCT((PS3:PS54=NH59)*(PV3:PV54=NH58)*PT3:PT54)+SUMPRODUCT((PS3:PS54=NH60)*(PV3:PV54=NH58)*PT3:PT54)+SUMPRODUCT((PS3:PS54=NH56)*(PV3:PV54=NH58)*PT3:PT54)+SUMPRODUCT((PS3:PS54=NH57)*(PV3:PV54=NH58)*PT3:PT54)</f>
        <v>0</v>
      </c>
      <c r="NN58" s="385">
        <f t="shared" ca="1" si="5265"/>
        <v>1000</v>
      </c>
      <c r="NO58" s="385" t="str">
        <f t="shared" ca="1" si="5266"/>
        <v/>
      </c>
      <c r="NP58" s="385" t="str">
        <f ca="1">IF(NH58&lt;&gt;"",VLOOKUP(NH58,LU4:MA52,7,FALSE),"")</f>
        <v/>
      </c>
      <c r="NQ58" s="385" t="str">
        <f ca="1">IF(NH58&lt;&gt;"",VLOOKUP(NH58,LU4:MA52,5,FALSE),"")</f>
        <v/>
      </c>
      <c r="NR58" s="385" t="str">
        <f ca="1">IF(NH58&lt;&gt;"",VLOOKUP(NH58,LU4:MC52,9,FALSE),"")</f>
        <v/>
      </c>
      <c r="NS58" s="385" t="str">
        <f t="shared" ca="1" si="5267"/>
        <v/>
      </c>
      <c r="NT58" s="385" t="str">
        <f t="shared" ref="NT58" ca="1" si="5443">IF(NH58&lt;&gt;"",RANK(NS58,NS56:NS59),"")</f>
        <v/>
      </c>
      <c r="NU58" s="385" t="str">
        <f t="shared" ref="NU58" ca="1" si="5444">IF(NH58&lt;&gt;"",SUMPRODUCT((NS56:NS59=NS58)*(NN56:NN59&gt;NN58)),"")</f>
        <v/>
      </c>
      <c r="NV58" s="385" t="str">
        <f t="shared" ref="NV58" ca="1" si="5445">IF(NH58&lt;&gt;"",SUMPRODUCT((NS56:NS59=NS58)*(NN56:NN59=NN58)*(NL56:NL59&gt;NL58)),"")</f>
        <v/>
      </c>
      <c r="NW58" s="385" t="str">
        <f t="shared" ref="NW58" ca="1" si="5446">IF(NH58&lt;&gt;"",SUMPRODUCT((NS56:NS59=NS58)*(NN56:NN59=NN58)*(NL56:NL59=NL58)*(NP56:NP59&gt;NP58)),"")</f>
        <v/>
      </c>
      <c r="NX58" s="385" t="str">
        <f t="shared" ref="NX58" ca="1" si="5447">IF(NH58&lt;&gt;"",SUMPRODUCT((NS56:NS59=NS58)*(NN56:NN59=NN58)*(NL56:NL59=NL58)*(NP56:NP59=NP58)*(NQ56:NQ59&gt;NQ58)),"")</f>
        <v/>
      </c>
      <c r="NY58" s="385" t="str">
        <f t="shared" ref="NY58" ca="1" si="5448">IF(NH58&lt;&gt;"",SUMPRODUCT((NS56:NS59=NS58)*(NN56:NN59=NN58)*(NL56:NL59=NL58)*(NP56:NP59=NP58)*(NQ56:NQ59=NQ58)*(NR56:NR59&gt;NR58)),"")</f>
        <v/>
      </c>
      <c r="NZ58" s="385" t="str">
        <f t="shared" ca="1" si="5274"/>
        <v/>
      </c>
      <c r="QH58" s="385">
        <f ca="1">IF(COUNTIF(QH4:QH7,4)=4,1,SUMPRODUCT((QH4:QH7=QH6)*(QG4:QG7=QG6)*(QE4:QE7&gt;QE6))+1)</f>
        <v>1</v>
      </c>
      <c r="QS58" s="385">
        <f t="shared" ref="QS58" ca="1" si="5449">IF(QT6&lt;&gt;"",SUMPRODUCT((RA4:RA7=RA6)*(QZ4:QZ7=QZ6)*(QX4:QX7=QX6)*(QY4:QY7=QY6)),"")</f>
        <v>4</v>
      </c>
      <c r="QT58" s="385" t="str">
        <f t="shared" ref="QT58" ca="1" si="5450">IF(AND(QS58&lt;&gt;"",QS58&gt;1),QT6,"")</f>
        <v>Norway</v>
      </c>
      <c r="QU58" s="385">
        <f ca="1">SUMPRODUCT((TY3:TY54=QT58)*(UB3:UB54=QT59)*(UC3:UC54="W"))+SUMPRODUCT((TY3:TY54=QT58)*(UB3:UB54=QT60)*(UC3:UC54="W"))+SUMPRODUCT((TY3:TY54=QT58)*(UB3:UB54=QT56)*(UC3:UC54="W"))+SUMPRODUCT((TY3:TY54=QT58)*(UB3:UB54=QT57)*(UC3:UC54="W"))+SUMPRODUCT((TY3:TY54=QT59)*(UB3:UB54=QT58)*(UD3:UD54="W"))+SUMPRODUCT((TY3:TY54=QT60)*(UB3:UB54=QT58)*(UD3:UD54="W"))+SUMPRODUCT((TY3:TY54=QT56)*(UB3:UB54=QT58)*(UD3:UD54="W"))+SUMPRODUCT((TY3:TY54=QT57)*(UB3:UB54=QT58)*(UD3:UD54="W"))</f>
        <v>0</v>
      </c>
      <c r="QV58" s="385">
        <f ca="1">SUMPRODUCT((TY3:TY54=QT58)*(UB3:UB54=QT59)*(UC3:UC54="D"))+SUMPRODUCT((TY3:TY54=QT58)*(UB3:UB54=QT60)*(UC3:UC54="D"))+SUMPRODUCT((TY3:TY54=QT58)*(UB3:UB54=QT56)*(UC3:UC54="D"))+SUMPRODUCT((TY3:TY54=QT58)*(UB3:UB54=QT57)*(UC3:UC54="D"))+SUMPRODUCT((TY3:TY54=QT59)*(UB3:UB54=QT58)*(UC3:UC54="D"))+SUMPRODUCT((TY3:TY54=QT60)*(UB3:UB54=QT58)*(UC3:UC54="D"))+SUMPRODUCT((TY3:TY54=QT56)*(UB3:UB54=QT58)*(UC3:UC54="D"))+SUMPRODUCT((TY3:TY54=QT57)*(UB3:UB54=QT58)*(UC3:UC54="D"))</f>
        <v>0</v>
      </c>
      <c r="QW58" s="385">
        <f ca="1">SUMPRODUCT((TY3:TY54=QT58)*(UB3:UB54=QT59)*(UC3:UC54="L"))+SUMPRODUCT((TY3:TY54=QT58)*(UB3:UB54=QT60)*(UC3:UC54="L"))+SUMPRODUCT((TY3:TY54=QT58)*(UB3:UB54=QT56)*(UC3:UC54="L"))+SUMPRODUCT((TY3:TY54=QT58)*(UB3:UB54=QT57)*(UC3:UC54="L"))+SUMPRODUCT((TY3:TY54=QT59)*(UB3:UB54=QT58)*(UD3:UD54="L"))+SUMPRODUCT((TY3:TY54=QT60)*(UB3:UB54=QT58)*(UD3:UD54="L"))+SUMPRODUCT((TY3:TY54=QT56)*(UB3:UB54=QT58)*(UD3:UD54="L"))+SUMPRODUCT((TY3:TY54=QT57)*(UB3:UB54=QT58)*(UD3:UD54="L"))</f>
        <v>0</v>
      </c>
      <c r="QX58" s="385">
        <f ca="1">SUMPRODUCT((TY3:TY54=QT58)*(UB3:UB54=QT59)*TZ3:TZ54)+SUMPRODUCT((TY3:TY54=QT58)*(UB3:UB54=QT60)*TZ3:TZ54)+SUMPRODUCT((TY3:TY54=QT58)*(UB3:UB54=QT56)*TZ3:TZ54)+SUMPRODUCT((TY3:TY54=QT58)*(UB3:UB54=QT57)*TZ3:TZ54)+SUMPRODUCT((TY3:TY54=QT59)*(UB3:UB54=QT58)*UA3:UA54)+SUMPRODUCT((TY3:TY54=QT60)*(UB3:UB54=QT58)*UA3:UA54)+SUMPRODUCT((TY3:TY54=QT56)*(UB3:UB54=QT58)*UA3:UA54)+SUMPRODUCT((TY3:TY54=QT57)*(UB3:UB54=QT58)*UA3:UA54)</f>
        <v>0</v>
      </c>
      <c r="QY58" s="385">
        <f ca="1">SUMPRODUCT((TY3:TY54=QT58)*(UB3:UB54=QT59)*UA3:UA54)+SUMPRODUCT((TY3:TY54=QT58)*(UB3:UB54=QT60)*UA3:UA54)+SUMPRODUCT((TY3:TY54=QT58)*(UB3:UB54=QT56)*UA3:UA54)+SUMPRODUCT((TY3:TY54=QT58)*(UB3:UB54=QT57)*UA3:UA54)+SUMPRODUCT((TY3:TY54=QT59)*(UB3:UB54=QT58)*TZ3:TZ54)+SUMPRODUCT((TY3:TY54=QT60)*(UB3:UB54=QT58)*TZ3:TZ54)+SUMPRODUCT((TY3:TY54=QT56)*(UB3:UB54=QT58)*TZ3:TZ54)+SUMPRODUCT((TY3:TY54=QT57)*(UB3:UB54=QT58)*TZ3:TZ54)</f>
        <v>0</v>
      </c>
      <c r="QZ58" s="385">
        <f t="shared" ca="1" si="5145"/>
        <v>1000</v>
      </c>
      <c r="RA58" s="385">
        <f t="shared" ca="1" si="5146"/>
        <v>0</v>
      </c>
      <c r="RB58" s="385">
        <f ca="1">IF(QT58&lt;&gt;"",VLOOKUP(QT58,QA4:QG52,7,FALSE),"")</f>
        <v>1000</v>
      </c>
      <c r="RC58" s="385">
        <f ca="1">IF(QT58&lt;&gt;"",VLOOKUP(QT58,QA4:QG52,5,FALSE),"")</f>
        <v>0</v>
      </c>
      <c r="RD58" s="385">
        <f ca="1">IF(QT58&lt;&gt;"",VLOOKUP(QT58,QA4:QI52,9,FALSE),"")</f>
        <v>24</v>
      </c>
      <c r="RE58" s="385">
        <f t="shared" ca="1" si="5147"/>
        <v>0</v>
      </c>
      <c r="RF58" s="385">
        <f t="shared" ref="RF58" ca="1" si="5451">IF(QT58&lt;&gt;"",RANK(RE58,RE56:RE60),"")</f>
        <v>1</v>
      </c>
      <c r="RG58" s="385">
        <f t="shared" ref="RG58" ca="1" si="5452">IF(QT58&lt;&gt;"",SUMPRODUCT((RE56:RE60=RE58)*(QZ56:QZ60&gt;QZ58)),"")</f>
        <v>0</v>
      </c>
      <c r="RH58" s="385">
        <f t="shared" ref="RH58" ca="1" si="5453">IF(QT58&lt;&gt;"",SUMPRODUCT((RE56:RE60=RE58)*(QZ56:QZ60=QZ58)*(QX56:QX60&gt;QX58)),"")</f>
        <v>0</v>
      </c>
      <c r="RI58" s="385">
        <f t="shared" ref="RI58" ca="1" si="5454">IF(QT58&lt;&gt;"",SUMPRODUCT((RE56:RE60=RE58)*(QZ56:QZ60=QZ58)*(QX56:QX60=QX58)*(RB56:RB60&gt;RB58)),"")</f>
        <v>0</v>
      </c>
      <c r="RJ58" s="385">
        <f t="shared" ref="RJ58" ca="1" si="5455">IF(QT58&lt;&gt;"",SUMPRODUCT((RE56:RE60=RE58)*(QZ56:QZ60=QZ58)*(QX56:QX60=QX58)*(RB56:RB60=RB58)*(RC56:RC60&gt;RC58)),"")</f>
        <v>0</v>
      </c>
      <c r="RK58" s="385">
        <f t="shared" ref="RK58" ca="1" si="5456">IF(QT58&lt;&gt;"",SUMPRODUCT((RE56:RE60=RE58)*(QZ56:QZ60=QZ58)*(QX56:QX60=QX58)*(RB56:RB60=RB58)*(RC56:RC60=RC58)*(RD56:RD60&gt;RD58)),"")</f>
        <v>1</v>
      </c>
      <c r="RL58" s="385">
        <f t="shared" ca="1" si="5154"/>
        <v>2</v>
      </c>
      <c r="RM58" s="385" t="str">
        <f t="shared" ref="RM58" ca="1" si="5457">IF(RN6&lt;&gt;"",SUMPRODUCT((RU4:RU7=RU6)*(RT4:RT7=RT6)*(RR4:RR7=RR6)*(RS4:RS7=RS6)),"")</f>
        <v/>
      </c>
      <c r="RN58" s="385" t="str">
        <f t="shared" ref="RN58" ca="1" si="5458">IF(AND(RM58&lt;&gt;"",RM58&gt;1),RN6,"")</f>
        <v/>
      </c>
      <c r="RO58" s="385">
        <f ca="1">SUMPRODUCT((TY3:TY54=RN58)*(UB3:UB54=RN59)*(UC3:UC54="W"))+SUMPRODUCT((TY3:TY54=RN58)*(UB3:UB54=RN60)*(UC3:UC54="W"))+SUMPRODUCT((TY3:TY54=RN58)*(UB3:UB54=RN57)*(UC3:UC54="W"))+SUMPRODUCT((TY3:TY54=RN59)*(UB3:UB54=RN58)*(UD3:UD54="W"))+SUMPRODUCT((TY3:TY54=RN60)*(UB3:UB54=RN58)*(UD3:UD54="W"))+SUMPRODUCT((TY3:TY54=RN57)*(UB3:UB54=RN58)*(UD3:UD54="W"))</f>
        <v>0</v>
      </c>
      <c r="RP58" s="385">
        <f ca="1">SUMPRODUCT((TY3:TY54=RN58)*(UB3:UB54=RN59)*(UC3:UC54="D"))+SUMPRODUCT((TY3:TY54=RN58)*(UB3:UB54=RN60)*(UC3:UC54="D"))+SUMPRODUCT((TY3:TY54=RN58)*(UB3:UB54=RN57)*(UC3:UC54="D"))+SUMPRODUCT((TY3:TY54=RN59)*(UB3:UB54=RN58)*(UC3:UC54="D"))+SUMPRODUCT((TY3:TY54=RN60)*(UB3:UB54=RN58)*(UC3:UC54="D"))+SUMPRODUCT((TY3:TY54=RN57)*(UB3:UB54=RN58)*(UC3:UC54="D"))</f>
        <v>0</v>
      </c>
      <c r="RQ58" s="385">
        <f ca="1">SUMPRODUCT((TY3:TY54=RN58)*(UB3:UB54=RN59)*(UC3:UC54="L"))+SUMPRODUCT((TY3:TY54=RN58)*(UB3:UB54=RN60)*(UC3:UC54="L"))+SUMPRODUCT((TY3:TY54=RN58)*(UB3:UB54=RN57)*(UC3:UC54="L"))+SUMPRODUCT((TY3:TY54=RN59)*(UB3:UB54=RN58)*(UD3:UD54="L"))+SUMPRODUCT((TY3:TY54=RN60)*(UB3:UB54=RN58)*(UD3:UD54="L"))+SUMPRODUCT((TY3:TY54=RN57)*(UB3:UB54=RN58)*(UD3:UD54="L"))</f>
        <v>0</v>
      </c>
      <c r="RR58" s="385">
        <f ca="1">SUMPRODUCT((TY3:TY54=RN58)*(UB3:UB54=RN59)*TZ3:TZ54)+SUMPRODUCT((TY3:TY54=RN58)*(UB3:UB54=RN60)*TZ3:TZ54)+SUMPRODUCT((TY3:TY54=RN58)*(UB3:UB54=RN56)*TZ3:TZ54)+SUMPRODUCT((TY3:TY54=RN58)*(UB3:UB54=RN57)*TZ3:TZ54)+SUMPRODUCT((TY3:TY54=RN59)*(UB3:UB54=RN58)*UA3:UA54)+SUMPRODUCT((TY3:TY54=RN60)*(UB3:UB54=RN58)*UA3:UA54)+SUMPRODUCT((TY3:TY54=RN56)*(UB3:UB54=RN58)*UA3:UA54)+SUMPRODUCT((TY3:TY54=RN57)*(UB3:UB54=RN58)*UA3:UA54)</f>
        <v>0</v>
      </c>
      <c r="RS58" s="385">
        <f ca="1">SUMPRODUCT((TY3:TY54=RN58)*(UB3:UB54=RN59)*UA3:UA54)+SUMPRODUCT((TY3:TY54=RN58)*(UB3:UB54=RN60)*UA3:UA54)+SUMPRODUCT((TY3:TY54=RN58)*(UB3:UB54=RN56)*UA3:UA54)+SUMPRODUCT((TY3:TY54=RN58)*(UB3:UB54=RN57)*UA3:UA54)+SUMPRODUCT((TY3:TY54=RN59)*(UB3:UB54=RN58)*TZ3:TZ54)+SUMPRODUCT((TY3:TY54=RN60)*(UB3:UB54=RN58)*TZ3:TZ54)+SUMPRODUCT((TY3:TY54=RN56)*(UB3:UB54=RN58)*TZ3:TZ54)+SUMPRODUCT((TY3:TY54=RN57)*(UB3:UB54=RN58)*TZ3:TZ54)</f>
        <v>0</v>
      </c>
      <c r="RT58" s="385">
        <f t="shared" ca="1" si="5285"/>
        <v>1000</v>
      </c>
      <c r="RU58" s="385" t="str">
        <f t="shared" ca="1" si="5286"/>
        <v/>
      </c>
      <c r="RV58" s="385" t="str">
        <f ca="1">IF(RN58&lt;&gt;"",VLOOKUP(RN58,QA4:QG52,7,FALSE),"")</f>
        <v/>
      </c>
      <c r="RW58" s="385" t="str">
        <f ca="1">IF(RN58&lt;&gt;"",VLOOKUP(RN58,QA4:QG52,5,FALSE),"")</f>
        <v/>
      </c>
      <c r="RX58" s="385" t="str">
        <f ca="1">IF(RN58&lt;&gt;"",VLOOKUP(RN58,QA4:QI52,9,FALSE),"")</f>
        <v/>
      </c>
      <c r="RY58" s="385" t="str">
        <f t="shared" ca="1" si="5287"/>
        <v/>
      </c>
      <c r="RZ58" s="385" t="str">
        <f t="shared" ref="RZ58" ca="1" si="5459">IF(RN58&lt;&gt;"",RANK(RY58,RY56:RY59),"")</f>
        <v/>
      </c>
      <c r="SA58" s="385" t="str">
        <f t="shared" ref="SA58" ca="1" si="5460">IF(RN58&lt;&gt;"",SUMPRODUCT((RY56:RY59=RY58)*(RT56:RT59&gt;RT58)),"")</f>
        <v/>
      </c>
      <c r="SB58" s="385" t="str">
        <f t="shared" ref="SB58" ca="1" si="5461">IF(RN58&lt;&gt;"",SUMPRODUCT((RY56:RY59=RY58)*(RT56:RT59=RT58)*(RR56:RR59&gt;RR58)),"")</f>
        <v/>
      </c>
      <c r="SC58" s="385" t="str">
        <f t="shared" ref="SC58" ca="1" si="5462">IF(RN58&lt;&gt;"",SUMPRODUCT((RY56:RY59=RY58)*(RT56:RT59=RT58)*(RR56:RR59=RR58)*(RV56:RV59&gt;RV58)),"")</f>
        <v/>
      </c>
      <c r="SD58" s="385" t="str">
        <f t="shared" ref="SD58" ca="1" si="5463">IF(RN58&lt;&gt;"",SUMPRODUCT((RY56:RY59=RY58)*(RT56:RT59=RT58)*(RR56:RR59=RR58)*(RV56:RV59=RV58)*(RW56:RW59&gt;RW58)),"")</f>
        <v/>
      </c>
      <c r="SE58" s="385" t="str">
        <f t="shared" ref="SE58" ca="1" si="5464">IF(RN58&lt;&gt;"",SUMPRODUCT((RY56:RY59=RY58)*(RT56:RT59=RT58)*(RR56:RR59=RR58)*(RV56:RV59=RV58)*(RW56:RW59=RW58)*(RX56:RX59&gt;RX58)),"")</f>
        <v/>
      </c>
      <c r="SF58" s="385" t="str">
        <f t="shared" ca="1" si="5294"/>
        <v/>
      </c>
      <c r="UN58" s="385">
        <f ca="1">IF(COUNTIF(UN4:UN7,4)=4,1,SUMPRODUCT((UN4:UN7=UN6)*(UM4:UM7=UM6)*(UK4:UK7&gt;UK6))+1)</f>
        <v>1</v>
      </c>
      <c r="UY58" s="385">
        <f t="shared" ref="UY58" ca="1" si="5465">IF(UZ6&lt;&gt;"",SUMPRODUCT((VG4:VG7=VG6)*(VF4:VF7=VF6)*(VD4:VD7=VD6)*(VE4:VE7=VE6)),"")</f>
        <v>4</v>
      </c>
      <c r="UZ58" s="385" t="str">
        <f t="shared" ref="UZ58" ca="1" si="5466">IF(AND(UY58&lt;&gt;"",UY58&gt;1),UZ6,"")</f>
        <v>Norway</v>
      </c>
      <c r="VA58" s="385">
        <f ca="1">SUMPRODUCT((YE3:YE54=UZ58)*(YH3:YH54=UZ59)*(YI3:YI54="W"))+SUMPRODUCT((YE3:YE54=UZ58)*(YH3:YH54=UZ60)*(YI3:YI54="W"))+SUMPRODUCT((YE3:YE54=UZ58)*(YH3:YH54=UZ56)*(YI3:YI54="W"))+SUMPRODUCT((YE3:YE54=UZ58)*(YH3:YH54=UZ57)*(YI3:YI54="W"))+SUMPRODUCT((YE3:YE54=UZ59)*(YH3:YH54=UZ58)*(YJ3:YJ54="W"))+SUMPRODUCT((YE3:YE54=UZ60)*(YH3:YH54=UZ58)*(YJ3:YJ54="W"))+SUMPRODUCT((YE3:YE54=UZ56)*(YH3:YH54=UZ58)*(YJ3:YJ54="W"))+SUMPRODUCT((YE3:YE54=UZ57)*(YH3:YH54=UZ58)*(YJ3:YJ54="W"))</f>
        <v>0</v>
      </c>
      <c r="VB58" s="385">
        <f ca="1">SUMPRODUCT((YE3:YE54=UZ58)*(YH3:YH54=UZ59)*(YI3:YI54="D"))+SUMPRODUCT((YE3:YE54=UZ58)*(YH3:YH54=UZ60)*(YI3:YI54="D"))+SUMPRODUCT((YE3:YE54=UZ58)*(YH3:YH54=UZ56)*(YI3:YI54="D"))+SUMPRODUCT((YE3:YE54=UZ58)*(YH3:YH54=UZ57)*(YI3:YI54="D"))+SUMPRODUCT((YE3:YE54=UZ59)*(YH3:YH54=UZ58)*(YI3:YI54="D"))+SUMPRODUCT((YE3:YE54=UZ60)*(YH3:YH54=UZ58)*(YI3:YI54="D"))+SUMPRODUCT((YE3:YE54=UZ56)*(YH3:YH54=UZ58)*(YI3:YI54="D"))+SUMPRODUCT((YE3:YE54=UZ57)*(YH3:YH54=UZ58)*(YI3:YI54="D"))</f>
        <v>0</v>
      </c>
      <c r="VC58" s="385">
        <f ca="1">SUMPRODUCT((YE3:YE54=UZ58)*(YH3:YH54=UZ59)*(YI3:YI54="L"))+SUMPRODUCT((YE3:YE54=UZ58)*(YH3:YH54=UZ60)*(YI3:YI54="L"))+SUMPRODUCT((YE3:YE54=UZ58)*(YH3:YH54=UZ56)*(YI3:YI54="L"))+SUMPRODUCT((YE3:YE54=UZ58)*(YH3:YH54=UZ57)*(YI3:YI54="L"))+SUMPRODUCT((YE3:YE54=UZ59)*(YH3:YH54=UZ58)*(YJ3:YJ54="L"))+SUMPRODUCT((YE3:YE54=UZ60)*(YH3:YH54=UZ58)*(YJ3:YJ54="L"))+SUMPRODUCT((YE3:YE54=UZ56)*(YH3:YH54=UZ58)*(YJ3:YJ54="L"))+SUMPRODUCT((YE3:YE54=UZ57)*(YH3:YH54=UZ58)*(YJ3:YJ54="L"))</f>
        <v>0</v>
      </c>
      <c r="VD58" s="385">
        <f ca="1">SUMPRODUCT((YE3:YE54=UZ58)*(YH3:YH54=UZ59)*YF3:YF54)+SUMPRODUCT((YE3:YE54=UZ58)*(YH3:YH54=UZ60)*YF3:YF54)+SUMPRODUCT((YE3:YE54=UZ58)*(YH3:YH54=UZ56)*YF3:YF54)+SUMPRODUCT((YE3:YE54=UZ58)*(YH3:YH54=UZ57)*YF3:YF54)+SUMPRODUCT((YE3:YE54=UZ59)*(YH3:YH54=UZ58)*YG3:YG54)+SUMPRODUCT((YE3:YE54=UZ60)*(YH3:YH54=UZ58)*YG3:YG54)+SUMPRODUCT((YE3:YE54=UZ56)*(YH3:YH54=UZ58)*YG3:YG54)+SUMPRODUCT((YE3:YE54=UZ57)*(YH3:YH54=UZ58)*YG3:YG54)</f>
        <v>0</v>
      </c>
      <c r="VE58" s="385">
        <f ca="1">SUMPRODUCT((YE3:YE54=UZ58)*(YH3:YH54=UZ59)*YG3:YG54)+SUMPRODUCT((YE3:YE54=UZ58)*(YH3:YH54=UZ60)*YG3:YG54)+SUMPRODUCT((YE3:YE54=UZ58)*(YH3:YH54=UZ56)*YG3:YG54)+SUMPRODUCT((YE3:YE54=UZ58)*(YH3:YH54=UZ57)*YG3:YG54)+SUMPRODUCT((YE3:YE54=UZ59)*(YH3:YH54=UZ58)*YF3:YF54)+SUMPRODUCT((YE3:YE54=UZ60)*(YH3:YH54=UZ58)*YF3:YF54)+SUMPRODUCT((YE3:YE54=UZ56)*(YH3:YH54=UZ58)*YF3:YF54)+SUMPRODUCT((YE3:YE54=UZ57)*(YH3:YH54=UZ58)*YF3:YF54)</f>
        <v>0</v>
      </c>
      <c r="VF58" s="385">
        <f t="shared" ca="1" si="5157"/>
        <v>1000</v>
      </c>
      <c r="VG58" s="385">
        <f t="shared" ca="1" si="5158"/>
        <v>0</v>
      </c>
      <c r="VH58" s="385">
        <f ca="1">IF(UZ58&lt;&gt;"",VLOOKUP(UZ58,UG4:UM52,7,FALSE),"")</f>
        <v>1000</v>
      </c>
      <c r="VI58" s="385">
        <f ca="1">IF(UZ58&lt;&gt;"",VLOOKUP(UZ58,UG4:UM52,5,FALSE),"")</f>
        <v>0</v>
      </c>
      <c r="VJ58" s="385">
        <f ca="1">IF(UZ58&lt;&gt;"",VLOOKUP(UZ58,UG4:UO52,9,FALSE),"")</f>
        <v>24</v>
      </c>
      <c r="VK58" s="385">
        <f t="shared" ca="1" si="5159"/>
        <v>0</v>
      </c>
      <c r="VL58" s="385">
        <f t="shared" ref="VL58" ca="1" si="5467">IF(UZ58&lt;&gt;"",RANK(VK58,VK56:VK60),"")</f>
        <v>1</v>
      </c>
      <c r="VM58" s="385">
        <f t="shared" ref="VM58" ca="1" si="5468">IF(UZ58&lt;&gt;"",SUMPRODUCT((VK56:VK60=VK58)*(VF56:VF60&gt;VF58)),"")</f>
        <v>0</v>
      </c>
      <c r="VN58" s="385">
        <f t="shared" ref="VN58" ca="1" si="5469">IF(UZ58&lt;&gt;"",SUMPRODUCT((VK56:VK60=VK58)*(VF56:VF60=VF58)*(VD56:VD60&gt;VD58)),"")</f>
        <v>0</v>
      </c>
      <c r="VO58" s="385">
        <f t="shared" ref="VO58" ca="1" si="5470">IF(UZ58&lt;&gt;"",SUMPRODUCT((VK56:VK60=VK58)*(VF56:VF60=VF58)*(VD56:VD60=VD58)*(VH56:VH60&gt;VH58)),"")</f>
        <v>0</v>
      </c>
      <c r="VP58" s="385">
        <f t="shared" ref="VP58" ca="1" si="5471">IF(UZ58&lt;&gt;"",SUMPRODUCT((VK56:VK60=VK58)*(VF56:VF60=VF58)*(VD56:VD60=VD58)*(VH56:VH60=VH58)*(VI56:VI60&gt;VI58)),"")</f>
        <v>0</v>
      </c>
      <c r="VQ58" s="385">
        <f t="shared" ref="VQ58" ca="1" si="5472">IF(UZ58&lt;&gt;"",SUMPRODUCT((VK56:VK60=VK58)*(VF56:VF60=VF58)*(VD56:VD60=VD58)*(VH56:VH60=VH58)*(VI56:VI60=VI58)*(VJ56:VJ60&gt;VJ58)),"")</f>
        <v>1</v>
      </c>
      <c r="VR58" s="385">
        <f t="shared" ca="1" si="5166"/>
        <v>2</v>
      </c>
      <c r="VS58" s="385" t="str">
        <f t="shared" ref="VS58" ca="1" si="5473">IF(VT6&lt;&gt;"",SUMPRODUCT((WA4:WA7=WA6)*(VZ4:VZ7=VZ6)*(VX4:VX7=VX6)*(VY4:VY7=VY6)),"")</f>
        <v/>
      </c>
      <c r="VT58" s="385" t="str">
        <f t="shared" ref="VT58" ca="1" si="5474">IF(AND(VS58&lt;&gt;"",VS58&gt;1),VT6,"")</f>
        <v/>
      </c>
      <c r="VU58" s="385">
        <f ca="1">SUMPRODUCT((YE3:YE54=VT58)*(YH3:YH54=VT59)*(YI3:YI54="W"))+SUMPRODUCT((YE3:YE54=VT58)*(YH3:YH54=VT60)*(YI3:YI54="W"))+SUMPRODUCT((YE3:YE54=VT58)*(YH3:YH54=VT57)*(YI3:YI54="W"))+SUMPRODUCT((YE3:YE54=VT59)*(YH3:YH54=VT58)*(YJ3:YJ54="W"))+SUMPRODUCT((YE3:YE54=VT60)*(YH3:YH54=VT58)*(YJ3:YJ54="W"))+SUMPRODUCT((YE3:YE54=VT57)*(YH3:YH54=VT58)*(YJ3:YJ54="W"))</f>
        <v>0</v>
      </c>
      <c r="VV58" s="385">
        <f ca="1">SUMPRODUCT((YE3:YE54=VT58)*(YH3:YH54=VT59)*(YI3:YI54="D"))+SUMPRODUCT((YE3:YE54=VT58)*(YH3:YH54=VT60)*(YI3:YI54="D"))+SUMPRODUCT((YE3:YE54=VT58)*(YH3:YH54=VT57)*(YI3:YI54="D"))+SUMPRODUCT((YE3:YE54=VT59)*(YH3:YH54=VT58)*(YI3:YI54="D"))+SUMPRODUCT((YE3:YE54=VT60)*(YH3:YH54=VT58)*(YI3:YI54="D"))+SUMPRODUCT((YE3:YE54=VT57)*(YH3:YH54=VT58)*(YI3:YI54="D"))</f>
        <v>0</v>
      </c>
      <c r="VW58" s="385">
        <f ca="1">SUMPRODUCT((YE3:YE54=VT58)*(YH3:YH54=VT59)*(YI3:YI54="L"))+SUMPRODUCT((YE3:YE54=VT58)*(YH3:YH54=VT60)*(YI3:YI54="L"))+SUMPRODUCT((YE3:YE54=VT58)*(YH3:YH54=VT57)*(YI3:YI54="L"))+SUMPRODUCT((YE3:YE54=VT59)*(YH3:YH54=VT58)*(YJ3:YJ54="L"))+SUMPRODUCT((YE3:YE54=VT60)*(YH3:YH54=VT58)*(YJ3:YJ54="L"))+SUMPRODUCT((YE3:YE54=VT57)*(YH3:YH54=VT58)*(YJ3:YJ54="L"))</f>
        <v>0</v>
      </c>
      <c r="VX58" s="385">
        <f ca="1">SUMPRODUCT((YE3:YE54=VT58)*(YH3:YH54=VT59)*YF3:YF54)+SUMPRODUCT((YE3:YE54=VT58)*(YH3:YH54=VT60)*YF3:YF54)+SUMPRODUCT((YE3:YE54=VT58)*(YH3:YH54=VT56)*YF3:YF54)+SUMPRODUCT((YE3:YE54=VT58)*(YH3:YH54=VT57)*YF3:YF54)+SUMPRODUCT((YE3:YE54=VT59)*(YH3:YH54=VT58)*YG3:YG54)+SUMPRODUCT((YE3:YE54=VT60)*(YH3:YH54=VT58)*YG3:YG54)+SUMPRODUCT((YE3:YE54=VT56)*(YH3:YH54=VT58)*YG3:YG54)+SUMPRODUCT((YE3:YE54=VT57)*(YH3:YH54=VT58)*YG3:YG54)</f>
        <v>0</v>
      </c>
      <c r="VY58" s="385">
        <f ca="1">SUMPRODUCT((YE3:YE54=VT58)*(YH3:YH54=VT59)*YG3:YG54)+SUMPRODUCT((YE3:YE54=VT58)*(YH3:YH54=VT60)*YG3:YG54)+SUMPRODUCT((YE3:YE54=VT58)*(YH3:YH54=VT56)*YG3:YG54)+SUMPRODUCT((YE3:YE54=VT58)*(YH3:YH54=VT57)*YG3:YG54)+SUMPRODUCT((YE3:YE54=VT59)*(YH3:YH54=VT58)*YF3:YF54)+SUMPRODUCT((YE3:YE54=VT60)*(YH3:YH54=VT58)*YF3:YF54)+SUMPRODUCT((YE3:YE54=VT56)*(YH3:YH54=VT58)*YF3:YF54)+SUMPRODUCT((YE3:YE54=VT57)*(YH3:YH54=VT58)*YF3:YF54)</f>
        <v>0</v>
      </c>
      <c r="VZ58" s="385">
        <f t="shared" ca="1" si="5305"/>
        <v>1000</v>
      </c>
      <c r="WA58" s="385" t="str">
        <f t="shared" ca="1" si="5306"/>
        <v/>
      </c>
      <c r="WB58" s="385" t="str">
        <f ca="1">IF(VT58&lt;&gt;"",VLOOKUP(VT58,UG4:UM52,7,FALSE),"")</f>
        <v/>
      </c>
      <c r="WC58" s="385" t="str">
        <f ca="1">IF(VT58&lt;&gt;"",VLOOKUP(VT58,UG4:UM52,5,FALSE),"")</f>
        <v/>
      </c>
      <c r="WD58" s="385" t="str">
        <f ca="1">IF(VT58&lt;&gt;"",VLOOKUP(VT58,UG4:UO52,9,FALSE),"")</f>
        <v/>
      </c>
      <c r="WE58" s="385" t="str">
        <f t="shared" ca="1" si="5307"/>
        <v/>
      </c>
      <c r="WF58" s="385" t="str">
        <f t="shared" ref="WF58" ca="1" si="5475">IF(VT58&lt;&gt;"",RANK(WE58,WE56:WE59),"")</f>
        <v/>
      </c>
      <c r="WG58" s="385" t="str">
        <f t="shared" ref="WG58" ca="1" si="5476">IF(VT58&lt;&gt;"",SUMPRODUCT((WE56:WE59=WE58)*(VZ56:VZ59&gt;VZ58)),"")</f>
        <v/>
      </c>
      <c r="WH58" s="385" t="str">
        <f t="shared" ref="WH58" ca="1" si="5477">IF(VT58&lt;&gt;"",SUMPRODUCT((WE56:WE59=WE58)*(VZ56:VZ59=VZ58)*(VX56:VX59&gt;VX58)),"")</f>
        <v/>
      </c>
      <c r="WI58" s="385" t="str">
        <f t="shared" ref="WI58" ca="1" si="5478">IF(VT58&lt;&gt;"",SUMPRODUCT((WE56:WE59=WE58)*(VZ56:VZ59=VZ58)*(VX56:VX59=VX58)*(WB56:WB59&gt;WB58)),"")</f>
        <v/>
      </c>
      <c r="WJ58" s="385" t="str">
        <f t="shared" ref="WJ58" ca="1" si="5479">IF(VT58&lt;&gt;"",SUMPRODUCT((WE56:WE59=WE58)*(VZ56:VZ59=VZ58)*(VX56:VX59=VX58)*(WB56:WB59=WB58)*(WC56:WC59&gt;WC58)),"")</f>
        <v/>
      </c>
      <c r="WK58" s="385" t="str">
        <f t="shared" ref="WK58" ca="1" si="5480">IF(VT58&lt;&gt;"",SUMPRODUCT((WE56:WE59=WE58)*(VZ56:VZ59=VZ58)*(VX56:VX59=VX58)*(WB56:WB59=WB58)*(WC56:WC59=WC58)*(WD56:WD59&gt;WD58)),"")</f>
        <v/>
      </c>
      <c r="WL58" s="385" t="str">
        <f t="shared" ca="1" si="5314"/>
        <v/>
      </c>
      <c r="YT58" s="385">
        <f ca="1">IF(COUNTIF(YT4:YT7,4)=4,1,SUMPRODUCT((YT4:YT7=YT6)*(YS4:YS7=YS6)*(YQ4:YQ7&gt;YQ6))+1)</f>
        <v>1</v>
      </c>
      <c r="ZE58" s="385">
        <f t="shared" ref="ZE58" ca="1" si="5481">IF(ZF6&lt;&gt;"",SUMPRODUCT((ZM4:ZM7=ZM6)*(ZL4:ZL7=ZL6)*(ZJ4:ZJ7=ZJ6)*(ZK4:ZK7=ZK6)),"")</f>
        <v>4</v>
      </c>
      <c r="ZF58" s="385" t="str">
        <f t="shared" ref="ZF58" ca="1" si="5482">IF(AND(ZE58&lt;&gt;"",ZE58&gt;1),ZF6,"")</f>
        <v>Norway</v>
      </c>
      <c r="ZG58" s="385">
        <f ca="1">SUMPRODUCT((ACK3:ACK54=ZF58)*(ACN3:ACN54=ZF59)*(ACO3:ACO54="W"))+SUMPRODUCT((ACK3:ACK54=ZF58)*(ACN3:ACN54=ZF60)*(ACO3:ACO54="W"))+SUMPRODUCT((ACK3:ACK54=ZF58)*(ACN3:ACN54=ZF56)*(ACO3:ACO54="W"))+SUMPRODUCT((ACK3:ACK54=ZF58)*(ACN3:ACN54=ZF57)*(ACO3:ACO54="W"))+SUMPRODUCT((ACK3:ACK54=ZF59)*(ACN3:ACN54=ZF58)*(ACP3:ACP54="W"))+SUMPRODUCT((ACK3:ACK54=ZF60)*(ACN3:ACN54=ZF58)*(ACP3:ACP54="W"))+SUMPRODUCT((ACK3:ACK54=ZF56)*(ACN3:ACN54=ZF58)*(ACP3:ACP54="W"))+SUMPRODUCT((ACK3:ACK54=ZF57)*(ACN3:ACN54=ZF58)*(ACP3:ACP54="W"))</f>
        <v>0</v>
      </c>
      <c r="ZH58" s="385">
        <f ca="1">SUMPRODUCT((ACK3:ACK54=ZF58)*(ACN3:ACN54=ZF59)*(ACO3:ACO54="D"))+SUMPRODUCT((ACK3:ACK54=ZF58)*(ACN3:ACN54=ZF60)*(ACO3:ACO54="D"))+SUMPRODUCT((ACK3:ACK54=ZF58)*(ACN3:ACN54=ZF56)*(ACO3:ACO54="D"))+SUMPRODUCT((ACK3:ACK54=ZF58)*(ACN3:ACN54=ZF57)*(ACO3:ACO54="D"))+SUMPRODUCT((ACK3:ACK54=ZF59)*(ACN3:ACN54=ZF58)*(ACO3:ACO54="D"))+SUMPRODUCT((ACK3:ACK54=ZF60)*(ACN3:ACN54=ZF58)*(ACO3:ACO54="D"))+SUMPRODUCT((ACK3:ACK54=ZF56)*(ACN3:ACN54=ZF58)*(ACO3:ACO54="D"))+SUMPRODUCT((ACK3:ACK54=ZF57)*(ACN3:ACN54=ZF58)*(ACO3:ACO54="D"))</f>
        <v>0</v>
      </c>
      <c r="ZI58" s="385">
        <f ca="1">SUMPRODUCT((ACK3:ACK54=ZF58)*(ACN3:ACN54=ZF59)*(ACO3:ACO54="L"))+SUMPRODUCT((ACK3:ACK54=ZF58)*(ACN3:ACN54=ZF60)*(ACO3:ACO54="L"))+SUMPRODUCT((ACK3:ACK54=ZF58)*(ACN3:ACN54=ZF56)*(ACO3:ACO54="L"))+SUMPRODUCT((ACK3:ACK54=ZF58)*(ACN3:ACN54=ZF57)*(ACO3:ACO54="L"))+SUMPRODUCT((ACK3:ACK54=ZF59)*(ACN3:ACN54=ZF58)*(ACP3:ACP54="L"))+SUMPRODUCT((ACK3:ACK54=ZF60)*(ACN3:ACN54=ZF58)*(ACP3:ACP54="L"))+SUMPRODUCT((ACK3:ACK54=ZF56)*(ACN3:ACN54=ZF58)*(ACP3:ACP54="L"))+SUMPRODUCT((ACK3:ACK54=ZF57)*(ACN3:ACN54=ZF58)*(ACP3:ACP54="L"))</f>
        <v>0</v>
      </c>
      <c r="ZJ58" s="385">
        <f ca="1">SUMPRODUCT((ACK3:ACK54=ZF58)*(ACN3:ACN54=ZF59)*ACL3:ACL54)+SUMPRODUCT((ACK3:ACK54=ZF58)*(ACN3:ACN54=ZF60)*ACL3:ACL54)+SUMPRODUCT((ACK3:ACK54=ZF58)*(ACN3:ACN54=ZF56)*ACL3:ACL54)+SUMPRODUCT((ACK3:ACK54=ZF58)*(ACN3:ACN54=ZF57)*ACL3:ACL54)+SUMPRODUCT((ACK3:ACK54=ZF59)*(ACN3:ACN54=ZF58)*ACM3:ACM54)+SUMPRODUCT((ACK3:ACK54=ZF60)*(ACN3:ACN54=ZF58)*ACM3:ACM54)+SUMPRODUCT((ACK3:ACK54=ZF56)*(ACN3:ACN54=ZF58)*ACM3:ACM54)+SUMPRODUCT((ACK3:ACK54=ZF57)*(ACN3:ACN54=ZF58)*ACM3:ACM54)</f>
        <v>0</v>
      </c>
      <c r="ZK58" s="385">
        <f ca="1">SUMPRODUCT((ACK3:ACK54=ZF58)*(ACN3:ACN54=ZF59)*ACM3:ACM54)+SUMPRODUCT((ACK3:ACK54=ZF58)*(ACN3:ACN54=ZF60)*ACM3:ACM54)+SUMPRODUCT((ACK3:ACK54=ZF58)*(ACN3:ACN54=ZF56)*ACM3:ACM54)+SUMPRODUCT((ACK3:ACK54=ZF58)*(ACN3:ACN54=ZF57)*ACM3:ACM54)+SUMPRODUCT((ACK3:ACK54=ZF59)*(ACN3:ACN54=ZF58)*ACL3:ACL54)+SUMPRODUCT((ACK3:ACK54=ZF60)*(ACN3:ACN54=ZF58)*ACL3:ACL54)+SUMPRODUCT((ACK3:ACK54=ZF56)*(ACN3:ACN54=ZF58)*ACL3:ACL54)+SUMPRODUCT((ACK3:ACK54=ZF57)*(ACN3:ACN54=ZF58)*ACL3:ACL54)</f>
        <v>0</v>
      </c>
      <c r="ZL58" s="385">
        <f t="shared" ca="1" si="5169"/>
        <v>1000</v>
      </c>
      <c r="ZM58" s="385">
        <f t="shared" ca="1" si="5170"/>
        <v>0</v>
      </c>
      <c r="ZN58" s="385">
        <f ca="1">IF(ZF58&lt;&gt;"",VLOOKUP(ZF58,YM4:YS52,7,FALSE),"")</f>
        <v>1000</v>
      </c>
      <c r="ZO58" s="385">
        <f ca="1">IF(ZF58&lt;&gt;"",VLOOKUP(ZF58,YM4:YS52,5,FALSE),"")</f>
        <v>0</v>
      </c>
      <c r="ZP58" s="385">
        <f ca="1">IF(ZF58&lt;&gt;"",VLOOKUP(ZF58,YM4:YU52,9,FALSE),"")</f>
        <v>24</v>
      </c>
      <c r="ZQ58" s="385">
        <f t="shared" ca="1" si="5171"/>
        <v>0</v>
      </c>
      <c r="ZR58" s="385">
        <f t="shared" ref="ZR58" ca="1" si="5483">IF(ZF58&lt;&gt;"",RANK(ZQ58,ZQ56:ZQ60),"")</f>
        <v>1</v>
      </c>
      <c r="ZS58" s="385">
        <f t="shared" ref="ZS58" ca="1" si="5484">IF(ZF58&lt;&gt;"",SUMPRODUCT((ZQ56:ZQ60=ZQ58)*(ZL56:ZL60&gt;ZL58)),"")</f>
        <v>0</v>
      </c>
      <c r="ZT58" s="385">
        <f t="shared" ref="ZT58" ca="1" si="5485">IF(ZF58&lt;&gt;"",SUMPRODUCT((ZQ56:ZQ60=ZQ58)*(ZL56:ZL60=ZL58)*(ZJ56:ZJ60&gt;ZJ58)),"")</f>
        <v>0</v>
      </c>
      <c r="ZU58" s="385">
        <f t="shared" ref="ZU58" ca="1" si="5486">IF(ZF58&lt;&gt;"",SUMPRODUCT((ZQ56:ZQ60=ZQ58)*(ZL56:ZL60=ZL58)*(ZJ56:ZJ60=ZJ58)*(ZN56:ZN60&gt;ZN58)),"")</f>
        <v>0</v>
      </c>
      <c r="ZV58" s="385">
        <f t="shared" ref="ZV58" ca="1" si="5487">IF(ZF58&lt;&gt;"",SUMPRODUCT((ZQ56:ZQ60=ZQ58)*(ZL56:ZL60=ZL58)*(ZJ56:ZJ60=ZJ58)*(ZN56:ZN60=ZN58)*(ZO56:ZO60&gt;ZO58)),"")</f>
        <v>0</v>
      </c>
      <c r="ZW58" s="385">
        <f t="shared" ref="ZW58" ca="1" si="5488">IF(ZF58&lt;&gt;"",SUMPRODUCT((ZQ56:ZQ60=ZQ58)*(ZL56:ZL60=ZL58)*(ZJ56:ZJ60=ZJ58)*(ZN56:ZN60=ZN58)*(ZO56:ZO60=ZO58)*(ZP56:ZP60&gt;ZP58)),"")</f>
        <v>1</v>
      </c>
      <c r="ZX58" s="385">
        <f t="shared" ca="1" si="5178"/>
        <v>2</v>
      </c>
      <c r="ZY58" s="385" t="str">
        <f t="shared" ref="ZY58" ca="1" si="5489">IF(ZZ6&lt;&gt;"",SUMPRODUCT((AAG4:AAG7=AAG6)*(AAF4:AAF7=AAF6)*(AAD4:AAD7=AAD6)*(AAE4:AAE7=AAE6)),"")</f>
        <v/>
      </c>
      <c r="ZZ58" s="385" t="str">
        <f t="shared" ref="ZZ58" ca="1" si="5490">IF(AND(ZY58&lt;&gt;"",ZY58&gt;1),ZZ6,"")</f>
        <v/>
      </c>
      <c r="AAA58" s="385">
        <f ca="1">SUMPRODUCT((ACK3:ACK54=ZZ58)*(ACN3:ACN54=ZZ59)*(ACO3:ACO54="W"))+SUMPRODUCT((ACK3:ACK54=ZZ58)*(ACN3:ACN54=ZZ60)*(ACO3:ACO54="W"))+SUMPRODUCT((ACK3:ACK54=ZZ58)*(ACN3:ACN54=ZZ57)*(ACO3:ACO54="W"))+SUMPRODUCT((ACK3:ACK54=ZZ59)*(ACN3:ACN54=ZZ58)*(ACP3:ACP54="W"))+SUMPRODUCT((ACK3:ACK54=ZZ60)*(ACN3:ACN54=ZZ58)*(ACP3:ACP54="W"))+SUMPRODUCT((ACK3:ACK54=ZZ57)*(ACN3:ACN54=ZZ58)*(ACP3:ACP54="W"))</f>
        <v>0</v>
      </c>
      <c r="AAB58" s="385">
        <f ca="1">SUMPRODUCT((ACK3:ACK54=ZZ58)*(ACN3:ACN54=ZZ59)*(ACO3:ACO54="D"))+SUMPRODUCT((ACK3:ACK54=ZZ58)*(ACN3:ACN54=ZZ60)*(ACO3:ACO54="D"))+SUMPRODUCT((ACK3:ACK54=ZZ58)*(ACN3:ACN54=ZZ57)*(ACO3:ACO54="D"))+SUMPRODUCT((ACK3:ACK54=ZZ59)*(ACN3:ACN54=ZZ58)*(ACO3:ACO54="D"))+SUMPRODUCT((ACK3:ACK54=ZZ60)*(ACN3:ACN54=ZZ58)*(ACO3:ACO54="D"))+SUMPRODUCT((ACK3:ACK54=ZZ57)*(ACN3:ACN54=ZZ58)*(ACO3:ACO54="D"))</f>
        <v>0</v>
      </c>
      <c r="AAC58" s="385">
        <f ca="1">SUMPRODUCT((ACK3:ACK54=ZZ58)*(ACN3:ACN54=ZZ59)*(ACO3:ACO54="L"))+SUMPRODUCT((ACK3:ACK54=ZZ58)*(ACN3:ACN54=ZZ60)*(ACO3:ACO54="L"))+SUMPRODUCT((ACK3:ACK54=ZZ58)*(ACN3:ACN54=ZZ57)*(ACO3:ACO54="L"))+SUMPRODUCT((ACK3:ACK54=ZZ59)*(ACN3:ACN54=ZZ58)*(ACP3:ACP54="L"))+SUMPRODUCT((ACK3:ACK54=ZZ60)*(ACN3:ACN54=ZZ58)*(ACP3:ACP54="L"))+SUMPRODUCT((ACK3:ACK54=ZZ57)*(ACN3:ACN54=ZZ58)*(ACP3:ACP54="L"))</f>
        <v>0</v>
      </c>
      <c r="AAD58" s="385">
        <f ca="1">SUMPRODUCT((ACK3:ACK54=ZZ58)*(ACN3:ACN54=ZZ59)*ACL3:ACL54)+SUMPRODUCT((ACK3:ACK54=ZZ58)*(ACN3:ACN54=ZZ60)*ACL3:ACL54)+SUMPRODUCT((ACK3:ACK54=ZZ58)*(ACN3:ACN54=ZZ56)*ACL3:ACL54)+SUMPRODUCT((ACK3:ACK54=ZZ58)*(ACN3:ACN54=ZZ57)*ACL3:ACL54)+SUMPRODUCT((ACK3:ACK54=ZZ59)*(ACN3:ACN54=ZZ58)*ACM3:ACM54)+SUMPRODUCT((ACK3:ACK54=ZZ60)*(ACN3:ACN54=ZZ58)*ACM3:ACM54)+SUMPRODUCT((ACK3:ACK54=ZZ56)*(ACN3:ACN54=ZZ58)*ACM3:ACM54)+SUMPRODUCT((ACK3:ACK54=ZZ57)*(ACN3:ACN54=ZZ58)*ACM3:ACM54)</f>
        <v>0</v>
      </c>
      <c r="AAE58" s="385">
        <f ca="1">SUMPRODUCT((ACK3:ACK54=ZZ58)*(ACN3:ACN54=ZZ59)*ACM3:ACM54)+SUMPRODUCT((ACK3:ACK54=ZZ58)*(ACN3:ACN54=ZZ60)*ACM3:ACM54)+SUMPRODUCT((ACK3:ACK54=ZZ58)*(ACN3:ACN54=ZZ56)*ACM3:ACM54)+SUMPRODUCT((ACK3:ACK54=ZZ58)*(ACN3:ACN54=ZZ57)*ACM3:ACM54)+SUMPRODUCT((ACK3:ACK54=ZZ59)*(ACN3:ACN54=ZZ58)*ACL3:ACL54)+SUMPRODUCT((ACK3:ACK54=ZZ60)*(ACN3:ACN54=ZZ58)*ACL3:ACL54)+SUMPRODUCT((ACK3:ACK54=ZZ56)*(ACN3:ACN54=ZZ58)*ACL3:ACL54)+SUMPRODUCT((ACK3:ACK54=ZZ57)*(ACN3:ACN54=ZZ58)*ACL3:ACL54)</f>
        <v>0</v>
      </c>
      <c r="AAF58" s="385">
        <f t="shared" ca="1" si="5325"/>
        <v>1000</v>
      </c>
      <c r="AAG58" s="385" t="str">
        <f t="shared" ca="1" si="5326"/>
        <v/>
      </c>
      <c r="AAH58" s="385" t="str">
        <f ca="1">IF(ZZ58&lt;&gt;"",VLOOKUP(ZZ58,YM4:YS52,7,FALSE),"")</f>
        <v/>
      </c>
      <c r="AAI58" s="385" t="str">
        <f ca="1">IF(ZZ58&lt;&gt;"",VLOOKUP(ZZ58,YM4:YS52,5,FALSE),"")</f>
        <v/>
      </c>
      <c r="AAJ58" s="385" t="str">
        <f ca="1">IF(ZZ58&lt;&gt;"",VLOOKUP(ZZ58,YM4:YU52,9,FALSE),"")</f>
        <v/>
      </c>
      <c r="AAK58" s="385" t="str">
        <f t="shared" ca="1" si="5327"/>
        <v/>
      </c>
      <c r="AAL58" s="385" t="str">
        <f t="shared" ref="AAL58" ca="1" si="5491">IF(ZZ58&lt;&gt;"",RANK(AAK58,AAK56:AAK59),"")</f>
        <v/>
      </c>
      <c r="AAM58" s="385" t="str">
        <f t="shared" ref="AAM58" ca="1" si="5492">IF(ZZ58&lt;&gt;"",SUMPRODUCT((AAK56:AAK59=AAK58)*(AAF56:AAF59&gt;AAF58)),"")</f>
        <v/>
      </c>
      <c r="AAN58" s="385" t="str">
        <f t="shared" ref="AAN58" ca="1" si="5493">IF(ZZ58&lt;&gt;"",SUMPRODUCT((AAK56:AAK59=AAK58)*(AAF56:AAF59=AAF58)*(AAD56:AAD59&gt;AAD58)),"")</f>
        <v/>
      </c>
      <c r="AAO58" s="385" t="str">
        <f t="shared" ref="AAO58" ca="1" si="5494">IF(ZZ58&lt;&gt;"",SUMPRODUCT((AAK56:AAK59=AAK58)*(AAF56:AAF59=AAF58)*(AAD56:AAD59=AAD58)*(AAH56:AAH59&gt;AAH58)),"")</f>
        <v/>
      </c>
      <c r="AAP58" s="385" t="str">
        <f t="shared" ref="AAP58" ca="1" si="5495">IF(ZZ58&lt;&gt;"",SUMPRODUCT((AAK56:AAK59=AAK58)*(AAF56:AAF59=AAF58)*(AAD56:AAD59=AAD58)*(AAH56:AAH59=AAH58)*(AAI56:AAI59&gt;AAI58)),"")</f>
        <v/>
      </c>
      <c r="AAQ58" s="385" t="str">
        <f t="shared" ref="AAQ58" ca="1" si="5496">IF(ZZ58&lt;&gt;"",SUMPRODUCT((AAK56:AAK59=AAK58)*(AAF56:AAF59=AAF58)*(AAD56:AAD59=AAD58)*(AAH56:AAH59=AAH58)*(AAI56:AAI59=AAI58)*(AAJ56:AAJ59&gt;AAJ58)),"")</f>
        <v/>
      </c>
      <c r="AAR58" s="385" t="str">
        <f t="shared" ca="1" si="5334"/>
        <v/>
      </c>
      <c r="ACZ58" s="385">
        <f ca="1">IF(COUNTIF(ACZ4:ACZ7,4)=4,1,SUMPRODUCT((ACZ4:ACZ7=ACZ6)*(ACY4:ACY7=ACY6)*(ACW4:ACW7&gt;ACW6))+1)</f>
        <v>1</v>
      </c>
      <c r="ADK58" s="385">
        <f t="shared" ref="ADK58" ca="1" si="5497">IF(ADL6&lt;&gt;"",SUMPRODUCT((ADS4:ADS7=ADS6)*(ADR4:ADR7=ADR6)*(ADP4:ADP7=ADP6)*(ADQ4:ADQ7=ADQ6)),"")</f>
        <v>4</v>
      </c>
      <c r="ADL58" s="385" t="str">
        <f t="shared" ref="ADL58" ca="1" si="5498">IF(AND(ADK58&lt;&gt;"",ADK58&gt;1),ADL6,"")</f>
        <v>Norway</v>
      </c>
      <c r="ADM58" s="385">
        <f ca="1">SUMPRODUCT((AGQ3:AGQ54=ADL58)*(AGT3:AGT54=ADL59)*(AGU3:AGU54="W"))+SUMPRODUCT((AGQ3:AGQ54=ADL58)*(AGT3:AGT54=ADL60)*(AGU3:AGU54="W"))+SUMPRODUCT((AGQ3:AGQ54=ADL58)*(AGT3:AGT54=ADL56)*(AGU3:AGU54="W"))+SUMPRODUCT((AGQ3:AGQ54=ADL58)*(AGT3:AGT54=ADL57)*(AGU3:AGU54="W"))+SUMPRODUCT((AGQ3:AGQ54=ADL59)*(AGT3:AGT54=ADL58)*(AGV3:AGV54="W"))+SUMPRODUCT((AGQ3:AGQ54=ADL60)*(AGT3:AGT54=ADL58)*(AGV3:AGV54="W"))+SUMPRODUCT((AGQ3:AGQ54=ADL56)*(AGT3:AGT54=ADL58)*(AGV3:AGV54="W"))+SUMPRODUCT((AGQ3:AGQ54=ADL57)*(AGT3:AGT54=ADL58)*(AGV3:AGV54="W"))</f>
        <v>0</v>
      </c>
      <c r="ADN58" s="385">
        <f ca="1">SUMPRODUCT((AGQ3:AGQ54=ADL58)*(AGT3:AGT54=ADL59)*(AGU3:AGU54="D"))+SUMPRODUCT((AGQ3:AGQ54=ADL58)*(AGT3:AGT54=ADL60)*(AGU3:AGU54="D"))+SUMPRODUCT((AGQ3:AGQ54=ADL58)*(AGT3:AGT54=ADL56)*(AGU3:AGU54="D"))+SUMPRODUCT((AGQ3:AGQ54=ADL58)*(AGT3:AGT54=ADL57)*(AGU3:AGU54="D"))+SUMPRODUCT((AGQ3:AGQ54=ADL59)*(AGT3:AGT54=ADL58)*(AGU3:AGU54="D"))+SUMPRODUCT((AGQ3:AGQ54=ADL60)*(AGT3:AGT54=ADL58)*(AGU3:AGU54="D"))+SUMPRODUCT((AGQ3:AGQ54=ADL56)*(AGT3:AGT54=ADL58)*(AGU3:AGU54="D"))+SUMPRODUCT((AGQ3:AGQ54=ADL57)*(AGT3:AGT54=ADL58)*(AGU3:AGU54="D"))</f>
        <v>0</v>
      </c>
      <c r="ADO58" s="385">
        <f ca="1">SUMPRODUCT((AGQ3:AGQ54=ADL58)*(AGT3:AGT54=ADL59)*(AGU3:AGU54="L"))+SUMPRODUCT((AGQ3:AGQ54=ADL58)*(AGT3:AGT54=ADL60)*(AGU3:AGU54="L"))+SUMPRODUCT((AGQ3:AGQ54=ADL58)*(AGT3:AGT54=ADL56)*(AGU3:AGU54="L"))+SUMPRODUCT((AGQ3:AGQ54=ADL58)*(AGT3:AGT54=ADL57)*(AGU3:AGU54="L"))+SUMPRODUCT((AGQ3:AGQ54=ADL59)*(AGT3:AGT54=ADL58)*(AGV3:AGV54="L"))+SUMPRODUCT((AGQ3:AGQ54=ADL60)*(AGT3:AGT54=ADL58)*(AGV3:AGV54="L"))+SUMPRODUCT((AGQ3:AGQ54=ADL56)*(AGT3:AGT54=ADL58)*(AGV3:AGV54="L"))+SUMPRODUCT((AGQ3:AGQ54=ADL57)*(AGT3:AGT54=ADL58)*(AGV3:AGV54="L"))</f>
        <v>0</v>
      </c>
      <c r="ADP58" s="385">
        <f ca="1">SUMPRODUCT((AGQ3:AGQ54=ADL58)*(AGT3:AGT54=ADL59)*AGR3:AGR54)+SUMPRODUCT((AGQ3:AGQ54=ADL58)*(AGT3:AGT54=ADL60)*AGR3:AGR54)+SUMPRODUCT((AGQ3:AGQ54=ADL58)*(AGT3:AGT54=ADL56)*AGR3:AGR54)+SUMPRODUCT((AGQ3:AGQ54=ADL58)*(AGT3:AGT54=ADL57)*AGR3:AGR54)+SUMPRODUCT((AGQ3:AGQ54=ADL59)*(AGT3:AGT54=ADL58)*AGS3:AGS54)+SUMPRODUCT((AGQ3:AGQ54=ADL60)*(AGT3:AGT54=ADL58)*AGS3:AGS54)+SUMPRODUCT((AGQ3:AGQ54=ADL56)*(AGT3:AGT54=ADL58)*AGS3:AGS54)+SUMPRODUCT((AGQ3:AGQ54=ADL57)*(AGT3:AGT54=ADL58)*AGS3:AGS54)</f>
        <v>0</v>
      </c>
      <c r="ADQ58" s="385">
        <f ca="1">SUMPRODUCT((AGQ3:AGQ54=ADL58)*(AGT3:AGT54=ADL59)*AGS3:AGS54)+SUMPRODUCT((AGQ3:AGQ54=ADL58)*(AGT3:AGT54=ADL60)*AGS3:AGS54)+SUMPRODUCT((AGQ3:AGQ54=ADL58)*(AGT3:AGT54=ADL56)*AGS3:AGS54)+SUMPRODUCT((AGQ3:AGQ54=ADL58)*(AGT3:AGT54=ADL57)*AGS3:AGS54)+SUMPRODUCT((AGQ3:AGQ54=ADL59)*(AGT3:AGT54=ADL58)*AGR3:AGR54)+SUMPRODUCT((AGQ3:AGQ54=ADL60)*(AGT3:AGT54=ADL58)*AGR3:AGR54)+SUMPRODUCT((AGQ3:AGQ54=ADL56)*(AGT3:AGT54=ADL58)*AGR3:AGR54)+SUMPRODUCT((AGQ3:AGQ54=ADL57)*(AGT3:AGT54=ADL58)*AGR3:AGR54)</f>
        <v>0</v>
      </c>
      <c r="ADR58" s="385">
        <f t="shared" ca="1" si="5181"/>
        <v>1000</v>
      </c>
      <c r="ADS58" s="385">
        <f t="shared" ca="1" si="5182"/>
        <v>0</v>
      </c>
      <c r="ADT58" s="385">
        <f ca="1">IF(ADL58&lt;&gt;"",VLOOKUP(ADL58,ACS4:ACY52,7,FALSE),"")</f>
        <v>1000</v>
      </c>
      <c r="ADU58" s="385">
        <f ca="1">IF(ADL58&lt;&gt;"",VLOOKUP(ADL58,ACS4:ACY52,5,FALSE),"")</f>
        <v>0</v>
      </c>
      <c r="ADV58" s="385">
        <f ca="1">IF(ADL58&lt;&gt;"",VLOOKUP(ADL58,ACS4:ADA52,9,FALSE),"")</f>
        <v>24</v>
      </c>
      <c r="ADW58" s="385">
        <f t="shared" ca="1" si="5183"/>
        <v>0</v>
      </c>
      <c r="ADX58" s="385">
        <f t="shared" ref="ADX58" ca="1" si="5499">IF(ADL58&lt;&gt;"",RANK(ADW58,ADW56:ADW60),"")</f>
        <v>1</v>
      </c>
      <c r="ADY58" s="385">
        <f t="shared" ref="ADY58" ca="1" si="5500">IF(ADL58&lt;&gt;"",SUMPRODUCT((ADW56:ADW60=ADW58)*(ADR56:ADR60&gt;ADR58)),"")</f>
        <v>0</v>
      </c>
      <c r="ADZ58" s="385">
        <f t="shared" ref="ADZ58" ca="1" si="5501">IF(ADL58&lt;&gt;"",SUMPRODUCT((ADW56:ADW60=ADW58)*(ADR56:ADR60=ADR58)*(ADP56:ADP60&gt;ADP58)),"")</f>
        <v>0</v>
      </c>
      <c r="AEA58" s="385">
        <f t="shared" ref="AEA58" ca="1" si="5502">IF(ADL58&lt;&gt;"",SUMPRODUCT((ADW56:ADW60=ADW58)*(ADR56:ADR60=ADR58)*(ADP56:ADP60=ADP58)*(ADT56:ADT60&gt;ADT58)),"")</f>
        <v>0</v>
      </c>
      <c r="AEB58" s="385">
        <f t="shared" ref="AEB58" ca="1" si="5503">IF(ADL58&lt;&gt;"",SUMPRODUCT((ADW56:ADW60=ADW58)*(ADR56:ADR60=ADR58)*(ADP56:ADP60=ADP58)*(ADT56:ADT60=ADT58)*(ADU56:ADU60&gt;ADU58)),"")</f>
        <v>0</v>
      </c>
      <c r="AEC58" s="385">
        <f t="shared" ref="AEC58" ca="1" si="5504">IF(ADL58&lt;&gt;"",SUMPRODUCT((ADW56:ADW60=ADW58)*(ADR56:ADR60=ADR58)*(ADP56:ADP60=ADP58)*(ADT56:ADT60=ADT58)*(ADU56:ADU60=ADU58)*(ADV56:ADV60&gt;ADV58)),"")</f>
        <v>1</v>
      </c>
      <c r="AED58" s="385">
        <f t="shared" ca="1" si="5190"/>
        <v>2</v>
      </c>
      <c r="AEE58" s="385" t="str">
        <f t="shared" ref="AEE58" ca="1" si="5505">IF(AEF6&lt;&gt;"",SUMPRODUCT((AEM4:AEM7=AEM6)*(AEL4:AEL7=AEL6)*(AEJ4:AEJ7=AEJ6)*(AEK4:AEK7=AEK6)),"")</f>
        <v/>
      </c>
      <c r="AEF58" s="385" t="str">
        <f t="shared" ref="AEF58" ca="1" si="5506">IF(AND(AEE58&lt;&gt;"",AEE58&gt;1),AEF6,"")</f>
        <v/>
      </c>
      <c r="AEG58" s="385">
        <f ca="1">SUMPRODUCT((AGQ3:AGQ54=AEF58)*(AGT3:AGT54=AEF59)*(AGU3:AGU54="W"))+SUMPRODUCT((AGQ3:AGQ54=AEF58)*(AGT3:AGT54=AEF60)*(AGU3:AGU54="W"))+SUMPRODUCT((AGQ3:AGQ54=AEF58)*(AGT3:AGT54=AEF57)*(AGU3:AGU54="W"))+SUMPRODUCT((AGQ3:AGQ54=AEF59)*(AGT3:AGT54=AEF58)*(AGV3:AGV54="W"))+SUMPRODUCT((AGQ3:AGQ54=AEF60)*(AGT3:AGT54=AEF58)*(AGV3:AGV54="W"))+SUMPRODUCT((AGQ3:AGQ54=AEF57)*(AGT3:AGT54=AEF58)*(AGV3:AGV54="W"))</f>
        <v>0</v>
      </c>
      <c r="AEH58" s="385">
        <f ca="1">SUMPRODUCT((AGQ3:AGQ54=AEF58)*(AGT3:AGT54=AEF59)*(AGU3:AGU54="D"))+SUMPRODUCT((AGQ3:AGQ54=AEF58)*(AGT3:AGT54=AEF60)*(AGU3:AGU54="D"))+SUMPRODUCT((AGQ3:AGQ54=AEF58)*(AGT3:AGT54=AEF57)*(AGU3:AGU54="D"))+SUMPRODUCT((AGQ3:AGQ54=AEF59)*(AGT3:AGT54=AEF58)*(AGU3:AGU54="D"))+SUMPRODUCT((AGQ3:AGQ54=AEF60)*(AGT3:AGT54=AEF58)*(AGU3:AGU54="D"))+SUMPRODUCT((AGQ3:AGQ54=AEF57)*(AGT3:AGT54=AEF58)*(AGU3:AGU54="D"))</f>
        <v>0</v>
      </c>
      <c r="AEI58" s="385">
        <f ca="1">SUMPRODUCT((AGQ3:AGQ54=AEF58)*(AGT3:AGT54=AEF59)*(AGU3:AGU54="L"))+SUMPRODUCT((AGQ3:AGQ54=AEF58)*(AGT3:AGT54=AEF60)*(AGU3:AGU54="L"))+SUMPRODUCT((AGQ3:AGQ54=AEF58)*(AGT3:AGT54=AEF57)*(AGU3:AGU54="L"))+SUMPRODUCT((AGQ3:AGQ54=AEF59)*(AGT3:AGT54=AEF58)*(AGV3:AGV54="L"))+SUMPRODUCT((AGQ3:AGQ54=AEF60)*(AGT3:AGT54=AEF58)*(AGV3:AGV54="L"))+SUMPRODUCT((AGQ3:AGQ54=AEF57)*(AGT3:AGT54=AEF58)*(AGV3:AGV54="L"))</f>
        <v>0</v>
      </c>
      <c r="AEJ58" s="385">
        <f ca="1">SUMPRODUCT((AGQ3:AGQ54=AEF58)*(AGT3:AGT54=AEF59)*AGR3:AGR54)+SUMPRODUCT((AGQ3:AGQ54=AEF58)*(AGT3:AGT54=AEF60)*AGR3:AGR54)+SUMPRODUCT((AGQ3:AGQ54=AEF58)*(AGT3:AGT54=AEF56)*AGR3:AGR54)+SUMPRODUCT((AGQ3:AGQ54=AEF58)*(AGT3:AGT54=AEF57)*AGR3:AGR54)+SUMPRODUCT((AGQ3:AGQ54=AEF59)*(AGT3:AGT54=AEF58)*AGS3:AGS54)+SUMPRODUCT((AGQ3:AGQ54=AEF60)*(AGT3:AGT54=AEF58)*AGS3:AGS54)+SUMPRODUCT((AGQ3:AGQ54=AEF56)*(AGT3:AGT54=AEF58)*AGS3:AGS54)+SUMPRODUCT((AGQ3:AGQ54=AEF57)*(AGT3:AGT54=AEF58)*AGS3:AGS54)</f>
        <v>0</v>
      </c>
      <c r="AEK58" s="385">
        <f ca="1">SUMPRODUCT((AGQ3:AGQ54=AEF58)*(AGT3:AGT54=AEF59)*AGS3:AGS54)+SUMPRODUCT((AGQ3:AGQ54=AEF58)*(AGT3:AGT54=AEF60)*AGS3:AGS54)+SUMPRODUCT((AGQ3:AGQ54=AEF58)*(AGT3:AGT54=AEF56)*AGS3:AGS54)+SUMPRODUCT((AGQ3:AGQ54=AEF58)*(AGT3:AGT54=AEF57)*AGS3:AGS54)+SUMPRODUCT((AGQ3:AGQ54=AEF59)*(AGT3:AGT54=AEF58)*AGR3:AGR54)+SUMPRODUCT((AGQ3:AGQ54=AEF60)*(AGT3:AGT54=AEF58)*AGR3:AGR54)+SUMPRODUCT((AGQ3:AGQ54=AEF56)*(AGT3:AGT54=AEF58)*AGR3:AGR54)+SUMPRODUCT((AGQ3:AGQ54=AEF57)*(AGT3:AGT54=AEF58)*AGR3:AGR54)</f>
        <v>0</v>
      </c>
      <c r="AEL58" s="385">
        <f t="shared" ca="1" si="5345"/>
        <v>1000</v>
      </c>
      <c r="AEM58" s="385" t="str">
        <f t="shared" ca="1" si="5346"/>
        <v/>
      </c>
      <c r="AEN58" s="385" t="str">
        <f ca="1">IF(AEF58&lt;&gt;"",VLOOKUP(AEF58,ACS4:ACY52,7,FALSE),"")</f>
        <v/>
      </c>
      <c r="AEO58" s="385" t="str">
        <f ca="1">IF(AEF58&lt;&gt;"",VLOOKUP(AEF58,ACS4:ACY52,5,FALSE),"")</f>
        <v/>
      </c>
      <c r="AEP58" s="385" t="str">
        <f ca="1">IF(AEF58&lt;&gt;"",VLOOKUP(AEF58,ACS4:ADA52,9,FALSE),"")</f>
        <v/>
      </c>
      <c r="AEQ58" s="385" t="str">
        <f t="shared" ca="1" si="5347"/>
        <v/>
      </c>
      <c r="AER58" s="385" t="str">
        <f t="shared" ref="AER58" ca="1" si="5507">IF(AEF58&lt;&gt;"",RANK(AEQ58,AEQ56:AEQ59),"")</f>
        <v/>
      </c>
      <c r="AES58" s="385" t="str">
        <f t="shared" ref="AES58" ca="1" si="5508">IF(AEF58&lt;&gt;"",SUMPRODUCT((AEQ56:AEQ59=AEQ58)*(AEL56:AEL59&gt;AEL58)),"")</f>
        <v/>
      </c>
      <c r="AET58" s="385" t="str">
        <f t="shared" ref="AET58" ca="1" si="5509">IF(AEF58&lt;&gt;"",SUMPRODUCT((AEQ56:AEQ59=AEQ58)*(AEL56:AEL59=AEL58)*(AEJ56:AEJ59&gt;AEJ58)),"")</f>
        <v/>
      </c>
      <c r="AEU58" s="385" t="str">
        <f t="shared" ref="AEU58" ca="1" si="5510">IF(AEF58&lt;&gt;"",SUMPRODUCT((AEQ56:AEQ59=AEQ58)*(AEL56:AEL59=AEL58)*(AEJ56:AEJ59=AEJ58)*(AEN56:AEN59&gt;AEN58)),"")</f>
        <v/>
      </c>
      <c r="AEV58" s="385" t="str">
        <f t="shared" ref="AEV58" ca="1" si="5511">IF(AEF58&lt;&gt;"",SUMPRODUCT((AEQ56:AEQ59=AEQ58)*(AEL56:AEL59=AEL58)*(AEJ56:AEJ59=AEJ58)*(AEN56:AEN59=AEN58)*(AEO56:AEO59&gt;AEO58)),"")</f>
        <v/>
      </c>
      <c r="AEW58" s="385" t="str">
        <f t="shared" ref="AEW58" ca="1" si="5512">IF(AEF58&lt;&gt;"",SUMPRODUCT((AEQ56:AEQ59=AEQ58)*(AEL56:AEL59=AEL58)*(AEJ56:AEJ59=AEJ58)*(AEN56:AEN59=AEN58)*(AEO56:AEO59=AEO58)*(AEP56:AEP59&gt;AEP58)),"")</f>
        <v/>
      </c>
      <c r="AEX58" s="385" t="str">
        <f t="shared" ca="1" si="5354"/>
        <v/>
      </c>
      <c r="AHF58" s="385">
        <f ca="1">IF(COUNTIF(AHF4:AHF7,4)=4,1,SUMPRODUCT((AHF4:AHF7=AHF6)*(AHE4:AHE7=AHE6)*(AHC4:AHC7&gt;AHC6))+1)</f>
        <v>1</v>
      </c>
      <c r="AHQ58" s="385">
        <f t="shared" ref="AHQ58" ca="1" si="5513">IF(AHR6&lt;&gt;"",SUMPRODUCT((AHY4:AHY7=AHY6)*(AHX4:AHX7=AHX6)*(AHV4:AHV7=AHV6)*(AHW4:AHW7=AHW6)),"")</f>
        <v>4</v>
      </c>
      <c r="AHR58" s="385" t="str">
        <f t="shared" ref="AHR58" ca="1" si="5514">IF(AND(AHQ58&lt;&gt;"",AHQ58&gt;1),AHR6,"")</f>
        <v>Norway</v>
      </c>
      <c r="AHS58" s="385">
        <f ca="1">SUMPRODUCT((AKW3:AKW54=AHR58)*(AKZ3:AKZ54=AHR59)*(ALA3:ALA54="W"))+SUMPRODUCT((AKW3:AKW54=AHR58)*(AKZ3:AKZ54=AHR60)*(ALA3:ALA54="W"))+SUMPRODUCT((AKW3:AKW54=AHR58)*(AKZ3:AKZ54=AHR56)*(ALA3:ALA54="W"))+SUMPRODUCT((AKW3:AKW54=AHR58)*(AKZ3:AKZ54=AHR57)*(ALA3:ALA54="W"))+SUMPRODUCT((AKW3:AKW54=AHR59)*(AKZ3:AKZ54=AHR58)*(ALB3:ALB54="W"))+SUMPRODUCT((AKW3:AKW54=AHR60)*(AKZ3:AKZ54=AHR58)*(ALB3:ALB54="W"))+SUMPRODUCT((AKW3:AKW54=AHR56)*(AKZ3:AKZ54=AHR58)*(ALB3:ALB54="W"))+SUMPRODUCT((AKW3:AKW54=AHR57)*(AKZ3:AKZ54=AHR58)*(ALB3:ALB54="W"))</f>
        <v>0</v>
      </c>
      <c r="AHT58" s="385">
        <f ca="1">SUMPRODUCT((AKW3:AKW54=AHR58)*(AKZ3:AKZ54=AHR59)*(ALA3:ALA54="D"))+SUMPRODUCT((AKW3:AKW54=AHR58)*(AKZ3:AKZ54=AHR60)*(ALA3:ALA54="D"))+SUMPRODUCT((AKW3:AKW54=AHR58)*(AKZ3:AKZ54=AHR56)*(ALA3:ALA54="D"))+SUMPRODUCT((AKW3:AKW54=AHR58)*(AKZ3:AKZ54=AHR57)*(ALA3:ALA54="D"))+SUMPRODUCT((AKW3:AKW54=AHR59)*(AKZ3:AKZ54=AHR58)*(ALA3:ALA54="D"))+SUMPRODUCT((AKW3:AKW54=AHR60)*(AKZ3:AKZ54=AHR58)*(ALA3:ALA54="D"))+SUMPRODUCT((AKW3:AKW54=AHR56)*(AKZ3:AKZ54=AHR58)*(ALA3:ALA54="D"))+SUMPRODUCT((AKW3:AKW54=AHR57)*(AKZ3:AKZ54=AHR58)*(ALA3:ALA54="D"))</f>
        <v>0</v>
      </c>
      <c r="AHU58" s="385">
        <f ca="1">SUMPRODUCT((AKW3:AKW54=AHR58)*(AKZ3:AKZ54=AHR59)*(ALA3:ALA54="L"))+SUMPRODUCT((AKW3:AKW54=AHR58)*(AKZ3:AKZ54=AHR60)*(ALA3:ALA54="L"))+SUMPRODUCT((AKW3:AKW54=AHR58)*(AKZ3:AKZ54=AHR56)*(ALA3:ALA54="L"))+SUMPRODUCT((AKW3:AKW54=AHR58)*(AKZ3:AKZ54=AHR57)*(ALA3:ALA54="L"))+SUMPRODUCT((AKW3:AKW54=AHR59)*(AKZ3:AKZ54=AHR58)*(ALB3:ALB54="L"))+SUMPRODUCT((AKW3:AKW54=AHR60)*(AKZ3:AKZ54=AHR58)*(ALB3:ALB54="L"))+SUMPRODUCT((AKW3:AKW54=AHR56)*(AKZ3:AKZ54=AHR58)*(ALB3:ALB54="L"))+SUMPRODUCT((AKW3:AKW54=AHR57)*(AKZ3:AKZ54=AHR58)*(ALB3:ALB54="L"))</f>
        <v>0</v>
      </c>
      <c r="AHV58" s="385">
        <f ca="1">SUMPRODUCT((AKW3:AKW54=AHR58)*(AKZ3:AKZ54=AHR59)*AKX3:AKX54)+SUMPRODUCT((AKW3:AKW54=AHR58)*(AKZ3:AKZ54=AHR60)*AKX3:AKX54)+SUMPRODUCT((AKW3:AKW54=AHR58)*(AKZ3:AKZ54=AHR56)*AKX3:AKX54)+SUMPRODUCT((AKW3:AKW54=AHR58)*(AKZ3:AKZ54=AHR57)*AKX3:AKX54)+SUMPRODUCT((AKW3:AKW54=AHR59)*(AKZ3:AKZ54=AHR58)*AKY3:AKY54)+SUMPRODUCT((AKW3:AKW54=AHR60)*(AKZ3:AKZ54=AHR58)*AKY3:AKY54)+SUMPRODUCT((AKW3:AKW54=AHR56)*(AKZ3:AKZ54=AHR58)*AKY3:AKY54)+SUMPRODUCT((AKW3:AKW54=AHR57)*(AKZ3:AKZ54=AHR58)*AKY3:AKY54)</f>
        <v>0</v>
      </c>
      <c r="AHW58" s="385">
        <f ca="1">SUMPRODUCT((AKW3:AKW54=AHR58)*(AKZ3:AKZ54=AHR59)*AKY3:AKY54)+SUMPRODUCT((AKW3:AKW54=AHR58)*(AKZ3:AKZ54=AHR60)*AKY3:AKY54)+SUMPRODUCT((AKW3:AKW54=AHR58)*(AKZ3:AKZ54=AHR56)*AKY3:AKY54)+SUMPRODUCT((AKW3:AKW54=AHR58)*(AKZ3:AKZ54=AHR57)*AKY3:AKY54)+SUMPRODUCT((AKW3:AKW54=AHR59)*(AKZ3:AKZ54=AHR58)*AKX3:AKX54)+SUMPRODUCT((AKW3:AKW54=AHR60)*(AKZ3:AKZ54=AHR58)*AKX3:AKX54)+SUMPRODUCT((AKW3:AKW54=AHR56)*(AKZ3:AKZ54=AHR58)*AKX3:AKX54)+SUMPRODUCT((AKW3:AKW54=AHR57)*(AKZ3:AKZ54=AHR58)*AKX3:AKX54)</f>
        <v>0</v>
      </c>
      <c r="AHX58" s="385">
        <f t="shared" ca="1" si="5193"/>
        <v>1000</v>
      </c>
      <c r="AHY58" s="385">
        <f t="shared" ca="1" si="5194"/>
        <v>0</v>
      </c>
      <c r="AHZ58" s="385">
        <f ca="1">IF(AHR58&lt;&gt;"",VLOOKUP(AHR58,AGY4:AHE52,7,FALSE),"")</f>
        <v>1000</v>
      </c>
      <c r="AIA58" s="385">
        <f ca="1">IF(AHR58&lt;&gt;"",VLOOKUP(AHR58,AGY4:AHE52,5,FALSE),"")</f>
        <v>0</v>
      </c>
      <c r="AIB58" s="385">
        <f ca="1">IF(AHR58&lt;&gt;"",VLOOKUP(AHR58,AGY4:AHG52,9,FALSE),"")</f>
        <v>24</v>
      </c>
      <c r="AIC58" s="385">
        <f t="shared" ca="1" si="5195"/>
        <v>0</v>
      </c>
      <c r="AID58" s="385">
        <f t="shared" ref="AID58" ca="1" si="5515">IF(AHR58&lt;&gt;"",RANK(AIC58,AIC56:AIC60),"")</f>
        <v>1</v>
      </c>
      <c r="AIE58" s="385">
        <f t="shared" ref="AIE58" ca="1" si="5516">IF(AHR58&lt;&gt;"",SUMPRODUCT((AIC56:AIC60=AIC58)*(AHX56:AHX60&gt;AHX58)),"")</f>
        <v>0</v>
      </c>
      <c r="AIF58" s="385">
        <f t="shared" ref="AIF58" ca="1" si="5517">IF(AHR58&lt;&gt;"",SUMPRODUCT((AIC56:AIC60=AIC58)*(AHX56:AHX60=AHX58)*(AHV56:AHV60&gt;AHV58)),"")</f>
        <v>0</v>
      </c>
      <c r="AIG58" s="385">
        <f t="shared" ref="AIG58" ca="1" si="5518">IF(AHR58&lt;&gt;"",SUMPRODUCT((AIC56:AIC60=AIC58)*(AHX56:AHX60=AHX58)*(AHV56:AHV60=AHV58)*(AHZ56:AHZ60&gt;AHZ58)),"")</f>
        <v>0</v>
      </c>
      <c r="AIH58" s="385">
        <f t="shared" ref="AIH58" ca="1" si="5519">IF(AHR58&lt;&gt;"",SUMPRODUCT((AIC56:AIC60=AIC58)*(AHX56:AHX60=AHX58)*(AHV56:AHV60=AHV58)*(AHZ56:AHZ60=AHZ58)*(AIA56:AIA60&gt;AIA58)),"")</f>
        <v>0</v>
      </c>
      <c r="AII58" s="385">
        <f t="shared" ref="AII58" ca="1" si="5520">IF(AHR58&lt;&gt;"",SUMPRODUCT((AIC56:AIC60=AIC58)*(AHX56:AHX60=AHX58)*(AHV56:AHV60=AHV58)*(AHZ56:AHZ60=AHZ58)*(AIA56:AIA60=AIA58)*(AIB56:AIB60&gt;AIB58)),"")</f>
        <v>1</v>
      </c>
      <c r="AIJ58" s="385">
        <f t="shared" ca="1" si="5202"/>
        <v>2</v>
      </c>
      <c r="AIK58" s="385" t="str">
        <f t="shared" ref="AIK58" ca="1" si="5521">IF(AIL6&lt;&gt;"",SUMPRODUCT((AIS4:AIS7=AIS6)*(AIR4:AIR7=AIR6)*(AIP4:AIP7=AIP6)*(AIQ4:AIQ7=AIQ6)),"")</f>
        <v/>
      </c>
      <c r="AIL58" s="385" t="str">
        <f t="shared" ref="AIL58" ca="1" si="5522">IF(AND(AIK58&lt;&gt;"",AIK58&gt;1),AIL6,"")</f>
        <v/>
      </c>
      <c r="AIM58" s="385">
        <f ca="1">SUMPRODUCT((AKW3:AKW54=AIL58)*(AKZ3:AKZ54=AIL59)*(ALA3:ALA54="W"))+SUMPRODUCT((AKW3:AKW54=AIL58)*(AKZ3:AKZ54=AIL60)*(ALA3:ALA54="W"))+SUMPRODUCT((AKW3:AKW54=AIL58)*(AKZ3:AKZ54=AIL57)*(ALA3:ALA54="W"))+SUMPRODUCT((AKW3:AKW54=AIL59)*(AKZ3:AKZ54=AIL58)*(ALB3:ALB54="W"))+SUMPRODUCT((AKW3:AKW54=AIL60)*(AKZ3:AKZ54=AIL58)*(ALB3:ALB54="W"))+SUMPRODUCT((AKW3:AKW54=AIL57)*(AKZ3:AKZ54=AIL58)*(ALB3:ALB54="W"))</f>
        <v>0</v>
      </c>
      <c r="AIN58" s="385">
        <f ca="1">SUMPRODUCT((AKW3:AKW54=AIL58)*(AKZ3:AKZ54=AIL59)*(ALA3:ALA54="D"))+SUMPRODUCT((AKW3:AKW54=AIL58)*(AKZ3:AKZ54=AIL60)*(ALA3:ALA54="D"))+SUMPRODUCT((AKW3:AKW54=AIL58)*(AKZ3:AKZ54=AIL57)*(ALA3:ALA54="D"))+SUMPRODUCT((AKW3:AKW54=AIL59)*(AKZ3:AKZ54=AIL58)*(ALA3:ALA54="D"))+SUMPRODUCT((AKW3:AKW54=AIL60)*(AKZ3:AKZ54=AIL58)*(ALA3:ALA54="D"))+SUMPRODUCT((AKW3:AKW54=AIL57)*(AKZ3:AKZ54=AIL58)*(ALA3:ALA54="D"))</f>
        <v>0</v>
      </c>
      <c r="AIO58" s="385">
        <f ca="1">SUMPRODUCT((AKW3:AKW54=AIL58)*(AKZ3:AKZ54=AIL59)*(ALA3:ALA54="L"))+SUMPRODUCT((AKW3:AKW54=AIL58)*(AKZ3:AKZ54=AIL60)*(ALA3:ALA54="L"))+SUMPRODUCT((AKW3:AKW54=AIL58)*(AKZ3:AKZ54=AIL57)*(ALA3:ALA54="L"))+SUMPRODUCT((AKW3:AKW54=AIL59)*(AKZ3:AKZ54=AIL58)*(ALB3:ALB54="L"))+SUMPRODUCT((AKW3:AKW54=AIL60)*(AKZ3:AKZ54=AIL58)*(ALB3:ALB54="L"))+SUMPRODUCT((AKW3:AKW54=AIL57)*(AKZ3:AKZ54=AIL58)*(ALB3:ALB54="L"))</f>
        <v>0</v>
      </c>
      <c r="AIP58" s="385">
        <f ca="1">SUMPRODUCT((AKW3:AKW54=AIL58)*(AKZ3:AKZ54=AIL59)*AKX3:AKX54)+SUMPRODUCT((AKW3:AKW54=AIL58)*(AKZ3:AKZ54=AIL60)*AKX3:AKX54)+SUMPRODUCT((AKW3:AKW54=AIL58)*(AKZ3:AKZ54=AIL56)*AKX3:AKX54)+SUMPRODUCT((AKW3:AKW54=AIL58)*(AKZ3:AKZ54=AIL57)*AKX3:AKX54)+SUMPRODUCT((AKW3:AKW54=AIL59)*(AKZ3:AKZ54=AIL58)*AKY3:AKY54)+SUMPRODUCT((AKW3:AKW54=AIL60)*(AKZ3:AKZ54=AIL58)*AKY3:AKY54)+SUMPRODUCT((AKW3:AKW54=AIL56)*(AKZ3:AKZ54=AIL58)*AKY3:AKY54)+SUMPRODUCT((AKW3:AKW54=AIL57)*(AKZ3:AKZ54=AIL58)*AKY3:AKY54)</f>
        <v>0</v>
      </c>
      <c r="AIQ58" s="385">
        <f ca="1">SUMPRODUCT((AKW3:AKW54=AIL58)*(AKZ3:AKZ54=AIL59)*AKY3:AKY54)+SUMPRODUCT((AKW3:AKW54=AIL58)*(AKZ3:AKZ54=AIL60)*AKY3:AKY54)+SUMPRODUCT((AKW3:AKW54=AIL58)*(AKZ3:AKZ54=AIL56)*AKY3:AKY54)+SUMPRODUCT((AKW3:AKW54=AIL58)*(AKZ3:AKZ54=AIL57)*AKY3:AKY54)+SUMPRODUCT((AKW3:AKW54=AIL59)*(AKZ3:AKZ54=AIL58)*AKX3:AKX54)+SUMPRODUCT((AKW3:AKW54=AIL60)*(AKZ3:AKZ54=AIL58)*AKX3:AKX54)+SUMPRODUCT((AKW3:AKW54=AIL56)*(AKZ3:AKZ54=AIL58)*AKX3:AKX54)+SUMPRODUCT((AKW3:AKW54=AIL57)*(AKZ3:AKZ54=AIL58)*AKX3:AKX54)</f>
        <v>0</v>
      </c>
      <c r="AIR58" s="385">
        <f t="shared" ca="1" si="5365"/>
        <v>1000</v>
      </c>
      <c r="AIS58" s="385" t="str">
        <f t="shared" ca="1" si="5366"/>
        <v/>
      </c>
      <c r="AIT58" s="385" t="str">
        <f ca="1">IF(AIL58&lt;&gt;"",VLOOKUP(AIL58,AGY4:AHE52,7,FALSE),"")</f>
        <v/>
      </c>
      <c r="AIU58" s="385" t="str">
        <f ca="1">IF(AIL58&lt;&gt;"",VLOOKUP(AIL58,AGY4:AHE52,5,FALSE),"")</f>
        <v/>
      </c>
      <c r="AIV58" s="385" t="str">
        <f ca="1">IF(AIL58&lt;&gt;"",VLOOKUP(AIL58,AGY4:AHG52,9,FALSE),"")</f>
        <v/>
      </c>
      <c r="AIW58" s="385" t="str">
        <f t="shared" ca="1" si="5367"/>
        <v/>
      </c>
      <c r="AIX58" s="385" t="str">
        <f t="shared" ref="AIX58" ca="1" si="5523">IF(AIL58&lt;&gt;"",RANK(AIW58,AIW56:AIW59),"")</f>
        <v/>
      </c>
      <c r="AIY58" s="385" t="str">
        <f t="shared" ref="AIY58" ca="1" si="5524">IF(AIL58&lt;&gt;"",SUMPRODUCT((AIW56:AIW59=AIW58)*(AIR56:AIR59&gt;AIR58)),"")</f>
        <v/>
      </c>
      <c r="AIZ58" s="385" t="str">
        <f t="shared" ref="AIZ58" ca="1" si="5525">IF(AIL58&lt;&gt;"",SUMPRODUCT((AIW56:AIW59=AIW58)*(AIR56:AIR59=AIR58)*(AIP56:AIP59&gt;AIP58)),"")</f>
        <v/>
      </c>
      <c r="AJA58" s="385" t="str">
        <f t="shared" ref="AJA58" ca="1" si="5526">IF(AIL58&lt;&gt;"",SUMPRODUCT((AIW56:AIW59=AIW58)*(AIR56:AIR59=AIR58)*(AIP56:AIP59=AIP58)*(AIT56:AIT59&gt;AIT58)),"")</f>
        <v/>
      </c>
      <c r="AJB58" s="385" t="str">
        <f t="shared" ref="AJB58" ca="1" si="5527">IF(AIL58&lt;&gt;"",SUMPRODUCT((AIW56:AIW59=AIW58)*(AIR56:AIR59=AIR58)*(AIP56:AIP59=AIP58)*(AIT56:AIT59=AIT58)*(AIU56:AIU59&gt;AIU58)),"")</f>
        <v/>
      </c>
      <c r="AJC58" s="385" t="str">
        <f t="shared" ref="AJC58" ca="1" si="5528">IF(AIL58&lt;&gt;"",SUMPRODUCT((AIW56:AIW59=AIW58)*(AIR56:AIR59=AIR58)*(AIP56:AIP59=AIP58)*(AIT56:AIT59=AIT58)*(AIU56:AIU59=AIU58)*(AIV56:AIV59&gt;AIV58)),"")</f>
        <v/>
      </c>
      <c r="AJD58" s="385" t="str">
        <f t="shared" ca="1" si="5374"/>
        <v/>
      </c>
      <c r="ALL58" s="385">
        <f ca="1">IF(COUNTIF(ALL4:ALL7,4)=4,1,SUMPRODUCT((ALL4:ALL7=ALL6)*(ALK4:ALK7=ALK6)*(ALI4:ALI7&gt;ALI6))+1)</f>
        <v>1</v>
      </c>
      <c r="ALW58" s="385">
        <f t="shared" ref="ALW58" ca="1" si="5529">IF(ALX6&lt;&gt;"",SUMPRODUCT((AME4:AME7=AME6)*(AMD4:AMD7=AMD6)*(AMB4:AMB7=AMB6)*(AMC4:AMC7=AMC6)),"")</f>
        <v>4</v>
      </c>
      <c r="ALX58" s="385" t="str">
        <f t="shared" ref="ALX58" ca="1" si="5530">IF(AND(ALW58&lt;&gt;"",ALW58&gt;1),ALX6,"")</f>
        <v>Norway</v>
      </c>
      <c r="ALY58" s="385">
        <f ca="1">SUMPRODUCT((APC3:APC54=ALX58)*(APF3:APF54=ALX59)*(APG3:APG54="W"))+SUMPRODUCT((APC3:APC54=ALX58)*(APF3:APF54=ALX60)*(APG3:APG54="W"))+SUMPRODUCT((APC3:APC54=ALX58)*(APF3:APF54=ALX56)*(APG3:APG54="W"))+SUMPRODUCT((APC3:APC54=ALX58)*(APF3:APF54=ALX57)*(APG3:APG54="W"))+SUMPRODUCT((APC3:APC54=ALX59)*(APF3:APF54=ALX58)*(APH3:APH54="W"))+SUMPRODUCT((APC3:APC54=ALX60)*(APF3:APF54=ALX58)*(APH3:APH54="W"))+SUMPRODUCT((APC3:APC54=ALX56)*(APF3:APF54=ALX58)*(APH3:APH54="W"))+SUMPRODUCT((APC3:APC54=ALX57)*(APF3:APF54=ALX58)*(APH3:APH54="W"))</f>
        <v>0</v>
      </c>
      <c r="ALZ58" s="385">
        <f ca="1">SUMPRODUCT((APC3:APC54=ALX58)*(APF3:APF54=ALX59)*(APG3:APG54="D"))+SUMPRODUCT((APC3:APC54=ALX58)*(APF3:APF54=ALX60)*(APG3:APG54="D"))+SUMPRODUCT((APC3:APC54=ALX58)*(APF3:APF54=ALX56)*(APG3:APG54="D"))+SUMPRODUCT((APC3:APC54=ALX58)*(APF3:APF54=ALX57)*(APG3:APG54="D"))+SUMPRODUCT((APC3:APC54=ALX59)*(APF3:APF54=ALX58)*(APG3:APG54="D"))+SUMPRODUCT((APC3:APC54=ALX60)*(APF3:APF54=ALX58)*(APG3:APG54="D"))+SUMPRODUCT((APC3:APC54=ALX56)*(APF3:APF54=ALX58)*(APG3:APG54="D"))+SUMPRODUCT((APC3:APC54=ALX57)*(APF3:APF54=ALX58)*(APG3:APG54="D"))</f>
        <v>0</v>
      </c>
      <c r="AMA58" s="385">
        <f ca="1">SUMPRODUCT((APC3:APC54=ALX58)*(APF3:APF54=ALX59)*(APG3:APG54="L"))+SUMPRODUCT((APC3:APC54=ALX58)*(APF3:APF54=ALX60)*(APG3:APG54="L"))+SUMPRODUCT((APC3:APC54=ALX58)*(APF3:APF54=ALX56)*(APG3:APG54="L"))+SUMPRODUCT((APC3:APC54=ALX58)*(APF3:APF54=ALX57)*(APG3:APG54="L"))+SUMPRODUCT((APC3:APC54=ALX59)*(APF3:APF54=ALX58)*(APH3:APH54="L"))+SUMPRODUCT((APC3:APC54=ALX60)*(APF3:APF54=ALX58)*(APH3:APH54="L"))+SUMPRODUCT((APC3:APC54=ALX56)*(APF3:APF54=ALX58)*(APH3:APH54="L"))+SUMPRODUCT((APC3:APC54=ALX57)*(APF3:APF54=ALX58)*(APH3:APH54="L"))</f>
        <v>0</v>
      </c>
      <c r="AMB58" s="385">
        <f ca="1">SUMPRODUCT((APC3:APC54=ALX58)*(APF3:APF54=ALX59)*APD3:APD54)+SUMPRODUCT((APC3:APC54=ALX58)*(APF3:APF54=ALX60)*APD3:APD54)+SUMPRODUCT((APC3:APC54=ALX58)*(APF3:APF54=ALX56)*APD3:APD54)+SUMPRODUCT((APC3:APC54=ALX58)*(APF3:APF54=ALX57)*APD3:APD54)+SUMPRODUCT((APC3:APC54=ALX59)*(APF3:APF54=ALX58)*APE3:APE54)+SUMPRODUCT((APC3:APC54=ALX60)*(APF3:APF54=ALX58)*APE3:APE54)+SUMPRODUCT((APC3:APC54=ALX56)*(APF3:APF54=ALX58)*APE3:APE54)+SUMPRODUCT((APC3:APC54=ALX57)*(APF3:APF54=ALX58)*APE3:APE54)</f>
        <v>0</v>
      </c>
      <c r="AMC58" s="385">
        <f ca="1">SUMPRODUCT((APC3:APC54=ALX58)*(APF3:APF54=ALX59)*APE3:APE54)+SUMPRODUCT((APC3:APC54=ALX58)*(APF3:APF54=ALX60)*APE3:APE54)+SUMPRODUCT((APC3:APC54=ALX58)*(APF3:APF54=ALX56)*APE3:APE54)+SUMPRODUCT((APC3:APC54=ALX58)*(APF3:APF54=ALX57)*APE3:APE54)+SUMPRODUCT((APC3:APC54=ALX59)*(APF3:APF54=ALX58)*APD3:APD54)+SUMPRODUCT((APC3:APC54=ALX60)*(APF3:APF54=ALX58)*APD3:APD54)+SUMPRODUCT((APC3:APC54=ALX56)*(APF3:APF54=ALX58)*APD3:APD54)+SUMPRODUCT((APC3:APC54=ALX57)*(APF3:APF54=ALX58)*APD3:APD54)</f>
        <v>0</v>
      </c>
      <c r="AMD58" s="385">
        <f t="shared" ca="1" si="5205"/>
        <v>1000</v>
      </c>
      <c r="AME58" s="385">
        <f t="shared" ca="1" si="5206"/>
        <v>0</v>
      </c>
      <c r="AMF58" s="385">
        <f ca="1">IF(ALX58&lt;&gt;"",VLOOKUP(ALX58,ALE4:ALK52,7,FALSE),"")</f>
        <v>1000</v>
      </c>
      <c r="AMG58" s="385">
        <f ca="1">IF(ALX58&lt;&gt;"",VLOOKUP(ALX58,ALE4:ALK52,5,FALSE),"")</f>
        <v>0</v>
      </c>
      <c r="AMH58" s="385">
        <f ca="1">IF(ALX58&lt;&gt;"",VLOOKUP(ALX58,ALE4:ALM52,9,FALSE),"")</f>
        <v>24</v>
      </c>
      <c r="AMI58" s="385">
        <f t="shared" ca="1" si="5207"/>
        <v>0</v>
      </c>
      <c r="AMJ58" s="385">
        <f t="shared" ref="AMJ58" ca="1" si="5531">IF(ALX58&lt;&gt;"",RANK(AMI58,AMI56:AMI60),"")</f>
        <v>1</v>
      </c>
      <c r="AMK58" s="385">
        <f t="shared" ref="AMK58" ca="1" si="5532">IF(ALX58&lt;&gt;"",SUMPRODUCT((AMI56:AMI60=AMI58)*(AMD56:AMD60&gt;AMD58)),"")</f>
        <v>0</v>
      </c>
      <c r="AML58" s="385">
        <f t="shared" ref="AML58" ca="1" si="5533">IF(ALX58&lt;&gt;"",SUMPRODUCT((AMI56:AMI60=AMI58)*(AMD56:AMD60=AMD58)*(AMB56:AMB60&gt;AMB58)),"")</f>
        <v>0</v>
      </c>
      <c r="AMM58" s="385">
        <f t="shared" ref="AMM58" ca="1" si="5534">IF(ALX58&lt;&gt;"",SUMPRODUCT((AMI56:AMI60=AMI58)*(AMD56:AMD60=AMD58)*(AMB56:AMB60=AMB58)*(AMF56:AMF60&gt;AMF58)),"")</f>
        <v>0</v>
      </c>
      <c r="AMN58" s="385">
        <f t="shared" ref="AMN58" ca="1" si="5535">IF(ALX58&lt;&gt;"",SUMPRODUCT((AMI56:AMI60=AMI58)*(AMD56:AMD60=AMD58)*(AMB56:AMB60=AMB58)*(AMF56:AMF60=AMF58)*(AMG56:AMG60&gt;AMG58)),"")</f>
        <v>0</v>
      </c>
      <c r="AMO58" s="385">
        <f t="shared" ref="AMO58" ca="1" si="5536">IF(ALX58&lt;&gt;"",SUMPRODUCT((AMI56:AMI60=AMI58)*(AMD56:AMD60=AMD58)*(AMB56:AMB60=AMB58)*(AMF56:AMF60=AMF58)*(AMG56:AMG60=AMG58)*(AMH56:AMH60&gt;AMH58)),"")</f>
        <v>1</v>
      </c>
      <c r="AMP58" s="385">
        <f t="shared" ca="1" si="5214"/>
        <v>2</v>
      </c>
      <c r="AMQ58" s="385" t="str">
        <f t="shared" ref="AMQ58" ca="1" si="5537">IF(AMR6&lt;&gt;"",SUMPRODUCT((AMY4:AMY7=AMY6)*(AMX4:AMX7=AMX6)*(AMV4:AMV7=AMV6)*(AMW4:AMW7=AMW6)),"")</f>
        <v/>
      </c>
      <c r="AMR58" s="385" t="str">
        <f t="shared" ref="AMR58" ca="1" si="5538">IF(AND(AMQ58&lt;&gt;"",AMQ58&gt;1),AMR6,"")</f>
        <v/>
      </c>
      <c r="AMS58" s="385">
        <f ca="1">SUMPRODUCT((APC3:APC54=AMR58)*(APF3:APF54=AMR59)*(APG3:APG54="W"))+SUMPRODUCT((APC3:APC54=AMR58)*(APF3:APF54=AMR60)*(APG3:APG54="W"))+SUMPRODUCT((APC3:APC54=AMR58)*(APF3:APF54=AMR57)*(APG3:APG54="W"))+SUMPRODUCT((APC3:APC54=AMR59)*(APF3:APF54=AMR58)*(APH3:APH54="W"))+SUMPRODUCT((APC3:APC54=AMR60)*(APF3:APF54=AMR58)*(APH3:APH54="W"))+SUMPRODUCT((APC3:APC54=AMR57)*(APF3:APF54=AMR58)*(APH3:APH54="W"))</f>
        <v>0</v>
      </c>
      <c r="AMT58" s="385">
        <f ca="1">SUMPRODUCT((APC3:APC54=AMR58)*(APF3:APF54=AMR59)*(APG3:APG54="D"))+SUMPRODUCT((APC3:APC54=AMR58)*(APF3:APF54=AMR60)*(APG3:APG54="D"))+SUMPRODUCT((APC3:APC54=AMR58)*(APF3:APF54=AMR57)*(APG3:APG54="D"))+SUMPRODUCT((APC3:APC54=AMR59)*(APF3:APF54=AMR58)*(APG3:APG54="D"))+SUMPRODUCT((APC3:APC54=AMR60)*(APF3:APF54=AMR58)*(APG3:APG54="D"))+SUMPRODUCT((APC3:APC54=AMR57)*(APF3:APF54=AMR58)*(APG3:APG54="D"))</f>
        <v>0</v>
      </c>
      <c r="AMU58" s="385">
        <f ca="1">SUMPRODUCT((APC3:APC54=AMR58)*(APF3:APF54=AMR59)*(APG3:APG54="L"))+SUMPRODUCT((APC3:APC54=AMR58)*(APF3:APF54=AMR60)*(APG3:APG54="L"))+SUMPRODUCT((APC3:APC54=AMR58)*(APF3:APF54=AMR57)*(APG3:APG54="L"))+SUMPRODUCT((APC3:APC54=AMR59)*(APF3:APF54=AMR58)*(APH3:APH54="L"))+SUMPRODUCT((APC3:APC54=AMR60)*(APF3:APF54=AMR58)*(APH3:APH54="L"))+SUMPRODUCT((APC3:APC54=AMR57)*(APF3:APF54=AMR58)*(APH3:APH54="L"))</f>
        <v>0</v>
      </c>
      <c r="AMV58" s="385">
        <f ca="1">SUMPRODUCT((APC3:APC54=AMR58)*(APF3:APF54=AMR59)*APD3:APD54)+SUMPRODUCT((APC3:APC54=AMR58)*(APF3:APF54=AMR60)*APD3:APD54)+SUMPRODUCT((APC3:APC54=AMR58)*(APF3:APF54=AMR56)*APD3:APD54)+SUMPRODUCT((APC3:APC54=AMR58)*(APF3:APF54=AMR57)*APD3:APD54)+SUMPRODUCT((APC3:APC54=AMR59)*(APF3:APF54=AMR58)*APE3:APE54)+SUMPRODUCT((APC3:APC54=AMR60)*(APF3:APF54=AMR58)*APE3:APE54)+SUMPRODUCT((APC3:APC54=AMR56)*(APF3:APF54=AMR58)*APE3:APE54)+SUMPRODUCT((APC3:APC54=AMR57)*(APF3:APF54=AMR58)*APE3:APE54)</f>
        <v>0</v>
      </c>
      <c r="AMW58" s="385">
        <f ca="1">SUMPRODUCT((APC3:APC54=AMR58)*(APF3:APF54=AMR59)*APE3:APE54)+SUMPRODUCT((APC3:APC54=AMR58)*(APF3:APF54=AMR60)*APE3:APE54)+SUMPRODUCT((APC3:APC54=AMR58)*(APF3:APF54=AMR56)*APE3:APE54)+SUMPRODUCT((APC3:APC54=AMR58)*(APF3:APF54=AMR57)*APE3:APE54)+SUMPRODUCT((APC3:APC54=AMR59)*(APF3:APF54=AMR58)*APD3:APD54)+SUMPRODUCT((APC3:APC54=AMR60)*(APF3:APF54=AMR58)*APD3:APD54)+SUMPRODUCT((APC3:APC54=AMR56)*(APF3:APF54=AMR58)*APD3:APD54)+SUMPRODUCT((APC3:APC54=AMR57)*(APF3:APF54=AMR58)*APD3:APD54)</f>
        <v>0</v>
      </c>
      <c r="AMX58" s="385">
        <f t="shared" ca="1" si="5385"/>
        <v>1000</v>
      </c>
      <c r="AMY58" s="385" t="str">
        <f t="shared" ca="1" si="5386"/>
        <v/>
      </c>
      <c r="AMZ58" s="385" t="str">
        <f ca="1">IF(AMR58&lt;&gt;"",VLOOKUP(AMR58,ALE4:ALK52,7,FALSE),"")</f>
        <v/>
      </c>
      <c r="ANA58" s="385" t="str">
        <f ca="1">IF(AMR58&lt;&gt;"",VLOOKUP(AMR58,ALE4:ALK52,5,FALSE),"")</f>
        <v/>
      </c>
      <c r="ANB58" s="385" t="str">
        <f ca="1">IF(AMR58&lt;&gt;"",VLOOKUP(AMR58,ALE4:ALM52,9,FALSE),"")</f>
        <v/>
      </c>
      <c r="ANC58" s="385" t="str">
        <f t="shared" ca="1" si="5387"/>
        <v/>
      </c>
      <c r="AND58" s="385" t="str">
        <f t="shared" ref="AND58" ca="1" si="5539">IF(AMR58&lt;&gt;"",RANK(ANC58,ANC56:ANC59),"")</f>
        <v/>
      </c>
      <c r="ANE58" s="385" t="str">
        <f t="shared" ref="ANE58" ca="1" si="5540">IF(AMR58&lt;&gt;"",SUMPRODUCT((ANC56:ANC59=ANC58)*(AMX56:AMX59&gt;AMX58)),"")</f>
        <v/>
      </c>
      <c r="ANF58" s="385" t="str">
        <f t="shared" ref="ANF58" ca="1" si="5541">IF(AMR58&lt;&gt;"",SUMPRODUCT((ANC56:ANC59=ANC58)*(AMX56:AMX59=AMX58)*(AMV56:AMV59&gt;AMV58)),"")</f>
        <v/>
      </c>
      <c r="ANG58" s="385" t="str">
        <f t="shared" ref="ANG58" ca="1" si="5542">IF(AMR58&lt;&gt;"",SUMPRODUCT((ANC56:ANC59=ANC58)*(AMX56:AMX59=AMX58)*(AMV56:AMV59=AMV58)*(AMZ56:AMZ59&gt;AMZ58)),"")</f>
        <v/>
      </c>
      <c r="ANH58" s="385" t="str">
        <f t="shared" ref="ANH58" ca="1" si="5543">IF(AMR58&lt;&gt;"",SUMPRODUCT((ANC56:ANC59=ANC58)*(AMX56:AMX59=AMX58)*(AMV56:AMV59=AMV58)*(AMZ56:AMZ59=AMZ58)*(ANA56:ANA59&gt;ANA58)),"")</f>
        <v/>
      </c>
      <c r="ANI58" s="385" t="str">
        <f t="shared" ref="ANI58" ca="1" si="5544">IF(AMR58&lt;&gt;"",SUMPRODUCT((ANC56:ANC59=ANC58)*(AMX56:AMX59=AMX58)*(AMV56:AMV59=AMV58)*(AMZ56:AMZ59=AMZ58)*(ANA56:ANA59=ANA58)*(ANB56:ANB59&gt;ANB58)),"")</f>
        <v/>
      </c>
      <c r="ANJ58" s="385" t="str">
        <f t="shared" ca="1" si="5394"/>
        <v/>
      </c>
      <c r="APR58" s="385">
        <f ca="1">IF(COUNTIF(APR4:APR7,4)=4,1,SUMPRODUCT((APR4:APR7=APR6)*(APQ4:APQ7=APQ6)*(APO4:APO7&gt;APO6))+1)</f>
        <v>1</v>
      </c>
      <c r="AQC58" s="385">
        <f t="shared" ref="AQC58" ca="1" si="5545">IF(AQD6&lt;&gt;"",SUMPRODUCT((AQK4:AQK7=AQK6)*(AQJ4:AQJ7=AQJ6)*(AQH4:AQH7=AQH6)*(AQI4:AQI7=AQI6)),"")</f>
        <v>4</v>
      </c>
      <c r="AQD58" s="385" t="str">
        <f t="shared" ref="AQD58" ca="1" si="5546">IF(AND(AQC58&lt;&gt;"",AQC58&gt;1),AQD6,"")</f>
        <v>Norway</v>
      </c>
      <c r="AQE58" s="385">
        <f ca="1">SUMPRODUCT((ATI3:ATI54=AQD58)*(ATL3:ATL54=AQD59)*(ATM3:ATM54="W"))+SUMPRODUCT((ATI3:ATI54=AQD58)*(ATL3:ATL54=AQD60)*(ATM3:ATM54="W"))+SUMPRODUCT((ATI3:ATI54=AQD58)*(ATL3:ATL54=AQD56)*(ATM3:ATM54="W"))+SUMPRODUCT((ATI3:ATI54=AQD58)*(ATL3:ATL54=AQD57)*(ATM3:ATM54="W"))+SUMPRODUCT((ATI3:ATI54=AQD59)*(ATL3:ATL54=AQD58)*(ATN3:ATN54="W"))+SUMPRODUCT((ATI3:ATI54=AQD60)*(ATL3:ATL54=AQD58)*(ATN3:ATN54="W"))+SUMPRODUCT((ATI3:ATI54=AQD56)*(ATL3:ATL54=AQD58)*(ATN3:ATN54="W"))+SUMPRODUCT((ATI3:ATI54=AQD57)*(ATL3:ATL54=AQD58)*(ATN3:ATN54="W"))</f>
        <v>0</v>
      </c>
      <c r="AQF58" s="385">
        <f ca="1">SUMPRODUCT((ATI3:ATI54=AQD58)*(ATL3:ATL54=AQD59)*(ATM3:ATM54="D"))+SUMPRODUCT((ATI3:ATI54=AQD58)*(ATL3:ATL54=AQD60)*(ATM3:ATM54="D"))+SUMPRODUCT((ATI3:ATI54=AQD58)*(ATL3:ATL54=AQD56)*(ATM3:ATM54="D"))+SUMPRODUCT((ATI3:ATI54=AQD58)*(ATL3:ATL54=AQD57)*(ATM3:ATM54="D"))+SUMPRODUCT((ATI3:ATI54=AQD59)*(ATL3:ATL54=AQD58)*(ATM3:ATM54="D"))+SUMPRODUCT((ATI3:ATI54=AQD60)*(ATL3:ATL54=AQD58)*(ATM3:ATM54="D"))+SUMPRODUCT((ATI3:ATI54=AQD56)*(ATL3:ATL54=AQD58)*(ATM3:ATM54="D"))+SUMPRODUCT((ATI3:ATI54=AQD57)*(ATL3:ATL54=AQD58)*(ATM3:ATM54="D"))</f>
        <v>0</v>
      </c>
      <c r="AQG58" s="385">
        <f ca="1">SUMPRODUCT((ATI3:ATI54=AQD58)*(ATL3:ATL54=AQD59)*(ATM3:ATM54="L"))+SUMPRODUCT((ATI3:ATI54=AQD58)*(ATL3:ATL54=AQD60)*(ATM3:ATM54="L"))+SUMPRODUCT((ATI3:ATI54=AQD58)*(ATL3:ATL54=AQD56)*(ATM3:ATM54="L"))+SUMPRODUCT((ATI3:ATI54=AQD58)*(ATL3:ATL54=AQD57)*(ATM3:ATM54="L"))+SUMPRODUCT((ATI3:ATI54=AQD59)*(ATL3:ATL54=AQD58)*(ATN3:ATN54="L"))+SUMPRODUCT((ATI3:ATI54=AQD60)*(ATL3:ATL54=AQD58)*(ATN3:ATN54="L"))+SUMPRODUCT((ATI3:ATI54=AQD56)*(ATL3:ATL54=AQD58)*(ATN3:ATN54="L"))+SUMPRODUCT((ATI3:ATI54=AQD57)*(ATL3:ATL54=AQD58)*(ATN3:ATN54="L"))</f>
        <v>0</v>
      </c>
      <c r="AQH58" s="385">
        <f ca="1">SUMPRODUCT((ATI3:ATI54=AQD58)*(ATL3:ATL54=AQD59)*ATJ3:ATJ54)+SUMPRODUCT((ATI3:ATI54=AQD58)*(ATL3:ATL54=AQD60)*ATJ3:ATJ54)+SUMPRODUCT((ATI3:ATI54=AQD58)*(ATL3:ATL54=AQD56)*ATJ3:ATJ54)+SUMPRODUCT((ATI3:ATI54=AQD58)*(ATL3:ATL54=AQD57)*ATJ3:ATJ54)+SUMPRODUCT((ATI3:ATI54=AQD59)*(ATL3:ATL54=AQD58)*ATK3:ATK54)+SUMPRODUCT((ATI3:ATI54=AQD60)*(ATL3:ATL54=AQD58)*ATK3:ATK54)+SUMPRODUCT((ATI3:ATI54=AQD56)*(ATL3:ATL54=AQD58)*ATK3:ATK54)+SUMPRODUCT((ATI3:ATI54=AQD57)*(ATL3:ATL54=AQD58)*ATK3:ATK54)</f>
        <v>0</v>
      </c>
      <c r="AQI58" s="385">
        <f ca="1">SUMPRODUCT((ATI3:ATI54=AQD58)*(ATL3:ATL54=AQD59)*ATK3:ATK54)+SUMPRODUCT((ATI3:ATI54=AQD58)*(ATL3:ATL54=AQD60)*ATK3:ATK54)+SUMPRODUCT((ATI3:ATI54=AQD58)*(ATL3:ATL54=AQD56)*ATK3:ATK54)+SUMPRODUCT((ATI3:ATI54=AQD58)*(ATL3:ATL54=AQD57)*ATK3:ATK54)+SUMPRODUCT((ATI3:ATI54=AQD59)*(ATL3:ATL54=AQD58)*ATJ3:ATJ54)+SUMPRODUCT((ATI3:ATI54=AQD60)*(ATL3:ATL54=AQD58)*ATJ3:ATJ54)+SUMPRODUCT((ATI3:ATI54=AQD56)*(ATL3:ATL54=AQD58)*ATJ3:ATJ54)+SUMPRODUCT((ATI3:ATI54=AQD57)*(ATL3:ATL54=AQD58)*ATJ3:ATJ54)</f>
        <v>0</v>
      </c>
      <c r="AQJ58" s="385">
        <f t="shared" ca="1" si="5217"/>
        <v>1000</v>
      </c>
      <c r="AQK58" s="385">
        <f t="shared" ca="1" si="5218"/>
        <v>0</v>
      </c>
      <c r="AQL58" s="385">
        <f ca="1">IF(AQD58&lt;&gt;"",VLOOKUP(AQD58,APK4:APQ52,7,FALSE),"")</f>
        <v>1000</v>
      </c>
      <c r="AQM58" s="385">
        <f ca="1">IF(AQD58&lt;&gt;"",VLOOKUP(AQD58,APK4:APQ52,5,FALSE),"")</f>
        <v>0</v>
      </c>
      <c r="AQN58" s="385">
        <f ca="1">IF(AQD58&lt;&gt;"",VLOOKUP(AQD58,APK4:APS52,9,FALSE),"")</f>
        <v>24</v>
      </c>
      <c r="AQO58" s="385">
        <f t="shared" ca="1" si="5219"/>
        <v>0</v>
      </c>
      <c r="AQP58" s="385">
        <f t="shared" ref="AQP58" ca="1" si="5547">IF(AQD58&lt;&gt;"",RANK(AQO58,AQO56:AQO60),"")</f>
        <v>1</v>
      </c>
      <c r="AQQ58" s="385">
        <f t="shared" ref="AQQ58" ca="1" si="5548">IF(AQD58&lt;&gt;"",SUMPRODUCT((AQO56:AQO60=AQO58)*(AQJ56:AQJ60&gt;AQJ58)),"")</f>
        <v>0</v>
      </c>
      <c r="AQR58" s="385">
        <f t="shared" ref="AQR58" ca="1" si="5549">IF(AQD58&lt;&gt;"",SUMPRODUCT((AQO56:AQO60=AQO58)*(AQJ56:AQJ60=AQJ58)*(AQH56:AQH60&gt;AQH58)),"")</f>
        <v>0</v>
      </c>
      <c r="AQS58" s="385">
        <f t="shared" ref="AQS58" ca="1" si="5550">IF(AQD58&lt;&gt;"",SUMPRODUCT((AQO56:AQO60=AQO58)*(AQJ56:AQJ60=AQJ58)*(AQH56:AQH60=AQH58)*(AQL56:AQL60&gt;AQL58)),"")</f>
        <v>0</v>
      </c>
      <c r="AQT58" s="385">
        <f t="shared" ref="AQT58" ca="1" si="5551">IF(AQD58&lt;&gt;"",SUMPRODUCT((AQO56:AQO60=AQO58)*(AQJ56:AQJ60=AQJ58)*(AQH56:AQH60=AQH58)*(AQL56:AQL60=AQL58)*(AQM56:AQM60&gt;AQM58)),"")</f>
        <v>0</v>
      </c>
      <c r="AQU58" s="385">
        <f t="shared" ref="AQU58" ca="1" si="5552">IF(AQD58&lt;&gt;"",SUMPRODUCT((AQO56:AQO60=AQO58)*(AQJ56:AQJ60=AQJ58)*(AQH56:AQH60=AQH58)*(AQL56:AQL60=AQL58)*(AQM56:AQM60=AQM58)*(AQN56:AQN60&gt;AQN58)),"")</f>
        <v>1</v>
      </c>
      <c r="AQV58" s="385">
        <f t="shared" ca="1" si="5226"/>
        <v>2</v>
      </c>
      <c r="AQW58" s="385" t="str">
        <f t="shared" ref="AQW58" ca="1" si="5553">IF(AQX6&lt;&gt;"",SUMPRODUCT((ARE4:ARE7=ARE6)*(ARD4:ARD7=ARD6)*(ARB4:ARB7=ARB6)*(ARC4:ARC7=ARC6)),"")</f>
        <v/>
      </c>
      <c r="AQX58" s="385" t="str">
        <f t="shared" ref="AQX58" ca="1" si="5554">IF(AND(AQW58&lt;&gt;"",AQW58&gt;1),AQX6,"")</f>
        <v/>
      </c>
      <c r="AQY58" s="385">
        <f ca="1">SUMPRODUCT((ATI3:ATI54=AQX58)*(ATL3:ATL54=AQX59)*(ATM3:ATM54="W"))+SUMPRODUCT((ATI3:ATI54=AQX58)*(ATL3:ATL54=AQX60)*(ATM3:ATM54="W"))+SUMPRODUCT((ATI3:ATI54=AQX58)*(ATL3:ATL54=AQX57)*(ATM3:ATM54="W"))+SUMPRODUCT((ATI3:ATI54=AQX59)*(ATL3:ATL54=AQX58)*(ATN3:ATN54="W"))+SUMPRODUCT((ATI3:ATI54=AQX60)*(ATL3:ATL54=AQX58)*(ATN3:ATN54="W"))+SUMPRODUCT((ATI3:ATI54=AQX57)*(ATL3:ATL54=AQX58)*(ATN3:ATN54="W"))</f>
        <v>0</v>
      </c>
      <c r="AQZ58" s="385">
        <f ca="1">SUMPRODUCT((ATI3:ATI54=AQX58)*(ATL3:ATL54=AQX59)*(ATM3:ATM54="D"))+SUMPRODUCT((ATI3:ATI54=AQX58)*(ATL3:ATL54=AQX60)*(ATM3:ATM54="D"))+SUMPRODUCT((ATI3:ATI54=AQX58)*(ATL3:ATL54=AQX57)*(ATM3:ATM54="D"))+SUMPRODUCT((ATI3:ATI54=AQX59)*(ATL3:ATL54=AQX58)*(ATM3:ATM54="D"))+SUMPRODUCT((ATI3:ATI54=AQX60)*(ATL3:ATL54=AQX58)*(ATM3:ATM54="D"))+SUMPRODUCT((ATI3:ATI54=AQX57)*(ATL3:ATL54=AQX58)*(ATM3:ATM54="D"))</f>
        <v>0</v>
      </c>
      <c r="ARA58" s="385">
        <f ca="1">SUMPRODUCT((ATI3:ATI54=AQX58)*(ATL3:ATL54=AQX59)*(ATM3:ATM54="L"))+SUMPRODUCT((ATI3:ATI54=AQX58)*(ATL3:ATL54=AQX60)*(ATM3:ATM54="L"))+SUMPRODUCT((ATI3:ATI54=AQX58)*(ATL3:ATL54=AQX57)*(ATM3:ATM54="L"))+SUMPRODUCT((ATI3:ATI54=AQX59)*(ATL3:ATL54=AQX58)*(ATN3:ATN54="L"))+SUMPRODUCT((ATI3:ATI54=AQX60)*(ATL3:ATL54=AQX58)*(ATN3:ATN54="L"))+SUMPRODUCT((ATI3:ATI54=AQX57)*(ATL3:ATL54=AQX58)*(ATN3:ATN54="L"))</f>
        <v>0</v>
      </c>
      <c r="ARB58" s="385">
        <f ca="1">SUMPRODUCT((ATI3:ATI54=AQX58)*(ATL3:ATL54=AQX59)*ATJ3:ATJ54)+SUMPRODUCT((ATI3:ATI54=AQX58)*(ATL3:ATL54=AQX60)*ATJ3:ATJ54)+SUMPRODUCT((ATI3:ATI54=AQX58)*(ATL3:ATL54=AQX56)*ATJ3:ATJ54)+SUMPRODUCT((ATI3:ATI54=AQX58)*(ATL3:ATL54=AQX57)*ATJ3:ATJ54)+SUMPRODUCT((ATI3:ATI54=AQX59)*(ATL3:ATL54=AQX58)*ATK3:ATK54)+SUMPRODUCT((ATI3:ATI54=AQX60)*(ATL3:ATL54=AQX58)*ATK3:ATK54)+SUMPRODUCT((ATI3:ATI54=AQX56)*(ATL3:ATL54=AQX58)*ATK3:ATK54)+SUMPRODUCT((ATI3:ATI54=AQX57)*(ATL3:ATL54=AQX58)*ATK3:ATK54)</f>
        <v>0</v>
      </c>
      <c r="ARC58" s="385">
        <f ca="1">SUMPRODUCT((ATI3:ATI54=AQX58)*(ATL3:ATL54=AQX59)*ATK3:ATK54)+SUMPRODUCT((ATI3:ATI54=AQX58)*(ATL3:ATL54=AQX60)*ATK3:ATK54)+SUMPRODUCT((ATI3:ATI54=AQX58)*(ATL3:ATL54=AQX56)*ATK3:ATK54)+SUMPRODUCT((ATI3:ATI54=AQX58)*(ATL3:ATL54=AQX57)*ATK3:ATK54)+SUMPRODUCT((ATI3:ATI54=AQX59)*(ATL3:ATL54=AQX58)*ATJ3:ATJ54)+SUMPRODUCT((ATI3:ATI54=AQX60)*(ATL3:ATL54=AQX58)*ATJ3:ATJ54)+SUMPRODUCT((ATI3:ATI54=AQX56)*(ATL3:ATL54=AQX58)*ATJ3:ATJ54)+SUMPRODUCT((ATI3:ATI54=AQX57)*(ATL3:ATL54=AQX58)*ATJ3:ATJ54)</f>
        <v>0</v>
      </c>
      <c r="ARD58" s="385">
        <f t="shared" ca="1" si="5405"/>
        <v>1000</v>
      </c>
      <c r="ARE58" s="385" t="str">
        <f t="shared" ca="1" si="5406"/>
        <v/>
      </c>
      <c r="ARF58" s="385" t="str">
        <f ca="1">IF(AQX58&lt;&gt;"",VLOOKUP(AQX58,APK4:APQ52,7,FALSE),"")</f>
        <v/>
      </c>
      <c r="ARG58" s="385" t="str">
        <f ca="1">IF(AQX58&lt;&gt;"",VLOOKUP(AQX58,APK4:APQ52,5,FALSE),"")</f>
        <v/>
      </c>
      <c r="ARH58" s="385" t="str">
        <f ca="1">IF(AQX58&lt;&gt;"",VLOOKUP(AQX58,APK4:APS52,9,FALSE),"")</f>
        <v/>
      </c>
      <c r="ARI58" s="385" t="str">
        <f t="shared" ca="1" si="5407"/>
        <v/>
      </c>
      <c r="ARJ58" s="385" t="str">
        <f t="shared" ref="ARJ58" ca="1" si="5555">IF(AQX58&lt;&gt;"",RANK(ARI58,ARI56:ARI59),"")</f>
        <v/>
      </c>
      <c r="ARK58" s="385" t="str">
        <f t="shared" ref="ARK58" ca="1" si="5556">IF(AQX58&lt;&gt;"",SUMPRODUCT((ARI56:ARI59=ARI58)*(ARD56:ARD59&gt;ARD58)),"")</f>
        <v/>
      </c>
      <c r="ARL58" s="385" t="str">
        <f t="shared" ref="ARL58" ca="1" si="5557">IF(AQX58&lt;&gt;"",SUMPRODUCT((ARI56:ARI59=ARI58)*(ARD56:ARD59=ARD58)*(ARB56:ARB59&gt;ARB58)),"")</f>
        <v/>
      </c>
      <c r="ARM58" s="385" t="str">
        <f t="shared" ref="ARM58" ca="1" si="5558">IF(AQX58&lt;&gt;"",SUMPRODUCT((ARI56:ARI59=ARI58)*(ARD56:ARD59=ARD58)*(ARB56:ARB59=ARB58)*(ARF56:ARF59&gt;ARF58)),"")</f>
        <v/>
      </c>
      <c r="ARN58" s="385" t="str">
        <f t="shared" ref="ARN58" ca="1" si="5559">IF(AQX58&lt;&gt;"",SUMPRODUCT((ARI56:ARI59=ARI58)*(ARD56:ARD59=ARD58)*(ARB56:ARB59=ARB58)*(ARF56:ARF59=ARF58)*(ARG56:ARG59&gt;ARG58)),"")</f>
        <v/>
      </c>
      <c r="ARO58" s="385" t="str">
        <f t="shared" ref="ARO58" ca="1" si="5560">IF(AQX58&lt;&gt;"",SUMPRODUCT((ARI56:ARI59=ARI58)*(ARD56:ARD59=ARD58)*(ARB56:ARB59=ARB58)*(ARF56:ARF59=ARF58)*(ARG56:ARG59=ARG58)*(ARH56:ARH59&gt;ARH58)),"")</f>
        <v/>
      </c>
      <c r="ARP58" s="385" t="str">
        <f t="shared" ca="1" si="5414"/>
        <v/>
      </c>
    </row>
    <row r="59" spans="9:1995 2085:2985 3075:4085 4175:5075 5165:6065 6155:7165 7255:8155 8245:9145 9235:10233 10245:11219" x14ac:dyDescent="0.25">
      <c r="J59" s="385">
        <f>IF(COUNTIF(J4:J7,4)=4,1,SUMPRODUCT((J4:J7=J7)*(I4:I7=I7)*(G4:G7&gt;G7))+1)</f>
        <v>1</v>
      </c>
      <c r="U59" s="385">
        <f>IF(V7&lt;&gt;"",SUMPRODUCT((AC4:AC7=AC7)*(AB4:AB7=AB7)*(Z4:Z7=Z7)*(AA4:AA7=AA7)),"")</f>
        <v>4</v>
      </c>
      <c r="V59" s="385" t="str">
        <f>IF(AND(U59&lt;&gt;"",U59&gt;1),V7,"")</f>
        <v>Switzerland</v>
      </c>
      <c r="W59" s="385">
        <f>SUMPRODUCT((DA3:DA54=V59)*(DD3:DD54=V60)*(DE3:DE54="W"))+SUMPRODUCT((DA3:DA54=V59)*(DD3:DD54=V56)*(DE3:DE54="W"))+SUMPRODUCT((DA3:DA54=V59)*(DD3:DD54=V57)*(DE3:DE54="W"))+SUMPRODUCT((DA3:DA54=V59)*(DD3:DD54=V58)*(DE3:DE54="W"))+SUMPRODUCT((DA3:DA54=V60)*(DD3:DD54=V59)*(DF3:DF54="W"))+SUMPRODUCT((DA3:DA54=V56)*(DD3:DD54=V59)*(DF3:DF54="W"))+SUMPRODUCT((DA3:DA54=V57)*(DD3:DD54=V59)*(DF3:DF54="W"))+SUMPRODUCT((DA3:DA54=V58)*(DD3:DD54=V59)*(DF3:DF54="W"))</f>
        <v>0</v>
      </c>
      <c r="X59" s="385">
        <f>SUMPRODUCT((DA3:DA54=V59)*(DD3:DD54=V60)*(DE3:DE54="D"))+SUMPRODUCT((DA3:DA54=V59)*(DD3:DD54=V56)*(DE3:DE54="D"))+SUMPRODUCT((DA3:DA54=V59)*(DD3:DD54=V57)*(DE3:DE54="D"))+SUMPRODUCT((DA3:DA54=V59)*(DD3:DD54=V58)*(DE3:DE54="D"))+SUMPRODUCT((DA3:DA54=V60)*(DD3:DD54=V59)*(DE3:DE54="D"))+SUMPRODUCT((DA3:DA54=V56)*(DD3:DD54=V59)*(DE3:DE54="D"))+SUMPRODUCT((DA3:DA54=V57)*(DD3:DD54=V59)*(DE3:DE54="D"))+SUMPRODUCT((DA3:DA54=V58)*(DD3:DD54=V59)*(DE3:DE54="D"))</f>
        <v>0</v>
      </c>
      <c r="Y59" s="385">
        <f>SUMPRODUCT((DA3:DA54=V59)*(DD3:DD54=V60)*(DE3:DE54="L"))+SUMPRODUCT((DA3:DA54=V59)*(DD3:DD54=V56)*(DE3:DE54="L"))+SUMPRODUCT((DA3:DA54=V59)*(DD3:DD54=V57)*(DE3:DE54="L"))+SUMPRODUCT((DA3:DA54=V59)*(DD3:DD54=V58)*(DE3:DE54="L"))+SUMPRODUCT((DA3:DA54=V60)*(DD3:DD54=V59)*(DF3:DF54="L"))+SUMPRODUCT((DA3:DA54=V56)*(DD3:DD54=V59)*(DF3:DF54="L"))+SUMPRODUCT((DA3:DA54=V57)*(DD3:DD54=V59)*(DF3:DF54="L"))+SUMPRODUCT((DA3:DA54=V58)*(DD3:DD54=V59)*(DF3:DF54="L"))</f>
        <v>0</v>
      </c>
      <c r="Z59" s="385">
        <f>SUMPRODUCT((DA3:DA54=V59)*(DD3:DD54=V60)*DB3:DB54)+SUMPRODUCT((DA3:DA54=V59)*(DD3:DD54=V56)*DB3:DB54)+SUMPRODUCT((DA3:DA54=V59)*(DD3:DD54=V57)*DB3:DB54)+SUMPRODUCT((DA3:DA54=V59)*(DD3:DD54=V58)*DB3:DB54)+SUMPRODUCT((DA3:DA54=V60)*(DD3:DD54=V59)*DC3:DC54)+SUMPRODUCT((DA3:DA54=V56)*(DD3:DD54=V59)*DC3:DC54)+SUMPRODUCT((DA3:DA54=V57)*(DD3:DD54=V59)*DC3:DC54)+SUMPRODUCT((DA3:DA54=V58)*(DD3:DD54=V59)*DC3:DC54)</f>
        <v>0</v>
      </c>
      <c r="AA59" s="385">
        <f>SUMPRODUCT((DA3:DA54=V59)*(DD3:DD54=V60)*DC3:DC54)+SUMPRODUCT((DA3:DA54=V59)*(DD3:DD54=V56)*DC3:DC54)+SUMPRODUCT((DA3:DA54=V59)*(DD3:DD54=V57)*DC3:DC54)+SUMPRODUCT((DA3:DA54=V59)*(DD3:DD54=V58)*DC3:DC54)+SUMPRODUCT((DA3:DA54=V60)*(DD3:DD54=V59)*DB3:DB54)+SUMPRODUCT((DA3:DA54=V56)*(DD3:DD54=V59)*DB3:DB54)+SUMPRODUCT((DA3:DA54=V57)*(DD3:DD54=V59)*DB3:DB54)+SUMPRODUCT((DA3:DA54=V58)*(DD3:DD54=V59)*DB3:DB54)</f>
        <v>0</v>
      </c>
      <c r="AB59" s="385">
        <f>Z59-AA59+1000</f>
        <v>1000</v>
      </c>
      <c r="AC59" s="385">
        <f t="shared" si="5227"/>
        <v>0</v>
      </c>
      <c r="AD59" s="385">
        <f>IF(V59&lt;&gt;"",VLOOKUP(V59,C4:I52,7,FALSE),"")</f>
        <v>1000</v>
      </c>
      <c r="AE59" s="385">
        <f>IF(V59&lt;&gt;"",VLOOKUP(V59,C4:I52,5,FALSE),"")</f>
        <v>0</v>
      </c>
      <c r="AF59" s="385">
        <f>IF(V59&lt;&gt;"",VLOOKUP(V59,C4:K52,9,FALSE),"")</f>
        <v>27</v>
      </c>
      <c r="AG59" s="385">
        <f t="shared" si="5228"/>
        <v>0</v>
      </c>
      <c r="AH59" s="385">
        <f>IF(V59&lt;&gt;"",RANK(AG59,AG56:AG60),"")</f>
        <v>1</v>
      </c>
      <c r="AI59" s="385">
        <f>IF(V59&lt;&gt;"",SUMPRODUCT((AG56:AG60=AG59)*(AB56:AB60&gt;AB59)),"")</f>
        <v>0</v>
      </c>
      <c r="AJ59" s="385">
        <f>IF(V59&lt;&gt;"",SUMPRODUCT((AG56:AG60=AG59)*(AB56:AB60=AB59)*(Z56:Z60&gt;Z59)),"")</f>
        <v>0</v>
      </c>
      <c r="AK59" s="385">
        <f>IF(V59&lt;&gt;"",SUMPRODUCT((AG56:AG60=AG59)*(AB56:AB60=AB59)*(Z56:Z60=Z59)*(AD56:AD60&gt;AD59)),"")</f>
        <v>0</v>
      </c>
      <c r="AL59" s="385">
        <f>IF(V59&lt;&gt;"",SUMPRODUCT((AG56:AG60=AG59)*(AB56:AB60=AB59)*(Z56:Z60=Z59)*(AD56:AD60=AD59)*(AE56:AE60&gt;AE59)),"")</f>
        <v>0</v>
      </c>
      <c r="AM59" s="385">
        <f>IF(V59&lt;&gt;"",SUMPRODUCT((AG56:AG60=AG59)*(AB56:AB60=AB59)*(Z56:Z60=Z59)*(AD56:AD60=AD59)*(AE56:AE60=AE59)*(AF56:AF60&gt;AF59)),"")</f>
        <v>0</v>
      </c>
      <c r="AN59" s="385">
        <f>IF(V59&lt;&gt;"",SUM(AH59:AM59),"")</f>
        <v>1</v>
      </c>
      <c r="AO59" s="385" t="str">
        <f>IF(AP7&lt;&gt;"",SUMPRODUCT((AW4:AW7=AW7)*(AV4:AV7=AV7)*(AT4:AT7=AT7)*(AU4:AU7=AU7)),"")</f>
        <v/>
      </c>
      <c r="AP59" s="385" t="str">
        <f>IF(AND(AO59&lt;&gt;"",AO59&gt;1),AP7,"")</f>
        <v/>
      </c>
      <c r="AQ59" s="385">
        <f>SUMPRODUCT((DA3:DA54=AP59)*(DD3:DD54=AP60)*(DE3:DE54="W"))+SUMPRODUCT((DA3:DA54=AP59)*(DD3:DD54=AP57)*(DE3:DE54="W"))+SUMPRODUCT((DA3:DA54=AP59)*(DD3:DD54=AP58)*(DE3:DE54="W"))+SUMPRODUCT((DA3:DA54=AP60)*(DD3:DD54=AP59)*(DF3:DF54="W"))+SUMPRODUCT((DA3:DA54=AP57)*(DD3:DD54=AP59)*(DF3:DF54="W"))+SUMPRODUCT((DA3:DA54=AP58)*(DD3:DD54=AP59)*(DF3:DF54="W"))</f>
        <v>0</v>
      </c>
      <c r="AR59" s="385">
        <f>SUMPRODUCT((DA3:DA54=AP59)*(DD3:DD54=AP60)*(DE3:DE54="D"))+SUMPRODUCT((DA3:DA54=AP59)*(DD3:DD54=AP57)*(DE3:DE54="D"))+SUMPRODUCT((DA3:DA54=AP59)*(DD3:DD54=AP58)*(DE3:DE54="D"))+SUMPRODUCT((DA3:DA54=AP60)*(DD3:DD54=AP59)*(DE3:DE54="D"))+SUMPRODUCT((DA3:DA54=AP57)*(DD3:DD54=AP59)*(DE3:DE54="D"))+SUMPRODUCT((DA3:DA54=AP58)*(DD3:DD54=AP59)*(DE3:DE54="D"))</f>
        <v>0</v>
      </c>
      <c r="AS59" s="385">
        <f>SUMPRODUCT((DA3:DA54=AP59)*(DD3:DD54=AP60)*(DE3:DE54="L"))+SUMPRODUCT((DA3:DA54=AP59)*(DD3:DD54=AP57)*(DE3:DE54="L"))+SUMPRODUCT((DA3:DA54=AP59)*(DD3:DD54=AP58)*(DE3:DE54="L"))+SUMPRODUCT((DA3:DA54=AP60)*(DD3:DD54=AP59)*(DF3:DF54="L"))+SUMPRODUCT((DA3:DA54=AP57)*(DD3:DD54=AP59)*(DF3:DF54="L"))+SUMPRODUCT((DA3:DA54=AP58)*(DD3:DD54=AP59)*(DF3:DF54="L"))</f>
        <v>0</v>
      </c>
      <c r="AT59" s="385">
        <f>SUMPRODUCT((DA3:DA54=AP59)*(DD3:DD54=AP60)*DB3:DB54)+SUMPRODUCT((DA3:DA54=AP59)*(DD3:DD54=AP56)*DB3:DB54)+SUMPRODUCT((DA3:DA54=AP59)*(DD3:DD54=AP57)*DB3:DB54)+SUMPRODUCT((DA3:DA54=AP59)*(DD3:DD54=AP58)*DB3:DB54)+SUMPRODUCT((DA3:DA54=AP60)*(DD3:DD54=AP59)*DC3:DC54)+SUMPRODUCT((DA3:DA54=AP56)*(DD3:DD54=AP59)*DC3:DC54)+SUMPRODUCT((DA3:DA54=AP57)*(DD3:DD54=AP59)*DC3:DC54)+SUMPRODUCT((DA3:DA54=AP58)*(DD3:DD54=AP59)*DC3:DC54)</f>
        <v>0</v>
      </c>
      <c r="AU59" s="385">
        <f>SUMPRODUCT((DA3:DA54=AP59)*(DD3:DD54=AP60)*DC3:DC54)+SUMPRODUCT((DA3:DA54=AP59)*(DD3:DD54=AP56)*DC3:DC54)+SUMPRODUCT((DA3:DA54=AP59)*(DD3:DD54=AP57)*DC3:DC54)+SUMPRODUCT((DA3:DA54=AP59)*(DD3:DD54=AP58)*DC3:DC54)+SUMPRODUCT((DA3:DA54=AP60)*(DD3:DD54=AP59)*DB3:DB54)+SUMPRODUCT((DA3:DA54=AP56)*(DD3:DD54=AP59)*DB3:DB54)+SUMPRODUCT((DA3:DA54=AP57)*(DD3:DD54=AP59)*DB3:DB54)+SUMPRODUCT((DA3:DA54=AP58)*(DD3:DD54=AP59)*DB3:DB54)</f>
        <v>0</v>
      </c>
      <c r="AV59" s="385">
        <f>AT59-AU59+1000</f>
        <v>1000</v>
      </c>
      <c r="AW59" s="385" t="str">
        <f t="shared" si="5229"/>
        <v/>
      </c>
      <c r="AX59" s="385" t="str">
        <f>IF(AP59&lt;&gt;"",VLOOKUP(AP59,C4:I52,7,FALSE),"")</f>
        <v/>
      </c>
      <c r="AY59" s="385" t="str">
        <f>IF(AP59&lt;&gt;"",VLOOKUP(AP59,C4:I52,5,FALSE),"")</f>
        <v/>
      </c>
      <c r="AZ59" s="385" t="str">
        <f>IF(AP59&lt;&gt;"",VLOOKUP(AP59,C4:K52,9,FALSE),"")</f>
        <v/>
      </c>
      <c r="BA59" s="385" t="str">
        <f t="shared" si="5230"/>
        <v/>
      </c>
      <c r="BB59" s="385" t="str">
        <f>IF(AP59&lt;&gt;"",RANK(BA59,BA56:BA59),"")</f>
        <v/>
      </c>
      <c r="BC59" s="385" t="str">
        <f>IF(AP59&lt;&gt;"",SUMPRODUCT((BA56:BA59=BA59)*(AV56:AV59&gt;AV59)),"")</f>
        <v/>
      </c>
      <c r="BD59" s="385" t="str">
        <f>IF(AP59&lt;&gt;"",SUMPRODUCT((BA56:BA59=BA59)*(AV56:AV59=AV59)*(AT56:AT59&gt;AT59)),"")</f>
        <v/>
      </c>
      <c r="BE59" s="385" t="str">
        <f>IF(AP59&lt;&gt;"",SUMPRODUCT((BA56:BA59=BA59)*(AV56:AV59=AV59)*(AT56:AT59=AT59)*(AX56:AX59&gt;AX59)),"")</f>
        <v/>
      </c>
      <c r="BF59" s="385" t="str">
        <f>IF(AP59&lt;&gt;"",SUMPRODUCT((BA56:BA59=BA59)*(AV56:AV59=AV59)*(AT56:AT59=AT59)*(AX56:AX59=AX59)*(AY56:AY59&gt;AY59)),"")</f>
        <v/>
      </c>
      <c r="BG59" s="385" t="str">
        <f>IF(AP59&lt;&gt;"",SUMPRODUCT((BA56:BA59=BA59)*(AV56:AV59=AV59)*(AT56:AT59=AT59)*(AX56:AX59=AX59)*(AY56:AY59=AY59)*(AZ56:AZ59&gt;AZ59)),"")</f>
        <v/>
      </c>
      <c r="BH59" s="385" t="str">
        <f t="shared" si="5415"/>
        <v/>
      </c>
      <c r="DP59" s="385">
        <f ca="1">IF(COUNTIF(DP4:DP7,4)=4,1,SUMPRODUCT((DP4:DP7=DP7)*(DO4:DO7=DO7)*(DM4:DM7&gt;DM7))+1)</f>
        <v>1</v>
      </c>
      <c r="EA59" s="385">
        <f ca="1">IF(EB7&lt;&gt;"",SUMPRODUCT((EI4:EI7=EI7)*(EH4:EH7=EH7)*(EF4:EF7=EF7)*(EG4:EG7=EG7)),"")</f>
        <v>4</v>
      </c>
      <c r="EB59" s="385" t="str">
        <f ca="1">IF(AND(EA59&lt;&gt;"",EA59&gt;1),EB7,"")</f>
        <v>Switzerland</v>
      </c>
      <c r="EC59" s="385">
        <f ca="1">SUMPRODUCT((HG3:HG54=EB59)*(HJ3:HJ54=EB60)*(HK3:HK54="W"))+SUMPRODUCT((HG3:HG54=EB59)*(HJ3:HJ54=EB56)*(HK3:HK54="W"))+SUMPRODUCT((HG3:HG54=EB59)*(HJ3:HJ54=EB57)*(HK3:HK54="W"))+SUMPRODUCT((HG3:HG54=EB59)*(HJ3:HJ54=EB58)*(HK3:HK54="W"))+SUMPRODUCT((HG3:HG54=EB60)*(HJ3:HJ54=EB59)*(HL3:HL54="W"))+SUMPRODUCT((HG3:HG54=EB56)*(HJ3:HJ54=EB59)*(HL3:HL54="W"))+SUMPRODUCT((HG3:HG54=EB57)*(HJ3:HJ54=EB59)*(HL3:HL54="W"))+SUMPRODUCT((HG3:HG54=EB58)*(HJ3:HJ54=EB59)*(HL3:HL54="W"))</f>
        <v>0</v>
      </c>
      <c r="ED59" s="385">
        <f ca="1">SUMPRODUCT((HG3:HG54=EB59)*(HJ3:HJ54=EB60)*(HK3:HK54="D"))+SUMPRODUCT((HG3:HG54=EB59)*(HJ3:HJ54=EB56)*(HK3:HK54="D"))+SUMPRODUCT((HG3:HG54=EB59)*(HJ3:HJ54=EB57)*(HK3:HK54="D"))+SUMPRODUCT((HG3:HG54=EB59)*(HJ3:HJ54=EB58)*(HK3:HK54="D"))+SUMPRODUCT((HG3:HG54=EB60)*(HJ3:HJ54=EB59)*(HK3:HK54="D"))+SUMPRODUCT((HG3:HG54=EB56)*(HJ3:HJ54=EB59)*(HK3:HK54="D"))+SUMPRODUCT((HG3:HG54=EB57)*(HJ3:HJ54=EB59)*(HK3:HK54="D"))+SUMPRODUCT((HG3:HG54=EB58)*(HJ3:HJ54=EB59)*(HK3:HK54="D"))</f>
        <v>0</v>
      </c>
      <c r="EE59" s="385">
        <f ca="1">SUMPRODUCT((HG3:HG54=EB59)*(HJ3:HJ54=EB60)*(HK3:HK54="L"))+SUMPRODUCT((HG3:HG54=EB59)*(HJ3:HJ54=EB56)*(HK3:HK54="L"))+SUMPRODUCT((HG3:HG54=EB59)*(HJ3:HJ54=EB57)*(HK3:HK54="L"))+SUMPRODUCT((HG3:HG54=EB59)*(HJ3:HJ54=EB58)*(HK3:HK54="L"))+SUMPRODUCT((HG3:HG54=EB60)*(HJ3:HJ54=EB59)*(HL3:HL54="L"))+SUMPRODUCT((HG3:HG54=EB56)*(HJ3:HJ54=EB59)*(HL3:HL54="L"))+SUMPRODUCT((HG3:HG54=EB57)*(HJ3:HJ54=EB59)*(HL3:HL54="L"))+SUMPRODUCT((HG3:HG54=EB58)*(HJ3:HJ54=EB59)*(HL3:HL54="L"))</f>
        <v>0</v>
      </c>
      <c r="EF59" s="385">
        <f ca="1">SUMPRODUCT((HG3:HG54=EB59)*(HJ3:HJ54=EB60)*HH3:HH54)+SUMPRODUCT((HG3:HG54=EB59)*(HJ3:HJ54=EB56)*HH3:HH54)+SUMPRODUCT((HG3:HG54=EB59)*(HJ3:HJ54=EB57)*HH3:HH54)+SUMPRODUCT((HG3:HG54=EB59)*(HJ3:HJ54=EB58)*HH3:HH54)+SUMPRODUCT((HG3:HG54=EB60)*(HJ3:HJ54=EB59)*HI3:HI54)+SUMPRODUCT((HG3:HG54=EB56)*(HJ3:HJ54=EB59)*HI3:HI54)+SUMPRODUCT((HG3:HG54=EB57)*(HJ3:HJ54=EB59)*HI3:HI54)+SUMPRODUCT((HG3:HG54=EB58)*(HJ3:HJ54=EB59)*HI3:HI54)</f>
        <v>0</v>
      </c>
      <c r="EG59" s="385">
        <f ca="1">SUMPRODUCT((HG3:HG54=EB59)*(HJ3:HJ54=EB60)*HI3:HI54)+SUMPRODUCT((HG3:HG54=EB59)*(HJ3:HJ54=EB56)*HI3:HI54)+SUMPRODUCT((HG3:HG54=EB59)*(HJ3:HJ54=EB57)*HI3:HI54)+SUMPRODUCT((HG3:HG54=EB59)*(HJ3:HJ54=EB58)*HI3:HI54)+SUMPRODUCT((HG3:HG54=EB60)*(HJ3:HJ54=EB59)*HH3:HH54)+SUMPRODUCT((HG3:HG54=EB56)*(HJ3:HJ54=EB59)*HH3:HH54)+SUMPRODUCT((HG3:HG54=EB57)*(HJ3:HJ54=EB59)*HH3:HH54)+SUMPRODUCT((HG3:HG54=EB58)*(HJ3:HJ54=EB59)*HH3:HH54)</f>
        <v>0</v>
      </c>
      <c r="EH59" s="385">
        <f ca="1">EF59-EG59+1000</f>
        <v>1000</v>
      </c>
      <c r="EI59" s="385">
        <f t="shared" ca="1" si="5231"/>
        <v>0</v>
      </c>
      <c r="EJ59" s="385">
        <f ca="1">IF(EB59&lt;&gt;"",VLOOKUP(EB59,DI4:DO52,7,FALSE),"")</f>
        <v>1000</v>
      </c>
      <c r="EK59" s="385">
        <f ca="1">IF(EB59&lt;&gt;"",VLOOKUP(EB59,DI4:DO52,5,FALSE),"")</f>
        <v>0</v>
      </c>
      <c r="EL59" s="385">
        <f ca="1">IF(EB59&lt;&gt;"",VLOOKUP(EB59,DI4:DQ52,9,FALSE),"")</f>
        <v>27</v>
      </c>
      <c r="EM59" s="385">
        <f t="shared" ca="1" si="5232"/>
        <v>0</v>
      </c>
      <c r="EN59" s="385">
        <f ca="1">IF(EB59&lt;&gt;"",RANK(EM59,EM56:EM60),"")</f>
        <v>1</v>
      </c>
      <c r="EO59" s="385">
        <f ca="1">IF(EB59&lt;&gt;"",SUMPRODUCT((EM56:EM60=EM59)*(EH56:EH60&gt;EH59)),"")</f>
        <v>0</v>
      </c>
      <c r="EP59" s="385">
        <f ca="1">IF(EB59&lt;&gt;"",SUMPRODUCT((EM56:EM60=EM59)*(EH56:EH60=EH59)*(EF56:EF60&gt;EF59)),"")</f>
        <v>0</v>
      </c>
      <c r="EQ59" s="385">
        <f ca="1">IF(EB59&lt;&gt;"",SUMPRODUCT((EM56:EM60=EM59)*(EH56:EH60=EH59)*(EF56:EF60=EF59)*(EJ56:EJ60&gt;EJ59)),"")</f>
        <v>0</v>
      </c>
      <c r="ER59" s="385">
        <f ca="1">IF(EB59&lt;&gt;"",SUMPRODUCT((EM56:EM60=EM59)*(EH56:EH60=EH59)*(EF56:EF60=EF59)*(EJ56:EJ60=EJ59)*(EK56:EK60&gt;EK59)),"")</f>
        <v>0</v>
      </c>
      <c r="ES59" s="385">
        <f ca="1">IF(EB59&lt;&gt;"",SUMPRODUCT((EM56:EM60=EM59)*(EH56:EH60=EH59)*(EF56:EF60=EF59)*(EJ56:EJ60=EJ59)*(EK56:EK60=EK59)*(EL56:EL60&gt;EL59)),"")</f>
        <v>0</v>
      </c>
      <c r="ET59" s="385">
        <f ca="1">IF(EB59&lt;&gt;"",SUM(EN59:ES59),"")</f>
        <v>1</v>
      </c>
      <c r="EU59" s="385" t="str">
        <f ca="1">IF(EV7&lt;&gt;"",SUMPRODUCT((FC4:FC7=FC7)*(FB4:FB7=FB7)*(EZ4:EZ7=EZ7)*(FA4:FA7=FA7)),"")</f>
        <v/>
      </c>
      <c r="EV59" s="385" t="str">
        <f ca="1">IF(AND(EU59&lt;&gt;"",EU59&gt;1),EV7,"")</f>
        <v/>
      </c>
      <c r="EW59" s="385">
        <f ca="1">SUMPRODUCT((HG3:HG54=EV59)*(HJ3:HJ54=EV60)*(HK3:HK54="W"))+SUMPRODUCT((HG3:HG54=EV59)*(HJ3:HJ54=EV57)*(HK3:HK54="W"))+SUMPRODUCT((HG3:HG54=EV59)*(HJ3:HJ54=EV58)*(HK3:HK54="W"))+SUMPRODUCT((HG3:HG54=EV60)*(HJ3:HJ54=EV59)*(HL3:HL54="W"))+SUMPRODUCT((HG3:HG54=EV57)*(HJ3:HJ54=EV59)*(HL3:HL54="W"))+SUMPRODUCT((HG3:HG54=EV58)*(HJ3:HJ54=EV59)*(HL3:HL54="W"))</f>
        <v>0</v>
      </c>
      <c r="EX59" s="385">
        <f ca="1">SUMPRODUCT((HG3:HG54=EV59)*(HJ3:HJ54=EV60)*(HK3:HK54="D"))+SUMPRODUCT((HG3:HG54=EV59)*(HJ3:HJ54=EV57)*(HK3:HK54="D"))+SUMPRODUCT((HG3:HG54=EV59)*(HJ3:HJ54=EV58)*(HK3:HK54="D"))+SUMPRODUCT((HG3:HG54=EV60)*(HJ3:HJ54=EV59)*(HK3:HK54="D"))+SUMPRODUCT((HG3:HG54=EV57)*(HJ3:HJ54=EV59)*(HK3:HK54="D"))+SUMPRODUCT((HG3:HG54=EV58)*(HJ3:HJ54=EV59)*(HK3:HK54="D"))</f>
        <v>0</v>
      </c>
      <c r="EY59" s="385">
        <f ca="1">SUMPRODUCT((HG3:HG54=EV59)*(HJ3:HJ54=EV60)*(HK3:HK54="L"))+SUMPRODUCT((HG3:HG54=EV59)*(HJ3:HJ54=EV57)*(HK3:HK54="L"))+SUMPRODUCT((HG3:HG54=EV59)*(HJ3:HJ54=EV58)*(HK3:HK54="L"))+SUMPRODUCT((HG3:HG54=EV60)*(HJ3:HJ54=EV59)*(HL3:HL54="L"))+SUMPRODUCT((HG3:HG54=EV57)*(HJ3:HJ54=EV59)*(HL3:HL54="L"))+SUMPRODUCT((HG3:HG54=EV58)*(HJ3:HJ54=EV59)*(HL3:HL54="L"))</f>
        <v>0</v>
      </c>
      <c r="EZ59" s="385">
        <f ca="1">SUMPRODUCT((HG3:HG54=EV59)*(HJ3:HJ54=EV60)*HH3:HH54)+SUMPRODUCT((HG3:HG54=EV59)*(HJ3:HJ54=EV56)*HH3:HH54)+SUMPRODUCT((HG3:HG54=EV59)*(HJ3:HJ54=EV57)*HH3:HH54)+SUMPRODUCT((HG3:HG54=EV59)*(HJ3:HJ54=EV58)*HH3:HH54)+SUMPRODUCT((HG3:HG54=EV60)*(HJ3:HJ54=EV59)*HI3:HI54)+SUMPRODUCT((HG3:HG54=EV56)*(HJ3:HJ54=EV59)*HI3:HI54)+SUMPRODUCT((HG3:HG54=EV57)*(HJ3:HJ54=EV59)*HI3:HI54)+SUMPRODUCT((HG3:HG54=EV58)*(HJ3:HJ54=EV59)*HI3:HI54)</f>
        <v>0</v>
      </c>
      <c r="FA59" s="385">
        <f ca="1">SUMPRODUCT((HG3:HG54=EV59)*(HJ3:HJ54=EV60)*HI3:HI54)+SUMPRODUCT((HG3:HG54=EV59)*(HJ3:HJ54=EV56)*HI3:HI54)+SUMPRODUCT((HG3:HG54=EV59)*(HJ3:HJ54=EV57)*HI3:HI54)+SUMPRODUCT((HG3:HG54=EV59)*(HJ3:HJ54=EV58)*HI3:HI54)+SUMPRODUCT((HG3:HG54=EV60)*(HJ3:HJ54=EV59)*HH3:HH54)+SUMPRODUCT((HG3:HG54=EV56)*(HJ3:HJ54=EV59)*HH3:HH54)+SUMPRODUCT((HG3:HG54=EV57)*(HJ3:HJ54=EV59)*HH3:HH54)+SUMPRODUCT((HG3:HG54=EV58)*(HJ3:HJ54=EV59)*HH3:HH54)</f>
        <v>0</v>
      </c>
      <c r="FB59" s="385">
        <f ca="1">EZ59-FA59+1000</f>
        <v>1000</v>
      </c>
      <c r="FC59" s="385" t="str">
        <f t="shared" ca="1" si="5233"/>
        <v/>
      </c>
      <c r="FD59" s="385" t="str">
        <f ca="1">IF(EV59&lt;&gt;"",VLOOKUP(EV59,DI4:DO52,7,FALSE),"")</f>
        <v/>
      </c>
      <c r="FE59" s="385" t="str">
        <f ca="1">IF(EV59&lt;&gt;"",VLOOKUP(EV59,DI4:DO52,5,FALSE),"")</f>
        <v/>
      </c>
      <c r="FF59" s="385" t="str">
        <f ca="1">IF(EV59&lt;&gt;"",VLOOKUP(EV59,DI4:DQ52,9,FALSE),"")</f>
        <v/>
      </c>
      <c r="FG59" s="385" t="str">
        <f t="shared" ca="1" si="5234"/>
        <v/>
      </c>
      <c r="FH59" s="385" t="str">
        <f ca="1">IF(EV59&lt;&gt;"",RANK(FG59,FG56:FG59),"")</f>
        <v/>
      </c>
      <c r="FI59" s="385" t="str">
        <f ca="1">IF(EV59&lt;&gt;"",SUMPRODUCT((FG56:FG59=FG59)*(FB56:FB59&gt;FB59)),"")</f>
        <v/>
      </c>
      <c r="FJ59" s="385" t="str">
        <f ca="1">IF(EV59&lt;&gt;"",SUMPRODUCT((FG56:FG59=FG59)*(FB56:FB59=FB59)*(EZ56:EZ59&gt;EZ59)),"")</f>
        <v/>
      </c>
      <c r="FK59" s="385" t="str">
        <f ca="1">IF(EV59&lt;&gt;"",SUMPRODUCT((FG56:FG59=FG59)*(FB56:FB59=FB59)*(EZ56:EZ59=EZ59)*(FD56:FD59&gt;FD59)),"")</f>
        <v/>
      </c>
      <c r="FL59" s="385" t="str">
        <f ca="1">IF(EV59&lt;&gt;"",SUMPRODUCT((FG56:FG59=FG59)*(FB56:FB59=FB59)*(EZ56:EZ59=EZ59)*(FD56:FD59=FD59)*(FE56:FE59&gt;FE59)),"")</f>
        <v/>
      </c>
      <c r="FM59" s="385" t="str">
        <f ca="1">IF(EV59&lt;&gt;"",SUMPRODUCT((FG56:FG59=FG59)*(FB56:FB59=FB59)*(EZ56:EZ59=EZ59)*(FD56:FD59=FD59)*(FE56:FE59=FE59)*(FF56:FF59&gt;FF59)),"")</f>
        <v/>
      </c>
      <c r="FN59" s="385" t="str">
        <f t="shared" ca="1" si="5416"/>
        <v/>
      </c>
      <c r="HV59" s="385">
        <f ca="1">IF(COUNTIF(HV4:HV7,4)=4,1,SUMPRODUCT((HV4:HV7=HV7)*(HU4:HU7=HU7)*(HS4:HS7&gt;HS7))+1)</f>
        <v>1</v>
      </c>
      <c r="IG59" s="385">
        <f t="shared" ref="IG59" ca="1" si="5561">IF(IH7&lt;&gt;"",SUMPRODUCT((IO4:IO7=IO7)*(IN4:IN7=IN7)*(IL4:IL7=IL7)*(IM4:IM7=IM7)),"")</f>
        <v>4</v>
      </c>
      <c r="IH59" s="385" t="str">
        <f t="shared" ref="IH59" ca="1" si="5562">IF(AND(IG59&lt;&gt;"",IG59&gt;1),IH7,"")</f>
        <v>Switzerland</v>
      </c>
      <c r="II59" s="385">
        <f ca="1">SUMPRODUCT((LM3:LM54=IH59)*(LP3:LP54=IH60)*(LQ3:LQ54="W"))+SUMPRODUCT((LM3:LM54=IH59)*(LP3:LP54=IH56)*(LQ3:LQ54="W"))+SUMPRODUCT((LM3:LM54=IH59)*(LP3:LP54=IH57)*(LQ3:LQ54="W"))+SUMPRODUCT((LM3:LM54=IH59)*(LP3:LP54=IH58)*(LQ3:LQ54="W"))+SUMPRODUCT((LM3:LM54=IH60)*(LP3:LP54=IH59)*(LR3:LR54="W"))+SUMPRODUCT((LM3:LM54=IH56)*(LP3:LP54=IH59)*(LR3:LR54="W"))+SUMPRODUCT((LM3:LM54=IH57)*(LP3:LP54=IH59)*(LR3:LR54="W"))+SUMPRODUCT((LM3:LM54=IH58)*(LP3:LP54=IH59)*(LR3:LR54="W"))</f>
        <v>0</v>
      </c>
      <c r="IJ59" s="385">
        <f ca="1">SUMPRODUCT((LM3:LM54=IH59)*(LP3:LP54=IH60)*(LQ3:LQ54="D"))+SUMPRODUCT((LM3:LM54=IH59)*(LP3:LP54=IH56)*(LQ3:LQ54="D"))+SUMPRODUCT((LM3:LM54=IH59)*(LP3:LP54=IH57)*(LQ3:LQ54="D"))+SUMPRODUCT((LM3:LM54=IH59)*(LP3:LP54=IH58)*(LQ3:LQ54="D"))+SUMPRODUCT((LM3:LM54=IH60)*(LP3:LP54=IH59)*(LQ3:LQ54="D"))+SUMPRODUCT((LM3:LM54=IH56)*(LP3:LP54=IH59)*(LQ3:LQ54="D"))+SUMPRODUCT((LM3:LM54=IH57)*(LP3:LP54=IH59)*(LQ3:LQ54="D"))+SUMPRODUCT((LM3:LM54=IH58)*(LP3:LP54=IH59)*(LQ3:LQ54="D"))</f>
        <v>0</v>
      </c>
      <c r="IK59" s="385">
        <f ca="1">SUMPRODUCT((LM3:LM54=IH59)*(LP3:LP54=IH60)*(LQ3:LQ54="L"))+SUMPRODUCT((LM3:LM54=IH59)*(LP3:LP54=IH56)*(LQ3:LQ54="L"))+SUMPRODUCT((LM3:LM54=IH59)*(LP3:LP54=IH57)*(LQ3:LQ54="L"))+SUMPRODUCT((LM3:LM54=IH59)*(LP3:LP54=IH58)*(LQ3:LQ54="L"))+SUMPRODUCT((LM3:LM54=IH60)*(LP3:LP54=IH59)*(LR3:LR54="L"))+SUMPRODUCT((LM3:LM54=IH56)*(LP3:LP54=IH59)*(LR3:LR54="L"))+SUMPRODUCT((LM3:LM54=IH57)*(LP3:LP54=IH59)*(LR3:LR54="L"))+SUMPRODUCT((LM3:LM54=IH58)*(LP3:LP54=IH59)*(LR3:LR54="L"))</f>
        <v>0</v>
      </c>
      <c r="IL59" s="385">
        <f ca="1">SUMPRODUCT((LM3:LM54=IH59)*(LP3:LP54=IH60)*LN3:LN54)+SUMPRODUCT((LM3:LM54=IH59)*(LP3:LP54=IH56)*LN3:LN54)+SUMPRODUCT((LM3:LM54=IH59)*(LP3:LP54=IH57)*LN3:LN54)+SUMPRODUCT((LM3:LM54=IH59)*(LP3:LP54=IH58)*LN3:LN54)+SUMPRODUCT((LM3:LM54=IH60)*(LP3:LP54=IH59)*LO3:LO54)+SUMPRODUCT((LM3:LM54=IH56)*(LP3:LP54=IH59)*LO3:LO54)+SUMPRODUCT((LM3:LM54=IH57)*(LP3:LP54=IH59)*LO3:LO54)+SUMPRODUCT((LM3:LM54=IH58)*(LP3:LP54=IH59)*LO3:LO54)</f>
        <v>0</v>
      </c>
      <c r="IM59" s="385">
        <f ca="1">SUMPRODUCT((LM3:LM54=IH59)*(LP3:LP54=IH60)*LO3:LO54)+SUMPRODUCT((LM3:LM54=IH59)*(LP3:LP54=IH56)*LO3:LO54)+SUMPRODUCT((LM3:LM54=IH59)*(LP3:LP54=IH57)*LO3:LO54)+SUMPRODUCT((LM3:LM54=IH59)*(LP3:LP54=IH58)*LO3:LO54)+SUMPRODUCT((LM3:LM54=IH60)*(LP3:LP54=IH59)*LN3:LN54)+SUMPRODUCT((LM3:LM54=IH56)*(LP3:LP54=IH59)*LN3:LN54)+SUMPRODUCT((LM3:LM54=IH57)*(LP3:LP54=IH59)*LN3:LN54)+SUMPRODUCT((LM3:LM54=IH58)*(LP3:LP54=IH59)*LN3:LN54)</f>
        <v>0</v>
      </c>
      <c r="IN59" s="385">
        <f t="shared" ca="1" si="5121"/>
        <v>1000</v>
      </c>
      <c r="IO59" s="385">
        <f t="shared" ca="1" si="5122"/>
        <v>0</v>
      </c>
      <c r="IP59" s="385">
        <f ca="1">IF(IH59&lt;&gt;"",VLOOKUP(IH59,HO4:HU52,7,FALSE),"")</f>
        <v>1000</v>
      </c>
      <c r="IQ59" s="385">
        <f ca="1">IF(IH59&lt;&gt;"",VLOOKUP(IH59,HO4:HU52,5,FALSE),"")</f>
        <v>0</v>
      </c>
      <c r="IR59" s="385">
        <f ca="1">IF(IH59&lt;&gt;"",VLOOKUP(IH59,HO4:HW52,9,FALSE),"")</f>
        <v>27</v>
      </c>
      <c r="IS59" s="385">
        <f t="shared" ca="1" si="5123"/>
        <v>0</v>
      </c>
      <c r="IT59" s="385">
        <f t="shared" ref="IT59" ca="1" si="5563">IF(IH59&lt;&gt;"",RANK(IS59,IS56:IS60),"")</f>
        <v>1</v>
      </c>
      <c r="IU59" s="385">
        <f t="shared" ref="IU59" ca="1" si="5564">IF(IH59&lt;&gt;"",SUMPRODUCT((IS56:IS60=IS59)*(IN56:IN60&gt;IN59)),"")</f>
        <v>0</v>
      </c>
      <c r="IV59" s="385">
        <f t="shared" ref="IV59" ca="1" si="5565">IF(IH59&lt;&gt;"",SUMPRODUCT((IS56:IS60=IS59)*(IN56:IN60=IN59)*(IL56:IL60&gt;IL59)),"")</f>
        <v>0</v>
      </c>
      <c r="IW59" s="385">
        <f t="shared" ref="IW59" ca="1" si="5566">IF(IH59&lt;&gt;"",SUMPRODUCT((IS56:IS60=IS59)*(IN56:IN60=IN59)*(IL56:IL60=IL59)*(IP56:IP60&gt;IP59)),"")</f>
        <v>0</v>
      </c>
      <c r="IX59" s="385">
        <f t="shared" ref="IX59" ca="1" si="5567">IF(IH59&lt;&gt;"",SUMPRODUCT((IS56:IS60=IS59)*(IN56:IN60=IN59)*(IL56:IL60=IL59)*(IP56:IP60=IP59)*(IQ56:IQ60&gt;IQ59)),"")</f>
        <v>0</v>
      </c>
      <c r="IY59" s="385">
        <f t="shared" ref="IY59" ca="1" si="5568">IF(IH59&lt;&gt;"",SUMPRODUCT((IS56:IS60=IS59)*(IN56:IN60=IN59)*(IL56:IL60=IL59)*(IP56:IP60=IP59)*(IQ56:IQ60=IQ59)*(IR56:IR60&gt;IR59)),"")</f>
        <v>0</v>
      </c>
      <c r="IZ59" s="385">
        <f t="shared" ca="1" si="5130"/>
        <v>1</v>
      </c>
      <c r="JA59" s="385" t="str">
        <f t="shared" ref="JA59" ca="1" si="5569">IF(JB7&lt;&gt;"",SUMPRODUCT((JI4:JI7=JI7)*(JH4:JH7=JH7)*(JF4:JF7=JF7)*(JG4:JG7=JG7)),"")</f>
        <v/>
      </c>
      <c r="JB59" s="385" t="str">
        <f t="shared" ref="JB59" ca="1" si="5570">IF(AND(JA59&lt;&gt;"",JA59&gt;1),JB7,"")</f>
        <v/>
      </c>
      <c r="JC59" s="385">
        <f ca="1">SUMPRODUCT((LM3:LM54=JB59)*(LP3:LP54=JB60)*(LQ3:LQ54="W"))+SUMPRODUCT((LM3:LM54=JB59)*(LP3:LP54=JB57)*(LQ3:LQ54="W"))+SUMPRODUCT((LM3:LM54=JB59)*(LP3:LP54=JB58)*(LQ3:LQ54="W"))+SUMPRODUCT((LM3:LM54=JB60)*(LP3:LP54=JB59)*(LR3:LR54="W"))+SUMPRODUCT((LM3:LM54=JB57)*(LP3:LP54=JB59)*(LR3:LR54="W"))+SUMPRODUCT((LM3:LM54=JB58)*(LP3:LP54=JB59)*(LR3:LR54="W"))</f>
        <v>0</v>
      </c>
      <c r="JD59" s="385">
        <f ca="1">SUMPRODUCT((LM3:LM54=JB59)*(LP3:LP54=JB60)*(LQ3:LQ54="D"))+SUMPRODUCT((LM3:LM54=JB59)*(LP3:LP54=JB57)*(LQ3:LQ54="D"))+SUMPRODUCT((LM3:LM54=JB59)*(LP3:LP54=JB58)*(LQ3:LQ54="D"))+SUMPRODUCT((LM3:LM54=JB60)*(LP3:LP54=JB59)*(LQ3:LQ54="D"))+SUMPRODUCT((LM3:LM54=JB57)*(LP3:LP54=JB59)*(LQ3:LQ54="D"))+SUMPRODUCT((LM3:LM54=JB58)*(LP3:LP54=JB59)*(LQ3:LQ54="D"))</f>
        <v>0</v>
      </c>
      <c r="JE59" s="385">
        <f ca="1">SUMPRODUCT((LM3:LM54=JB59)*(LP3:LP54=JB60)*(LQ3:LQ54="L"))+SUMPRODUCT((LM3:LM54=JB59)*(LP3:LP54=JB57)*(LQ3:LQ54="L"))+SUMPRODUCT((LM3:LM54=JB59)*(LP3:LP54=JB58)*(LQ3:LQ54="L"))+SUMPRODUCT((LM3:LM54=JB60)*(LP3:LP54=JB59)*(LR3:LR54="L"))+SUMPRODUCT((LM3:LM54=JB57)*(LP3:LP54=JB59)*(LR3:LR54="L"))+SUMPRODUCT((LM3:LM54=JB58)*(LP3:LP54=JB59)*(LR3:LR54="L"))</f>
        <v>0</v>
      </c>
      <c r="JF59" s="385">
        <f ca="1">SUMPRODUCT((LM3:LM54=JB59)*(LP3:LP54=JB60)*LN3:LN54)+SUMPRODUCT((LM3:LM54=JB59)*(LP3:LP54=JB56)*LN3:LN54)+SUMPRODUCT((LM3:LM54=JB59)*(LP3:LP54=JB57)*LN3:LN54)+SUMPRODUCT((LM3:LM54=JB59)*(LP3:LP54=JB58)*LN3:LN54)+SUMPRODUCT((LM3:LM54=JB60)*(LP3:LP54=JB59)*LO3:LO54)+SUMPRODUCT((LM3:LM54=JB56)*(LP3:LP54=JB59)*LO3:LO54)+SUMPRODUCT((LM3:LM54=JB57)*(LP3:LP54=JB59)*LO3:LO54)+SUMPRODUCT((LM3:LM54=JB58)*(LP3:LP54=JB59)*LO3:LO54)</f>
        <v>0</v>
      </c>
      <c r="JG59" s="385">
        <f ca="1">SUMPRODUCT((LM3:LM54=JB59)*(LP3:LP54=JB60)*LO3:LO54)+SUMPRODUCT((LM3:LM54=JB59)*(LP3:LP54=JB56)*LO3:LO54)+SUMPRODUCT((LM3:LM54=JB59)*(LP3:LP54=JB57)*LO3:LO54)+SUMPRODUCT((LM3:LM54=JB59)*(LP3:LP54=JB58)*LO3:LO54)+SUMPRODUCT((LM3:LM54=JB60)*(LP3:LP54=JB59)*LN3:LN54)+SUMPRODUCT((LM3:LM54=JB56)*(LP3:LP54=JB59)*LN3:LN54)+SUMPRODUCT((LM3:LM54=JB57)*(LP3:LP54=JB59)*LN3:LN54)+SUMPRODUCT((LM3:LM54=JB58)*(LP3:LP54=JB59)*LN3:LN54)</f>
        <v>0</v>
      </c>
      <c r="JH59" s="385">
        <f t="shared" ca="1" si="5245"/>
        <v>1000</v>
      </c>
      <c r="JI59" s="385" t="str">
        <f t="shared" ca="1" si="5246"/>
        <v/>
      </c>
      <c r="JJ59" s="385" t="str">
        <f ca="1">IF(JB59&lt;&gt;"",VLOOKUP(JB59,HO4:HU52,7,FALSE),"")</f>
        <v/>
      </c>
      <c r="JK59" s="385" t="str">
        <f ca="1">IF(JB59&lt;&gt;"",VLOOKUP(JB59,HO4:HU52,5,FALSE),"")</f>
        <v/>
      </c>
      <c r="JL59" s="385" t="str">
        <f ca="1">IF(JB59&lt;&gt;"",VLOOKUP(JB59,HO4:HW52,9,FALSE),"")</f>
        <v/>
      </c>
      <c r="JM59" s="385" t="str">
        <f t="shared" ca="1" si="5247"/>
        <v/>
      </c>
      <c r="JN59" s="385" t="str">
        <f t="shared" ref="JN59" ca="1" si="5571">IF(JB59&lt;&gt;"",RANK(JM59,JM56:JM59),"")</f>
        <v/>
      </c>
      <c r="JO59" s="385" t="str">
        <f t="shared" ref="JO59" ca="1" si="5572">IF(JB59&lt;&gt;"",SUMPRODUCT((JM56:JM59=JM59)*(JH56:JH59&gt;JH59)),"")</f>
        <v/>
      </c>
      <c r="JP59" s="385" t="str">
        <f t="shared" ref="JP59" ca="1" si="5573">IF(JB59&lt;&gt;"",SUMPRODUCT((JM56:JM59=JM59)*(JH56:JH59=JH59)*(JF56:JF59&gt;JF59)),"")</f>
        <v/>
      </c>
      <c r="JQ59" s="385" t="str">
        <f t="shared" ref="JQ59" ca="1" si="5574">IF(JB59&lt;&gt;"",SUMPRODUCT((JM56:JM59=JM59)*(JH56:JH59=JH59)*(JF56:JF59=JF59)*(JJ56:JJ59&gt;JJ59)),"")</f>
        <v/>
      </c>
      <c r="JR59" s="385" t="str">
        <f t="shared" ref="JR59" ca="1" si="5575">IF(JB59&lt;&gt;"",SUMPRODUCT((JM56:JM59=JM59)*(JH56:JH59=JH59)*(JF56:JF59=JF59)*(JJ56:JJ59=JJ59)*(JK56:JK59&gt;JK59)),"")</f>
        <v/>
      </c>
      <c r="JS59" s="385" t="str">
        <f t="shared" ref="JS59" ca="1" si="5576">IF(JB59&lt;&gt;"",SUMPRODUCT((JM56:JM59=JM59)*(JH56:JH59=JH59)*(JF56:JF59=JF59)*(JJ56:JJ59=JJ59)*(JK56:JK59=JK59)*(JL56:JL59&gt;JL59)),"")</f>
        <v/>
      </c>
      <c r="JT59" s="385" t="str">
        <f t="shared" ca="1" si="5254"/>
        <v/>
      </c>
      <c r="MB59" s="385">
        <f ca="1">IF(COUNTIF(MB4:MB7,4)=4,1,SUMPRODUCT((MB4:MB7=MB7)*(MA4:MA7=MA7)*(LY4:LY7&gt;LY7))+1)</f>
        <v>1</v>
      </c>
      <c r="MM59" s="385">
        <f t="shared" ref="MM59" ca="1" si="5577">IF(MN7&lt;&gt;"",SUMPRODUCT((MU4:MU7=MU7)*(MT4:MT7=MT7)*(MR4:MR7=MR7)*(MS4:MS7=MS7)),"")</f>
        <v>4</v>
      </c>
      <c r="MN59" s="385" t="str">
        <f t="shared" ref="MN59" ca="1" si="5578">IF(AND(MM59&lt;&gt;"",MM59&gt;1),MN7,"")</f>
        <v>Switzerland</v>
      </c>
      <c r="MO59" s="385">
        <f ca="1">SUMPRODUCT((PS3:PS54=MN59)*(PV3:PV54=MN60)*(PW3:PW54="W"))+SUMPRODUCT((PS3:PS54=MN59)*(PV3:PV54=MN56)*(PW3:PW54="W"))+SUMPRODUCT((PS3:PS54=MN59)*(PV3:PV54=MN57)*(PW3:PW54="W"))+SUMPRODUCT((PS3:PS54=MN59)*(PV3:PV54=MN58)*(PW3:PW54="W"))+SUMPRODUCT((PS3:PS54=MN60)*(PV3:PV54=MN59)*(PX3:PX54="W"))+SUMPRODUCT((PS3:PS54=MN56)*(PV3:PV54=MN59)*(PX3:PX54="W"))+SUMPRODUCT((PS3:PS54=MN57)*(PV3:PV54=MN59)*(PX3:PX54="W"))+SUMPRODUCT((PS3:PS54=MN58)*(PV3:PV54=MN59)*(PX3:PX54="W"))</f>
        <v>0</v>
      </c>
      <c r="MP59" s="385">
        <f ca="1">SUMPRODUCT((PS3:PS54=MN59)*(PV3:PV54=MN60)*(PW3:PW54="D"))+SUMPRODUCT((PS3:PS54=MN59)*(PV3:PV54=MN56)*(PW3:PW54="D"))+SUMPRODUCT((PS3:PS54=MN59)*(PV3:PV54=MN57)*(PW3:PW54="D"))+SUMPRODUCT((PS3:PS54=MN59)*(PV3:PV54=MN58)*(PW3:PW54="D"))+SUMPRODUCT((PS3:PS54=MN60)*(PV3:PV54=MN59)*(PW3:PW54="D"))+SUMPRODUCT((PS3:PS54=MN56)*(PV3:PV54=MN59)*(PW3:PW54="D"))+SUMPRODUCT((PS3:PS54=MN57)*(PV3:PV54=MN59)*(PW3:PW54="D"))+SUMPRODUCT((PS3:PS54=MN58)*(PV3:PV54=MN59)*(PW3:PW54="D"))</f>
        <v>0</v>
      </c>
      <c r="MQ59" s="385">
        <f ca="1">SUMPRODUCT((PS3:PS54=MN59)*(PV3:PV54=MN60)*(PW3:PW54="L"))+SUMPRODUCT((PS3:PS54=MN59)*(PV3:PV54=MN56)*(PW3:PW54="L"))+SUMPRODUCT((PS3:PS54=MN59)*(PV3:PV54=MN57)*(PW3:PW54="L"))+SUMPRODUCT((PS3:PS54=MN59)*(PV3:PV54=MN58)*(PW3:PW54="L"))+SUMPRODUCT((PS3:PS54=MN60)*(PV3:PV54=MN59)*(PX3:PX54="L"))+SUMPRODUCT((PS3:PS54=MN56)*(PV3:PV54=MN59)*(PX3:PX54="L"))+SUMPRODUCT((PS3:PS54=MN57)*(PV3:PV54=MN59)*(PX3:PX54="L"))+SUMPRODUCT((PS3:PS54=MN58)*(PV3:PV54=MN59)*(PX3:PX54="L"))</f>
        <v>0</v>
      </c>
      <c r="MR59" s="385">
        <f ca="1">SUMPRODUCT((PS3:PS54=MN59)*(PV3:PV54=MN60)*PT3:PT54)+SUMPRODUCT((PS3:PS54=MN59)*(PV3:PV54=MN56)*PT3:PT54)+SUMPRODUCT((PS3:PS54=MN59)*(PV3:PV54=MN57)*PT3:PT54)+SUMPRODUCT((PS3:PS54=MN59)*(PV3:PV54=MN58)*PT3:PT54)+SUMPRODUCT((PS3:PS54=MN60)*(PV3:PV54=MN59)*PU3:PU54)+SUMPRODUCT((PS3:PS54=MN56)*(PV3:PV54=MN59)*PU3:PU54)+SUMPRODUCT((PS3:PS54=MN57)*(PV3:PV54=MN59)*PU3:PU54)+SUMPRODUCT((PS3:PS54=MN58)*(PV3:PV54=MN59)*PU3:PU54)</f>
        <v>0</v>
      </c>
      <c r="MS59" s="385">
        <f ca="1">SUMPRODUCT((PS3:PS54=MN59)*(PV3:PV54=MN60)*PU3:PU54)+SUMPRODUCT((PS3:PS54=MN59)*(PV3:PV54=MN56)*PU3:PU54)+SUMPRODUCT((PS3:PS54=MN59)*(PV3:PV54=MN57)*PU3:PU54)+SUMPRODUCT((PS3:PS54=MN59)*(PV3:PV54=MN58)*PU3:PU54)+SUMPRODUCT((PS3:PS54=MN60)*(PV3:PV54=MN59)*PT3:PT54)+SUMPRODUCT((PS3:PS54=MN56)*(PV3:PV54=MN59)*PT3:PT54)+SUMPRODUCT((PS3:PS54=MN57)*(PV3:PV54=MN59)*PT3:PT54)+SUMPRODUCT((PS3:PS54=MN58)*(PV3:PV54=MN59)*PT3:PT54)</f>
        <v>0</v>
      </c>
      <c r="MT59" s="385">
        <f t="shared" ca="1" si="5133"/>
        <v>1000</v>
      </c>
      <c r="MU59" s="385">
        <f t="shared" ca="1" si="5134"/>
        <v>0</v>
      </c>
      <c r="MV59" s="385">
        <f ca="1">IF(MN59&lt;&gt;"",VLOOKUP(MN59,LU4:MA52,7,FALSE),"")</f>
        <v>1000</v>
      </c>
      <c r="MW59" s="385">
        <f ca="1">IF(MN59&lt;&gt;"",VLOOKUP(MN59,LU4:MA52,5,FALSE),"")</f>
        <v>0</v>
      </c>
      <c r="MX59" s="385">
        <f ca="1">IF(MN59&lt;&gt;"",VLOOKUP(MN59,LU4:MC52,9,FALSE),"")</f>
        <v>27</v>
      </c>
      <c r="MY59" s="385">
        <f t="shared" ca="1" si="5135"/>
        <v>0</v>
      </c>
      <c r="MZ59" s="385">
        <f t="shared" ref="MZ59" ca="1" si="5579">IF(MN59&lt;&gt;"",RANK(MY59,MY56:MY60),"")</f>
        <v>1</v>
      </c>
      <c r="NA59" s="385">
        <f t="shared" ref="NA59" ca="1" si="5580">IF(MN59&lt;&gt;"",SUMPRODUCT((MY56:MY60=MY59)*(MT56:MT60&gt;MT59)),"")</f>
        <v>0</v>
      </c>
      <c r="NB59" s="385">
        <f t="shared" ref="NB59" ca="1" si="5581">IF(MN59&lt;&gt;"",SUMPRODUCT((MY56:MY60=MY59)*(MT56:MT60=MT59)*(MR56:MR60&gt;MR59)),"")</f>
        <v>0</v>
      </c>
      <c r="NC59" s="385">
        <f t="shared" ref="NC59" ca="1" si="5582">IF(MN59&lt;&gt;"",SUMPRODUCT((MY56:MY60=MY59)*(MT56:MT60=MT59)*(MR56:MR60=MR59)*(MV56:MV60&gt;MV59)),"")</f>
        <v>0</v>
      </c>
      <c r="ND59" s="385">
        <f t="shared" ref="ND59" ca="1" si="5583">IF(MN59&lt;&gt;"",SUMPRODUCT((MY56:MY60=MY59)*(MT56:MT60=MT59)*(MR56:MR60=MR59)*(MV56:MV60=MV59)*(MW56:MW60&gt;MW59)),"")</f>
        <v>0</v>
      </c>
      <c r="NE59" s="385">
        <f t="shared" ref="NE59" ca="1" si="5584">IF(MN59&lt;&gt;"",SUMPRODUCT((MY56:MY60=MY59)*(MT56:MT60=MT59)*(MR56:MR60=MR59)*(MV56:MV60=MV59)*(MW56:MW60=MW59)*(MX56:MX60&gt;MX59)),"")</f>
        <v>0</v>
      </c>
      <c r="NF59" s="385">
        <f t="shared" ca="1" si="5142"/>
        <v>1</v>
      </c>
      <c r="NG59" s="385" t="str">
        <f t="shared" ref="NG59" ca="1" si="5585">IF(NH7&lt;&gt;"",SUMPRODUCT((NO4:NO7=NO7)*(NN4:NN7=NN7)*(NL4:NL7=NL7)*(NM4:NM7=NM7)),"")</f>
        <v/>
      </c>
      <c r="NH59" s="385" t="str">
        <f t="shared" ref="NH59" ca="1" si="5586">IF(AND(NG59&lt;&gt;"",NG59&gt;1),NH7,"")</f>
        <v/>
      </c>
      <c r="NI59" s="385">
        <f ca="1">SUMPRODUCT((PS3:PS54=NH59)*(PV3:PV54=NH60)*(PW3:PW54="W"))+SUMPRODUCT((PS3:PS54=NH59)*(PV3:PV54=NH57)*(PW3:PW54="W"))+SUMPRODUCT((PS3:PS54=NH59)*(PV3:PV54=NH58)*(PW3:PW54="W"))+SUMPRODUCT((PS3:PS54=NH60)*(PV3:PV54=NH59)*(PX3:PX54="W"))+SUMPRODUCT((PS3:PS54=NH57)*(PV3:PV54=NH59)*(PX3:PX54="W"))+SUMPRODUCT((PS3:PS54=NH58)*(PV3:PV54=NH59)*(PX3:PX54="W"))</f>
        <v>0</v>
      </c>
      <c r="NJ59" s="385">
        <f ca="1">SUMPRODUCT((PS3:PS54=NH59)*(PV3:PV54=NH60)*(PW3:PW54="D"))+SUMPRODUCT((PS3:PS54=NH59)*(PV3:PV54=NH57)*(PW3:PW54="D"))+SUMPRODUCT((PS3:PS54=NH59)*(PV3:PV54=NH58)*(PW3:PW54="D"))+SUMPRODUCT((PS3:PS54=NH60)*(PV3:PV54=NH59)*(PW3:PW54="D"))+SUMPRODUCT((PS3:PS54=NH57)*(PV3:PV54=NH59)*(PW3:PW54="D"))+SUMPRODUCT((PS3:PS54=NH58)*(PV3:PV54=NH59)*(PW3:PW54="D"))</f>
        <v>0</v>
      </c>
      <c r="NK59" s="385">
        <f ca="1">SUMPRODUCT((PS3:PS54=NH59)*(PV3:PV54=NH60)*(PW3:PW54="L"))+SUMPRODUCT((PS3:PS54=NH59)*(PV3:PV54=NH57)*(PW3:PW54="L"))+SUMPRODUCT((PS3:PS54=NH59)*(PV3:PV54=NH58)*(PW3:PW54="L"))+SUMPRODUCT((PS3:PS54=NH60)*(PV3:PV54=NH59)*(PX3:PX54="L"))+SUMPRODUCT((PS3:PS54=NH57)*(PV3:PV54=NH59)*(PX3:PX54="L"))+SUMPRODUCT((PS3:PS54=NH58)*(PV3:PV54=NH59)*(PX3:PX54="L"))</f>
        <v>0</v>
      </c>
      <c r="NL59" s="385">
        <f ca="1">SUMPRODUCT((PS3:PS54=NH59)*(PV3:PV54=NH60)*PT3:PT54)+SUMPRODUCT((PS3:PS54=NH59)*(PV3:PV54=NH56)*PT3:PT54)+SUMPRODUCT((PS3:PS54=NH59)*(PV3:PV54=NH57)*PT3:PT54)+SUMPRODUCT((PS3:PS54=NH59)*(PV3:PV54=NH58)*PT3:PT54)+SUMPRODUCT((PS3:PS54=NH60)*(PV3:PV54=NH59)*PU3:PU54)+SUMPRODUCT((PS3:PS54=NH56)*(PV3:PV54=NH59)*PU3:PU54)+SUMPRODUCT((PS3:PS54=NH57)*(PV3:PV54=NH59)*PU3:PU54)+SUMPRODUCT((PS3:PS54=NH58)*(PV3:PV54=NH59)*PU3:PU54)</f>
        <v>0</v>
      </c>
      <c r="NM59" s="385">
        <f ca="1">SUMPRODUCT((PS3:PS54=NH59)*(PV3:PV54=NH60)*PU3:PU54)+SUMPRODUCT((PS3:PS54=NH59)*(PV3:PV54=NH56)*PU3:PU54)+SUMPRODUCT((PS3:PS54=NH59)*(PV3:PV54=NH57)*PU3:PU54)+SUMPRODUCT((PS3:PS54=NH59)*(PV3:PV54=NH58)*PU3:PU54)+SUMPRODUCT((PS3:PS54=NH60)*(PV3:PV54=NH59)*PT3:PT54)+SUMPRODUCT((PS3:PS54=NH56)*(PV3:PV54=NH59)*PT3:PT54)+SUMPRODUCT((PS3:PS54=NH57)*(PV3:PV54=NH59)*PT3:PT54)+SUMPRODUCT((PS3:PS54=NH58)*(PV3:PV54=NH59)*PT3:PT54)</f>
        <v>0</v>
      </c>
      <c r="NN59" s="385">
        <f t="shared" ca="1" si="5265"/>
        <v>1000</v>
      </c>
      <c r="NO59" s="385" t="str">
        <f t="shared" ca="1" si="5266"/>
        <v/>
      </c>
      <c r="NP59" s="385" t="str">
        <f ca="1">IF(NH59&lt;&gt;"",VLOOKUP(NH59,LU4:MA52,7,FALSE),"")</f>
        <v/>
      </c>
      <c r="NQ59" s="385" t="str">
        <f ca="1">IF(NH59&lt;&gt;"",VLOOKUP(NH59,LU4:MA52,5,FALSE),"")</f>
        <v/>
      </c>
      <c r="NR59" s="385" t="str">
        <f ca="1">IF(NH59&lt;&gt;"",VLOOKUP(NH59,LU4:MC52,9,FALSE),"")</f>
        <v/>
      </c>
      <c r="NS59" s="385" t="str">
        <f t="shared" ca="1" si="5267"/>
        <v/>
      </c>
      <c r="NT59" s="385" t="str">
        <f t="shared" ref="NT59" ca="1" si="5587">IF(NH59&lt;&gt;"",RANK(NS59,NS56:NS59),"")</f>
        <v/>
      </c>
      <c r="NU59" s="385" t="str">
        <f t="shared" ref="NU59" ca="1" si="5588">IF(NH59&lt;&gt;"",SUMPRODUCT((NS56:NS59=NS59)*(NN56:NN59&gt;NN59)),"")</f>
        <v/>
      </c>
      <c r="NV59" s="385" t="str">
        <f t="shared" ref="NV59" ca="1" si="5589">IF(NH59&lt;&gt;"",SUMPRODUCT((NS56:NS59=NS59)*(NN56:NN59=NN59)*(NL56:NL59&gt;NL59)),"")</f>
        <v/>
      </c>
      <c r="NW59" s="385" t="str">
        <f t="shared" ref="NW59" ca="1" si="5590">IF(NH59&lt;&gt;"",SUMPRODUCT((NS56:NS59=NS59)*(NN56:NN59=NN59)*(NL56:NL59=NL59)*(NP56:NP59&gt;NP59)),"")</f>
        <v/>
      </c>
      <c r="NX59" s="385" t="str">
        <f t="shared" ref="NX59" ca="1" si="5591">IF(NH59&lt;&gt;"",SUMPRODUCT((NS56:NS59=NS59)*(NN56:NN59=NN59)*(NL56:NL59=NL59)*(NP56:NP59=NP59)*(NQ56:NQ59&gt;NQ59)),"")</f>
        <v/>
      </c>
      <c r="NY59" s="385" t="str">
        <f t="shared" ref="NY59" ca="1" si="5592">IF(NH59&lt;&gt;"",SUMPRODUCT((NS56:NS59=NS59)*(NN56:NN59=NN59)*(NL56:NL59=NL59)*(NP56:NP59=NP59)*(NQ56:NQ59=NQ59)*(NR56:NR59&gt;NR59)),"")</f>
        <v/>
      </c>
      <c r="NZ59" s="385" t="str">
        <f t="shared" ca="1" si="5274"/>
        <v/>
      </c>
      <c r="QH59" s="385">
        <f ca="1">IF(COUNTIF(QH4:QH7,4)=4,1,SUMPRODUCT((QH4:QH7=QH7)*(QG4:QG7=QG7)*(QE4:QE7&gt;QE7))+1)</f>
        <v>1</v>
      </c>
      <c r="QS59" s="385">
        <f t="shared" ref="QS59" ca="1" si="5593">IF(QT7&lt;&gt;"",SUMPRODUCT((RA4:RA7=RA7)*(QZ4:QZ7=QZ7)*(QX4:QX7=QX7)*(QY4:QY7=QY7)),"")</f>
        <v>4</v>
      </c>
      <c r="QT59" s="385" t="str">
        <f t="shared" ref="QT59" ca="1" si="5594">IF(AND(QS59&lt;&gt;"",QS59&gt;1),QT7,"")</f>
        <v>Switzerland</v>
      </c>
      <c r="QU59" s="385">
        <f ca="1">SUMPRODUCT((TY3:TY54=QT59)*(UB3:UB54=QT60)*(UC3:UC54="W"))+SUMPRODUCT((TY3:TY54=QT59)*(UB3:UB54=QT56)*(UC3:UC54="W"))+SUMPRODUCT((TY3:TY54=QT59)*(UB3:UB54=QT57)*(UC3:UC54="W"))+SUMPRODUCT((TY3:TY54=QT59)*(UB3:UB54=QT58)*(UC3:UC54="W"))+SUMPRODUCT((TY3:TY54=QT60)*(UB3:UB54=QT59)*(UD3:UD54="W"))+SUMPRODUCT((TY3:TY54=QT56)*(UB3:UB54=QT59)*(UD3:UD54="W"))+SUMPRODUCT((TY3:TY54=QT57)*(UB3:UB54=QT59)*(UD3:UD54="W"))+SUMPRODUCT((TY3:TY54=QT58)*(UB3:UB54=QT59)*(UD3:UD54="W"))</f>
        <v>0</v>
      </c>
      <c r="QV59" s="385">
        <f ca="1">SUMPRODUCT((TY3:TY54=QT59)*(UB3:UB54=QT60)*(UC3:UC54="D"))+SUMPRODUCT((TY3:TY54=QT59)*(UB3:UB54=QT56)*(UC3:UC54="D"))+SUMPRODUCT((TY3:TY54=QT59)*(UB3:UB54=QT57)*(UC3:UC54="D"))+SUMPRODUCT((TY3:TY54=QT59)*(UB3:UB54=QT58)*(UC3:UC54="D"))+SUMPRODUCT((TY3:TY54=QT60)*(UB3:UB54=QT59)*(UC3:UC54="D"))+SUMPRODUCT((TY3:TY54=QT56)*(UB3:UB54=QT59)*(UC3:UC54="D"))+SUMPRODUCT((TY3:TY54=QT57)*(UB3:UB54=QT59)*(UC3:UC54="D"))+SUMPRODUCT((TY3:TY54=QT58)*(UB3:UB54=QT59)*(UC3:UC54="D"))</f>
        <v>0</v>
      </c>
      <c r="QW59" s="385">
        <f ca="1">SUMPRODUCT((TY3:TY54=QT59)*(UB3:UB54=QT60)*(UC3:UC54="L"))+SUMPRODUCT((TY3:TY54=QT59)*(UB3:UB54=QT56)*(UC3:UC54="L"))+SUMPRODUCT((TY3:TY54=QT59)*(UB3:UB54=QT57)*(UC3:UC54="L"))+SUMPRODUCT((TY3:TY54=QT59)*(UB3:UB54=QT58)*(UC3:UC54="L"))+SUMPRODUCT((TY3:TY54=QT60)*(UB3:UB54=QT59)*(UD3:UD54="L"))+SUMPRODUCT((TY3:TY54=QT56)*(UB3:UB54=QT59)*(UD3:UD54="L"))+SUMPRODUCT((TY3:TY54=QT57)*(UB3:UB54=QT59)*(UD3:UD54="L"))+SUMPRODUCT((TY3:TY54=QT58)*(UB3:UB54=QT59)*(UD3:UD54="L"))</f>
        <v>0</v>
      </c>
      <c r="QX59" s="385">
        <f ca="1">SUMPRODUCT((TY3:TY54=QT59)*(UB3:UB54=QT60)*TZ3:TZ54)+SUMPRODUCT((TY3:TY54=QT59)*(UB3:UB54=QT56)*TZ3:TZ54)+SUMPRODUCT((TY3:TY54=QT59)*(UB3:UB54=QT57)*TZ3:TZ54)+SUMPRODUCT((TY3:TY54=QT59)*(UB3:UB54=QT58)*TZ3:TZ54)+SUMPRODUCT((TY3:TY54=QT60)*(UB3:UB54=QT59)*UA3:UA54)+SUMPRODUCT((TY3:TY54=QT56)*(UB3:UB54=QT59)*UA3:UA54)+SUMPRODUCT((TY3:TY54=QT57)*(UB3:UB54=QT59)*UA3:UA54)+SUMPRODUCT((TY3:TY54=QT58)*(UB3:UB54=QT59)*UA3:UA54)</f>
        <v>0</v>
      </c>
      <c r="QY59" s="385">
        <f ca="1">SUMPRODUCT((TY3:TY54=QT59)*(UB3:UB54=QT60)*UA3:UA54)+SUMPRODUCT((TY3:TY54=QT59)*(UB3:UB54=QT56)*UA3:UA54)+SUMPRODUCT((TY3:TY54=QT59)*(UB3:UB54=QT57)*UA3:UA54)+SUMPRODUCT((TY3:TY54=QT59)*(UB3:UB54=QT58)*UA3:UA54)+SUMPRODUCT((TY3:TY54=QT60)*(UB3:UB54=QT59)*TZ3:TZ54)+SUMPRODUCT((TY3:TY54=QT56)*(UB3:UB54=QT59)*TZ3:TZ54)+SUMPRODUCT((TY3:TY54=QT57)*(UB3:UB54=QT59)*TZ3:TZ54)+SUMPRODUCT((TY3:TY54=QT58)*(UB3:UB54=QT59)*TZ3:TZ54)</f>
        <v>0</v>
      </c>
      <c r="QZ59" s="385">
        <f t="shared" ca="1" si="5145"/>
        <v>1000</v>
      </c>
      <c r="RA59" s="385">
        <f t="shared" ca="1" si="5146"/>
        <v>0</v>
      </c>
      <c r="RB59" s="385">
        <f ca="1">IF(QT59&lt;&gt;"",VLOOKUP(QT59,QA4:QG52,7,FALSE),"")</f>
        <v>1000</v>
      </c>
      <c r="RC59" s="385">
        <f ca="1">IF(QT59&lt;&gt;"",VLOOKUP(QT59,QA4:QG52,5,FALSE),"")</f>
        <v>0</v>
      </c>
      <c r="RD59" s="385">
        <f ca="1">IF(QT59&lt;&gt;"",VLOOKUP(QT59,QA4:QI52,9,FALSE),"")</f>
        <v>27</v>
      </c>
      <c r="RE59" s="385">
        <f t="shared" ca="1" si="5147"/>
        <v>0</v>
      </c>
      <c r="RF59" s="385">
        <f t="shared" ref="RF59" ca="1" si="5595">IF(QT59&lt;&gt;"",RANK(RE59,RE56:RE60),"")</f>
        <v>1</v>
      </c>
      <c r="RG59" s="385">
        <f t="shared" ref="RG59" ca="1" si="5596">IF(QT59&lt;&gt;"",SUMPRODUCT((RE56:RE60=RE59)*(QZ56:QZ60&gt;QZ59)),"")</f>
        <v>0</v>
      </c>
      <c r="RH59" s="385">
        <f t="shared" ref="RH59" ca="1" si="5597">IF(QT59&lt;&gt;"",SUMPRODUCT((RE56:RE60=RE59)*(QZ56:QZ60=QZ59)*(QX56:QX60&gt;QX59)),"")</f>
        <v>0</v>
      </c>
      <c r="RI59" s="385">
        <f t="shared" ref="RI59" ca="1" si="5598">IF(QT59&lt;&gt;"",SUMPRODUCT((RE56:RE60=RE59)*(QZ56:QZ60=QZ59)*(QX56:QX60=QX59)*(RB56:RB60&gt;RB59)),"")</f>
        <v>0</v>
      </c>
      <c r="RJ59" s="385">
        <f t="shared" ref="RJ59" ca="1" si="5599">IF(QT59&lt;&gt;"",SUMPRODUCT((RE56:RE60=RE59)*(QZ56:QZ60=QZ59)*(QX56:QX60=QX59)*(RB56:RB60=RB59)*(RC56:RC60&gt;RC59)),"")</f>
        <v>0</v>
      </c>
      <c r="RK59" s="385">
        <f t="shared" ref="RK59" ca="1" si="5600">IF(QT59&lt;&gt;"",SUMPRODUCT((RE56:RE60=RE59)*(QZ56:QZ60=QZ59)*(QX56:QX60=QX59)*(RB56:RB60=RB59)*(RC56:RC60=RC59)*(RD56:RD60&gt;RD59)),"")</f>
        <v>0</v>
      </c>
      <c r="RL59" s="385">
        <f t="shared" ca="1" si="5154"/>
        <v>1</v>
      </c>
      <c r="RM59" s="385" t="str">
        <f t="shared" ref="RM59" ca="1" si="5601">IF(RN7&lt;&gt;"",SUMPRODUCT((RU4:RU7=RU7)*(RT4:RT7=RT7)*(RR4:RR7=RR7)*(RS4:RS7=RS7)),"")</f>
        <v/>
      </c>
      <c r="RN59" s="385" t="str">
        <f t="shared" ref="RN59" ca="1" si="5602">IF(AND(RM59&lt;&gt;"",RM59&gt;1),RN7,"")</f>
        <v/>
      </c>
      <c r="RO59" s="385">
        <f ca="1">SUMPRODUCT((TY3:TY54=RN59)*(UB3:UB54=RN60)*(UC3:UC54="W"))+SUMPRODUCT((TY3:TY54=RN59)*(UB3:UB54=RN57)*(UC3:UC54="W"))+SUMPRODUCT((TY3:TY54=RN59)*(UB3:UB54=RN58)*(UC3:UC54="W"))+SUMPRODUCT((TY3:TY54=RN60)*(UB3:UB54=RN59)*(UD3:UD54="W"))+SUMPRODUCT((TY3:TY54=RN57)*(UB3:UB54=RN59)*(UD3:UD54="W"))+SUMPRODUCT((TY3:TY54=RN58)*(UB3:UB54=RN59)*(UD3:UD54="W"))</f>
        <v>0</v>
      </c>
      <c r="RP59" s="385">
        <f ca="1">SUMPRODUCT((TY3:TY54=RN59)*(UB3:UB54=RN60)*(UC3:UC54="D"))+SUMPRODUCT((TY3:TY54=RN59)*(UB3:UB54=RN57)*(UC3:UC54="D"))+SUMPRODUCT((TY3:TY54=RN59)*(UB3:UB54=RN58)*(UC3:UC54="D"))+SUMPRODUCT((TY3:TY54=RN60)*(UB3:UB54=RN59)*(UC3:UC54="D"))+SUMPRODUCT((TY3:TY54=RN57)*(UB3:UB54=RN59)*(UC3:UC54="D"))+SUMPRODUCT((TY3:TY54=RN58)*(UB3:UB54=RN59)*(UC3:UC54="D"))</f>
        <v>0</v>
      </c>
      <c r="RQ59" s="385">
        <f ca="1">SUMPRODUCT((TY3:TY54=RN59)*(UB3:UB54=RN60)*(UC3:UC54="L"))+SUMPRODUCT((TY3:TY54=RN59)*(UB3:UB54=RN57)*(UC3:UC54="L"))+SUMPRODUCT((TY3:TY54=RN59)*(UB3:UB54=RN58)*(UC3:UC54="L"))+SUMPRODUCT((TY3:TY54=RN60)*(UB3:UB54=RN59)*(UD3:UD54="L"))+SUMPRODUCT((TY3:TY54=RN57)*(UB3:UB54=RN59)*(UD3:UD54="L"))+SUMPRODUCT((TY3:TY54=RN58)*(UB3:UB54=RN59)*(UD3:UD54="L"))</f>
        <v>0</v>
      </c>
      <c r="RR59" s="385">
        <f ca="1">SUMPRODUCT((TY3:TY54=RN59)*(UB3:UB54=RN60)*TZ3:TZ54)+SUMPRODUCT((TY3:TY54=RN59)*(UB3:UB54=RN56)*TZ3:TZ54)+SUMPRODUCT((TY3:TY54=RN59)*(UB3:UB54=RN57)*TZ3:TZ54)+SUMPRODUCT((TY3:TY54=RN59)*(UB3:UB54=RN58)*TZ3:TZ54)+SUMPRODUCT((TY3:TY54=RN60)*(UB3:UB54=RN59)*UA3:UA54)+SUMPRODUCT((TY3:TY54=RN56)*(UB3:UB54=RN59)*UA3:UA54)+SUMPRODUCT((TY3:TY54=RN57)*(UB3:UB54=RN59)*UA3:UA54)+SUMPRODUCT((TY3:TY54=RN58)*(UB3:UB54=RN59)*UA3:UA54)</f>
        <v>0</v>
      </c>
      <c r="RS59" s="385">
        <f ca="1">SUMPRODUCT((TY3:TY54=RN59)*(UB3:UB54=RN60)*UA3:UA54)+SUMPRODUCT((TY3:TY54=RN59)*(UB3:UB54=RN56)*UA3:UA54)+SUMPRODUCT((TY3:TY54=RN59)*(UB3:UB54=RN57)*UA3:UA54)+SUMPRODUCT((TY3:TY54=RN59)*(UB3:UB54=RN58)*UA3:UA54)+SUMPRODUCT((TY3:TY54=RN60)*(UB3:UB54=RN59)*TZ3:TZ54)+SUMPRODUCT((TY3:TY54=RN56)*(UB3:UB54=RN59)*TZ3:TZ54)+SUMPRODUCT((TY3:TY54=RN57)*(UB3:UB54=RN59)*TZ3:TZ54)+SUMPRODUCT((TY3:TY54=RN58)*(UB3:UB54=RN59)*TZ3:TZ54)</f>
        <v>0</v>
      </c>
      <c r="RT59" s="385">
        <f t="shared" ca="1" si="5285"/>
        <v>1000</v>
      </c>
      <c r="RU59" s="385" t="str">
        <f t="shared" ca="1" si="5286"/>
        <v/>
      </c>
      <c r="RV59" s="385" t="str">
        <f ca="1">IF(RN59&lt;&gt;"",VLOOKUP(RN59,QA4:QG52,7,FALSE),"")</f>
        <v/>
      </c>
      <c r="RW59" s="385" t="str">
        <f ca="1">IF(RN59&lt;&gt;"",VLOOKUP(RN59,QA4:QG52,5,FALSE),"")</f>
        <v/>
      </c>
      <c r="RX59" s="385" t="str">
        <f ca="1">IF(RN59&lt;&gt;"",VLOOKUP(RN59,QA4:QI52,9,FALSE),"")</f>
        <v/>
      </c>
      <c r="RY59" s="385" t="str">
        <f t="shared" ca="1" si="5287"/>
        <v/>
      </c>
      <c r="RZ59" s="385" t="str">
        <f t="shared" ref="RZ59" ca="1" si="5603">IF(RN59&lt;&gt;"",RANK(RY59,RY56:RY59),"")</f>
        <v/>
      </c>
      <c r="SA59" s="385" t="str">
        <f t="shared" ref="SA59" ca="1" si="5604">IF(RN59&lt;&gt;"",SUMPRODUCT((RY56:RY59=RY59)*(RT56:RT59&gt;RT59)),"")</f>
        <v/>
      </c>
      <c r="SB59" s="385" t="str">
        <f t="shared" ref="SB59" ca="1" si="5605">IF(RN59&lt;&gt;"",SUMPRODUCT((RY56:RY59=RY59)*(RT56:RT59=RT59)*(RR56:RR59&gt;RR59)),"")</f>
        <v/>
      </c>
      <c r="SC59" s="385" t="str">
        <f t="shared" ref="SC59" ca="1" si="5606">IF(RN59&lt;&gt;"",SUMPRODUCT((RY56:RY59=RY59)*(RT56:RT59=RT59)*(RR56:RR59=RR59)*(RV56:RV59&gt;RV59)),"")</f>
        <v/>
      </c>
      <c r="SD59" s="385" t="str">
        <f t="shared" ref="SD59" ca="1" si="5607">IF(RN59&lt;&gt;"",SUMPRODUCT((RY56:RY59=RY59)*(RT56:RT59=RT59)*(RR56:RR59=RR59)*(RV56:RV59=RV59)*(RW56:RW59&gt;RW59)),"")</f>
        <v/>
      </c>
      <c r="SE59" s="385" t="str">
        <f t="shared" ref="SE59" ca="1" si="5608">IF(RN59&lt;&gt;"",SUMPRODUCT((RY56:RY59=RY59)*(RT56:RT59=RT59)*(RR56:RR59=RR59)*(RV56:RV59=RV59)*(RW56:RW59=RW59)*(RX56:RX59&gt;RX59)),"")</f>
        <v/>
      </c>
      <c r="SF59" s="385" t="str">
        <f t="shared" ca="1" si="5294"/>
        <v/>
      </c>
      <c r="UN59" s="385">
        <f ca="1">IF(COUNTIF(UN4:UN7,4)=4,1,SUMPRODUCT((UN4:UN7=UN7)*(UM4:UM7=UM7)*(UK4:UK7&gt;UK7))+1)</f>
        <v>1</v>
      </c>
      <c r="UY59" s="385">
        <f t="shared" ref="UY59" ca="1" si="5609">IF(UZ7&lt;&gt;"",SUMPRODUCT((VG4:VG7=VG7)*(VF4:VF7=VF7)*(VD4:VD7=VD7)*(VE4:VE7=VE7)),"")</f>
        <v>4</v>
      </c>
      <c r="UZ59" s="385" t="str">
        <f t="shared" ref="UZ59" ca="1" si="5610">IF(AND(UY59&lt;&gt;"",UY59&gt;1),UZ7,"")</f>
        <v>Switzerland</v>
      </c>
      <c r="VA59" s="385">
        <f ca="1">SUMPRODUCT((YE3:YE54=UZ59)*(YH3:YH54=UZ60)*(YI3:YI54="W"))+SUMPRODUCT((YE3:YE54=UZ59)*(YH3:YH54=UZ56)*(YI3:YI54="W"))+SUMPRODUCT((YE3:YE54=UZ59)*(YH3:YH54=UZ57)*(YI3:YI54="W"))+SUMPRODUCT((YE3:YE54=UZ59)*(YH3:YH54=UZ58)*(YI3:YI54="W"))+SUMPRODUCT((YE3:YE54=UZ60)*(YH3:YH54=UZ59)*(YJ3:YJ54="W"))+SUMPRODUCT((YE3:YE54=UZ56)*(YH3:YH54=UZ59)*(YJ3:YJ54="W"))+SUMPRODUCT((YE3:YE54=UZ57)*(YH3:YH54=UZ59)*(YJ3:YJ54="W"))+SUMPRODUCT((YE3:YE54=UZ58)*(YH3:YH54=UZ59)*(YJ3:YJ54="W"))</f>
        <v>0</v>
      </c>
      <c r="VB59" s="385">
        <f ca="1">SUMPRODUCT((YE3:YE54=UZ59)*(YH3:YH54=UZ60)*(YI3:YI54="D"))+SUMPRODUCT((YE3:YE54=UZ59)*(YH3:YH54=UZ56)*(YI3:YI54="D"))+SUMPRODUCT((YE3:YE54=UZ59)*(YH3:YH54=UZ57)*(YI3:YI54="D"))+SUMPRODUCT((YE3:YE54=UZ59)*(YH3:YH54=UZ58)*(YI3:YI54="D"))+SUMPRODUCT((YE3:YE54=UZ60)*(YH3:YH54=UZ59)*(YI3:YI54="D"))+SUMPRODUCT((YE3:YE54=UZ56)*(YH3:YH54=UZ59)*(YI3:YI54="D"))+SUMPRODUCT((YE3:YE54=UZ57)*(YH3:YH54=UZ59)*(YI3:YI54="D"))+SUMPRODUCT((YE3:YE54=UZ58)*(YH3:YH54=UZ59)*(YI3:YI54="D"))</f>
        <v>0</v>
      </c>
      <c r="VC59" s="385">
        <f ca="1">SUMPRODUCT((YE3:YE54=UZ59)*(YH3:YH54=UZ60)*(YI3:YI54="L"))+SUMPRODUCT((YE3:YE54=UZ59)*(YH3:YH54=UZ56)*(YI3:YI54="L"))+SUMPRODUCT((YE3:YE54=UZ59)*(YH3:YH54=UZ57)*(YI3:YI54="L"))+SUMPRODUCT((YE3:YE54=UZ59)*(YH3:YH54=UZ58)*(YI3:YI54="L"))+SUMPRODUCT((YE3:YE54=UZ60)*(YH3:YH54=UZ59)*(YJ3:YJ54="L"))+SUMPRODUCT((YE3:YE54=UZ56)*(YH3:YH54=UZ59)*(YJ3:YJ54="L"))+SUMPRODUCT((YE3:YE54=UZ57)*(YH3:YH54=UZ59)*(YJ3:YJ54="L"))+SUMPRODUCT((YE3:YE54=UZ58)*(YH3:YH54=UZ59)*(YJ3:YJ54="L"))</f>
        <v>0</v>
      </c>
      <c r="VD59" s="385">
        <f ca="1">SUMPRODUCT((YE3:YE54=UZ59)*(YH3:YH54=UZ60)*YF3:YF54)+SUMPRODUCT((YE3:YE54=UZ59)*(YH3:YH54=UZ56)*YF3:YF54)+SUMPRODUCT((YE3:YE54=UZ59)*(YH3:YH54=UZ57)*YF3:YF54)+SUMPRODUCT((YE3:YE54=UZ59)*(YH3:YH54=UZ58)*YF3:YF54)+SUMPRODUCT((YE3:YE54=UZ60)*(YH3:YH54=UZ59)*YG3:YG54)+SUMPRODUCT((YE3:YE54=UZ56)*(YH3:YH54=UZ59)*YG3:YG54)+SUMPRODUCT((YE3:YE54=UZ57)*(YH3:YH54=UZ59)*YG3:YG54)+SUMPRODUCT((YE3:YE54=UZ58)*(YH3:YH54=UZ59)*YG3:YG54)</f>
        <v>0</v>
      </c>
      <c r="VE59" s="385">
        <f ca="1">SUMPRODUCT((YE3:YE54=UZ59)*(YH3:YH54=UZ60)*YG3:YG54)+SUMPRODUCT((YE3:YE54=UZ59)*(YH3:YH54=UZ56)*YG3:YG54)+SUMPRODUCT((YE3:YE54=UZ59)*(YH3:YH54=UZ57)*YG3:YG54)+SUMPRODUCT((YE3:YE54=UZ59)*(YH3:YH54=UZ58)*YG3:YG54)+SUMPRODUCT((YE3:YE54=UZ60)*(YH3:YH54=UZ59)*YF3:YF54)+SUMPRODUCT((YE3:YE54=UZ56)*(YH3:YH54=UZ59)*YF3:YF54)+SUMPRODUCT((YE3:YE54=UZ57)*(YH3:YH54=UZ59)*YF3:YF54)+SUMPRODUCT((YE3:YE54=UZ58)*(YH3:YH54=UZ59)*YF3:YF54)</f>
        <v>0</v>
      </c>
      <c r="VF59" s="385">
        <f t="shared" ca="1" si="5157"/>
        <v>1000</v>
      </c>
      <c r="VG59" s="385">
        <f t="shared" ca="1" si="5158"/>
        <v>0</v>
      </c>
      <c r="VH59" s="385">
        <f ca="1">IF(UZ59&lt;&gt;"",VLOOKUP(UZ59,UG4:UM52,7,FALSE),"")</f>
        <v>1000</v>
      </c>
      <c r="VI59" s="385">
        <f ca="1">IF(UZ59&lt;&gt;"",VLOOKUP(UZ59,UG4:UM52,5,FALSE),"")</f>
        <v>0</v>
      </c>
      <c r="VJ59" s="385">
        <f ca="1">IF(UZ59&lt;&gt;"",VLOOKUP(UZ59,UG4:UO52,9,FALSE),"")</f>
        <v>27</v>
      </c>
      <c r="VK59" s="385">
        <f t="shared" ca="1" si="5159"/>
        <v>0</v>
      </c>
      <c r="VL59" s="385">
        <f t="shared" ref="VL59" ca="1" si="5611">IF(UZ59&lt;&gt;"",RANK(VK59,VK56:VK60),"")</f>
        <v>1</v>
      </c>
      <c r="VM59" s="385">
        <f t="shared" ref="VM59" ca="1" si="5612">IF(UZ59&lt;&gt;"",SUMPRODUCT((VK56:VK60=VK59)*(VF56:VF60&gt;VF59)),"")</f>
        <v>0</v>
      </c>
      <c r="VN59" s="385">
        <f t="shared" ref="VN59" ca="1" si="5613">IF(UZ59&lt;&gt;"",SUMPRODUCT((VK56:VK60=VK59)*(VF56:VF60=VF59)*(VD56:VD60&gt;VD59)),"")</f>
        <v>0</v>
      </c>
      <c r="VO59" s="385">
        <f t="shared" ref="VO59" ca="1" si="5614">IF(UZ59&lt;&gt;"",SUMPRODUCT((VK56:VK60=VK59)*(VF56:VF60=VF59)*(VD56:VD60=VD59)*(VH56:VH60&gt;VH59)),"")</f>
        <v>0</v>
      </c>
      <c r="VP59" s="385">
        <f t="shared" ref="VP59" ca="1" si="5615">IF(UZ59&lt;&gt;"",SUMPRODUCT((VK56:VK60=VK59)*(VF56:VF60=VF59)*(VD56:VD60=VD59)*(VH56:VH60=VH59)*(VI56:VI60&gt;VI59)),"")</f>
        <v>0</v>
      </c>
      <c r="VQ59" s="385">
        <f t="shared" ref="VQ59" ca="1" si="5616">IF(UZ59&lt;&gt;"",SUMPRODUCT((VK56:VK60=VK59)*(VF56:VF60=VF59)*(VD56:VD60=VD59)*(VH56:VH60=VH59)*(VI56:VI60=VI59)*(VJ56:VJ60&gt;VJ59)),"")</f>
        <v>0</v>
      </c>
      <c r="VR59" s="385">
        <f t="shared" ca="1" si="5166"/>
        <v>1</v>
      </c>
      <c r="VS59" s="385" t="str">
        <f t="shared" ref="VS59" ca="1" si="5617">IF(VT7&lt;&gt;"",SUMPRODUCT((WA4:WA7=WA7)*(VZ4:VZ7=VZ7)*(VX4:VX7=VX7)*(VY4:VY7=VY7)),"")</f>
        <v/>
      </c>
      <c r="VT59" s="385" t="str">
        <f t="shared" ref="VT59" ca="1" si="5618">IF(AND(VS59&lt;&gt;"",VS59&gt;1),VT7,"")</f>
        <v/>
      </c>
      <c r="VU59" s="385">
        <f ca="1">SUMPRODUCT((YE3:YE54=VT59)*(YH3:YH54=VT60)*(YI3:YI54="W"))+SUMPRODUCT((YE3:YE54=VT59)*(YH3:YH54=VT57)*(YI3:YI54="W"))+SUMPRODUCT((YE3:YE54=VT59)*(YH3:YH54=VT58)*(YI3:YI54="W"))+SUMPRODUCT((YE3:YE54=VT60)*(YH3:YH54=VT59)*(YJ3:YJ54="W"))+SUMPRODUCT((YE3:YE54=VT57)*(YH3:YH54=VT59)*(YJ3:YJ54="W"))+SUMPRODUCT((YE3:YE54=VT58)*(YH3:YH54=VT59)*(YJ3:YJ54="W"))</f>
        <v>0</v>
      </c>
      <c r="VV59" s="385">
        <f ca="1">SUMPRODUCT((YE3:YE54=VT59)*(YH3:YH54=VT60)*(YI3:YI54="D"))+SUMPRODUCT((YE3:YE54=VT59)*(YH3:YH54=VT57)*(YI3:YI54="D"))+SUMPRODUCT((YE3:YE54=VT59)*(YH3:YH54=VT58)*(YI3:YI54="D"))+SUMPRODUCT((YE3:YE54=VT60)*(YH3:YH54=VT59)*(YI3:YI54="D"))+SUMPRODUCT((YE3:YE54=VT57)*(YH3:YH54=VT59)*(YI3:YI54="D"))+SUMPRODUCT((YE3:YE54=VT58)*(YH3:YH54=VT59)*(YI3:YI54="D"))</f>
        <v>0</v>
      </c>
      <c r="VW59" s="385">
        <f ca="1">SUMPRODUCT((YE3:YE54=VT59)*(YH3:YH54=VT60)*(YI3:YI54="L"))+SUMPRODUCT((YE3:YE54=VT59)*(YH3:YH54=VT57)*(YI3:YI54="L"))+SUMPRODUCT((YE3:YE54=VT59)*(YH3:YH54=VT58)*(YI3:YI54="L"))+SUMPRODUCT((YE3:YE54=VT60)*(YH3:YH54=VT59)*(YJ3:YJ54="L"))+SUMPRODUCT((YE3:YE54=VT57)*(YH3:YH54=VT59)*(YJ3:YJ54="L"))+SUMPRODUCT((YE3:YE54=VT58)*(YH3:YH54=VT59)*(YJ3:YJ54="L"))</f>
        <v>0</v>
      </c>
      <c r="VX59" s="385">
        <f ca="1">SUMPRODUCT((YE3:YE54=VT59)*(YH3:YH54=VT60)*YF3:YF54)+SUMPRODUCT((YE3:YE54=VT59)*(YH3:YH54=VT56)*YF3:YF54)+SUMPRODUCT((YE3:YE54=VT59)*(YH3:YH54=VT57)*YF3:YF54)+SUMPRODUCT((YE3:YE54=VT59)*(YH3:YH54=VT58)*YF3:YF54)+SUMPRODUCT((YE3:YE54=VT60)*(YH3:YH54=VT59)*YG3:YG54)+SUMPRODUCT((YE3:YE54=VT56)*(YH3:YH54=VT59)*YG3:YG54)+SUMPRODUCT((YE3:YE54=VT57)*(YH3:YH54=VT59)*YG3:YG54)+SUMPRODUCT((YE3:YE54=VT58)*(YH3:YH54=VT59)*YG3:YG54)</f>
        <v>0</v>
      </c>
      <c r="VY59" s="385">
        <f ca="1">SUMPRODUCT((YE3:YE54=VT59)*(YH3:YH54=VT60)*YG3:YG54)+SUMPRODUCT((YE3:YE54=VT59)*(YH3:YH54=VT56)*YG3:YG54)+SUMPRODUCT((YE3:YE54=VT59)*(YH3:YH54=VT57)*YG3:YG54)+SUMPRODUCT((YE3:YE54=VT59)*(YH3:YH54=VT58)*YG3:YG54)+SUMPRODUCT((YE3:YE54=VT60)*(YH3:YH54=VT59)*YF3:YF54)+SUMPRODUCT((YE3:YE54=VT56)*(YH3:YH54=VT59)*YF3:YF54)+SUMPRODUCT((YE3:YE54=VT57)*(YH3:YH54=VT59)*YF3:YF54)+SUMPRODUCT((YE3:YE54=VT58)*(YH3:YH54=VT59)*YF3:YF54)</f>
        <v>0</v>
      </c>
      <c r="VZ59" s="385">
        <f t="shared" ca="1" si="5305"/>
        <v>1000</v>
      </c>
      <c r="WA59" s="385" t="str">
        <f t="shared" ca="1" si="5306"/>
        <v/>
      </c>
      <c r="WB59" s="385" t="str">
        <f ca="1">IF(VT59&lt;&gt;"",VLOOKUP(VT59,UG4:UM52,7,FALSE),"")</f>
        <v/>
      </c>
      <c r="WC59" s="385" t="str">
        <f ca="1">IF(VT59&lt;&gt;"",VLOOKUP(VT59,UG4:UM52,5,FALSE),"")</f>
        <v/>
      </c>
      <c r="WD59" s="385" t="str">
        <f ca="1">IF(VT59&lt;&gt;"",VLOOKUP(VT59,UG4:UO52,9,FALSE),"")</f>
        <v/>
      </c>
      <c r="WE59" s="385" t="str">
        <f t="shared" ca="1" si="5307"/>
        <v/>
      </c>
      <c r="WF59" s="385" t="str">
        <f t="shared" ref="WF59" ca="1" si="5619">IF(VT59&lt;&gt;"",RANK(WE59,WE56:WE59),"")</f>
        <v/>
      </c>
      <c r="WG59" s="385" t="str">
        <f t="shared" ref="WG59" ca="1" si="5620">IF(VT59&lt;&gt;"",SUMPRODUCT((WE56:WE59=WE59)*(VZ56:VZ59&gt;VZ59)),"")</f>
        <v/>
      </c>
      <c r="WH59" s="385" t="str">
        <f t="shared" ref="WH59" ca="1" si="5621">IF(VT59&lt;&gt;"",SUMPRODUCT((WE56:WE59=WE59)*(VZ56:VZ59=VZ59)*(VX56:VX59&gt;VX59)),"")</f>
        <v/>
      </c>
      <c r="WI59" s="385" t="str">
        <f t="shared" ref="WI59" ca="1" si="5622">IF(VT59&lt;&gt;"",SUMPRODUCT((WE56:WE59=WE59)*(VZ56:VZ59=VZ59)*(VX56:VX59=VX59)*(WB56:WB59&gt;WB59)),"")</f>
        <v/>
      </c>
      <c r="WJ59" s="385" t="str">
        <f t="shared" ref="WJ59" ca="1" si="5623">IF(VT59&lt;&gt;"",SUMPRODUCT((WE56:WE59=WE59)*(VZ56:VZ59=VZ59)*(VX56:VX59=VX59)*(WB56:WB59=WB59)*(WC56:WC59&gt;WC59)),"")</f>
        <v/>
      </c>
      <c r="WK59" s="385" t="str">
        <f t="shared" ref="WK59" ca="1" si="5624">IF(VT59&lt;&gt;"",SUMPRODUCT((WE56:WE59=WE59)*(VZ56:VZ59=VZ59)*(VX56:VX59=VX59)*(WB56:WB59=WB59)*(WC56:WC59=WC59)*(WD56:WD59&gt;WD59)),"")</f>
        <v/>
      </c>
      <c r="WL59" s="385" t="str">
        <f t="shared" ca="1" si="5314"/>
        <v/>
      </c>
      <c r="YT59" s="385">
        <f ca="1">IF(COUNTIF(YT4:YT7,4)=4,1,SUMPRODUCT((YT4:YT7=YT7)*(YS4:YS7=YS7)*(YQ4:YQ7&gt;YQ7))+1)</f>
        <v>1</v>
      </c>
      <c r="ZE59" s="385">
        <f t="shared" ref="ZE59" ca="1" si="5625">IF(ZF7&lt;&gt;"",SUMPRODUCT((ZM4:ZM7=ZM7)*(ZL4:ZL7=ZL7)*(ZJ4:ZJ7=ZJ7)*(ZK4:ZK7=ZK7)),"")</f>
        <v>4</v>
      </c>
      <c r="ZF59" s="385" t="str">
        <f t="shared" ref="ZF59" ca="1" si="5626">IF(AND(ZE59&lt;&gt;"",ZE59&gt;1),ZF7,"")</f>
        <v>Switzerland</v>
      </c>
      <c r="ZG59" s="385">
        <f ca="1">SUMPRODUCT((ACK3:ACK54=ZF59)*(ACN3:ACN54=ZF60)*(ACO3:ACO54="W"))+SUMPRODUCT((ACK3:ACK54=ZF59)*(ACN3:ACN54=ZF56)*(ACO3:ACO54="W"))+SUMPRODUCT((ACK3:ACK54=ZF59)*(ACN3:ACN54=ZF57)*(ACO3:ACO54="W"))+SUMPRODUCT((ACK3:ACK54=ZF59)*(ACN3:ACN54=ZF58)*(ACO3:ACO54="W"))+SUMPRODUCT((ACK3:ACK54=ZF60)*(ACN3:ACN54=ZF59)*(ACP3:ACP54="W"))+SUMPRODUCT((ACK3:ACK54=ZF56)*(ACN3:ACN54=ZF59)*(ACP3:ACP54="W"))+SUMPRODUCT((ACK3:ACK54=ZF57)*(ACN3:ACN54=ZF59)*(ACP3:ACP54="W"))+SUMPRODUCT((ACK3:ACK54=ZF58)*(ACN3:ACN54=ZF59)*(ACP3:ACP54="W"))</f>
        <v>0</v>
      </c>
      <c r="ZH59" s="385">
        <f ca="1">SUMPRODUCT((ACK3:ACK54=ZF59)*(ACN3:ACN54=ZF60)*(ACO3:ACO54="D"))+SUMPRODUCT((ACK3:ACK54=ZF59)*(ACN3:ACN54=ZF56)*(ACO3:ACO54="D"))+SUMPRODUCT((ACK3:ACK54=ZF59)*(ACN3:ACN54=ZF57)*(ACO3:ACO54="D"))+SUMPRODUCT((ACK3:ACK54=ZF59)*(ACN3:ACN54=ZF58)*(ACO3:ACO54="D"))+SUMPRODUCT((ACK3:ACK54=ZF60)*(ACN3:ACN54=ZF59)*(ACO3:ACO54="D"))+SUMPRODUCT((ACK3:ACK54=ZF56)*(ACN3:ACN54=ZF59)*(ACO3:ACO54="D"))+SUMPRODUCT((ACK3:ACK54=ZF57)*(ACN3:ACN54=ZF59)*(ACO3:ACO54="D"))+SUMPRODUCT((ACK3:ACK54=ZF58)*(ACN3:ACN54=ZF59)*(ACO3:ACO54="D"))</f>
        <v>0</v>
      </c>
      <c r="ZI59" s="385">
        <f ca="1">SUMPRODUCT((ACK3:ACK54=ZF59)*(ACN3:ACN54=ZF60)*(ACO3:ACO54="L"))+SUMPRODUCT((ACK3:ACK54=ZF59)*(ACN3:ACN54=ZF56)*(ACO3:ACO54="L"))+SUMPRODUCT((ACK3:ACK54=ZF59)*(ACN3:ACN54=ZF57)*(ACO3:ACO54="L"))+SUMPRODUCT((ACK3:ACK54=ZF59)*(ACN3:ACN54=ZF58)*(ACO3:ACO54="L"))+SUMPRODUCT((ACK3:ACK54=ZF60)*(ACN3:ACN54=ZF59)*(ACP3:ACP54="L"))+SUMPRODUCT((ACK3:ACK54=ZF56)*(ACN3:ACN54=ZF59)*(ACP3:ACP54="L"))+SUMPRODUCT((ACK3:ACK54=ZF57)*(ACN3:ACN54=ZF59)*(ACP3:ACP54="L"))+SUMPRODUCT((ACK3:ACK54=ZF58)*(ACN3:ACN54=ZF59)*(ACP3:ACP54="L"))</f>
        <v>0</v>
      </c>
      <c r="ZJ59" s="385">
        <f ca="1">SUMPRODUCT((ACK3:ACK54=ZF59)*(ACN3:ACN54=ZF60)*ACL3:ACL54)+SUMPRODUCT((ACK3:ACK54=ZF59)*(ACN3:ACN54=ZF56)*ACL3:ACL54)+SUMPRODUCT((ACK3:ACK54=ZF59)*(ACN3:ACN54=ZF57)*ACL3:ACL54)+SUMPRODUCT((ACK3:ACK54=ZF59)*(ACN3:ACN54=ZF58)*ACL3:ACL54)+SUMPRODUCT((ACK3:ACK54=ZF60)*(ACN3:ACN54=ZF59)*ACM3:ACM54)+SUMPRODUCT((ACK3:ACK54=ZF56)*(ACN3:ACN54=ZF59)*ACM3:ACM54)+SUMPRODUCT((ACK3:ACK54=ZF57)*(ACN3:ACN54=ZF59)*ACM3:ACM54)+SUMPRODUCT((ACK3:ACK54=ZF58)*(ACN3:ACN54=ZF59)*ACM3:ACM54)</f>
        <v>0</v>
      </c>
      <c r="ZK59" s="385">
        <f ca="1">SUMPRODUCT((ACK3:ACK54=ZF59)*(ACN3:ACN54=ZF60)*ACM3:ACM54)+SUMPRODUCT((ACK3:ACK54=ZF59)*(ACN3:ACN54=ZF56)*ACM3:ACM54)+SUMPRODUCT((ACK3:ACK54=ZF59)*(ACN3:ACN54=ZF57)*ACM3:ACM54)+SUMPRODUCT((ACK3:ACK54=ZF59)*(ACN3:ACN54=ZF58)*ACM3:ACM54)+SUMPRODUCT((ACK3:ACK54=ZF60)*(ACN3:ACN54=ZF59)*ACL3:ACL54)+SUMPRODUCT((ACK3:ACK54=ZF56)*(ACN3:ACN54=ZF59)*ACL3:ACL54)+SUMPRODUCT((ACK3:ACK54=ZF57)*(ACN3:ACN54=ZF59)*ACL3:ACL54)+SUMPRODUCT((ACK3:ACK54=ZF58)*(ACN3:ACN54=ZF59)*ACL3:ACL54)</f>
        <v>0</v>
      </c>
      <c r="ZL59" s="385">
        <f t="shared" ca="1" si="5169"/>
        <v>1000</v>
      </c>
      <c r="ZM59" s="385">
        <f t="shared" ca="1" si="5170"/>
        <v>0</v>
      </c>
      <c r="ZN59" s="385">
        <f ca="1">IF(ZF59&lt;&gt;"",VLOOKUP(ZF59,YM4:YS52,7,FALSE),"")</f>
        <v>1000</v>
      </c>
      <c r="ZO59" s="385">
        <f ca="1">IF(ZF59&lt;&gt;"",VLOOKUP(ZF59,YM4:YS52,5,FALSE),"")</f>
        <v>0</v>
      </c>
      <c r="ZP59" s="385">
        <f ca="1">IF(ZF59&lt;&gt;"",VLOOKUP(ZF59,YM4:YU52,9,FALSE),"")</f>
        <v>27</v>
      </c>
      <c r="ZQ59" s="385">
        <f t="shared" ca="1" si="5171"/>
        <v>0</v>
      </c>
      <c r="ZR59" s="385">
        <f t="shared" ref="ZR59" ca="1" si="5627">IF(ZF59&lt;&gt;"",RANK(ZQ59,ZQ56:ZQ60),"")</f>
        <v>1</v>
      </c>
      <c r="ZS59" s="385">
        <f t="shared" ref="ZS59" ca="1" si="5628">IF(ZF59&lt;&gt;"",SUMPRODUCT((ZQ56:ZQ60=ZQ59)*(ZL56:ZL60&gt;ZL59)),"")</f>
        <v>0</v>
      </c>
      <c r="ZT59" s="385">
        <f t="shared" ref="ZT59" ca="1" si="5629">IF(ZF59&lt;&gt;"",SUMPRODUCT((ZQ56:ZQ60=ZQ59)*(ZL56:ZL60=ZL59)*(ZJ56:ZJ60&gt;ZJ59)),"")</f>
        <v>0</v>
      </c>
      <c r="ZU59" s="385">
        <f t="shared" ref="ZU59" ca="1" si="5630">IF(ZF59&lt;&gt;"",SUMPRODUCT((ZQ56:ZQ60=ZQ59)*(ZL56:ZL60=ZL59)*(ZJ56:ZJ60=ZJ59)*(ZN56:ZN60&gt;ZN59)),"")</f>
        <v>0</v>
      </c>
      <c r="ZV59" s="385">
        <f t="shared" ref="ZV59" ca="1" si="5631">IF(ZF59&lt;&gt;"",SUMPRODUCT((ZQ56:ZQ60=ZQ59)*(ZL56:ZL60=ZL59)*(ZJ56:ZJ60=ZJ59)*(ZN56:ZN60=ZN59)*(ZO56:ZO60&gt;ZO59)),"")</f>
        <v>0</v>
      </c>
      <c r="ZW59" s="385">
        <f t="shared" ref="ZW59" ca="1" si="5632">IF(ZF59&lt;&gt;"",SUMPRODUCT((ZQ56:ZQ60=ZQ59)*(ZL56:ZL60=ZL59)*(ZJ56:ZJ60=ZJ59)*(ZN56:ZN60=ZN59)*(ZO56:ZO60=ZO59)*(ZP56:ZP60&gt;ZP59)),"")</f>
        <v>0</v>
      </c>
      <c r="ZX59" s="385">
        <f t="shared" ca="1" si="5178"/>
        <v>1</v>
      </c>
      <c r="ZY59" s="385" t="str">
        <f t="shared" ref="ZY59" ca="1" si="5633">IF(ZZ7&lt;&gt;"",SUMPRODUCT((AAG4:AAG7=AAG7)*(AAF4:AAF7=AAF7)*(AAD4:AAD7=AAD7)*(AAE4:AAE7=AAE7)),"")</f>
        <v/>
      </c>
      <c r="ZZ59" s="385" t="str">
        <f t="shared" ref="ZZ59" ca="1" si="5634">IF(AND(ZY59&lt;&gt;"",ZY59&gt;1),ZZ7,"")</f>
        <v/>
      </c>
      <c r="AAA59" s="385">
        <f ca="1">SUMPRODUCT((ACK3:ACK54=ZZ59)*(ACN3:ACN54=ZZ60)*(ACO3:ACO54="W"))+SUMPRODUCT((ACK3:ACK54=ZZ59)*(ACN3:ACN54=ZZ57)*(ACO3:ACO54="W"))+SUMPRODUCT((ACK3:ACK54=ZZ59)*(ACN3:ACN54=ZZ58)*(ACO3:ACO54="W"))+SUMPRODUCT((ACK3:ACK54=ZZ60)*(ACN3:ACN54=ZZ59)*(ACP3:ACP54="W"))+SUMPRODUCT((ACK3:ACK54=ZZ57)*(ACN3:ACN54=ZZ59)*(ACP3:ACP54="W"))+SUMPRODUCT((ACK3:ACK54=ZZ58)*(ACN3:ACN54=ZZ59)*(ACP3:ACP54="W"))</f>
        <v>0</v>
      </c>
      <c r="AAB59" s="385">
        <f ca="1">SUMPRODUCT((ACK3:ACK54=ZZ59)*(ACN3:ACN54=ZZ60)*(ACO3:ACO54="D"))+SUMPRODUCT((ACK3:ACK54=ZZ59)*(ACN3:ACN54=ZZ57)*(ACO3:ACO54="D"))+SUMPRODUCT((ACK3:ACK54=ZZ59)*(ACN3:ACN54=ZZ58)*(ACO3:ACO54="D"))+SUMPRODUCT((ACK3:ACK54=ZZ60)*(ACN3:ACN54=ZZ59)*(ACO3:ACO54="D"))+SUMPRODUCT((ACK3:ACK54=ZZ57)*(ACN3:ACN54=ZZ59)*(ACO3:ACO54="D"))+SUMPRODUCT((ACK3:ACK54=ZZ58)*(ACN3:ACN54=ZZ59)*(ACO3:ACO54="D"))</f>
        <v>0</v>
      </c>
      <c r="AAC59" s="385">
        <f ca="1">SUMPRODUCT((ACK3:ACK54=ZZ59)*(ACN3:ACN54=ZZ60)*(ACO3:ACO54="L"))+SUMPRODUCT((ACK3:ACK54=ZZ59)*(ACN3:ACN54=ZZ57)*(ACO3:ACO54="L"))+SUMPRODUCT((ACK3:ACK54=ZZ59)*(ACN3:ACN54=ZZ58)*(ACO3:ACO54="L"))+SUMPRODUCT((ACK3:ACK54=ZZ60)*(ACN3:ACN54=ZZ59)*(ACP3:ACP54="L"))+SUMPRODUCT((ACK3:ACK54=ZZ57)*(ACN3:ACN54=ZZ59)*(ACP3:ACP54="L"))+SUMPRODUCT((ACK3:ACK54=ZZ58)*(ACN3:ACN54=ZZ59)*(ACP3:ACP54="L"))</f>
        <v>0</v>
      </c>
      <c r="AAD59" s="385">
        <f ca="1">SUMPRODUCT((ACK3:ACK54=ZZ59)*(ACN3:ACN54=ZZ60)*ACL3:ACL54)+SUMPRODUCT((ACK3:ACK54=ZZ59)*(ACN3:ACN54=ZZ56)*ACL3:ACL54)+SUMPRODUCT((ACK3:ACK54=ZZ59)*(ACN3:ACN54=ZZ57)*ACL3:ACL54)+SUMPRODUCT((ACK3:ACK54=ZZ59)*(ACN3:ACN54=ZZ58)*ACL3:ACL54)+SUMPRODUCT((ACK3:ACK54=ZZ60)*(ACN3:ACN54=ZZ59)*ACM3:ACM54)+SUMPRODUCT((ACK3:ACK54=ZZ56)*(ACN3:ACN54=ZZ59)*ACM3:ACM54)+SUMPRODUCT((ACK3:ACK54=ZZ57)*(ACN3:ACN54=ZZ59)*ACM3:ACM54)+SUMPRODUCT((ACK3:ACK54=ZZ58)*(ACN3:ACN54=ZZ59)*ACM3:ACM54)</f>
        <v>0</v>
      </c>
      <c r="AAE59" s="385">
        <f ca="1">SUMPRODUCT((ACK3:ACK54=ZZ59)*(ACN3:ACN54=ZZ60)*ACM3:ACM54)+SUMPRODUCT((ACK3:ACK54=ZZ59)*(ACN3:ACN54=ZZ56)*ACM3:ACM54)+SUMPRODUCT((ACK3:ACK54=ZZ59)*(ACN3:ACN54=ZZ57)*ACM3:ACM54)+SUMPRODUCT((ACK3:ACK54=ZZ59)*(ACN3:ACN54=ZZ58)*ACM3:ACM54)+SUMPRODUCT((ACK3:ACK54=ZZ60)*(ACN3:ACN54=ZZ59)*ACL3:ACL54)+SUMPRODUCT((ACK3:ACK54=ZZ56)*(ACN3:ACN54=ZZ59)*ACL3:ACL54)+SUMPRODUCT((ACK3:ACK54=ZZ57)*(ACN3:ACN54=ZZ59)*ACL3:ACL54)+SUMPRODUCT((ACK3:ACK54=ZZ58)*(ACN3:ACN54=ZZ59)*ACL3:ACL54)</f>
        <v>0</v>
      </c>
      <c r="AAF59" s="385">
        <f t="shared" ca="1" si="5325"/>
        <v>1000</v>
      </c>
      <c r="AAG59" s="385" t="str">
        <f t="shared" ca="1" si="5326"/>
        <v/>
      </c>
      <c r="AAH59" s="385" t="str">
        <f ca="1">IF(ZZ59&lt;&gt;"",VLOOKUP(ZZ59,YM4:YS52,7,FALSE),"")</f>
        <v/>
      </c>
      <c r="AAI59" s="385" t="str">
        <f ca="1">IF(ZZ59&lt;&gt;"",VLOOKUP(ZZ59,YM4:YS52,5,FALSE),"")</f>
        <v/>
      </c>
      <c r="AAJ59" s="385" t="str">
        <f ca="1">IF(ZZ59&lt;&gt;"",VLOOKUP(ZZ59,YM4:YU52,9,FALSE),"")</f>
        <v/>
      </c>
      <c r="AAK59" s="385" t="str">
        <f t="shared" ca="1" si="5327"/>
        <v/>
      </c>
      <c r="AAL59" s="385" t="str">
        <f t="shared" ref="AAL59" ca="1" si="5635">IF(ZZ59&lt;&gt;"",RANK(AAK59,AAK56:AAK59),"")</f>
        <v/>
      </c>
      <c r="AAM59" s="385" t="str">
        <f t="shared" ref="AAM59" ca="1" si="5636">IF(ZZ59&lt;&gt;"",SUMPRODUCT((AAK56:AAK59=AAK59)*(AAF56:AAF59&gt;AAF59)),"")</f>
        <v/>
      </c>
      <c r="AAN59" s="385" t="str">
        <f t="shared" ref="AAN59" ca="1" si="5637">IF(ZZ59&lt;&gt;"",SUMPRODUCT((AAK56:AAK59=AAK59)*(AAF56:AAF59=AAF59)*(AAD56:AAD59&gt;AAD59)),"")</f>
        <v/>
      </c>
      <c r="AAO59" s="385" t="str">
        <f t="shared" ref="AAO59" ca="1" si="5638">IF(ZZ59&lt;&gt;"",SUMPRODUCT((AAK56:AAK59=AAK59)*(AAF56:AAF59=AAF59)*(AAD56:AAD59=AAD59)*(AAH56:AAH59&gt;AAH59)),"")</f>
        <v/>
      </c>
      <c r="AAP59" s="385" t="str">
        <f t="shared" ref="AAP59" ca="1" si="5639">IF(ZZ59&lt;&gt;"",SUMPRODUCT((AAK56:AAK59=AAK59)*(AAF56:AAF59=AAF59)*(AAD56:AAD59=AAD59)*(AAH56:AAH59=AAH59)*(AAI56:AAI59&gt;AAI59)),"")</f>
        <v/>
      </c>
      <c r="AAQ59" s="385" t="str">
        <f t="shared" ref="AAQ59" ca="1" si="5640">IF(ZZ59&lt;&gt;"",SUMPRODUCT((AAK56:AAK59=AAK59)*(AAF56:AAF59=AAF59)*(AAD56:AAD59=AAD59)*(AAH56:AAH59=AAH59)*(AAI56:AAI59=AAI59)*(AAJ56:AAJ59&gt;AAJ59)),"")</f>
        <v/>
      </c>
      <c r="AAR59" s="385" t="str">
        <f t="shared" ca="1" si="5334"/>
        <v/>
      </c>
      <c r="ACZ59" s="385">
        <f ca="1">IF(COUNTIF(ACZ4:ACZ7,4)=4,1,SUMPRODUCT((ACZ4:ACZ7=ACZ7)*(ACY4:ACY7=ACY7)*(ACW4:ACW7&gt;ACW7))+1)</f>
        <v>1</v>
      </c>
      <c r="ADK59" s="385">
        <f t="shared" ref="ADK59" ca="1" si="5641">IF(ADL7&lt;&gt;"",SUMPRODUCT((ADS4:ADS7=ADS7)*(ADR4:ADR7=ADR7)*(ADP4:ADP7=ADP7)*(ADQ4:ADQ7=ADQ7)),"")</f>
        <v>4</v>
      </c>
      <c r="ADL59" s="385" t="str">
        <f t="shared" ref="ADL59" ca="1" si="5642">IF(AND(ADK59&lt;&gt;"",ADK59&gt;1),ADL7,"")</f>
        <v>Switzerland</v>
      </c>
      <c r="ADM59" s="385">
        <f ca="1">SUMPRODUCT((AGQ3:AGQ54=ADL59)*(AGT3:AGT54=ADL60)*(AGU3:AGU54="W"))+SUMPRODUCT((AGQ3:AGQ54=ADL59)*(AGT3:AGT54=ADL56)*(AGU3:AGU54="W"))+SUMPRODUCT((AGQ3:AGQ54=ADL59)*(AGT3:AGT54=ADL57)*(AGU3:AGU54="W"))+SUMPRODUCT((AGQ3:AGQ54=ADL59)*(AGT3:AGT54=ADL58)*(AGU3:AGU54="W"))+SUMPRODUCT((AGQ3:AGQ54=ADL60)*(AGT3:AGT54=ADL59)*(AGV3:AGV54="W"))+SUMPRODUCT((AGQ3:AGQ54=ADL56)*(AGT3:AGT54=ADL59)*(AGV3:AGV54="W"))+SUMPRODUCT((AGQ3:AGQ54=ADL57)*(AGT3:AGT54=ADL59)*(AGV3:AGV54="W"))+SUMPRODUCT((AGQ3:AGQ54=ADL58)*(AGT3:AGT54=ADL59)*(AGV3:AGV54="W"))</f>
        <v>0</v>
      </c>
      <c r="ADN59" s="385">
        <f ca="1">SUMPRODUCT((AGQ3:AGQ54=ADL59)*(AGT3:AGT54=ADL60)*(AGU3:AGU54="D"))+SUMPRODUCT((AGQ3:AGQ54=ADL59)*(AGT3:AGT54=ADL56)*(AGU3:AGU54="D"))+SUMPRODUCT((AGQ3:AGQ54=ADL59)*(AGT3:AGT54=ADL57)*(AGU3:AGU54="D"))+SUMPRODUCT((AGQ3:AGQ54=ADL59)*(AGT3:AGT54=ADL58)*(AGU3:AGU54="D"))+SUMPRODUCT((AGQ3:AGQ54=ADL60)*(AGT3:AGT54=ADL59)*(AGU3:AGU54="D"))+SUMPRODUCT((AGQ3:AGQ54=ADL56)*(AGT3:AGT54=ADL59)*(AGU3:AGU54="D"))+SUMPRODUCT((AGQ3:AGQ54=ADL57)*(AGT3:AGT54=ADL59)*(AGU3:AGU54="D"))+SUMPRODUCT((AGQ3:AGQ54=ADL58)*(AGT3:AGT54=ADL59)*(AGU3:AGU54="D"))</f>
        <v>0</v>
      </c>
      <c r="ADO59" s="385">
        <f ca="1">SUMPRODUCT((AGQ3:AGQ54=ADL59)*(AGT3:AGT54=ADL60)*(AGU3:AGU54="L"))+SUMPRODUCT((AGQ3:AGQ54=ADL59)*(AGT3:AGT54=ADL56)*(AGU3:AGU54="L"))+SUMPRODUCT((AGQ3:AGQ54=ADL59)*(AGT3:AGT54=ADL57)*(AGU3:AGU54="L"))+SUMPRODUCT((AGQ3:AGQ54=ADL59)*(AGT3:AGT54=ADL58)*(AGU3:AGU54="L"))+SUMPRODUCT((AGQ3:AGQ54=ADL60)*(AGT3:AGT54=ADL59)*(AGV3:AGV54="L"))+SUMPRODUCT((AGQ3:AGQ54=ADL56)*(AGT3:AGT54=ADL59)*(AGV3:AGV54="L"))+SUMPRODUCT((AGQ3:AGQ54=ADL57)*(AGT3:AGT54=ADL59)*(AGV3:AGV54="L"))+SUMPRODUCT((AGQ3:AGQ54=ADL58)*(AGT3:AGT54=ADL59)*(AGV3:AGV54="L"))</f>
        <v>0</v>
      </c>
      <c r="ADP59" s="385">
        <f ca="1">SUMPRODUCT((AGQ3:AGQ54=ADL59)*(AGT3:AGT54=ADL60)*AGR3:AGR54)+SUMPRODUCT((AGQ3:AGQ54=ADL59)*(AGT3:AGT54=ADL56)*AGR3:AGR54)+SUMPRODUCT((AGQ3:AGQ54=ADL59)*(AGT3:AGT54=ADL57)*AGR3:AGR54)+SUMPRODUCT((AGQ3:AGQ54=ADL59)*(AGT3:AGT54=ADL58)*AGR3:AGR54)+SUMPRODUCT((AGQ3:AGQ54=ADL60)*(AGT3:AGT54=ADL59)*AGS3:AGS54)+SUMPRODUCT((AGQ3:AGQ54=ADL56)*(AGT3:AGT54=ADL59)*AGS3:AGS54)+SUMPRODUCT((AGQ3:AGQ54=ADL57)*(AGT3:AGT54=ADL59)*AGS3:AGS54)+SUMPRODUCT((AGQ3:AGQ54=ADL58)*(AGT3:AGT54=ADL59)*AGS3:AGS54)</f>
        <v>0</v>
      </c>
      <c r="ADQ59" s="385">
        <f ca="1">SUMPRODUCT((AGQ3:AGQ54=ADL59)*(AGT3:AGT54=ADL60)*AGS3:AGS54)+SUMPRODUCT((AGQ3:AGQ54=ADL59)*(AGT3:AGT54=ADL56)*AGS3:AGS54)+SUMPRODUCT((AGQ3:AGQ54=ADL59)*(AGT3:AGT54=ADL57)*AGS3:AGS54)+SUMPRODUCT((AGQ3:AGQ54=ADL59)*(AGT3:AGT54=ADL58)*AGS3:AGS54)+SUMPRODUCT((AGQ3:AGQ54=ADL60)*(AGT3:AGT54=ADL59)*AGR3:AGR54)+SUMPRODUCT((AGQ3:AGQ54=ADL56)*(AGT3:AGT54=ADL59)*AGR3:AGR54)+SUMPRODUCT((AGQ3:AGQ54=ADL57)*(AGT3:AGT54=ADL59)*AGR3:AGR54)+SUMPRODUCT((AGQ3:AGQ54=ADL58)*(AGT3:AGT54=ADL59)*AGR3:AGR54)</f>
        <v>0</v>
      </c>
      <c r="ADR59" s="385">
        <f t="shared" ca="1" si="5181"/>
        <v>1000</v>
      </c>
      <c r="ADS59" s="385">
        <f t="shared" ca="1" si="5182"/>
        <v>0</v>
      </c>
      <c r="ADT59" s="385">
        <f ca="1">IF(ADL59&lt;&gt;"",VLOOKUP(ADL59,ACS4:ACY52,7,FALSE),"")</f>
        <v>1000</v>
      </c>
      <c r="ADU59" s="385">
        <f ca="1">IF(ADL59&lt;&gt;"",VLOOKUP(ADL59,ACS4:ACY52,5,FALSE),"")</f>
        <v>0</v>
      </c>
      <c r="ADV59" s="385">
        <f ca="1">IF(ADL59&lt;&gt;"",VLOOKUP(ADL59,ACS4:ADA52,9,FALSE),"")</f>
        <v>27</v>
      </c>
      <c r="ADW59" s="385">
        <f t="shared" ca="1" si="5183"/>
        <v>0</v>
      </c>
      <c r="ADX59" s="385">
        <f t="shared" ref="ADX59" ca="1" si="5643">IF(ADL59&lt;&gt;"",RANK(ADW59,ADW56:ADW60),"")</f>
        <v>1</v>
      </c>
      <c r="ADY59" s="385">
        <f t="shared" ref="ADY59" ca="1" si="5644">IF(ADL59&lt;&gt;"",SUMPRODUCT((ADW56:ADW60=ADW59)*(ADR56:ADR60&gt;ADR59)),"")</f>
        <v>0</v>
      </c>
      <c r="ADZ59" s="385">
        <f t="shared" ref="ADZ59" ca="1" si="5645">IF(ADL59&lt;&gt;"",SUMPRODUCT((ADW56:ADW60=ADW59)*(ADR56:ADR60=ADR59)*(ADP56:ADP60&gt;ADP59)),"")</f>
        <v>0</v>
      </c>
      <c r="AEA59" s="385">
        <f t="shared" ref="AEA59" ca="1" si="5646">IF(ADL59&lt;&gt;"",SUMPRODUCT((ADW56:ADW60=ADW59)*(ADR56:ADR60=ADR59)*(ADP56:ADP60=ADP59)*(ADT56:ADT60&gt;ADT59)),"")</f>
        <v>0</v>
      </c>
      <c r="AEB59" s="385">
        <f t="shared" ref="AEB59" ca="1" si="5647">IF(ADL59&lt;&gt;"",SUMPRODUCT((ADW56:ADW60=ADW59)*(ADR56:ADR60=ADR59)*(ADP56:ADP60=ADP59)*(ADT56:ADT60=ADT59)*(ADU56:ADU60&gt;ADU59)),"")</f>
        <v>0</v>
      </c>
      <c r="AEC59" s="385">
        <f t="shared" ref="AEC59" ca="1" si="5648">IF(ADL59&lt;&gt;"",SUMPRODUCT((ADW56:ADW60=ADW59)*(ADR56:ADR60=ADR59)*(ADP56:ADP60=ADP59)*(ADT56:ADT60=ADT59)*(ADU56:ADU60=ADU59)*(ADV56:ADV60&gt;ADV59)),"")</f>
        <v>0</v>
      </c>
      <c r="AED59" s="385">
        <f t="shared" ca="1" si="5190"/>
        <v>1</v>
      </c>
      <c r="AEE59" s="385" t="str">
        <f t="shared" ref="AEE59" ca="1" si="5649">IF(AEF7&lt;&gt;"",SUMPRODUCT((AEM4:AEM7=AEM7)*(AEL4:AEL7=AEL7)*(AEJ4:AEJ7=AEJ7)*(AEK4:AEK7=AEK7)),"")</f>
        <v/>
      </c>
      <c r="AEF59" s="385" t="str">
        <f t="shared" ref="AEF59" ca="1" si="5650">IF(AND(AEE59&lt;&gt;"",AEE59&gt;1),AEF7,"")</f>
        <v/>
      </c>
      <c r="AEG59" s="385">
        <f ca="1">SUMPRODUCT((AGQ3:AGQ54=AEF59)*(AGT3:AGT54=AEF60)*(AGU3:AGU54="W"))+SUMPRODUCT((AGQ3:AGQ54=AEF59)*(AGT3:AGT54=AEF57)*(AGU3:AGU54="W"))+SUMPRODUCT((AGQ3:AGQ54=AEF59)*(AGT3:AGT54=AEF58)*(AGU3:AGU54="W"))+SUMPRODUCT((AGQ3:AGQ54=AEF60)*(AGT3:AGT54=AEF59)*(AGV3:AGV54="W"))+SUMPRODUCT((AGQ3:AGQ54=AEF57)*(AGT3:AGT54=AEF59)*(AGV3:AGV54="W"))+SUMPRODUCT((AGQ3:AGQ54=AEF58)*(AGT3:AGT54=AEF59)*(AGV3:AGV54="W"))</f>
        <v>0</v>
      </c>
      <c r="AEH59" s="385">
        <f ca="1">SUMPRODUCT((AGQ3:AGQ54=AEF59)*(AGT3:AGT54=AEF60)*(AGU3:AGU54="D"))+SUMPRODUCT((AGQ3:AGQ54=AEF59)*(AGT3:AGT54=AEF57)*(AGU3:AGU54="D"))+SUMPRODUCT((AGQ3:AGQ54=AEF59)*(AGT3:AGT54=AEF58)*(AGU3:AGU54="D"))+SUMPRODUCT((AGQ3:AGQ54=AEF60)*(AGT3:AGT54=AEF59)*(AGU3:AGU54="D"))+SUMPRODUCT((AGQ3:AGQ54=AEF57)*(AGT3:AGT54=AEF59)*(AGU3:AGU54="D"))+SUMPRODUCT((AGQ3:AGQ54=AEF58)*(AGT3:AGT54=AEF59)*(AGU3:AGU54="D"))</f>
        <v>0</v>
      </c>
      <c r="AEI59" s="385">
        <f ca="1">SUMPRODUCT((AGQ3:AGQ54=AEF59)*(AGT3:AGT54=AEF60)*(AGU3:AGU54="L"))+SUMPRODUCT((AGQ3:AGQ54=AEF59)*(AGT3:AGT54=AEF57)*(AGU3:AGU54="L"))+SUMPRODUCT((AGQ3:AGQ54=AEF59)*(AGT3:AGT54=AEF58)*(AGU3:AGU54="L"))+SUMPRODUCT((AGQ3:AGQ54=AEF60)*(AGT3:AGT54=AEF59)*(AGV3:AGV54="L"))+SUMPRODUCT((AGQ3:AGQ54=AEF57)*(AGT3:AGT54=AEF59)*(AGV3:AGV54="L"))+SUMPRODUCT((AGQ3:AGQ54=AEF58)*(AGT3:AGT54=AEF59)*(AGV3:AGV54="L"))</f>
        <v>0</v>
      </c>
      <c r="AEJ59" s="385">
        <f ca="1">SUMPRODUCT((AGQ3:AGQ54=AEF59)*(AGT3:AGT54=AEF60)*AGR3:AGR54)+SUMPRODUCT((AGQ3:AGQ54=AEF59)*(AGT3:AGT54=AEF56)*AGR3:AGR54)+SUMPRODUCT((AGQ3:AGQ54=AEF59)*(AGT3:AGT54=AEF57)*AGR3:AGR54)+SUMPRODUCT((AGQ3:AGQ54=AEF59)*(AGT3:AGT54=AEF58)*AGR3:AGR54)+SUMPRODUCT((AGQ3:AGQ54=AEF60)*(AGT3:AGT54=AEF59)*AGS3:AGS54)+SUMPRODUCT((AGQ3:AGQ54=AEF56)*(AGT3:AGT54=AEF59)*AGS3:AGS54)+SUMPRODUCT((AGQ3:AGQ54=AEF57)*(AGT3:AGT54=AEF59)*AGS3:AGS54)+SUMPRODUCT((AGQ3:AGQ54=AEF58)*(AGT3:AGT54=AEF59)*AGS3:AGS54)</f>
        <v>0</v>
      </c>
      <c r="AEK59" s="385">
        <f ca="1">SUMPRODUCT((AGQ3:AGQ54=AEF59)*(AGT3:AGT54=AEF60)*AGS3:AGS54)+SUMPRODUCT((AGQ3:AGQ54=AEF59)*(AGT3:AGT54=AEF56)*AGS3:AGS54)+SUMPRODUCT((AGQ3:AGQ54=AEF59)*(AGT3:AGT54=AEF57)*AGS3:AGS54)+SUMPRODUCT((AGQ3:AGQ54=AEF59)*(AGT3:AGT54=AEF58)*AGS3:AGS54)+SUMPRODUCT((AGQ3:AGQ54=AEF60)*(AGT3:AGT54=AEF59)*AGR3:AGR54)+SUMPRODUCT((AGQ3:AGQ54=AEF56)*(AGT3:AGT54=AEF59)*AGR3:AGR54)+SUMPRODUCT((AGQ3:AGQ54=AEF57)*(AGT3:AGT54=AEF59)*AGR3:AGR54)+SUMPRODUCT((AGQ3:AGQ54=AEF58)*(AGT3:AGT54=AEF59)*AGR3:AGR54)</f>
        <v>0</v>
      </c>
      <c r="AEL59" s="385">
        <f t="shared" ca="1" si="5345"/>
        <v>1000</v>
      </c>
      <c r="AEM59" s="385" t="str">
        <f t="shared" ca="1" si="5346"/>
        <v/>
      </c>
      <c r="AEN59" s="385" t="str">
        <f ca="1">IF(AEF59&lt;&gt;"",VLOOKUP(AEF59,ACS4:ACY52,7,FALSE),"")</f>
        <v/>
      </c>
      <c r="AEO59" s="385" t="str">
        <f ca="1">IF(AEF59&lt;&gt;"",VLOOKUP(AEF59,ACS4:ACY52,5,FALSE),"")</f>
        <v/>
      </c>
      <c r="AEP59" s="385" t="str">
        <f ca="1">IF(AEF59&lt;&gt;"",VLOOKUP(AEF59,ACS4:ADA52,9,FALSE),"")</f>
        <v/>
      </c>
      <c r="AEQ59" s="385" t="str">
        <f t="shared" ca="1" si="5347"/>
        <v/>
      </c>
      <c r="AER59" s="385" t="str">
        <f t="shared" ref="AER59" ca="1" si="5651">IF(AEF59&lt;&gt;"",RANK(AEQ59,AEQ56:AEQ59),"")</f>
        <v/>
      </c>
      <c r="AES59" s="385" t="str">
        <f t="shared" ref="AES59" ca="1" si="5652">IF(AEF59&lt;&gt;"",SUMPRODUCT((AEQ56:AEQ59=AEQ59)*(AEL56:AEL59&gt;AEL59)),"")</f>
        <v/>
      </c>
      <c r="AET59" s="385" t="str">
        <f t="shared" ref="AET59" ca="1" si="5653">IF(AEF59&lt;&gt;"",SUMPRODUCT((AEQ56:AEQ59=AEQ59)*(AEL56:AEL59=AEL59)*(AEJ56:AEJ59&gt;AEJ59)),"")</f>
        <v/>
      </c>
      <c r="AEU59" s="385" t="str">
        <f t="shared" ref="AEU59" ca="1" si="5654">IF(AEF59&lt;&gt;"",SUMPRODUCT((AEQ56:AEQ59=AEQ59)*(AEL56:AEL59=AEL59)*(AEJ56:AEJ59=AEJ59)*(AEN56:AEN59&gt;AEN59)),"")</f>
        <v/>
      </c>
      <c r="AEV59" s="385" t="str">
        <f t="shared" ref="AEV59" ca="1" si="5655">IF(AEF59&lt;&gt;"",SUMPRODUCT((AEQ56:AEQ59=AEQ59)*(AEL56:AEL59=AEL59)*(AEJ56:AEJ59=AEJ59)*(AEN56:AEN59=AEN59)*(AEO56:AEO59&gt;AEO59)),"")</f>
        <v/>
      </c>
      <c r="AEW59" s="385" t="str">
        <f t="shared" ref="AEW59" ca="1" si="5656">IF(AEF59&lt;&gt;"",SUMPRODUCT((AEQ56:AEQ59=AEQ59)*(AEL56:AEL59=AEL59)*(AEJ56:AEJ59=AEJ59)*(AEN56:AEN59=AEN59)*(AEO56:AEO59=AEO59)*(AEP56:AEP59&gt;AEP59)),"")</f>
        <v/>
      </c>
      <c r="AEX59" s="385" t="str">
        <f t="shared" ca="1" si="5354"/>
        <v/>
      </c>
      <c r="AHF59" s="385">
        <f ca="1">IF(COUNTIF(AHF4:AHF7,4)=4,1,SUMPRODUCT((AHF4:AHF7=AHF7)*(AHE4:AHE7=AHE7)*(AHC4:AHC7&gt;AHC7))+1)</f>
        <v>1</v>
      </c>
      <c r="AHQ59" s="385">
        <f t="shared" ref="AHQ59" ca="1" si="5657">IF(AHR7&lt;&gt;"",SUMPRODUCT((AHY4:AHY7=AHY7)*(AHX4:AHX7=AHX7)*(AHV4:AHV7=AHV7)*(AHW4:AHW7=AHW7)),"")</f>
        <v>4</v>
      </c>
      <c r="AHR59" s="385" t="str">
        <f t="shared" ref="AHR59" ca="1" si="5658">IF(AND(AHQ59&lt;&gt;"",AHQ59&gt;1),AHR7,"")</f>
        <v>Switzerland</v>
      </c>
      <c r="AHS59" s="385">
        <f ca="1">SUMPRODUCT((AKW3:AKW54=AHR59)*(AKZ3:AKZ54=AHR60)*(ALA3:ALA54="W"))+SUMPRODUCT((AKW3:AKW54=AHR59)*(AKZ3:AKZ54=AHR56)*(ALA3:ALA54="W"))+SUMPRODUCT((AKW3:AKW54=AHR59)*(AKZ3:AKZ54=AHR57)*(ALA3:ALA54="W"))+SUMPRODUCT((AKW3:AKW54=AHR59)*(AKZ3:AKZ54=AHR58)*(ALA3:ALA54="W"))+SUMPRODUCT((AKW3:AKW54=AHR60)*(AKZ3:AKZ54=AHR59)*(ALB3:ALB54="W"))+SUMPRODUCT((AKW3:AKW54=AHR56)*(AKZ3:AKZ54=AHR59)*(ALB3:ALB54="W"))+SUMPRODUCT((AKW3:AKW54=AHR57)*(AKZ3:AKZ54=AHR59)*(ALB3:ALB54="W"))+SUMPRODUCT((AKW3:AKW54=AHR58)*(AKZ3:AKZ54=AHR59)*(ALB3:ALB54="W"))</f>
        <v>0</v>
      </c>
      <c r="AHT59" s="385">
        <f ca="1">SUMPRODUCT((AKW3:AKW54=AHR59)*(AKZ3:AKZ54=AHR60)*(ALA3:ALA54="D"))+SUMPRODUCT((AKW3:AKW54=AHR59)*(AKZ3:AKZ54=AHR56)*(ALA3:ALA54="D"))+SUMPRODUCT((AKW3:AKW54=AHR59)*(AKZ3:AKZ54=AHR57)*(ALA3:ALA54="D"))+SUMPRODUCT((AKW3:AKW54=AHR59)*(AKZ3:AKZ54=AHR58)*(ALA3:ALA54="D"))+SUMPRODUCT((AKW3:AKW54=AHR60)*(AKZ3:AKZ54=AHR59)*(ALA3:ALA54="D"))+SUMPRODUCT((AKW3:AKW54=AHR56)*(AKZ3:AKZ54=AHR59)*(ALA3:ALA54="D"))+SUMPRODUCT((AKW3:AKW54=AHR57)*(AKZ3:AKZ54=AHR59)*(ALA3:ALA54="D"))+SUMPRODUCT((AKW3:AKW54=AHR58)*(AKZ3:AKZ54=AHR59)*(ALA3:ALA54="D"))</f>
        <v>0</v>
      </c>
      <c r="AHU59" s="385">
        <f ca="1">SUMPRODUCT((AKW3:AKW54=AHR59)*(AKZ3:AKZ54=AHR60)*(ALA3:ALA54="L"))+SUMPRODUCT((AKW3:AKW54=AHR59)*(AKZ3:AKZ54=AHR56)*(ALA3:ALA54="L"))+SUMPRODUCT((AKW3:AKW54=AHR59)*(AKZ3:AKZ54=AHR57)*(ALA3:ALA54="L"))+SUMPRODUCT((AKW3:AKW54=AHR59)*(AKZ3:AKZ54=AHR58)*(ALA3:ALA54="L"))+SUMPRODUCT((AKW3:AKW54=AHR60)*(AKZ3:AKZ54=AHR59)*(ALB3:ALB54="L"))+SUMPRODUCT((AKW3:AKW54=AHR56)*(AKZ3:AKZ54=AHR59)*(ALB3:ALB54="L"))+SUMPRODUCT((AKW3:AKW54=AHR57)*(AKZ3:AKZ54=AHR59)*(ALB3:ALB54="L"))+SUMPRODUCT((AKW3:AKW54=AHR58)*(AKZ3:AKZ54=AHR59)*(ALB3:ALB54="L"))</f>
        <v>0</v>
      </c>
      <c r="AHV59" s="385">
        <f ca="1">SUMPRODUCT((AKW3:AKW54=AHR59)*(AKZ3:AKZ54=AHR60)*AKX3:AKX54)+SUMPRODUCT((AKW3:AKW54=AHR59)*(AKZ3:AKZ54=AHR56)*AKX3:AKX54)+SUMPRODUCT((AKW3:AKW54=AHR59)*(AKZ3:AKZ54=AHR57)*AKX3:AKX54)+SUMPRODUCT((AKW3:AKW54=AHR59)*(AKZ3:AKZ54=AHR58)*AKX3:AKX54)+SUMPRODUCT((AKW3:AKW54=AHR60)*(AKZ3:AKZ54=AHR59)*AKY3:AKY54)+SUMPRODUCT((AKW3:AKW54=AHR56)*(AKZ3:AKZ54=AHR59)*AKY3:AKY54)+SUMPRODUCT((AKW3:AKW54=AHR57)*(AKZ3:AKZ54=AHR59)*AKY3:AKY54)+SUMPRODUCT((AKW3:AKW54=AHR58)*(AKZ3:AKZ54=AHR59)*AKY3:AKY54)</f>
        <v>0</v>
      </c>
      <c r="AHW59" s="385">
        <f ca="1">SUMPRODUCT((AKW3:AKW54=AHR59)*(AKZ3:AKZ54=AHR60)*AKY3:AKY54)+SUMPRODUCT((AKW3:AKW54=AHR59)*(AKZ3:AKZ54=AHR56)*AKY3:AKY54)+SUMPRODUCT((AKW3:AKW54=AHR59)*(AKZ3:AKZ54=AHR57)*AKY3:AKY54)+SUMPRODUCT((AKW3:AKW54=AHR59)*(AKZ3:AKZ54=AHR58)*AKY3:AKY54)+SUMPRODUCT((AKW3:AKW54=AHR60)*(AKZ3:AKZ54=AHR59)*AKX3:AKX54)+SUMPRODUCT((AKW3:AKW54=AHR56)*(AKZ3:AKZ54=AHR59)*AKX3:AKX54)+SUMPRODUCT((AKW3:AKW54=AHR57)*(AKZ3:AKZ54=AHR59)*AKX3:AKX54)+SUMPRODUCT((AKW3:AKW54=AHR58)*(AKZ3:AKZ54=AHR59)*AKX3:AKX54)</f>
        <v>0</v>
      </c>
      <c r="AHX59" s="385">
        <f t="shared" ca="1" si="5193"/>
        <v>1000</v>
      </c>
      <c r="AHY59" s="385">
        <f t="shared" ca="1" si="5194"/>
        <v>0</v>
      </c>
      <c r="AHZ59" s="385">
        <f ca="1">IF(AHR59&lt;&gt;"",VLOOKUP(AHR59,AGY4:AHE52,7,FALSE),"")</f>
        <v>1000</v>
      </c>
      <c r="AIA59" s="385">
        <f ca="1">IF(AHR59&lt;&gt;"",VLOOKUP(AHR59,AGY4:AHE52,5,FALSE),"")</f>
        <v>0</v>
      </c>
      <c r="AIB59" s="385">
        <f ca="1">IF(AHR59&lt;&gt;"",VLOOKUP(AHR59,AGY4:AHG52,9,FALSE),"")</f>
        <v>27</v>
      </c>
      <c r="AIC59" s="385">
        <f t="shared" ca="1" si="5195"/>
        <v>0</v>
      </c>
      <c r="AID59" s="385">
        <f t="shared" ref="AID59" ca="1" si="5659">IF(AHR59&lt;&gt;"",RANK(AIC59,AIC56:AIC60),"")</f>
        <v>1</v>
      </c>
      <c r="AIE59" s="385">
        <f t="shared" ref="AIE59" ca="1" si="5660">IF(AHR59&lt;&gt;"",SUMPRODUCT((AIC56:AIC60=AIC59)*(AHX56:AHX60&gt;AHX59)),"")</f>
        <v>0</v>
      </c>
      <c r="AIF59" s="385">
        <f t="shared" ref="AIF59" ca="1" si="5661">IF(AHR59&lt;&gt;"",SUMPRODUCT((AIC56:AIC60=AIC59)*(AHX56:AHX60=AHX59)*(AHV56:AHV60&gt;AHV59)),"")</f>
        <v>0</v>
      </c>
      <c r="AIG59" s="385">
        <f t="shared" ref="AIG59" ca="1" si="5662">IF(AHR59&lt;&gt;"",SUMPRODUCT((AIC56:AIC60=AIC59)*(AHX56:AHX60=AHX59)*(AHV56:AHV60=AHV59)*(AHZ56:AHZ60&gt;AHZ59)),"")</f>
        <v>0</v>
      </c>
      <c r="AIH59" s="385">
        <f t="shared" ref="AIH59" ca="1" si="5663">IF(AHR59&lt;&gt;"",SUMPRODUCT((AIC56:AIC60=AIC59)*(AHX56:AHX60=AHX59)*(AHV56:AHV60=AHV59)*(AHZ56:AHZ60=AHZ59)*(AIA56:AIA60&gt;AIA59)),"")</f>
        <v>0</v>
      </c>
      <c r="AII59" s="385">
        <f t="shared" ref="AII59" ca="1" si="5664">IF(AHR59&lt;&gt;"",SUMPRODUCT((AIC56:AIC60=AIC59)*(AHX56:AHX60=AHX59)*(AHV56:AHV60=AHV59)*(AHZ56:AHZ60=AHZ59)*(AIA56:AIA60=AIA59)*(AIB56:AIB60&gt;AIB59)),"")</f>
        <v>0</v>
      </c>
      <c r="AIJ59" s="385">
        <f t="shared" ca="1" si="5202"/>
        <v>1</v>
      </c>
      <c r="AIK59" s="385" t="str">
        <f t="shared" ref="AIK59" ca="1" si="5665">IF(AIL7&lt;&gt;"",SUMPRODUCT((AIS4:AIS7=AIS7)*(AIR4:AIR7=AIR7)*(AIP4:AIP7=AIP7)*(AIQ4:AIQ7=AIQ7)),"")</f>
        <v/>
      </c>
      <c r="AIL59" s="385" t="str">
        <f t="shared" ref="AIL59" ca="1" si="5666">IF(AND(AIK59&lt;&gt;"",AIK59&gt;1),AIL7,"")</f>
        <v/>
      </c>
      <c r="AIM59" s="385">
        <f ca="1">SUMPRODUCT((AKW3:AKW54=AIL59)*(AKZ3:AKZ54=AIL60)*(ALA3:ALA54="W"))+SUMPRODUCT((AKW3:AKW54=AIL59)*(AKZ3:AKZ54=AIL57)*(ALA3:ALA54="W"))+SUMPRODUCT((AKW3:AKW54=AIL59)*(AKZ3:AKZ54=AIL58)*(ALA3:ALA54="W"))+SUMPRODUCT((AKW3:AKW54=AIL60)*(AKZ3:AKZ54=AIL59)*(ALB3:ALB54="W"))+SUMPRODUCT((AKW3:AKW54=AIL57)*(AKZ3:AKZ54=AIL59)*(ALB3:ALB54="W"))+SUMPRODUCT((AKW3:AKW54=AIL58)*(AKZ3:AKZ54=AIL59)*(ALB3:ALB54="W"))</f>
        <v>0</v>
      </c>
      <c r="AIN59" s="385">
        <f ca="1">SUMPRODUCT((AKW3:AKW54=AIL59)*(AKZ3:AKZ54=AIL60)*(ALA3:ALA54="D"))+SUMPRODUCT((AKW3:AKW54=AIL59)*(AKZ3:AKZ54=AIL57)*(ALA3:ALA54="D"))+SUMPRODUCT((AKW3:AKW54=AIL59)*(AKZ3:AKZ54=AIL58)*(ALA3:ALA54="D"))+SUMPRODUCT((AKW3:AKW54=AIL60)*(AKZ3:AKZ54=AIL59)*(ALA3:ALA54="D"))+SUMPRODUCT((AKW3:AKW54=AIL57)*(AKZ3:AKZ54=AIL59)*(ALA3:ALA54="D"))+SUMPRODUCT((AKW3:AKW54=AIL58)*(AKZ3:AKZ54=AIL59)*(ALA3:ALA54="D"))</f>
        <v>0</v>
      </c>
      <c r="AIO59" s="385">
        <f ca="1">SUMPRODUCT((AKW3:AKW54=AIL59)*(AKZ3:AKZ54=AIL60)*(ALA3:ALA54="L"))+SUMPRODUCT((AKW3:AKW54=AIL59)*(AKZ3:AKZ54=AIL57)*(ALA3:ALA54="L"))+SUMPRODUCT((AKW3:AKW54=AIL59)*(AKZ3:AKZ54=AIL58)*(ALA3:ALA54="L"))+SUMPRODUCT((AKW3:AKW54=AIL60)*(AKZ3:AKZ54=AIL59)*(ALB3:ALB54="L"))+SUMPRODUCT((AKW3:AKW54=AIL57)*(AKZ3:AKZ54=AIL59)*(ALB3:ALB54="L"))+SUMPRODUCT((AKW3:AKW54=AIL58)*(AKZ3:AKZ54=AIL59)*(ALB3:ALB54="L"))</f>
        <v>0</v>
      </c>
      <c r="AIP59" s="385">
        <f ca="1">SUMPRODUCT((AKW3:AKW54=AIL59)*(AKZ3:AKZ54=AIL60)*AKX3:AKX54)+SUMPRODUCT((AKW3:AKW54=AIL59)*(AKZ3:AKZ54=AIL56)*AKX3:AKX54)+SUMPRODUCT((AKW3:AKW54=AIL59)*(AKZ3:AKZ54=AIL57)*AKX3:AKX54)+SUMPRODUCT((AKW3:AKW54=AIL59)*(AKZ3:AKZ54=AIL58)*AKX3:AKX54)+SUMPRODUCT((AKW3:AKW54=AIL60)*(AKZ3:AKZ54=AIL59)*AKY3:AKY54)+SUMPRODUCT((AKW3:AKW54=AIL56)*(AKZ3:AKZ54=AIL59)*AKY3:AKY54)+SUMPRODUCT((AKW3:AKW54=AIL57)*(AKZ3:AKZ54=AIL59)*AKY3:AKY54)+SUMPRODUCT((AKW3:AKW54=AIL58)*(AKZ3:AKZ54=AIL59)*AKY3:AKY54)</f>
        <v>0</v>
      </c>
      <c r="AIQ59" s="385">
        <f ca="1">SUMPRODUCT((AKW3:AKW54=AIL59)*(AKZ3:AKZ54=AIL60)*AKY3:AKY54)+SUMPRODUCT((AKW3:AKW54=AIL59)*(AKZ3:AKZ54=AIL56)*AKY3:AKY54)+SUMPRODUCT((AKW3:AKW54=AIL59)*(AKZ3:AKZ54=AIL57)*AKY3:AKY54)+SUMPRODUCT((AKW3:AKW54=AIL59)*(AKZ3:AKZ54=AIL58)*AKY3:AKY54)+SUMPRODUCT((AKW3:AKW54=AIL60)*(AKZ3:AKZ54=AIL59)*AKX3:AKX54)+SUMPRODUCT((AKW3:AKW54=AIL56)*(AKZ3:AKZ54=AIL59)*AKX3:AKX54)+SUMPRODUCT((AKW3:AKW54=AIL57)*(AKZ3:AKZ54=AIL59)*AKX3:AKX54)+SUMPRODUCT((AKW3:AKW54=AIL58)*(AKZ3:AKZ54=AIL59)*AKX3:AKX54)</f>
        <v>0</v>
      </c>
      <c r="AIR59" s="385">
        <f t="shared" ca="1" si="5365"/>
        <v>1000</v>
      </c>
      <c r="AIS59" s="385" t="str">
        <f t="shared" ca="1" si="5366"/>
        <v/>
      </c>
      <c r="AIT59" s="385" t="str">
        <f ca="1">IF(AIL59&lt;&gt;"",VLOOKUP(AIL59,AGY4:AHE52,7,FALSE),"")</f>
        <v/>
      </c>
      <c r="AIU59" s="385" t="str">
        <f ca="1">IF(AIL59&lt;&gt;"",VLOOKUP(AIL59,AGY4:AHE52,5,FALSE),"")</f>
        <v/>
      </c>
      <c r="AIV59" s="385" t="str">
        <f ca="1">IF(AIL59&lt;&gt;"",VLOOKUP(AIL59,AGY4:AHG52,9,FALSE),"")</f>
        <v/>
      </c>
      <c r="AIW59" s="385" t="str">
        <f t="shared" ca="1" si="5367"/>
        <v/>
      </c>
      <c r="AIX59" s="385" t="str">
        <f t="shared" ref="AIX59" ca="1" si="5667">IF(AIL59&lt;&gt;"",RANK(AIW59,AIW56:AIW59),"")</f>
        <v/>
      </c>
      <c r="AIY59" s="385" t="str">
        <f t="shared" ref="AIY59" ca="1" si="5668">IF(AIL59&lt;&gt;"",SUMPRODUCT((AIW56:AIW59=AIW59)*(AIR56:AIR59&gt;AIR59)),"")</f>
        <v/>
      </c>
      <c r="AIZ59" s="385" t="str">
        <f t="shared" ref="AIZ59" ca="1" si="5669">IF(AIL59&lt;&gt;"",SUMPRODUCT((AIW56:AIW59=AIW59)*(AIR56:AIR59=AIR59)*(AIP56:AIP59&gt;AIP59)),"")</f>
        <v/>
      </c>
      <c r="AJA59" s="385" t="str">
        <f t="shared" ref="AJA59" ca="1" si="5670">IF(AIL59&lt;&gt;"",SUMPRODUCT((AIW56:AIW59=AIW59)*(AIR56:AIR59=AIR59)*(AIP56:AIP59=AIP59)*(AIT56:AIT59&gt;AIT59)),"")</f>
        <v/>
      </c>
      <c r="AJB59" s="385" t="str">
        <f t="shared" ref="AJB59" ca="1" si="5671">IF(AIL59&lt;&gt;"",SUMPRODUCT((AIW56:AIW59=AIW59)*(AIR56:AIR59=AIR59)*(AIP56:AIP59=AIP59)*(AIT56:AIT59=AIT59)*(AIU56:AIU59&gt;AIU59)),"")</f>
        <v/>
      </c>
      <c r="AJC59" s="385" t="str">
        <f t="shared" ref="AJC59" ca="1" si="5672">IF(AIL59&lt;&gt;"",SUMPRODUCT((AIW56:AIW59=AIW59)*(AIR56:AIR59=AIR59)*(AIP56:AIP59=AIP59)*(AIT56:AIT59=AIT59)*(AIU56:AIU59=AIU59)*(AIV56:AIV59&gt;AIV59)),"")</f>
        <v/>
      </c>
      <c r="AJD59" s="385" t="str">
        <f t="shared" ca="1" si="5374"/>
        <v/>
      </c>
      <c r="ALL59" s="385">
        <f ca="1">IF(COUNTIF(ALL4:ALL7,4)=4,1,SUMPRODUCT((ALL4:ALL7=ALL7)*(ALK4:ALK7=ALK7)*(ALI4:ALI7&gt;ALI7))+1)</f>
        <v>1</v>
      </c>
      <c r="ALW59" s="385">
        <f t="shared" ref="ALW59" ca="1" si="5673">IF(ALX7&lt;&gt;"",SUMPRODUCT((AME4:AME7=AME7)*(AMD4:AMD7=AMD7)*(AMB4:AMB7=AMB7)*(AMC4:AMC7=AMC7)),"")</f>
        <v>4</v>
      </c>
      <c r="ALX59" s="385" t="str">
        <f t="shared" ref="ALX59" ca="1" si="5674">IF(AND(ALW59&lt;&gt;"",ALW59&gt;1),ALX7,"")</f>
        <v>Switzerland</v>
      </c>
      <c r="ALY59" s="385">
        <f ca="1">SUMPRODUCT((APC3:APC54=ALX59)*(APF3:APF54=ALX60)*(APG3:APG54="W"))+SUMPRODUCT((APC3:APC54=ALX59)*(APF3:APF54=ALX56)*(APG3:APG54="W"))+SUMPRODUCT((APC3:APC54=ALX59)*(APF3:APF54=ALX57)*(APG3:APG54="W"))+SUMPRODUCT((APC3:APC54=ALX59)*(APF3:APF54=ALX58)*(APG3:APG54="W"))+SUMPRODUCT((APC3:APC54=ALX60)*(APF3:APF54=ALX59)*(APH3:APH54="W"))+SUMPRODUCT((APC3:APC54=ALX56)*(APF3:APF54=ALX59)*(APH3:APH54="W"))+SUMPRODUCT((APC3:APC54=ALX57)*(APF3:APF54=ALX59)*(APH3:APH54="W"))+SUMPRODUCT((APC3:APC54=ALX58)*(APF3:APF54=ALX59)*(APH3:APH54="W"))</f>
        <v>0</v>
      </c>
      <c r="ALZ59" s="385">
        <f ca="1">SUMPRODUCT((APC3:APC54=ALX59)*(APF3:APF54=ALX60)*(APG3:APG54="D"))+SUMPRODUCT((APC3:APC54=ALX59)*(APF3:APF54=ALX56)*(APG3:APG54="D"))+SUMPRODUCT((APC3:APC54=ALX59)*(APF3:APF54=ALX57)*(APG3:APG54="D"))+SUMPRODUCT((APC3:APC54=ALX59)*(APF3:APF54=ALX58)*(APG3:APG54="D"))+SUMPRODUCT((APC3:APC54=ALX60)*(APF3:APF54=ALX59)*(APG3:APG54="D"))+SUMPRODUCT((APC3:APC54=ALX56)*(APF3:APF54=ALX59)*(APG3:APG54="D"))+SUMPRODUCT((APC3:APC54=ALX57)*(APF3:APF54=ALX59)*(APG3:APG54="D"))+SUMPRODUCT((APC3:APC54=ALX58)*(APF3:APF54=ALX59)*(APG3:APG54="D"))</f>
        <v>0</v>
      </c>
      <c r="AMA59" s="385">
        <f ca="1">SUMPRODUCT((APC3:APC54=ALX59)*(APF3:APF54=ALX60)*(APG3:APG54="L"))+SUMPRODUCT((APC3:APC54=ALX59)*(APF3:APF54=ALX56)*(APG3:APG54="L"))+SUMPRODUCT((APC3:APC54=ALX59)*(APF3:APF54=ALX57)*(APG3:APG54="L"))+SUMPRODUCT((APC3:APC54=ALX59)*(APF3:APF54=ALX58)*(APG3:APG54="L"))+SUMPRODUCT((APC3:APC54=ALX60)*(APF3:APF54=ALX59)*(APH3:APH54="L"))+SUMPRODUCT((APC3:APC54=ALX56)*(APF3:APF54=ALX59)*(APH3:APH54="L"))+SUMPRODUCT((APC3:APC54=ALX57)*(APF3:APF54=ALX59)*(APH3:APH54="L"))+SUMPRODUCT((APC3:APC54=ALX58)*(APF3:APF54=ALX59)*(APH3:APH54="L"))</f>
        <v>0</v>
      </c>
      <c r="AMB59" s="385">
        <f ca="1">SUMPRODUCT((APC3:APC54=ALX59)*(APF3:APF54=ALX60)*APD3:APD54)+SUMPRODUCT((APC3:APC54=ALX59)*(APF3:APF54=ALX56)*APD3:APD54)+SUMPRODUCT((APC3:APC54=ALX59)*(APF3:APF54=ALX57)*APD3:APD54)+SUMPRODUCT((APC3:APC54=ALX59)*(APF3:APF54=ALX58)*APD3:APD54)+SUMPRODUCT((APC3:APC54=ALX60)*(APF3:APF54=ALX59)*APE3:APE54)+SUMPRODUCT((APC3:APC54=ALX56)*(APF3:APF54=ALX59)*APE3:APE54)+SUMPRODUCT((APC3:APC54=ALX57)*(APF3:APF54=ALX59)*APE3:APE54)+SUMPRODUCT((APC3:APC54=ALX58)*(APF3:APF54=ALX59)*APE3:APE54)</f>
        <v>0</v>
      </c>
      <c r="AMC59" s="385">
        <f ca="1">SUMPRODUCT((APC3:APC54=ALX59)*(APF3:APF54=ALX60)*APE3:APE54)+SUMPRODUCT((APC3:APC54=ALX59)*(APF3:APF54=ALX56)*APE3:APE54)+SUMPRODUCT((APC3:APC54=ALX59)*(APF3:APF54=ALX57)*APE3:APE54)+SUMPRODUCT((APC3:APC54=ALX59)*(APF3:APF54=ALX58)*APE3:APE54)+SUMPRODUCT((APC3:APC54=ALX60)*(APF3:APF54=ALX59)*APD3:APD54)+SUMPRODUCT((APC3:APC54=ALX56)*(APF3:APF54=ALX59)*APD3:APD54)+SUMPRODUCT((APC3:APC54=ALX57)*(APF3:APF54=ALX59)*APD3:APD54)+SUMPRODUCT((APC3:APC54=ALX58)*(APF3:APF54=ALX59)*APD3:APD54)</f>
        <v>0</v>
      </c>
      <c r="AMD59" s="385">
        <f t="shared" ca="1" si="5205"/>
        <v>1000</v>
      </c>
      <c r="AME59" s="385">
        <f t="shared" ca="1" si="5206"/>
        <v>0</v>
      </c>
      <c r="AMF59" s="385">
        <f ca="1">IF(ALX59&lt;&gt;"",VLOOKUP(ALX59,ALE4:ALK52,7,FALSE),"")</f>
        <v>1000</v>
      </c>
      <c r="AMG59" s="385">
        <f ca="1">IF(ALX59&lt;&gt;"",VLOOKUP(ALX59,ALE4:ALK52,5,FALSE),"")</f>
        <v>0</v>
      </c>
      <c r="AMH59" s="385">
        <f ca="1">IF(ALX59&lt;&gt;"",VLOOKUP(ALX59,ALE4:ALM52,9,FALSE),"")</f>
        <v>27</v>
      </c>
      <c r="AMI59" s="385">
        <f t="shared" ca="1" si="5207"/>
        <v>0</v>
      </c>
      <c r="AMJ59" s="385">
        <f t="shared" ref="AMJ59" ca="1" si="5675">IF(ALX59&lt;&gt;"",RANK(AMI59,AMI56:AMI60),"")</f>
        <v>1</v>
      </c>
      <c r="AMK59" s="385">
        <f t="shared" ref="AMK59" ca="1" si="5676">IF(ALX59&lt;&gt;"",SUMPRODUCT((AMI56:AMI60=AMI59)*(AMD56:AMD60&gt;AMD59)),"")</f>
        <v>0</v>
      </c>
      <c r="AML59" s="385">
        <f t="shared" ref="AML59" ca="1" si="5677">IF(ALX59&lt;&gt;"",SUMPRODUCT((AMI56:AMI60=AMI59)*(AMD56:AMD60=AMD59)*(AMB56:AMB60&gt;AMB59)),"")</f>
        <v>0</v>
      </c>
      <c r="AMM59" s="385">
        <f t="shared" ref="AMM59" ca="1" si="5678">IF(ALX59&lt;&gt;"",SUMPRODUCT((AMI56:AMI60=AMI59)*(AMD56:AMD60=AMD59)*(AMB56:AMB60=AMB59)*(AMF56:AMF60&gt;AMF59)),"")</f>
        <v>0</v>
      </c>
      <c r="AMN59" s="385">
        <f t="shared" ref="AMN59" ca="1" si="5679">IF(ALX59&lt;&gt;"",SUMPRODUCT((AMI56:AMI60=AMI59)*(AMD56:AMD60=AMD59)*(AMB56:AMB60=AMB59)*(AMF56:AMF60=AMF59)*(AMG56:AMG60&gt;AMG59)),"")</f>
        <v>0</v>
      </c>
      <c r="AMO59" s="385">
        <f t="shared" ref="AMO59" ca="1" si="5680">IF(ALX59&lt;&gt;"",SUMPRODUCT((AMI56:AMI60=AMI59)*(AMD56:AMD60=AMD59)*(AMB56:AMB60=AMB59)*(AMF56:AMF60=AMF59)*(AMG56:AMG60=AMG59)*(AMH56:AMH60&gt;AMH59)),"")</f>
        <v>0</v>
      </c>
      <c r="AMP59" s="385">
        <f t="shared" ca="1" si="5214"/>
        <v>1</v>
      </c>
      <c r="AMQ59" s="385" t="str">
        <f t="shared" ref="AMQ59" ca="1" si="5681">IF(AMR7&lt;&gt;"",SUMPRODUCT((AMY4:AMY7=AMY7)*(AMX4:AMX7=AMX7)*(AMV4:AMV7=AMV7)*(AMW4:AMW7=AMW7)),"")</f>
        <v/>
      </c>
      <c r="AMR59" s="385" t="str">
        <f t="shared" ref="AMR59" ca="1" si="5682">IF(AND(AMQ59&lt;&gt;"",AMQ59&gt;1),AMR7,"")</f>
        <v/>
      </c>
      <c r="AMS59" s="385">
        <f ca="1">SUMPRODUCT((APC3:APC54=AMR59)*(APF3:APF54=AMR60)*(APG3:APG54="W"))+SUMPRODUCT((APC3:APC54=AMR59)*(APF3:APF54=AMR57)*(APG3:APG54="W"))+SUMPRODUCT((APC3:APC54=AMR59)*(APF3:APF54=AMR58)*(APG3:APG54="W"))+SUMPRODUCT((APC3:APC54=AMR60)*(APF3:APF54=AMR59)*(APH3:APH54="W"))+SUMPRODUCT((APC3:APC54=AMR57)*(APF3:APF54=AMR59)*(APH3:APH54="W"))+SUMPRODUCT((APC3:APC54=AMR58)*(APF3:APF54=AMR59)*(APH3:APH54="W"))</f>
        <v>0</v>
      </c>
      <c r="AMT59" s="385">
        <f ca="1">SUMPRODUCT((APC3:APC54=AMR59)*(APF3:APF54=AMR60)*(APG3:APG54="D"))+SUMPRODUCT((APC3:APC54=AMR59)*(APF3:APF54=AMR57)*(APG3:APG54="D"))+SUMPRODUCT((APC3:APC54=AMR59)*(APF3:APF54=AMR58)*(APG3:APG54="D"))+SUMPRODUCT((APC3:APC54=AMR60)*(APF3:APF54=AMR59)*(APG3:APG54="D"))+SUMPRODUCT((APC3:APC54=AMR57)*(APF3:APF54=AMR59)*(APG3:APG54="D"))+SUMPRODUCT((APC3:APC54=AMR58)*(APF3:APF54=AMR59)*(APG3:APG54="D"))</f>
        <v>0</v>
      </c>
      <c r="AMU59" s="385">
        <f ca="1">SUMPRODUCT((APC3:APC54=AMR59)*(APF3:APF54=AMR60)*(APG3:APG54="L"))+SUMPRODUCT((APC3:APC54=AMR59)*(APF3:APF54=AMR57)*(APG3:APG54="L"))+SUMPRODUCT((APC3:APC54=AMR59)*(APF3:APF54=AMR58)*(APG3:APG54="L"))+SUMPRODUCT((APC3:APC54=AMR60)*(APF3:APF54=AMR59)*(APH3:APH54="L"))+SUMPRODUCT((APC3:APC54=AMR57)*(APF3:APF54=AMR59)*(APH3:APH54="L"))+SUMPRODUCT((APC3:APC54=AMR58)*(APF3:APF54=AMR59)*(APH3:APH54="L"))</f>
        <v>0</v>
      </c>
      <c r="AMV59" s="385">
        <f ca="1">SUMPRODUCT((APC3:APC54=AMR59)*(APF3:APF54=AMR60)*APD3:APD54)+SUMPRODUCT((APC3:APC54=AMR59)*(APF3:APF54=AMR56)*APD3:APD54)+SUMPRODUCT((APC3:APC54=AMR59)*(APF3:APF54=AMR57)*APD3:APD54)+SUMPRODUCT((APC3:APC54=AMR59)*(APF3:APF54=AMR58)*APD3:APD54)+SUMPRODUCT((APC3:APC54=AMR60)*(APF3:APF54=AMR59)*APE3:APE54)+SUMPRODUCT((APC3:APC54=AMR56)*(APF3:APF54=AMR59)*APE3:APE54)+SUMPRODUCT((APC3:APC54=AMR57)*(APF3:APF54=AMR59)*APE3:APE54)+SUMPRODUCT((APC3:APC54=AMR58)*(APF3:APF54=AMR59)*APE3:APE54)</f>
        <v>0</v>
      </c>
      <c r="AMW59" s="385">
        <f ca="1">SUMPRODUCT((APC3:APC54=AMR59)*(APF3:APF54=AMR60)*APE3:APE54)+SUMPRODUCT((APC3:APC54=AMR59)*(APF3:APF54=AMR56)*APE3:APE54)+SUMPRODUCT((APC3:APC54=AMR59)*(APF3:APF54=AMR57)*APE3:APE54)+SUMPRODUCT((APC3:APC54=AMR59)*(APF3:APF54=AMR58)*APE3:APE54)+SUMPRODUCT((APC3:APC54=AMR60)*(APF3:APF54=AMR59)*APD3:APD54)+SUMPRODUCT((APC3:APC54=AMR56)*(APF3:APF54=AMR59)*APD3:APD54)+SUMPRODUCT((APC3:APC54=AMR57)*(APF3:APF54=AMR59)*APD3:APD54)+SUMPRODUCT((APC3:APC54=AMR58)*(APF3:APF54=AMR59)*APD3:APD54)</f>
        <v>0</v>
      </c>
      <c r="AMX59" s="385">
        <f t="shared" ca="1" si="5385"/>
        <v>1000</v>
      </c>
      <c r="AMY59" s="385" t="str">
        <f t="shared" ca="1" si="5386"/>
        <v/>
      </c>
      <c r="AMZ59" s="385" t="str">
        <f ca="1">IF(AMR59&lt;&gt;"",VLOOKUP(AMR59,ALE4:ALK52,7,FALSE),"")</f>
        <v/>
      </c>
      <c r="ANA59" s="385" t="str">
        <f ca="1">IF(AMR59&lt;&gt;"",VLOOKUP(AMR59,ALE4:ALK52,5,FALSE),"")</f>
        <v/>
      </c>
      <c r="ANB59" s="385" t="str">
        <f ca="1">IF(AMR59&lt;&gt;"",VLOOKUP(AMR59,ALE4:ALM52,9,FALSE),"")</f>
        <v/>
      </c>
      <c r="ANC59" s="385" t="str">
        <f t="shared" ca="1" si="5387"/>
        <v/>
      </c>
      <c r="AND59" s="385" t="str">
        <f t="shared" ref="AND59" ca="1" si="5683">IF(AMR59&lt;&gt;"",RANK(ANC59,ANC56:ANC59),"")</f>
        <v/>
      </c>
      <c r="ANE59" s="385" t="str">
        <f t="shared" ref="ANE59" ca="1" si="5684">IF(AMR59&lt;&gt;"",SUMPRODUCT((ANC56:ANC59=ANC59)*(AMX56:AMX59&gt;AMX59)),"")</f>
        <v/>
      </c>
      <c r="ANF59" s="385" t="str">
        <f t="shared" ref="ANF59" ca="1" si="5685">IF(AMR59&lt;&gt;"",SUMPRODUCT((ANC56:ANC59=ANC59)*(AMX56:AMX59=AMX59)*(AMV56:AMV59&gt;AMV59)),"")</f>
        <v/>
      </c>
      <c r="ANG59" s="385" t="str">
        <f t="shared" ref="ANG59" ca="1" si="5686">IF(AMR59&lt;&gt;"",SUMPRODUCT((ANC56:ANC59=ANC59)*(AMX56:AMX59=AMX59)*(AMV56:AMV59=AMV59)*(AMZ56:AMZ59&gt;AMZ59)),"")</f>
        <v/>
      </c>
      <c r="ANH59" s="385" t="str">
        <f t="shared" ref="ANH59" ca="1" si="5687">IF(AMR59&lt;&gt;"",SUMPRODUCT((ANC56:ANC59=ANC59)*(AMX56:AMX59=AMX59)*(AMV56:AMV59=AMV59)*(AMZ56:AMZ59=AMZ59)*(ANA56:ANA59&gt;ANA59)),"")</f>
        <v/>
      </c>
      <c r="ANI59" s="385" t="str">
        <f t="shared" ref="ANI59" ca="1" si="5688">IF(AMR59&lt;&gt;"",SUMPRODUCT((ANC56:ANC59=ANC59)*(AMX56:AMX59=AMX59)*(AMV56:AMV59=AMV59)*(AMZ56:AMZ59=AMZ59)*(ANA56:ANA59=ANA59)*(ANB56:ANB59&gt;ANB59)),"")</f>
        <v/>
      </c>
      <c r="ANJ59" s="385" t="str">
        <f t="shared" ca="1" si="5394"/>
        <v/>
      </c>
      <c r="APR59" s="385">
        <f ca="1">IF(COUNTIF(APR4:APR7,4)=4,1,SUMPRODUCT((APR4:APR7=APR7)*(APQ4:APQ7=APQ7)*(APO4:APO7&gt;APO7))+1)</f>
        <v>1</v>
      </c>
      <c r="AQC59" s="385">
        <f t="shared" ref="AQC59" ca="1" si="5689">IF(AQD7&lt;&gt;"",SUMPRODUCT((AQK4:AQK7=AQK7)*(AQJ4:AQJ7=AQJ7)*(AQH4:AQH7=AQH7)*(AQI4:AQI7=AQI7)),"")</f>
        <v>4</v>
      </c>
      <c r="AQD59" s="385" t="str">
        <f t="shared" ref="AQD59" ca="1" si="5690">IF(AND(AQC59&lt;&gt;"",AQC59&gt;1),AQD7,"")</f>
        <v>Switzerland</v>
      </c>
      <c r="AQE59" s="385">
        <f ca="1">SUMPRODUCT((ATI3:ATI54=AQD59)*(ATL3:ATL54=AQD60)*(ATM3:ATM54="W"))+SUMPRODUCT((ATI3:ATI54=AQD59)*(ATL3:ATL54=AQD56)*(ATM3:ATM54="W"))+SUMPRODUCT((ATI3:ATI54=AQD59)*(ATL3:ATL54=AQD57)*(ATM3:ATM54="W"))+SUMPRODUCT((ATI3:ATI54=AQD59)*(ATL3:ATL54=AQD58)*(ATM3:ATM54="W"))+SUMPRODUCT((ATI3:ATI54=AQD60)*(ATL3:ATL54=AQD59)*(ATN3:ATN54="W"))+SUMPRODUCT((ATI3:ATI54=AQD56)*(ATL3:ATL54=AQD59)*(ATN3:ATN54="W"))+SUMPRODUCT((ATI3:ATI54=AQD57)*(ATL3:ATL54=AQD59)*(ATN3:ATN54="W"))+SUMPRODUCT((ATI3:ATI54=AQD58)*(ATL3:ATL54=AQD59)*(ATN3:ATN54="W"))</f>
        <v>0</v>
      </c>
      <c r="AQF59" s="385">
        <f ca="1">SUMPRODUCT((ATI3:ATI54=AQD59)*(ATL3:ATL54=AQD60)*(ATM3:ATM54="D"))+SUMPRODUCT((ATI3:ATI54=AQD59)*(ATL3:ATL54=AQD56)*(ATM3:ATM54="D"))+SUMPRODUCT((ATI3:ATI54=AQD59)*(ATL3:ATL54=AQD57)*(ATM3:ATM54="D"))+SUMPRODUCT((ATI3:ATI54=AQD59)*(ATL3:ATL54=AQD58)*(ATM3:ATM54="D"))+SUMPRODUCT((ATI3:ATI54=AQD60)*(ATL3:ATL54=AQD59)*(ATM3:ATM54="D"))+SUMPRODUCT((ATI3:ATI54=AQD56)*(ATL3:ATL54=AQD59)*(ATM3:ATM54="D"))+SUMPRODUCT((ATI3:ATI54=AQD57)*(ATL3:ATL54=AQD59)*(ATM3:ATM54="D"))+SUMPRODUCT((ATI3:ATI54=AQD58)*(ATL3:ATL54=AQD59)*(ATM3:ATM54="D"))</f>
        <v>0</v>
      </c>
      <c r="AQG59" s="385">
        <f ca="1">SUMPRODUCT((ATI3:ATI54=AQD59)*(ATL3:ATL54=AQD60)*(ATM3:ATM54="L"))+SUMPRODUCT((ATI3:ATI54=AQD59)*(ATL3:ATL54=AQD56)*(ATM3:ATM54="L"))+SUMPRODUCT((ATI3:ATI54=AQD59)*(ATL3:ATL54=AQD57)*(ATM3:ATM54="L"))+SUMPRODUCT((ATI3:ATI54=AQD59)*(ATL3:ATL54=AQD58)*(ATM3:ATM54="L"))+SUMPRODUCT((ATI3:ATI54=AQD60)*(ATL3:ATL54=AQD59)*(ATN3:ATN54="L"))+SUMPRODUCT((ATI3:ATI54=AQD56)*(ATL3:ATL54=AQD59)*(ATN3:ATN54="L"))+SUMPRODUCT((ATI3:ATI54=AQD57)*(ATL3:ATL54=AQD59)*(ATN3:ATN54="L"))+SUMPRODUCT((ATI3:ATI54=AQD58)*(ATL3:ATL54=AQD59)*(ATN3:ATN54="L"))</f>
        <v>0</v>
      </c>
      <c r="AQH59" s="385">
        <f ca="1">SUMPRODUCT((ATI3:ATI54=AQD59)*(ATL3:ATL54=AQD60)*ATJ3:ATJ54)+SUMPRODUCT((ATI3:ATI54=AQD59)*(ATL3:ATL54=AQD56)*ATJ3:ATJ54)+SUMPRODUCT((ATI3:ATI54=AQD59)*(ATL3:ATL54=AQD57)*ATJ3:ATJ54)+SUMPRODUCT((ATI3:ATI54=AQD59)*(ATL3:ATL54=AQD58)*ATJ3:ATJ54)+SUMPRODUCT((ATI3:ATI54=AQD60)*(ATL3:ATL54=AQD59)*ATK3:ATK54)+SUMPRODUCT((ATI3:ATI54=AQD56)*(ATL3:ATL54=AQD59)*ATK3:ATK54)+SUMPRODUCT((ATI3:ATI54=AQD57)*(ATL3:ATL54=AQD59)*ATK3:ATK54)+SUMPRODUCT((ATI3:ATI54=AQD58)*(ATL3:ATL54=AQD59)*ATK3:ATK54)</f>
        <v>0</v>
      </c>
      <c r="AQI59" s="385">
        <f ca="1">SUMPRODUCT((ATI3:ATI54=AQD59)*(ATL3:ATL54=AQD60)*ATK3:ATK54)+SUMPRODUCT((ATI3:ATI54=AQD59)*(ATL3:ATL54=AQD56)*ATK3:ATK54)+SUMPRODUCT((ATI3:ATI54=AQD59)*(ATL3:ATL54=AQD57)*ATK3:ATK54)+SUMPRODUCT((ATI3:ATI54=AQD59)*(ATL3:ATL54=AQD58)*ATK3:ATK54)+SUMPRODUCT((ATI3:ATI54=AQD60)*(ATL3:ATL54=AQD59)*ATJ3:ATJ54)+SUMPRODUCT((ATI3:ATI54=AQD56)*(ATL3:ATL54=AQD59)*ATJ3:ATJ54)+SUMPRODUCT((ATI3:ATI54=AQD57)*(ATL3:ATL54=AQD59)*ATJ3:ATJ54)+SUMPRODUCT((ATI3:ATI54=AQD58)*(ATL3:ATL54=AQD59)*ATJ3:ATJ54)</f>
        <v>0</v>
      </c>
      <c r="AQJ59" s="385">
        <f t="shared" ca="1" si="5217"/>
        <v>1000</v>
      </c>
      <c r="AQK59" s="385">
        <f t="shared" ca="1" si="5218"/>
        <v>0</v>
      </c>
      <c r="AQL59" s="385">
        <f ca="1">IF(AQD59&lt;&gt;"",VLOOKUP(AQD59,APK4:APQ52,7,FALSE),"")</f>
        <v>1000</v>
      </c>
      <c r="AQM59" s="385">
        <f ca="1">IF(AQD59&lt;&gt;"",VLOOKUP(AQD59,APK4:APQ52,5,FALSE),"")</f>
        <v>0</v>
      </c>
      <c r="AQN59" s="385">
        <f ca="1">IF(AQD59&lt;&gt;"",VLOOKUP(AQD59,APK4:APS52,9,FALSE),"")</f>
        <v>27</v>
      </c>
      <c r="AQO59" s="385">
        <f t="shared" ca="1" si="5219"/>
        <v>0</v>
      </c>
      <c r="AQP59" s="385">
        <f t="shared" ref="AQP59" ca="1" si="5691">IF(AQD59&lt;&gt;"",RANK(AQO59,AQO56:AQO60),"")</f>
        <v>1</v>
      </c>
      <c r="AQQ59" s="385">
        <f t="shared" ref="AQQ59" ca="1" si="5692">IF(AQD59&lt;&gt;"",SUMPRODUCT((AQO56:AQO60=AQO59)*(AQJ56:AQJ60&gt;AQJ59)),"")</f>
        <v>0</v>
      </c>
      <c r="AQR59" s="385">
        <f t="shared" ref="AQR59" ca="1" si="5693">IF(AQD59&lt;&gt;"",SUMPRODUCT((AQO56:AQO60=AQO59)*(AQJ56:AQJ60=AQJ59)*(AQH56:AQH60&gt;AQH59)),"")</f>
        <v>0</v>
      </c>
      <c r="AQS59" s="385">
        <f t="shared" ref="AQS59" ca="1" si="5694">IF(AQD59&lt;&gt;"",SUMPRODUCT((AQO56:AQO60=AQO59)*(AQJ56:AQJ60=AQJ59)*(AQH56:AQH60=AQH59)*(AQL56:AQL60&gt;AQL59)),"")</f>
        <v>0</v>
      </c>
      <c r="AQT59" s="385">
        <f t="shared" ref="AQT59" ca="1" si="5695">IF(AQD59&lt;&gt;"",SUMPRODUCT((AQO56:AQO60=AQO59)*(AQJ56:AQJ60=AQJ59)*(AQH56:AQH60=AQH59)*(AQL56:AQL60=AQL59)*(AQM56:AQM60&gt;AQM59)),"")</f>
        <v>0</v>
      </c>
      <c r="AQU59" s="385">
        <f t="shared" ref="AQU59" ca="1" si="5696">IF(AQD59&lt;&gt;"",SUMPRODUCT((AQO56:AQO60=AQO59)*(AQJ56:AQJ60=AQJ59)*(AQH56:AQH60=AQH59)*(AQL56:AQL60=AQL59)*(AQM56:AQM60=AQM59)*(AQN56:AQN60&gt;AQN59)),"")</f>
        <v>0</v>
      </c>
      <c r="AQV59" s="385">
        <f t="shared" ca="1" si="5226"/>
        <v>1</v>
      </c>
      <c r="AQW59" s="385" t="str">
        <f t="shared" ref="AQW59" ca="1" si="5697">IF(AQX7&lt;&gt;"",SUMPRODUCT((ARE4:ARE7=ARE7)*(ARD4:ARD7=ARD7)*(ARB4:ARB7=ARB7)*(ARC4:ARC7=ARC7)),"")</f>
        <v/>
      </c>
      <c r="AQX59" s="385" t="str">
        <f t="shared" ref="AQX59" ca="1" si="5698">IF(AND(AQW59&lt;&gt;"",AQW59&gt;1),AQX7,"")</f>
        <v/>
      </c>
      <c r="AQY59" s="385">
        <f ca="1">SUMPRODUCT((ATI3:ATI54=AQX59)*(ATL3:ATL54=AQX60)*(ATM3:ATM54="W"))+SUMPRODUCT((ATI3:ATI54=AQX59)*(ATL3:ATL54=AQX57)*(ATM3:ATM54="W"))+SUMPRODUCT((ATI3:ATI54=AQX59)*(ATL3:ATL54=AQX58)*(ATM3:ATM54="W"))+SUMPRODUCT((ATI3:ATI54=AQX60)*(ATL3:ATL54=AQX59)*(ATN3:ATN54="W"))+SUMPRODUCT((ATI3:ATI54=AQX57)*(ATL3:ATL54=AQX59)*(ATN3:ATN54="W"))+SUMPRODUCT((ATI3:ATI54=AQX58)*(ATL3:ATL54=AQX59)*(ATN3:ATN54="W"))</f>
        <v>0</v>
      </c>
      <c r="AQZ59" s="385">
        <f ca="1">SUMPRODUCT((ATI3:ATI54=AQX59)*(ATL3:ATL54=AQX60)*(ATM3:ATM54="D"))+SUMPRODUCT((ATI3:ATI54=AQX59)*(ATL3:ATL54=AQX57)*(ATM3:ATM54="D"))+SUMPRODUCT((ATI3:ATI54=AQX59)*(ATL3:ATL54=AQX58)*(ATM3:ATM54="D"))+SUMPRODUCT((ATI3:ATI54=AQX60)*(ATL3:ATL54=AQX59)*(ATM3:ATM54="D"))+SUMPRODUCT((ATI3:ATI54=AQX57)*(ATL3:ATL54=AQX59)*(ATM3:ATM54="D"))+SUMPRODUCT((ATI3:ATI54=AQX58)*(ATL3:ATL54=AQX59)*(ATM3:ATM54="D"))</f>
        <v>0</v>
      </c>
      <c r="ARA59" s="385">
        <f ca="1">SUMPRODUCT((ATI3:ATI54=AQX59)*(ATL3:ATL54=AQX60)*(ATM3:ATM54="L"))+SUMPRODUCT((ATI3:ATI54=AQX59)*(ATL3:ATL54=AQX57)*(ATM3:ATM54="L"))+SUMPRODUCT((ATI3:ATI54=AQX59)*(ATL3:ATL54=AQX58)*(ATM3:ATM54="L"))+SUMPRODUCT((ATI3:ATI54=AQX60)*(ATL3:ATL54=AQX59)*(ATN3:ATN54="L"))+SUMPRODUCT((ATI3:ATI54=AQX57)*(ATL3:ATL54=AQX59)*(ATN3:ATN54="L"))+SUMPRODUCT((ATI3:ATI54=AQX58)*(ATL3:ATL54=AQX59)*(ATN3:ATN54="L"))</f>
        <v>0</v>
      </c>
      <c r="ARB59" s="385">
        <f ca="1">SUMPRODUCT((ATI3:ATI54=AQX59)*(ATL3:ATL54=AQX60)*ATJ3:ATJ54)+SUMPRODUCT((ATI3:ATI54=AQX59)*(ATL3:ATL54=AQX56)*ATJ3:ATJ54)+SUMPRODUCT((ATI3:ATI54=AQX59)*(ATL3:ATL54=AQX57)*ATJ3:ATJ54)+SUMPRODUCT((ATI3:ATI54=AQX59)*(ATL3:ATL54=AQX58)*ATJ3:ATJ54)+SUMPRODUCT((ATI3:ATI54=AQX60)*(ATL3:ATL54=AQX59)*ATK3:ATK54)+SUMPRODUCT((ATI3:ATI54=AQX56)*(ATL3:ATL54=AQX59)*ATK3:ATK54)+SUMPRODUCT((ATI3:ATI54=AQX57)*(ATL3:ATL54=AQX59)*ATK3:ATK54)+SUMPRODUCT((ATI3:ATI54=AQX58)*(ATL3:ATL54=AQX59)*ATK3:ATK54)</f>
        <v>0</v>
      </c>
      <c r="ARC59" s="385">
        <f ca="1">SUMPRODUCT((ATI3:ATI54=AQX59)*(ATL3:ATL54=AQX60)*ATK3:ATK54)+SUMPRODUCT((ATI3:ATI54=AQX59)*(ATL3:ATL54=AQX56)*ATK3:ATK54)+SUMPRODUCT((ATI3:ATI54=AQX59)*(ATL3:ATL54=AQX57)*ATK3:ATK54)+SUMPRODUCT((ATI3:ATI54=AQX59)*(ATL3:ATL54=AQX58)*ATK3:ATK54)+SUMPRODUCT((ATI3:ATI54=AQX60)*(ATL3:ATL54=AQX59)*ATJ3:ATJ54)+SUMPRODUCT((ATI3:ATI54=AQX56)*(ATL3:ATL54=AQX59)*ATJ3:ATJ54)+SUMPRODUCT((ATI3:ATI54=AQX57)*(ATL3:ATL54=AQX59)*ATJ3:ATJ54)+SUMPRODUCT((ATI3:ATI54=AQX58)*(ATL3:ATL54=AQX59)*ATJ3:ATJ54)</f>
        <v>0</v>
      </c>
      <c r="ARD59" s="385">
        <f t="shared" ca="1" si="5405"/>
        <v>1000</v>
      </c>
      <c r="ARE59" s="385" t="str">
        <f t="shared" ca="1" si="5406"/>
        <v/>
      </c>
      <c r="ARF59" s="385" t="str">
        <f ca="1">IF(AQX59&lt;&gt;"",VLOOKUP(AQX59,APK4:APQ52,7,FALSE),"")</f>
        <v/>
      </c>
      <c r="ARG59" s="385" t="str">
        <f ca="1">IF(AQX59&lt;&gt;"",VLOOKUP(AQX59,APK4:APQ52,5,FALSE),"")</f>
        <v/>
      </c>
      <c r="ARH59" s="385" t="str">
        <f ca="1">IF(AQX59&lt;&gt;"",VLOOKUP(AQX59,APK4:APS52,9,FALSE),"")</f>
        <v/>
      </c>
      <c r="ARI59" s="385" t="str">
        <f t="shared" ca="1" si="5407"/>
        <v/>
      </c>
      <c r="ARJ59" s="385" t="str">
        <f t="shared" ref="ARJ59" ca="1" si="5699">IF(AQX59&lt;&gt;"",RANK(ARI59,ARI56:ARI59),"")</f>
        <v/>
      </c>
      <c r="ARK59" s="385" t="str">
        <f t="shared" ref="ARK59" ca="1" si="5700">IF(AQX59&lt;&gt;"",SUMPRODUCT((ARI56:ARI59=ARI59)*(ARD56:ARD59&gt;ARD59)),"")</f>
        <v/>
      </c>
      <c r="ARL59" s="385" t="str">
        <f t="shared" ref="ARL59" ca="1" si="5701">IF(AQX59&lt;&gt;"",SUMPRODUCT((ARI56:ARI59=ARI59)*(ARD56:ARD59=ARD59)*(ARB56:ARB59&gt;ARB59)),"")</f>
        <v/>
      </c>
      <c r="ARM59" s="385" t="str">
        <f t="shared" ref="ARM59" ca="1" si="5702">IF(AQX59&lt;&gt;"",SUMPRODUCT((ARI56:ARI59=ARI59)*(ARD56:ARD59=ARD59)*(ARB56:ARB59=ARB59)*(ARF56:ARF59&gt;ARF59)),"")</f>
        <v/>
      </c>
      <c r="ARN59" s="385" t="str">
        <f t="shared" ref="ARN59" ca="1" si="5703">IF(AQX59&lt;&gt;"",SUMPRODUCT((ARI56:ARI59=ARI59)*(ARD56:ARD59=ARD59)*(ARB56:ARB59=ARB59)*(ARF56:ARF59=ARF59)*(ARG56:ARG59&gt;ARG59)),"")</f>
        <v/>
      </c>
      <c r="ARO59" s="385" t="str">
        <f t="shared" ref="ARO59" ca="1" si="5704">IF(AQX59&lt;&gt;"",SUMPRODUCT((ARI56:ARI59=ARI59)*(ARD56:ARD59=ARD59)*(ARB56:ARB59=ARB59)*(ARF56:ARF59=ARF59)*(ARG56:ARG59=ARG59)*(ARH56:ARH59&gt;ARH59)),"")</f>
        <v/>
      </c>
      <c r="ARP59" s="385" t="str">
        <f t="shared" ca="1" si="5414"/>
        <v/>
      </c>
    </row>
    <row r="62" spans="9:1995 2085:2985 3075:4085 4175:5075 5165:6065 6155:7165 7255:8155 8245:9145 9235:10233 10245:11219" x14ac:dyDescent="0.25">
      <c r="U62" s="385">
        <f>IF(V63="",SUM(AH11:AM11),IF(V64="",SUM(AH12:AM12),IF(V65="",SUM(AH13:AM13),IF(V66="",SUM(AH14:AM14),0))))</f>
        <v>0</v>
      </c>
      <c r="AO62" s="385">
        <f>IF(AP64="",SUM(BB12:BG12),IF(AP65="",SUM(BB13:BG13),IF(AP66="",SUM(BB14:BG14),0)))</f>
        <v>0</v>
      </c>
      <c r="EA62" s="385">
        <f ca="1">IF(EB63="",SUM(EN11:ES11),IF(EB64="",SUM(EN12:ES12),IF(EB65="",SUM(EN13:ES13),IF(EB66="",SUM(EN14:ES14),0))))</f>
        <v>0</v>
      </c>
      <c r="EU62" s="385">
        <f ca="1">IF(EV64="",SUM(FH12:FM12),IF(EV65="",SUM(FH13:FM13),IF(EV66="",SUM(FH14:FM14),0)))</f>
        <v>0</v>
      </c>
      <c r="IG62" s="385">
        <f t="shared" ref="IG62" ca="1" si="5705">IF(IH63="",SUM(IT11:IY11),IF(IH64="",SUM(IT12:IY12),IF(IH65="",SUM(IT13:IY13),IF(IH66="",SUM(IT14:IY14),0))))</f>
        <v>0</v>
      </c>
      <c r="JA62" s="385">
        <f t="shared" ref="JA62" ca="1" si="5706">IF(JB64="",SUM(JN12:JS12),IF(JB65="",SUM(JN13:JS13),IF(JB66="",SUM(JN14:JS14),0)))</f>
        <v>0</v>
      </c>
      <c r="MM62" s="385">
        <f t="shared" ref="MM62" ca="1" si="5707">IF(MN63="",SUM(MZ11:NE11),IF(MN64="",SUM(MZ12:NE12),IF(MN65="",SUM(MZ13:NE13),IF(MN66="",SUM(MZ14:NE14),0))))</f>
        <v>0</v>
      </c>
      <c r="NG62" s="385">
        <f t="shared" ref="NG62" ca="1" si="5708">IF(NH64="",SUM(NT12:NY12),IF(NH65="",SUM(NT13:NY13),IF(NH66="",SUM(NT14:NY14),0)))</f>
        <v>0</v>
      </c>
      <c r="QS62" s="385">
        <f t="shared" ref="QS62" ca="1" si="5709">IF(QT63="",SUM(RF11:RK11),IF(QT64="",SUM(RF12:RK12),IF(QT65="",SUM(RF13:RK13),IF(QT66="",SUM(RF14:RK14),0))))</f>
        <v>0</v>
      </c>
      <c r="RM62" s="385">
        <f t="shared" ref="RM62" ca="1" si="5710">IF(RN64="",SUM(RZ12:SE12),IF(RN65="",SUM(RZ13:SE13),IF(RN66="",SUM(RZ14:SE14),0)))</f>
        <v>0</v>
      </c>
      <c r="UY62" s="385">
        <f t="shared" ref="UY62" ca="1" si="5711">IF(UZ63="",SUM(VL11:VQ11),IF(UZ64="",SUM(VL12:VQ12),IF(UZ65="",SUM(VL13:VQ13),IF(UZ66="",SUM(VL14:VQ14),0))))</f>
        <v>0</v>
      </c>
      <c r="VS62" s="385">
        <f t="shared" ref="VS62" ca="1" si="5712">IF(VT64="",SUM(WF12:WK12),IF(VT65="",SUM(WF13:WK13),IF(VT66="",SUM(WF14:WK14),0)))</f>
        <v>0</v>
      </c>
      <c r="ZE62" s="385">
        <f t="shared" ref="ZE62" ca="1" si="5713">IF(ZF63="",SUM(ZR11:ZW11),IF(ZF64="",SUM(ZR12:ZW12),IF(ZF65="",SUM(ZR13:ZW13),IF(ZF66="",SUM(ZR14:ZW14),0))))</f>
        <v>0</v>
      </c>
      <c r="ZY62" s="385">
        <f t="shared" ref="ZY62" ca="1" si="5714">IF(ZZ64="",SUM(AAL12:AAQ12),IF(ZZ65="",SUM(AAL13:AAQ13),IF(ZZ66="",SUM(AAL14:AAQ14),0)))</f>
        <v>0</v>
      </c>
      <c r="ADK62" s="385">
        <f t="shared" ref="ADK62" ca="1" si="5715">IF(ADL63="",SUM(ADX11:AEC11),IF(ADL64="",SUM(ADX12:AEC12),IF(ADL65="",SUM(ADX13:AEC13),IF(ADL66="",SUM(ADX14:AEC14),0))))</f>
        <v>0</v>
      </c>
      <c r="AEE62" s="385">
        <f t="shared" ref="AEE62" ca="1" si="5716">IF(AEF64="",SUM(AER12:AEW12),IF(AEF65="",SUM(AER13:AEW13),IF(AEF66="",SUM(AER14:AEW14),0)))</f>
        <v>0</v>
      </c>
      <c r="AHQ62" s="385">
        <f t="shared" ref="AHQ62" ca="1" si="5717">IF(AHR63="",SUM(AID11:AII11),IF(AHR64="",SUM(AID12:AII12),IF(AHR65="",SUM(AID13:AII13),IF(AHR66="",SUM(AID14:AII14),0))))</f>
        <v>0</v>
      </c>
      <c r="AIK62" s="385">
        <f t="shared" ref="AIK62" ca="1" si="5718">IF(AIL64="",SUM(AIX12:AJC12),IF(AIL65="",SUM(AIX13:AJC13),IF(AIL66="",SUM(AIX14:AJC14),0)))</f>
        <v>0</v>
      </c>
      <c r="ALW62" s="385">
        <f t="shared" ref="ALW62" ca="1" si="5719">IF(ALX63="",SUM(AMJ11:AMO11),IF(ALX64="",SUM(AMJ12:AMO12),IF(ALX65="",SUM(AMJ13:AMO13),IF(ALX66="",SUM(AMJ14:AMO14),0))))</f>
        <v>0</v>
      </c>
      <c r="AMQ62" s="385">
        <f t="shared" ref="AMQ62" ca="1" si="5720">IF(AMR64="",SUM(AND12:ANI12),IF(AMR65="",SUM(AND13:ANI13),IF(AMR66="",SUM(AND14:ANI14),0)))</f>
        <v>0</v>
      </c>
      <c r="AQC62" s="385">
        <f t="shared" ref="AQC62" ca="1" si="5721">IF(AQD63="",SUM(AQP11:AQU11),IF(AQD64="",SUM(AQP12:AQU12),IF(AQD65="",SUM(AQP13:AQU13),IF(AQD66="",SUM(AQP14:AQU14),0))))</f>
        <v>0</v>
      </c>
      <c r="AQW62" s="385">
        <f t="shared" ref="AQW62" ca="1" si="5722">IF(AQX64="",SUM(ARJ12:ARO12),IF(AQX65="",SUM(ARJ13:ARO13),IF(AQX66="",SUM(ARJ14:ARO14),0)))</f>
        <v>0</v>
      </c>
    </row>
    <row r="63" spans="9:1995 2085:2985 3075:4085 4175:5075 5165:6065 6155:7165 7255:8155 8245:9145 9235:10233 10245:11219" x14ac:dyDescent="0.25">
      <c r="J63" s="385">
        <f>IF(COUNTIF(J11:J14,4)=4,1,SUMPRODUCT((J11:J14=J11)*(I11:I14=I11)*(G11:G14&gt;G11))+1)</f>
        <v>1</v>
      </c>
      <c r="U63" s="385">
        <f>IF(V11&lt;&gt;"",SUMPRODUCT((AC11:AC14=AC11)*(AB11:AB14=AB11)*(Z11:Z14=Z11)*(AA11:AA14=AA11)),"")</f>
        <v>4</v>
      </c>
      <c r="V63" s="385" t="str">
        <f>IF(AND(U63&lt;&gt;"",U63&gt;1),V11,"")</f>
        <v>Italy</v>
      </c>
      <c r="W63" s="385">
        <f>SUMPRODUCT((DA3:DA54=V63)*(DD3:DD54=V64)*(DE3:DE54="W"))+SUMPRODUCT((DA3:DA54=V63)*(DD3:DD54=V65)*(DE3:DE54="W"))+SUMPRODUCT((DA3:DA54=V63)*(DD3:DD54=V66)*(DE3:DE54="W"))+SUMPRODUCT((DA3:DA54=V63)*(DD3:DD54=V67)*(DE3:DE54="W"))+SUMPRODUCT((DA3:DA54=V64)*(DD3:DD54=V63)*(DF3:DF54="W"))+SUMPRODUCT((DA3:DA54=V65)*(DD3:DD54=V63)*(DF3:DF54="W"))+SUMPRODUCT((DA3:DA54=V66)*(DD3:DD54=V63)*(DF3:DF54="W"))+SUMPRODUCT((DA3:DA54=V67)*(DD3:DD54=V63)*(DF3:DF54="W"))</f>
        <v>0</v>
      </c>
      <c r="X63" s="385">
        <f>SUMPRODUCT((DA3:DA54=V63)*(DD3:DD54=V64)*(DE3:DE54="D"))+SUMPRODUCT((DA3:DA54=V63)*(DD3:DD54=V65)*(DE3:DE54="D"))+SUMPRODUCT((DA3:DA54=V63)*(DD3:DD54=V66)*(DE3:DE54="D"))+SUMPRODUCT((DA3:DA54=V63)*(DD3:DD54=V67)*(DE3:DE54="D"))+SUMPRODUCT((DA3:DA54=V64)*(DD3:DD54=V63)*(DE3:DE54="D"))+SUMPRODUCT((DA3:DA54=V65)*(DD3:DD54=V63)*(DE3:DE54="D"))+SUMPRODUCT((DA3:DA54=V66)*(DD3:DD54=V63)*(DE3:DE54="D"))+SUMPRODUCT((DA3:DA54=V67)*(DD3:DD54=V63)*(DE3:DE54="D"))</f>
        <v>0</v>
      </c>
      <c r="Y63" s="385">
        <f>SUMPRODUCT((DA3:DA54=V63)*(DD3:DD54=V64)*(DE3:DE54="L"))+SUMPRODUCT((DA3:DA54=V63)*(DD3:DD54=V65)*(DE3:DE54="L"))+SUMPRODUCT((DA3:DA54=V63)*(DD3:DD54=V66)*(DE3:DE54="L"))+SUMPRODUCT((DA3:DA54=V63)*(DD3:DD54=V67)*(DE3:DE54="L"))+SUMPRODUCT((DA3:DA54=V64)*(DD3:DD54=V63)*(DF3:DF54="L"))+SUMPRODUCT((DA3:DA54=V65)*(DD3:DD54=V63)*(DF3:DF54="L"))+SUMPRODUCT((DA3:DA54=V66)*(DD3:DD54=V63)*(DF3:DF54="L"))+SUMPRODUCT((DA3:DA54=V67)*(DD3:DD54=V63)*(DF3:DF54="L"))</f>
        <v>0</v>
      </c>
      <c r="Z63" s="385">
        <f>SUMPRODUCT((DA3:DA54=V63)*(DD3:DD54=V64)*DB3:DB54)+SUMPRODUCT((DA3:DA54=V63)*(DD3:DD54=V65)*DB3:DB54)+SUMPRODUCT((DA3:DA54=V63)*(DD3:DD54=V66)*DB3:DB54)+SUMPRODUCT((DA3:DA54=V63)*(DD3:DD54=V67)*DB3:DB54)+SUMPRODUCT((DA3:DA54=V64)*(DD3:DD54=V63)*DC3:DC54)+SUMPRODUCT((DA3:DA54=V65)*(DD3:DD54=V63)*DC3:DC54)+SUMPRODUCT((DA3:DA54=V66)*(DD3:DD54=V63)*DC3:DC54)+SUMPRODUCT((DA3:DA54=V67)*(DD3:DD54=V63)*DC3:DC54)</f>
        <v>0</v>
      </c>
      <c r="AA63" s="385">
        <f>SUMPRODUCT((DA3:DA54=V63)*(DD3:DD54=V64)*DC3:DC54)+SUMPRODUCT((DA3:DA54=V63)*(DD3:DD54=V65)*DC3:DC54)+SUMPRODUCT((DA3:DA54=V63)*(DD3:DD54=V66)*DC3:DC54)+SUMPRODUCT((DA3:DA54=V63)*(DD3:DD54=V67)*DC3:DC54)+SUMPRODUCT((DA3:DA54=V64)*(DD3:DD54=V63)*DB3:DB54)+SUMPRODUCT((DA3:DA54=V65)*(DD3:DD54=V63)*DB3:DB54)+SUMPRODUCT((DA3:DA54=V66)*(DD3:DD54=V63)*DB3:DB54)+SUMPRODUCT((DA3:DA54=V67)*(DD3:DD54=V63)*DB3:DB54)</f>
        <v>0</v>
      </c>
      <c r="AB63" s="385">
        <f>Z63-AA63+1000</f>
        <v>1000</v>
      </c>
      <c r="AC63" s="385">
        <f t="shared" ref="AC63:AC66" si="5723">IF(V63&lt;&gt;"",W63*3+X63*1,"")</f>
        <v>0</v>
      </c>
      <c r="AD63" s="385">
        <f>IF(V63&lt;&gt;"",VLOOKUP(V63,C4:I52,7,FALSE),"")</f>
        <v>1000</v>
      </c>
      <c r="AE63" s="385">
        <f>IF(V63&lt;&gt;"",VLOOKUP(V63,C4:I52,5,FALSE),"")</f>
        <v>0</v>
      </c>
      <c r="AF63" s="385">
        <f>IF(V63&lt;&gt;"",VLOOKUP(V63,C4:K52,9,FALSE),"")</f>
        <v>7</v>
      </c>
      <c r="AG63" s="385">
        <f>AC63</f>
        <v>0</v>
      </c>
      <c r="AH63" s="385">
        <f>IF(V63&lt;&gt;"",RANK(AG63,AG63:AG66),"")</f>
        <v>1</v>
      </c>
      <c r="AI63" s="385">
        <f>IF(V63&lt;&gt;"",SUMPRODUCT((AG63:AG66=AG63)*(AB63:AB66&gt;AB63)),"")</f>
        <v>0</v>
      </c>
      <c r="AJ63" s="385">
        <f>IF(V63&lt;&gt;"",SUMPRODUCT((AG63:AG66=AG63)*(AB63:AB66=AB63)*(Z63:Z66&gt;Z63)),"")</f>
        <v>0</v>
      </c>
      <c r="AK63" s="385">
        <f>IF(V63&lt;&gt;"",SUMPRODUCT((AG63:AG66=AG63)*(AB63:AB66=AB63)*(Z63:Z66=Z63)*(AD63:AD66&gt;AD63)),"")</f>
        <v>0</v>
      </c>
      <c r="AL63" s="385">
        <f>IF(V63&lt;&gt;"",SUMPRODUCT((AG63:AG66=AG63)*(AB63:AB66=AB63)*(Z63:Z66=Z63)*(AD63:AD66=AD63)*(AE63:AE66&gt;AE63)),"")</f>
        <v>0</v>
      </c>
      <c r="AM63" s="385">
        <f>IF(V63&lt;&gt;"",SUMPRODUCT((AG63:AG66=AG63)*(AB63:AB66=AB63)*(Z63:Z66=Z63)*(AD63:AD66=AD63)*(AE63:AE66=AE63)*(AF63:AF66&gt;AF63)),"")</f>
        <v>3</v>
      </c>
      <c r="AN63" s="385">
        <f>IF(V63&lt;&gt;"",SUM(AH63:AM63),"")</f>
        <v>4</v>
      </c>
      <c r="DP63" s="385">
        <f ca="1">IF(COUNTIF(DP11:DP14,4)=4,1,SUMPRODUCT((DP11:DP14=DP11)*(DO11:DO14=DO11)*(DM11:DM14&gt;DM11))+1)</f>
        <v>1</v>
      </c>
      <c r="EA63" s="385">
        <f ca="1">IF(EB11&lt;&gt;"",SUMPRODUCT((EI11:EI14=EI11)*(EH11:EH14=EH11)*(EF11:EF14=EF11)*(EG11:EG14=EG11)),"")</f>
        <v>4</v>
      </c>
      <c r="EB63" s="385" t="str">
        <f ca="1">IF(AND(EA63&lt;&gt;"",EA63&gt;1),EB11,"")</f>
        <v>Italy</v>
      </c>
      <c r="EC63" s="385">
        <f ca="1">SUMPRODUCT((HG3:HG54=EB63)*(HJ3:HJ54=EB64)*(HK3:HK54="W"))+SUMPRODUCT((HG3:HG54=EB63)*(HJ3:HJ54=EB65)*(HK3:HK54="W"))+SUMPRODUCT((HG3:HG54=EB63)*(HJ3:HJ54=EB66)*(HK3:HK54="W"))+SUMPRODUCT((HG3:HG54=EB63)*(HJ3:HJ54=EB67)*(HK3:HK54="W"))+SUMPRODUCT((HG3:HG54=EB64)*(HJ3:HJ54=EB63)*(HL3:HL54="W"))+SUMPRODUCT((HG3:HG54=EB65)*(HJ3:HJ54=EB63)*(HL3:HL54="W"))+SUMPRODUCT((HG3:HG54=EB66)*(HJ3:HJ54=EB63)*(HL3:HL54="W"))+SUMPRODUCT((HG3:HG54=EB67)*(HJ3:HJ54=EB63)*(HL3:HL54="W"))</f>
        <v>0</v>
      </c>
      <c r="ED63" s="385">
        <f ca="1">SUMPRODUCT((HG3:HG54=EB63)*(HJ3:HJ54=EB64)*(HK3:HK54="D"))+SUMPRODUCT((HG3:HG54=EB63)*(HJ3:HJ54=EB65)*(HK3:HK54="D"))+SUMPRODUCT((HG3:HG54=EB63)*(HJ3:HJ54=EB66)*(HK3:HK54="D"))+SUMPRODUCT((HG3:HG54=EB63)*(HJ3:HJ54=EB67)*(HK3:HK54="D"))+SUMPRODUCT((HG3:HG54=EB64)*(HJ3:HJ54=EB63)*(HK3:HK54="D"))+SUMPRODUCT((HG3:HG54=EB65)*(HJ3:HJ54=EB63)*(HK3:HK54="D"))+SUMPRODUCT((HG3:HG54=EB66)*(HJ3:HJ54=EB63)*(HK3:HK54="D"))+SUMPRODUCT((HG3:HG54=EB67)*(HJ3:HJ54=EB63)*(HK3:HK54="D"))</f>
        <v>0</v>
      </c>
      <c r="EE63" s="385">
        <f ca="1">SUMPRODUCT((HG3:HG54=EB63)*(HJ3:HJ54=EB64)*(HK3:HK54="L"))+SUMPRODUCT((HG3:HG54=EB63)*(HJ3:HJ54=EB65)*(HK3:HK54="L"))+SUMPRODUCT((HG3:HG54=EB63)*(HJ3:HJ54=EB66)*(HK3:HK54="L"))+SUMPRODUCT((HG3:HG54=EB63)*(HJ3:HJ54=EB67)*(HK3:HK54="L"))+SUMPRODUCT((HG3:HG54=EB64)*(HJ3:HJ54=EB63)*(HL3:HL54="L"))+SUMPRODUCT((HG3:HG54=EB65)*(HJ3:HJ54=EB63)*(HL3:HL54="L"))+SUMPRODUCT((HG3:HG54=EB66)*(HJ3:HJ54=EB63)*(HL3:HL54="L"))+SUMPRODUCT((HG3:HG54=EB67)*(HJ3:HJ54=EB63)*(HL3:HL54="L"))</f>
        <v>0</v>
      </c>
      <c r="EF63" s="385">
        <f ca="1">SUMPRODUCT((HG3:HG54=EB63)*(HJ3:HJ54=EB64)*HH3:HH54)+SUMPRODUCT((HG3:HG54=EB63)*(HJ3:HJ54=EB65)*HH3:HH54)+SUMPRODUCT((HG3:HG54=EB63)*(HJ3:HJ54=EB66)*HH3:HH54)+SUMPRODUCT((HG3:HG54=EB63)*(HJ3:HJ54=EB67)*HH3:HH54)+SUMPRODUCT((HG3:HG54=EB64)*(HJ3:HJ54=EB63)*HI3:HI54)+SUMPRODUCT((HG3:HG54=EB65)*(HJ3:HJ54=EB63)*HI3:HI54)+SUMPRODUCT((HG3:HG54=EB66)*(HJ3:HJ54=EB63)*HI3:HI54)+SUMPRODUCT((HG3:HG54=EB67)*(HJ3:HJ54=EB63)*HI3:HI54)</f>
        <v>0</v>
      </c>
      <c r="EG63" s="385">
        <f ca="1">SUMPRODUCT((HG3:HG54=EB63)*(HJ3:HJ54=EB64)*HI3:HI54)+SUMPRODUCT((HG3:HG54=EB63)*(HJ3:HJ54=EB65)*HI3:HI54)+SUMPRODUCT((HG3:HG54=EB63)*(HJ3:HJ54=EB66)*HI3:HI54)+SUMPRODUCT((HG3:HG54=EB63)*(HJ3:HJ54=EB67)*HI3:HI54)+SUMPRODUCT((HG3:HG54=EB64)*(HJ3:HJ54=EB63)*HH3:HH54)+SUMPRODUCT((HG3:HG54=EB65)*(HJ3:HJ54=EB63)*HH3:HH54)+SUMPRODUCT((HG3:HG54=EB66)*(HJ3:HJ54=EB63)*HH3:HH54)+SUMPRODUCT((HG3:HG54=EB67)*(HJ3:HJ54=EB63)*HH3:HH54)</f>
        <v>0</v>
      </c>
      <c r="EH63" s="385">
        <f ca="1">EF63-EG63+1000</f>
        <v>1000</v>
      </c>
      <c r="EI63" s="385">
        <f t="shared" ref="EI63:EI66" ca="1" si="5724">IF(EB63&lt;&gt;"",EC63*3+ED63*1,"")</f>
        <v>0</v>
      </c>
      <c r="EJ63" s="385">
        <f ca="1">IF(EB63&lt;&gt;"",VLOOKUP(EB63,DI4:DO52,7,FALSE),"")</f>
        <v>1000</v>
      </c>
      <c r="EK63" s="385">
        <f ca="1">IF(EB63&lt;&gt;"",VLOOKUP(EB63,DI4:DO52,5,FALSE),"")</f>
        <v>0</v>
      </c>
      <c r="EL63" s="385">
        <f ca="1">IF(EB63&lt;&gt;"",VLOOKUP(EB63,DI4:DQ52,9,FALSE),"")</f>
        <v>7</v>
      </c>
      <c r="EM63" s="385">
        <f ca="1">EI63</f>
        <v>0</v>
      </c>
      <c r="EN63" s="385">
        <f ca="1">IF(EB63&lt;&gt;"",RANK(EM63,EM63:EM66),"")</f>
        <v>1</v>
      </c>
      <c r="EO63" s="385">
        <f ca="1">IF(EB63&lt;&gt;"",SUMPRODUCT((EM63:EM66=EM63)*(EH63:EH66&gt;EH63)),"")</f>
        <v>0</v>
      </c>
      <c r="EP63" s="385">
        <f ca="1">IF(EB63&lt;&gt;"",SUMPRODUCT((EM63:EM66=EM63)*(EH63:EH66=EH63)*(EF63:EF66&gt;EF63)),"")</f>
        <v>0</v>
      </c>
      <c r="EQ63" s="385">
        <f ca="1">IF(EB63&lt;&gt;"",SUMPRODUCT((EM63:EM66=EM63)*(EH63:EH66=EH63)*(EF63:EF66=EF63)*(EJ63:EJ66&gt;EJ63)),"")</f>
        <v>0</v>
      </c>
      <c r="ER63" s="385">
        <f ca="1">IF(EB63&lt;&gt;"",SUMPRODUCT((EM63:EM66=EM63)*(EH63:EH66=EH63)*(EF63:EF66=EF63)*(EJ63:EJ66=EJ63)*(EK63:EK66&gt;EK63)),"")</f>
        <v>0</v>
      </c>
      <c r="ES63" s="385">
        <f ca="1">IF(EB63&lt;&gt;"",SUMPRODUCT((EM63:EM66=EM63)*(EH63:EH66=EH63)*(EF63:EF66=EF63)*(EJ63:EJ66=EJ63)*(EK63:EK66=EK63)*(EL63:EL66&gt;EL63)),"")</f>
        <v>3</v>
      </c>
      <c r="ET63" s="385">
        <f ca="1">IF(EB63&lt;&gt;"",SUM(EN63:ES63),"")</f>
        <v>4</v>
      </c>
      <c r="HV63" s="385">
        <f ca="1">IF(COUNTIF(HV11:HV14,4)=4,1,SUMPRODUCT((HV11:HV14=HV11)*(HU11:HU14=HU11)*(HS11:HS14&gt;HS11))+1)</f>
        <v>1</v>
      </c>
      <c r="IG63" s="385">
        <f t="shared" ref="IG63" ca="1" si="5725">IF(IH11&lt;&gt;"",SUMPRODUCT((IO11:IO14=IO11)*(IN11:IN14=IN11)*(IL11:IL14=IL11)*(IM11:IM14=IM11)),"")</f>
        <v>4</v>
      </c>
      <c r="IH63" s="385" t="str">
        <f t="shared" ref="IH63" ca="1" si="5726">IF(AND(IG63&lt;&gt;"",IG63&gt;1),IH11,"")</f>
        <v>Italy</v>
      </c>
      <c r="II63" s="385">
        <f ca="1">SUMPRODUCT((LM3:LM54=IH63)*(LP3:LP54=IH64)*(LQ3:LQ54="W"))+SUMPRODUCT((LM3:LM54=IH63)*(LP3:LP54=IH65)*(LQ3:LQ54="W"))+SUMPRODUCT((LM3:LM54=IH63)*(LP3:LP54=IH66)*(LQ3:LQ54="W"))+SUMPRODUCT((LM3:LM54=IH63)*(LP3:LP54=IH67)*(LQ3:LQ54="W"))+SUMPRODUCT((LM3:LM54=IH64)*(LP3:LP54=IH63)*(LR3:LR54="W"))+SUMPRODUCT((LM3:LM54=IH65)*(LP3:LP54=IH63)*(LR3:LR54="W"))+SUMPRODUCT((LM3:LM54=IH66)*(LP3:LP54=IH63)*(LR3:LR54="W"))+SUMPRODUCT((LM3:LM54=IH67)*(LP3:LP54=IH63)*(LR3:LR54="W"))</f>
        <v>0</v>
      </c>
      <c r="IJ63" s="385">
        <f ca="1">SUMPRODUCT((LM3:LM54=IH63)*(LP3:LP54=IH64)*(LQ3:LQ54="D"))+SUMPRODUCT((LM3:LM54=IH63)*(LP3:LP54=IH65)*(LQ3:LQ54="D"))+SUMPRODUCT((LM3:LM54=IH63)*(LP3:LP54=IH66)*(LQ3:LQ54="D"))+SUMPRODUCT((LM3:LM54=IH63)*(LP3:LP54=IH67)*(LQ3:LQ54="D"))+SUMPRODUCT((LM3:LM54=IH64)*(LP3:LP54=IH63)*(LQ3:LQ54="D"))+SUMPRODUCT((LM3:LM54=IH65)*(LP3:LP54=IH63)*(LQ3:LQ54="D"))+SUMPRODUCT((LM3:LM54=IH66)*(LP3:LP54=IH63)*(LQ3:LQ54="D"))+SUMPRODUCT((LM3:LM54=IH67)*(LP3:LP54=IH63)*(LQ3:LQ54="D"))</f>
        <v>0</v>
      </c>
      <c r="IK63" s="385">
        <f ca="1">SUMPRODUCT((LM3:LM54=IH63)*(LP3:LP54=IH64)*(LQ3:LQ54="L"))+SUMPRODUCT((LM3:LM54=IH63)*(LP3:LP54=IH65)*(LQ3:LQ54="L"))+SUMPRODUCT((LM3:LM54=IH63)*(LP3:LP54=IH66)*(LQ3:LQ54="L"))+SUMPRODUCT((LM3:LM54=IH63)*(LP3:LP54=IH67)*(LQ3:LQ54="L"))+SUMPRODUCT((LM3:LM54=IH64)*(LP3:LP54=IH63)*(LR3:LR54="L"))+SUMPRODUCT((LM3:LM54=IH65)*(LP3:LP54=IH63)*(LR3:LR54="L"))+SUMPRODUCT((LM3:LM54=IH66)*(LP3:LP54=IH63)*(LR3:LR54="L"))+SUMPRODUCT((LM3:LM54=IH67)*(LP3:LP54=IH63)*(LR3:LR54="L"))</f>
        <v>0</v>
      </c>
      <c r="IL63" s="385">
        <f ca="1">SUMPRODUCT((LM3:LM54=IH63)*(LP3:LP54=IH64)*LN3:LN54)+SUMPRODUCT((LM3:LM54=IH63)*(LP3:LP54=IH65)*LN3:LN54)+SUMPRODUCT((LM3:LM54=IH63)*(LP3:LP54=IH66)*LN3:LN54)+SUMPRODUCT((LM3:LM54=IH63)*(LP3:LP54=IH67)*LN3:LN54)+SUMPRODUCT((LM3:LM54=IH64)*(LP3:LP54=IH63)*LO3:LO54)+SUMPRODUCT((LM3:LM54=IH65)*(LP3:LP54=IH63)*LO3:LO54)+SUMPRODUCT((LM3:LM54=IH66)*(LP3:LP54=IH63)*LO3:LO54)+SUMPRODUCT((LM3:LM54=IH67)*(LP3:LP54=IH63)*LO3:LO54)</f>
        <v>0</v>
      </c>
      <c r="IM63" s="385">
        <f ca="1">SUMPRODUCT((LM3:LM54=IH63)*(LP3:LP54=IH64)*LO3:LO54)+SUMPRODUCT((LM3:LM54=IH63)*(LP3:LP54=IH65)*LO3:LO54)+SUMPRODUCT((LM3:LM54=IH63)*(LP3:LP54=IH66)*LO3:LO54)+SUMPRODUCT((LM3:LM54=IH63)*(LP3:LP54=IH67)*LO3:LO54)+SUMPRODUCT((LM3:LM54=IH64)*(LP3:LP54=IH63)*LN3:LN54)+SUMPRODUCT((LM3:LM54=IH65)*(LP3:LP54=IH63)*LN3:LN54)+SUMPRODUCT((LM3:LM54=IH66)*(LP3:LP54=IH63)*LN3:LN54)+SUMPRODUCT((LM3:LM54=IH67)*(LP3:LP54=IH63)*LN3:LN54)</f>
        <v>0</v>
      </c>
      <c r="IN63" s="385">
        <f t="shared" ref="IN63:IN66" ca="1" si="5727">IL63-IM63+1000</f>
        <v>1000</v>
      </c>
      <c r="IO63" s="385">
        <f t="shared" ref="IO63:IO66" ca="1" si="5728">IF(IH63&lt;&gt;"",II63*3+IJ63*1,"")</f>
        <v>0</v>
      </c>
      <c r="IP63" s="385">
        <f ca="1">IF(IH63&lt;&gt;"",VLOOKUP(IH63,HO4:HU52,7,FALSE),"")</f>
        <v>1000</v>
      </c>
      <c r="IQ63" s="385">
        <f ca="1">IF(IH63&lt;&gt;"",VLOOKUP(IH63,HO4:HU52,5,FALSE),"")</f>
        <v>0</v>
      </c>
      <c r="IR63" s="385">
        <f ca="1">IF(IH63&lt;&gt;"",VLOOKUP(IH63,HO4:HW52,9,FALSE),"")</f>
        <v>7</v>
      </c>
      <c r="IS63" s="385">
        <f t="shared" ref="IS63:IS66" ca="1" si="5729">IO63</f>
        <v>0</v>
      </c>
      <c r="IT63" s="385">
        <f t="shared" ref="IT63" ca="1" si="5730">IF(IH63&lt;&gt;"",RANK(IS63,IS63:IS66),"")</f>
        <v>1</v>
      </c>
      <c r="IU63" s="385">
        <f t="shared" ref="IU63" ca="1" si="5731">IF(IH63&lt;&gt;"",SUMPRODUCT((IS63:IS66=IS63)*(IN63:IN66&gt;IN63)),"")</f>
        <v>0</v>
      </c>
      <c r="IV63" s="385">
        <f t="shared" ref="IV63" ca="1" si="5732">IF(IH63&lt;&gt;"",SUMPRODUCT((IS63:IS66=IS63)*(IN63:IN66=IN63)*(IL63:IL66&gt;IL63)),"")</f>
        <v>0</v>
      </c>
      <c r="IW63" s="385">
        <f t="shared" ref="IW63" ca="1" si="5733">IF(IH63&lt;&gt;"",SUMPRODUCT((IS63:IS66=IS63)*(IN63:IN66=IN63)*(IL63:IL66=IL63)*(IP63:IP66&gt;IP63)),"")</f>
        <v>0</v>
      </c>
      <c r="IX63" s="385">
        <f t="shared" ref="IX63" ca="1" si="5734">IF(IH63&lt;&gt;"",SUMPRODUCT((IS63:IS66=IS63)*(IN63:IN66=IN63)*(IL63:IL66=IL63)*(IP63:IP66=IP63)*(IQ63:IQ66&gt;IQ63)),"")</f>
        <v>0</v>
      </c>
      <c r="IY63" s="385">
        <f t="shared" ref="IY63" ca="1" si="5735">IF(IH63&lt;&gt;"",SUMPRODUCT((IS63:IS66=IS63)*(IN63:IN66=IN63)*(IL63:IL66=IL63)*(IP63:IP66=IP63)*(IQ63:IQ66=IQ63)*(IR63:IR66&gt;IR63)),"")</f>
        <v>3</v>
      </c>
      <c r="IZ63" s="385">
        <f t="shared" ref="IZ63:IZ66" ca="1" si="5736">IF(IH63&lt;&gt;"",SUM(IT63:IY63),"")</f>
        <v>4</v>
      </c>
      <c r="MB63" s="385">
        <f ca="1">IF(COUNTIF(MB11:MB14,4)=4,1,SUMPRODUCT((MB11:MB14=MB11)*(MA11:MA14=MA11)*(LY11:LY14&gt;LY11))+1)</f>
        <v>1</v>
      </c>
      <c r="MM63" s="385">
        <f t="shared" ref="MM63" ca="1" si="5737">IF(MN11&lt;&gt;"",SUMPRODUCT((MU11:MU14=MU11)*(MT11:MT14=MT11)*(MR11:MR14=MR11)*(MS11:MS14=MS11)),"")</f>
        <v>4</v>
      </c>
      <c r="MN63" s="385" t="str">
        <f t="shared" ref="MN63" ca="1" si="5738">IF(AND(MM63&lt;&gt;"",MM63&gt;1),MN11,"")</f>
        <v>Italy</v>
      </c>
      <c r="MO63" s="385">
        <f ca="1">SUMPRODUCT((PS3:PS54=MN63)*(PV3:PV54=MN64)*(PW3:PW54="W"))+SUMPRODUCT((PS3:PS54=MN63)*(PV3:PV54=MN65)*(PW3:PW54="W"))+SUMPRODUCT((PS3:PS54=MN63)*(PV3:PV54=MN66)*(PW3:PW54="W"))+SUMPRODUCT((PS3:PS54=MN63)*(PV3:PV54=MN67)*(PW3:PW54="W"))+SUMPRODUCT((PS3:PS54=MN64)*(PV3:PV54=MN63)*(PX3:PX54="W"))+SUMPRODUCT((PS3:PS54=MN65)*(PV3:PV54=MN63)*(PX3:PX54="W"))+SUMPRODUCT((PS3:PS54=MN66)*(PV3:PV54=MN63)*(PX3:PX54="W"))+SUMPRODUCT((PS3:PS54=MN67)*(PV3:PV54=MN63)*(PX3:PX54="W"))</f>
        <v>0</v>
      </c>
      <c r="MP63" s="385">
        <f ca="1">SUMPRODUCT((PS3:PS54=MN63)*(PV3:PV54=MN64)*(PW3:PW54="D"))+SUMPRODUCT((PS3:PS54=MN63)*(PV3:PV54=MN65)*(PW3:PW54="D"))+SUMPRODUCT((PS3:PS54=MN63)*(PV3:PV54=MN66)*(PW3:PW54="D"))+SUMPRODUCT((PS3:PS54=MN63)*(PV3:PV54=MN67)*(PW3:PW54="D"))+SUMPRODUCT((PS3:PS54=MN64)*(PV3:PV54=MN63)*(PW3:PW54="D"))+SUMPRODUCT((PS3:PS54=MN65)*(PV3:PV54=MN63)*(PW3:PW54="D"))+SUMPRODUCT((PS3:PS54=MN66)*(PV3:PV54=MN63)*(PW3:PW54="D"))+SUMPRODUCT((PS3:PS54=MN67)*(PV3:PV54=MN63)*(PW3:PW54="D"))</f>
        <v>0</v>
      </c>
      <c r="MQ63" s="385">
        <f ca="1">SUMPRODUCT((PS3:PS54=MN63)*(PV3:PV54=MN64)*(PW3:PW54="L"))+SUMPRODUCT((PS3:PS54=MN63)*(PV3:PV54=MN65)*(PW3:PW54="L"))+SUMPRODUCT((PS3:PS54=MN63)*(PV3:PV54=MN66)*(PW3:PW54="L"))+SUMPRODUCT((PS3:PS54=MN63)*(PV3:PV54=MN67)*(PW3:PW54="L"))+SUMPRODUCT((PS3:PS54=MN64)*(PV3:PV54=MN63)*(PX3:PX54="L"))+SUMPRODUCT((PS3:PS54=MN65)*(PV3:PV54=MN63)*(PX3:PX54="L"))+SUMPRODUCT((PS3:PS54=MN66)*(PV3:PV54=MN63)*(PX3:PX54="L"))+SUMPRODUCT((PS3:PS54=MN67)*(PV3:PV54=MN63)*(PX3:PX54="L"))</f>
        <v>0</v>
      </c>
      <c r="MR63" s="385">
        <f ca="1">SUMPRODUCT((PS3:PS54=MN63)*(PV3:PV54=MN64)*PT3:PT54)+SUMPRODUCT((PS3:PS54=MN63)*(PV3:PV54=MN65)*PT3:PT54)+SUMPRODUCT((PS3:PS54=MN63)*(PV3:PV54=MN66)*PT3:PT54)+SUMPRODUCT((PS3:PS54=MN63)*(PV3:PV54=MN67)*PT3:PT54)+SUMPRODUCT((PS3:PS54=MN64)*(PV3:PV54=MN63)*PU3:PU54)+SUMPRODUCT((PS3:PS54=MN65)*(PV3:PV54=MN63)*PU3:PU54)+SUMPRODUCT((PS3:PS54=MN66)*(PV3:PV54=MN63)*PU3:PU54)+SUMPRODUCT((PS3:PS54=MN67)*(PV3:PV54=MN63)*PU3:PU54)</f>
        <v>0</v>
      </c>
      <c r="MS63" s="385">
        <f ca="1">SUMPRODUCT((PS3:PS54=MN63)*(PV3:PV54=MN64)*PU3:PU54)+SUMPRODUCT((PS3:PS54=MN63)*(PV3:PV54=MN65)*PU3:PU54)+SUMPRODUCT((PS3:PS54=MN63)*(PV3:PV54=MN66)*PU3:PU54)+SUMPRODUCT((PS3:PS54=MN63)*(PV3:PV54=MN67)*PU3:PU54)+SUMPRODUCT((PS3:PS54=MN64)*(PV3:PV54=MN63)*PT3:PT54)+SUMPRODUCT((PS3:PS54=MN65)*(PV3:PV54=MN63)*PT3:PT54)+SUMPRODUCT((PS3:PS54=MN66)*(PV3:PV54=MN63)*PT3:PT54)+SUMPRODUCT((PS3:PS54=MN67)*(PV3:PV54=MN63)*PT3:PT54)</f>
        <v>0</v>
      </c>
      <c r="MT63" s="385">
        <f t="shared" ref="MT63:MT66" ca="1" si="5739">MR63-MS63+1000</f>
        <v>1000</v>
      </c>
      <c r="MU63" s="385">
        <f t="shared" ref="MU63:MU66" ca="1" si="5740">IF(MN63&lt;&gt;"",MO63*3+MP63*1,"")</f>
        <v>0</v>
      </c>
      <c r="MV63" s="385">
        <f ca="1">IF(MN63&lt;&gt;"",VLOOKUP(MN63,LU4:MA52,7,FALSE),"")</f>
        <v>1000</v>
      </c>
      <c r="MW63" s="385">
        <f ca="1">IF(MN63&lt;&gt;"",VLOOKUP(MN63,LU4:MA52,5,FALSE),"")</f>
        <v>0</v>
      </c>
      <c r="MX63" s="385">
        <f ca="1">IF(MN63&lt;&gt;"",VLOOKUP(MN63,LU4:MC52,9,FALSE),"")</f>
        <v>7</v>
      </c>
      <c r="MY63" s="385">
        <f t="shared" ref="MY63:MY66" ca="1" si="5741">MU63</f>
        <v>0</v>
      </c>
      <c r="MZ63" s="385">
        <f t="shared" ref="MZ63" ca="1" si="5742">IF(MN63&lt;&gt;"",RANK(MY63,MY63:MY66),"")</f>
        <v>1</v>
      </c>
      <c r="NA63" s="385">
        <f t="shared" ref="NA63" ca="1" si="5743">IF(MN63&lt;&gt;"",SUMPRODUCT((MY63:MY66=MY63)*(MT63:MT66&gt;MT63)),"")</f>
        <v>0</v>
      </c>
      <c r="NB63" s="385">
        <f t="shared" ref="NB63" ca="1" si="5744">IF(MN63&lt;&gt;"",SUMPRODUCT((MY63:MY66=MY63)*(MT63:MT66=MT63)*(MR63:MR66&gt;MR63)),"")</f>
        <v>0</v>
      </c>
      <c r="NC63" s="385">
        <f t="shared" ref="NC63" ca="1" si="5745">IF(MN63&lt;&gt;"",SUMPRODUCT((MY63:MY66=MY63)*(MT63:MT66=MT63)*(MR63:MR66=MR63)*(MV63:MV66&gt;MV63)),"")</f>
        <v>0</v>
      </c>
      <c r="ND63" s="385">
        <f t="shared" ref="ND63" ca="1" si="5746">IF(MN63&lt;&gt;"",SUMPRODUCT((MY63:MY66=MY63)*(MT63:MT66=MT63)*(MR63:MR66=MR63)*(MV63:MV66=MV63)*(MW63:MW66&gt;MW63)),"")</f>
        <v>0</v>
      </c>
      <c r="NE63" s="385">
        <f t="shared" ref="NE63" ca="1" si="5747">IF(MN63&lt;&gt;"",SUMPRODUCT((MY63:MY66=MY63)*(MT63:MT66=MT63)*(MR63:MR66=MR63)*(MV63:MV66=MV63)*(MW63:MW66=MW63)*(MX63:MX66&gt;MX63)),"")</f>
        <v>3</v>
      </c>
      <c r="NF63" s="385">
        <f t="shared" ref="NF63:NF66" ca="1" si="5748">IF(MN63&lt;&gt;"",SUM(MZ63:NE63),"")</f>
        <v>4</v>
      </c>
      <c r="QH63" s="385">
        <f ca="1">IF(COUNTIF(QH11:QH14,4)=4,1,SUMPRODUCT((QH11:QH14=QH11)*(QG11:QG14=QG11)*(QE11:QE14&gt;QE11))+1)</f>
        <v>1</v>
      </c>
      <c r="QS63" s="385">
        <f t="shared" ref="QS63" ca="1" si="5749">IF(QT11&lt;&gt;"",SUMPRODUCT((RA11:RA14=RA11)*(QZ11:QZ14=QZ11)*(QX11:QX14=QX11)*(QY11:QY14=QY11)),"")</f>
        <v>4</v>
      </c>
      <c r="QT63" s="385" t="str">
        <f t="shared" ref="QT63" ca="1" si="5750">IF(AND(QS63&lt;&gt;"",QS63&gt;1),QT11,"")</f>
        <v>Italy</v>
      </c>
      <c r="QU63" s="385">
        <f ca="1">SUMPRODUCT((TY3:TY54=QT63)*(UB3:UB54=QT64)*(UC3:UC54="W"))+SUMPRODUCT((TY3:TY54=QT63)*(UB3:UB54=QT65)*(UC3:UC54="W"))+SUMPRODUCT((TY3:TY54=QT63)*(UB3:UB54=QT66)*(UC3:UC54="W"))+SUMPRODUCT((TY3:TY54=QT63)*(UB3:UB54=QT67)*(UC3:UC54="W"))+SUMPRODUCT((TY3:TY54=QT64)*(UB3:UB54=QT63)*(UD3:UD54="W"))+SUMPRODUCT((TY3:TY54=QT65)*(UB3:UB54=QT63)*(UD3:UD54="W"))+SUMPRODUCT((TY3:TY54=QT66)*(UB3:UB54=QT63)*(UD3:UD54="W"))+SUMPRODUCT((TY3:TY54=QT67)*(UB3:UB54=QT63)*(UD3:UD54="W"))</f>
        <v>0</v>
      </c>
      <c r="QV63" s="385">
        <f ca="1">SUMPRODUCT((TY3:TY54=QT63)*(UB3:UB54=QT64)*(UC3:UC54="D"))+SUMPRODUCT((TY3:TY54=QT63)*(UB3:UB54=QT65)*(UC3:UC54="D"))+SUMPRODUCT((TY3:TY54=QT63)*(UB3:UB54=QT66)*(UC3:UC54="D"))+SUMPRODUCT((TY3:TY54=QT63)*(UB3:UB54=QT67)*(UC3:UC54="D"))+SUMPRODUCT((TY3:TY54=QT64)*(UB3:UB54=QT63)*(UC3:UC54="D"))+SUMPRODUCT((TY3:TY54=QT65)*(UB3:UB54=QT63)*(UC3:UC54="D"))+SUMPRODUCT((TY3:TY54=QT66)*(UB3:UB54=QT63)*(UC3:UC54="D"))+SUMPRODUCT((TY3:TY54=QT67)*(UB3:UB54=QT63)*(UC3:UC54="D"))</f>
        <v>0</v>
      </c>
      <c r="QW63" s="385">
        <f ca="1">SUMPRODUCT((TY3:TY54=QT63)*(UB3:UB54=QT64)*(UC3:UC54="L"))+SUMPRODUCT((TY3:TY54=QT63)*(UB3:UB54=QT65)*(UC3:UC54="L"))+SUMPRODUCT((TY3:TY54=QT63)*(UB3:UB54=QT66)*(UC3:UC54="L"))+SUMPRODUCT((TY3:TY54=QT63)*(UB3:UB54=QT67)*(UC3:UC54="L"))+SUMPRODUCT((TY3:TY54=QT64)*(UB3:UB54=QT63)*(UD3:UD54="L"))+SUMPRODUCT((TY3:TY54=QT65)*(UB3:UB54=QT63)*(UD3:UD54="L"))+SUMPRODUCT((TY3:TY54=QT66)*(UB3:UB54=QT63)*(UD3:UD54="L"))+SUMPRODUCT((TY3:TY54=QT67)*(UB3:UB54=QT63)*(UD3:UD54="L"))</f>
        <v>0</v>
      </c>
      <c r="QX63" s="385">
        <f ca="1">SUMPRODUCT((TY3:TY54=QT63)*(UB3:UB54=QT64)*TZ3:TZ54)+SUMPRODUCT((TY3:TY54=QT63)*(UB3:UB54=QT65)*TZ3:TZ54)+SUMPRODUCT((TY3:TY54=QT63)*(UB3:UB54=QT66)*TZ3:TZ54)+SUMPRODUCT((TY3:TY54=QT63)*(UB3:UB54=QT67)*TZ3:TZ54)+SUMPRODUCT((TY3:TY54=QT64)*(UB3:UB54=QT63)*UA3:UA54)+SUMPRODUCT((TY3:TY54=QT65)*(UB3:UB54=QT63)*UA3:UA54)+SUMPRODUCT((TY3:TY54=QT66)*(UB3:UB54=QT63)*UA3:UA54)+SUMPRODUCT((TY3:TY54=QT67)*(UB3:UB54=QT63)*UA3:UA54)</f>
        <v>0</v>
      </c>
      <c r="QY63" s="385">
        <f ca="1">SUMPRODUCT((TY3:TY54=QT63)*(UB3:UB54=QT64)*UA3:UA54)+SUMPRODUCT((TY3:TY54=QT63)*(UB3:UB54=QT65)*UA3:UA54)+SUMPRODUCT((TY3:TY54=QT63)*(UB3:UB54=QT66)*UA3:UA54)+SUMPRODUCT((TY3:TY54=QT63)*(UB3:UB54=QT67)*UA3:UA54)+SUMPRODUCT((TY3:TY54=QT64)*(UB3:UB54=QT63)*TZ3:TZ54)+SUMPRODUCT((TY3:TY54=QT65)*(UB3:UB54=QT63)*TZ3:TZ54)+SUMPRODUCT((TY3:TY54=QT66)*(UB3:UB54=QT63)*TZ3:TZ54)+SUMPRODUCT((TY3:TY54=QT67)*(UB3:UB54=QT63)*TZ3:TZ54)</f>
        <v>0</v>
      </c>
      <c r="QZ63" s="385">
        <f t="shared" ref="QZ63:QZ66" ca="1" si="5751">QX63-QY63+1000</f>
        <v>1000</v>
      </c>
      <c r="RA63" s="385">
        <f t="shared" ref="RA63:RA66" ca="1" si="5752">IF(QT63&lt;&gt;"",QU63*3+QV63*1,"")</f>
        <v>0</v>
      </c>
      <c r="RB63" s="385">
        <f ca="1">IF(QT63&lt;&gt;"",VLOOKUP(QT63,QA4:QG52,7,FALSE),"")</f>
        <v>1000</v>
      </c>
      <c r="RC63" s="385">
        <f ca="1">IF(QT63&lt;&gt;"",VLOOKUP(QT63,QA4:QG52,5,FALSE),"")</f>
        <v>0</v>
      </c>
      <c r="RD63" s="385">
        <f ca="1">IF(QT63&lt;&gt;"",VLOOKUP(QT63,QA4:QI52,9,FALSE),"")</f>
        <v>7</v>
      </c>
      <c r="RE63" s="385">
        <f t="shared" ref="RE63:RE66" ca="1" si="5753">RA63</f>
        <v>0</v>
      </c>
      <c r="RF63" s="385">
        <f t="shared" ref="RF63" ca="1" si="5754">IF(QT63&lt;&gt;"",RANK(RE63,RE63:RE66),"")</f>
        <v>1</v>
      </c>
      <c r="RG63" s="385">
        <f t="shared" ref="RG63" ca="1" si="5755">IF(QT63&lt;&gt;"",SUMPRODUCT((RE63:RE66=RE63)*(QZ63:QZ66&gt;QZ63)),"")</f>
        <v>0</v>
      </c>
      <c r="RH63" s="385">
        <f t="shared" ref="RH63" ca="1" si="5756">IF(QT63&lt;&gt;"",SUMPRODUCT((RE63:RE66=RE63)*(QZ63:QZ66=QZ63)*(QX63:QX66&gt;QX63)),"")</f>
        <v>0</v>
      </c>
      <c r="RI63" s="385">
        <f t="shared" ref="RI63" ca="1" si="5757">IF(QT63&lt;&gt;"",SUMPRODUCT((RE63:RE66=RE63)*(QZ63:QZ66=QZ63)*(QX63:QX66=QX63)*(RB63:RB66&gt;RB63)),"")</f>
        <v>0</v>
      </c>
      <c r="RJ63" s="385">
        <f t="shared" ref="RJ63" ca="1" si="5758">IF(QT63&lt;&gt;"",SUMPRODUCT((RE63:RE66=RE63)*(QZ63:QZ66=QZ63)*(QX63:QX66=QX63)*(RB63:RB66=RB63)*(RC63:RC66&gt;RC63)),"")</f>
        <v>0</v>
      </c>
      <c r="RK63" s="385">
        <f t="shared" ref="RK63" ca="1" si="5759">IF(QT63&lt;&gt;"",SUMPRODUCT((RE63:RE66=RE63)*(QZ63:QZ66=QZ63)*(QX63:QX66=QX63)*(RB63:RB66=RB63)*(RC63:RC66=RC63)*(RD63:RD66&gt;RD63)),"")</f>
        <v>3</v>
      </c>
      <c r="RL63" s="385">
        <f t="shared" ref="RL63:RL66" ca="1" si="5760">IF(QT63&lt;&gt;"",SUM(RF63:RK63),"")</f>
        <v>4</v>
      </c>
      <c r="UN63" s="385">
        <f ca="1">IF(COUNTIF(UN11:UN14,4)=4,1,SUMPRODUCT((UN11:UN14=UN11)*(UM11:UM14=UM11)*(UK11:UK14&gt;UK11))+1)</f>
        <v>1</v>
      </c>
      <c r="UY63" s="385">
        <f t="shared" ref="UY63" ca="1" si="5761">IF(UZ11&lt;&gt;"",SUMPRODUCT((VG11:VG14=VG11)*(VF11:VF14=VF11)*(VD11:VD14=VD11)*(VE11:VE14=VE11)),"")</f>
        <v>4</v>
      </c>
      <c r="UZ63" s="385" t="str">
        <f t="shared" ref="UZ63" ca="1" si="5762">IF(AND(UY63&lt;&gt;"",UY63&gt;1),UZ11,"")</f>
        <v>Italy</v>
      </c>
      <c r="VA63" s="385">
        <f ca="1">SUMPRODUCT((YE3:YE54=UZ63)*(YH3:YH54=UZ64)*(YI3:YI54="W"))+SUMPRODUCT((YE3:YE54=UZ63)*(YH3:YH54=UZ65)*(YI3:YI54="W"))+SUMPRODUCT((YE3:YE54=UZ63)*(YH3:YH54=UZ66)*(YI3:YI54="W"))+SUMPRODUCT((YE3:YE54=UZ63)*(YH3:YH54=UZ67)*(YI3:YI54="W"))+SUMPRODUCT((YE3:YE54=UZ64)*(YH3:YH54=UZ63)*(YJ3:YJ54="W"))+SUMPRODUCT((YE3:YE54=UZ65)*(YH3:YH54=UZ63)*(YJ3:YJ54="W"))+SUMPRODUCT((YE3:YE54=UZ66)*(YH3:YH54=UZ63)*(YJ3:YJ54="W"))+SUMPRODUCT((YE3:YE54=UZ67)*(YH3:YH54=UZ63)*(YJ3:YJ54="W"))</f>
        <v>0</v>
      </c>
      <c r="VB63" s="385">
        <f ca="1">SUMPRODUCT((YE3:YE54=UZ63)*(YH3:YH54=UZ64)*(YI3:YI54="D"))+SUMPRODUCT((YE3:YE54=UZ63)*(YH3:YH54=UZ65)*(YI3:YI54="D"))+SUMPRODUCT((YE3:YE54=UZ63)*(YH3:YH54=UZ66)*(YI3:YI54="D"))+SUMPRODUCT((YE3:YE54=UZ63)*(YH3:YH54=UZ67)*(YI3:YI54="D"))+SUMPRODUCT((YE3:YE54=UZ64)*(YH3:YH54=UZ63)*(YI3:YI54="D"))+SUMPRODUCT((YE3:YE54=UZ65)*(YH3:YH54=UZ63)*(YI3:YI54="D"))+SUMPRODUCT((YE3:YE54=UZ66)*(YH3:YH54=UZ63)*(YI3:YI54="D"))+SUMPRODUCT((YE3:YE54=UZ67)*(YH3:YH54=UZ63)*(YI3:YI54="D"))</f>
        <v>0</v>
      </c>
      <c r="VC63" s="385">
        <f ca="1">SUMPRODUCT((YE3:YE54=UZ63)*(YH3:YH54=UZ64)*(YI3:YI54="L"))+SUMPRODUCT((YE3:YE54=UZ63)*(YH3:YH54=UZ65)*(YI3:YI54="L"))+SUMPRODUCT((YE3:YE54=UZ63)*(YH3:YH54=UZ66)*(YI3:YI54="L"))+SUMPRODUCT((YE3:YE54=UZ63)*(YH3:YH54=UZ67)*(YI3:YI54="L"))+SUMPRODUCT((YE3:YE54=UZ64)*(YH3:YH54=UZ63)*(YJ3:YJ54="L"))+SUMPRODUCT((YE3:YE54=UZ65)*(YH3:YH54=UZ63)*(YJ3:YJ54="L"))+SUMPRODUCT((YE3:YE54=UZ66)*(YH3:YH54=UZ63)*(YJ3:YJ54="L"))+SUMPRODUCT((YE3:YE54=UZ67)*(YH3:YH54=UZ63)*(YJ3:YJ54="L"))</f>
        <v>0</v>
      </c>
      <c r="VD63" s="385">
        <f ca="1">SUMPRODUCT((YE3:YE54=UZ63)*(YH3:YH54=UZ64)*YF3:YF54)+SUMPRODUCT((YE3:YE54=UZ63)*(YH3:YH54=UZ65)*YF3:YF54)+SUMPRODUCT((YE3:YE54=UZ63)*(YH3:YH54=UZ66)*YF3:YF54)+SUMPRODUCT((YE3:YE54=UZ63)*(YH3:YH54=UZ67)*YF3:YF54)+SUMPRODUCT((YE3:YE54=UZ64)*(YH3:YH54=UZ63)*YG3:YG54)+SUMPRODUCT((YE3:YE54=UZ65)*(YH3:YH54=UZ63)*YG3:YG54)+SUMPRODUCT((YE3:YE54=UZ66)*(YH3:YH54=UZ63)*YG3:YG54)+SUMPRODUCT((YE3:YE54=UZ67)*(YH3:YH54=UZ63)*YG3:YG54)</f>
        <v>0</v>
      </c>
      <c r="VE63" s="385">
        <f ca="1">SUMPRODUCT((YE3:YE54=UZ63)*(YH3:YH54=UZ64)*YG3:YG54)+SUMPRODUCT((YE3:YE54=UZ63)*(YH3:YH54=UZ65)*YG3:YG54)+SUMPRODUCT((YE3:YE54=UZ63)*(YH3:YH54=UZ66)*YG3:YG54)+SUMPRODUCT((YE3:YE54=UZ63)*(YH3:YH54=UZ67)*YG3:YG54)+SUMPRODUCT((YE3:YE54=UZ64)*(YH3:YH54=UZ63)*YF3:YF54)+SUMPRODUCT((YE3:YE54=UZ65)*(YH3:YH54=UZ63)*YF3:YF54)+SUMPRODUCT((YE3:YE54=UZ66)*(YH3:YH54=UZ63)*YF3:YF54)+SUMPRODUCT((YE3:YE54=UZ67)*(YH3:YH54=UZ63)*YF3:YF54)</f>
        <v>0</v>
      </c>
      <c r="VF63" s="385">
        <f t="shared" ref="VF63:VF66" ca="1" si="5763">VD63-VE63+1000</f>
        <v>1000</v>
      </c>
      <c r="VG63" s="385">
        <f t="shared" ref="VG63:VG66" ca="1" si="5764">IF(UZ63&lt;&gt;"",VA63*3+VB63*1,"")</f>
        <v>0</v>
      </c>
      <c r="VH63" s="385">
        <f ca="1">IF(UZ63&lt;&gt;"",VLOOKUP(UZ63,UG4:UM52,7,FALSE),"")</f>
        <v>1000</v>
      </c>
      <c r="VI63" s="385">
        <f ca="1">IF(UZ63&lt;&gt;"",VLOOKUP(UZ63,UG4:UM52,5,FALSE),"")</f>
        <v>0</v>
      </c>
      <c r="VJ63" s="385">
        <f ca="1">IF(UZ63&lt;&gt;"",VLOOKUP(UZ63,UG4:UO52,9,FALSE),"")</f>
        <v>7</v>
      </c>
      <c r="VK63" s="385">
        <f t="shared" ref="VK63:VK66" ca="1" si="5765">VG63</f>
        <v>0</v>
      </c>
      <c r="VL63" s="385">
        <f t="shared" ref="VL63" ca="1" si="5766">IF(UZ63&lt;&gt;"",RANK(VK63,VK63:VK66),"")</f>
        <v>1</v>
      </c>
      <c r="VM63" s="385">
        <f t="shared" ref="VM63" ca="1" si="5767">IF(UZ63&lt;&gt;"",SUMPRODUCT((VK63:VK66=VK63)*(VF63:VF66&gt;VF63)),"")</f>
        <v>0</v>
      </c>
      <c r="VN63" s="385">
        <f t="shared" ref="VN63" ca="1" si="5768">IF(UZ63&lt;&gt;"",SUMPRODUCT((VK63:VK66=VK63)*(VF63:VF66=VF63)*(VD63:VD66&gt;VD63)),"")</f>
        <v>0</v>
      </c>
      <c r="VO63" s="385">
        <f t="shared" ref="VO63" ca="1" si="5769">IF(UZ63&lt;&gt;"",SUMPRODUCT((VK63:VK66=VK63)*(VF63:VF66=VF63)*(VD63:VD66=VD63)*(VH63:VH66&gt;VH63)),"")</f>
        <v>0</v>
      </c>
      <c r="VP63" s="385">
        <f t="shared" ref="VP63" ca="1" si="5770">IF(UZ63&lt;&gt;"",SUMPRODUCT((VK63:VK66=VK63)*(VF63:VF66=VF63)*(VD63:VD66=VD63)*(VH63:VH66=VH63)*(VI63:VI66&gt;VI63)),"")</f>
        <v>0</v>
      </c>
      <c r="VQ63" s="385">
        <f t="shared" ref="VQ63" ca="1" si="5771">IF(UZ63&lt;&gt;"",SUMPRODUCT((VK63:VK66=VK63)*(VF63:VF66=VF63)*(VD63:VD66=VD63)*(VH63:VH66=VH63)*(VI63:VI66=VI63)*(VJ63:VJ66&gt;VJ63)),"")</f>
        <v>3</v>
      </c>
      <c r="VR63" s="385">
        <f t="shared" ref="VR63:VR66" ca="1" si="5772">IF(UZ63&lt;&gt;"",SUM(VL63:VQ63),"")</f>
        <v>4</v>
      </c>
      <c r="YT63" s="385">
        <f ca="1">IF(COUNTIF(YT11:YT14,4)=4,1,SUMPRODUCT((YT11:YT14=YT11)*(YS11:YS14=YS11)*(YQ11:YQ14&gt;YQ11))+1)</f>
        <v>1</v>
      </c>
      <c r="ZE63" s="385">
        <f t="shared" ref="ZE63" ca="1" si="5773">IF(ZF11&lt;&gt;"",SUMPRODUCT((ZM11:ZM14=ZM11)*(ZL11:ZL14=ZL11)*(ZJ11:ZJ14=ZJ11)*(ZK11:ZK14=ZK11)),"")</f>
        <v>4</v>
      </c>
      <c r="ZF63" s="385" t="str">
        <f t="shared" ref="ZF63" ca="1" si="5774">IF(AND(ZE63&lt;&gt;"",ZE63&gt;1),ZF11,"")</f>
        <v>Italy</v>
      </c>
      <c r="ZG63" s="385">
        <f ca="1">SUMPRODUCT((ACK3:ACK54=ZF63)*(ACN3:ACN54=ZF64)*(ACO3:ACO54="W"))+SUMPRODUCT((ACK3:ACK54=ZF63)*(ACN3:ACN54=ZF65)*(ACO3:ACO54="W"))+SUMPRODUCT((ACK3:ACK54=ZF63)*(ACN3:ACN54=ZF66)*(ACO3:ACO54="W"))+SUMPRODUCT((ACK3:ACK54=ZF63)*(ACN3:ACN54=ZF67)*(ACO3:ACO54="W"))+SUMPRODUCT((ACK3:ACK54=ZF64)*(ACN3:ACN54=ZF63)*(ACP3:ACP54="W"))+SUMPRODUCT((ACK3:ACK54=ZF65)*(ACN3:ACN54=ZF63)*(ACP3:ACP54="W"))+SUMPRODUCT((ACK3:ACK54=ZF66)*(ACN3:ACN54=ZF63)*(ACP3:ACP54="W"))+SUMPRODUCT((ACK3:ACK54=ZF67)*(ACN3:ACN54=ZF63)*(ACP3:ACP54="W"))</f>
        <v>0</v>
      </c>
      <c r="ZH63" s="385">
        <f ca="1">SUMPRODUCT((ACK3:ACK54=ZF63)*(ACN3:ACN54=ZF64)*(ACO3:ACO54="D"))+SUMPRODUCT((ACK3:ACK54=ZF63)*(ACN3:ACN54=ZF65)*(ACO3:ACO54="D"))+SUMPRODUCT((ACK3:ACK54=ZF63)*(ACN3:ACN54=ZF66)*(ACO3:ACO54="D"))+SUMPRODUCT((ACK3:ACK54=ZF63)*(ACN3:ACN54=ZF67)*(ACO3:ACO54="D"))+SUMPRODUCT((ACK3:ACK54=ZF64)*(ACN3:ACN54=ZF63)*(ACO3:ACO54="D"))+SUMPRODUCT((ACK3:ACK54=ZF65)*(ACN3:ACN54=ZF63)*(ACO3:ACO54="D"))+SUMPRODUCT((ACK3:ACK54=ZF66)*(ACN3:ACN54=ZF63)*(ACO3:ACO54="D"))+SUMPRODUCT((ACK3:ACK54=ZF67)*(ACN3:ACN54=ZF63)*(ACO3:ACO54="D"))</f>
        <v>0</v>
      </c>
      <c r="ZI63" s="385">
        <f ca="1">SUMPRODUCT((ACK3:ACK54=ZF63)*(ACN3:ACN54=ZF64)*(ACO3:ACO54="L"))+SUMPRODUCT((ACK3:ACK54=ZF63)*(ACN3:ACN54=ZF65)*(ACO3:ACO54="L"))+SUMPRODUCT((ACK3:ACK54=ZF63)*(ACN3:ACN54=ZF66)*(ACO3:ACO54="L"))+SUMPRODUCT((ACK3:ACK54=ZF63)*(ACN3:ACN54=ZF67)*(ACO3:ACO54="L"))+SUMPRODUCT((ACK3:ACK54=ZF64)*(ACN3:ACN54=ZF63)*(ACP3:ACP54="L"))+SUMPRODUCT((ACK3:ACK54=ZF65)*(ACN3:ACN54=ZF63)*(ACP3:ACP54="L"))+SUMPRODUCT((ACK3:ACK54=ZF66)*(ACN3:ACN54=ZF63)*(ACP3:ACP54="L"))+SUMPRODUCT((ACK3:ACK54=ZF67)*(ACN3:ACN54=ZF63)*(ACP3:ACP54="L"))</f>
        <v>0</v>
      </c>
      <c r="ZJ63" s="385">
        <f ca="1">SUMPRODUCT((ACK3:ACK54=ZF63)*(ACN3:ACN54=ZF64)*ACL3:ACL54)+SUMPRODUCT((ACK3:ACK54=ZF63)*(ACN3:ACN54=ZF65)*ACL3:ACL54)+SUMPRODUCT((ACK3:ACK54=ZF63)*(ACN3:ACN54=ZF66)*ACL3:ACL54)+SUMPRODUCT((ACK3:ACK54=ZF63)*(ACN3:ACN54=ZF67)*ACL3:ACL54)+SUMPRODUCT((ACK3:ACK54=ZF64)*(ACN3:ACN54=ZF63)*ACM3:ACM54)+SUMPRODUCT((ACK3:ACK54=ZF65)*(ACN3:ACN54=ZF63)*ACM3:ACM54)+SUMPRODUCT((ACK3:ACK54=ZF66)*(ACN3:ACN54=ZF63)*ACM3:ACM54)+SUMPRODUCT((ACK3:ACK54=ZF67)*(ACN3:ACN54=ZF63)*ACM3:ACM54)</f>
        <v>0</v>
      </c>
      <c r="ZK63" s="385">
        <f ca="1">SUMPRODUCT((ACK3:ACK54=ZF63)*(ACN3:ACN54=ZF64)*ACM3:ACM54)+SUMPRODUCT((ACK3:ACK54=ZF63)*(ACN3:ACN54=ZF65)*ACM3:ACM54)+SUMPRODUCT((ACK3:ACK54=ZF63)*(ACN3:ACN54=ZF66)*ACM3:ACM54)+SUMPRODUCT((ACK3:ACK54=ZF63)*(ACN3:ACN54=ZF67)*ACM3:ACM54)+SUMPRODUCT((ACK3:ACK54=ZF64)*(ACN3:ACN54=ZF63)*ACL3:ACL54)+SUMPRODUCT((ACK3:ACK54=ZF65)*(ACN3:ACN54=ZF63)*ACL3:ACL54)+SUMPRODUCT((ACK3:ACK54=ZF66)*(ACN3:ACN54=ZF63)*ACL3:ACL54)+SUMPRODUCT((ACK3:ACK54=ZF67)*(ACN3:ACN54=ZF63)*ACL3:ACL54)</f>
        <v>0</v>
      </c>
      <c r="ZL63" s="385">
        <f t="shared" ref="ZL63:ZL66" ca="1" si="5775">ZJ63-ZK63+1000</f>
        <v>1000</v>
      </c>
      <c r="ZM63" s="385">
        <f t="shared" ref="ZM63:ZM66" ca="1" si="5776">IF(ZF63&lt;&gt;"",ZG63*3+ZH63*1,"")</f>
        <v>0</v>
      </c>
      <c r="ZN63" s="385">
        <f ca="1">IF(ZF63&lt;&gt;"",VLOOKUP(ZF63,YM4:YS52,7,FALSE),"")</f>
        <v>1000</v>
      </c>
      <c r="ZO63" s="385">
        <f ca="1">IF(ZF63&lt;&gt;"",VLOOKUP(ZF63,YM4:YS52,5,FALSE),"")</f>
        <v>0</v>
      </c>
      <c r="ZP63" s="385">
        <f ca="1">IF(ZF63&lt;&gt;"",VLOOKUP(ZF63,YM4:YU52,9,FALSE),"")</f>
        <v>7</v>
      </c>
      <c r="ZQ63" s="385">
        <f t="shared" ref="ZQ63:ZQ66" ca="1" si="5777">ZM63</f>
        <v>0</v>
      </c>
      <c r="ZR63" s="385">
        <f t="shared" ref="ZR63" ca="1" si="5778">IF(ZF63&lt;&gt;"",RANK(ZQ63,ZQ63:ZQ66),"")</f>
        <v>1</v>
      </c>
      <c r="ZS63" s="385">
        <f t="shared" ref="ZS63" ca="1" si="5779">IF(ZF63&lt;&gt;"",SUMPRODUCT((ZQ63:ZQ66=ZQ63)*(ZL63:ZL66&gt;ZL63)),"")</f>
        <v>0</v>
      </c>
      <c r="ZT63" s="385">
        <f t="shared" ref="ZT63" ca="1" si="5780">IF(ZF63&lt;&gt;"",SUMPRODUCT((ZQ63:ZQ66=ZQ63)*(ZL63:ZL66=ZL63)*(ZJ63:ZJ66&gt;ZJ63)),"")</f>
        <v>0</v>
      </c>
      <c r="ZU63" s="385">
        <f t="shared" ref="ZU63" ca="1" si="5781">IF(ZF63&lt;&gt;"",SUMPRODUCT((ZQ63:ZQ66=ZQ63)*(ZL63:ZL66=ZL63)*(ZJ63:ZJ66=ZJ63)*(ZN63:ZN66&gt;ZN63)),"")</f>
        <v>0</v>
      </c>
      <c r="ZV63" s="385">
        <f t="shared" ref="ZV63" ca="1" si="5782">IF(ZF63&lt;&gt;"",SUMPRODUCT((ZQ63:ZQ66=ZQ63)*(ZL63:ZL66=ZL63)*(ZJ63:ZJ66=ZJ63)*(ZN63:ZN66=ZN63)*(ZO63:ZO66&gt;ZO63)),"")</f>
        <v>0</v>
      </c>
      <c r="ZW63" s="385">
        <f t="shared" ref="ZW63" ca="1" si="5783">IF(ZF63&lt;&gt;"",SUMPRODUCT((ZQ63:ZQ66=ZQ63)*(ZL63:ZL66=ZL63)*(ZJ63:ZJ66=ZJ63)*(ZN63:ZN66=ZN63)*(ZO63:ZO66=ZO63)*(ZP63:ZP66&gt;ZP63)),"")</f>
        <v>3</v>
      </c>
      <c r="ZX63" s="385">
        <f t="shared" ref="ZX63:ZX66" ca="1" si="5784">IF(ZF63&lt;&gt;"",SUM(ZR63:ZW63),"")</f>
        <v>4</v>
      </c>
      <c r="ACZ63" s="385">
        <f ca="1">IF(COUNTIF(ACZ11:ACZ14,4)=4,1,SUMPRODUCT((ACZ11:ACZ14=ACZ11)*(ACY11:ACY14=ACY11)*(ACW11:ACW14&gt;ACW11))+1)</f>
        <v>1</v>
      </c>
      <c r="ADK63" s="385">
        <f t="shared" ref="ADK63" ca="1" si="5785">IF(ADL11&lt;&gt;"",SUMPRODUCT((ADS11:ADS14=ADS11)*(ADR11:ADR14=ADR11)*(ADP11:ADP14=ADP11)*(ADQ11:ADQ14=ADQ11)),"")</f>
        <v>4</v>
      </c>
      <c r="ADL63" s="385" t="str">
        <f t="shared" ref="ADL63" ca="1" si="5786">IF(AND(ADK63&lt;&gt;"",ADK63&gt;1),ADL11,"")</f>
        <v>Italy</v>
      </c>
      <c r="ADM63" s="385">
        <f ca="1">SUMPRODUCT((AGQ3:AGQ54=ADL63)*(AGT3:AGT54=ADL64)*(AGU3:AGU54="W"))+SUMPRODUCT((AGQ3:AGQ54=ADL63)*(AGT3:AGT54=ADL65)*(AGU3:AGU54="W"))+SUMPRODUCT((AGQ3:AGQ54=ADL63)*(AGT3:AGT54=ADL66)*(AGU3:AGU54="W"))+SUMPRODUCT((AGQ3:AGQ54=ADL63)*(AGT3:AGT54=ADL67)*(AGU3:AGU54="W"))+SUMPRODUCT((AGQ3:AGQ54=ADL64)*(AGT3:AGT54=ADL63)*(AGV3:AGV54="W"))+SUMPRODUCT((AGQ3:AGQ54=ADL65)*(AGT3:AGT54=ADL63)*(AGV3:AGV54="W"))+SUMPRODUCT((AGQ3:AGQ54=ADL66)*(AGT3:AGT54=ADL63)*(AGV3:AGV54="W"))+SUMPRODUCT((AGQ3:AGQ54=ADL67)*(AGT3:AGT54=ADL63)*(AGV3:AGV54="W"))</f>
        <v>0</v>
      </c>
      <c r="ADN63" s="385">
        <f ca="1">SUMPRODUCT((AGQ3:AGQ54=ADL63)*(AGT3:AGT54=ADL64)*(AGU3:AGU54="D"))+SUMPRODUCT((AGQ3:AGQ54=ADL63)*(AGT3:AGT54=ADL65)*(AGU3:AGU54="D"))+SUMPRODUCT((AGQ3:AGQ54=ADL63)*(AGT3:AGT54=ADL66)*(AGU3:AGU54="D"))+SUMPRODUCT((AGQ3:AGQ54=ADL63)*(AGT3:AGT54=ADL67)*(AGU3:AGU54="D"))+SUMPRODUCT((AGQ3:AGQ54=ADL64)*(AGT3:AGT54=ADL63)*(AGU3:AGU54="D"))+SUMPRODUCT((AGQ3:AGQ54=ADL65)*(AGT3:AGT54=ADL63)*(AGU3:AGU54="D"))+SUMPRODUCT((AGQ3:AGQ54=ADL66)*(AGT3:AGT54=ADL63)*(AGU3:AGU54="D"))+SUMPRODUCT((AGQ3:AGQ54=ADL67)*(AGT3:AGT54=ADL63)*(AGU3:AGU54="D"))</f>
        <v>0</v>
      </c>
      <c r="ADO63" s="385">
        <f ca="1">SUMPRODUCT((AGQ3:AGQ54=ADL63)*(AGT3:AGT54=ADL64)*(AGU3:AGU54="L"))+SUMPRODUCT((AGQ3:AGQ54=ADL63)*(AGT3:AGT54=ADL65)*(AGU3:AGU54="L"))+SUMPRODUCT((AGQ3:AGQ54=ADL63)*(AGT3:AGT54=ADL66)*(AGU3:AGU54="L"))+SUMPRODUCT((AGQ3:AGQ54=ADL63)*(AGT3:AGT54=ADL67)*(AGU3:AGU54="L"))+SUMPRODUCT((AGQ3:AGQ54=ADL64)*(AGT3:AGT54=ADL63)*(AGV3:AGV54="L"))+SUMPRODUCT((AGQ3:AGQ54=ADL65)*(AGT3:AGT54=ADL63)*(AGV3:AGV54="L"))+SUMPRODUCT((AGQ3:AGQ54=ADL66)*(AGT3:AGT54=ADL63)*(AGV3:AGV54="L"))+SUMPRODUCT((AGQ3:AGQ54=ADL67)*(AGT3:AGT54=ADL63)*(AGV3:AGV54="L"))</f>
        <v>0</v>
      </c>
      <c r="ADP63" s="385">
        <f ca="1">SUMPRODUCT((AGQ3:AGQ54=ADL63)*(AGT3:AGT54=ADL64)*AGR3:AGR54)+SUMPRODUCT((AGQ3:AGQ54=ADL63)*(AGT3:AGT54=ADL65)*AGR3:AGR54)+SUMPRODUCT((AGQ3:AGQ54=ADL63)*(AGT3:AGT54=ADL66)*AGR3:AGR54)+SUMPRODUCT((AGQ3:AGQ54=ADL63)*(AGT3:AGT54=ADL67)*AGR3:AGR54)+SUMPRODUCT((AGQ3:AGQ54=ADL64)*(AGT3:AGT54=ADL63)*AGS3:AGS54)+SUMPRODUCT((AGQ3:AGQ54=ADL65)*(AGT3:AGT54=ADL63)*AGS3:AGS54)+SUMPRODUCT((AGQ3:AGQ54=ADL66)*(AGT3:AGT54=ADL63)*AGS3:AGS54)+SUMPRODUCT((AGQ3:AGQ54=ADL67)*(AGT3:AGT54=ADL63)*AGS3:AGS54)</f>
        <v>0</v>
      </c>
      <c r="ADQ63" s="385">
        <f ca="1">SUMPRODUCT((AGQ3:AGQ54=ADL63)*(AGT3:AGT54=ADL64)*AGS3:AGS54)+SUMPRODUCT((AGQ3:AGQ54=ADL63)*(AGT3:AGT54=ADL65)*AGS3:AGS54)+SUMPRODUCT((AGQ3:AGQ54=ADL63)*(AGT3:AGT54=ADL66)*AGS3:AGS54)+SUMPRODUCT((AGQ3:AGQ54=ADL63)*(AGT3:AGT54=ADL67)*AGS3:AGS54)+SUMPRODUCT((AGQ3:AGQ54=ADL64)*(AGT3:AGT54=ADL63)*AGR3:AGR54)+SUMPRODUCT((AGQ3:AGQ54=ADL65)*(AGT3:AGT54=ADL63)*AGR3:AGR54)+SUMPRODUCT((AGQ3:AGQ54=ADL66)*(AGT3:AGT54=ADL63)*AGR3:AGR54)+SUMPRODUCT((AGQ3:AGQ54=ADL67)*(AGT3:AGT54=ADL63)*AGR3:AGR54)</f>
        <v>0</v>
      </c>
      <c r="ADR63" s="385">
        <f t="shared" ref="ADR63:ADR66" ca="1" si="5787">ADP63-ADQ63+1000</f>
        <v>1000</v>
      </c>
      <c r="ADS63" s="385">
        <f t="shared" ref="ADS63:ADS66" ca="1" si="5788">IF(ADL63&lt;&gt;"",ADM63*3+ADN63*1,"")</f>
        <v>0</v>
      </c>
      <c r="ADT63" s="385">
        <f ca="1">IF(ADL63&lt;&gt;"",VLOOKUP(ADL63,ACS4:ACY52,7,FALSE),"")</f>
        <v>1000</v>
      </c>
      <c r="ADU63" s="385">
        <f ca="1">IF(ADL63&lt;&gt;"",VLOOKUP(ADL63,ACS4:ACY52,5,FALSE),"")</f>
        <v>0</v>
      </c>
      <c r="ADV63" s="385">
        <f ca="1">IF(ADL63&lt;&gt;"",VLOOKUP(ADL63,ACS4:ADA52,9,FALSE),"")</f>
        <v>7</v>
      </c>
      <c r="ADW63" s="385">
        <f t="shared" ref="ADW63:ADW66" ca="1" si="5789">ADS63</f>
        <v>0</v>
      </c>
      <c r="ADX63" s="385">
        <f t="shared" ref="ADX63" ca="1" si="5790">IF(ADL63&lt;&gt;"",RANK(ADW63,ADW63:ADW66),"")</f>
        <v>1</v>
      </c>
      <c r="ADY63" s="385">
        <f t="shared" ref="ADY63" ca="1" si="5791">IF(ADL63&lt;&gt;"",SUMPRODUCT((ADW63:ADW66=ADW63)*(ADR63:ADR66&gt;ADR63)),"")</f>
        <v>0</v>
      </c>
      <c r="ADZ63" s="385">
        <f t="shared" ref="ADZ63" ca="1" si="5792">IF(ADL63&lt;&gt;"",SUMPRODUCT((ADW63:ADW66=ADW63)*(ADR63:ADR66=ADR63)*(ADP63:ADP66&gt;ADP63)),"")</f>
        <v>0</v>
      </c>
      <c r="AEA63" s="385">
        <f t="shared" ref="AEA63" ca="1" si="5793">IF(ADL63&lt;&gt;"",SUMPRODUCT((ADW63:ADW66=ADW63)*(ADR63:ADR66=ADR63)*(ADP63:ADP66=ADP63)*(ADT63:ADT66&gt;ADT63)),"")</f>
        <v>0</v>
      </c>
      <c r="AEB63" s="385">
        <f t="shared" ref="AEB63" ca="1" si="5794">IF(ADL63&lt;&gt;"",SUMPRODUCT((ADW63:ADW66=ADW63)*(ADR63:ADR66=ADR63)*(ADP63:ADP66=ADP63)*(ADT63:ADT66=ADT63)*(ADU63:ADU66&gt;ADU63)),"")</f>
        <v>0</v>
      </c>
      <c r="AEC63" s="385">
        <f t="shared" ref="AEC63" ca="1" si="5795">IF(ADL63&lt;&gt;"",SUMPRODUCT((ADW63:ADW66=ADW63)*(ADR63:ADR66=ADR63)*(ADP63:ADP66=ADP63)*(ADT63:ADT66=ADT63)*(ADU63:ADU66=ADU63)*(ADV63:ADV66&gt;ADV63)),"")</f>
        <v>3</v>
      </c>
      <c r="AED63" s="385">
        <f t="shared" ref="AED63:AED66" ca="1" si="5796">IF(ADL63&lt;&gt;"",SUM(ADX63:AEC63),"")</f>
        <v>4</v>
      </c>
      <c r="AHF63" s="385">
        <f ca="1">IF(COUNTIF(AHF11:AHF14,4)=4,1,SUMPRODUCT((AHF11:AHF14=AHF11)*(AHE11:AHE14=AHE11)*(AHC11:AHC14&gt;AHC11))+1)</f>
        <v>1</v>
      </c>
      <c r="AHQ63" s="385">
        <f t="shared" ref="AHQ63" ca="1" si="5797">IF(AHR11&lt;&gt;"",SUMPRODUCT((AHY11:AHY14=AHY11)*(AHX11:AHX14=AHX11)*(AHV11:AHV14=AHV11)*(AHW11:AHW14=AHW11)),"")</f>
        <v>4</v>
      </c>
      <c r="AHR63" s="385" t="str">
        <f t="shared" ref="AHR63" ca="1" si="5798">IF(AND(AHQ63&lt;&gt;"",AHQ63&gt;1),AHR11,"")</f>
        <v>Italy</v>
      </c>
      <c r="AHS63" s="385">
        <f ca="1">SUMPRODUCT((AKW3:AKW54=AHR63)*(AKZ3:AKZ54=AHR64)*(ALA3:ALA54="W"))+SUMPRODUCT((AKW3:AKW54=AHR63)*(AKZ3:AKZ54=AHR65)*(ALA3:ALA54="W"))+SUMPRODUCT((AKW3:AKW54=AHR63)*(AKZ3:AKZ54=AHR66)*(ALA3:ALA54="W"))+SUMPRODUCT((AKW3:AKW54=AHR63)*(AKZ3:AKZ54=AHR67)*(ALA3:ALA54="W"))+SUMPRODUCT((AKW3:AKW54=AHR64)*(AKZ3:AKZ54=AHR63)*(ALB3:ALB54="W"))+SUMPRODUCT((AKW3:AKW54=AHR65)*(AKZ3:AKZ54=AHR63)*(ALB3:ALB54="W"))+SUMPRODUCT((AKW3:AKW54=AHR66)*(AKZ3:AKZ54=AHR63)*(ALB3:ALB54="W"))+SUMPRODUCT((AKW3:AKW54=AHR67)*(AKZ3:AKZ54=AHR63)*(ALB3:ALB54="W"))</f>
        <v>0</v>
      </c>
      <c r="AHT63" s="385">
        <f ca="1">SUMPRODUCT((AKW3:AKW54=AHR63)*(AKZ3:AKZ54=AHR64)*(ALA3:ALA54="D"))+SUMPRODUCT((AKW3:AKW54=AHR63)*(AKZ3:AKZ54=AHR65)*(ALA3:ALA54="D"))+SUMPRODUCT((AKW3:AKW54=AHR63)*(AKZ3:AKZ54=AHR66)*(ALA3:ALA54="D"))+SUMPRODUCT((AKW3:AKW54=AHR63)*(AKZ3:AKZ54=AHR67)*(ALA3:ALA54="D"))+SUMPRODUCT((AKW3:AKW54=AHR64)*(AKZ3:AKZ54=AHR63)*(ALA3:ALA54="D"))+SUMPRODUCT((AKW3:AKW54=AHR65)*(AKZ3:AKZ54=AHR63)*(ALA3:ALA54="D"))+SUMPRODUCT((AKW3:AKW54=AHR66)*(AKZ3:AKZ54=AHR63)*(ALA3:ALA54="D"))+SUMPRODUCT((AKW3:AKW54=AHR67)*(AKZ3:AKZ54=AHR63)*(ALA3:ALA54="D"))</f>
        <v>0</v>
      </c>
      <c r="AHU63" s="385">
        <f ca="1">SUMPRODUCT((AKW3:AKW54=AHR63)*(AKZ3:AKZ54=AHR64)*(ALA3:ALA54="L"))+SUMPRODUCT((AKW3:AKW54=AHR63)*(AKZ3:AKZ54=AHR65)*(ALA3:ALA54="L"))+SUMPRODUCT((AKW3:AKW54=AHR63)*(AKZ3:AKZ54=AHR66)*(ALA3:ALA54="L"))+SUMPRODUCT((AKW3:AKW54=AHR63)*(AKZ3:AKZ54=AHR67)*(ALA3:ALA54="L"))+SUMPRODUCT((AKW3:AKW54=AHR64)*(AKZ3:AKZ54=AHR63)*(ALB3:ALB54="L"))+SUMPRODUCT((AKW3:AKW54=AHR65)*(AKZ3:AKZ54=AHR63)*(ALB3:ALB54="L"))+SUMPRODUCT((AKW3:AKW54=AHR66)*(AKZ3:AKZ54=AHR63)*(ALB3:ALB54="L"))+SUMPRODUCT((AKW3:AKW54=AHR67)*(AKZ3:AKZ54=AHR63)*(ALB3:ALB54="L"))</f>
        <v>0</v>
      </c>
      <c r="AHV63" s="385">
        <f ca="1">SUMPRODUCT((AKW3:AKW54=AHR63)*(AKZ3:AKZ54=AHR64)*AKX3:AKX54)+SUMPRODUCT((AKW3:AKW54=AHR63)*(AKZ3:AKZ54=AHR65)*AKX3:AKX54)+SUMPRODUCT((AKW3:AKW54=AHR63)*(AKZ3:AKZ54=AHR66)*AKX3:AKX54)+SUMPRODUCT((AKW3:AKW54=AHR63)*(AKZ3:AKZ54=AHR67)*AKX3:AKX54)+SUMPRODUCT((AKW3:AKW54=AHR64)*(AKZ3:AKZ54=AHR63)*AKY3:AKY54)+SUMPRODUCT((AKW3:AKW54=AHR65)*(AKZ3:AKZ54=AHR63)*AKY3:AKY54)+SUMPRODUCT((AKW3:AKW54=AHR66)*(AKZ3:AKZ54=AHR63)*AKY3:AKY54)+SUMPRODUCT((AKW3:AKW54=AHR67)*(AKZ3:AKZ54=AHR63)*AKY3:AKY54)</f>
        <v>0</v>
      </c>
      <c r="AHW63" s="385">
        <f ca="1">SUMPRODUCT((AKW3:AKW54=AHR63)*(AKZ3:AKZ54=AHR64)*AKY3:AKY54)+SUMPRODUCT((AKW3:AKW54=AHR63)*(AKZ3:AKZ54=AHR65)*AKY3:AKY54)+SUMPRODUCT((AKW3:AKW54=AHR63)*(AKZ3:AKZ54=AHR66)*AKY3:AKY54)+SUMPRODUCT((AKW3:AKW54=AHR63)*(AKZ3:AKZ54=AHR67)*AKY3:AKY54)+SUMPRODUCT((AKW3:AKW54=AHR64)*(AKZ3:AKZ54=AHR63)*AKX3:AKX54)+SUMPRODUCT((AKW3:AKW54=AHR65)*(AKZ3:AKZ54=AHR63)*AKX3:AKX54)+SUMPRODUCT((AKW3:AKW54=AHR66)*(AKZ3:AKZ54=AHR63)*AKX3:AKX54)+SUMPRODUCT((AKW3:AKW54=AHR67)*(AKZ3:AKZ54=AHR63)*AKX3:AKX54)</f>
        <v>0</v>
      </c>
      <c r="AHX63" s="385">
        <f t="shared" ref="AHX63:AHX66" ca="1" si="5799">AHV63-AHW63+1000</f>
        <v>1000</v>
      </c>
      <c r="AHY63" s="385">
        <f t="shared" ref="AHY63:AHY66" ca="1" si="5800">IF(AHR63&lt;&gt;"",AHS63*3+AHT63*1,"")</f>
        <v>0</v>
      </c>
      <c r="AHZ63" s="385">
        <f ca="1">IF(AHR63&lt;&gt;"",VLOOKUP(AHR63,AGY4:AHE52,7,FALSE),"")</f>
        <v>1000</v>
      </c>
      <c r="AIA63" s="385">
        <f ca="1">IF(AHR63&lt;&gt;"",VLOOKUP(AHR63,AGY4:AHE52,5,FALSE),"")</f>
        <v>0</v>
      </c>
      <c r="AIB63" s="385">
        <f ca="1">IF(AHR63&lt;&gt;"",VLOOKUP(AHR63,AGY4:AHG52,9,FALSE),"")</f>
        <v>7</v>
      </c>
      <c r="AIC63" s="385">
        <f t="shared" ref="AIC63:AIC66" ca="1" si="5801">AHY63</f>
        <v>0</v>
      </c>
      <c r="AID63" s="385">
        <f t="shared" ref="AID63" ca="1" si="5802">IF(AHR63&lt;&gt;"",RANK(AIC63,AIC63:AIC66),"")</f>
        <v>1</v>
      </c>
      <c r="AIE63" s="385">
        <f t="shared" ref="AIE63" ca="1" si="5803">IF(AHR63&lt;&gt;"",SUMPRODUCT((AIC63:AIC66=AIC63)*(AHX63:AHX66&gt;AHX63)),"")</f>
        <v>0</v>
      </c>
      <c r="AIF63" s="385">
        <f t="shared" ref="AIF63" ca="1" si="5804">IF(AHR63&lt;&gt;"",SUMPRODUCT((AIC63:AIC66=AIC63)*(AHX63:AHX66=AHX63)*(AHV63:AHV66&gt;AHV63)),"")</f>
        <v>0</v>
      </c>
      <c r="AIG63" s="385">
        <f t="shared" ref="AIG63" ca="1" si="5805">IF(AHR63&lt;&gt;"",SUMPRODUCT((AIC63:AIC66=AIC63)*(AHX63:AHX66=AHX63)*(AHV63:AHV66=AHV63)*(AHZ63:AHZ66&gt;AHZ63)),"")</f>
        <v>0</v>
      </c>
      <c r="AIH63" s="385">
        <f t="shared" ref="AIH63" ca="1" si="5806">IF(AHR63&lt;&gt;"",SUMPRODUCT((AIC63:AIC66=AIC63)*(AHX63:AHX66=AHX63)*(AHV63:AHV66=AHV63)*(AHZ63:AHZ66=AHZ63)*(AIA63:AIA66&gt;AIA63)),"")</f>
        <v>0</v>
      </c>
      <c r="AII63" s="385">
        <f t="shared" ref="AII63" ca="1" si="5807">IF(AHR63&lt;&gt;"",SUMPRODUCT((AIC63:AIC66=AIC63)*(AHX63:AHX66=AHX63)*(AHV63:AHV66=AHV63)*(AHZ63:AHZ66=AHZ63)*(AIA63:AIA66=AIA63)*(AIB63:AIB66&gt;AIB63)),"")</f>
        <v>3</v>
      </c>
      <c r="AIJ63" s="385">
        <f t="shared" ref="AIJ63:AIJ66" ca="1" si="5808">IF(AHR63&lt;&gt;"",SUM(AID63:AII63),"")</f>
        <v>4</v>
      </c>
      <c r="ALL63" s="385">
        <f ca="1">IF(COUNTIF(ALL11:ALL14,4)=4,1,SUMPRODUCT((ALL11:ALL14=ALL11)*(ALK11:ALK14=ALK11)*(ALI11:ALI14&gt;ALI11))+1)</f>
        <v>1</v>
      </c>
      <c r="ALW63" s="385">
        <f t="shared" ref="ALW63" ca="1" si="5809">IF(ALX11&lt;&gt;"",SUMPRODUCT((AME11:AME14=AME11)*(AMD11:AMD14=AMD11)*(AMB11:AMB14=AMB11)*(AMC11:AMC14=AMC11)),"")</f>
        <v>4</v>
      </c>
      <c r="ALX63" s="385" t="str">
        <f t="shared" ref="ALX63" ca="1" si="5810">IF(AND(ALW63&lt;&gt;"",ALW63&gt;1),ALX11,"")</f>
        <v>Italy</v>
      </c>
      <c r="ALY63" s="385">
        <f ca="1">SUMPRODUCT((APC3:APC54=ALX63)*(APF3:APF54=ALX64)*(APG3:APG54="W"))+SUMPRODUCT((APC3:APC54=ALX63)*(APF3:APF54=ALX65)*(APG3:APG54="W"))+SUMPRODUCT((APC3:APC54=ALX63)*(APF3:APF54=ALX66)*(APG3:APG54="W"))+SUMPRODUCT((APC3:APC54=ALX63)*(APF3:APF54=ALX67)*(APG3:APG54="W"))+SUMPRODUCT((APC3:APC54=ALX64)*(APF3:APF54=ALX63)*(APH3:APH54="W"))+SUMPRODUCT((APC3:APC54=ALX65)*(APF3:APF54=ALX63)*(APH3:APH54="W"))+SUMPRODUCT((APC3:APC54=ALX66)*(APF3:APF54=ALX63)*(APH3:APH54="W"))+SUMPRODUCT((APC3:APC54=ALX67)*(APF3:APF54=ALX63)*(APH3:APH54="W"))</f>
        <v>0</v>
      </c>
      <c r="ALZ63" s="385">
        <f ca="1">SUMPRODUCT((APC3:APC54=ALX63)*(APF3:APF54=ALX64)*(APG3:APG54="D"))+SUMPRODUCT((APC3:APC54=ALX63)*(APF3:APF54=ALX65)*(APG3:APG54="D"))+SUMPRODUCT((APC3:APC54=ALX63)*(APF3:APF54=ALX66)*(APG3:APG54="D"))+SUMPRODUCT((APC3:APC54=ALX63)*(APF3:APF54=ALX67)*(APG3:APG54="D"))+SUMPRODUCT((APC3:APC54=ALX64)*(APF3:APF54=ALX63)*(APG3:APG54="D"))+SUMPRODUCT((APC3:APC54=ALX65)*(APF3:APF54=ALX63)*(APG3:APG54="D"))+SUMPRODUCT((APC3:APC54=ALX66)*(APF3:APF54=ALX63)*(APG3:APG54="D"))+SUMPRODUCT((APC3:APC54=ALX67)*(APF3:APF54=ALX63)*(APG3:APG54="D"))</f>
        <v>0</v>
      </c>
      <c r="AMA63" s="385">
        <f ca="1">SUMPRODUCT((APC3:APC54=ALX63)*(APF3:APF54=ALX64)*(APG3:APG54="L"))+SUMPRODUCT((APC3:APC54=ALX63)*(APF3:APF54=ALX65)*(APG3:APG54="L"))+SUMPRODUCT((APC3:APC54=ALX63)*(APF3:APF54=ALX66)*(APG3:APG54="L"))+SUMPRODUCT((APC3:APC54=ALX63)*(APF3:APF54=ALX67)*(APG3:APG54="L"))+SUMPRODUCT((APC3:APC54=ALX64)*(APF3:APF54=ALX63)*(APH3:APH54="L"))+SUMPRODUCT((APC3:APC54=ALX65)*(APF3:APF54=ALX63)*(APH3:APH54="L"))+SUMPRODUCT((APC3:APC54=ALX66)*(APF3:APF54=ALX63)*(APH3:APH54="L"))+SUMPRODUCT((APC3:APC54=ALX67)*(APF3:APF54=ALX63)*(APH3:APH54="L"))</f>
        <v>0</v>
      </c>
      <c r="AMB63" s="385">
        <f ca="1">SUMPRODUCT((APC3:APC54=ALX63)*(APF3:APF54=ALX64)*APD3:APD54)+SUMPRODUCT((APC3:APC54=ALX63)*(APF3:APF54=ALX65)*APD3:APD54)+SUMPRODUCT((APC3:APC54=ALX63)*(APF3:APF54=ALX66)*APD3:APD54)+SUMPRODUCT((APC3:APC54=ALX63)*(APF3:APF54=ALX67)*APD3:APD54)+SUMPRODUCT((APC3:APC54=ALX64)*(APF3:APF54=ALX63)*APE3:APE54)+SUMPRODUCT((APC3:APC54=ALX65)*(APF3:APF54=ALX63)*APE3:APE54)+SUMPRODUCT((APC3:APC54=ALX66)*(APF3:APF54=ALX63)*APE3:APE54)+SUMPRODUCT((APC3:APC54=ALX67)*(APF3:APF54=ALX63)*APE3:APE54)</f>
        <v>0</v>
      </c>
      <c r="AMC63" s="385">
        <f ca="1">SUMPRODUCT((APC3:APC54=ALX63)*(APF3:APF54=ALX64)*APE3:APE54)+SUMPRODUCT((APC3:APC54=ALX63)*(APF3:APF54=ALX65)*APE3:APE54)+SUMPRODUCT((APC3:APC54=ALX63)*(APF3:APF54=ALX66)*APE3:APE54)+SUMPRODUCT((APC3:APC54=ALX63)*(APF3:APF54=ALX67)*APE3:APE54)+SUMPRODUCT((APC3:APC54=ALX64)*(APF3:APF54=ALX63)*APD3:APD54)+SUMPRODUCT((APC3:APC54=ALX65)*(APF3:APF54=ALX63)*APD3:APD54)+SUMPRODUCT((APC3:APC54=ALX66)*(APF3:APF54=ALX63)*APD3:APD54)+SUMPRODUCT((APC3:APC54=ALX67)*(APF3:APF54=ALX63)*APD3:APD54)</f>
        <v>0</v>
      </c>
      <c r="AMD63" s="385">
        <f t="shared" ref="AMD63:AMD66" ca="1" si="5811">AMB63-AMC63+1000</f>
        <v>1000</v>
      </c>
      <c r="AME63" s="385">
        <f t="shared" ref="AME63:AME66" ca="1" si="5812">IF(ALX63&lt;&gt;"",ALY63*3+ALZ63*1,"")</f>
        <v>0</v>
      </c>
      <c r="AMF63" s="385">
        <f ca="1">IF(ALX63&lt;&gt;"",VLOOKUP(ALX63,ALE4:ALK52,7,FALSE),"")</f>
        <v>1000</v>
      </c>
      <c r="AMG63" s="385">
        <f ca="1">IF(ALX63&lt;&gt;"",VLOOKUP(ALX63,ALE4:ALK52,5,FALSE),"")</f>
        <v>0</v>
      </c>
      <c r="AMH63" s="385">
        <f ca="1">IF(ALX63&lt;&gt;"",VLOOKUP(ALX63,ALE4:ALM52,9,FALSE),"")</f>
        <v>7</v>
      </c>
      <c r="AMI63" s="385">
        <f t="shared" ref="AMI63:AMI66" ca="1" si="5813">AME63</f>
        <v>0</v>
      </c>
      <c r="AMJ63" s="385">
        <f t="shared" ref="AMJ63" ca="1" si="5814">IF(ALX63&lt;&gt;"",RANK(AMI63,AMI63:AMI66),"")</f>
        <v>1</v>
      </c>
      <c r="AMK63" s="385">
        <f t="shared" ref="AMK63" ca="1" si="5815">IF(ALX63&lt;&gt;"",SUMPRODUCT((AMI63:AMI66=AMI63)*(AMD63:AMD66&gt;AMD63)),"")</f>
        <v>0</v>
      </c>
      <c r="AML63" s="385">
        <f t="shared" ref="AML63" ca="1" si="5816">IF(ALX63&lt;&gt;"",SUMPRODUCT((AMI63:AMI66=AMI63)*(AMD63:AMD66=AMD63)*(AMB63:AMB66&gt;AMB63)),"")</f>
        <v>0</v>
      </c>
      <c r="AMM63" s="385">
        <f t="shared" ref="AMM63" ca="1" si="5817">IF(ALX63&lt;&gt;"",SUMPRODUCT((AMI63:AMI66=AMI63)*(AMD63:AMD66=AMD63)*(AMB63:AMB66=AMB63)*(AMF63:AMF66&gt;AMF63)),"")</f>
        <v>0</v>
      </c>
      <c r="AMN63" s="385">
        <f t="shared" ref="AMN63" ca="1" si="5818">IF(ALX63&lt;&gt;"",SUMPRODUCT((AMI63:AMI66=AMI63)*(AMD63:AMD66=AMD63)*(AMB63:AMB66=AMB63)*(AMF63:AMF66=AMF63)*(AMG63:AMG66&gt;AMG63)),"")</f>
        <v>0</v>
      </c>
      <c r="AMO63" s="385">
        <f t="shared" ref="AMO63" ca="1" si="5819">IF(ALX63&lt;&gt;"",SUMPRODUCT((AMI63:AMI66=AMI63)*(AMD63:AMD66=AMD63)*(AMB63:AMB66=AMB63)*(AMF63:AMF66=AMF63)*(AMG63:AMG66=AMG63)*(AMH63:AMH66&gt;AMH63)),"")</f>
        <v>3</v>
      </c>
      <c r="AMP63" s="385">
        <f t="shared" ref="AMP63:AMP66" ca="1" si="5820">IF(ALX63&lt;&gt;"",SUM(AMJ63:AMO63),"")</f>
        <v>4</v>
      </c>
      <c r="APR63" s="385">
        <f ca="1">IF(COUNTIF(APR11:APR14,4)=4,1,SUMPRODUCT((APR11:APR14=APR11)*(APQ11:APQ14=APQ11)*(APO11:APO14&gt;APO11))+1)</f>
        <v>1</v>
      </c>
      <c r="AQC63" s="385">
        <f t="shared" ref="AQC63" ca="1" si="5821">IF(AQD11&lt;&gt;"",SUMPRODUCT((AQK11:AQK14=AQK11)*(AQJ11:AQJ14=AQJ11)*(AQH11:AQH14=AQH11)*(AQI11:AQI14=AQI11)),"")</f>
        <v>4</v>
      </c>
      <c r="AQD63" s="385" t="str">
        <f t="shared" ref="AQD63" ca="1" si="5822">IF(AND(AQC63&lt;&gt;"",AQC63&gt;1),AQD11,"")</f>
        <v>Italy</v>
      </c>
      <c r="AQE63" s="385">
        <f ca="1">SUMPRODUCT((ATI3:ATI54=AQD63)*(ATL3:ATL54=AQD64)*(ATM3:ATM54="W"))+SUMPRODUCT((ATI3:ATI54=AQD63)*(ATL3:ATL54=AQD65)*(ATM3:ATM54="W"))+SUMPRODUCT((ATI3:ATI54=AQD63)*(ATL3:ATL54=AQD66)*(ATM3:ATM54="W"))+SUMPRODUCT((ATI3:ATI54=AQD63)*(ATL3:ATL54=AQD67)*(ATM3:ATM54="W"))+SUMPRODUCT((ATI3:ATI54=AQD64)*(ATL3:ATL54=AQD63)*(ATN3:ATN54="W"))+SUMPRODUCT((ATI3:ATI54=AQD65)*(ATL3:ATL54=AQD63)*(ATN3:ATN54="W"))+SUMPRODUCT((ATI3:ATI54=AQD66)*(ATL3:ATL54=AQD63)*(ATN3:ATN54="W"))+SUMPRODUCT((ATI3:ATI54=AQD67)*(ATL3:ATL54=AQD63)*(ATN3:ATN54="W"))</f>
        <v>0</v>
      </c>
      <c r="AQF63" s="385">
        <f ca="1">SUMPRODUCT((ATI3:ATI54=AQD63)*(ATL3:ATL54=AQD64)*(ATM3:ATM54="D"))+SUMPRODUCT((ATI3:ATI54=AQD63)*(ATL3:ATL54=AQD65)*(ATM3:ATM54="D"))+SUMPRODUCT((ATI3:ATI54=AQD63)*(ATL3:ATL54=AQD66)*(ATM3:ATM54="D"))+SUMPRODUCT((ATI3:ATI54=AQD63)*(ATL3:ATL54=AQD67)*(ATM3:ATM54="D"))+SUMPRODUCT((ATI3:ATI54=AQD64)*(ATL3:ATL54=AQD63)*(ATM3:ATM54="D"))+SUMPRODUCT((ATI3:ATI54=AQD65)*(ATL3:ATL54=AQD63)*(ATM3:ATM54="D"))+SUMPRODUCT((ATI3:ATI54=AQD66)*(ATL3:ATL54=AQD63)*(ATM3:ATM54="D"))+SUMPRODUCT((ATI3:ATI54=AQD67)*(ATL3:ATL54=AQD63)*(ATM3:ATM54="D"))</f>
        <v>0</v>
      </c>
      <c r="AQG63" s="385">
        <f ca="1">SUMPRODUCT((ATI3:ATI54=AQD63)*(ATL3:ATL54=AQD64)*(ATM3:ATM54="L"))+SUMPRODUCT((ATI3:ATI54=AQD63)*(ATL3:ATL54=AQD65)*(ATM3:ATM54="L"))+SUMPRODUCT((ATI3:ATI54=AQD63)*(ATL3:ATL54=AQD66)*(ATM3:ATM54="L"))+SUMPRODUCT((ATI3:ATI54=AQD63)*(ATL3:ATL54=AQD67)*(ATM3:ATM54="L"))+SUMPRODUCT((ATI3:ATI54=AQD64)*(ATL3:ATL54=AQD63)*(ATN3:ATN54="L"))+SUMPRODUCT((ATI3:ATI54=AQD65)*(ATL3:ATL54=AQD63)*(ATN3:ATN54="L"))+SUMPRODUCT((ATI3:ATI54=AQD66)*(ATL3:ATL54=AQD63)*(ATN3:ATN54="L"))+SUMPRODUCT((ATI3:ATI54=AQD67)*(ATL3:ATL54=AQD63)*(ATN3:ATN54="L"))</f>
        <v>0</v>
      </c>
      <c r="AQH63" s="385">
        <f ca="1">SUMPRODUCT((ATI3:ATI54=AQD63)*(ATL3:ATL54=AQD64)*ATJ3:ATJ54)+SUMPRODUCT((ATI3:ATI54=AQD63)*(ATL3:ATL54=AQD65)*ATJ3:ATJ54)+SUMPRODUCT((ATI3:ATI54=AQD63)*(ATL3:ATL54=AQD66)*ATJ3:ATJ54)+SUMPRODUCT((ATI3:ATI54=AQD63)*(ATL3:ATL54=AQD67)*ATJ3:ATJ54)+SUMPRODUCT((ATI3:ATI54=AQD64)*(ATL3:ATL54=AQD63)*ATK3:ATK54)+SUMPRODUCT((ATI3:ATI54=AQD65)*(ATL3:ATL54=AQD63)*ATK3:ATK54)+SUMPRODUCT((ATI3:ATI54=AQD66)*(ATL3:ATL54=AQD63)*ATK3:ATK54)+SUMPRODUCT((ATI3:ATI54=AQD67)*(ATL3:ATL54=AQD63)*ATK3:ATK54)</f>
        <v>0</v>
      </c>
      <c r="AQI63" s="385">
        <f ca="1">SUMPRODUCT((ATI3:ATI54=AQD63)*(ATL3:ATL54=AQD64)*ATK3:ATK54)+SUMPRODUCT((ATI3:ATI54=AQD63)*(ATL3:ATL54=AQD65)*ATK3:ATK54)+SUMPRODUCT((ATI3:ATI54=AQD63)*(ATL3:ATL54=AQD66)*ATK3:ATK54)+SUMPRODUCT((ATI3:ATI54=AQD63)*(ATL3:ATL54=AQD67)*ATK3:ATK54)+SUMPRODUCT((ATI3:ATI54=AQD64)*(ATL3:ATL54=AQD63)*ATJ3:ATJ54)+SUMPRODUCT((ATI3:ATI54=AQD65)*(ATL3:ATL54=AQD63)*ATJ3:ATJ54)+SUMPRODUCT((ATI3:ATI54=AQD66)*(ATL3:ATL54=AQD63)*ATJ3:ATJ54)+SUMPRODUCT((ATI3:ATI54=AQD67)*(ATL3:ATL54=AQD63)*ATJ3:ATJ54)</f>
        <v>0</v>
      </c>
      <c r="AQJ63" s="385">
        <f t="shared" ref="AQJ63:AQJ66" ca="1" si="5823">AQH63-AQI63+1000</f>
        <v>1000</v>
      </c>
      <c r="AQK63" s="385">
        <f t="shared" ref="AQK63:AQK66" ca="1" si="5824">IF(AQD63&lt;&gt;"",AQE63*3+AQF63*1,"")</f>
        <v>0</v>
      </c>
      <c r="AQL63" s="385">
        <f ca="1">IF(AQD63&lt;&gt;"",VLOOKUP(AQD63,APK4:APQ52,7,FALSE),"")</f>
        <v>1000</v>
      </c>
      <c r="AQM63" s="385">
        <f ca="1">IF(AQD63&lt;&gt;"",VLOOKUP(AQD63,APK4:APQ52,5,FALSE),"")</f>
        <v>0</v>
      </c>
      <c r="AQN63" s="385">
        <f ca="1">IF(AQD63&lt;&gt;"",VLOOKUP(AQD63,APK4:APS52,9,FALSE),"")</f>
        <v>7</v>
      </c>
      <c r="AQO63" s="385">
        <f t="shared" ref="AQO63:AQO66" ca="1" si="5825">AQK63</f>
        <v>0</v>
      </c>
      <c r="AQP63" s="385">
        <f t="shared" ref="AQP63" ca="1" si="5826">IF(AQD63&lt;&gt;"",RANK(AQO63,AQO63:AQO66),"")</f>
        <v>1</v>
      </c>
      <c r="AQQ63" s="385">
        <f t="shared" ref="AQQ63" ca="1" si="5827">IF(AQD63&lt;&gt;"",SUMPRODUCT((AQO63:AQO66=AQO63)*(AQJ63:AQJ66&gt;AQJ63)),"")</f>
        <v>0</v>
      </c>
      <c r="AQR63" s="385">
        <f t="shared" ref="AQR63" ca="1" si="5828">IF(AQD63&lt;&gt;"",SUMPRODUCT((AQO63:AQO66=AQO63)*(AQJ63:AQJ66=AQJ63)*(AQH63:AQH66&gt;AQH63)),"")</f>
        <v>0</v>
      </c>
      <c r="AQS63" s="385">
        <f t="shared" ref="AQS63" ca="1" si="5829">IF(AQD63&lt;&gt;"",SUMPRODUCT((AQO63:AQO66=AQO63)*(AQJ63:AQJ66=AQJ63)*(AQH63:AQH66=AQH63)*(AQL63:AQL66&gt;AQL63)),"")</f>
        <v>0</v>
      </c>
      <c r="AQT63" s="385">
        <f t="shared" ref="AQT63" ca="1" si="5830">IF(AQD63&lt;&gt;"",SUMPRODUCT((AQO63:AQO66=AQO63)*(AQJ63:AQJ66=AQJ63)*(AQH63:AQH66=AQH63)*(AQL63:AQL66=AQL63)*(AQM63:AQM66&gt;AQM63)),"")</f>
        <v>0</v>
      </c>
      <c r="AQU63" s="385">
        <f t="shared" ref="AQU63" ca="1" si="5831">IF(AQD63&lt;&gt;"",SUMPRODUCT((AQO63:AQO66=AQO63)*(AQJ63:AQJ66=AQJ63)*(AQH63:AQH66=AQH63)*(AQL63:AQL66=AQL63)*(AQM63:AQM66=AQM63)*(AQN63:AQN66&gt;AQN63)),"")</f>
        <v>3</v>
      </c>
      <c r="AQV63" s="385">
        <f t="shared" ref="AQV63:AQV66" ca="1" si="5832">IF(AQD63&lt;&gt;"",SUM(AQP63:AQU63),"")</f>
        <v>4</v>
      </c>
    </row>
    <row r="64" spans="9:1995 2085:2985 3075:4085 4175:5075 5165:6065 6155:7165 7255:8155 8245:9145 9235:10233 10245:11219" x14ac:dyDescent="0.25">
      <c r="J64" s="385">
        <f>IF(COUNTIF(J11:J14,4)=4,1,SUMPRODUCT((J11:J14=J12)*(I11:I14=I12)*(G11:G14&gt;G12))+1)</f>
        <v>1</v>
      </c>
      <c r="U64" s="385">
        <f>IF(V12&lt;&gt;"",SUMPRODUCT((AC11:AC14=AC12)*(AB11:AB14=AB12)*(Z11:Z14=Z12)*(AA11:AA14=AA12)),"")</f>
        <v>4</v>
      </c>
      <c r="V64" s="385" t="str">
        <f>IF(AND(U64&lt;&gt;"",U64&gt;1),V12,"")</f>
        <v>Belgium</v>
      </c>
      <c r="W64" s="385">
        <f>SUMPRODUCT((DA3:DA54=V64)*(DD3:DD54=V65)*(DE3:DE54="W"))+SUMPRODUCT((DA3:DA54=V64)*(DD3:DD54=V66)*(DE3:DE54="W"))+SUMPRODUCT((DA3:DA54=V64)*(DD3:DD54=V67)*(DE3:DE54="W"))+SUMPRODUCT((DA3:DA54=V64)*(DD3:DD54=V63)*(DE3:DE54="W"))+SUMPRODUCT((DA3:DA54=V65)*(DD3:DD54=V64)*(DF3:DF54="W"))+SUMPRODUCT((DA3:DA54=V66)*(DD3:DD54=V64)*(DF3:DF54="W"))+SUMPRODUCT((DA3:DA54=V67)*(DD3:DD54=V64)*(DF3:DF54="W"))+SUMPRODUCT((DA3:DA54=V63)*(DD3:DD54=V64)*(DF3:DF54="W"))</f>
        <v>0</v>
      </c>
      <c r="X64" s="385">
        <f>SUMPRODUCT((DA3:DA54=V64)*(DD3:DD54=V65)*(DE3:DE54="D"))+SUMPRODUCT((DA3:DA54=V64)*(DD3:DD54=V66)*(DE3:DE54="D"))+SUMPRODUCT((DA3:DA54=V64)*(DD3:DD54=V67)*(DE3:DE54="D"))+SUMPRODUCT((DA3:DA54=V64)*(DD3:DD54=V63)*(DE3:DE54="D"))+SUMPRODUCT((DA3:DA54=V65)*(DD3:DD54=V64)*(DE3:DE54="D"))+SUMPRODUCT((DA3:DA54=V66)*(DD3:DD54=V64)*(DE3:DE54="D"))+SUMPRODUCT((DA3:DA54=V67)*(DD3:DD54=V64)*(DE3:DE54="D"))+SUMPRODUCT((DA3:DA54=V63)*(DD3:DD54=V64)*(DE3:DE54="D"))</f>
        <v>0</v>
      </c>
      <c r="Y64" s="385">
        <f>SUMPRODUCT((DA3:DA54=V64)*(DD3:DD54=V65)*(DE3:DE54="L"))+SUMPRODUCT((DA3:DA54=V64)*(DD3:DD54=V66)*(DE3:DE54="L"))+SUMPRODUCT((DA3:DA54=V64)*(DD3:DD54=V67)*(DE3:DE54="L"))+SUMPRODUCT((DA3:DA54=V64)*(DD3:DD54=V63)*(DE3:DE54="L"))+SUMPRODUCT((DA3:DA54=V65)*(DD3:DD54=V64)*(DF3:DF54="L"))+SUMPRODUCT((DA3:DA54=V66)*(DD3:DD54=V64)*(DF3:DF54="L"))+SUMPRODUCT((DA3:DA54=V67)*(DD3:DD54=V64)*(DF3:DF54="L"))+SUMPRODUCT((DA3:DA54=V63)*(DD3:DD54=V64)*(DF3:DF54="L"))</f>
        <v>0</v>
      </c>
      <c r="Z64" s="385">
        <f>SUMPRODUCT((DA3:DA54=V64)*(DD3:DD54=V65)*DB3:DB54)+SUMPRODUCT((DA3:DA54=V64)*(DD3:DD54=V66)*DB3:DB54)+SUMPRODUCT((DA3:DA54=V64)*(DD3:DD54=V67)*DB3:DB54)+SUMPRODUCT((DA3:DA54=V64)*(DD3:DD54=V63)*DB3:DB54)+SUMPRODUCT((DA3:DA54=V65)*(DD3:DD54=V64)*DC3:DC54)+SUMPRODUCT((DA3:DA54=V66)*(DD3:DD54=V64)*DC3:DC54)+SUMPRODUCT((DA3:DA54=V67)*(DD3:DD54=V64)*DC3:DC54)+SUMPRODUCT((DA3:DA54=V63)*(DD3:DD54=V64)*DC3:DC54)</f>
        <v>0</v>
      </c>
      <c r="AA64" s="385">
        <f>SUMPRODUCT((DA3:DA54=V64)*(DD3:DD54=V65)*DC3:DC54)+SUMPRODUCT((DA3:DA54=V64)*(DD3:DD54=V66)*DC3:DC54)+SUMPRODUCT((DA3:DA54=V64)*(DD3:DD54=V67)*DC3:DC54)+SUMPRODUCT((DA3:DA54=V64)*(DD3:DD54=V63)*DC3:DC54)+SUMPRODUCT((DA3:DA54=V65)*(DD3:DD54=V64)*DB3:DB54)+SUMPRODUCT((DA3:DA54=V66)*(DD3:DD54=V64)*DB3:DB54)+SUMPRODUCT((DA3:DA54=V67)*(DD3:DD54=V64)*DB3:DB54)+SUMPRODUCT((DA3:DA54=V63)*(DD3:DD54=V64)*DB3:DB54)</f>
        <v>0</v>
      </c>
      <c r="AB64" s="385">
        <f>Z64-AA64+1000</f>
        <v>1000</v>
      </c>
      <c r="AC64" s="385">
        <f t="shared" si="5723"/>
        <v>0</v>
      </c>
      <c r="AD64" s="385">
        <f>IF(V64&lt;&gt;"",VLOOKUP(V64,C4:I52,7,FALSE),"")</f>
        <v>1000</v>
      </c>
      <c r="AE64" s="385">
        <f>IF(V64&lt;&gt;"",VLOOKUP(V64,C4:I52,5,FALSE),"")</f>
        <v>0</v>
      </c>
      <c r="AF64" s="385">
        <f>IF(V64&lt;&gt;"",VLOOKUP(V64,C4:K52,9,FALSE),"")</f>
        <v>15</v>
      </c>
      <c r="AG64" s="385">
        <f t="shared" ref="AG64:AG66" si="5833">AC64</f>
        <v>0</v>
      </c>
      <c r="AH64" s="385">
        <f>IF(V64&lt;&gt;"",RANK(AG64,AG63:AG66),"")</f>
        <v>1</v>
      </c>
      <c r="AI64" s="385">
        <f>IF(V64&lt;&gt;"",SUMPRODUCT((AG63:AG66=AG64)*(AB63:AB66&gt;AB64)),"")</f>
        <v>0</v>
      </c>
      <c r="AJ64" s="385">
        <f>IF(V64&lt;&gt;"",SUMPRODUCT((AG63:AG66=AG64)*(AB63:AB66=AB64)*(Z63:Z66&gt;Z64)),"")</f>
        <v>0</v>
      </c>
      <c r="AK64" s="385">
        <f>IF(V64&lt;&gt;"",SUMPRODUCT((AG63:AG66=AG64)*(AB63:AB66=AB64)*(Z63:Z66=Z64)*(AD63:AD66&gt;AD64)),"")</f>
        <v>0</v>
      </c>
      <c r="AL64" s="385">
        <f>IF(V64&lt;&gt;"",SUMPRODUCT((AG63:AG66=AG64)*(AB63:AB66=AB64)*(Z63:Z66=Z64)*(AD63:AD66=AD64)*(AE63:AE66&gt;AE64)),"")</f>
        <v>0</v>
      </c>
      <c r="AM64" s="385">
        <f>IF(V64&lt;&gt;"",SUMPRODUCT((AG63:AG66=AG64)*(AB63:AB66=AB64)*(Z63:Z66=Z64)*(AD63:AD66=AD64)*(AE63:AE66=AE64)*(AF63:AF66&gt;AF64)),"")</f>
        <v>2</v>
      </c>
      <c r="AN64" s="385">
        <f t="shared" ref="AN64:AN66" si="5834">IF(V64&lt;&gt;"",SUM(AH64:AM64),"")</f>
        <v>3</v>
      </c>
      <c r="AO64" s="385" t="str">
        <f>IF(AP12&lt;&gt;"",SUMPRODUCT((AW11:AW14=AW12)*(AV11:AV14=AV12)*(AT11:AT14=AT12)*(AU11:AU14=AU12)),"")</f>
        <v/>
      </c>
      <c r="AP64" s="385" t="str">
        <f>IF(AND(AO64&lt;&gt;"",AO64&gt;1),AP12,"")</f>
        <v/>
      </c>
      <c r="AQ64" s="385">
        <f>SUMPRODUCT((DA3:DA54=AP64)*(DD3:DD54=AP65)*(DE3:DE54="W"))+SUMPRODUCT((DA3:DA54=AP64)*(DD3:DD54=AP66)*(DE3:DE54="W"))+SUMPRODUCT((DA3:DA54=AP64)*(DD3:DD54=AP67)*(DE3:DE54="W"))+SUMPRODUCT((DA3:DA54=AP65)*(DD3:DD54=AP64)*(DF3:DF54="W"))+SUMPRODUCT((DA3:DA54=AP66)*(DD3:DD54=AP64)*(DF3:DF54="W"))+SUMPRODUCT((DA3:DA54=AP67)*(DD3:DD54=AP64)*(DF3:DF54="W"))</f>
        <v>0</v>
      </c>
      <c r="AR64" s="385">
        <f>SUMPRODUCT((DA3:DA54=AP64)*(DD3:DD54=AP65)*(DE3:DE54="D"))+SUMPRODUCT((DA3:DA54=AP64)*(DD3:DD54=AP66)*(DE3:DE54="D"))+SUMPRODUCT((DA3:DA54=AP64)*(DD3:DD54=AP67)*(DE3:DE54="D"))+SUMPRODUCT((DA3:DA54=AP65)*(DD3:DD54=AP64)*(DE3:DE54="D"))+SUMPRODUCT((DA3:DA54=AP66)*(DD3:DD54=AP64)*(DE3:DE54="D"))+SUMPRODUCT((DA3:DA54=AP67)*(DD3:DD54=AP64)*(DE3:DE54="D"))</f>
        <v>0</v>
      </c>
      <c r="AS64" s="385">
        <f>SUMPRODUCT((DA3:DA54=AP64)*(DD3:DD54=AP65)*(DE3:DE54="L"))+SUMPRODUCT((DA3:DA54=AP64)*(DD3:DD54=AP66)*(DE3:DE54="L"))+SUMPRODUCT((DA3:DA54=AP64)*(DD3:DD54=AP67)*(DE3:DE54="L"))+SUMPRODUCT((DA3:DA54=AP65)*(DD3:DD54=AP64)*(DF3:DF54="L"))+SUMPRODUCT((DA3:DA54=AP66)*(DD3:DD54=AP64)*(DF3:DF54="L"))+SUMPRODUCT((DA3:DA54=AP67)*(DD3:DD54=AP64)*(DF3:DF54="L"))</f>
        <v>0</v>
      </c>
      <c r="AT64" s="385">
        <f>SUMPRODUCT((DA3:DA54=AP64)*(DD3:DD54=AP65)*DB3:DB54)+SUMPRODUCT((DA3:DA54=AP64)*(DD3:DD54=AP66)*DB3:DB54)+SUMPRODUCT((DA3:DA54=AP64)*(DD3:DD54=AP67)*DB3:DB54)+SUMPRODUCT((DA3:DA54=AP64)*(DD3:DD54=AP63)*DB3:DB54)+SUMPRODUCT((DA3:DA54=AP65)*(DD3:DD54=AP64)*DC3:DC54)+SUMPRODUCT((DA3:DA54=AP66)*(DD3:DD54=AP64)*DC3:DC54)+SUMPRODUCT((DA3:DA54=AP67)*(DD3:DD54=AP64)*DC3:DC54)+SUMPRODUCT((DA3:DA54=AP63)*(DD3:DD54=AP64)*DC3:DC54)</f>
        <v>0</v>
      </c>
      <c r="AU64" s="385">
        <f>SUMPRODUCT((DA3:DA54=AP64)*(DD3:DD54=AP65)*DC3:DC54)+SUMPRODUCT((DA3:DA54=AP64)*(DD3:DD54=AP66)*DC3:DC54)+SUMPRODUCT((DA3:DA54=AP64)*(DD3:DD54=AP67)*DC3:DC54)+SUMPRODUCT((DA3:DA54=AP64)*(DD3:DD54=AP63)*DC3:DC54)+SUMPRODUCT((DA3:DA54=AP65)*(DD3:DD54=AP64)*DB3:DB54)+SUMPRODUCT((DA3:DA54=AP66)*(DD3:DD54=AP64)*DB3:DB54)+SUMPRODUCT((DA3:DA54=AP67)*(DD3:DD54=AP64)*DB3:DB54)+SUMPRODUCT((DA3:DA54=AP63)*(DD3:DD54=AP64)*DB3:DB54)</f>
        <v>0</v>
      </c>
      <c r="AV64" s="385">
        <f>AT64-AU64+1000</f>
        <v>1000</v>
      </c>
      <c r="AW64" s="385" t="str">
        <f t="shared" ref="AW64:AW66" si="5835">IF(AP64&lt;&gt;"",AQ64*3+AR64*1,"")</f>
        <v/>
      </c>
      <c r="AX64" s="385" t="str">
        <f>IF(AP64&lt;&gt;"",VLOOKUP(AP64,C4:I52,7,FALSE),"")</f>
        <v/>
      </c>
      <c r="AY64" s="385" t="str">
        <f>IF(AP64&lt;&gt;"",VLOOKUP(AP64,C4:I52,5,FALSE),"")</f>
        <v/>
      </c>
      <c r="AZ64" s="385" t="str">
        <f>IF(AP64&lt;&gt;"",VLOOKUP(AP64,C4:K52,9,FALSE),"")</f>
        <v/>
      </c>
      <c r="BA64" s="385" t="str">
        <f t="shared" ref="BA64:BA66" si="5836">AW64</f>
        <v/>
      </c>
      <c r="BB64" s="385" t="str">
        <f>IF(AP64&lt;&gt;"",RANK(BA64,BA63:BA66),"")</f>
        <v/>
      </c>
      <c r="BC64" s="385" t="str">
        <f>IF(AP64&lt;&gt;"",SUMPRODUCT((BA63:BA66=BA64)*(AV63:AV66&gt;AV64)),"")</f>
        <v/>
      </c>
      <c r="BD64" s="385" t="str">
        <f>IF(AP64&lt;&gt;"",SUMPRODUCT((BA63:BA66=BA64)*(AV63:AV66=AV64)*(AT63:AT66&gt;AT64)),"")</f>
        <v/>
      </c>
      <c r="BE64" s="385" t="str">
        <f>IF(AP64&lt;&gt;"",SUMPRODUCT((BA63:BA66=BA64)*(AV63:AV66=AV64)*(AT63:AT66=AT64)*(AX63:AX66&gt;AX64)),"")</f>
        <v/>
      </c>
      <c r="BF64" s="385" t="str">
        <f>IF(AP64&lt;&gt;"",SUMPRODUCT((BA63:BA66=BA64)*(AV63:AV66=AV64)*(AT63:AT66=AT64)*(AX63:AX66=AX64)*(AY63:AY66&gt;AY64)),"")</f>
        <v/>
      </c>
      <c r="BG64" s="385" t="str">
        <f>IF(AP64&lt;&gt;"",SUMPRODUCT((BA63:BA66=BA64)*(AV63:AV66=AV64)*(AT63:AT66=AT64)*(AX63:AX66=AX64)*(AY63:AY66=AY64)*(AZ63:AZ66&gt;AZ64)),"")</f>
        <v/>
      </c>
      <c r="BH64" s="385" t="str">
        <f>IF(AP64&lt;&gt;"",SUM(BB64:BG64)+1,"")</f>
        <v/>
      </c>
      <c r="DP64" s="385">
        <f ca="1">IF(COUNTIF(DP11:DP14,4)=4,1,SUMPRODUCT((DP11:DP14=DP12)*(DO11:DO14=DO12)*(DM11:DM14&gt;DM12))+1)</f>
        <v>1</v>
      </c>
      <c r="EA64" s="385">
        <f ca="1">IF(EB12&lt;&gt;"",SUMPRODUCT((EI11:EI14=EI12)*(EH11:EH14=EH12)*(EF11:EF14=EF12)*(EG11:EG14=EG12)),"")</f>
        <v>4</v>
      </c>
      <c r="EB64" s="385" t="str">
        <f ca="1">IF(AND(EA64&lt;&gt;"",EA64&gt;1),EB12,"")</f>
        <v>Belgium</v>
      </c>
      <c r="EC64" s="385">
        <f ca="1">SUMPRODUCT((HG3:HG54=EB64)*(HJ3:HJ54=EB65)*(HK3:HK54="W"))+SUMPRODUCT((HG3:HG54=EB64)*(HJ3:HJ54=EB66)*(HK3:HK54="W"))+SUMPRODUCT((HG3:HG54=EB64)*(HJ3:HJ54=EB67)*(HK3:HK54="W"))+SUMPRODUCT((HG3:HG54=EB64)*(HJ3:HJ54=EB63)*(HK3:HK54="W"))+SUMPRODUCT((HG3:HG54=EB65)*(HJ3:HJ54=EB64)*(HL3:HL54="W"))+SUMPRODUCT((HG3:HG54=EB66)*(HJ3:HJ54=EB64)*(HL3:HL54="W"))+SUMPRODUCT((HG3:HG54=EB67)*(HJ3:HJ54=EB64)*(HL3:HL54="W"))+SUMPRODUCT((HG3:HG54=EB63)*(HJ3:HJ54=EB64)*(HL3:HL54="W"))</f>
        <v>0</v>
      </c>
      <c r="ED64" s="385">
        <f ca="1">SUMPRODUCT((HG3:HG54=EB64)*(HJ3:HJ54=EB65)*(HK3:HK54="D"))+SUMPRODUCT((HG3:HG54=EB64)*(HJ3:HJ54=EB66)*(HK3:HK54="D"))+SUMPRODUCT((HG3:HG54=EB64)*(HJ3:HJ54=EB67)*(HK3:HK54="D"))+SUMPRODUCT((HG3:HG54=EB64)*(HJ3:HJ54=EB63)*(HK3:HK54="D"))+SUMPRODUCT((HG3:HG54=EB65)*(HJ3:HJ54=EB64)*(HK3:HK54="D"))+SUMPRODUCT((HG3:HG54=EB66)*(HJ3:HJ54=EB64)*(HK3:HK54="D"))+SUMPRODUCT((HG3:HG54=EB67)*(HJ3:HJ54=EB64)*(HK3:HK54="D"))+SUMPRODUCT((HG3:HG54=EB63)*(HJ3:HJ54=EB64)*(HK3:HK54="D"))</f>
        <v>0</v>
      </c>
      <c r="EE64" s="385">
        <f ca="1">SUMPRODUCT((HG3:HG54=EB64)*(HJ3:HJ54=EB65)*(HK3:HK54="L"))+SUMPRODUCT((HG3:HG54=EB64)*(HJ3:HJ54=EB66)*(HK3:HK54="L"))+SUMPRODUCT((HG3:HG54=EB64)*(HJ3:HJ54=EB67)*(HK3:HK54="L"))+SUMPRODUCT((HG3:HG54=EB64)*(HJ3:HJ54=EB63)*(HK3:HK54="L"))+SUMPRODUCT((HG3:HG54=EB65)*(HJ3:HJ54=EB64)*(HL3:HL54="L"))+SUMPRODUCT((HG3:HG54=EB66)*(HJ3:HJ54=EB64)*(HL3:HL54="L"))+SUMPRODUCT((HG3:HG54=EB67)*(HJ3:HJ54=EB64)*(HL3:HL54="L"))+SUMPRODUCT((HG3:HG54=EB63)*(HJ3:HJ54=EB64)*(HL3:HL54="L"))</f>
        <v>0</v>
      </c>
      <c r="EF64" s="385">
        <f ca="1">SUMPRODUCT((HG3:HG54=EB64)*(HJ3:HJ54=EB65)*HH3:HH54)+SUMPRODUCT((HG3:HG54=EB64)*(HJ3:HJ54=EB66)*HH3:HH54)+SUMPRODUCT((HG3:HG54=EB64)*(HJ3:HJ54=EB67)*HH3:HH54)+SUMPRODUCT((HG3:HG54=EB64)*(HJ3:HJ54=EB63)*HH3:HH54)+SUMPRODUCT((HG3:HG54=EB65)*(HJ3:HJ54=EB64)*HI3:HI54)+SUMPRODUCT((HG3:HG54=EB66)*(HJ3:HJ54=EB64)*HI3:HI54)+SUMPRODUCT((HG3:HG54=EB67)*(HJ3:HJ54=EB64)*HI3:HI54)+SUMPRODUCT((HG3:HG54=EB63)*(HJ3:HJ54=EB64)*HI3:HI54)</f>
        <v>0</v>
      </c>
      <c r="EG64" s="385">
        <f ca="1">SUMPRODUCT((HG3:HG54=EB64)*(HJ3:HJ54=EB65)*HI3:HI54)+SUMPRODUCT((HG3:HG54=EB64)*(HJ3:HJ54=EB66)*HI3:HI54)+SUMPRODUCT((HG3:HG54=EB64)*(HJ3:HJ54=EB67)*HI3:HI54)+SUMPRODUCT((HG3:HG54=EB64)*(HJ3:HJ54=EB63)*HI3:HI54)+SUMPRODUCT((HG3:HG54=EB65)*(HJ3:HJ54=EB64)*HH3:HH54)+SUMPRODUCT((HG3:HG54=EB66)*(HJ3:HJ54=EB64)*HH3:HH54)+SUMPRODUCT((HG3:HG54=EB67)*(HJ3:HJ54=EB64)*HH3:HH54)+SUMPRODUCT((HG3:HG54=EB63)*(HJ3:HJ54=EB64)*HH3:HH54)</f>
        <v>0</v>
      </c>
      <c r="EH64" s="385">
        <f ca="1">EF64-EG64+1000</f>
        <v>1000</v>
      </c>
      <c r="EI64" s="385">
        <f t="shared" ca="1" si="5724"/>
        <v>0</v>
      </c>
      <c r="EJ64" s="385">
        <f ca="1">IF(EB64&lt;&gt;"",VLOOKUP(EB64,DI4:DO52,7,FALSE),"")</f>
        <v>1000</v>
      </c>
      <c r="EK64" s="385">
        <f ca="1">IF(EB64&lt;&gt;"",VLOOKUP(EB64,DI4:DO52,5,FALSE),"")</f>
        <v>0</v>
      </c>
      <c r="EL64" s="385">
        <f ca="1">IF(EB64&lt;&gt;"",VLOOKUP(EB64,DI4:DQ52,9,FALSE),"")</f>
        <v>15</v>
      </c>
      <c r="EM64" s="385">
        <f t="shared" ref="EM64:EM66" ca="1" si="5837">EI64</f>
        <v>0</v>
      </c>
      <c r="EN64" s="385">
        <f ca="1">IF(EB64&lt;&gt;"",RANK(EM64,EM63:EM66),"")</f>
        <v>1</v>
      </c>
      <c r="EO64" s="385">
        <f ca="1">IF(EB64&lt;&gt;"",SUMPRODUCT((EM63:EM66=EM64)*(EH63:EH66&gt;EH64)),"")</f>
        <v>0</v>
      </c>
      <c r="EP64" s="385">
        <f ca="1">IF(EB64&lt;&gt;"",SUMPRODUCT((EM63:EM66=EM64)*(EH63:EH66=EH64)*(EF63:EF66&gt;EF64)),"")</f>
        <v>0</v>
      </c>
      <c r="EQ64" s="385">
        <f ca="1">IF(EB64&lt;&gt;"",SUMPRODUCT((EM63:EM66=EM64)*(EH63:EH66=EH64)*(EF63:EF66=EF64)*(EJ63:EJ66&gt;EJ64)),"")</f>
        <v>0</v>
      </c>
      <c r="ER64" s="385">
        <f ca="1">IF(EB64&lt;&gt;"",SUMPRODUCT((EM63:EM66=EM64)*(EH63:EH66=EH64)*(EF63:EF66=EF64)*(EJ63:EJ66=EJ64)*(EK63:EK66&gt;EK64)),"")</f>
        <v>0</v>
      </c>
      <c r="ES64" s="385">
        <f ca="1">IF(EB64&lt;&gt;"",SUMPRODUCT((EM63:EM66=EM64)*(EH63:EH66=EH64)*(EF63:EF66=EF64)*(EJ63:EJ66=EJ64)*(EK63:EK66=EK64)*(EL63:EL66&gt;EL64)),"")</f>
        <v>2</v>
      </c>
      <c r="ET64" s="385">
        <f t="shared" ref="ET64:ET66" ca="1" si="5838">IF(EB64&lt;&gt;"",SUM(EN64:ES64),"")</f>
        <v>3</v>
      </c>
      <c r="EU64" s="385" t="str">
        <f ca="1">IF(EV12&lt;&gt;"",SUMPRODUCT((FC11:FC14=FC12)*(FB11:FB14=FB12)*(EZ11:EZ14=EZ12)*(FA11:FA14=FA12)),"")</f>
        <v/>
      </c>
      <c r="EV64" s="385" t="str">
        <f ca="1">IF(AND(EU64&lt;&gt;"",EU64&gt;1),EV12,"")</f>
        <v/>
      </c>
      <c r="EW64" s="385">
        <f ca="1">SUMPRODUCT((HG3:HG54=EV64)*(HJ3:HJ54=EV65)*(HK3:HK54="W"))+SUMPRODUCT((HG3:HG54=EV64)*(HJ3:HJ54=EV66)*(HK3:HK54="W"))+SUMPRODUCT((HG3:HG54=EV64)*(HJ3:HJ54=EV67)*(HK3:HK54="W"))+SUMPRODUCT((HG3:HG54=EV65)*(HJ3:HJ54=EV64)*(HL3:HL54="W"))+SUMPRODUCT((HG3:HG54=EV66)*(HJ3:HJ54=EV64)*(HL3:HL54="W"))+SUMPRODUCT((HG3:HG54=EV67)*(HJ3:HJ54=EV64)*(HL3:HL54="W"))</f>
        <v>0</v>
      </c>
      <c r="EX64" s="385">
        <f ca="1">SUMPRODUCT((HG3:HG54=EV64)*(HJ3:HJ54=EV65)*(HK3:HK54="D"))+SUMPRODUCT((HG3:HG54=EV64)*(HJ3:HJ54=EV66)*(HK3:HK54="D"))+SUMPRODUCT((HG3:HG54=EV64)*(HJ3:HJ54=EV67)*(HK3:HK54="D"))+SUMPRODUCT((HG3:HG54=EV65)*(HJ3:HJ54=EV64)*(HK3:HK54="D"))+SUMPRODUCT((HG3:HG54=EV66)*(HJ3:HJ54=EV64)*(HK3:HK54="D"))+SUMPRODUCT((HG3:HG54=EV67)*(HJ3:HJ54=EV64)*(HK3:HK54="D"))</f>
        <v>0</v>
      </c>
      <c r="EY64" s="385">
        <f ca="1">SUMPRODUCT((HG3:HG54=EV64)*(HJ3:HJ54=EV65)*(HK3:HK54="L"))+SUMPRODUCT((HG3:HG54=EV64)*(HJ3:HJ54=EV66)*(HK3:HK54="L"))+SUMPRODUCT((HG3:HG54=EV64)*(HJ3:HJ54=EV67)*(HK3:HK54="L"))+SUMPRODUCT((HG3:HG54=EV65)*(HJ3:HJ54=EV64)*(HL3:HL54="L"))+SUMPRODUCT((HG3:HG54=EV66)*(HJ3:HJ54=EV64)*(HL3:HL54="L"))+SUMPRODUCT((HG3:HG54=EV67)*(HJ3:HJ54=EV64)*(HL3:HL54="L"))</f>
        <v>0</v>
      </c>
      <c r="EZ64" s="385">
        <f ca="1">SUMPRODUCT((HG3:HG54=EV64)*(HJ3:HJ54=EV65)*HH3:HH54)+SUMPRODUCT((HG3:HG54=EV64)*(HJ3:HJ54=EV66)*HH3:HH54)+SUMPRODUCT((HG3:HG54=EV64)*(HJ3:HJ54=EV67)*HH3:HH54)+SUMPRODUCT((HG3:HG54=EV64)*(HJ3:HJ54=EV63)*HH3:HH54)+SUMPRODUCT((HG3:HG54=EV65)*(HJ3:HJ54=EV64)*HI3:HI54)+SUMPRODUCT((HG3:HG54=EV66)*(HJ3:HJ54=EV64)*HI3:HI54)+SUMPRODUCT((HG3:HG54=EV67)*(HJ3:HJ54=EV64)*HI3:HI54)+SUMPRODUCT((HG3:HG54=EV63)*(HJ3:HJ54=EV64)*HI3:HI54)</f>
        <v>0</v>
      </c>
      <c r="FA64" s="385">
        <f ca="1">SUMPRODUCT((HG3:HG54=EV64)*(HJ3:HJ54=EV65)*HI3:HI54)+SUMPRODUCT((HG3:HG54=EV64)*(HJ3:HJ54=EV66)*HI3:HI54)+SUMPRODUCT((HG3:HG54=EV64)*(HJ3:HJ54=EV67)*HI3:HI54)+SUMPRODUCT((HG3:HG54=EV64)*(HJ3:HJ54=EV63)*HI3:HI54)+SUMPRODUCT((HG3:HG54=EV65)*(HJ3:HJ54=EV64)*HH3:HH54)+SUMPRODUCT((HG3:HG54=EV66)*(HJ3:HJ54=EV64)*HH3:HH54)+SUMPRODUCT((HG3:HG54=EV67)*(HJ3:HJ54=EV64)*HH3:HH54)+SUMPRODUCT((HG3:HG54=EV63)*(HJ3:HJ54=EV64)*HH3:HH54)</f>
        <v>0</v>
      </c>
      <c r="FB64" s="385">
        <f ca="1">EZ64-FA64+1000</f>
        <v>1000</v>
      </c>
      <c r="FC64" s="385" t="str">
        <f t="shared" ref="FC64:FC66" ca="1" si="5839">IF(EV64&lt;&gt;"",EW64*3+EX64*1,"")</f>
        <v/>
      </c>
      <c r="FD64" s="385" t="str">
        <f ca="1">IF(EV64&lt;&gt;"",VLOOKUP(EV64,DI4:DO52,7,FALSE),"")</f>
        <v/>
      </c>
      <c r="FE64" s="385" t="str">
        <f ca="1">IF(EV64&lt;&gt;"",VLOOKUP(EV64,DI4:DO52,5,FALSE),"")</f>
        <v/>
      </c>
      <c r="FF64" s="385" t="str">
        <f ca="1">IF(EV64&lt;&gt;"",VLOOKUP(EV64,DI4:DQ52,9,FALSE),"")</f>
        <v/>
      </c>
      <c r="FG64" s="385" t="str">
        <f t="shared" ref="FG64:FG66" ca="1" si="5840">FC64</f>
        <v/>
      </c>
      <c r="FH64" s="385" t="str">
        <f ca="1">IF(EV64&lt;&gt;"",RANK(FG64,FG63:FG66),"")</f>
        <v/>
      </c>
      <c r="FI64" s="385" t="str">
        <f ca="1">IF(EV64&lt;&gt;"",SUMPRODUCT((FG63:FG66=FG64)*(FB63:FB66&gt;FB64)),"")</f>
        <v/>
      </c>
      <c r="FJ64" s="385" t="str">
        <f ca="1">IF(EV64&lt;&gt;"",SUMPRODUCT((FG63:FG66=FG64)*(FB63:FB66=FB64)*(EZ63:EZ66&gt;EZ64)),"")</f>
        <v/>
      </c>
      <c r="FK64" s="385" t="str">
        <f ca="1">IF(EV64&lt;&gt;"",SUMPRODUCT((FG63:FG66=FG64)*(FB63:FB66=FB64)*(EZ63:EZ66=EZ64)*(FD63:FD66&gt;FD64)),"")</f>
        <v/>
      </c>
      <c r="FL64" s="385" t="str">
        <f ca="1">IF(EV64&lt;&gt;"",SUMPRODUCT((FG63:FG66=FG64)*(FB63:FB66=FB64)*(EZ63:EZ66=EZ64)*(FD63:FD66=FD64)*(FE63:FE66&gt;FE64)),"")</f>
        <v/>
      </c>
      <c r="FM64" s="385" t="str">
        <f ca="1">IF(EV64&lt;&gt;"",SUMPRODUCT((FG63:FG66=FG64)*(FB63:FB66=FB64)*(EZ63:EZ66=EZ64)*(FD63:FD66=FD64)*(FE63:FE66=FE64)*(FF63:FF66&gt;FF64)),"")</f>
        <v/>
      </c>
      <c r="FN64" s="385" t="str">
        <f ca="1">IF(EV64&lt;&gt;"",SUM(FH64:FM64)+1,"")</f>
        <v/>
      </c>
      <c r="HV64" s="385">
        <f ca="1">IF(COUNTIF(HV11:HV14,4)=4,1,SUMPRODUCT((HV11:HV14=HV12)*(HU11:HU14=HU12)*(HS11:HS14&gt;HS12))+1)</f>
        <v>1</v>
      </c>
      <c r="IG64" s="385">
        <f t="shared" ref="IG64" ca="1" si="5841">IF(IH12&lt;&gt;"",SUMPRODUCT((IO11:IO14=IO12)*(IN11:IN14=IN12)*(IL11:IL14=IL12)*(IM11:IM14=IM12)),"")</f>
        <v>4</v>
      </c>
      <c r="IH64" s="385" t="str">
        <f t="shared" ref="IH64" ca="1" si="5842">IF(AND(IG64&lt;&gt;"",IG64&gt;1),IH12,"")</f>
        <v>Belgium</v>
      </c>
      <c r="II64" s="385">
        <f ca="1">SUMPRODUCT((LM3:LM54=IH64)*(LP3:LP54=IH65)*(LQ3:LQ54="W"))+SUMPRODUCT((LM3:LM54=IH64)*(LP3:LP54=IH66)*(LQ3:LQ54="W"))+SUMPRODUCT((LM3:LM54=IH64)*(LP3:LP54=IH67)*(LQ3:LQ54="W"))+SUMPRODUCT((LM3:LM54=IH64)*(LP3:LP54=IH63)*(LQ3:LQ54="W"))+SUMPRODUCT((LM3:LM54=IH65)*(LP3:LP54=IH64)*(LR3:LR54="W"))+SUMPRODUCT((LM3:LM54=IH66)*(LP3:LP54=IH64)*(LR3:LR54="W"))+SUMPRODUCT((LM3:LM54=IH67)*(LP3:LP54=IH64)*(LR3:LR54="W"))+SUMPRODUCT((LM3:LM54=IH63)*(LP3:LP54=IH64)*(LR3:LR54="W"))</f>
        <v>0</v>
      </c>
      <c r="IJ64" s="385">
        <f ca="1">SUMPRODUCT((LM3:LM54=IH64)*(LP3:LP54=IH65)*(LQ3:LQ54="D"))+SUMPRODUCT((LM3:LM54=IH64)*(LP3:LP54=IH66)*(LQ3:LQ54="D"))+SUMPRODUCT((LM3:LM54=IH64)*(LP3:LP54=IH67)*(LQ3:LQ54="D"))+SUMPRODUCT((LM3:LM54=IH64)*(LP3:LP54=IH63)*(LQ3:LQ54="D"))+SUMPRODUCT((LM3:LM54=IH65)*(LP3:LP54=IH64)*(LQ3:LQ54="D"))+SUMPRODUCT((LM3:LM54=IH66)*(LP3:LP54=IH64)*(LQ3:LQ54="D"))+SUMPRODUCT((LM3:LM54=IH67)*(LP3:LP54=IH64)*(LQ3:LQ54="D"))+SUMPRODUCT((LM3:LM54=IH63)*(LP3:LP54=IH64)*(LQ3:LQ54="D"))</f>
        <v>0</v>
      </c>
      <c r="IK64" s="385">
        <f ca="1">SUMPRODUCT((LM3:LM54=IH64)*(LP3:LP54=IH65)*(LQ3:LQ54="L"))+SUMPRODUCT((LM3:LM54=IH64)*(LP3:LP54=IH66)*(LQ3:LQ54="L"))+SUMPRODUCT((LM3:LM54=IH64)*(LP3:LP54=IH67)*(LQ3:LQ54="L"))+SUMPRODUCT((LM3:LM54=IH64)*(LP3:LP54=IH63)*(LQ3:LQ54="L"))+SUMPRODUCT((LM3:LM54=IH65)*(LP3:LP54=IH64)*(LR3:LR54="L"))+SUMPRODUCT((LM3:LM54=IH66)*(LP3:LP54=IH64)*(LR3:LR54="L"))+SUMPRODUCT((LM3:LM54=IH67)*(LP3:LP54=IH64)*(LR3:LR54="L"))+SUMPRODUCT((LM3:LM54=IH63)*(LP3:LP54=IH64)*(LR3:LR54="L"))</f>
        <v>0</v>
      </c>
      <c r="IL64" s="385">
        <f ca="1">SUMPRODUCT((LM3:LM54=IH64)*(LP3:LP54=IH65)*LN3:LN54)+SUMPRODUCT((LM3:LM54=IH64)*(LP3:LP54=IH66)*LN3:LN54)+SUMPRODUCT((LM3:LM54=IH64)*(LP3:LP54=IH67)*LN3:LN54)+SUMPRODUCT((LM3:LM54=IH64)*(LP3:LP54=IH63)*LN3:LN54)+SUMPRODUCT((LM3:LM54=IH65)*(LP3:LP54=IH64)*LO3:LO54)+SUMPRODUCT((LM3:LM54=IH66)*(LP3:LP54=IH64)*LO3:LO54)+SUMPRODUCT((LM3:LM54=IH67)*(LP3:LP54=IH64)*LO3:LO54)+SUMPRODUCT((LM3:LM54=IH63)*(LP3:LP54=IH64)*LO3:LO54)</f>
        <v>0</v>
      </c>
      <c r="IM64" s="385">
        <f ca="1">SUMPRODUCT((LM3:LM54=IH64)*(LP3:LP54=IH65)*LO3:LO54)+SUMPRODUCT((LM3:LM54=IH64)*(LP3:LP54=IH66)*LO3:LO54)+SUMPRODUCT((LM3:LM54=IH64)*(LP3:LP54=IH67)*LO3:LO54)+SUMPRODUCT((LM3:LM54=IH64)*(LP3:LP54=IH63)*LO3:LO54)+SUMPRODUCT((LM3:LM54=IH65)*(LP3:LP54=IH64)*LN3:LN54)+SUMPRODUCT((LM3:LM54=IH66)*(LP3:LP54=IH64)*LN3:LN54)+SUMPRODUCT((LM3:LM54=IH67)*(LP3:LP54=IH64)*LN3:LN54)+SUMPRODUCT((LM3:LM54=IH63)*(LP3:LP54=IH64)*LN3:LN54)</f>
        <v>0</v>
      </c>
      <c r="IN64" s="385">
        <f t="shared" ca="1" si="5727"/>
        <v>1000</v>
      </c>
      <c r="IO64" s="385">
        <f t="shared" ca="1" si="5728"/>
        <v>0</v>
      </c>
      <c r="IP64" s="385">
        <f ca="1">IF(IH64&lt;&gt;"",VLOOKUP(IH64,HO4:HU52,7,FALSE),"")</f>
        <v>1000</v>
      </c>
      <c r="IQ64" s="385">
        <f ca="1">IF(IH64&lt;&gt;"",VLOOKUP(IH64,HO4:HU52,5,FALSE),"")</f>
        <v>0</v>
      </c>
      <c r="IR64" s="385">
        <f ca="1">IF(IH64&lt;&gt;"",VLOOKUP(IH64,HO4:HW52,9,FALSE),"")</f>
        <v>15</v>
      </c>
      <c r="IS64" s="385">
        <f t="shared" ca="1" si="5729"/>
        <v>0</v>
      </c>
      <c r="IT64" s="385">
        <f t="shared" ref="IT64" ca="1" si="5843">IF(IH64&lt;&gt;"",RANK(IS64,IS63:IS66),"")</f>
        <v>1</v>
      </c>
      <c r="IU64" s="385">
        <f t="shared" ref="IU64" ca="1" si="5844">IF(IH64&lt;&gt;"",SUMPRODUCT((IS63:IS66=IS64)*(IN63:IN66&gt;IN64)),"")</f>
        <v>0</v>
      </c>
      <c r="IV64" s="385">
        <f t="shared" ref="IV64" ca="1" si="5845">IF(IH64&lt;&gt;"",SUMPRODUCT((IS63:IS66=IS64)*(IN63:IN66=IN64)*(IL63:IL66&gt;IL64)),"")</f>
        <v>0</v>
      </c>
      <c r="IW64" s="385">
        <f t="shared" ref="IW64" ca="1" si="5846">IF(IH64&lt;&gt;"",SUMPRODUCT((IS63:IS66=IS64)*(IN63:IN66=IN64)*(IL63:IL66=IL64)*(IP63:IP66&gt;IP64)),"")</f>
        <v>0</v>
      </c>
      <c r="IX64" s="385">
        <f t="shared" ref="IX64" ca="1" si="5847">IF(IH64&lt;&gt;"",SUMPRODUCT((IS63:IS66=IS64)*(IN63:IN66=IN64)*(IL63:IL66=IL64)*(IP63:IP66=IP64)*(IQ63:IQ66&gt;IQ64)),"")</f>
        <v>0</v>
      </c>
      <c r="IY64" s="385">
        <f t="shared" ref="IY64" ca="1" si="5848">IF(IH64&lt;&gt;"",SUMPRODUCT((IS63:IS66=IS64)*(IN63:IN66=IN64)*(IL63:IL66=IL64)*(IP63:IP66=IP64)*(IQ63:IQ66=IQ64)*(IR63:IR66&gt;IR64)),"")</f>
        <v>2</v>
      </c>
      <c r="IZ64" s="385">
        <f t="shared" ca="1" si="5736"/>
        <v>3</v>
      </c>
      <c r="JA64" s="385" t="str">
        <f t="shared" ref="JA64" ca="1" si="5849">IF(JB12&lt;&gt;"",SUMPRODUCT((JI11:JI14=JI12)*(JH11:JH14=JH12)*(JF11:JF14=JF12)*(JG11:JG14=JG12)),"")</f>
        <v/>
      </c>
      <c r="JB64" s="385" t="str">
        <f t="shared" ref="JB64" ca="1" si="5850">IF(AND(JA64&lt;&gt;"",JA64&gt;1),JB12,"")</f>
        <v/>
      </c>
      <c r="JC64" s="385">
        <f ca="1">SUMPRODUCT((LM3:LM54=JB64)*(LP3:LP54=JB65)*(LQ3:LQ54="W"))+SUMPRODUCT((LM3:LM54=JB64)*(LP3:LP54=JB66)*(LQ3:LQ54="W"))+SUMPRODUCT((LM3:LM54=JB64)*(LP3:LP54=JB67)*(LQ3:LQ54="W"))+SUMPRODUCT((LM3:LM54=JB65)*(LP3:LP54=JB64)*(LR3:LR54="W"))+SUMPRODUCT((LM3:LM54=JB66)*(LP3:LP54=JB64)*(LR3:LR54="W"))+SUMPRODUCT((LM3:LM54=JB67)*(LP3:LP54=JB64)*(LR3:LR54="W"))</f>
        <v>0</v>
      </c>
      <c r="JD64" s="385">
        <f ca="1">SUMPRODUCT((LM3:LM54=JB64)*(LP3:LP54=JB65)*(LQ3:LQ54="D"))+SUMPRODUCT((LM3:LM54=JB64)*(LP3:LP54=JB66)*(LQ3:LQ54="D"))+SUMPRODUCT((LM3:LM54=JB64)*(LP3:LP54=JB67)*(LQ3:LQ54="D"))+SUMPRODUCT((LM3:LM54=JB65)*(LP3:LP54=JB64)*(LQ3:LQ54="D"))+SUMPRODUCT((LM3:LM54=JB66)*(LP3:LP54=JB64)*(LQ3:LQ54="D"))+SUMPRODUCT((LM3:LM54=JB67)*(LP3:LP54=JB64)*(LQ3:LQ54="D"))</f>
        <v>0</v>
      </c>
      <c r="JE64" s="385">
        <f ca="1">SUMPRODUCT((LM3:LM54=JB64)*(LP3:LP54=JB65)*(LQ3:LQ54="L"))+SUMPRODUCT((LM3:LM54=JB64)*(LP3:LP54=JB66)*(LQ3:LQ54="L"))+SUMPRODUCT((LM3:LM54=JB64)*(LP3:LP54=JB67)*(LQ3:LQ54="L"))+SUMPRODUCT((LM3:LM54=JB65)*(LP3:LP54=JB64)*(LR3:LR54="L"))+SUMPRODUCT((LM3:LM54=JB66)*(LP3:LP54=JB64)*(LR3:LR54="L"))+SUMPRODUCT((LM3:LM54=JB67)*(LP3:LP54=JB64)*(LR3:LR54="L"))</f>
        <v>0</v>
      </c>
      <c r="JF64" s="385">
        <f ca="1">SUMPRODUCT((LM3:LM54=JB64)*(LP3:LP54=JB65)*LN3:LN54)+SUMPRODUCT((LM3:LM54=JB64)*(LP3:LP54=JB66)*LN3:LN54)+SUMPRODUCT((LM3:LM54=JB64)*(LP3:LP54=JB67)*LN3:LN54)+SUMPRODUCT((LM3:LM54=JB64)*(LP3:LP54=JB63)*LN3:LN54)+SUMPRODUCT((LM3:LM54=JB65)*(LP3:LP54=JB64)*LO3:LO54)+SUMPRODUCT((LM3:LM54=JB66)*(LP3:LP54=JB64)*LO3:LO54)+SUMPRODUCT((LM3:LM54=JB67)*(LP3:LP54=JB64)*LO3:LO54)+SUMPRODUCT((LM3:LM54=JB63)*(LP3:LP54=JB64)*LO3:LO54)</f>
        <v>0</v>
      </c>
      <c r="JG64" s="385">
        <f ca="1">SUMPRODUCT((LM3:LM54=JB64)*(LP3:LP54=JB65)*LO3:LO54)+SUMPRODUCT((LM3:LM54=JB64)*(LP3:LP54=JB66)*LO3:LO54)+SUMPRODUCT((LM3:LM54=JB64)*(LP3:LP54=JB67)*LO3:LO54)+SUMPRODUCT((LM3:LM54=JB64)*(LP3:LP54=JB63)*LO3:LO54)+SUMPRODUCT((LM3:LM54=JB65)*(LP3:LP54=JB64)*LN3:LN54)+SUMPRODUCT((LM3:LM54=JB66)*(LP3:LP54=JB64)*LN3:LN54)+SUMPRODUCT((LM3:LM54=JB67)*(LP3:LP54=JB64)*LN3:LN54)+SUMPRODUCT((LM3:LM54=JB63)*(LP3:LP54=JB64)*LN3:LN54)</f>
        <v>0</v>
      </c>
      <c r="JH64" s="385">
        <f t="shared" ref="JH64:JH66" ca="1" si="5851">JF64-JG64+1000</f>
        <v>1000</v>
      </c>
      <c r="JI64" s="385" t="str">
        <f t="shared" ref="JI64:JI66" ca="1" si="5852">IF(JB64&lt;&gt;"",JC64*3+JD64*1,"")</f>
        <v/>
      </c>
      <c r="JJ64" s="385" t="str">
        <f ca="1">IF(JB64&lt;&gt;"",VLOOKUP(JB64,HO4:HU52,7,FALSE),"")</f>
        <v/>
      </c>
      <c r="JK64" s="385" t="str">
        <f ca="1">IF(JB64&lt;&gt;"",VLOOKUP(JB64,HO4:HU52,5,FALSE),"")</f>
        <v/>
      </c>
      <c r="JL64" s="385" t="str">
        <f ca="1">IF(JB64&lt;&gt;"",VLOOKUP(JB64,HO4:HW52,9,FALSE),"")</f>
        <v/>
      </c>
      <c r="JM64" s="385" t="str">
        <f t="shared" ref="JM64:JM66" ca="1" si="5853">JI64</f>
        <v/>
      </c>
      <c r="JN64" s="385" t="str">
        <f t="shared" ref="JN64" ca="1" si="5854">IF(JB64&lt;&gt;"",RANK(JM64,JM63:JM66),"")</f>
        <v/>
      </c>
      <c r="JO64" s="385" t="str">
        <f t="shared" ref="JO64" ca="1" si="5855">IF(JB64&lt;&gt;"",SUMPRODUCT((JM63:JM66=JM64)*(JH63:JH66&gt;JH64)),"")</f>
        <v/>
      </c>
      <c r="JP64" s="385" t="str">
        <f t="shared" ref="JP64" ca="1" si="5856">IF(JB64&lt;&gt;"",SUMPRODUCT((JM63:JM66=JM64)*(JH63:JH66=JH64)*(JF63:JF66&gt;JF64)),"")</f>
        <v/>
      </c>
      <c r="JQ64" s="385" t="str">
        <f t="shared" ref="JQ64" ca="1" si="5857">IF(JB64&lt;&gt;"",SUMPRODUCT((JM63:JM66=JM64)*(JH63:JH66=JH64)*(JF63:JF66=JF64)*(JJ63:JJ66&gt;JJ64)),"")</f>
        <v/>
      </c>
      <c r="JR64" s="385" t="str">
        <f t="shared" ref="JR64" ca="1" si="5858">IF(JB64&lt;&gt;"",SUMPRODUCT((JM63:JM66=JM64)*(JH63:JH66=JH64)*(JF63:JF66=JF64)*(JJ63:JJ66=JJ64)*(JK63:JK66&gt;JK64)),"")</f>
        <v/>
      </c>
      <c r="JS64" s="385" t="str">
        <f t="shared" ref="JS64" ca="1" si="5859">IF(JB64&lt;&gt;"",SUMPRODUCT((JM63:JM66=JM64)*(JH63:JH66=JH64)*(JF63:JF66=JF64)*(JJ63:JJ66=JJ64)*(JK63:JK66=JK64)*(JL63:JL66&gt;JL64)),"")</f>
        <v/>
      </c>
      <c r="JT64" s="385" t="str">
        <f t="shared" ref="JT64:JT66" ca="1" si="5860">IF(JB64&lt;&gt;"",SUM(JN64:JS64)+1,"")</f>
        <v/>
      </c>
      <c r="MB64" s="385">
        <f ca="1">IF(COUNTIF(MB11:MB14,4)=4,1,SUMPRODUCT((MB11:MB14=MB12)*(MA11:MA14=MA12)*(LY11:LY14&gt;LY12))+1)</f>
        <v>1</v>
      </c>
      <c r="MM64" s="385">
        <f t="shared" ref="MM64" ca="1" si="5861">IF(MN12&lt;&gt;"",SUMPRODUCT((MU11:MU14=MU12)*(MT11:MT14=MT12)*(MR11:MR14=MR12)*(MS11:MS14=MS12)),"")</f>
        <v>4</v>
      </c>
      <c r="MN64" s="385" t="str">
        <f t="shared" ref="MN64" ca="1" si="5862">IF(AND(MM64&lt;&gt;"",MM64&gt;1),MN12,"")</f>
        <v>Belgium</v>
      </c>
      <c r="MO64" s="385">
        <f ca="1">SUMPRODUCT((PS3:PS54=MN64)*(PV3:PV54=MN65)*(PW3:PW54="W"))+SUMPRODUCT((PS3:PS54=MN64)*(PV3:PV54=MN66)*(PW3:PW54="W"))+SUMPRODUCT((PS3:PS54=MN64)*(PV3:PV54=MN67)*(PW3:PW54="W"))+SUMPRODUCT((PS3:PS54=MN64)*(PV3:PV54=MN63)*(PW3:PW54="W"))+SUMPRODUCT((PS3:PS54=MN65)*(PV3:PV54=MN64)*(PX3:PX54="W"))+SUMPRODUCT((PS3:PS54=MN66)*(PV3:PV54=MN64)*(PX3:PX54="W"))+SUMPRODUCT((PS3:PS54=MN67)*(PV3:PV54=MN64)*(PX3:PX54="W"))+SUMPRODUCT((PS3:PS54=MN63)*(PV3:PV54=MN64)*(PX3:PX54="W"))</f>
        <v>0</v>
      </c>
      <c r="MP64" s="385">
        <f ca="1">SUMPRODUCT((PS3:PS54=MN64)*(PV3:PV54=MN65)*(PW3:PW54="D"))+SUMPRODUCT((PS3:PS54=MN64)*(PV3:PV54=MN66)*(PW3:PW54="D"))+SUMPRODUCT((PS3:PS54=MN64)*(PV3:PV54=MN67)*(PW3:PW54="D"))+SUMPRODUCT((PS3:PS54=MN64)*(PV3:PV54=MN63)*(PW3:PW54="D"))+SUMPRODUCT((PS3:PS54=MN65)*(PV3:PV54=MN64)*(PW3:PW54="D"))+SUMPRODUCT((PS3:PS54=MN66)*(PV3:PV54=MN64)*(PW3:PW54="D"))+SUMPRODUCT((PS3:PS54=MN67)*(PV3:PV54=MN64)*(PW3:PW54="D"))+SUMPRODUCT((PS3:PS54=MN63)*(PV3:PV54=MN64)*(PW3:PW54="D"))</f>
        <v>0</v>
      </c>
      <c r="MQ64" s="385">
        <f ca="1">SUMPRODUCT((PS3:PS54=MN64)*(PV3:PV54=MN65)*(PW3:PW54="L"))+SUMPRODUCT((PS3:PS54=MN64)*(PV3:PV54=MN66)*(PW3:PW54="L"))+SUMPRODUCT((PS3:PS54=MN64)*(PV3:PV54=MN67)*(PW3:PW54="L"))+SUMPRODUCT((PS3:PS54=MN64)*(PV3:PV54=MN63)*(PW3:PW54="L"))+SUMPRODUCT((PS3:PS54=MN65)*(PV3:PV54=MN64)*(PX3:PX54="L"))+SUMPRODUCT((PS3:PS54=MN66)*(PV3:PV54=MN64)*(PX3:PX54="L"))+SUMPRODUCT((PS3:PS54=MN67)*(PV3:PV54=MN64)*(PX3:PX54="L"))+SUMPRODUCT((PS3:PS54=MN63)*(PV3:PV54=MN64)*(PX3:PX54="L"))</f>
        <v>0</v>
      </c>
      <c r="MR64" s="385">
        <f ca="1">SUMPRODUCT((PS3:PS54=MN64)*(PV3:PV54=MN65)*PT3:PT54)+SUMPRODUCT((PS3:PS54=MN64)*(PV3:PV54=MN66)*PT3:PT54)+SUMPRODUCT((PS3:PS54=MN64)*(PV3:PV54=MN67)*PT3:PT54)+SUMPRODUCT((PS3:PS54=MN64)*(PV3:PV54=MN63)*PT3:PT54)+SUMPRODUCT((PS3:PS54=MN65)*(PV3:PV54=MN64)*PU3:PU54)+SUMPRODUCT((PS3:PS54=MN66)*(PV3:PV54=MN64)*PU3:PU54)+SUMPRODUCT((PS3:PS54=MN67)*(PV3:PV54=MN64)*PU3:PU54)+SUMPRODUCT((PS3:PS54=MN63)*(PV3:PV54=MN64)*PU3:PU54)</f>
        <v>0</v>
      </c>
      <c r="MS64" s="385">
        <f ca="1">SUMPRODUCT((PS3:PS54=MN64)*(PV3:PV54=MN65)*PU3:PU54)+SUMPRODUCT((PS3:PS54=MN64)*(PV3:PV54=MN66)*PU3:PU54)+SUMPRODUCT((PS3:PS54=MN64)*(PV3:PV54=MN67)*PU3:PU54)+SUMPRODUCT((PS3:PS54=MN64)*(PV3:PV54=MN63)*PU3:PU54)+SUMPRODUCT((PS3:PS54=MN65)*(PV3:PV54=MN64)*PT3:PT54)+SUMPRODUCT((PS3:PS54=MN66)*(PV3:PV54=MN64)*PT3:PT54)+SUMPRODUCT((PS3:PS54=MN67)*(PV3:PV54=MN64)*PT3:PT54)+SUMPRODUCT((PS3:PS54=MN63)*(PV3:PV54=MN64)*PT3:PT54)</f>
        <v>0</v>
      </c>
      <c r="MT64" s="385">
        <f t="shared" ca="1" si="5739"/>
        <v>1000</v>
      </c>
      <c r="MU64" s="385">
        <f t="shared" ca="1" si="5740"/>
        <v>0</v>
      </c>
      <c r="MV64" s="385">
        <f ca="1">IF(MN64&lt;&gt;"",VLOOKUP(MN64,LU4:MA52,7,FALSE),"")</f>
        <v>1000</v>
      </c>
      <c r="MW64" s="385">
        <f ca="1">IF(MN64&lt;&gt;"",VLOOKUP(MN64,LU4:MA52,5,FALSE),"")</f>
        <v>0</v>
      </c>
      <c r="MX64" s="385">
        <f ca="1">IF(MN64&lt;&gt;"",VLOOKUP(MN64,LU4:MC52,9,FALSE),"")</f>
        <v>15</v>
      </c>
      <c r="MY64" s="385">
        <f t="shared" ca="1" si="5741"/>
        <v>0</v>
      </c>
      <c r="MZ64" s="385">
        <f t="shared" ref="MZ64" ca="1" si="5863">IF(MN64&lt;&gt;"",RANK(MY64,MY63:MY66),"")</f>
        <v>1</v>
      </c>
      <c r="NA64" s="385">
        <f t="shared" ref="NA64" ca="1" si="5864">IF(MN64&lt;&gt;"",SUMPRODUCT((MY63:MY66=MY64)*(MT63:MT66&gt;MT64)),"")</f>
        <v>0</v>
      </c>
      <c r="NB64" s="385">
        <f t="shared" ref="NB64" ca="1" si="5865">IF(MN64&lt;&gt;"",SUMPRODUCT((MY63:MY66=MY64)*(MT63:MT66=MT64)*(MR63:MR66&gt;MR64)),"")</f>
        <v>0</v>
      </c>
      <c r="NC64" s="385">
        <f t="shared" ref="NC64" ca="1" si="5866">IF(MN64&lt;&gt;"",SUMPRODUCT((MY63:MY66=MY64)*(MT63:MT66=MT64)*(MR63:MR66=MR64)*(MV63:MV66&gt;MV64)),"")</f>
        <v>0</v>
      </c>
      <c r="ND64" s="385">
        <f t="shared" ref="ND64" ca="1" si="5867">IF(MN64&lt;&gt;"",SUMPRODUCT((MY63:MY66=MY64)*(MT63:MT66=MT64)*(MR63:MR66=MR64)*(MV63:MV66=MV64)*(MW63:MW66&gt;MW64)),"")</f>
        <v>0</v>
      </c>
      <c r="NE64" s="385">
        <f t="shared" ref="NE64" ca="1" si="5868">IF(MN64&lt;&gt;"",SUMPRODUCT((MY63:MY66=MY64)*(MT63:MT66=MT64)*(MR63:MR66=MR64)*(MV63:MV66=MV64)*(MW63:MW66=MW64)*(MX63:MX66&gt;MX64)),"")</f>
        <v>2</v>
      </c>
      <c r="NF64" s="385">
        <f t="shared" ca="1" si="5748"/>
        <v>3</v>
      </c>
      <c r="NG64" s="385" t="str">
        <f t="shared" ref="NG64" ca="1" si="5869">IF(NH12&lt;&gt;"",SUMPRODUCT((NO11:NO14=NO12)*(NN11:NN14=NN12)*(NL11:NL14=NL12)*(NM11:NM14=NM12)),"")</f>
        <v/>
      </c>
      <c r="NH64" s="385" t="str">
        <f t="shared" ref="NH64" ca="1" si="5870">IF(AND(NG64&lt;&gt;"",NG64&gt;1),NH12,"")</f>
        <v/>
      </c>
      <c r="NI64" s="385">
        <f ca="1">SUMPRODUCT((PS3:PS54=NH64)*(PV3:PV54=NH65)*(PW3:PW54="W"))+SUMPRODUCT((PS3:PS54=NH64)*(PV3:PV54=NH66)*(PW3:PW54="W"))+SUMPRODUCT((PS3:PS54=NH64)*(PV3:PV54=NH67)*(PW3:PW54="W"))+SUMPRODUCT((PS3:PS54=NH65)*(PV3:PV54=NH64)*(PX3:PX54="W"))+SUMPRODUCT((PS3:PS54=NH66)*(PV3:PV54=NH64)*(PX3:PX54="W"))+SUMPRODUCT((PS3:PS54=NH67)*(PV3:PV54=NH64)*(PX3:PX54="W"))</f>
        <v>0</v>
      </c>
      <c r="NJ64" s="385">
        <f ca="1">SUMPRODUCT((PS3:PS54=NH64)*(PV3:PV54=NH65)*(PW3:PW54="D"))+SUMPRODUCT((PS3:PS54=NH64)*(PV3:PV54=NH66)*(PW3:PW54="D"))+SUMPRODUCT((PS3:PS54=NH64)*(PV3:PV54=NH67)*(PW3:PW54="D"))+SUMPRODUCT((PS3:PS54=NH65)*(PV3:PV54=NH64)*(PW3:PW54="D"))+SUMPRODUCT((PS3:PS54=NH66)*(PV3:PV54=NH64)*(PW3:PW54="D"))+SUMPRODUCT((PS3:PS54=NH67)*(PV3:PV54=NH64)*(PW3:PW54="D"))</f>
        <v>0</v>
      </c>
      <c r="NK64" s="385">
        <f ca="1">SUMPRODUCT((PS3:PS54=NH64)*(PV3:PV54=NH65)*(PW3:PW54="L"))+SUMPRODUCT((PS3:PS54=NH64)*(PV3:PV54=NH66)*(PW3:PW54="L"))+SUMPRODUCT((PS3:PS54=NH64)*(PV3:PV54=NH67)*(PW3:PW54="L"))+SUMPRODUCT((PS3:PS54=NH65)*(PV3:PV54=NH64)*(PX3:PX54="L"))+SUMPRODUCT((PS3:PS54=NH66)*(PV3:PV54=NH64)*(PX3:PX54="L"))+SUMPRODUCT((PS3:PS54=NH67)*(PV3:PV54=NH64)*(PX3:PX54="L"))</f>
        <v>0</v>
      </c>
      <c r="NL64" s="385">
        <f ca="1">SUMPRODUCT((PS3:PS54=NH64)*(PV3:PV54=NH65)*PT3:PT54)+SUMPRODUCT((PS3:PS54=NH64)*(PV3:PV54=NH66)*PT3:PT54)+SUMPRODUCT((PS3:PS54=NH64)*(PV3:PV54=NH67)*PT3:PT54)+SUMPRODUCT((PS3:PS54=NH64)*(PV3:PV54=NH63)*PT3:PT54)+SUMPRODUCT((PS3:PS54=NH65)*(PV3:PV54=NH64)*PU3:PU54)+SUMPRODUCT((PS3:PS54=NH66)*(PV3:PV54=NH64)*PU3:PU54)+SUMPRODUCT((PS3:PS54=NH67)*(PV3:PV54=NH64)*PU3:PU54)+SUMPRODUCT((PS3:PS54=NH63)*(PV3:PV54=NH64)*PU3:PU54)</f>
        <v>0</v>
      </c>
      <c r="NM64" s="385">
        <f ca="1">SUMPRODUCT((PS3:PS54=NH64)*(PV3:PV54=NH65)*PU3:PU54)+SUMPRODUCT((PS3:PS54=NH64)*(PV3:PV54=NH66)*PU3:PU54)+SUMPRODUCT((PS3:PS54=NH64)*(PV3:PV54=NH67)*PU3:PU54)+SUMPRODUCT((PS3:PS54=NH64)*(PV3:PV54=NH63)*PU3:PU54)+SUMPRODUCT((PS3:PS54=NH65)*(PV3:PV54=NH64)*PT3:PT54)+SUMPRODUCT((PS3:PS54=NH66)*(PV3:PV54=NH64)*PT3:PT54)+SUMPRODUCT((PS3:PS54=NH67)*(PV3:PV54=NH64)*PT3:PT54)+SUMPRODUCT((PS3:PS54=NH63)*(PV3:PV54=NH64)*PT3:PT54)</f>
        <v>0</v>
      </c>
      <c r="NN64" s="385">
        <f t="shared" ref="NN64:NN66" ca="1" si="5871">NL64-NM64+1000</f>
        <v>1000</v>
      </c>
      <c r="NO64" s="385" t="str">
        <f t="shared" ref="NO64:NO66" ca="1" si="5872">IF(NH64&lt;&gt;"",NI64*3+NJ64*1,"")</f>
        <v/>
      </c>
      <c r="NP64" s="385" t="str">
        <f ca="1">IF(NH64&lt;&gt;"",VLOOKUP(NH64,LU4:MA52,7,FALSE),"")</f>
        <v/>
      </c>
      <c r="NQ64" s="385" t="str">
        <f ca="1">IF(NH64&lt;&gt;"",VLOOKUP(NH64,LU4:MA52,5,FALSE),"")</f>
        <v/>
      </c>
      <c r="NR64" s="385" t="str">
        <f ca="1">IF(NH64&lt;&gt;"",VLOOKUP(NH64,LU4:MC52,9,FALSE),"")</f>
        <v/>
      </c>
      <c r="NS64" s="385" t="str">
        <f t="shared" ref="NS64:NS66" ca="1" si="5873">NO64</f>
        <v/>
      </c>
      <c r="NT64" s="385" t="str">
        <f t="shared" ref="NT64" ca="1" si="5874">IF(NH64&lt;&gt;"",RANK(NS64,NS63:NS66),"")</f>
        <v/>
      </c>
      <c r="NU64" s="385" t="str">
        <f t="shared" ref="NU64" ca="1" si="5875">IF(NH64&lt;&gt;"",SUMPRODUCT((NS63:NS66=NS64)*(NN63:NN66&gt;NN64)),"")</f>
        <v/>
      </c>
      <c r="NV64" s="385" t="str">
        <f t="shared" ref="NV64" ca="1" si="5876">IF(NH64&lt;&gt;"",SUMPRODUCT((NS63:NS66=NS64)*(NN63:NN66=NN64)*(NL63:NL66&gt;NL64)),"")</f>
        <v/>
      </c>
      <c r="NW64" s="385" t="str">
        <f t="shared" ref="NW64" ca="1" si="5877">IF(NH64&lt;&gt;"",SUMPRODUCT((NS63:NS66=NS64)*(NN63:NN66=NN64)*(NL63:NL66=NL64)*(NP63:NP66&gt;NP64)),"")</f>
        <v/>
      </c>
      <c r="NX64" s="385" t="str">
        <f t="shared" ref="NX64" ca="1" si="5878">IF(NH64&lt;&gt;"",SUMPRODUCT((NS63:NS66=NS64)*(NN63:NN66=NN64)*(NL63:NL66=NL64)*(NP63:NP66=NP64)*(NQ63:NQ66&gt;NQ64)),"")</f>
        <v/>
      </c>
      <c r="NY64" s="385" t="str">
        <f t="shared" ref="NY64" ca="1" si="5879">IF(NH64&lt;&gt;"",SUMPRODUCT((NS63:NS66=NS64)*(NN63:NN66=NN64)*(NL63:NL66=NL64)*(NP63:NP66=NP64)*(NQ63:NQ66=NQ64)*(NR63:NR66&gt;NR64)),"")</f>
        <v/>
      </c>
      <c r="NZ64" s="385" t="str">
        <f t="shared" ref="NZ64:NZ66" ca="1" si="5880">IF(NH64&lt;&gt;"",SUM(NT64:NY64)+1,"")</f>
        <v/>
      </c>
      <c r="QH64" s="385">
        <f ca="1">IF(COUNTIF(QH11:QH14,4)=4,1,SUMPRODUCT((QH11:QH14=QH12)*(QG11:QG14=QG12)*(QE11:QE14&gt;QE12))+1)</f>
        <v>1</v>
      </c>
      <c r="QS64" s="385">
        <f t="shared" ref="QS64" ca="1" si="5881">IF(QT12&lt;&gt;"",SUMPRODUCT((RA11:RA14=RA12)*(QZ11:QZ14=QZ12)*(QX11:QX14=QX12)*(QY11:QY14=QY12)),"")</f>
        <v>4</v>
      </c>
      <c r="QT64" s="385" t="str">
        <f t="shared" ref="QT64" ca="1" si="5882">IF(AND(QS64&lt;&gt;"",QS64&gt;1),QT12,"")</f>
        <v>Belgium</v>
      </c>
      <c r="QU64" s="385">
        <f ca="1">SUMPRODUCT((TY3:TY54=QT64)*(UB3:UB54=QT65)*(UC3:UC54="W"))+SUMPRODUCT((TY3:TY54=QT64)*(UB3:UB54=QT66)*(UC3:UC54="W"))+SUMPRODUCT((TY3:TY54=QT64)*(UB3:UB54=QT67)*(UC3:UC54="W"))+SUMPRODUCT((TY3:TY54=QT64)*(UB3:UB54=QT63)*(UC3:UC54="W"))+SUMPRODUCT((TY3:TY54=QT65)*(UB3:UB54=QT64)*(UD3:UD54="W"))+SUMPRODUCT((TY3:TY54=QT66)*(UB3:UB54=QT64)*(UD3:UD54="W"))+SUMPRODUCT((TY3:TY54=QT67)*(UB3:UB54=QT64)*(UD3:UD54="W"))+SUMPRODUCT((TY3:TY54=QT63)*(UB3:UB54=QT64)*(UD3:UD54="W"))</f>
        <v>0</v>
      </c>
      <c r="QV64" s="385">
        <f ca="1">SUMPRODUCT((TY3:TY54=QT64)*(UB3:UB54=QT65)*(UC3:UC54="D"))+SUMPRODUCT((TY3:TY54=QT64)*(UB3:UB54=QT66)*(UC3:UC54="D"))+SUMPRODUCT((TY3:TY54=QT64)*(UB3:UB54=QT67)*(UC3:UC54="D"))+SUMPRODUCT((TY3:TY54=QT64)*(UB3:UB54=QT63)*(UC3:UC54="D"))+SUMPRODUCT((TY3:TY54=QT65)*(UB3:UB54=QT64)*(UC3:UC54="D"))+SUMPRODUCT((TY3:TY54=QT66)*(UB3:UB54=QT64)*(UC3:UC54="D"))+SUMPRODUCT((TY3:TY54=QT67)*(UB3:UB54=QT64)*(UC3:UC54="D"))+SUMPRODUCT((TY3:TY54=QT63)*(UB3:UB54=QT64)*(UC3:UC54="D"))</f>
        <v>0</v>
      </c>
      <c r="QW64" s="385">
        <f ca="1">SUMPRODUCT((TY3:TY54=QT64)*(UB3:UB54=QT65)*(UC3:UC54="L"))+SUMPRODUCT((TY3:TY54=QT64)*(UB3:UB54=QT66)*(UC3:UC54="L"))+SUMPRODUCT((TY3:TY54=QT64)*(UB3:UB54=QT67)*(UC3:UC54="L"))+SUMPRODUCT((TY3:TY54=QT64)*(UB3:UB54=QT63)*(UC3:UC54="L"))+SUMPRODUCT((TY3:TY54=QT65)*(UB3:UB54=QT64)*(UD3:UD54="L"))+SUMPRODUCT((TY3:TY54=QT66)*(UB3:UB54=QT64)*(UD3:UD54="L"))+SUMPRODUCT((TY3:TY54=QT67)*(UB3:UB54=QT64)*(UD3:UD54="L"))+SUMPRODUCT((TY3:TY54=QT63)*(UB3:UB54=QT64)*(UD3:UD54="L"))</f>
        <v>0</v>
      </c>
      <c r="QX64" s="385">
        <f ca="1">SUMPRODUCT((TY3:TY54=QT64)*(UB3:UB54=QT65)*TZ3:TZ54)+SUMPRODUCT((TY3:TY54=QT64)*(UB3:UB54=QT66)*TZ3:TZ54)+SUMPRODUCT((TY3:TY54=QT64)*(UB3:UB54=QT67)*TZ3:TZ54)+SUMPRODUCT((TY3:TY54=QT64)*(UB3:UB54=QT63)*TZ3:TZ54)+SUMPRODUCT((TY3:TY54=QT65)*(UB3:UB54=QT64)*UA3:UA54)+SUMPRODUCT((TY3:TY54=QT66)*(UB3:UB54=QT64)*UA3:UA54)+SUMPRODUCT((TY3:TY54=QT67)*(UB3:UB54=QT64)*UA3:UA54)+SUMPRODUCT((TY3:TY54=QT63)*(UB3:UB54=QT64)*UA3:UA54)</f>
        <v>0</v>
      </c>
      <c r="QY64" s="385">
        <f ca="1">SUMPRODUCT((TY3:TY54=QT64)*(UB3:UB54=QT65)*UA3:UA54)+SUMPRODUCT((TY3:TY54=QT64)*(UB3:UB54=QT66)*UA3:UA54)+SUMPRODUCT((TY3:TY54=QT64)*(UB3:UB54=QT67)*UA3:UA54)+SUMPRODUCT((TY3:TY54=QT64)*(UB3:UB54=QT63)*UA3:UA54)+SUMPRODUCT((TY3:TY54=QT65)*(UB3:UB54=QT64)*TZ3:TZ54)+SUMPRODUCT((TY3:TY54=QT66)*(UB3:UB54=QT64)*TZ3:TZ54)+SUMPRODUCT((TY3:TY54=QT67)*(UB3:UB54=QT64)*TZ3:TZ54)+SUMPRODUCT((TY3:TY54=QT63)*(UB3:UB54=QT64)*TZ3:TZ54)</f>
        <v>0</v>
      </c>
      <c r="QZ64" s="385">
        <f t="shared" ca="1" si="5751"/>
        <v>1000</v>
      </c>
      <c r="RA64" s="385">
        <f t="shared" ca="1" si="5752"/>
        <v>0</v>
      </c>
      <c r="RB64" s="385">
        <f ca="1">IF(QT64&lt;&gt;"",VLOOKUP(QT64,QA4:QG52,7,FALSE),"")</f>
        <v>1000</v>
      </c>
      <c r="RC64" s="385">
        <f ca="1">IF(QT64&lt;&gt;"",VLOOKUP(QT64,QA4:QG52,5,FALSE),"")</f>
        <v>0</v>
      </c>
      <c r="RD64" s="385">
        <f ca="1">IF(QT64&lt;&gt;"",VLOOKUP(QT64,QA4:QI52,9,FALSE),"")</f>
        <v>15</v>
      </c>
      <c r="RE64" s="385">
        <f t="shared" ca="1" si="5753"/>
        <v>0</v>
      </c>
      <c r="RF64" s="385">
        <f t="shared" ref="RF64" ca="1" si="5883">IF(QT64&lt;&gt;"",RANK(RE64,RE63:RE66),"")</f>
        <v>1</v>
      </c>
      <c r="RG64" s="385">
        <f t="shared" ref="RG64" ca="1" si="5884">IF(QT64&lt;&gt;"",SUMPRODUCT((RE63:RE66=RE64)*(QZ63:QZ66&gt;QZ64)),"")</f>
        <v>0</v>
      </c>
      <c r="RH64" s="385">
        <f t="shared" ref="RH64" ca="1" si="5885">IF(QT64&lt;&gt;"",SUMPRODUCT((RE63:RE66=RE64)*(QZ63:QZ66=QZ64)*(QX63:QX66&gt;QX64)),"")</f>
        <v>0</v>
      </c>
      <c r="RI64" s="385">
        <f t="shared" ref="RI64" ca="1" si="5886">IF(QT64&lt;&gt;"",SUMPRODUCT((RE63:RE66=RE64)*(QZ63:QZ66=QZ64)*(QX63:QX66=QX64)*(RB63:RB66&gt;RB64)),"")</f>
        <v>0</v>
      </c>
      <c r="RJ64" s="385">
        <f t="shared" ref="RJ64" ca="1" si="5887">IF(QT64&lt;&gt;"",SUMPRODUCT((RE63:RE66=RE64)*(QZ63:QZ66=QZ64)*(QX63:QX66=QX64)*(RB63:RB66=RB64)*(RC63:RC66&gt;RC64)),"")</f>
        <v>0</v>
      </c>
      <c r="RK64" s="385">
        <f t="shared" ref="RK64" ca="1" si="5888">IF(QT64&lt;&gt;"",SUMPRODUCT((RE63:RE66=RE64)*(QZ63:QZ66=QZ64)*(QX63:QX66=QX64)*(RB63:RB66=RB64)*(RC63:RC66=RC64)*(RD63:RD66&gt;RD64)),"")</f>
        <v>2</v>
      </c>
      <c r="RL64" s="385">
        <f t="shared" ca="1" si="5760"/>
        <v>3</v>
      </c>
      <c r="RM64" s="385" t="str">
        <f t="shared" ref="RM64" ca="1" si="5889">IF(RN12&lt;&gt;"",SUMPRODUCT((RU11:RU14=RU12)*(RT11:RT14=RT12)*(RR11:RR14=RR12)*(RS11:RS14=RS12)),"")</f>
        <v/>
      </c>
      <c r="RN64" s="385" t="str">
        <f t="shared" ref="RN64" ca="1" si="5890">IF(AND(RM64&lt;&gt;"",RM64&gt;1),RN12,"")</f>
        <v/>
      </c>
      <c r="RO64" s="385">
        <f ca="1">SUMPRODUCT((TY3:TY54=RN64)*(UB3:UB54=RN65)*(UC3:UC54="W"))+SUMPRODUCT((TY3:TY54=RN64)*(UB3:UB54=RN66)*(UC3:UC54="W"))+SUMPRODUCT((TY3:TY54=RN64)*(UB3:UB54=RN67)*(UC3:UC54="W"))+SUMPRODUCT((TY3:TY54=RN65)*(UB3:UB54=RN64)*(UD3:UD54="W"))+SUMPRODUCT((TY3:TY54=RN66)*(UB3:UB54=RN64)*(UD3:UD54="W"))+SUMPRODUCT((TY3:TY54=RN67)*(UB3:UB54=RN64)*(UD3:UD54="W"))</f>
        <v>0</v>
      </c>
      <c r="RP64" s="385">
        <f ca="1">SUMPRODUCT((TY3:TY54=RN64)*(UB3:UB54=RN65)*(UC3:UC54="D"))+SUMPRODUCT((TY3:TY54=RN64)*(UB3:UB54=RN66)*(UC3:UC54="D"))+SUMPRODUCT((TY3:TY54=RN64)*(UB3:UB54=RN67)*(UC3:UC54="D"))+SUMPRODUCT((TY3:TY54=RN65)*(UB3:UB54=RN64)*(UC3:UC54="D"))+SUMPRODUCT((TY3:TY54=RN66)*(UB3:UB54=RN64)*(UC3:UC54="D"))+SUMPRODUCT((TY3:TY54=RN67)*(UB3:UB54=RN64)*(UC3:UC54="D"))</f>
        <v>0</v>
      </c>
      <c r="RQ64" s="385">
        <f ca="1">SUMPRODUCT((TY3:TY54=RN64)*(UB3:UB54=RN65)*(UC3:UC54="L"))+SUMPRODUCT((TY3:TY54=RN64)*(UB3:UB54=RN66)*(UC3:UC54="L"))+SUMPRODUCT((TY3:TY54=RN64)*(UB3:UB54=RN67)*(UC3:UC54="L"))+SUMPRODUCT((TY3:TY54=RN65)*(UB3:UB54=RN64)*(UD3:UD54="L"))+SUMPRODUCT((TY3:TY54=RN66)*(UB3:UB54=RN64)*(UD3:UD54="L"))+SUMPRODUCT((TY3:TY54=RN67)*(UB3:UB54=RN64)*(UD3:UD54="L"))</f>
        <v>0</v>
      </c>
      <c r="RR64" s="385">
        <f ca="1">SUMPRODUCT((TY3:TY54=RN64)*(UB3:UB54=RN65)*TZ3:TZ54)+SUMPRODUCT((TY3:TY54=RN64)*(UB3:UB54=RN66)*TZ3:TZ54)+SUMPRODUCT((TY3:TY54=RN64)*(UB3:UB54=RN67)*TZ3:TZ54)+SUMPRODUCT((TY3:TY54=RN64)*(UB3:UB54=RN63)*TZ3:TZ54)+SUMPRODUCT((TY3:TY54=RN65)*(UB3:UB54=RN64)*UA3:UA54)+SUMPRODUCT((TY3:TY54=RN66)*(UB3:UB54=RN64)*UA3:UA54)+SUMPRODUCT((TY3:TY54=RN67)*(UB3:UB54=RN64)*UA3:UA54)+SUMPRODUCT((TY3:TY54=RN63)*(UB3:UB54=RN64)*UA3:UA54)</f>
        <v>0</v>
      </c>
      <c r="RS64" s="385">
        <f ca="1">SUMPRODUCT((TY3:TY54=RN64)*(UB3:UB54=RN65)*UA3:UA54)+SUMPRODUCT((TY3:TY54=RN64)*(UB3:UB54=RN66)*UA3:UA54)+SUMPRODUCT((TY3:TY54=RN64)*(UB3:UB54=RN67)*UA3:UA54)+SUMPRODUCT((TY3:TY54=RN64)*(UB3:UB54=RN63)*UA3:UA54)+SUMPRODUCT((TY3:TY54=RN65)*(UB3:UB54=RN64)*TZ3:TZ54)+SUMPRODUCT((TY3:TY54=RN66)*(UB3:UB54=RN64)*TZ3:TZ54)+SUMPRODUCT((TY3:TY54=RN67)*(UB3:UB54=RN64)*TZ3:TZ54)+SUMPRODUCT((TY3:TY54=RN63)*(UB3:UB54=RN64)*TZ3:TZ54)</f>
        <v>0</v>
      </c>
      <c r="RT64" s="385">
        <f t="shared" ref="RT64:RT66" ca="1" si="5891">RR64-RS64+1000</f>
        <v>1000</v>
      </c>
      <c r="RU64" s="385" t="str">
        <f t="shared" ref="RU64:RU66" ca="1" si="5892">IF(RN64&lt;&gt;"",RO64*3+RP64*1,"")</f>
        <v/>
      </c>
      <c r="RV64" s="385" t="str">
        <f ca="1">IF(RN64&lt;&gt;"",VLOOKUP(RN64,QA4:QG52,7,FALSE),"")</f>
        <v/>
      </c>
      <c r="RW64" s="385" t="str">
        <f ca="1">IF(RN64&lt;&gt;"",VLOOKUP(RN64,QA4:QG52,5,FALSE),"")</f>
        <v/>
      </c>
      <c r="RX64" s="385" t="str">
        <f ca="1">IF(RN64&lt;&gt;"",VLOOKUP(RN64,QA4:QI52,9,FALSE),"")</f>
        <v/>
      </c>
      <c r="RY64" s="385" t="str">
        <f t="shared" ref="RY64:RY66" ca="1" si="5893">RU64</f>
        <v/>
      </c>
      <c r="RZ64" s="385" t="str">
        <f t="shared" ref="RZ64" ca="1" si="5894">IF(RN64&lt;&gt;"",RANK(RY64,RY63:RY66),"")</f>
        <v/>
      </c>
      <c r="SA64" s="385" t="str">
        <f t="shared" ref="SA64" ca="1" si="5895">IF(RN64&lt;&gt;"",SUMPRODUCT((RY63:RY66=RY64)*(RT63:RT66&gt;RT64)),"")</f>
        <v/>
      </c>
      <c r="SB64" s="385" t="str">
        <f t="shared" ref="SB64" ca="1" si="5896">IF(RN64&lt;&gt;"",SUMPRODUCT((RY63:RY66=RY64)*(RT63:RT66=RT64)*(RR63:RR66&gt;RR64)),"")</f>
        <v/>
      </c>
      <c r="SC64" s="385" t="str">
        <f t="shared" ref="SC64" ca="1" si="5897">IF(RN64&lt;&gt;"",SUMPRODUCT((RY63:RY66=RY64)*(RT63:RT66=RT64)*(RR63:RR66=RR64)*(RV63:RV66&gt;RV64)),"")</f>
        <v/>
      </c>
      <c r="SD64" s="385" t="str">
        <f t="shared" ref="SD64" ca="1" si="5898">IF(RN64&lt;&gt;"",SUMPRODUCT((RY63:RY66=RY64)*(RT63:RT66=RT64)*(RR63:RR66=RR64)*(RV63:RV66=RV64)*(RW63:RW66&gt;RW64)),"")</f>
        <v/>
      </c>
      <c r="SE64" s="385" t="str">
        <f t="shared" ref="SE64" ca="1" si="5899">IF(RN64&lt;&gt;"",SUMPRODUCT((RY63:RY66=RY64)*(RT63:RT66=RT64)*(RR63:RR66=RR64)*(RV63:RV66=RV64)*(RW63:RW66=RW64)*(RX63:RX66&gt;RX64)),"")</f>
        <v/>
      </c>
      <c r="SF64" s="385" t="str">
        <f t="shared" ref="SF64:SF66" ca="1" si="5900">IF(RN64&lt;&gt;"",SUM(RZ64:SE64)+1,"")</f>
        <v/>
      </c>
      <c r="UN64" s="385">
        <f ca="1">IF(COUNTIF(UN11:UN14,4)=4,1,SUMPRODUCT((UN11:UN14=UN12)*(UM11:UM14=UM12)*(UK11:UK14&gt;UK12))+1)</f>
        <v>1</v>
      </c>
      <c r="UY64" s="385">
        <f t="shared" ref="UY64" ca="1" si="5901">IF(UZ12&lt;&gt;"",SUMPRODUCT((VG11:VG14=VG12)*(VF11:VF14=VF12)*(VD11:VD14=VD12)*(VE11:VE14=VE12)),"")</f>
        <v>4</v>
      </c>
      <c r="UZ64" s="385" t="str">
        <f t="shared" ref="UZ64" ca="1" si="5902">IF(AND(UY64&lt;&gt;"",UY64&gt;1),UZ12,"")</f>
        <v>Belgium</v>
      </c>
      <c r="VA64" s="385">
        <f ca="1">SUMPRODUCT((YE3:YE54=UZ64)*(YH3:YH54=UZ65)*(YI3:YI54="W"))+SUMPRODUCT((YE3:YE54=UZ64)*(YH3:YH54=UZ66)*(YI3:YI54="W"))+SUMPRODUCT((YE3:YE54=UZ64)*(YH3:YH54=UZ67)*(YI3:YI54="W"))+SUMPRODUCT((YE3:YE54=UZ64)*(YH3:YH54=UZ63)*(YI3:YI54="W"))+SUMPRODUCT((YE3:YE54=UZ65)*(YH3:YH54=UZ64)*(YJ3:YJ54="W"))+SUMPRODUCT((YE3:YE54=UZ66)*(YH3:YH54=UZ64)*(YJ3:YJ54="W"))+SUMPRODUCT((YE3:YE54=UZ67)*(YH3:YH54=UZ64)*(YJ3:YJ54="W"))+SUMPRODUCT((YE3:YE54=UZ63)*(YH3:YH54=UZ64)*(YJ3:YJ54="W"))</f>
        <v>0</v>
      </c>
      <c r="VB64" s="385">
        <f ca="1">SUMPRODUCT((YE3:YE54=UZ64)*(YH3:YH54=UZ65)*(YI3:YI54="D"))+SUMPRODUCT((YE3:YE54=UZ64)*(YH3:YH54=UZ66)*(YI3:YI54="D"))+SUMPRODUCT((YE3:YE54=UZ64)*(YH3:YH54=UZ67)*(YI3:YI54="D"))+SUMPRODUCT((YE3:YE54=UZ64)*(YH3:YH54=UZ63)*(YI3:YI54="D"))+SUMPRODUCT((YE3:YE54=UZ65)*(YH3:YH54=UZ64)*(YI3:YI54="D"))+SUMPRODUCT((YE3:YE54=UZ66)*(YH3:YH54=UZ64)*(YI3:YI54="D"))+SUMPRODUCT((YE3:YE54=UZ67)*(YH3:YH54=UZ64)*(YI3:YI54="D"))+SUMPRODUCT((YE3:YE54=UZ63)*(YH3:YH54=UZ64)*(YI3:YI54="D"))</f>
        <v>0</v>
      </c>
      <c r="VC64" s="385">
        <f ca="1">SUMPRODUCT((YE3:YE54=UZ64)*(YH3:YH54=UZ65)*(YI3:YI54="L"))+SUMPRODUCT((YE3:YE54=UZ64)*(YH3:YH54=UZ66)*(YI3:YI54="L"))+SUMPRODUCT((YE3:YE54=UZ64)*(YH3:YH54=UZ67)*(YI3:YI54="L"))+SUMPRODUCT((YE3:YE54=UZ64)*(YH3:YH54=UZ63)*(YI3:YI54="L"))+SUMPRODUCT((YE3:YE54=UZ65)*(YH3:YH54=UZ64)*(YJ3:YJ54="L"))+SUMPRODUCT((YE3:YE54=UZ66)*(YH3:YH54=UZ64)*(YJ3:YJ54="L"))+SUMPRODUCT((YE3:YE54=UZ67)*(YH3:YH54=UZ64)*(YJ3:YJ54="L"))+SUMPRODUCT((YE3:YE54=UZ63)*(YH3:YH54=UZ64)*(YJ3:YJ54="L"))</f>
        <v>0</v>
      </c>
      <c r="VD64" s="385">
        <f ca="1">SUMPRODUCT((YE3:YE54=UZ64)*(YH3:YH54=UZ65)*YF3:YF54)+SUMPRODUCT((YE3:YE54=UZ64)*(YH3:YH54=UZ66)*YF3:YF54)+SUMPRODUCT((YE3:YE54=UZ64)*(YH3:YH54=UZ67)*YF3:YF54)+SUMPRODUCT((YE3:YE54=UZ64)*(YH3:YH54=UZ63)*YF3:YF54)+SUMPRODUCT((YE3:YE54=UZ65)*(YH3:YH54=UZ64)*YG3:YG54)+SUMPRODUCT((YE3:YE54=UZ66)*(YH3:YH54=UZ64)*YG3:YG54)+SUMPRODUCT((YE3:YE54=UZ67)*(YH3:YH54=UZ64)*YG3:YG54)+SUMPRODUCT((YE3:YE54=UZ63)*(YH3:YH54=UZ64)*YG3:YG54)</f>
        <v>0</v>
      </c>
      <c r="VE64" s="385">
        <f ca="1">SUMPRODUCT((YE3:YE54=UZ64)*(YH3:YH54=UZ65)*YG3:YG54)+SUMPRODUCT((YE3:YE54=UZ64)*(YH3:YH54=UZ66)*YG3:YG54)+SUMPRODUCT((YE3:YE54=UZ64)*(YH3:YH54=UZ67)*YG3:YG54)+SUMPRODUCT((YE3:YE54=UZ64)*(YH3:YH54=UZ63)*YG3:YG54)+SUMPRODUCT((YE3:YE54=UZ65)*(YH3:YH54=UZ64)*YF3:YF54)+SUMPRODUCT((YE3:YE54=UZ66)*(YH3:YH54=UZ64)*YF3:YF54)+SUMPRODUCT((YE3:YE54=UZ67)*(YH3:YH54=UZ64)*YF3:YF54)+SUMPRODUCT((YE3:YE54=UZ63)*(YH3:YH54=UZ64)*YF3:YF54)</f>
        <v>0</v>
      </c>
      <c r="VF64" s="385">
        <f t="shared" ca="1" si="5763"/>
        <v>1000</v>
      </c>
      <c r="VG64" s="385">
        <f t="shared" ca="1" si="5764"/>
        <v>0</v>
      </c>
      <c r="VH64" s="385">
        <f ca="1">IF(UZ64&lt;&gt;"",VLOOKUP(UZ64,UG4:UM52,7,FALSE),"")</f>
        <v>1000</v>
      </c>
      <c r="VI64" s="385">
        <f ca="1">IF(UZ64&lt;&gt;"",VLOOKUP(UZ64,UG4:UM52,5,FALSE),"")</f>
        <v>0</v>
      </c>
      <c r="VJ64" s="385">
        <f ca="1">IF(UZ64&lt;&gt;"",VLOOKUP(UZ64,UG4:UO52,9,FALSE),"")</f>
        <v>15</v>
      </c>
      <c r="VK64" s="385">
        <f t="shared" ca="1" si="5765"/>
        <v>0</v>
      </c>
      <c r="VL64" s="385">
        <f t="shared" ref="VL64" ca="1" si="5903">IF(UZ64&lt;&gt;"",RANK(VK64,VK63:VK66),"")</f>
        <v>1</v>
      </c>
      <c r="VM64" s="385">
        <f t="shared" ref="VM64" ca="1" si="5904">IF(UZ64&lt;&gt;"",SUMPRODUCT((VK63:VK66=VK64)*(VF63:VF66&gt;VF64)),"")</f>
        <v>0</v>
      </c>
      <c r="VN64" s="385">
        <f t="shared" ref="VN64" ca="1" si="5905">IF(UZ64&lt;&gt;"",SUMPRODUCT((VK63:VK66=VK64)*(VF63:VF66=VF64)*(VD63:VD66&gt;VD64)),"")</f>
        <v>0</v>
      </c>
      <c r="VO64" s="385">
        <f t="shared" ref="VO64" ca="1" si="5906">IF(UZ64&lt;&gt;"",SUMPRODUCT((VK63:VK66=VK64)*(VF63:VF66=VF64)*(VD63:VD66=VD64)*(VH63:VH66&gt;VH64)),"")</f>
        <v>0</v>
      </c>
      <c r="VP64" s="385">
        <f t="shared" ref="VP64" ca="1" si="5907">IF(UZ64&lt;&gt;"",SUMPRODUCT((VK63:VK66=VK64)*(VF63:VF66=VF64)*(VD63:VD66=VD64)*(VH63:VH66=VH64)*(VI63:VI66&gt;VI64)),"")</f>
        <v>0</v>
      </c>
      <c r="VQ64" s="385">
        <f t="shared" ref="VQ64" ca="1" si="5908">IF(UZ64&lt;&gt;"",SUMPRODUCT((VK63:VK66=VK64)*(VF63:VF66=VF64)*(VD63:VD66=VD64)*(VH63:VH66=VH64)*(VI63:VI66=VI64)*(VJ63:VJ66&gt;VJ64)),"")</f>
        <v>2</v>
      </c>
      <c r="VR64" s="385">
        <f t="shared" ca="1" si="5772"/>
        <v>3</v>
      </c>
      <c r="VS64" s="385" t="str">
        <f t="shared" ref="VS64" ca="1" si="5909">IF(VT12&lt;&gt;"",SUMPRODUCT((WA11:WA14=WA12)*(VZ11:VZ14=VZ12)*(VX11:VX14=VX12)*(VY11:VY14=VY12)),"")</f>
        <v/>
      </c>
      <c r="VT64" s="385" t="str">
        <f t="shared" ref="VT64" ca="1" si="5910">IF(AND(VS64&lt;&gt;"",VS64&gt;1),VT12,"")</f>
        <v/>
      </c>
      <c r="VU64" s="385">
        <f ca="1">SUMPRODUCT((YE3:YE54=VT64)*(YH3:YH54=VT65)*(YI3:YI54="W"))+SUMPRODUCT((YE3:YE54=VT64)*(YH3:YH54=VT66)*(YI3:YI54="W"))+SUMPRODUCT((YE3:YE54=VT64)*(YH3:YH54=VT67)*(YI3:YI54="W"))+SUMPRODUCT((YE3:YE54=VT65)*(YH3:YH54=VT64)*(YJ3:YJ54="W"))+SUMPRODUCT((YE3:YE54=VT66)*(YH3:YH54=VT64)*(YJ3:YJ54="W"))+SUMPRODUCT((YE3:YE54=VT67)*(YH3:YH54=VT64)*(YJ3:YJ54="W"))</f>
        <v>0</v>
      </c>
      <c r="VV64" s="385">
        <f ca="1">SUMPRODUCT((YE3:YE54=VT64)*(YH3:YH54=VT65)*(YI3:YI54="D"))+SUMPRODUCT((YE3:YE54=VT64)*(YH3:YH54=VT66)*(YI3:YI54="D"))+SUMPRODUCT((YE3:YE54=VT64)*(YH3:YH54=VT67)*(YI3:YI54="D"))+SUMPRODUCT((YE3:YE54=VT65)*(YH3:YH54=VT64)*(YI3:YI54="D"))+SUMPRODUCT((YE3:YE54=VT66)*(YH3:YH54=VT64)*(YI3:YI54="D"))+SUMPRODUCT((YE3:YE54=VT67)*(YH3:YH54=VT64)*(YI3:YI54="D"))</f>
        <v>0</v>
      </c>
      <c r="VW64" s="385">
        <f ca="1">SUMPRODUCT((YE3:YE54=VT64)*(YH3:YH54=VT65)*(YI3:YI54="L"))+SUMPRODUCT((YE3:YE54=VT64)*(YH3:YH54=VT66)*(YI3:YI54="L"))+SUMPRODUCT((YE3:YE54=VT64)*(YH3:YH54=VT67)*(YI3:YI54="L"))+SUMPRODUCT((YE3:YE54=VT65)*(YH3:YH54=VT64)*(YJ3:YJ54="L"))+SUMPRODUCT((YE3:YE54=VT66)*(YH3:YH54=VT64)*(YJ3:YJ54="L"))+SUMPRODUCT((YE3:YE54=VT67)*(YH3:YH54=VT64)*(YJ3:YJ54="L"))</f>
        <v>0</v>
      </c>
      <c r="VX64" s="385">
        <f ca="1">SUMPRODUCT((YE3:YE54=VT64)*(YH3:YH54=VT65)*YF3:YF54)+SUMPRODUCT((YE3:YE54=VT64)*(YH3:YH54=VT66)*YF3:YF54)+SUMPRODUCT((YE3:YE54=VT64)*(YH3:YH54=VT67)*YF3:YF54)+SUMPRODUCT((YE3:YE54=VT64)*(YH3:YH54=VT63)*YF3:YF54)+SUMPRODUCT((YE3:YE54=VT65)*(YH3:YH54=VT64)*YG3:YG54)+SUMPRODUCT((YE3:YE54=VT66)*(YH3:YH54=VT64)*YG3:YG54)+SUMPRODUCT((YE3:YE54=VT67)*(YH3:YH54=VT64)*YG3:YG54)+SUMPRODUCT((YE3:YE54=VT63)*(YH3:YH54=VT64)*YG3:YG54)</f>
        <v>0</v>
      </c>
      <c r="VY64" s="385">
        <f ca="1">SUMPRODUCT((YE3:YE54=VT64)*(YH3:YH54=VT65)*YG3:YG54)+SUMPRODUCT((YE3:YE54=VT64)*(YH3:YH54=VT66)*YG3:YG54)+SUMPRODUCT((YE3:YE54=VT64)*(YH3:YH54=VT67)*YG3:YG54)+SUMPRODUCT((YE3:YE54=VT64)*(YH3:YH54=VT63)*YG3:YG54)+SUMPRODUCT((YE3:YE54=VT65)*(YH3:YH54=VT64)*YF3:YF54)+SUMPRODUCT((YE3:YE54=VT66)*(YH3:YH54=VT64)*YF3:YF54)+SUMPRODUCT((YE3:YE54=VT67)*(YH3:YH54=VT64)*YF3:YF54)+SUMPRODUCT((YE3:YE54=VT63)*(YH3:YH54=VT64)*YF3:YF54)</f>
        <v>0</v>
      </c>
      <c r="VZ64" s="385">
        <f t="shared" ref="VZ64:VZ66" ca="1" si="5911">VX64-VY64+1000</f>
        <v>1000</v>
      </c>
      <c r="WA64" s="385" t="str">
        <f t="shared" ref="WA64:WA66" ca="1" si="5912">IF(VT64&lt;&gt;"",VU64*3+VV64*1,"")</f>
        <v/>
      </c>
      <c r="WB64" s="385" t="str">
        <f ca="1">IF(VT64&lt;&gt;"",VLOOKUP(VT64,UG4:UM52,7,FALSE),"")</f>
        <v/>
      </c>
      <c r="WC64" s="385" t="str">
        <f ca="1">IF(VT64&lt;&gt;"",VLOOKUP(VT64,UG4:UM52,5,FALSE),"")</f>
        <v/>
      </c>
      <c r="WD64" s="385" t="str">
        <f ca="1">IF(VT64&lt;&gt;"",VLOOKUP(VT64,UG4:UO52,9,FALSE),"")</f>
        <v/>
      </c>
      <c r="WE64" s="385" t="str">
        <f t="shared" ref="WE64:WE66" ca="1" si="5913">WA64</f>
        <v/>
      </c>
      <c r="WF64" s="385" t="str">
        <f t="shared" ref="WF64" ca="1" si="5914">IF(VT64&lt;&gt;"",RANK(WE64,WE63:WE66),"")</f>
        <v/>
      </c>
      <c r="WG64" s="385" t="str">
        <f t="shared" ref="WG64" ca="1" si="5915">IF(VT64&lt;&gt;"",SUMPRODUCT((WE63:WE66=WE64)*(VZ63:VZ66&gt;VZ64)),"")</f>
        <v/>
      </c>
      <c r="WH64" s="385" t="str">
        <f t="shared" ref="WH64" ca="1" si="5916">IF(VT64&lt;&gt;"",SUMPRODUCT((WE63:WE66=WE64)*(VZ63:VZ66=VZ64)*(VX63:VX66&gt;VX64)),"")</f>
        <v/>
      </c>
      <c r="WI64" s="385" t="str">
        <f t="shared" ref="WI64" ca="1" si="5917">IF(VT64&lt;&gt;"",SUMPRODUCT((WE63:WE66=WE64)*(VZ63:VZ66=VZ64)*(VX63:VX66=VX64)*(WB63:WB66&gt;WB64)),"")</f>
        <v/>
      </c>
      <c r="WJ64" s="385" t="str">
        <f t="shared" ref="WJ64" ca="1" si="5918">IF(VT64&lt;&gt;"",SUMPRODUCT((WE63:WE66=WE64)*(VZ63:VZ66=VZ64)*(VX63:VX66=VX64)*(WB63:WB66=WB64)*(WC63:WC66&gt;WC64)),"")</f>
        <v/>
      </c>
      <c r="WK64" s="385" t="str">
        <f t="shared" ref="WK64" ca="1" si="5919">IF(VT64&lt;&gt;"",SUMPRODUCT((WE63:WE66=WE64)*(VZ63:VZ66=VZ64)*(VX63:VX66=VX64)*(WB63:WB66=WB64)*(WC63:WC66=WC64)*(WD63:WD66&gt;WD64)),"")</f>
        <v/>
      </c>
      <c r="WL64" s="385" t="str">
        <f t="shared" ref="WL64:WL66" ca="1" si="5920">IF(VT64&lt;&gt;"",SUM(WF64:WK64)+1,"")</f>
        <v/>
      </c>
      <c r="YT64" s="385">
        <f ca="1">IF(COUNTIF(YT11:YT14,4)=4,1,SUMPRODUCT((YT11:YT14=YT12)*(YS11:YS14=YS12)*(YQ11:YQ14&gt;YQ12))+1)</f>
        <v>1</v>
      </c>
      <c r="ZE64" s="385">
        <f t="shared" ref="ZE64" ca="1" si="5921">IF(ZF12&lt;&gt;"",SUMPRODUCT((ZM11:ZM14=ZM12)*(ZL11:ZL14=ZL12)*(ZJ11:ZJ14=ZJ12)*(ZK11:ZK14=ZK12)),"")</f>
        <v>4</v>
      </c>
      <c r="ZF64" s="385" t="str">
        <f t="shared" ref="ZF64" ca="1" si="5922">IF(AND(ZE64&lt;&gt;"",ZE64&gt;1),ZF12,"")</f>
        <v>Belgium</v>
      </c>
      <c r="ZG64" s="385">
        <f ca="1">SUMPRODUCT((ACK3:ACK54=ZF64)*(ACN3:ACN54=ZF65)*(ACO3:ACO54="W"))+SUMPRODUCT((ACK3:ACK54=ZF64)*(ACN3:ACN54=ZF66)*(ACO3:ACO54="W"))+SUMPRODUCT((ACK3:ACK54=ZF64)*(ACN3:ACN54=ZF67)*(ACO3:ACO54="W"))+SUMPRODUCT((ACK3:ACK54=ZF64)*(ACN3:ACN54=ZF63)*(ACO3:ACO54="W"))+SUMPRODUCT((ACK3:ACK54=ZF65)*(ACN3:ACN54=ZF64)*(ACP3:ACP54="W"))+SUMPRODUCT((ACK3:ACK54=ZF66)*(ACN3:ACN54=ZF64)*(ACP3:ACP54="W"))+SUMPRODUCT((ACK3:ACK54=ZF67)*(ACN3:ACN54=ZF64)*(ACP3:ACP54="W"))+SUMPRODUCT((ACK3:ACK54=ZF63)*(ACN3:ACN54=ZF64)*(ACP3:ACP54="W"))</f>
        <v>0</v>
      </c>
      <c r="ZH64" s="385">
        <f ca="1">SUMPRODUCT((ACK3:ACK54=ZF64)*(ACN3:ACN54=ZF65)*(ACO3:ACO54="D"))+SUMPRODUCT((ACK3:ACK54=ZF64)*(ACN3:ACN54=ZF66)*(ACO3:ACO54="D"))+SUMPRODUCT((ACK3:ACK54=ZF64)*(ACN3:ACN54=ZF67)*(ACO3:ACO54="D"))+SUMPRODUCT((ACK3:ACK54=ZF64)*(ACN3:ACN54=ZF63)*(ACO3:ACO54="D"))+SUMPRODUCT((ACK3:ACK54=ZF65)*(ACN3:ACN54=ZF64)*(ACO3:ACO54="D"))+SUMPRODUCT((ACK3:ACK54=ZF66)*(ACN3:ACN54=ZF64)*(ACO3:ACO54="D"))+SUMPRODUCT((ACK3:ACK54=ZF67)*(ACN3:ACN54=ZF64)*(ACO3:ACO54="D"))+SUMPRODUCT((ACK3:ACK54=ZF63)*(ACN3:ACN54=ZF64)*(ACO3:ACO54="D"))</f>
        <v>0</v>
      </c>
      <c r="ZI64" s="385">
        <f ca="1">SUMPRODUCT((ACK3:ACK54=ZF64)*(ACN3:ACN54=ZF65)*(ACO3:ACO54="L"))+SUMPRODUCT((ACK3:ACK54=ZF64)*(ACN3:ACN54=ZF66)*(ACO3:ACO54="L"))+SUMPRODUCT((ACK3:ACK54=ZF64)*(ACN3:ACN54=ZF67)*(ACO3:ACO54="L"))+SUMPRODUCT((ACK3:ACK54=ZF64)*(ACN3:ACN54=ZF63)*(ACO3:ACO54="L"))+SUMPRODUCT((ACK3:ACK54=ZF65)*(ACN3:ACN54=ZF64)*(ACP3:ACP54="L"))+SUMPRODUCT((ACK3:ACK54=ZF66)*(ACN3:ACN54=ZF64)*(ACP3:ACP54="L"))+SUMPRODUCT((ACK3:ACK54=ZF67)*(ACN3:ACN54=ZF64)*(ACP3:ACP54="L"))+SUMPRODUCT((ACK3:ACK54=ZF63)*(ACN3:ACN54=ZF64)*(ACP3:ACP54="L"))</f>
        <v>0</v>
      </c>
      <c r="ZJ64" s="385">
        <f ca="1">SUMPRODUCT((ACK3:ACK54=ZF64)*(ACN3:ACN54=ZF65)*ACL3:ACL54)+SUMPRODUCT((ACK3:ACK54=ZF64)*(ACN3:ACN54=ZF66)*ACL3:ACL54)+SUMPRODUCT((ACK3:ACK54=ZF64)*(ACN3:ACN54=ZF67)*ACL3:ACL54)+SUMPRODUCT((ACK3:ACK54=ZF64)*(ACN3:ACN54=ZF63)*ACL3:ACL54)+SUMPRODUCT((ACK3:ACK54=ZF65)*(ACN3:ACN54=ZF64)*ACM3:ACM54)+SUMPRODUCT((ACK3:ACK54=ZF66)*(ACN3:ACN54=ZF64)*ACM3:ACM54)+SUMPRODUCT((ACK3:ACK54=ZF67)*(ACN3:ACN54=ZF64)*ACM3:ACM54)+SUMPRODUCT((ACK3:ACK54=ZF63)*(ACN3:ACN54=ZF64)*ACM3:ACM54)</f>
        <v>0</v>
      </c>
      <c r="ZK64" s="385">
        <f ca="1">SUMPRODUCT((ACK3:ACK54=ZF64)*(ACN3:ACN54=ZF65)*ACM3:ACM54)+SUMPRODUCT((ACK3:ACK54=ZF64)*(ACN3:ACN54=ZF66)*ACM3:ACM54)+SUMPRODUCT((ACK3:ACK54=ZF64)*(ACN3:ACN54=ZF67)*ACM3:ACM54)+SUMPRODUCT((ACK3:ACK54=ZF64)*(ACN3:ACN54=ZF63)*ACM3:ACM54)+SUMPRODUCT((ACK3:ACK54=ZF65)*(ACN3:ACN54=ZF64)*ACL3:ACL54)+SUMPRODUCT((ACK3:ACK54=ZF66)*(ACN3:ACN54=ZF64)*ACL3:ACL54)+SUMPRODUCT((ACK3:ACK54=ZF67)*(ACN3:ACN54=ZF64)*ACL3:ACL54)+SUMPRODUCT((ACK3:ACK54=ZF63)*(ACN3:ACN54=ZF64)*ACL3:ACL54)</f>
        <v>0</v>
      </c>
      <c r="ZL64" s="385">
        <f t="shared" ca="1" si="5775"/>
        <v>1000</v>
      </c>
      <c r="ZM64" s="385">
        <f t="shared" ca="1" si="5776"/>
        <v>0</v>
      </c>
      <c r="ZN64" s="385">
        <f ca="1">IF(ZF64&lt;&gt;"",VLOOKUP(ZF64,YM4:YS52,7,FALSE),"")</f>
        <v>1000</v>
      </c>
      <c r="ZO64" s="385">
        <f ca="1">IF(ZF64&lt;&gt;"",VLOOKUP(ZF64,YM4:YS52,5,FALSE),"")</f>
        <v>0</v>
      </c>
      <c r="ZP64" s="385">
        <f ca="1">IF(ZF64&lt;&gt;"",VLOOKUP(ZF64,YM4:YU52,9,FALSE),"")</f>
        <v>15</v>
      </c>
      <c r="ZQ64" s="385">
        <f t="shared" ca="1" si="5777"/>
        <v>0</v>
      </c>
      <c r="ZR64" s="385">
        <f t="shared" ref="ZR64" ca="1" si="5923">IF(ZF64&lt;&gt;"",RANK(ZQ64,ZQ63:ZQ66),"")</f>
        <v>1</v>
      </c>
      <c r="ZS64" s="385">
        <f t="shared" ref="ZS64" ca="1" si="5924">IF(ZF64&lt;&gt;"",SUMPRODUCT((ZQ63:ZQ66=ZQ64)*(ZL63:ZL66&gt;ZL64)),"")</f>
        <v>0</v>
      </c>
      <c r="ZT64" s="385">
        <f t="shared" ref="ZT64" ca="1" si="5925">IF(ZF64&lt;&gt;"",SUMPRODUCT((ZQ63:ZQ66=ZQ64)*(ZL63:ZL66=ZL64)*(ZJ63:ZJ66&gt;ZJ64)),"")</f>
        <v>0</v>
      </c>
      <c r="ZU64" s="385">
        <f t="shared" ref="ZU64" ca="1" si="5926">IF(ZF64&lt;&gt;"",SUMPRODUCT((ZQ63:ZQ66=ZQ64)*(ZL63:ZL66=ZL64)*(ZJ63:ZJ66=ZJ64)*(ZN63:ZN66&gt;ZN64)),"")</f>
        <v>0</v>
      </c>
      <c r="ZV64" s="385">
        <f t="shared" ref="ZV64" ca="1" si="5927">IF(ZF64&lt;&gt;"",SUMPRODUCT((ZQ63:ZQ66=ZQ64)*(ZL63:ZL66=ZL64)*(ZJ63:ZJ66=ZJ64)*(ZN63:ZN66=ZN64)*(ZO63:ZO66&gt;ZO64)),"")</f>
        <v>0</v>
      </c>
      <c r="ZW64" s="385">
        <f t="shared" ref="ZW64" ca="1" si="5928">IF(ZF64&lt;&gt;"",SUMPRODUCT((ZQ63:ZQ66=ZQ64)*(ZL63:ZL66=ZL64)*(ZJ63:ZJ66=ZJ64)*(ZN63:ZN66=ZN64)*(ZO63:ZO66=ZO64)*(ZP63:ZP66&gt;ZP64)),"")</f>
        <v>2</v>
      </c>
      <c r="ZX64" s="385">
        <f t="shared" ca="1" si="5784"/>
        <v>3</v>
      </c>
      <c r="ZY64" s="385" t="str">
        <f t="shared" ref="ZY64" ca="1" si="5929">IF(ZZ12&lt;&gt;"",SUMPRODUCT((AAG11:AAG14=AAG12)*(AAF11:AAF14=AAF12)*(AAD11:AAD14=AAD12)*(AAE11:AAE14=AAE12)),"")</f>
        <v/>
      </c>
      <c r="ZZ64" s="385" t="str">
        <f t="shared" ref="ZZ64" ca="1" si="5930">IF(AND(ZY64&lt;&gt;"",ZY64&gt;1),ZZ12,"")</f>
        <v/>
      </c>
      <c r="AAA64" s="385">
        <f ca="1">SUMPRODUCT((ACK3:ACK54=ZZ64)*(ACN3:ACN54=ZZ65)*(ACO3:ACO54="W"))+SUMPRODUCT((ACK3:ACK54=ZZ64)*(ACN3:ACN54=ZZ66)*(ACO3:ACO54="W"))+SUMPRODUCT((ACK3:ACK54=ZZ64)*(ACN3:ACN54=ZZ67)*(ACO3:ACO54="W"))+SUMPRODUCT((ACK3:ACK54=ZZ65)*(ACN3:ACN54=ZZ64)*(ACP3:ACP54="W"))+SUMPRODUCT((ACK3:ACK54=ZZ66)*(ACN3:ACN54=ZZ64)*(ACP3:ACP54="W"))+SUMPRODUCT((ACK3:ACK54=ZZ67)*(ACN3:ACN54=ZZ64)*(ACP3:ACP54="W"))</f>
        <v>0</v>
      </c>
      <c r="AAB64" s="385">
        <f ca="1">SUMPRODUCT((ACK3:ACK54=ZZ64)*(ACN3:ACN54=ZZ65)*(ACO3:ACO54="D"))+SUMPRODUCT((ACK3:ACK54=ZZ64)*(ACN3:ACN54=ZZ66)*(ACO3:ACO54="D"))+SUMPRODUCT((ACK3:ACK54=ZZ64)*(ACN3:ACN54=ZZ67)*(ACO3:ACO54="D"))+SUMPRODUCT((ACK3:ACK54=ZZ65)*(ACN3:ACN54=ZZ64)*(ACO3:ACO54="D"))+SUMPRODUCT((ACK3:ACK54=ZZ66)*(ACN3:ACN54=ZZ64)*(ACO3:ACO54="D"))+SUMPRODUCT((ACK3:ACK54=ZZ67)*(ACN3:ACN54=ZZ64)*(ACO3:ACO54="D"))</f>
        <v>0</v>
      </c>
      <c r="AAC64" s="385">
        <f ca="1">SUMPRODUCT((ACK3:ACK54=ZZ64)*(ACN3:ACN54=ZZ65)*(ACO3:ACO54="L"))+SUMPRODUCT((ACK3:ACK54=ZZ64)*(ACN3:ACN54=ZZ66)*(ACO3:ACO54="L"))+SUMPRODUCT((ACK3:ACK54=ZZ64)*(ACN3:ACN54=ZZ67)*(ACO3:ACO54="L"))+SUMPRODUCT((ACK3:ACK54=ZZ65)*(ACN3:ACN54=ZZ64)*(ACP3:ACP54="L"))+SUMPRODUCT((ACK3:ACK54=ZZ66)*(ACN3:ACN54=ZZ64)*(ACP3:ACP54="L"))+SUMPRODUCT((ACK3:ACK54=ZZ67)*(ACN3:ACN54=ZZ64)*(ACP3:ACP54="L"))</f>
        <v>0</v>
      </c>
      <c r="AAD64" s="385">
        <f ca="1">SUMPRODUCT((ACK3:ACK54=ZZ64)*(ACN3:ACN54=ZZ65)*ACL3:ACL54)+SUMPRODUCT((ACK3:ACK54=ZZ64)*(ACN3:ACN54=ZZ66)*ACL3:ACL54)+SUMPRODUCT((ACK3:ACK54=ZZ64)*(ACN3:ACN54=ZZ67)*ACL3:ACL54)+SUMPRODUCT((ACK3:ACK54=ZZ64)*(ACN3:ACN54=ZZ63)*ACL3:ACL54)+SUMPRODUCT((ACK3:ACK54=ZZ65)*(ACN3:ACN54=ZZ64)*ACM3:ACM54)+SUMPRODUCT((ACK3:ACK54=ZZ66)*(ACN3:ACN54=ZZ64)*ACM3:ACM54)+SUMPRODUCT((ACK3:ACK54=ZZ67)*(ACN3:ACN54=ZZ64)*ACM3:ACM54)+SUMPRODUCT((ACK3:ACK54=ZZ63)*(ACN3:ACN54=ZZ64)*ACM3:ACM54)</f>
        <v>0</v>
      </c>
      <c r="AAE64" s="385">
        <f ca="1">SUMPRODUCT((ACK3:ACK54=ZZ64)*(ACN3:ACN54=ZZ65)*ACM3:ACM54)+SUMPRODUCT((ACK3:ACK54=ZZ64)*(ACN3:ACN54=ZZ66)*ACM3:ACM54)+SUMPRODUCT((ACK3:ACK54=ZZ64)*(ACN3:ACN54=ZZ67)*ACM3:ACM54)+SUMPRODUCT((ACK3:ACK54=ZZ64)*(ACN3:ACN54=ZZ63)*ACM3:ACM54)+SUMPRODUCT((ACK3:ACK54=ZZ65)*(ACN3:ACN54=ZZ64)*ACL3:ACL54)+SUMPRODUCT((ACK3:ACK54=ZZ66)*(ACN3:ACN54=ZZ64)*ACL3:ACL54)+SUMPRODUCT((ACK3:ACK54=ZZ67)*(ACN3:ACN54=ZZ64)*ACL3:ACL54)+SUMPRODUCT((ACK3:ACK54=ZZ63)*(ACN3:ACN54=ZZ64)*ACL3:ACL54)</f>
        <v>0</v>
      </c>
      <c r="AAF64" s="385">
        <f t="shared" ref="AAF64:AAF66" ca="1" si="5931">AAD64-AAE64+1000</f>
        <v>1000</v>
      </c>
      <c r="AAG64" s="385" t="str">
        <f t="shared" ref="AAG64:AAG66" ca="1" si="5932">IF(ZZ64&lt;&gt;"",AAA64*3+AAB64*1,"")</f>
        <v/>
      </c>
      <c r="AAH64" s="385" t="str">
        <f ca="1">IF(ZZ64&lt;&gt;"",VLOOKUP(ZZ64,YM4:YS52,7,FALSE),"")</f>
        <v/>
      </c>
      <c r="AAI64" s="385" t="str">
        <f ca="1">IF(ZZ64&lt;&gt;"",VLOOKUP(ZZ64,YM4:YS52,5,FALSE),"")</f>
        <v/>
      </c>
      <c r="AAJ64" s="385" t="str">
        <f ca="1">IF(ZZ64&lt;&gt;"",VLOOKUP(ZZ64,YM4:YU52,9,FALSE),"")</f>
        <v/>
      </c>
      <c r="AAK64" s="385" t="str">
        <f t="shared" ref="AAK64:AAK66" ca="1" si="5933">AAG64</f>
        <v/>
      </c>
      <c r="AAL64" s="385" t="str">
        <f t="shared" ref="AAL64" ca="1" si="5934">IF(ZZ64&lt;&gt;"",RANK(AAK64,AAK63:AAK66),"")</f>
        <v/>
      </c>
      <c r="AAM64" s="385" t="str">
        <f t="shared" ref="AAM64" ca="1" si="5935">IF(ZZ64&lt;&gt;"",SUMPRODUCT((AAK63:AAK66=AAK64)*(AAF63:AAF66&gt;AAF64)),"")</f>
        <v/>
      </c>
      <c r="AAN64" s="385" t="str">
        <f t="shared" ref="AAN64" ca="1" si="5936">IF(ZZ64&lt;&gt;"",SUMPRODUCT((AAK63:AAK66=AAK64)*(AAF63:AAF66=AAF64)*(AAD63:AAD66&gt;AAD64)),"")</f>
        <v/>
      </c>
      <c r="AAO64" s="385" t="str">
        <f t="shared" ref="AAO64" ca="1" si="5937">IF(ZZ64&lt;&gt;"",SUMPRODUCT((AAK63:AAK66=AAK64)*(AAF63:AAF66=AAF64)*(AAD63:AAD66=AAD64)*(AAH63:AAH66&gt;AAH64)),"")</f>
        <v/>
      </c>
      <c r="AAP64" s="385" t="str">
        <f t="shared" ref="AAP64" ca="1" si="5938">IF(ZZ64&lt;&gt;"",SUMPRODUCT((AAK63:AAK66=AAK64)*(AAF63:AAF66=AAF64)*(AAD63:AAD66=AAD64)*(AAH63:AAH66=AAH64)*(AAI63:AAI66&gt;AAI64)),"")</f>
        <v/>
      </c>
      <c r="AAQ64" s="385" t="str">
        <f t="shared" ref="AAQ64" ca="1" si="5939">IF(ZZ64&lt;&gt;"",SUMPRODUCT((AAK63:AAK66=AAK64)*(AAF63:AAF66=AAF64)*(AAD63:AAD66=AAD64)*(AAH63:AAH66=AAH64)*(AAI63:AAI66=AAI64)*(AAJ63:AAJ66&gt;AAJ64)),"")</f>
        <v/>
      </c>
      <c r="AAR64" s="385" t="str">
        <f t="shared" ref="AAR64:AAR66" ca="1" si="5940">IF(ZZ64&lt;&gt;"",SUM(AAL64:AAQ64)+1,"")</f>
        <v/>
      </c>
      <c r="ACZ64" s="385">
        <f ca="1">IF(COUNTIF(ACZ11:ACZ14,4)=4,1,SUMPRODUCT((ACZ11:ACZ14=ACZ12)*(ACY11:ACY14=ACY12)*(ACW11:ACW14&gt;ACW12))+1)</f>
        <v>1</v>
      </c>
      <c r="ADK64" s="385">
        <f t="shared" ref="ADK64" ca="1" si="5941">IF(ADL12&lt;&gt;"",SUMPRODUCT((ADS11:ADS14=ADS12)*(ADR11:ADR14=ADR12)*(ADP11:ADP14=ADP12)*(ADQ11:ADQ14=ADQ12)),"")</f>
        <v>4</v>
      </c>
      <c r="ADL64" s="385" t="str">
        <f t="shared" ref="ADL64" ca="1" si="5942">IF(AND(ADK64&lt;&gt;"",ADK64&gt;1),ADL12,"")</f>
        <v>Belgium</v>
      </c>
      <c r="ADM64" s="385">
        <f ca="1">SUMPRODUCT((AGQ3:AGQ54=ADL64)*(AGT3:AGT54=ADL65)*(AGU3:AGU54="W"))+SUMPRODUCT((AGQ3:AGQ54=ADL64)*(AGT3:AGT54=ADL66)*(AGU3:AGU54="W"))+SUMPRODUCT((AGQ3:AGQ54=ADL64)*(AGT3:AGT54=ADL67)*(AGU3:AGU54="W"))+SUMPRODUCT((AGQ3:AGQ54=ADL64)*(AGT3:AGT54=ADL63)*(AGU3:AGU54="W"))+SUMPRODUCT((AGQ3:AGQ54=ADL65)*(AGT3:AGT54=ADL64)*(AGV3:AGV54="W"))+SUMPRODUCT((AGQ3:AGQ54=ADL66)*(AGT3:AGT54=ADL64)*(AGV3:AGV54="W"))+SUMPRODUCT((AGQ3:AGQ54=ADL67)*(AGT3:AGT54=ADL64)*(AGV3:AGV54="W"))+SUMPRODUCT((AGQ3:AGQ54=ADL63)*(AGT3:AGT54=ADL64)*(AGV3:AGV54="W"))</f>
        <v>0</v>
      </c>
      <c r="ADN64" s="385">
        <f ca="1">SUMPRODUCT((AGQ3:AGQ54=ADL64)*(AGT3:AGT54=ADL65)*(AGU3:AGU54="D"))+SUMPRODUCT((AGQ3:AGQ54=ADL64)*(AGT3:AGT54=ADL66)*(AGU3:AGU54="D"))+SUMPRODUCT((AGQ3:AGQ54=ADL64)*(AGT3:AGT54=ADL67)*(AGU3:AGU54="D"))+SUMPRODUCT((AGQ3:AGQ54=ADL64)*(AGT3:AGT54=ADL63)*(AGU3:AGU54="D"))+SUMPRODUCT((AGQ3:AGQ54=ADL65)*(AGT3:AGT54=ADL64)*(AGU3:AGU54="D"))+SUMPRODUCT((AGQ3:AGQ54=ADL66)*(AGT3:AGT54=ADL64)*(AGU3:AGU54="D"))+SUMPRODUCT((AGQ3:AGQ54=ADL67)*(AGT3:AGT54=ADL64)*(AGU3:AGU54="D"))+SUMPRODUCT((AGQ3:AGQ54=ADL63)*(AGT3:AGT54=ADL64)*(AGU3:AGU54="D"))</f>
        <v>0</v>
      </c>
      <c r="ADO64" s="385">
        <f ca="1">SUMPRODUCT((AGQ3:AGQ54=ADL64)*(AGT3:AGT54=ADL65)*(AGU3:AGU54="L"))+SUMPRODUCT((AGQ3:AGQ54=ADL64)*(AGT3:AGT54=ADL66)*(AGU3:AGU54="L"))+SUMPRODUCT((AGQ3:AGQ54=ADL64)*(AGT3:AGT54=ADL67)*(AGU3:AGU54="L"))+SUMPRODUCT((AGQ3:AGQ54=ADL64)*(AGT3:AGT54=ADL63)*(AGU3:AGU54="L"))+SUMPRODUCT((AGQ3:AGQ54=ADL65)*(AGT3:AGT54=ADL64)*(AGV3:AGV54="L"))+SUMPRODUCT((AGQ3:AGQ54=ADL66)*(AGT3:AGT54=ADL64)*(AGV3:AGV54="L"))+SUMPRODUCT((AGQ3:AGQ54=ADL67)*(AGT3:AGT54=ADL64)*(AGV3:AGV54="L"))+SUMPRODUCT((AGQ3:AGQ54=ADL63)*(AGT3:AGT54=ADL64)*(AGV3:AGV54="L"))</f>
        <v>0</v>
      </c>
      <c r="ADP64" s="385">
        <f ca="1">SUMPRODUCT((AGQ3:AGQ54=ADL64)*(AGT3:AGT54=ADL65)*AGR3:AGR54)+SUMPRODUCT((AGQ3:AGQ54=ADL64)*(AGT3:AGT54=ADL66)*AGR3:AGR54)+SUMPRODUCT((AGQ3:AGQ54=ADL64)*(AGT3:AGT54=ADL67)*AGR3:AGR54)+SUMPRODUCT((AGQ3:AGQ54=ADL64)*(AGT3:AGT54=ADL63)*AGR3:AGR54)+SUMPRODUCT((AGQ3:AGQ54=ADL65)*(AGT3:AGT54=ADL64)*AGS3:AGS54)+SUMPRODUCT((AGQ3:AGQ54=ADL66)*(AGT3:AGT54=ADL64)*AGS3:AGS54)+SUMPRODUCT((AGQ3:AGQ54=ADL67)*(AGT3:AGT54=ADL64)*AGS3:AGS54)+SUMPRODUCT((AGQ3:AGQ54=ADL63)*(AGT3:AGT54=ADL64)*AGS3:AGS54)</f>
        <v>0</v>
      </c>
      <c r="ADQ64" s="385">
        <f ca="1">SUMPRODUCT((AGQ3:AGQ54=ADL64)*(AGT3:AGT54=ADL65)*AGS3:AGS54)+SUMPRODUCT((AGQ3:AGQ54=ADL64)*(AGT3:AGT54=ADL66)*AGS3:AGS54)+SUMPRODUCT((AGQ3:AGQ54=ADL64)*(AGT3:AGT54=ADL67)*AGS3:AGS54)+SUMPRODUCT((AGQ3:AGQ54=ADL64)*(AGT3:AGT54=ADL63)*AGS3:AGS54)+SUMPRODUCT((AGQ3:AGQ54=ADL65)*(AGT3:AGT54=ADL64)*AGR3:AGR54)+SUMPRODUCT((AGQ3:AGQ54=ADL66)*(AGT3:AGT54=ADL64)*AGR3:AGR54)+SUMPRODUCT((AGQ3:AGQ54=ADL67)*(AGT3:AGT54=ADL64)*AGR3:AGR54)+SUMPRODUCT((AGQ3:AGQ54=ADL63)*(AGT3:AGT54=ADL64)*AGR3:AGR54)</f>
        <v>0</v>
      </c>
      <c r="ADR64" s="385">
        <f t="shared" ca="1" si="5787"/>
        <v>1000</v>
      </c>
      <c r="ADS64" s="385">
        <f t="shared" ca="1" si="5788"/>
        <v>0</v>
      </c>
      <c r="ADT64" s="385">
        <f ca="1">IF(ADL64&lt;&gt;"",VLOOKUP(ADL64,ACS4:ACY52,7,FALSE),"")</f>
        <v>1000</v>
      </c>
      <c r="ADU64" s="385">
        <f ca="1">IF(ADL64&lt;&gt;"",VLOOKUP(ADL64,ACS4:ACY52,5,FALSE),"")</f>
        <v>0</v>
      </c>
      <c r="ADV64" s="385">
        <f ca="1">IF(ADL64&lt;&gt;"",VLOOKUP(ADL64,ACS4:ADA52,9,FALSE),"")</f>
        <v>15</v>
      </c>
      <c r="ADW64" s="385">
        <f t="shared" ca="1" si="5789"/>
        <v>0</v>
      </c>
      <c r="ADX64" s="385">
        <f t="shared" ref="ADX64" ca="1" si="5943">IF(ADL64&lt;&gt;"",RANK(ADW64,ADW63:ADW66),"")</f>
        <v>1</v>
      </c>
      <c r="ADY64" s="385">
        <f t="shared" ref="ADY64" ca="1" si="5944">IF(ADL64&lt;&gt;"",SUMPRODUCT((ADW63:ADW66=ADW64)*(ADR63:ADR66&gt;ADR64)),"")</f>
        <v>0</v>
      </c>
      <c r="ADZ64" s="385">
        <f t="shared" ref="ADZ64" ca="1" si="5945">IF(ADL64&lt;&gt;"",SUMPRODUCT((ADW63:ADW66=ADW64)*(ADR63:ADR66=ADR64)*(ADP63:ADP66&gt;ADP64)),"")</f>
        <v>0</v>
      </c>
      <c r="AEA64" s="385">
        <f t="shared" ref="AEA64" ca="1" si="5946">IF(ADL64&lt;&gt;"",SUMPRODUCT((ADW63:ADW66=ADW64)*(ADR63:ADR66=ADR64)*(ADP63:ADP66=ADP64)*(ADT63:ADT66&gt;ADT64)),"")</f>
        <v>0</v>
      </c>
      <c r="AEB64" s="385">
        <f t="shared" ref="AEB64" ca="1" si="5947">IF(ADL64&lt;&gt;"",SUMPRODUCT((ADW63:ADW66=ADW64)*(ADR63:ADR66=ADR64)*(ADP63:ADP66=ADP64)*(ADT63:ADT66=ADT64)*(ADU63:ADU66&gt;ADU64)),"")</f>
        <v>0</v>
      </c>
      <c r="AEC64" s="385">
        <f t="shared" ref="AEC64" ca="1" si="5948">IF(ADL64&lt;&gt;"",SUMPRODUCT((ADW63:ADW66=ADW64)*(ADR63:ADR66=ADR64)*(ADP63:ADP66=ADP64)*(ADT63:ADT66=ADT64)*(ADU63:ADU66=ADU64)*(ADV63:ADV66&gt;ADV64)),"")</f>
        <v>2</v>
      </c>
      <c r="AED64" s="385">
        <f t="shared" ca="1" si="5796"/>
        <v>3</v>
      </c>
      <c r="AEE64" s="385" t="str">
        <f t="shared" ref="AEE64" ca="1" si="5949">IF(AEF12&lt;&gt;"",SUMPRODUCT((AEM11:AEM14=AEM12)*(AEL11:AEL14=AEL12)*(AEJ11:AEJ14=AEJ12)*(AEK11:AEK14=AEK12)),"")</f>
        <v/>
      </c>
      <c r="AEF64" s="385" t="str">
        <f t="shared" ref="AEF64" ca="1" si="5950">IF(AND(AEE64&lt;&gt;"",AEE64&gt;1),AEF12,"")</f>
        <v/>
      </c>
      <c r="AEG64" s="385">
        <f ca="1">SUMPRODUCT((AGQ3:AGQ54=AEF64)*(AGT3:AGT54=AEF65)*(AGU3:AGU54="W"))+SUMPRODUCT((AGQ3:AGQ54=AEF64)*(AGT3:AGT54=AEF66)*(AGU3:AGU54="W"))+SUMPRODUCT((AGQ3:AGQ54=AEF64)*(AGT3:AGT54=AEF67)*(AGU3:AGU54="W"))+SUMPRODUCT((AGQ3:AGQ54=AEF65)*(AGT3:AGT54=AEF64)*(AGV3:AGV54="W"))+SUMPRODUCT((AGQ3:AGQ54=AEF66)*(AGT3:AGT54=AEF64)*(AGV3:AGV54="W"))+SUMPRODUCT((AGQ3:AGQ54=AEF67)*(AGT3:AGT54=AEF64)*(AGV3:AGV54="W"))</f>
        <v>0</v>
      </c>
      <c r="AEH64" s="385">
        <f ca="1">SUMPRODUCT((AGQ3:AGQ54=AEF64)*(AGT3:AGT54=AEF65)*(AGU3:AGU54="D"))+SUMPRODUCT((AGQ3:AGQ54=AEF64)*(AGT3:AGT54=AEF66)*(AGU3:AGU54="D"))+SUMPRODUCT((AGQ3:AGQ54=AEF64)*(AGT3:AGT54=AEF67)*(AGU3:AGU54="D"))+SUMPRODUCT((AGQ3:AGQ54=AEF65)*(AGT3:AGT54=AEF64)*(AGU3:AGU54="D"))+SUMPRODUCT((AGQ3:AGQ54=AEF66)*(AGT3:AGT54=AEF64)*(AGU3:AGU54="D"))+SUMPRODUCT((AGQ3:AGQ54=AEF67)*(AGT3:AGT54=AEF64)*(AGU3:AGU54="D"))</f>
        <v>0</v>
      </c>
      <c r="AEI64" s="385">
        <f ca="1">SUMPRODUCT((AGQ3:AGQ54=AEF64)*(AGT3:AGT54=AEF65)*(AGU3:AGU54="L"))+SUMPRODUCT((AGQ3:AGQ54=AEF64)*(AGT3:AGT54=AEF66)*(AGU3:AGU54="L"))+SUMPRODUCT((AGQ3:AGQ54=AEF64)*(AGT3:AGT54=AEF67)*(AGU3:AGU54="L"))+SUMPRODUCT((AGQ3:AGQ54=AEF65)*(AGT3:AGT54=AEF64)*(AGV3:AGV54="L"))+SUMPRODUCT((AGQ3:AGQ54=AEF66)*(AGT3:AGT54=AEF64)*(AGV3:AGV54="L"))+SUMPRODUCT((AGQ3:AGQ54=AEF67)*(AGT3:AGT54=AEF64)*(AGV3:AGV54="L"))</f>
        <v>0</v>
      </c>
      <c r="AEJ64" s="385">
        <f ca="1">SUMPRODUCT((AGQ3:AGQ54=AEF64)*(AGT3:AGT54=AEF65)*AGR3:AGR54)+SUMPRODUCT((AGQ3:AGQ54=AEF64)*(AGT3:AGT54=AEF66)*AGR3:AGR54)+SUMPRODUCT((AGQ3:AGQ54=AEF64)*(AGT3:AGT54=AEF67)*AGR3:AGR54)+SUMPRODUCT((AGQ3:AGQ54=AEF64)*(AGT3:AGT54=AEF63)*AGR3:AGR54)+SUMPRODUCT((AGQ3:AGQ54=AEF65)*(AGT3:AGT54=AEF64)*AGS3:AGS54)+SUMPRODUCT((AGQ3:AGQ54=AEF66)*(AGT3:AGT54=AEF64)*AGS3:AGS54)+SUMPRODUCT((AGQ3:AGQ54=AEF67)*(AGT3:AGT54=AEF64)*AGS3:AGS54)+SUMPRODUCT((AGQ3:AGQ54=AEF63)*(AGT3:AGT54=AEF64)*AGS3:AGS54)</f>
        <v>0</v>
      </c>
      <c r="AEK64" s="385">
        <f ca="1">SUMPRODUCT((AGQ3:AGQ54=AEF64)*(AGT3:AGT54=AEF65)*AGS3:AGS54)+SUMPRODUCT((AGQ3:AGQ54=AEF64)*(AGT3:AGT54=AEF66)*AGS3:AGS54)+SUMPRODUCT((AGQ3:AGQ54=AEF64)*(AGT3:AGT54=AEF67)*AGS3:AGS54)+SUMPRODUCT((AGQ3:AGQ54=AEF64)*(AGT3:AGT54=AEF63)*AGS3:AGS54)+SUMPRODUCT((AGQ3:AGQ54=AEF65)*(AGT3:AGT54=AEF64)*AGR3:AGR54)+SUMPRODUCT((AGQ3:AGQ54=AEF66)*(AGT3:AGT54=AEF64)*AGR3:AGR54)+SUMPRODUCT((AGQ3:AGQ54=AEF67)*(AGT3:AGT54=AEF64)*AGR3:AGR54)+SUMPRODUCT((AGQ3:AGQ54=AEF63)*(AGT3:AGT54=AEF64)*AGR3:AGR54)</f>
        <v>0</v>
      </c>
      <c r="AEL64" s="385">
        <f t="shared" ref="AEL64:AEL66" ca="1" si="5951">AEJ64-AEK64+1000</f>
        <v>1000</v>
      </c>
      <c r="AEM64" s="385" t="str">
        <f t="shared" ref="AEM64:AEM66" ca="1" si="5952">IF(AEF64&lt;&gt;"",AEG64*3+AEH64*1,"")</f>
        <v/>
      </c>
      <c r="AEN64" s="385" t="str">
        <f ca="1">IF(AEF64&lt;&gt;"",VLOOKUP(AEF64,ACS4:ACY52,7,FALSE),"")</f>
        <v/>
      </c>
      <c r="AEO64" s="385" t="str">
        <f ca="1">IF(AEF64&lt;&gt;"",VLOOKUP(AEF64,ACS4:ACY52,5,FALSE),"")</f>
        <v/>
      </c>
      <c r="AEP64" s="385" t="str">
        <f ca="1">IF(AEF64&lt;&gt;"",VLOOKUP(AEF64,ACS4:ADA52,9,FALSE),"")</f>
        <v/>
      </c>
      <c r="AEQ64" s="385" t="str">
        <f t="shared" ref="AEQ64:AEQ66" ca="1" si="5953">AEM64</f>
        <v/>
      </c>
      <c r="AER64" s="385" t="str">
        <f t="shared" ref="AER64" ca="1" si="5954">IF(AEF64&lt;&gt;"",RANK(AEQ64,AEQ63:AEQ66),"")</f>
        <v/>
      </c>
      <c r="AES64" s="385" t="str">
        <f t="shared" ref="AES64" ca="1" si="5955">IF(AEF64&lt;&gt;"",SUMPRODUCT((AEQ63:AEQ66=AEQ64)*(AEL63:AEL66&gt;AEL64)),"")</f>
        <v/>
      </c>
      <c r="AET64" s="385" t="str">
        <f t="shared" ref="AET64" ca="1" si="5956">IF(AEF64&lt;&gt;"",SUMPRODUCT((AEQ63:AEQ66=AEQ64)*(AEL63:AEL66=AEL64)*(AEJ63:AEJ66&gt;AEJ64)),"")</f>
        <v/>
      </c>
      <c r="AEU64" s="385" t="str">
        <f t="shared" ref="AEU64" ca="1" si="5957">IF(AEF64&lt;&gt;"",SUMPRODUCT((AEQ63:AEQ66=AEQ64)*(AEL63:AEL66=AEL64)*(AEJ63:AEJ66=AEJ64)*(AEN63:AEN66&gt;AEN64)),"")</f>
        <v/>
      </c>
      <c r="AEV64" s="385" t="str">
        <f t="shared" ref="AEV64" ca="1" si="5958">IF(AEF64&lt;&gt;"",SUMPRODUCT((AEQ63:AEQ66=AEQ64)*(AEL63:AEL66=AEL64)*(AEJ63:AEJ66=AEJ64)*(AEN63:AEN66=AEN64)*(AEO63:AEO66&gt;AEO64)),"")</f>
        <v/>
      </c>
      <c r="AEW64" s="385" t="str">
        <f t="shared" ref="AEW64" ca="1" si="5959">IF(AEF64&lt;&gt;"",SUMPRODUCT((AEQ63:AEQ66=AEQ64)*(AEL63:AEL66=AEL64)*(AEJ63:AEJ66=AEJ64)*(AEN63:AEN66=AEN64)*(AEO63:AEO66=AEO64)*(AEP63:AEP66&gt;AEP64)),"")</f>
        <v/>
      </c>
      <c r="AEX64" s="385" t="str">
        <f t="shared" ref="AEX64:AEX66" ca="1" si="5960">IF(AEF64&lt;&gt;"",SUM(AER64:AEW64)+1,"")</f>
        <v/>
      </c>
      <c r="AHF64" s="385">
        <f ca="1">IF(COUNTIF(AHF11:AHF14,4)=4,1,SUMPRODUCT((AHF11:AHF14=AHF12)*(AHE11:AHE14=AHE12)*(AHC11:AHC14&gt;AHC12))+1)</f>
        <v>1</v>
      </c>
      <c r="AHQ64" s="385">
        <f t="shared" ref="AHQ64" ca="1" si="5961">IF(AHR12&lt;&gt;"",SUMPRODUCT((AHY11:AHY14=AHY12)*(AHX11:AHX14=AHX12)*(AHV11:AHV14=AHV12)*(AHW11:AHW14=AHW12)),"")</f>
        <v>4</v>
      </c>
      <c r="AHR64" s="385" t="str">
        <f t="shared" ref="AHR64" ca="1" si="5962">IF(AND(AHQ64&lt;&gt;"",AHQ64&gt;1),AHR12,"")</f>
        <v>Belgium</v>
      </c>
      <c r="AHS64" s="385">
        <f ca="1">SUMPRODUCT((AKW3:AKW54=AHR64)*(AKZ3:AKZ54=AHR65)*(ALA3:ALA54="W"))+SUMPRODUCT((AKW3:AKW54=AHR64)*(AKZ3:AKZ54=AHR66)*(ALA3:ALA54="W"))+SUMPRODUCT((AKW3:AKW54=AHR64)*(AKZ3:AKZ54=AHR67)*(ALA3:ALA54="W"))+SUMPRODUCT((AKW3:AKW54=AHR64)*(AKZ3:AKZ54=AHR63)*(ALA3:ALA54="W"))+SUMPRODUCT((AKW3:AKW54=AHR65)*(AKZ3:AKZ54=AHR64)*(ALB3:ALB54="W"))+SUMPRODUCT((AKW3:AKW54=AHR66)*(AKZ3:AKZ54=AHR64)*(ALB3:ALB54="W"))+SUMPRODUCT((AKW3:AKW54=AHR67)*(AKZ3:AKZ54=AHR64)*(ALB3:ALB54="W"))+SUMPRODUCT((AKW3:AKW54=AHR63)*(AKZ3:AKZ54=AHR64)*(ALB3:ALB54="W"))</f>
        <v>0</v>
      </c>
      <c r="AHT64" s="385">
        <f ca="1">SUMPRODUCT((AKW3:AKW54=AHR64)*(AKZ3:AKZ54=AHR65)*(ALA3:ALA54="D"))+SUMPRODUCT((AKW3:AKW54=AHR64)*(AKZ3:AKZ54=AHR66)*(ALA3:ALA54="D"))+SUMPRODUCT((AKW3:AKW54=AHR64)*(AKZ3:AKZ54=AHR67)*(ALA3:ALA54="D"))+SUMPRODUCT((AKW3:AKW54=AHR64)*(AKZ3:AKZ54=AHR63)*(ALA3:ALA54="D"))+SUMPRODUCT((AKW3:AKW54=AHR65)*(AKZ3:AKZ54=AHR64)*(ALA3:ALA54="D"))+SUMPRODUCT((AKW3:AKW54=AHR66)*(AKZ3:AKZ54=AHR64)*(ALA3:ALA54="D"))+SUMPRODUCT((AKW3:AKW54=AHR67)*(AKZ3:AKZ54=AHR64)*(ALA3:ALA54="D"))+SUMPRODUCT((AKW3:AKW54=AHR63)*(AKZ3:AKZ54=AHR64)*(ALA3:ALA54="D"))</f>
        <v>0</v>
      </c>
      <c r="AHU64" s="385">
        <f ca="1">SUMPRODUCT((AKW3:AKW54=AHR64)*(AKZ3:AKZ54=AHR65)*(ALA3:ALA54="L"))+SUMPRODUCT((AKW3:AKW54=AHR64)*(AKZ3:AKZ54=AHR66)*(ALA3:ALA54="L"))+SUMPRODUCT((AKW3:AKW54=AHR64)*(AKZ3:AKZ54=AHR67)*(ALA3:ALA54="L"))+SUMPRODUCT((AKW3:AKW54=AHR64)*(AKZ3:AKZ54=AHR63)*(ALA3:ALA54="L"))+SUMPRODUCT((AKW3:AKW54=AHR65)*(AKZ3:AKZ54=AHR64)*(ALB3:ALB54="L"))+SUMPRODUCT((AKW3:AKW54=AHR66)*(AKZ3:AKZ54=AHR64)*(ALB3:ALB54="L"))+SUMPRODUCT((AKW3:AKW54=AHR67)*(AKZ3:AKZ54=AHR64)*(ALB3:ALB54="L"))+SUMPRODUCT((AKW3:AKW54=AHR63)*(AKZ3:AKZ54=AHR64)*(ALB3:ALB54="L"))</f>
        <v>0</v>
      </c>
      <c r="AHV64" s="385">
        <f ca="1">SUMPRODUCT((AKW3:AKW54=AHR64)*(AKZ3:AKZ54=AHR65)*AKX3:AKX54)+SUMPRODUCT((AKW3:AKW54=AHR64)*(AKZ3:AKZ54=AHR66)*AKX3:AKX54)+SUMPRODUCT((AKW3:AKW54=AHR64)*(AKZ3:AKZ54=AHR67)*AKX3:AKX54)+SUMPRODUCT((AKW3:AKW54=AHR64)*(AKZ3:AKZ54=AHR63)*AKX3:AKX54)+SUMPRODUCT((AKW3:AKW54=AHR65)*(AKZ3:AKZ54=AHR64)*AKY3:AKY54)+SUMPRODUCT((AKW3:AKW54=AHR66)*(AKZ3:AKZ54=AHR64)*AKY3:AKY54)+SUMPRODUCT((AKW3:AKW54=AHR67)*(AKZ3:AKZ54=AHR64)*AKY3:AKY54)+SUMPRODUCT((AKW3:AKW54=AHR63)*(AKZ3:AKZ54=AHR64)*AKY3:AKY54)</f>
        <v>0</v>
      </c>
      <c r="AHW64" s="385">
        <f ca="1">SUMPRODUCT((AKW3:AKW54=AHR64)*(AKZ3:AKZ54=AHR65)*AKY3:AKY54)+SUMPRODUCT((AKW3:AKW54=AHR64)*(AKZ3:AKZ54=AHR66)*AKY3:AKY54)+SUMPRODUCT((AKW3:AKW54=AHR64)*(AKZ3:AKZ54=AHR67)*AKY3:AKY54)+SUMPRODUCT((AKW3:AKW54=AHR64)*(AKZ3:AKZ54=AHR63)*AKY3:AKY54)+SUMPRODUCT((AKW3:AKW54=AHR65)*(AKZ3:AKZ54=AHR64)*AKX3:AKX54)+SUMPRODUCT((AKW3:AKW54=AHR66)*(AKZ3:AKZ54=AHR64)*AKX3:AKX54)+SUMPRODUCT((AKW3:AKW54=AHR67)*(AKZ3:AKZ54=AHR64)*AKX3:AKX54)+SUMPRODUCT((AKW3:AKW54=AHR63)*(AKZ3:AKZ54=AHR64)*AKX3:AKX54)</f>
        <v>0</v>
      </c>
      <c r="AHX64" s="385">
        <f t="shared" ca="1" si="5799"/>
        <v>1000</v>
      </c>
      <c r="AHY64" s="385">
        <f t="shared" ca="1" si="5800"/>
        <v>0</v>
      </c>
      <c r="AHZ64" s="385">
        <f ca="1">IF(AHR64&lt;&gt;"",VLOOKUP(AHR64,AGY4:AHE52,7,FALSE),"")</f>
        <v>1000</v>
      </c>
      <c r="AIA64" s="385">
        <f ca="1">IF(AHR64&lt;&gt;"",VLOOKUP(AHR64,AGY4:AHE52,5,FALSE),"")</f>
        <v>0</v>
      </c>
      <c r="AIB64" s="385">
        <f ca="1">IF(AHR64&lt;&gt;"",VLOOKUP(AHR64,AGY4:AHG52,9,FALSE),"")</f>
        <v>15</v>
      </c>
      <c r="AIC64" s="385">
        <f t="shared" ca="1" si="5801"/>
        <v>0</v>
      </c>
      <c r="AID64" s="385">
        <f t="shared" ref="AID64" ca="1" si="5963">IF(AHR64&lt;&gt;"",RANK(AIC64,AIC63:AIC66),"")</f>
        <v>1</v>
      </c>
      <c r="AIE64" s="385">
        <f t="shared" ref="AIE64" ca="1" si="5964">IF(AHR64&lt;&gt;"",SUMPRODUCT((AIC63:AIC66=AIC64)*(AHX63:AHX66&gt;AHX64)),"")</f>
        <v>0</v>
      </c>
      <c r="AIF64" s="385">
        <f t="shared" ref="AIF64" ca="1" si="5965">IF(AHR64&lt;&gt;"",SUMPRODUCT((AIC63:AIC66=AIC64)*(AHX63:AHX66=AHX64)*(AHV63:AHV66&gt;AHV64)),"")</f>
        <v>0</v>
      </c>
      <c r="AIG64" s="385">
        <f t="shared" ref="AIG64" ca="1" si="5966">IF(AHR64&lt;&gt;"",SUMPRODUCT((AIC63:AIC66=AIC64)*(AHX63:AHX66=AHX64)*(AHV63:AHV66=AHV64)*(AHZ63:AHZ66&gt;AHZ64)),"")</f>
        <v>0</v>
      </c>
      <c r="AIH64" s="385">
        <f t="shared" ref="AIH64" ca="1" si="5967">IF(AHR64&lt;&gt;"",SUMPRODUCT((AIC63:AIC66=AIC64)*(AHX63:AHX66=AHX64)*(AHV63:AHV66=AHV64)*(AHZ63:AHZ66=AHZ64)*(AIA63:AIA66&gt;AIA64)),"")</f>
        <v>0</v>
      </c>
      <c r="AII64" s="385">
        <f t="shared" ref="AII64" ca="1" si="5968">IF(AHR64&lt;&gt;"",SUMPRODUCT((AIC63:AIC66=AIC64)*(AHX63:AHX66=AHX64)*(AHV63:AHV66=AHV64)*(AHZ63:AHZ66=AHZ64)*(AIA63:AIA66=AIA64)*(AIB63:AIB66&gt;AIB64)),"")</f>
        <v>2</v>
      </c>
      <c r="AIJ64" s="385">
        <f t="shared" ca="1" si="5808"/>
        <v>3</v>
      </c>
      <c r="AIK64" s="385" t="str">
        <f t="shared" ref="AIK64" ca="1" si="5969">IF(AIL12&lt;&gt;"",SUMPRODUCT((AIS11:AIS14=AIS12)*(AIR11:AIR14=AIR12)*(AIP11:AIP14=AIP12)*(AIQ11:AIQ14=AIQ12)),"")</f>
        <v/>
      </c>
      <c r="AIL64" s="385" t="str">
        <f t="shared" ref="AIL64" ca="1" si="5970">IF(AND(AIK64&lt;&gt;"",AIK64&gt;1),AIL12,"")</f>
        <v/>
      </c>
      <c r="AIM64" s="385">
        <f ca="1">SUMPRODUCT((AKW3:AKW54=AIL64)*(AKZ3:AKZ54=AIL65)*(ALA3:ALA54="W"))+SUMPRODUCT((AKW3:AKW54=AIL64)*(AKZ3:AKZ54=AIL66)*(ALA3:ALA54="W"))+SUMPRODUCT((AKW3:AKW54=AIL64)*(AKZ3:AKZ54=AIL67)*(ALA3:ALA54="W"))+SUMPRODUCT((AKW3:AKW54=AIL65)*(AKZ3:AKZ54=AIL64)*(ALB3:ALB54="W"))+SUMPRODUCT((AKW3:AKW54=AIL66)*(AKZ3:AKZ54=AIL64)*(ALB3:ALB54="W"))+SUMPRODUCT((AKW3:AKW54=AIL67)*(AKZ3:AKZ54=AIL64)*(ALB3:ALB54="W"))</f>
        <v>0</v>
      </c>
      <c r="AIN64" s="385">
        <f ca="1">SUMPRODUCT((AKW3:AKW54=AIL64)*(AKZ3:AKZ54=AIL65)*(ALA3:ALA54="D"))+SUMPRODUCT((AKW3:AKW54=AIL64)*(AKZ3:AKZ54=AIL66)*(ALA3:ALA54="D"))+SUMPRODUCT((AKW3:AKW54=AIL64)*(AKZ3:AKZ54=AIL67)*(ALA3:ALA54="D"))+SUMPRODUCT((AKW3:AKW54=AIL65)*(AKZ3:AKZ54=AIL64)*(ALA3:ALA54="D"))+SUMPRODUCT((AKW3:AKW54=AIL66)*(AKZ3:AKZ54=AIL64)*(ALA3:ALA54="D"))+SUMPRODUCT((AKW3:AKW54=AIL67)*(AKZ3:AKZ54=AIL64)*(ALA3:ALA54="D"))</f>
        <v>0</v>
      </c>
      <c r="AIO64" s="385">
        <f ca="1">SUMPRODUCT((AKW3:AKW54=AIL64)*(AKZ3:AKZ54=AIL65)*(ALA3:ALA54="L"))+SUMPRODUCT((AKW3:AKW54=AIL64)*(AKZ3:AKZ54=AIL66)*(ALA3:ALA54="L"))+SUMPRODUCT((AKW3:AKW54=AIL64)*(AKZ3:AKZ54=AIL67)*(ALA3:ALA54="L"))+SUMPRODUCT((AKW3:AKW54=AIL65)*(AKZ3:AKZ54=AIL64)*(ALB3:ALB54="L"))+SUMPRODUCT((AKW3:AKW54=AIL66)*(AKZ3:AKZ54=AIL64)*(ALB3:ALB54="L"))+SUMPRODUCT((AKW3:AKW54=AIL67)*(AKZ3:AKZ54=AIL64)*(ALB3:ALB54="L"))</f>
        <v>0</v>
      </c>
      <c r="AIP64" s="385">
        <f ca="1">SUMPRODUCT((AKW3:AKW54=AIL64)*(AKZ3:AKZ54=AIL65)*AKX3:AKX54)+SUMPRODUCT((AKW3:AKW54=AIL64)*(AKZ3:AKZ54=AIL66)*AKX3:AKX54)+SUMPRODUCT((AKW3:AKW54=AIL64)*(AKZ3:AKZ54=AIL67)*AKX3:AKX54)+SUMPRODUCT((AKW3:AKW54=AIL64)*(AKZ3:AKZ54=AIL63)*AKX3:AKX54)+SUMPRODUCT((AKW3:AKW54=AIL65)*(AKZ3:AKZ54=AIL64)*AKY3:AKY54)+SUMPRODUCT((AKW3:AKW54=AIL66)*(AKZ3:AKZ54=AIL64)*AKY3:AKY54)+SUMPRODUCT((AKW3:AKW54=AIL67)*(AKZ3:AKZ54=AIL64)*AKY3:AKY54)+SUMPRODUCT((AKW3:AKW54=AIL63)*(AKZ3:AKZ54=AIL64)*AKY3:AKY54)</f>
        <v>0</v>
      </c>
      <c r="AIQ64" s="385">
        <f ca="1">SUMPRODUCT((AKW3:AKW54=AIL64)*(AKZ3:AKZ54=AIL65)*AKY3:AKY54)+SUMPRODUCT((AKW3:AKW54=AIL64)*(AKZ3:AKZ54=AIL66)*AKY3:AKY54)+SUMPRODUCT((AKW3:AKW54=AIL64)*(AKZ3:AKZ54=AIL67)*AKY3:AKY54)+SUMPRODUCT((AKW3:AKW54=AIL64)*(AKZ3:AKZ54=AIL63)*AKY3:AKY54)+SUMPRODUCT((AKW3:AKW54=AIL65)*(AKZ3:AKZ54=AIL64)*AKX3:AKX54)+SUMPRODUCT((AKW3:AKW54=AIL66)*(AKZ3:AKZ54=AIL64)*AKX3:AKX54)+SUMPRODUCT((AKW3:AKW54=AIL67)*(AKZ3:AKZ54=AIL64)*AKX3:AKX54)+SUMPRODUCT((AKW3:AKW54=AIL63)*(AKZ3:AKZ54=AIL64)*AKX3:AKX54)</f>
        <v>0</v>
      </c>
      <c r="AIR64" s="385">
        <f t="shared" ref="AIR64:AIR66" ca="1" si="5971">AIP64-AIQ64+1000</f>
        <v>1000</v>
      </c>
      <c r="AIS64" s="385" t="str">
        <f t="shared" ref="AIS64:AIS66" ca="1" si="5972">IF(AIL64&lt;&gt;"",AIM64*3+AIN64*1,"")</f>
        <v/>
      </c>
      <c r="AIT64" s="385" t="str">
        <f ca="1">IF(AIL64&lt;&gt;"",VLOOKUP(AIL64,AGY4:AHE52,7,FALSE),"")</f>
        <v/>
      </c>
      <c r="AIU64" s="385" t="str">
        <f ca="1">IF(AIL64&lt;&gt;"",VLOOKUP(AIL64,AGY4:AHE52,5,FALSE),"")</f>
        <v/>
      </c>
      <c r="AIV64" s="385" t="str">
        <f ca="1">IF(AIL64&lt;&gt;"",VLOOKUP(AIL64,AGY4:AHG52,9,FALSE),"")</f>
        <v/>
      </c>
      <c r="AIW64" s="385" t="str">
        <f t="shared" ref="AIW64:AIW66" ca="1" si="5973">AIS64</f>
        <v/>
      </c>
      <c r="AIX64" s="385" t="str">
        <f t="shared" ref="AIX64" ca="1" si="5974">IF(AIL64&lt;&gt;"",RANK(AIW64,AIW63:AIW66),"")</f>
        <v/>
      </c>
      <c r="AIY64" s="385" t="str">
        <f t="shared" ref="AIY64" ca="1" si="5975">IF(AIL64&lt;&gt;"",SUMPRODUCT((AIW63:AIW66=AIW64)*(AIR63:AIR66&gt;AIR64)),"")</f>
        <v/>
      </c>
      <c r="AIZ64" s="385" t="str">
        <f t="shared" ref="AIZ64" ca="1" si="5976">IF(AIL64&lt;&gt;"",SUMPRODUCT((AIW63:AIW66=AIW64)*(AIR63:AIR66=AIR64)*(AIP63:AIP66&gt;AIP64)),"")</f>
        <v/>
      </c>
      <c r="AJA64" s="385" t="str">
        <f t="shared" ref="AJA64" ca="1" si="5977">IF(AIL64&lt;&gt;"",SUMPRODUCT((AIW63:AIW66=AIW64)*(AIR63:AIR66=AIR64)*(AIP63:AIP66=AIP64)*(AIT63:AIT66&gt;AIT64)),"")</f>
        <v/>
      </c>
      <c r="AJB64" s="385" t="str">
        <f t="shared" ref="AJB64" ca="1" si="5978">IF(AIL64&lt;&gt;"",SUMPRODUCT((AIW63:AIW66=AIW64)*(AIR63:AIR66=AIR64)*(AIP63:AIP66=AIP64)*(AIT63:AIT66=AIT64)*(AIU63:AIU66&gt;AIU64)),"")</f>
        <v/>
      </c>
      <c r="AJC64" s="385" t="str">
        <f t="shared" ref="AJC64" ca="1" si="5979">IF(AIL64&lt;&gt;"",SUMPRODUCT((AIW63:AIW66=AIW64)*(AIR63:AIR66=AIR64)*(AIP63:AIP66=AIP64)*(AIT63:AIT66=AIT64)*(AIU63:AIU66=AIU64)*(AIV63:AIV66&gt;AIV64)),"")</f>
        <v/>
      </c>
      <c r="AJD64" s="385" t="str">
        <f t="shared" ref="AJD64:AJD66" ca="1" si="5980">IF(AIL64&lt;&gt;"",SUM(AIX64:AJC64)+1,"")</f>
        <v/>
      </c>
      <c r="ALL64" s="385">
        <f ca="1">IF(COUNTIF(ALL11:ALL14,4)=4,1,SUMPRODUCT((ALL11:ALL14=ALL12)*(ALK11:ALK14=ALK12)*(ALI11:ALI14&gt;ALI12))+1)</f>
        <v>1</v>
      </c>
      <c r="ALW64" s="385">
        <f t="shared" ref="ALW64" ca="1" si="5981">IF(ALX12&lt;&gt;"",SUMPRODUCT((AME11:AME14=AME12)*(AMD11:AMD14=AMD12)*(AMB11:AMB14=AMB12)*(AMC11:AMC14=AMC12)),"")</f>
        <v>4</v>
      </c>
      <c r="ALX64" s="385" t="str">
        <f t="shared" ref="ALX64" ca="1" si="5982">IF(AND(ALW64&lt;&gt;"",ALW64&gt;1),ALX12,"")</f>
        <v>Belgium</v>
      </c>
      <c r="ALY64" s="385">
        <f ca="1">SUMPRODUCT((APC3:APC54=ALX64)*(APF3:APF54=ALX65)*(APG3:APG54="W"))+SUMPRODUCT((APC3:APC54=ALX64)*(APF3:APF54=ALX66)*(APG3:APG54="W"))+SUMPRODUCT((APC3:APC54=ALX64)*(APF3:APF54=ALX67)*(APG3:APG54="W"))+SUMPRODUCT((APC3:APC54=ALX64)*(APF3:APF54=ALX63)*(APG3:APG54="W"))+SUMPRODUCT((APC3:APC54=ALX65)*(APF3:APF54=ALX64)*(APH3:APH54="W"))+SUMPRODUCT((APC3:APC54=ALX66)*(APF3:APF54=ALX64)*(APH3:APH54="W"))+SUMPRODUCT((APC3:APC54=ALX67)*(APF3:APF54=ALX64)*(APH3:APH54="W"))+SUMPRODUCT((APC3:APC54=ALX63)*(APF3:APF54=ALX64)*(APH3:APH54="W"))</f>
        <v>0</v>
      </c>
      <c r="ALZ64" s="385">
        <f ca="1">SUMPRODUCT((APC3:APC54=ALX64)*(APF3:APF54=ALX65)*(APG3:APG54="D"))+SUMPRODUCT((APC3:APC54=ALX64)*(APF3:APF54=ALX66)*(APG3:APG54="D"))+SUMPRODUCT((APC3:APC54=ALX64)*(APF3:APF54=ALX67)*(APG3:APG54="D"))+SUMPRODUCT((APC3:APC54=ALX64)*(APF3:APF54=ALX63)*(APG3:APG54="D"))+SUMPRODUCT((APC3:APC54=ALX65)*(APF3:APF54=ALX64)*(APG3:APG54="D"))+SUMPRODUCT((APC3:APC54=ALX66)*(APF3:APF54=ALX64)*(APG3:APG54="D"))+SUMPRODUCT((APC3:APC54=ALX67)*(APF3:APF54=ALX64)*(APG3:APG54="D"))+SUMPRODUCT((APC3:APC54=ALX63)*(APF3:APF54=ALX64)*(APG3:APG54="D"))</f>
        <v>0</v>
      </c>
      <c r="AMA64" s="385">
        <f ca="1">SUMPRODUCT((APC3:APC54=ALX64)*(APF3:APF54=ALX65)*(APG3:APG54="L"))+SUMPRODUCT((APC3:APC54=ALX64)*(APF3:APF54=ALX66)*(APG3:APG54="L"))+SUMPRODUCT((APC3:APC54=ALX64)*(APF3:APF54=ALX67)*(APG3:APG54="L"))+SUMPRODUCT((APC3:APC54=ALX64)*(APF3:APF54=ALX63)*(APG3:APG54="L"))+SUMPRODUCT((APC3:APC54=ALX65)*(APF3:APF54=ALX64)*(APH3:APH54="L"))+SUMPRODUCT((APC3:APC54=ALX66)*(APF3:APF54=ALX64)*(APH3:APH54="L"))+SUMPRODUCT((APC3:APC54=ALX67)*(APF3:APF54=ALX64)*(APH3:APH54="L"))+SUMPRODUCT((APC3:APC54=ALX63)*(APF3:APF54=ALX64)*(APH3:APH54="L"))</f>
        <v>0</v>
      </c>
      <c r="AMB64" s="385">
        <f ca="1">SUMPRODUCT((APC3:APC54=ALX64)*(APF3:APF54=ALX65)*APD3:APD54)+SUMPRODUCT((APC3:APC54=ALX64)*(APF3:APF54=ALX66)*APD3:APD54)+SUMPRODUCT((APC3:APC54=ALX64)*(APF3:APF54=ALX67)*APD3:APD54)+SUMPRODUCT((APC3:APC54=ALX64)*(APF3:APF54=ALX63)*APD3:APD54)+SUMPRODUCT((APC3:APC54=ALX65)*(APF3:APF54=ALX64)*APE3:APE54)+SUMPRODUCT((APC3:APC54=ALX66)*(APF3:APF54=ALX64)*APE3:APE54)+SUMPRODUCT((APC3:APC54=ALX67)*(APF3:APF54=ALX64)*APE3:APE54)+SUMPRODUCT((APC3:APC54=ALX63)*(APF3:APF54=ALX64)*APE3:APE54)</f>
        <v>0</v>
      </c>
      <c r="AMC64" s="385">
        <f ca="1">SUMPRODUCT((APC3:APC54=ALX64)*(APF3:APF54=ALX65)*APE3:APE54)+SUMPRODUCT((APC3:APC54=ALX64)*(APF3:APF54=ALX66)*APE3:APE54)+SUMPRODUCT((APC3:APC54=ALX64)*(APF3:APF54=ALX67)*APE3:APE54)+SUMPRODUCT((APC3:APC54=ALX64)*(APF3:APF54=ALX63)*APE3:APE54)+SUMPRODUCT((APC3:APC54=ALX65)*(APF3:APF54=ALX64)*APD3:APD54)+SUMPRODUCT((APC3:APC54=ALX66)*(APF3:APF54=ALX64)*APD3:APD54)+SUMPRODUCT((APC3:APC54=ALX67)*(APF3:APF54=ALX64)*APD3:APD54)+SUMPRODUCT((APC3:APC54=ALX63)*(APF3:APF54=ALX64)*APD3:APD54)</f>
        <v>0</v>
      </c>
      <c r="AMD64" s="385">
        <f t="shared" ca="1" si="5811"/>
        <v>1000</v>
      </c>
      <c r="AME64" s="385">
        <f t="shared" ca="1" si="5812"/>
        <v>0</v>
      </c>
      <c r="AMF64" s="385">
        <f ca="1">IF(ALX64&lt;&gt;"",VLOOKUP(ALX64,ALE4:ALK52,7,FALSE),"")</f>
        <v>1000</v>
      </c>
      <c r="AMG64" s="385">
        <f ca="1">IF(ALX64&lt;&gt;"",VLOOKUP(ALX64,ALE4:ALK52,5,FALSE),"")</f>
        <v>0</v>
      </c>
      <c r="AMH64" s="385">
        <f ca="1">IF(ALX64&lt;&gt;"",VLOOKUP(ALX64,ALE4:ALM52,9,FALSE),"")</f>
        <v>15</v>
      </c>
      <c r="AMI64" s="385">
        <f t="shared" ca="1" si="5813"/>
        <v>0</v>
      </c>
      <c r="AMJ64" s="385">
        <f t="shared" ref="AMJ64" ca="1" si="5983">IF(ALX64&lt;&gt;"",RANK(AMI64,AMI63:AMI66),"")</f>
        <v>1</v>
      </c>
      <c r="AMK64" s="385">
        <f t="shared" ref="AMK64" ca="1" si="5984">IF(ALX64&lt;&gt;"",SUMPRODUCT((AMI63:AMI66=AMI64)*(AMD63:AMD66&gt;AMD64)),"")</f>
        <v>0</v>
      </c>
      <c r="AML64" s="385">
        <f t="shared" ref="AML64" ca="1" si="5985">IF(ALX64&lt;&gt;"",SUMPRODUCT((AMI63:AMI66=AMI64)*(AMD63:AMD66=AMD64)*(AMB63:AMB66&gt;AMB64)),"")</f>
        <v>0</v>
      </c>
      <c r="AMM64" s="385">
        <f t="shared" ref="AMM64" ca="1" si="5986">IF(ALX64&lt;&gt;"",SUMPRODUCT((AMI63:AMI66=AMI64)*(AMD63:AMD66=AMD64)*(AMB63:AMB66=AMB64)*(AMF63:AMF66&gt;AMF64)),"")</f>
        <v>0</v>
      </c>
      <c r="AMN64" s="385">
        <f t="shared" ref="AMN64" ca="1" si="5987">IF(ALX64&lt;&gt;"",SUMPRODUCT((AMI63:AMI66=AMI64)*(AMD63:AMD66=AMD64)*(AMB63:AMB66=AMB64)*(AMF63:AMF66=AMF64)*(AMG63:AMG66&gt;AMG64)),"")</f>
        <v>0</v>
      </c>
      <c r="AMO64" s="385">
        <f t="shared" ref="AMO64" ca="1" si="5988">IF(ALX64&lt;&gt;"",SUMPRODUCT((AMI63:AMI66=AMI64)*(AMD63:AMD66=AMD64)*(AMB63:AMB66=AMB64)*(AMF63:AMF66=AMF64)*(AMG63:AMG66=AMG64)*(AMH63:AMH66&gt;AMH64)),"")</f>
        <v>2</v>
      </c>
      <c r="AMP64" s="385">
        <f t="shared" ca="1" si="5820"/>
        <v>3</v>
      </c>
      <c r="AMQ64" s="385" t="str">
        <f t="shared" ref="AMQ64" ca="1" si="5989">IF(AMR12&lt;&gt;"",SUMPRODUCT((AMY11:AMY14=AMY12)*(AMX11:AMX14=AMX12)*(AMV11:AMV14=AMV12)*(AMW11:AMW14=AMW12)),"")</f>
        <v/>
      </c>
      <c r="AMR64" s="385" t="str">
        <f t="shared" ref="AMR64" ca="1" si="5990">IF(AND(AMQ64&lt;&gt;"",AMQ64&gt;1),AMR12,"")</f>
        <v/>
      </c>
      <c r="AMS64" s="385">
        <f ca="1">SUMPRODUCT((APC3:APC54=AMR64)*(APF3:APF54=AMR65)*(APG3:APG54="W"))+SUMPRODUCT((APC3:APC54=AMR64)*(APF3:APF54=AMR66)*(APG3:APG54="W"))+SUMPRODUCT((APC3:APC54=AMR64)*(APF3:APF54=AMR67)*(APG3:APG54="W"))+SUMPRODUCT((APC3:APC54=AMR65)*(APF3:APF54=AMR64)*(APH3:APH54="W"))+SUMPRODUCT((APC3:APC54=AMR66)*(APF3:APF54=AMR64)*(APH3:APH54="W"))+SUMPRODUCT((APC3:APC54=AMR67)*(APF3:APF54=AMR64)*(APH3:APH54="W"))</f>
        <v>0</v>
      </c>
      <c r="AMT64" s="385">
        <f ca="1">SUMPRODUCT((APC3:APC54=AMR64)*(APF3:APF54=AMR65)*(APG3:APG54="D"))+SUMPRODUCT((APC3:APC54=AMR64)*(APF3:APF54=AMR66)*(APG3:APG54="D"))+SUMPRODUCT((APC3:APC54=AMR64)*(APF3:APF54=AMR67)*(APG3:APG54="D"))+SUMPRODUCT((APC3:APC54=AMR65)*(APF3:APF54=AMR64)*(APG3:APG54="D"))+SUMPRODUCT((APC3:APC54=AMR66)*(APF3:APF54=AMR64)*(APG3:APG54="D"))+SUMPRODUCT((APC3:APC54=AMR67)*(APF3:APF54=AMR64)*(APG3:APG54="D"))</f>
        <v>0</v>
      </c>
      <c r="AMU64" s="385">
        <f ca="1">SUMPRODUCT((APC3:APC54=AMR64)*(APF3:APF54=AMR65)*(APG3:APG54="L"))+SUMPRODUCT((APC3:APC54=AMR64)*(APF3:APF54=AMR66)*(APG3:APG54="L"))+SUMPRODUCT((APC3:APC54=AMR64)*(APF3:APF54=AMR67)*(APG3:APG54="L"))+SUMPRODUCT((APC3:APC54=AMR65)*(APF3:APF54=AMR64)*(APH3:APH54="L"))+SUMPRODUCT((APC3:APC54=AMR66)*(APF3:APF54=AMR64)*(APH3:APH54="L"))+SUMPRODUCT((APC3:APC54=AMR67)*(APF3:APF54=AMR64)*(APH3:APH54="L"))</f>
        <v>0</v>
      </c>
      <c r="AMV64" s="385">
        <f ca="1">SUMPRODUCT((APC3:APC54=AMR64)*(APF3:APF54=AMR65)*APD3:APD54)+SUMPRODUCT((APC3:APC54=AMR64)*(APF3:APF54=AMR66)*APD3:APD54)+SUMPRODUCT((APC3:APC54=AMR64)*(APF3:APF54=AMR67)*APD3:APD54)+SUMPRODUCT((APC3:APC54=AMR64)*(APF3:APF54=AMR63)*APD3:APD54)+SUMPRODUCT((APC3:APC54=AMR65)*(APF3:APF54=AMR64)*APE3:APE54)+SUMPRODUCT((APC3:APC54=AMR66)*(APF3:APF54=AMR64)*APE3:APE54)+SUMPRODUCT((APC3:APC54=AMR67)*(APF3:APF54=AMR64)*APE3:APE54)+SUMPRODUCT((APC3:APC54=AMR63)*(APF3:APF54=AMR64)*APE3:APE54)</f>
        <v>0</v>
      </c>
      <c r="AMW64" s="385">
        <f ca="1">SUMPRODUCT((APC3:APC54=AMR64)*(APF3:APF54=AMR65)*APE3:APE54)+SUMPRODUCT((APC3:APC54=AMR64)*(APF3:APF54=AMR66)*APE3:APE54)+SUMPRODUCT((APC3:APC54=AMR64)*(APF3:APF54=AMR67)*APE3:APE54)+SUMPRODUCT((APC3:APC54=AMR64)*(APF3:APF54=AMR63)*APE3:APE54)+SUMPRODUCT((APC3:APC54=AMR65)*(APF3:APF54=AMR64)*APD3:APD54)+SUMPRODUCT((APC3:APC54=AMR66)*(APF3:APF54=AMR64)*APD3:APD54)+SUMPRODUCT((APC3:APC54=AMR67)*(APF3:APF54=AMR64)*APD3:APD54)+SUMPRODUCT((APC3:APC54=AMR63)*(APF3:APF54=AMR64)*APD3:APD54)</f>
        <v>0</v>
      </c>
      <c r="AMX64" s="385">
        <f t="shared" ref="AMX64:AMX66" ca="1" si="5991">AMV64-AMW64+1000</f>
        <v>1000</v>
      </c>
      <c r="AMY64" s="385" t="str">
        <f t="shared" ref="AMY64:AMY66" ca="1" si="5992">IF(AMR64&lt;&gt;"",AMS64*3+AMT64*1,"")</f>
        <v/>
      </c>
      <c r="AMZ64" s="385" t="str">
        <f ca="1">IF(AMR64&lt;&gt;"",VLOOKUP(AMR64,ALE4:ALK52,7,FALSE),"")</f>
        <v/>
      </c>
      <c r="ANA64" s="385" t="str">
        <f ca="1">IF(AMR64&lt;&gt;"",VLOOKUP(AMR64,ALE4:ALK52,5,FALSE),"")</f>
        <v/>
      </c>
      <c r="ANB64" s="385" t="str">
        <f ca="1">IF(AMR64&lt;&gt;"",VLOOKUP(AMR64,ALE4:ALM52,9,FALSE),"")</f>
        <v/>
      </c>
      <c r="ANC64" s="385" t="str">
        <f t="shared" ref="ANC64:ANC66" ca="1" si="5993">AMY64</f>
        <v/>
      </c>
      <c r="AND64" s="385" t="str">
        <f t="shared" ref="AND64" ca="1" si="5994">IF(AMR64&lt;&gt;"",RANK(ANC64,ANC63:ANC66),"")</f>
        <v/>
      </c>
      <c r="ANE64" s="385" t="str">
        <f t="shared" ref="ANE64" ca="1" si="5995">IF(AMR64&lt;&gt;"",SUMPRODUCT((ANC63:ANC66=ANC64)*(AMX63:AMX66&gt;AMX64)),"")</f>
        <v/>
      </c>
      <c r="ANF64" s="385" t="str">
        <f t="shared" ref="ANF64" ca="1" si="5996">IF(AMR64&lt;&gt;"",SUMPRODUCT((ANC63:ANC66=ANC64)*(AMX63:AMX66=AMX64)*(AMV63:AMV66&gt;AMV64)),"")</f>
        <v/>
      </c>
      <c r="ANG64" s="385" t="str">
        <f t="shared" ref="ANG64" ca="1" si="5997">IF(AMR64&lt;&gt;"",SUMPRODUCT((ANC63:ANC66=ANC64)*(AMX63:AMX66=AMX64)*(AMV63:AMV66=AMV64)*(AMZ63:AMZ66&gt;AMZ64)),"")</f>
        <v/>
      </c>
      <c r="ANH64" s="385" t="str">
        <f t="shared" ref="ANH64" ca="1" si="5998">IF(AMR64&lt;&gt;"",SUMPRODUCT((ANC63:ANC66=ANC64)*(AMX63:AMX66=AMX64)*(AMV63:AMV66=AMV64)*(AMZ63:AMZ66=AMZ64)*(ANA63:ANA66&gt;ANA64)),"")</f>
        <v/>
      </c>
      <c r="ANI64" s="385" t="str">
        <f t="shared" ref="ANI64" ca="1" si="5999">IF(AMR64&lt;&gt;"",SUMPRODUCT((ANC63:ANC66=ANC64)*(AMX63:AMX66=AMX64)*(AMV63:AMV66=AMV64)*(AMZ63:AMZ66=AMZ64)*(ANA63:ANA66=ANA64)*(ANB63:ANB66&gt;ANB64)),"")</f>
        <v/>
      </c>
      <c r="ANJ64" s="385" t="str">
        <f t="shared" ref="ANJ64:ANJ66" ca="1" si="6000">IF(AMR64&lt;&gt;"",SUM(AND64:ANI64)+1,"")</f>
        <v/>
      </c>
      <c r="APR64" s="385">
        <f ca="1">IF(COUNTIF(APR11:APR14,4)=4,1,SUMPRODUCT((APR11:APR14=APR12)*(APQ11:APQ14=APQ12)*(APO11:APO14&gt;APO12))+1)</f>
        <v>1</v>
      </c>
      <c r="AQC64" s="385">
        <f t="shared" ref="AQC64" ca="1" si="6001">IF(AQD12&lt;&gt;"",SUMPRODUCT((AQK11:AQK14=AQK12)*(AQJ11:AQJ14=AQJ12)*(AQH11:AQH14=AQH12)*(AQI11:AQI14=AQI12)),"")</f>
        <v>4</v>
      </c>
      <c r="AQD64" s="385" t="str">
        <f t="shared" ref="AQD64" ca="1" si="6002">IF(AND(AQC64&lt;&gt;"",AQC64&gt;1),AQD12,"")</f>
        <v>Belgium</v>
      </c>
      <c r="AQE64" s="385">
        <f ca="1">SUMPRODUCT((ATI3:ATI54=AQD64)*(ATL3:ATL54=AQD65)*(ATM3:ATM54="W"))+SUMPRODUCT((ATI3:ATI54=AQD64)*(ATL3:ATL54=AQD66)*(ATM3:ATM54="W"))+SUMPRODUCT((ATI3:ATI54=AQD64)*(ATL3:ATL54=AQD67)*(ATM3:ATM54="W"))+SUMPRODUCT((ATI3:ATI54=AQD64)*(ATL3:ATL54=AQD63)*(ATM3:ATM54="W"))+SUMPRODUCT((ATI3:ATI54=AQD65)*(ATL3:ATL54=AQD64)*(ATN3:ATN54="W"))+SUMPRODUCT((ATI3:ATI54=AQD66)*(ATL3:ATL54=AQD64)*(ATN3:ATN54="W"))+SUMPRODUCT((ATI3:ATI54=AQD67)*(ATL3:ATL54=AQD64)*(ATN3:ATN54="W"))+SUMPRODUCT((ATI3:ATI54=AQD63)*(ATL3:ATL54=AQD64)*(ATN3:ATN54="W"))</f>
        <v>0</v>
      </c>
      <c r="AQF64" s="385">
        <f ca="1">SUMPRODUCT((ATI3:ATI54=AQD64)*(ATL3:ATL54=AQD65)*(ATM3:ATM54="D"))+SUMPRODUCT((ATI3:ATI54=AQD64)*(ATL3:ATL54=AQD66)*(ATM3:ATM54="D"))+SUMPRODUCT((ATI3:ATI54=AQD64)*(ATL3:ATL54=AQD67)*(ATM3:ATM54="D"))+SUMPRODUCT((ATI3:ATI54=AQD64)*(ATL3:ATL54=AQD63)*(ATM3:ATM54="D"))+SUMPRODUCT((ATI3:ATI54=AQD65)*(ATL3:ATL54=AQD64)*(ATM3:ATM54="D"))+SUMPRODUCT((ATI3:ATI54=AQD66)*(ATL3:ATL54=AQD64)*(ATM3:ATM54="D"))+SUMPRODUCT((ATI3:ATI54=AQD67)*(ATL3:ATL54=AQD64)*(ATM3:ATM54="D"))+SUMPRODUCT((ATI3:ATI54=AQD63)*(ATL3:ATL54=AQD64)*(ATM3:ATM54="D"))</f>
        <v>0</v>
      </c>
      <c r="AQG64" s="385">
        <f ca="1">SUMPRODUCT((ATI3:ATI54=AQD64)*(ATL3:ATL54=AQD65)*(ATM3:ATM54="L"))+SUMPRODUCT((ATI3:ATI54=AQD64)*(ATL3:ATL54=AQD66)*(ATM3:ATM54="L"))+SUMPRODUCT((ATI3:ATI54=AQD64)*(ATL3:ATL54=AQD67)*(ATM3:ATM54="L"))+SUMPRODUCT((ATI3:ATI54=AQD64)*(ATL3:ATL54=AQD63)*(ATM3:ATM54="L"))+SUMPRODUCT((ATI3:ATI54=AQD65)*(ATL3:ATL54=AQD64)*(ATN3:ATN54="L"))+SUMPRODUCT((ATI3:ATI54=AQD66)*(ATL3:ATL54=AQD64)*(ATN3:ATN54="L"))+SUMPRODUCT((ATI3:ATI54=AQD67)*(ATL3:ATL54=AQD64)*(ATN3:ATN54="L"))+SUMPRODUCT((ATI3:ATI54=AQD63)*(ATL3:ATL54=AQD64)*(ATN3:ATN54="L"))</f>
        <v>0</v>
      </c>
      <c r="AQH64" s="385">
        <f ca="1">SUMPRODUCT((ATI3:ATI54=AQD64)*(ATL3:ATL54=AQD65)*ATJ3:ATJ54)+SUMPRODUCT((ATI3:ATI54=AQD64)*(ATL3:ATL54=AQD66)*ATJ3:ATJ54)+SUMPRODUCT((ATI3:ATI54=AQD64)*(ATL3:ATL54=AQD67)*ATJ3:ATJ54)+SUMPRODUCT((ATI3:ATI54=AQD64)*(ATL3:ATL54=AQD63)*ATJ3:ATJ54)+SUMPRODUCT((ATI3:ATI54=AQD65)*(ATL3:ATL54=AQD64)*ATK3:ATK54)+SUMPRODUCT((ATI3:ATI54=AQD66)*(ATL3:ATL54=AQD64)*ATK3:ATK54)+SUMPRODUCT((ATI3:ATI54=AQD67)*(ATL3:ATL54=AQD64)*ATK3:ATK54)+SUMPRODUCT((ATI3:ATI54=AQD63)*(ATL3:ATL54=AQD64)*ATK3:ATK54)</f>
        <v>0</v>
      </c>
      <c r="AQI64" s="385">
        <f ca="1">SUMPRODUCT((ATI3:ATI54=AQD64)*(ATL3:ATL54=AQD65)*ATK3:ATK54)+SUMPRODUCT((ATI3:ATI54=AQD64)*(ATL3:ATL54=AQD66)*ATK3:ATK54)+SUMPRODUCT((ATI3:ATI54=AQD64)*(ATL3:ATL54=AQD67)*ATK3:ATK54)+SUMPRODUCT((ATI3:ATI54=AQD64)*(ATL3:ATL54=AQD63)*ATK3:ATK54)+SUMPRODUCT((ATI3:ATI54=AQD65)*(ATL3:ATL54=AQD64)*ATJ3:ATJ54)+SUMPRODUCT((ATI3:ATI54=AQD66)*(ATL3:ATL54=AQD64)*ATJ3:ATJ54)+SUMPRODUCT((ATI3:ATI54=AQD67)*(ATL3:ATL54=AQD64)*ATJ3:ATJ54)+SUMPRODUCT((ATI3:ATI54=AQD63)*(ATL3:ATL54=AQD64)*ATJ3:ATJ54)</f>
        <v>0</v>
      </c>
      <c r="AQJ64" s="385">
        <f t="shared" ca="1" si="5823"/>
        <v>1000</v>
      </c>
      <c r="AQK64" s="385">
        <f t="shared" ca="1" si="5824"/>
        <v>0</v>
      </c>
      <c r="AQL64" s="385">
        <f ca="1">IF(AQD64&lt;&gt;"",VLOOKUP(AQD64,APK4:APQ52,7,FALSE),"")</f>
        <v>1000</v>
      </c>
      <c r="AQM64" s="385">
        <f ca="1">IF(AQD64&lt;&gt;"",VLOOKUP(AQD64,APK4:APQ52,5,FALSE),"")</f>
        <v>0</v>
      </c>
      <c r="AQN64" s="385">
        <f ca="1">IF(AQD64&lt;&gt;"",VLOOKUP(AQD64,APK4:APS52,9,FALSE),"")</f>
        <v>15</v>
      </c>
      <c r="AQO64" s="385">
        <f t="shared" ca="1" si="5825"/>
        <v>0</v>
      </c>
      <c r="AQP64" s="385">
        <f t="shared" ref="AQP64" ca="1" si="6003">IF(AQD64&lt;&gt;"",RANK(AQO64,AQO63:AQO66),"")</f>
        <v>1</v>
      </c>
      <c r="AQQ64" s="385">
        <f t="shared" ref="AQQ64" ca="1" si="6004">IF(AQD64&lt;&gt;"",SUMPRODUCT((AQO63:AQO66=AQO64)*(AQJ63:AQJ66&gt;AQJ64)),"")</f>
        <v>0</v>
      </c>
      <c r="AQR64" s="385">
        <f t="shared" ref="AQR64" ca="1" si="6005">IF(AQD64&lt;&gt;"",SUMPRODUCT((AQO63:AQO66=AQO64)*(AQJ63:AQJ66=AQJ64)*(AQH63:AQH66&gt;AQH64)),"")</f>
        <v>0</v>
      </c>
      <c r="AQS64" s="385">
        <f t="shared" ref="AQS64" ca="1" si="6006">IF(AQD64&lt;&gt;"",SUMPRODUCT((AQO63:AQO66=AQO64)*(AQJ63:AQJ66=AQJ64)*(AQH63:AQH66=AQH64)*(AQL63:AQL66&gt;AQL64)),"")</f>
        <v>0</v>
      </c>
      <c r="AQT64" s="385">
        <f t="shared" ref="AQT64" ca="1" si="6007">IF(AQD64&lt;&gt;"",SUMPRODUCT((AQO63:AQO66=AQO64)*(AQJ63:AQJ66=AQJ64)*(AQH63:AQH66=AQH64)*(AQL63:AQL66=AQL64)*(AQM63:AQM66&gt;AQM64)),"")</f>
        <v>0</v>
      </c>
      <c r="AQU64" s="385">
        <f t="shared" ref="AQU64" ca="1" si="6008">IF(AQD64&lt;&gt;"",SUMPRODUCT((AQO63:AQO66=AQO64)*(AQJ63:AQJ66=AQJ64)*(AQH63:AQH66=AQH64)*(AQL63:AQL66=AQL64)*(AQM63:AQM66=AQM64)*(AQN63:AQN66&gt;AQN64)),"")</f>
        <v>2</v>
      </c>
      <c r="AQV64" s="385">
        <f t="shared" ca="1" si="5832"/>
        <v>3</v>
      </c>
      <c r="AQW64" s="385" t="str">
        <f t="shared" ref="AQW64" ca="1" si="6009">IF(AQX12&lt;&gt;"",SUMPRODUCT((ARE11:ARE14=ARE12)*(ARD11:ARD14=ARD12)*(ARB11:ARB14=ARB12)*(ARC11:ARC14=ARC12)),"")</f>
        <v/>
      </c>
      <c r="AQX64" s="385" t="str">
        <f t="shared" ref="AQX64" ca="1" si="6010">IF(AND(AQW64&lt;&gt;"",AQW64&gt;1),AQX12,"")</f>
        <v/>
      </c>
      <c r="AQY64" s="385">
        <f ca="1">SUMPRODUCT((ATI3:ATI54=AQX64)*(ATL3:ATL54=AQX65)*(ATM3:ATM54="W"))+SUMPRODUCT((ATI3:ATI54=AQX64)*(ATL3:ATL54=AQX66)*(ATM3:ATM54="W"))+SUMPRODUCT((ATI3:ATI54=AQX64)*(ATL3:ATL54=AQX67)*(ATM3:ATM54="W"))+SUMPRODUCT((ATI3:ATI54=AQX65)*(ATL3:ATL54=AQX64)*(ATN3:ATN54="W"))+SUMPRODUCT((ATI3:ATI54=AQX66)*(ATL3:ATL54=AQX64)*(ATN3:ATN54="W"))+SUMPRODUCT((ATI3:ATI54=AQX67)*(ATL3:ATL54=AQX64)*(ATN3:ATN54="W"))</f>
        <v>0</v>
      </c>
      <c r="AQZ64" s="385">
        <f ca="1">SUMPRODUCT((ATI3:ATI54=AQX64)*(ATL3:ATL54=AQX65)*(ATM3:ATM54="D"))+SUMPRODUCT((ATI3:ATI54=AQX64)*(ATL3:ATL54=AQX66)*(ATM3:ATM54="D"))+SUMPRODUCT((ATI3:ATI54=AQX64)*(ATL3:ATL54=AQX67)*(ATM3:ATM54="D"))+SUMPRODUCT((ATI3:ATI54=AQX65)*(ATL3:ATL54=AQX64)*(ATM3:ATM54="D"))+SUMPRODUCT((ATI3:ATI54=AQX66)*(ATL3:ATL54=AQX64)*(ATM3:ATM54="D"))+SUMPRODUCT((ATI3:ATI54=AQX67)*(ATL3:ATL54=AQX64)*(ATM3:ATM54="D"))</f>
        <v>0</v>
      </c>
      <c r="ARA64" s="385">
        <f ca="1">SUMPRODUCT((ATI3:ATI54=AQX64)*(ATL3:ATL54=AQX65)*(ATM3:ATM54="L"))+SUMPRODUCT((ATI3:ATI54=AQX64)*(ATL3:ATL54=AQX66)*(ATM3:ATM54="L"))+SUMPRODUCT((ATI3:ATI54=AQX64)*(ATL3:ATL54=AQX67)*(ATM3:ATM54="L"))+SUMPRODUCT((ATI3:ATI54=AQX65)*(ATL3:ATL54=AQX64)*(ATN3:ATN54="L"))+SUMPRODUCT((ATI3:ATI54=AQX66)*(ATL3:ATL54=AQX64)*(ATN3:ATN54="L"))+SUMPRODUCT((ATI3:ATI54=AQX67)*(ATL3:ATL54=AQX64)*(ATN3:ATN54="L"))</f>
        <v>0</v>
      </c>
      <c r="ARB64" s="385">
        <f ca="1">SUMPRODUCT((ATI3:ATI54=AQX64)*(ATL3:ATL54=AQX65)*ATJ3:ATJ54)+SUMPRODUCT((ATI3:ATI54=AQX64)*(ATL3:ATL54=AQX66)*ATJ3:ATJ54)+SUMPRODUCT((ATI3:ATI54=AQX64)*(ATL3:ATL54=AQX67)*ATJ3:ATJ54)+SUMPRODUCT((ATI3:ATI54=AQX64)*(ATL3:ATL54=AQX63)*ATJ3:ATJ54)+SUMPRODUCT((ATI3:ATI54=AQX65)*(ATL3:ATL54=AQX64)*ATK3:ATK54)+SUMPRODUCT((ATI3:ATI54=AQX66)*(ATL3:ATL54=AQX64)*ATK3:ATK54)+SUMPRODUCT((ATI3:ATI54=AQX67)*(ATL3:ATL54=AQX64)*ATK3:ATK54)+SUMPRODUCT((ATI3:ATI54=AQX63)*(ATL3:ATL54=AQX64)*ATK3:ATK54)</f>
        <v>0</v>
      </c>
      <c r="ARC64" s="385">
        <f ca="1">SUMPRODUCT((ATI3:ATI54=AQX64)*(ATL3:ATL54=AQX65)*ATK3:ATK54)+SUMPRODUCT((ATI3:ATI54=AQX64)*(ATL3:ATL54=AQX66)*ATK3:ATK54)+SUMPRODUCT((ATI3:ATI54=AQX64)*(ATL3:ATL54=AQX67)*ATK3:ATK54)+SUMPRODUCT((ATI3:ATI54=AQX64)*(ATL3:ATL54=AQX63)*ATK3:ATK54)+SUMPRODUCT((ATI3:ATI54=AQX65)*(ATL3:ATL54=AQX64)*ATJ3:ATJ54)+SUMPRODUCT((ATI3:ATI54=AQX66)*(ATL3:ATL54=AQX64)*ATJ3:ATJ54)+SUMPRODUCT((ATI3:ATI54=AQX67)*(ATL3:ATL54=AQX64)*ATJ3:ATJ54)+SUMPRODUCT((ATI3:ATI54=AQX63)*(ATL3:ATL54=AQX64)*ATJ3:ATJ54)</f>
        <v>0</v>
      </c>
      <c r="ARD64" s="385">
        <f t="shared" ref="ARD64:ARD66" ca="1" si="6011">ARB64-ARC64+1000</f>
        <v>1000</v>
      </c>
      <c r="ARE64" s="385" t="str">
        <f t="shared" ref="ARE64:ARE66" ca="1" si="6012">IF(AQX64&lt;&gt;"",AQY64*3+AQZ64*1,"")</f>
        <v/>
      </c>
      <c r="ARF64" s="385" t="str">
        <f ca="1">IF(AQX64&lt;&gt;"",VLOOKUP(AQX64,APK4:APQ52,7,FALSE),"")</f>
        <v/>
      </c>
      <c r="ARG64" s="385" t="str">
        <f ca="1">IF(AQX64&lt;&gt;"",VLOOKUP(AQX64,APK4:APQ52,5,FALSE),"")</f>
        <v/>
      </c>
      <c r="ARH64" s="385" t="str">
        <f ca="1">IF(AQX64&lt;&gt;"",VLOOKUP(AQX64,APK4:APS52,9,FALSE),"")</f>
        <v/>
      </c>
      <c r="ARI64" s="385" t="str">
        <f t="shared" ref="ARI64:ARI66" ca="1" si="6013">ARE64</f>
        <v/>
      </c>
      <c r="ARJ64" s="385" t="str">
        <f t="shared" ref="ARJ64" ca="1" si="6014">IF(AQX64&lt;&gt;"",RANK(ARI64,ARI63:ARI66),"")</f>
        <v/>
      </c>
      <c r="ARK64" s="385" t="str">
        <f t="shared" ref="ARK64" ca="1" si="6015">IF(AQX64&lt;&gt;"",SUMPRODUCT((ARI63:ARI66=ARI64)*(ARD63:ARD66&gt;ARD64)),"")</f>
        <v/>
      </c>
      <c r="ARL64" s="385" t="str">
        <f t="shared" ref="ARL64" ca="1" si="6016">IF(AQX64&lt;&gt;"",SUMPRODUCT((ARI63:ARI66=ARI64)*(ARD63:ARD66=ARD64)*(ARB63:ARB66&gt;ARB64)),"")</f>
        <v/>
      </c>
      <c r="ARM64" s="385" t="str">
        <f t="shared" ref="ARM64" ca="1" si="6017">IF(AQX64&lt;&gt;"",SUMPRODUCT((ARI63:ARI66=ARI64)*(ARD63:ARD66=ARD64)*(ARB63:ARB66=ARB64)*(ARF63:ARF66&gt;ARF64)),"")</f>
        <v/>
      </c>
      <c r="ARN64" s="385" t="str">
        <f t="shared" ref="ARN64" ca="1" si="6018">IF(AQX64&lt;&gt;"",SUMPRODUCT((ARI63:ARI66=ARI64)*(ARD63:ARD66=ARD64)*(ARB63:ARB66=ARB64)*(ARF63:ARF66=ARF64)*(ARG63:ARG66&gt;ARG64)),"")</f>
        <v/>
      </c>
      <c r="ARO64" s="385" t="str">
        <f t="shared" ref="ARO64" ca="1" si="6019">IF(AQX64&lt;&gt;"",SUMPRODUCT((ARI63:ARI66=ARI64)*(ARD63:ARD66=ARD64)*(ARB63:ARB66=ARB64)*(ARF63:ARF66=ARF64)*(ARG63:ARG66=ARG64)*(ARH63:ARH66&gt;ARH64)),"")</f>
        <v/>
      </c>
      <c r="ARP64" s="385" t="str">
        <f t="shared" ref="ARP64:ARP66" ca="1" si="6020">IF(AQX64&lt;&gt;"",SUM(ARJ64:ARO64)+1,"")</f>
        <v/>
      </c>
    </row>
    <row r="65" spans="10:1160" x14ac:dyDescent="0.25">
      <c r="J65" s="385">
        <f>IF(COUNTIF(J11:J14,4)=4,1,SUMPRODUCT((J11:J14=J13)*(I11:I14=I13)*(G11:G14&gt;G13))+1)</f>
        <v>1</v>
      </c>
      <c r="U65" s="385">
        <f>IF(V13&lt;&gt;"",SUMPRODUCT((AC11:AC14=AC13)*(AB11:AB14=AB13)*(Z11:Z14=Z13)*(AA11:AA14=AA13)),"")</f>
        <v>4</v>
      </c>
      <c r="V65" s="385" t="str">
        <f>IF(AND(U65&lt;&gt;"",U65&gt;1),V13,"")</f>
        <v>Portugal</v>
      </c>
      <c r="W65" s="385">
        <f>SUMPRODUCT((DA3:DA54=V65)*(DD3:DD54=V66)*(DE3:DE54="W"))+SUMPRODUCT((DA3:DA54=V65)*(DD3:DD54=V67)*(DE3:DE54="W"))+SUMPRODUCT((DA3:DA54=V65)*(DD3:DD54=V63)*(DE3:DE54="W"))+SUMPRODUCT((DA3:DA54=V65)*(DD3:DD54=V64)*(DE3:DE54="W"))+SUMPRODUCT((DA3:DA54=V66)*(DD3:DD54=V65)*(DF3:DF54="W"))+SUMPRODUCT((DA3:DA54=V67)*(DD3:DD54=V65)*(DF3:DF54="W"))+SUMPRODUCT((DA3:DA54=V63)*(DD3:DD54=V65)*(DF3:DF54="W"))+SUMPRODUCT((DA3:DA54=V64)*(DD3:DD54=V65)*(DF3:DF54="W"))</f>
        <v>0</v>
      </c>
      <c r="X65" s="385">
        <f>SUMPRODUCT((DA3:DA54=V65)*(DD3:DD54=V66)*(DE3:DE54="D"))+SUMPRODUCT((DA3:DA54=V65)*(DD3:DD54=V67)*(DE3:DE54="D"))+SUMPRODUCT((DA3:DA54=V65)*(DD3:DD54=V63)*(DE3:DE54="D"))+SUMPRODUCT((DA3:DA54=V65)*(DD3:DD54=V64)*(DE3:DE54="D"))+SUMPRODUCT((DA3:DA54=V66)*(DD3:DD54=V65)*(DE3:DE54="D"))+SUMPRODUCT((DA3:DA54=V67)*(DD3:DD54=V65)*(DE3:DE54="D"))+SUMPRODUCT((DA3:DA54=V63)*(DD3:DD54=V65)*(DE3:DE54="D"))+SUMPRODUCT((DA3:DA54=V64)*(DD3:DD54=V65)*(DE3:DE54="D"))</f>
        <v>0</v>
      </c>
      <c r="Y65" s="385">
        <f>SUMPRODUCT((DA3:DA54=V65)*(DD3:DD54=V66)*(DE3:DE54="L"))+SUMPRODUCT((DA3:DA54=V65)*(DD3:DD54=V67)*(DE3:DE54="L"))+SUMPRODUCT((DA3:DA54=V65)*(DD3:DD54=V63)*(DE3:DE54="L"))+SUMPRODUCT((DA3:DA54=V65)*(DD3:DD54=V64)*(DE3:DE54="L"))+SUMPRODUCT((DA3:DA54=V66)*(DD3:DD54=V65)*(DF3:DF54="L"))+SUMPRODUCT((DA3:DA54=V67)*(DD3:DD54=V65)*(DF3:DF54="L"))+SUMPRODUCT((DA3:DA54=V63)*(DD3:DD54=V65)*(DF3:DF54="L"))+SUMPRODUCT((DA3:DA54=V64)*(DD3:DD54=V65)*(DF3:DF54="L"))</f>
        <v>0</v>
      </c>
      <c r="Z65" s="385">
        <f>SUMPRODUCT((DA3:DA54=V65)*(DD3:DD54=V66)*DB3:DB54)+SUMPRODUCT((DA3:DA54=V65)*(DD3:DD54=V67)*DB3:DB54)+SUMPRODUCT((DA3:DA54=V65)*(DD3:DD54=V63)*DB3:DB54)+SUMPRODUCT((DA3:DA54=V65)*(DD3:DD54=V64)*DB3:DB54)+SUMPRODUCT((DA3:DA54=V66)*(DD3:DD54=V65)*DC3:DC54)+SUMPRODUCT((DA3:DA54=V67)*(DD3:DD54=V65)*DC3:DC54)+SUMPRODUCT((DA3:DA54=V63)*(DD3:DD54=V65)*DC3:DC54)+SUMPRODUCT((DA3:DA54=V64)*(DD3:DD54=V65)*DC3:DC54)</f>
        <v>0</v>
      </c>
      <c r="AA65" s="385">
        <f>SUMPRODUCT((DA3:DA54=V65)*(DD3:DD54=V66)*DC3:DC54)+SUMPRODUCT((DA3:DA54=V65)*(DD3:DD54=V67)*DC3:DC54)+SUMPRODUCT((DA3:DA54=V65)*(DD3:DD54=V63)*DC3:DC54)+SUMPRODUCT((DA3:DA54=V65)*(DD3:DD54=V64)*DC3:DC54)+SUMPRODUCT((DA3:DA54=V66)*(DD3:DD54=V65)*DB3:DB54)+SUMPRODUCT((DA3:DA54=V67)*(DD3:DD54=V65)*DB3:DB54)+SUMPRODUCT((DA3:DA54=V63)*(DD3:DD54=V65)*DB3:DB54)+SUMPRODUCT((DA3:DA54=V64)*(DD3:DD54=V65)*DB3:DB54)</f>
        <v>0</v>
      </c>
      <c r="AB65" s="385">
        <f>Z65-AA65+1000</f>
        <v>1000</v>
      </c>
      <c r="AC65" s="385">
        <f t="shared" si="5723"/>
        <v>0</v>
      </c>
      <c r="AD65" s="385">
        <f>IF(V65&lt;&gt;"",VLOOKUP(V65,C4:I52,7,FALSE),"")</f>
        <v>1000</v>
      </c>
      <c r="AE65" s="385">
        <f>IF(V65&lt;&gt;"",VLOOKUP(V65,C4:I52,5,FALSE),"")</f>
        <v>0</v>
      </c>
      <c r="AF65" s="385">
        <f>IF(V65&lt;&gt;"",VLOOKUP(V65,C4:K52,9,FALSE),"")</f>
        <v>23</v>
      </c>
      <c r="AG65" s="385">
        <f t="shared" si="5833"/>
        <v>0</v>
      </c>
      <c r="AH65" s="385">
        <f>IF(V65&lt;&gt;"",RANK(AG65,AG63:AG66),"")</f>
        <v>1</v>
      </c>
      <c r="AI65" s="385">
        <f>IF(V65&lt;&gt;"",SUMPRODUCT((AG63:AG66=AG65)*(AB63:AB66&gt;AB65)),"")</f>
        <v>0</v>
      </c>
      <c r="AJ65" s="385">
        <f>IF(V65&lt;&gt;"",SUMPRODUCT((AG63:AG66=AG65)*(AB63:AB66=AB65)*(Z63:Z66&gt;Z65)),"")</f>
        <v>0</v>
      </c>
      <c r="AK65" s="385">
        <f>IF(V65&lt;&gt;"",SUMPRODUCT((AG63:AG66=AG65)*(AB63:AB66=AB65)*(Z63:Z66=Z65)*(AD63:AD66&gt;AD65)),"")</f>
        <v>0</v>
      </c>
      <c r="AL65" s="385">
        <f>IF(V65&lt;&gt;"",SUMPRODUCT((AG63:AG66=AG65)*(AB63:AB66=AB65)*(Z63:Z66=Z65)*(AD63:AD66=AD65)*(AE63:AE66&gt;AE65)),"")</f>
        <v>0</v>
      </c>
      <c r="AM65" s="385">
        <f>IF(V65&lt;&gt;"",SUMPRODUCT((AG63:AG66=AG65)*(AB63:AB66=AB65)*(Z63:Z66=Z65)*(AD63:AD66=AD65)*(AE63:AE66=AE65)*(AF63:AF66&gt;AF65)),"")</f>
        <v>1</v>
      </c>
      <c r="AN65" s="385">
        <f t="shared" si="5834"/>
        <v>2</v>
      </c>
      <c r="AO65" s="385" t="str">
        <f>IF(AP13&lt;&gt;"",SUMPRODUCT((AW11:AW14=AW13)*(AV11:AV14=AV13)*(AT11:AT14=AT13)*(AU11:AU14=AU13)),"")</f>
        <v/>
      </c>
      <c r="AP65" s="385" t="str">
        <f>IF(AND(AO65&lt;&gt;"",AO65&gt;1),AP13,"")</f>
        <v/>
      </c>
      <c r="AQ65" s="385">
        <f>SUMPRODUCT((DA3:DA54=AP65)*(DD3:DD54=AP66)*(DE3:DE54="W"))+SUMPRODUCT((DA3:DA54=AP65)*(DD3:DD54=AP67)*(DE3:DE54="W"))+SUMPRODUCT((DA3:DA54=AP65)*(DD3:DD54=AP64)*(DE3:DE54="W"))+SUMPRODUCT((DA3:DA54=AP66)*(DD3:DD54=AP65)*(DF3:DF54="W"))+SUMPRODUCT((DA3:DA54=AP67)*(DD3:DD54=AP65)*(DF3:DF54="W"))+SUMPRODUCT((DA3:DA54=AP64)*(DD3:DD54=AP65)*(DF3:DF54="W"))</f>
        <v>0</v>
      </c>
      <c r="AR65" s="385">
        <f>SUMPRODUCT((DA3:DA54=AP65)*(DD3:DD54=AP66)*(DE3:DE54="D"))+SUMPRODUCT((DA3:DA54=AP65)*(DD3:DD54=AP67)*(DE3:DE54="D"))+SUMPRODUCT((DA3:DA54=AP65)*(DD3:DD54=AP64)*(DE3:DE54="D"))+SUMPRODUCT((DA3:DA54=AP66)*(DD3:DD54=AP65)*(DE3:DE54="D"))+SUMPRODUCT((DA3:DA54=AP67)*(DD3:DD54=AP65)*(DE3:DE54="D"))+SUMPRODUCT((DA3:DA54=AP64)*(DD3:DD54=AP65)*(DE3:DE54="D"))</f>
        <v>0</v>
      </c>
      <c r="AS65" s="385">
        <f>SUMPRODUCT((DA3:DA54=AP65)*(DD3:DD54=AP66)*(DE3:DE54="L"))+SUMPRODUCT((DA3:DA54=AP65)*(DD3:DD54=AP67)*(DE3:DE54="L"))+SUMPRODUCT((DA3:DA54=AP65)*(DD3:DD54=AP64)*(DE3:DE54="L"))+SUMPRODUCT((DA3:DA54=AP66)*(DD3:DD54=AP65)*(DF3:DF54="L"))+SUMPRODUCT((DA3:DA54=AP67)*(DD3:DD54=AP65)*(DF3:DF54="L"))+SUMPRODUCT((DA3:DA54=AP64)*(DD3:DD54=AP65)*(DF3:DF54="L"))</f>
        <v>0</v>
      </c>
      <c r="AT65" s="385">
        <f>SUMPRODUCT((DA3:DA54=AP65)*(DD3:DD54=AP66)*DB3:DB54)+SUMPRODUCT((DA3:DA54=AP65)*(DD3:DD54=AP67)*DB3:DB54)+SUMPRODUCT((DA3:DA54=AP65)*(DD3:DD54=AP63)*DB3:DB54)+SUMPRODUCT((DA3:DA54=AP65)*(DD3:DD54=AP64)*DB3:DB54)+SUMPRODUCT((DA3:DA54=AP66)*(DD3:DD54=AP65)*DC3:DC54)+SUMPRODUCT((DA3:DA54=AP67)*(DD3:DD54=AP65)*DC3:DC54)+SUMPRODUCT((DA3:DA54=AP63)*(DD3:DD54=AP65)*DC3:DC54)+SUMPRODUCT((DA3:DA54=AP64)*(DD3:DD54=AP65)*DC3:DC54)</f>
        <v>0</v>
      </c>
      <c r="AU65" s="385">
        <f>SUMPRODUCT((DA3:DA54=AP65)*(DD3:DD54=AP66)*DC3:DC54)+SUMPRODUCT((DA3:DA54=AP65)*(DD3:DD54=AP67)*DC3:DC54)+SUMPRODUCT((DA3:DA54=AP65)*(DD3:DD54=AP63)*DC3:DC54)+SUMPRODUCT((DA3:DA54=AP65)*(DD3:DD54=AP64)*DC3:DC54)+SUMPRODUCT((DA3:DA54=AP66)*(DD3:DD54=AP65)*DB3:DB54)+SUMPRODUCT((DA3:DA54=AP67)*(DD3:DD54=AP65)*DB3:DB54)+SUMPRODUCT((DA3:DA54=AP63)*(DD3:DD54=AP65)*DB3:DB54)+SUMPRODUCT((DA3:DA54=AP64)*(DD3:DD54=AP65)*DB3:DB54)</f>
        <v>0</v>
      </c>
      <c r="AV65" s="385">
        <f>AT65-AU65+1000</f>
        <v>1000</v>
      </c>
      <c r="AW65" s="385" t="str">
        <f t="shared" si="5835"/>
        <v/>
      </c>
      <c r="AX65" s="385" t="str">
        <f>IF(AP65&lt;&gt;"",VLOOKUP(AP65,C4:I52,7,FALSE),"")</f>
        <v/>
      </c>
      <c r="AY65" s="385" t="str">
        <f>IF(AP65&lt;&gt;"",VLOOKUP(AP65,C4:I52,5,FALSE),"")</f>
        <v/>
      </c>
      <c r="AZ65" s="385" t="str">
        <f>IF(AP65&lt;&gt;"",VLOOKUP(AP65,C4:K52,9,FALSE),"")</f>
        <v/>
      </c>
      <c r="BA65" s="385" t="str">
        <f t="shared" si="5836"/>
        <v/>
      </c>
      <c r="BB65" s="385" t="str">
        <f>IF(AP65&lt;&gt;"",RANK(BA65,BA63:BA66),"")</f>
        <v/>
      </c>
      <c r="BC65" s="385" t="str">
        <f>IF(AP65&lt;&gt;"",SUMPRODUCT((BA63:BA66=BA65)*(AV63:AV66&gt;AV65)),"")</f>
        <v/>
      </c>
      <c r="BD65" s="385" t="str">
        <f>IF(AP65&lt;&gt;"",SUMPRODUCT((BA63:BA66=BA65)*(AV63:AV66=AV65)*(AT63:AT66&gt;AT65)),"")</f>
        <v/>
      </c>
      <c r="BE65" s="385" t="str">
        <f>IF(AP65&lt;&gt;"",SUMPRODUCT((BA63:BA66=BA65)*(AV63:AV66=AV65)*(AT63:AT66=AT65)*(AX63:AX66&gt;AX65)),"")</f>
        <v/>
      </c>
      <c r="BF65" s="385" t="str">
        <f>IF(AP65&lt;&gt;"",SUMPRODUCT((BA63:BA66=BA65)*(AV63:AV66=AV65)*(AT63:AT66=AT65)*(AX63:AX66=AX65)*(AY63:AY66&gt;AY65)),"")</f>
        <v/>
      </c>
      <c r="BG65" s="385" t="str">
        <f>IF(AP65&lt;&gt;"",SUMPRODUCT((BA63:BA66=BA65)*(AV63:AV66=AV65)*(AT63:AT66=AT65)*(AX63:AX66=AX65)*(AY63:AY66=AY65)*(AZ63:AZ66&gt;AZ65)),"")</f>
        <v/>
      </c>
      <c r="BH65" s="385" t="str">
        <f t="shared" ref="BH65:BH66" si="6021">IF(AP65&lt;&gt;"",SUM(BB65:BG65)+1,"")</f>
        <v/>
      </c>
      <c r="DP65" s="385">
        <f ca="1">IF(COUNTIF(DP11:DP14,4)=4,1,SUMPRODUCT((DP11:DP14=DP13)*(DO11:DO14=DO13)*(DM11:DM14&gt;DM13))+1)</f>
        <v>1</v>
      </c>
      <c r="EA65" s="385">
        <f ca="1">IF(EB13&lt;&gt;"",SUMPRODUCT((EI11:EI14=EI13)*(EH11:EH14=EH13)*(EF11:EF14=EF13)*(EG11:EG14=EG13)),"")</f>
        <v>4</v>
      </c>
      <c r="EB65" s="385" t="str">
        <f ca="1">IF(AND(EA65&lt;&gt;"",EA65&gt;1),EB13,"")</f>
        <v>Portugal</v>
      </c>
      <c r="EC65" s="385">
        <f ca="1">SUMPRODUCT((HG3:HG54=EB65)*(HJ3:HJ54=EB66)*(HK3:HK54="W"))+SUMPRODUCT((HG3:HG54=EB65)*(HJ3:HJ54=EB67)*(HK3:HK54="W"))+SUMPRODUCT((HG3:HG54=EB65)*(HJ3:HJ54=EB63)*(HK3:HK54="W"))+SUMPRODUCT((HG3:HG54=EB65)*(HJ3:HJ54=EB64)*(HK3:HK54="W"))+SUMPRODUCT((HG3:HG54=EB66)*(HJ3:HJ54=EB65)*(HL3:HL54="W"))+SUMPRODUCT((HG3:HG54=EB67)*(HJ3:HJ54=EB65)*(HL3:HL54="W"))+SUMPRODUCT((HG3:HG54=EB63)*(HJ3:HJ54=EB65)*(HL3:HL54="W"))+SUMPRODUCT((HG3:HG54=EB64)*(HJ3:HJ54=EB65)*(HL3:HL54="W"))</f>
        <v>0</v>
      </c>
      <c r="ED65" s="385">
        <f ca="1">SUMPRODUCT((HG3:HG54=EB65)*(HJ3:HJ54=EB66)*(HK3:HK54="D"))+SUMPRODUCT((HG3:HG54=EB65)*(HJ3:HJ54=EB67)*(HK3:HK54="D"))+SUMPRODUCT((HG3:HG54=EB65)*(HJ3:HJ54=EB63)*(HK3:HK54="D"))+SUMPRODUCT((HG3:HG54=EB65)*(HJ3:HJ54=EB64)*(HK3:HK54="D"))+SUMPRODUCT((HG3:HG54=EB66)*(HJ3:HJ54=EB65)*(HK3:HK54="D"))+SUMPRODUCT((HG3:HG54=EB67)*(HJ3:HJ54=EB65)*(HK3:HK54="D"))+SUMPRODUCT((HG3:HG54=EB63)*(HJ3:HJ54=EB65)*(HK3:HK54="D"))+SUMPRODUCT((HG3:HG54=EB64)*(HJ3:HJ54=EB65)*(HK3:HK54="D"))</f>
        <v>0</v>
      </c>
      <c r="EE65" s="385">
        <f ca="1">SUMPRODUCT((HG3:HG54=EB65)*(HJ3:HJ54=EB66)*(HK3:HK54="L"))+SUMPRODUCT((HG3:HG54=EB65)*(HJ3:HJ54=EB67)*(HK3:HK54="L"))+SUMPRODUCT((HG3:HG54=EB65)*(HJ3:HJ54=EB63)*(HK3:HK54="L"))+SUMPRODUCT((HG3:HG54=EB65)*(HJ3:HJ54=EB64)*(HK3:HK54="L"))+SUMPRODUCT((HG3:HG54=EB66)*(HJ3:HJ54=EB65)*(HL3:HL54="L"))+SUMPRODUCT((HG3:HG54=EB67)*(HJ3:HJ54=EB65)*(HL3:HL54="L"))+SUMPRODUCT((HG3:HG54=EB63)*(HJ3:HJ54=EB65)*(HL3:HL54="L"))+SUMPRODUCT((HG3:HG54=EB64)*(HJ3:HJ54=EB65)*(HL3:HL54="L"))</f>
        <v>0</v>
      </c>
      <c r="EF65" s="385">
        <f ca="1">SUMPRODUCT((HG3:HG54=EB65)*(HJ3:HJ54=EB66)*HH3:HH54)+SUMPRODUCT((HG3:HG54=EB65)*(HJ3:HJ54=EB67)*HH3:HH54)+SUMPRODUCT((HG3:HG54=EB65)*(HJ3:HJ54=EB63)*HH3:HH54)+SUMPRODUCT((HG3:HG54=EB65)*(HJ3:HJ54=EB64)*HH3:HH54)+SUMPRODUCT((HG3:HG54=EB66)*(HJ3:HJ54=EB65)*HI3:HI54)+SUMPRODUCT((HG3:HG54=EB67)*(HJ3:HJ54=EB65)*HI3:HI54)+SUMPRODUCT((HG3:HG54=EB63)*(HJ3:HJ54=EB65)*HI3:HI54)+SUMPRODUCT((HG3:HG54=EB64)*(HJ3:HJ54=EB65)*HI3:HI54)</f>
        <v>0</v>
      </c>
      <c r="EG65" s="385">
        <f ca="1">SUMPRODUCT((HG3:HG54=EB65)*(HJ3:HJ54=EB66)*HI3:HI54)+SUMPRODUCT((HG3:HG54=EB65)*(HJ3:HJ54=EB67)*HI3:HI54)+SUMPRODUCT((HG3:HG54=EB65)*(HJ3:HJ54=EB63)*HI3:HI54)+SUMPRODUCT((HG3:HG54=EB65)*(HJ3:HJ54=EB64)*HI3:HI54)+SUMPRODUCT((HG3:HG54=EB66)*(HJ3:HJ54=EB65)*HH3:HH54)+SUMPRODUCT((HG3:HG54=EB67)*(HJ3:HJ54=EB65)*HH3:HH54)+SUMPRODUCT((HG3:HG54=EB63)*(HJ3:HJ54=EB65)*HH3:HH54)+SUMPRODUCT((HG3:HG54=EB64)*(HJ3:HJ54=EB65)*HH3:HH54)</f>
        <v>0</v>
      </c>
      <c r="EH65" s="385">
        <f ca="1">EF65-EG65+1000</f>
        <v>1000</v>
      </c>
      <c r="EI65" s="385">
        <f t="shared" ca="1" si="5724"/>
        <v>0</v>
      </c>
      <c r="EJ65" s="385">
        <f ca="1">IF(EB65&lt;&gt;"",VLOOKUP(EB65,DI4:DO52,7,FALSE),"")</f>
        <v>1000</v>
      </c>
      <c r="EK65" s="385">
        <f ca="1">IF(EB65&lt;&gt;"",VLOOKUP(EB65,DI4:DO52,5,FALSE),"")</f>
        <v>0</v>
      </c>
      <c r="EL65" s="385">
        <f ca="1">IF(EB65&lt;&gt;"",VLOOKUP(EB65,DI4:DQ52,9,FALSE),"")</f>
        <v>23</v>
      </c>
      <c r="EM65" s="385">
        <f t="shared" ca="1" si="5837"/>
        <v>0</v>
      </c>
      <c r="EN65" s="385">
        <f ca="1">IF(EB65&lt;&gt;"",RANK(EM65,EM63:EM66),"")</f>
        <v>1</v>
      </c>
      <c r="EO65" s="385">
        <f ca="1">IF(EB65&lt;&gt;"",SUMPRODUCT((EM63:EM66=EM65)*(EH63:EH66&gt;EH65)),"")</f>
        <v>0</v>
      </c>
      <c r="EP65" s="385">
        <f ca="1">IF(EB65&lt;&gt;"",SUMPRODUCT((EM63:EM66=EM65)*(EH63:EH66=EH65)*(EF63:EF66&gt;EF65)),"")</f>
        <v>0</v>
      </c>
      <c r="EQ65" s="385">
        <f ca="1">IF(EB65&lt;&gt;"",SUMPRODUCT((EM63:EM66=EM65)*(EH63:EH66=EH65)*(EF63:EF66=EF65)*(EJ63:EJ66&gt;EJ65)),"")</f>
        <v>0</v>
      </c>
      <c r="ER65" s="385">
        <f ca="1">IF(EB65&lt;&gt;"",SUMPRODUCT((EM63:EM66=EM65)*(EH63:EH66=EH65)*(EF63:EF66=EF65)*(EJ63:EJ66=EJ65)*(EK63:EK66&gt;EK65)),"")</f>
        <v>0</v>
      </c>
      <c r="ES65" s="385">
        <f ca="1">IF(EB65&lt;&gt;"",SUMPRODUCT((EM63:EM66=EM65)*(EH63:EH66=EH65)*(EF63:EF66=EF65)*(EJ63:EJ66=EJ65)*(EK63:EK66=EK65)*(EL63:EL66&gt;EL65)),"")</f>
        <v>1</v>
      </c>
      <c r="ET65" s="385">
        <f t="shared" ca="1" si="5838"/>
        <v>2</v>
      </c>
      <c r="EU65" s="385" t="str">
        <f ca="1">IF(EV13&lt;&gt;"",SUMPRODUCT((FC11:FC14=FC13)*(FB11:FB14=FB13)*(EZ11:EZ14=EZ13)*(FA11:FA14=FA13)),"")</f>
        <v/>
      </c>
      <c r="EV65" s="385" t="str">
        <f ca="1">IF(AND(EU65&lt;&gt;"",EU65&gt;1),EV13,"")</f>
        <v/>
      </c>
      <c r="EW65" s="385">
        <f ca="1">SUMPRODUCT((HG3:HG54=EV65)*(HJ3:HJ54=EV66)*(HK3:HK54="W"))+SUMPRODUCT((HG3:HG54=EV65)*(HJ3:HJ54=EV67)*(HK3:HK54="W"))+SUMPRODUCT((HG3:HG54=EV65)*(HJ3:HJ54=EV64)*(HK3:HK54="W"))+SUMPRODUCT((HG3:HG54=EV66)*(HJ3:HJ54=EV65)*(HL3:HL54="W"))+SUMPRODUCT((HG3:HG54=EV67)*(HJ3:HJ54=EV65)*(HL3:HL54="W"))+SUMPRODUCT((HG3:HG54=EV64)*(HJ3:HJ54=EV65)*(HL3:HL54="W"))</f>
        <v>0</v>
      </c>
      <c r="EX65" s="385">
        <f ca="1">SUMPRODUCT((HG3:HG54=EV65)*(HJ3:HJ54=EV66)*(HK3:HK54="D"))+SUMPRODUCT((HG3:HG54=EV65)*(HJ3:HJ54=EV67)*(HK3:HK54="D"))+SUMPRODUCT((HG3:HG54=EV65)*(HJ3:HJ54=EV64)*(HK3:HK54="D"))+SUMPRODUCT((HG3:HG54=EV66)*(HJ3:HJ54=EV65)*(HK3:HK54="D"))+SUMPRODUCT((HG3:HG54=EV67)*(HJ3:HJ54=EV65)*(HK3:HK54="D"))+SUMPRODUCT((HG3:HG54=EV64)*(HJ3:HJ54=EV65)*(HK3:HK54="D"))</f>
        <v>0</v>
      </c>
      <c r="EY65" s="385">
        <f ca="1">SUMPRODUCT((HG3:HG54=EV65)*(HJ3:HJ54=EV66)*(HK3:HK54="L"))+SUMPRODUCT((HG3:HG54=EV65)*(HJ3:HJ54=EV67)*(HK3:HK54="L"))+SUMPRODUCT((HG3:HG54=EV65)*(HJ3:HJ54=EV64)*(HK3:HK54="L"))+SUMPRODUCT((HG3:HG54=EV66)*(HJ3:HJ54=EV65)*(HL3:HL54="L"))+SUMPRODUCT((HG3:HG54=EV67)*(HJ3:HJ54=EV65)*(HL3:HL54="L"))+SUMPRODUCT((HG3:HG54=EV64)*(HJ3:HJ54=EV65)*(HL3:HL54="L"))</f>
        <v>0</v>
      </c>
      <c r="EZ65" s="385">
        <f ca="1">SUMPRODUCT((HG3:HG54=EV65)*(HJ3:HJ54=EV66)*HH3:HH54)+SUMPRODUCT((HG3:HG54=EV65)*(HJ3:HJ54=EV67)*HH3:HH54)+SUMPRODUCT((HG3:HG54=EV65)*(HJ3:HJ54=EV63)*HH3:HH54)+SUMPRODUCT((HG3:HG54=EV65)*(HJ3:HJ54=EV64)*HH3:HH54)+SUMPRODUCT((HG3:HG54=EV66)*(HJ3:HJ54=EV65)*HI3:HI54)+SUMPRODUCT((HG3:HG54=EV67)*(HJ3:HJ54=EV65)*HI3:HI54)+SUMPRODUCT((HG3:HG54=EV63)*(HJ3:HJ54=EV65)*HI3:HI54)+SUMPRODUCT((HG3:HG54=EV64)*(HJ3:HJ54=EV65)*HI3:HI54)</f>
        <v>0</v>
      </c>
      <c r="FA65" s="385">
        <f ca="1">SUMPRODUCT((HG3:HG54=EV65)*(HJ3:HJ54=EV66)*HI3:HI54)+SUMPRODUCT((HG3:HG54=EV65)*(HJ3:HJ54=EV67)*HI3:HI54)+SUMPRODUCT((HG3:HG54=EV65)*(HJ3:HJ54=EV63)*HI3:HI54)+SUMPRODUCT((HG3:HG54=EV65)*(HJ3:HJ54=EV64)*HI3:HI54)+SUMPRODUCT((HG3:HG54=EV66)*(HJ3:HJ54=EV65)*HH3:HH54)+SUMPRODUCT((HG3:HG54=EV67)*(HJ3:HJ54=EV65)*HH3:HH54)+SUMPRODUCT((HG3:HG54=EV63)*(HJ3:HJ54=EV65)*HH3:HH54)+SUMPRODUCT((HG3:HG54=EV64)*(HJ3:HJ54=EV65)*HH3:HH54)</f>
        <v>0</v>
      </c>
      <c r="FB65" s="385">
        <f ca="1">EZ65-FA65+1000</f>
        <v>1000</v>
      </c>
      <c r="FC65" s="385" t="str">
        <f t="shared" ca="1" si="5839"/>
        <v/>
      </c>
      <c r="FD65" s="385" t="str">
        <f ca="1">IF(EV65&lt;&gt;"",VLOOKUP(EV65,DI4:DO52,7,FALSE),"")</f>
        <v/>
      </c>
      <c r="FE65" s="385" t="str">
        <f ca="1">IF(EV65&lt;&gt;"",VLOOKUP(EV65,DI4:DO52,5,FALSE),"")</f>
        <v/>
      </c>
      <c r="FF65" s="385" t="str">
        <f ca="1">IF(EV65&lt;&gt;"",VLOOKUP(EV65,DI4:DQ52,9,FALSE),"")</f>
        <v/>
      </c>
      <c r="FG65" s="385" t="str">
        <f t="shared" ca="1" si="5840"/>
        <v/>
      </c>
      <c r="FH65" s="385" t="str">
        <f ca="1">IF(EV65&lt;&gt;"",RANK(FG65,FG63:FG66),"")</f>
        <v/>
      </c>
      <c r="FI65" s="385" t="str">
        <f ca="1">IF(EV65&lt;&gt;"",SUMPRODUCT((FG63:FG66=FG65)*(FB63:FB66&gt;FB65)),"")</f>
        <v/>
      </c>
      <c r="FJ65" s="385" t="str">
        <f ca="1">IF(EV65&lt;&gt;"",SUMPRODUCT((FG63:FG66=FG65)*(FB63:FB66=FB65)*(EZ63:EZ66&gt;EZ65)),"")</f>
        <v/>
      </c>
      <c r="FK65" s="385" t="str">
        <f ca="1">IF(EV65&lt;&gt;"",SUMPRODUCT((FG63:FG66=FG65)*(FB63:FB66=FB65)*(EZ63:EZ66=EZ65)*(FD63:FD66&gt;FD65)),"")</f>
        <v/>
      </c>
      <c r="FL65" s="385" t="str">
        <f ca="1">IF(EV65&lt;&gt;"",SUMPRODUCT((FG63:FG66=FG65)*(FB63:FB66=FB65)*(EZ63:EZ66=EZ65)*(FD63:FD66=FD65)*(FE63:FE66&gt;FE65)),"")</f>
        <v/>
      </c>
      <c r="FM65" s="385" t="str">
        <f ca="1">IF(EV65&lt;&gt;"",SUMPRODUCT((FG63:FG66=FG65)*(FB63:FB66=FB65)*(EZ63:EZ66=EZ65)*(FD63:FD66=FD65)*(FE63:FE66=FE65)*(FF63:FF66&gt;FF65)),"")</f>
        <v/>
      </c>
      <c r="FN65" s="385" t="str">
        <f t="shared" ref="FN65:FN66" ca="1" si="6022">IF(EV65&lt;&gt;"",SUM(FH65:FM65)+1,"")</f>
        <v/>
      </c>
      <c r="HV65" s="385">
        <f ca="1">IF(COUNTIF(HV11:HV14,4)=4,1,SUMPRODUCT((HV11:HV14=HV13)*(HU11:HU14=HU13)*(HS11:HS14&gt;HS13))+1)</f>
        <v>1</v>
      </c>
      <c r="IG65" s="385">
        <f t="shared" ref="IG65" ca="1" si="6023">IF(IH13&lt;&gt;"",SUMPRODUCT((IO11:IO14=IO13)*(IN11:IN14=IN13)*(IL11:IL14=IL13)*(IM11:IM14=IM13)),"")</f>
        <v>4</v>
      </c>
      <c r="IH65" s="385" t="str">
        <f t="shared" ref="IH65" ca="1" si="6024">IF(AND(IG65&lt;&gt;"",IG65&gt;1),IH13,"")</f>
        <v>Portugal</v>
      </c>
      <c r="II65" s="385">
        <f ca="1">SUMPRODUCT((LM3:LM54=IH65)*(LP3:LP54=IH66)*(LQ3:LQ54="W"))+SUMPRODUCT((LM3:LM54=IH65)*(LP3:LP54=IH67)*(LQ3:LQ54="W"))+SUMPRODUCT((LM3:LM54=IH65)*(LP3:LP54=IH63)*(LQ3:LQ54="W"))+SUMPRODUCT((LM3:LM54=IH65)*(LP3:LP54=IH64)*(LQ3:LQ54="W"))+SUMPRODUCT((LM3:LM54=IH66)*(LP3:LP54=IH65)*(LR3:LR54="W"))+SUMPRODUCT((LM3:LM54=IH67)*(LP3:LP54=IH65)*(LR3:LR54="W"))+SUMPRODUCT((LM3:LM54=IH63)*(LP3:LP54=IH65)*(LR3:LR54="W"))+SUMPRODUCT((LM3:LM54=IH64)*(LP3:LP54=IH65)*(LR3:LR54="W"))</f>
        <v>0</v>
      </c>
      <c r="IJ65" s="385">
        <f ca="1">SUMPRODUCT((LM3:LM54=IH65)*(LP3:LP54=IH66)*(LQ3:LQ54="D"))+SUMPRODUCT((LM3:LM54=IH65)*(LP3:LP54=IH67)*(LQ3:LQ54="D"))+SUMPRODUCT((LM3:LM54=IH65)*(LP3:LP54=IH63)*(LQ3:LQ54="D"))+SUMPRODUCT((LM3:LM54=IH65)*(LP3:LP54=IH64)*(LQ3:LQ54="D"))+SUMPRODUCT((LM3:LM54=IH66)*(LP3:LP54=IH65)*(LQ3:LQ54="D"))+SUMPRODUCT((LM3:LM54=IH67)*(LP3:LP54=IH65)*(LQ3:LQ54="D"))+SUMPRODUCT((LM3:LM54=IH63)*(LP3:LP54=IH65)*(LQ3:LQ54="D"))+SUMPRODUCT((LM3:LM54=IH64)*(LP3:LP54=IH65)*(LQ3:LQ54="D"))</f>
        <v>0</v>
      </c>
      <c r="IK65" s="385">
        <f ca="1">SUMPRODUCT((LM3:LM54=IH65)*(LP3:LP54=IH66)*(LQ3:LQ54="L"))+SUMPRODUCT((LM3:LM54=IH65)*(LP3:LP54=IH67)*(LQ3:LQ54="L"))+SUMPRODUCT((LM3:LM54=IH65)*(LP3:LP54=IH63)*(LQ3:LQ54="L"))+SUMPRODUCT((LM3:LM54=IH65)*(LP3:LP54=IH64)*(LQ3:LQ54="L"))+SUMPRODUCT((LM3:LM54=IH66)*(LP3:LP54=IH65)*(LR3:LR54="L"))+SUMPRODUCT((LM3:LM54=IH67)*(LP3:LP54=IH65)*(LR3:LR54="L"))+SUMPRODUCT((LM3:LM54=IH63)*(LP3:LP54=IH65)*(LR3:LR54="L"))+SUMPRODUCT((LM3:LM54=IH64)*(LP3:LP54=IH65)*(LR3:LR54="L"))</f>
        <v>0</v>
      </c>
      <c r="IL65" s="385">
        <f ca="1">SUMPRODUCT((LM3:LM54=IH65)*(LP3:LP54=IH66)*LN3:LN54)+SUMPRODUCT((LM3:LM54=IH65)*(LP3:LP54=IH67)*LN3:LN54)+SUMPRODUCT((LM3:LM54=IH65)*(LP3:LP54=IH63)*LN3:LN54)+SUMPRODUCT((LM3:LM54=IH65)*(LP3:LP54=IH64)*LN3:LN54)+SUMPRODUCT((LM3:LM54=IH66)*(LP3:LP54=IH65)*LO3:LO54)+SUMPRODUCT((LM3:LM54=IH67)*(LP3:LP54=IH65)*LO3:LO54)+SUMPRODUCT((LM3:LM54=IH63)*(LP3:LP54=IH65)*LO3:LO54)+SUMPRODUCT((LM3:LM54=IH64)*(LP3:LP54=IH65)*LO3:LO54)</f>
        <v>0</v>
      </c>
      <c r="IM65" s="385">
        <f ca="1">SUMPRODUCT((LM3:LM54=IH65)*(LP3:LP54=IH66)*LO3:LO54)+SUMPRODUCT((LM3:LM54=IH65)*(LP3:LP54=IH67)*LO3:LO54)+SUMPRODUCT((LM3:LM54=IH65)*(LP3:LP54=IH63)*LO3:LO54)+SUMPRODUCT((LM3:LM54=IH65)*(LP3:LP54=IH64)*LO3:LO54)+SUMPRODUCT((LM3:LM54=IH66)*(LP3:LP54=IH65)*LN3:LN54)+SUMPRODUCT((LM3:LM54=IH67)*(LP3:LP54=IH65)*LN3:LN54)+SUMPRODUCT((LM3:LM54=IH63)*(LP3:LP54=IH65)*LN3:LN54)+SUMPRODUCT((LM3:LM54=IH64)*(LP3:LP54=IH65)*LN3:LN54)</f>
        <v>0</v>
      </c>
      <c r="IN65" s="385">
        <f t="shared" ca="1" si="5727"/>
        <v>1000</v>
      </c>
      <c r="IO65" s="385">
        <f t="shared" ca="1" si="5728"/>
        <v>0</v>
      </c>
      <c r="IP65" s="385">
        <f ca="1">IF(IH65&lt;&gt;"",VLOOKUP(IH65,HO4:HU52,7,FALSE),"")</f>
        <v>1000</v>
      </c>
      <c r="IQ65" s="385">
        <f ca="1">IF(IH65&lt;&gt;"",VLOOKUP(IH65,HO4:HU52,5,FALSE),"")</f>
        <v>0</v>
      </c>
      <c r="IR65" s="385">
        <f ca="1">IF(IH65&lt;&gt;"",VLOOKUP(IH65,HO4:HW52,9,FALSE),"")</f>
        <v>23</v>
      </c>
      <c r="IS65" s="385">
        <f t="shared" ca="1" si="5729"/>
        <v>0</v>
      </c>
      <c r="IT65" s="385">
        <f t="shared" ref="IT65" ca="1" si="6025">IF(IH65&lt;&gt;"",RANK(IS65,IS63:IS66),"")</f>
        <v>1</v>
      </c>
      <c r="IU65" s="385">
        <f t="shared" ref="IU65" ca="1" si="6026">IF(IH65&lt;&gt;"",SUMPRODUCT((IS63:IS66=IS65)*(IN63:IN66&gt;IN65)),"")</f>
        <v>0</v>
      </c>
      <c r="IV65" s="385">
        <f t="shared" ref="IV65" ca="1" si="6027">IF(IH65&lt;&gt;"",SUMPRODUCT((IS63:IS66=IS65)*(IN63:IN66=IN65)*(IL63:IL66&gt;IL65)),"")</f>
        <v>0</v>
      </c>
      <c r="IW65" s="385">
        <f t="shared" ref="IW65" ca="1" si="6028">IF(IH65&lt;&gt;"",SUMPRODUCT((IS63:IS66=IS65)*(IN63:IN66=IN65)*(IL63:IL66=IL65)*(IP63:IP66&gt;IP65)),"")</f>
        <v>0</v>
      </c>
      <c r="IX65" s="385">
        <f t="shared" ref="IX65" ca="1" si="6029">IF(IH65&lt;&gt;"",SUMPRODUCT((IS63:IS66=IS65)*(IN63:IN66=IN65)*(IL63:IL66=IL65)*(IP63:IP66=IP65)*(IQ63:IQ66&gt;IQ65)),"")</f>
        <v>0</v>
      </c>
      <c r="IY65" s="385">
        <f t="shared" ref="IY65" ca="1" si="6030">IF(IH65&lt;&gt;"",SUMPRODUCT((IS63:IS66=IS65)*(IN63:IN66=IN65)*(IL63:IL66=IL65)*(IP63:IP66=IP65)*(IQ63:IQ66=IQ65)*(IR63:IR66&gt;IR65)),"")</f>
        <v>1</v>
      </c>
      <c r="IZ65" s="385">
        <f t="shared" ca="1" si="5736"/>
        <v>2</v>
      </c>
      <c r="JA65" s="385" t="str">
        <f t="shared" ref="JA65" ca="1" si="6031">IF(JB13&lt;&gt;"",SUMPRODUCT((JI11:JI14=JI13)*(JH11:JH14=JH13)*(JF11:JF14=JF13)*(JG11:JG14=JG13)),"")</f>
        <v/>
      </c>
      <c r="JB65" s="385" t="str">
        <f t="shared" ref="JB65" ca="1" si="6032">IF(AND(JA65&lt;&gt;"",JA65&gt;1),JB13,"")</f>
        <v/>
      </c>
      <c r="JC65" s="385">
        <f ca="1">SUMPRODUCT((LM3:LM54=JB65)*(LP3:LP54=JB66)*(LQ3:LQ54="W"))+SUMPRODUCT((LM3:LM54=JB65)*(LP3:LP54=JB67)*(LQ3:LQ54="W"))+SUMPRODUCT((LM3:LM54=JB65)*(LP3:LP54=JB64)*(LQ3:LQ54="W"))+SUMPRODUCT((LM3:LM54=JB66)*(LP3:LP54=JB65)*(LR3:LR54="W"))+SUMPRODUCT((LM3:LM54=JB67)*(LP3:LP54=JB65)*(LR3:LR54="W"))+SUMPRODUCT((LM3:LM54=JB64)*(LP3:LP54=JB65)*(LR3:LR54="W"))</f>
        <v>0</v>
      </c>
      <c r="JD65" s="385">
        <f ca="1">SUMPRODUCT((LM3:LM54=JB65)*(LP3:LP54=JB66)*(LQ3:LQ54="D"))+SUMPRODUCT((LM3:LM54=JB65)*(LP3:LP54=JB67)*(LQ3:LQ54="D"))+SUMPRODUCT((LM3:LM54=JB65)*(LP3:LP54=JB64)*(LQ3:LQ54="D"))+SUMPRODUCT((LM3:LM54=JB66)*(LP3:LP54=JB65)*(LQ3:LQ54="D"))+SUMPRODUCT((LM3:LM54=JB67)*(LP3:LP54=JB65)*(LQ3:LQ54="D"))+SUMPRODUCT((LM3:LM54=JB64)*(LP3:LP54=JB65)*(LQ3:LQ54="D"))</f>
        <v>0</v>
      </c>
      <c r="JE65" s="385">
        <f ca="1">SUMPRODUCT((LM3:LM54=JB65)*(LP3:LP54=JB66)*(LQ3:LQ54="L"))+SUMPRODUCT((LM3:LM54=JB65)*(LP3:LP54=JB67)*(LQ3:LQ54="L"))+SUMPRODUCT((LM3:LM54=JB65)*(LP3:LP54=JB64)*(LQ3:LQ54="L"))+SUMPRODUCT((LM3:LM54=JB66)*(LP3:LP54=JB65)*(LR3:LR54="L"))+SUMPRODUCT((LM3:LM54=JB67)*(LP3:LP54=JB65)*(LR3:LR54="L"))+SUMPRODUCT((LM3:LM54=JB64)*(LP3:LP54=JB65)*(LR3:LR54="L"))</f>
        <v>0</v>
      </c>
      <c r="JF65" s="385">
        <f ca="1">SUMPRODUCT((LM3:LM54=JB65)*(LP3:LP54=JB66)*LN3:LN54)+SUMPRODUCT((LM3:LM54=JB65)*(LP3:LP54=JB67)*LN3:LN54)+SUMPRODUCT((LM3:LM54=JB65)*(LP3:LP54=JB63)*LN3:LN54)+SUMPRODUCT((LM3:LM54=JB65)*(LP3:LP54=JB64)*LN3:LN54)+SUMPRODUCT((LM3:LM54=JB66)*(LP3:LP54=JB65)*LO3:LO54)+SUMPRODUCT((LM3:LM54=JB67)*(LP3:LP54=JB65)*LO3:LO54)+SUMPRODUCT((LM3:LM54=JB63)*(LP3:LP54=JB65)*LO3:LO54)+SUMPRODUCT((LM3:LM54=JB64)*(LP3:LP54=JB65)*LO3:LO54)</f>
        <v>0</v>
      </c>
      <c r="JG65" s="385">
        <f ca="1">SUMPRODUCT((LM3:LM54=JB65)*(LP3:LP54=JB66)*LO3:LO54)+SUMPRODUCT((LM3:LM54=JB65)*(LP3:LP54=JB67)*LO3:LO54)+SUMPRODUCT((LM3:LM54=JB65)*(LP3:LP54=JB63)*LO3:LO54)+SUMPRODUCT((LM3:LM54=JB65)*(LP3:LP54=JB64)*LO3:LO54)+SUMPRODUCT((LM3:LM54=JB66)*(LP3:LP54=JB65)*LN3:LN54)+SUMPRODUCT((LM3:LM54=JB67)*(LP3:LP54=JB65)*LN3:LN54)+SUMPRODUCT((LM3:LM54=JB63)*(LP3:LP54=JB65)*LN3:LN54)+SUMPRODUCT((LM3:LM54=JB64)*(LP3:LP54=JB65)*LN3:LN54)</f>
        <v>0</v>
      </c>
      <c r="JH65" s="385">
        <f t="shared" ca="1" si="5851"/>
        <v>1000</v>
      </c>
      <c r="JI65" s="385" t="str">
        <f t="shared" ca="1" si="5852"/>
        <v/>
      </c>
      <c r="JJ65" s="385" t="str">
        <f ca="1">IF(JB65&lt;&gt;"",VLOOKUP(JB65,HO4:HU52,7,FALSE),"")</f>
        <v/>
      </c>
      <c r="JK65" s="385" t="str">
        <f ca="1">IF(JB65&lt;&gt;"",VLOOKUP(JB65,HO4:HU52,5,FALSE),"")</f>
        <v/>
      </c>
      <c r="JL65" s="385" t="str">
        <f ca="1">IF(JB65&lt;&gt;"",VLOOKUP(JB65,HO4:HW52,9,FALSE),"")</f>
        <v/>
      </c>
      <c r="JM65" s="385" t="str">
        <f t="shared" ca="1" si="5853"/>
        <v/>
      </c>
      <c r="JN65" s="385" t="str">
        <f t="shared" ref="JN65" ca="1" si="6033">IF(JB65&lt;&gt;"",RANK(JM65,JM63:JM66),"")</f>
        <v/>
      </c>
      <c r="JO65" s="385" t="str">
        <f t="shared" ref="JO65" ca="1" si="6034">IF(JB65&lt;&gt;"",SUMPRODUCT((JM63:JM66=JM65)*(JH63:JH66&gt;JH65)),"")</f>
        <v/>
      </c>
      <c r="JP65" s="385" t="str">
        <f t="shared" ref="JP65" ca="1" si="6035">IF(JB65&lt;&gt;"",SUMPRODUCT((JM63:JM66=JM65)*(JH63:JH66=JH65)*(JF63:JF66&gt;JF65)),"")</f>
        <v/>
      </c>
      <c r="JQ65" s="385" t="str">
        <f t="shared" ref="JQ65" ca="1" si="6036">IF(JB65&lt;&gt;"",SUMPRODUCT((JM63:JM66=JM65)*(JH63:JH66=JH65)*(JF63:JF66=JF65)*(JJ63:JJ66&gt;JJ65)),"")</f>
        <v/>
      </c>
      <c r="JR65" s="385" t="str">
        <f t="shared" ref="JR65" ca="1" si="6037">IF(JB65&lt;&gt;"",SUMPRODUCT((JM63:JM66=JM65)*(JH63:JH66=JH65)*(JF63:JF66=JF65)*(JJ63:JJ66=JJ65)*(JK63:JK66&gt;JK65)),"")</f>
        <v/>
      </c>
      <c r="JS65" s="385" t="str">
        <f t="shared" ref="JS65" ca="1" si="6038">IF(JB65&lt;&gt;"",SUMPRODUCT((JM63:JM66=JM65)*(JH63:JH66=JH65)*(JF63:JF66=JF65)*(JJ63:JJ66=JJ65)*(JK63:JK66=JK65)*(JL63:JL66&gt;JL65)),"")</f>
        <v/>
      </c>
      <c r="JT65" s="385" t="str">
        <f t="shared" ca="1" si="5860"/>
        <v/>
      </c>
      <c r="MB65" s="385">
        <f ca="1">IF(COUNTIF(MB11:MB14,4)=4,1,SUMPRODUCT((MB11:MB14=MB13)*(MA11:MA14=MA13)*(LY11:LY14&gt;LY13))+1)</f>
        <v>1</v>
      </c>
      <c r="MM65" s="385">
        <f t="shared" ref="MM65" ca="1" si="6039">IF(MN13&lt;&gt;"",SUMPRODUCT((MU11:MU14=MU13)*(MT11:MT14=MT13)*(MR11:MR14=MR13)*(MS11:MS14=MS13)),"")</f>
        <v>4</v>
      </c>
      <c r="MN65" s="385" t="str">
        <f t="shared" ref="MN65" ca="1" si="6040">IF(AND(MM65&lt;&gt;"",MM65&gt;1),MN13,"")</f>
        <v>Portugal</v>
      </c>
      <c r="MO65" s="385">
        <f ca="1">SUMPRODUCT((PS3:PS54=MN65)*(PV3:PV54=MN66)*(PW3:PW54="W"))+SUMPRODUCT((PS3:PS54=MN65)*(PV3:PV54=MN67)*(PW3:PW54="W"))+SUMPRODUCT((PS3:PS54=MN65)*(PV3:PV54=MN63)*(PW3:PW54="W"))+SUMPRODUCT((PS3:PS54=MN65)*(PV3:PV54=MN64)*(PW3:PW54="W"))+SUMPRODUCT((PS3:PS54=MN66)*(PV3:PV54=MN65)*(PX3:PX54="W"))+SUMPRODUCT((PS3:PS54=MN67)*(PV3:PV54=MN65)*(PX3:PX54="W"))+SUMPRODUCT((PS3:PS54=MN63)*(PV3:PV54=MN65)*(PX3:PX54="W"))+SUMPRODUCT((PS3:PS54=MN64)*(PV3:PV54=MN65)*(PX3:PX54="W"))</f>
        <v>0</v>
      </c>
      <c r="MP65" s="385">
        <f ca="1">SUMPRODUCT((PS3:PS54=MN65)*(PV3:PV54=MN66)*(PW3:PW54="D"))+SUMPRODUCT((PS3:PS54=MN65)*(PV3:PV54=MN67)*(PW3:PW54="D"))+SUMPRODUCT((PS3:PS54=MN65)*(PV3:PV54=MN63)*(PW3:PW54="D"))+SUMPRODUCT((PS3:PS54=MN65)*(PV3:PV54=MN64)*(PW3:PW54="D"))+SUMPRODUCT((PS3:PS54=MN66)*(PV3:PV54=MN65)*(PW3:PW54="D"))+SUMPRODUCT((PS3:PS54=MN67)*(PV3:PV54=MN65)*(PW3:PW54="D"))+SUMPRODUCT((PS3:PS54=MN63)*(PV3:PV54=MN65)*(PW3:PW54="D"))+SUMPRODUCT((PS3:PS54=MN64)*(PV3:PV54=MN65)*(PW3:PW54="D"))</f>
        <v>0</v>
      </c>
      <c r="MQ65" s="385">
        <f ca="1">SUMPRODUCT((PS3:PS54=MN65)*(PV3:PV54=MN66)*(PW3:PW54="L"))+SUMPRODUCT((PS3:PS54=MN65)*(PV3:PV54=MN67)*(PW3:PW54="L"))+SUMPRODUCT((PS3:PS54=MN65)*(PV3:PV54=MN63)*(PW3:PW54="L"))+SUMPRODUCT((PS3:PS54=MN65)*(PV3:PV54=MN64)*(PW3:PW54="L"))+SUMPRODUCT((PS3:PS54=MN66)*(PV3:PV54=MN65)*(PX3:PX54="L"))+SUMPRODUCT((PS3:PS54=MN67)*(PV3:PV54=MN65)*(PX3:PX54="L"))+SUMPRODUCT((PS3:PS54=MN63)*(PV3:PV54=MN65)*(PX3:PX54="L"))+SUMPRODUCT((PS3:PS54=MN64)*(PV3:PV54=MN65)*(PX3:PX54="L"))</f>
        <v>0</v>
      </c>
      <c r="MR65" s="385">
        <f ca="1">SUMPRODUCT((PS3:PS54=MN65)*(PV3:PV54=MN66)*PT3:PT54)+SUMPRODUCT((PS3:PS54=MN65)*(PV3:PV54=MN67)*PT3:PT54)+SUMPRODUCT((PS3:PS54=MN65)*(PV3:PV54=MN63)*PT3:PT54)+SUMPRODUCT((PS3:PS54=MN65)*(PV3:PV54=MN64)*PT3:PT54)+SUMPRODUCT((PS3:PS54=MN66)*(PV3:PV54=MN65)*PU3:PU54)+SUMPRODUCT((PS3:PS54=MN67)*(PV3:PV54=MN65)*PU3:PU54)+SUMPRODUCT((PS3:PS54=MN63)*(PV3:PV54=MN65)*PU3:PU54)+SUMPRODUCT((PS3:PS54=MN64)*(PV3:PV54=MN65)*PU3:PU54)</f>
        <v>0</v>
      </c>
      <c r="MS65" s="385">
        <f ca="1">SUMPRODUCT((PS3:PS54=MN65)*(PV3:PV54=MN66)*PU3:PU54)+SUMPRODUCT((PS3:PS54=MN65)*(PV3:PV54=MN67)*PU3:PU54)+SUMPRODUCT((PS3:PS54=MN65)*(PV3:PV54=MN63)*PU3:PU54)+SUMPRODUCT((PS3:PS54=MN65)*(PV3:PV54=MN64)*PU3:PU54)+SUMPRODUCT((PS3:PS54=MN66)*(PV3:PV54=MN65)*PT3:PT54)+SUMPRODUCT((PS3:PS54=MN67)*(PV3:PV54=MN65)*PT3:PT54)+SUMPRODUCT((PS3:PS54=MN63)*(PV3:PV54=MN65)*PT3:PT54)+SUMPRODUCT((PS3:PS54=MN64)*(PV3:PV54=MN65)*PT3:PT54)</f>
        <v>0</v>
      </c>
      <c r="MT65" s="385">
        <f t="shared" ca="1" si="5739"/>
        <v>1000</v>
      </c>
      <c r="MU65" s="385">
        <f t="shared" ca="1" si="5740"/>
        <v>0</v>
      </c>
      <c r="MV65" s="385">
        <f ca="1">IF(MN65&lt;&gt;"",VLOOKUP(MN65,LU4:MA52,7,FALSE),"")</f>
        <v>1000</v>
      </c>
      <c r="MW65" s="385">
        <f ca="1">IF(MN65&lt;&gt;"",VLOOKUP(MN65,LU4:MA52,5,FALSE),"")</f>
        <v>0</v>
      </c>
      <c r="MX65" s="385">
        <f ca="1">IF(MN65&lt;&gt;"",VLOOKUP(MN65,LU4:MC52,9,FALSE),"")</f>
        <v>23</v>
      </c>
      <c r="MY65" s="385">
        <f t="shared" ca="1" si="5741"/>
        <v>0</v>
      </c>
      <c r="MZ65" s="385">
        <f t="shared" ref="MZ65" ca="1" si="6041">IF(MN65&lt;&gt;"",RANK(MY65,MY63:MY66),"")</f>
        <v>1</v>
      </c>
      <c r="NA65" s="385">
        <f t="shared" ref="NA65" ca="1" si="6042">IF(MN65&lt;&gt;"",SUMPRODUCT((MY63:MY66=MY65)*(MT63:MT66&gt;MT65)),"")</f>
        <v>0</v>
      </c>
      <c r="NB65" s="385">
        <f t="shared" ref="NB65" ca="1" si="6043">IF(MN65&lt;&gt;"",SUMPRODUCT((MY63:MY66=MY65)*(MT63:MT66=MT65)*(MR63:MR66&gt;MR65)),"")</f>
        <v>0</v>
      </c>
      <c r="NC65" s="385">
        <f t="shared" ref="NC65" ca="1" si="6044">IF(MN65&lt;&gt;"",SUMPRODUCT((MY63:MY66=MY65)*(MT63:MT66=MT65)*(MR63:MR66=MR65)*(MV63:MV66&gt;MV65)),"")</f>
        <v>0</v>
      </c>
      <c r="ND65" s="385">
        <f t="shared" ref="ND65" ca="1" si="6045">IF(MN65&lt;&gt;"",SUMPRODUCT((MY63:MY66=MY65)*(MT63:MT66=MT65)*(MR63:MR66=MR65)*(MV63:MV66=MV65)*(MW63:MW66&gt;MW65)),"")</f>
        <v>0</v>
      </c>
      <c r="NE65" s="385">
        <f t="shared" ref="NE65" ca="1" si="6046">IF(MN65&lt;&gt;"",SUMPRODUCT((MY63:MY66=MY65)*(MT63:MT66=MT65)*(MR63:MR66=MR65)*(MV63:MV66=MV65)*(MW63:MW66=MW65)*(MX63:MX66&gt;MX65)),"")</f>
        <v>1</v>
      </c>
      <c r="NF65" s="385">
        <f t="shared" ca="1" si="5748"/>
        <v>2</v>
      </c>
      <c r="NG65" s="385" t="str">
        <f t="shared" ref="NG65" ca="1" si="6047">IF(NH13&lt;&gt;"",SUMPRODUCT((NO11:NO14=NO13)*(NN11:NN14=NN13)*(NL11:NL14=NL13)*(NM11:NM14=NM13)),"")</f>
        <v/>
      </c>
      <c r="NH65" s="385" t="str">
        <f t="shared" ref="NH65" ca="1" si="6048">IF(AND(NG65&lt;&gt;"",NG65&gt;1),NH13,"")</f>
        <v/>
      </c>
      <c r="NI65" s="385">
        <f ca="1">SUMPRODUCT((PS3:PS54=NH65)*(PV3:PV54=NH66)*(PW3:PW54="W"))+SUMPRODUCT((PS3:PS54=NH65)*(PV3:PV54=NH67)*(PW3:PW54="W"))+SUMPRODUCT((PS3:PS54=NH65)*(PV3:PV54=NH64)*(PW3:PW54="W"))+SUMPRODUCT((PS3:PS54=NH66)*(PV3:PV54=NH65)*(PX3:PX54="W"))+SUMPRODUCT((PS3:PS54=NH67)*(PV3:PV54=NH65)*(PX3:PX54="W"))+SUMPRODUCT((PS3:PS54=NH64)*(PV3:PV54=NH65)*(PX3:PX54="W"))</f>
        <v>0</v>
      </c>
      <c r="NJ65" s="385">
        <f ca="1">SUMPRODUCT((PS3:PS54=NH65)*(PV3:PV54=NH66)*(PW3:PW54="D"))+SUMPRODUCT((PS3:PS54=NH65)*(PV3:PV54=NH67)*(PW3:PW54="D"))+SUMPRODUCT((PS3:PS54=NH65)*(PV3:PV54=NH64)*(PW3:PW54="D"))+SUMPRODUCT((PS3:PS54=NH66)*(PV3:PV54=NH65)*(PW3:PW54="D"))+SUMPRODUCT((PS3:PS54=NH67)*(PV3:PV54=NH65)*(PW3:PW54="D"))+SUMPRODUCT((PS3:PS54=NH64)*(PV3:PV54=NH65)*(PW3:PW54="D"))</f>
        <v>0</v>
      </c>
      <c r="NK65" s="385">
        <f ca="1">SUMPRODUCT((PS3:PS54=NH65)*(PV3:PV54=NH66)*(PW3:PW54="L"))+SUMPRODUCT((PS3:PS54=NH65)*(PV3:PV54=NH67)*(PW3:PW54="L"))+SUMPRODUCT((PS3:PS54=NH65)*(PV3:PV54=NH64)*(PW3:PW54="L"))+SUMPRODUCT((PS3:PS54=NH66)*(PV3:PV54=NH65)*(PX3:PX54="L"))+SUMPRODUCT((PS3:PS54=NH67)*(PV3:PV54=NH65)*(PX3:PX54="L"))+SUMPRODUCT((PS3:PS54=NH64)*(PV3:PV54=NH65)*(PX3:PX54="L"))</f>
        <v>0</v>
      </c>
      <c r="NL65" s="385">
        <f ca="1">SUMPRODUCT((PS3:PS54=NH65)*(PV3:PV54=NH66)*PT3:PT54)+SUMPRODUCT((PS3:PS54=NH65)*(PV3:PV54=NH67)*PT3:PT54)+SUMPRODUCT((PS3:PS54=NH65)*(PV3:PV54=NH63)*PT3:PT54)+SUMPRODUCT((PS3:PS54=NH65)*(PV3:PV54=NH64)*PT3:PT54)+SUMPRODUCT((PS3:PS54=NH66)*(PV3:PV54=NH65)*PU3:PU54)+SUMPRODUCT((PS3:PS54=NH67)*(PV3:PV54=NH65)*PU3:PU54)+SUMPRODUCT((PS3:PS54=NH63)*(PV3:PV54=NH65)*PU3:PU54)+SUMPRODUCT((PS3:PS54=NH64)*(PV3:PV54=NH65)*PU3:PU54)</f>
        <v>0</v>
      </c>
      <c r="NM65" s="385">
        <f ca="1">SUMPRODUCT((PS3:PS54=NH65)*(PV3:PV54=NH66)*PU3:PU54)+SUMPRODUCT((PS3:PS54=NH65)*(PV3:PV54=NH67)*PU3:PU54)+SUMPRODUCT((PS3:PS54=NH65)*(PV3:PV54=NH63)*PU3:PU54)+SUMPRODUCT((PS3:PS54=NH65)*(PV3:PV54=NH64)*PU3:PU54)+SUMPRODUCT((PS3:PS54=NH66)*(PV3:PV54=NH65)*PT3:PT54)+SUMPRODUCT((PS3:PS54=NH67)*(PV3:PV54=NH65)*PT3:PT54)+SUMPRODUCT((PS3:PS54=NH63)*(PV3:PV54=NH65)*PT3:PT54)+SUMPRODUCT((PS3:PS54=NH64)*(PV3:PV54=NH65)*PT3:PT54)</f>
        <v>0</v>
      </c>
      <c r="NN65" s="385">
        <f t="shared" ca="1" si="5871"/>
        <v>1000</v>
      </c>
      <c r="NO65" s="385" t="str">
        <f t="shared" ca="1" si="5872"/>
        <v/>
      </c>
      <c r="NP65" s="385" t="str">
        <f ca="1">IF(NH65&lt;&gt;"",VLOOKUP(NH65,LU4:MA52,7,FALSE),"")</f>
        <v/>
      </c>
      <c r="NQ65" s="385" t="str">
        <f ca="1">IF(NH65&lt;&gt;"",VLOOKUP(NH65,LU4:MA52,5,FALSE),"")</f>
        <v/>
      </c>
      <c r="NR65" s="385" t="str">
        <f ca="1">IF(NH65&lt;&gt;"",VLOOKUP(NH65,LU4:MC52,9,FALSE),"")</f>
        <v/>
      </c>
      <c r="NS65" s="385" t="str">
        <f t="shared" ca="1" si="5873"/>
        <v/>
      </c>
      <c r="NT65" s="385" t="str">
        <f t="shared" ref="NT65" ca="1" si="6049">IF(NH65&lt;&gt;"",RANK(NS65,NS63:NS66),"")</f>
        <v/>
      </c>
      <c r="NU65" s="385" t="str">
        <f t="shared" ref="NU65" ca="1" si="6050">IF(NH65&lt;&gt;"",SUMPRODUCT((NS63:NS66=NS65)*(NN63:NN66&gt;NN65)),"")</f>
        <v/>
      </c>
      <c r="NV65" s="385" t="str">
        <f t="shared" ref="NV65" ca="1" si="6051">IF(NH65&lt;&gt;"",SUMPRODUCT((NS63:NS66=NS65)*(NN63:NN66=NN65)*(NL63:NL66&gt;NL65)),"")</f>
        <v/>
      </c>
      <c r="NW65" s="385" t="str">
        <f t="shared" ref="NW65" ca="1" si="6052">IF(NH65&lt;&gt;"",SUMPRODUCT((NS63:NS66=NS65)*(NN63:NN66=NN65)*(NL63:NL66=NL65)*(NP63:NP66&gt;NP65)),"")</f>
        <v/>
      </c>
      <c r="NX65" s="385" t="str">
        <f t="shared" ref="NX65" ca="1" si="6053">IF(NH65&lt;&gt;"",SUMPRODUCT((NS63:NS66=NS65)*(NN63:NN66=NN65)*(NL63:NL66=NL65)*(NP63:NP66=NP65)*(NQ63:NQ66&gt;NQ65)),"")</f>
        <v/>
      </c>
      <c r="NY65" s="385" t="str">
        <f t="shared" ref="NY65" ca="1" si="6054">IF(NH65&lt;&gt;"",SUMPRODUCT((NS63:NS66=NS65)*(NN63:NN66=NN65)*(NL63:NL66=NL65)*(NP63:NP66=NP65)*(NQ63:NQ66=NQ65)*(NR63:NR66&gt;NR65)),"")</f>
        <v/>
      </c>
      <c r="NZ65" s="385" t="str">
        <f t="shared" ca="1" si="5880"/>
        <v/>
      </c>
      <c r="QH65" s="385">
        <f ca="1">IF(COUNTIF(QH11:QH14,4)=4,1,SUMPRODUCT((QH11:QH14=QH13)*(QG11:QG14=QG13)*(QE11:QE14&gt;QE13))+1)</f>
        <v>1</v>
      </c>
      <c r="QS65" s="385">
        <f t="shared" ref="QS65" ca="1" si="6055">IF(QT13&lt;&gt;"",SUMPRODUCT((RA11:RA14=RA13)*(QZ11:QZ14=QZ13)*(QX11:QX14=QX13)*(QY11:QY14=QY13)),"")</f>
        <v>4</v>
      </c>
      <c r="QT65" s="385" t="str">
        <f t="shared" ref="QT65" ca="1" si="6056">IF(AND(QS65&lt;&gt;"",QS65&gt;1),QT13,"")</f>
        <v>Portugal</v>
      </c>
      <c r="QU65" s="385">
        <f ca="1">SUMPRODUCT((TY3:TY54=QT65)*(UB3:UB54=QT66)*(UC3:UC54="W"))+SUMPRODUCT((TY3:TY54=QT65)*(UB3:UB54=QT67)*(UC3:UC54="W"))+SUMPRODUCT((TY3:TY54=QT65)*(UB3:UB54=QT63)*(UC3:UC54="W"))+SUMPRODUCT((TY3:TY54=QT65)*(UB3:UB54=QT64)*(UC3:UC54="W"))+SUMPRODUCT((TY3:TY54=QT66)*(UB3:UB54=QT65)*(UD3:UD54="W"))+SUMPRODUCT((TY3:TY54=QT67)*(UB3:UB54=QT65)*(UD3:UD54="W"))+SUMPRODUCT((TY3:TY54=QT63)*(UB3:UB54=QT65)*(UD3:UD54="W"))+SUMPRODUCT((TY3:TY54=QT64)*(UB3:UB54=QT65)*(UD3:UD54="W"))</f>
        <v>0</v>
      </c>
      <c r="QV65" s="385">
        <f ca="1">SUMPRODUCT((TY3:TY54=QT65)*(UB3:UB54=QT66)*(UC3:UC54="D"))+SUMPRODUCT((TY3:TY54=QT65)*(UB3:UB54=QT67)*(UC3:UC54="D"))+SUMPRODUCT((TY3:TY54=QT65)*(UB3:UB54=QT63)*(UC3:UC54="D"))+SUMPRODUCT((TY3:TY54=QT65)*(UB3:UB54=QT64)*(UC3:UC54="D"))+SUMPRODUCT((TY3:TY54=QT66)*(UB3:UB54=QT65)*(UC3:UC54="D"))+SUMPRODUCT((TY3:TY54=QT67)*(UB3:UB54=QT65)*(UC3:UC54="D"))+SUMPRODUCT((TY3:TY54=QT63)*(UB3:UB54=QT65)*(UC3:UC54="D"))+SUMPRODUCT((TY3:TY54=QT64)*(UB3:UB54=QT65)*(UC3:UC54="D"))</f>
        <v>0</v>
      </c>
      <c r="QW65" s="385">
        <f ca="1">SUMPRODUCT((TY3:TY54=QT65)*(UB3:UB54=QT66)*(UC3:UC54="L"))+SUMPRODUCT((TY3:TY54=QT65)*(UB3:UB54=QT67)*(UC3:UC54="L"))+SUMPRODUCT((TY3:TY54=QT65)*(UB3:UB54=QT63)*(UC3:UC54="L"))+SUMPRODUCT((TY3:TY54=QT65)*(UB3:UB54=QT64)*(UC3:UC54="L"))+SUMPRODUCT((TY3:TY54=QT66)*(UB3:UB54=QT65)*(UD3:UD54="L"))+SUMPRODUCT((TY3:TY54=QT67)*(UB3:UB54=QT65)*(UD3:UD54="L"))+SUMPRODUCT((TY3:TY54=QT63)*(UB3:UB54=QT65)*(UD3:UD54="L"))+SUMPRODUCT((TY3:TY54=QT64)*(UB3:UB54=QT65)*(UD3:UD54="L"))</f>
        <v>0</v>
      </c>
      <c r="QX65" s="385">
        <f ca="1">SUMPRODUCT((TY3:TY54=QT65)*(UB3:UB54=QT66)*TZ3:TZ54)+SUMPRODUCT((TY3:TY54=QT65)*(UB3:UB54=QT67)*TZ3:TZ54)+SUMPRODUCT((TY3:TY54=QT65)*(UB3:UB54=QT63)*TZ3:TZ54)+SUMPRODUCT((TY3:TY54=QT65)*(UB3:UB54=QT64)*TZ3:TZ54)+SUMPRODUCT((TY3:TY54=QT66)*(UB3:UB54=QT65)*UA3:UA54)+SUMPRODUCT((TY3:TY54=QT67)*(UB3:UB54=QT65)*UA3:UA54)+SUMPRODUCT((TY3:TY54=QT63)*(UB3:UB54=QT65)*UA3:UA54)+SUMPRODUCT((TY3:TY54=QT64)*(UB3:UB54=QT65)*UA3:UA54)</f>
        <v>0</v>
      </c>
      <c r="QY65" s="385">
        <f ca="1">SUMPRODUCT((TY3:TY54=QT65)*(UB3:UB54=QT66)*UA3:UA54)+SUMPRODUCT((TY3:TY54=QT65)*(UB3:UB54=QT67)*UA3:UA54)+SUMPRODUCT((TY3:TY54=QT65)*(UB3:UB54=QT63)*UA3:UA54)+SUMPRODUCT((TY3:TY54=QT65)*(UB3:UB54=QT64)*UA3:UA54)+SUMPRODUCT((TY3:TY54=QT66)*(UB3:UB54=QT65)*TZ3:TZ54)+SUMPRODUCT((TY3:TY54=QT67)*(UB3:UB54=QT65)*TZ3:TZ54)+SUMPRODUCT((TY3:TY54=QT63)*(UB3:UB54=QT65)*TZ3:TZ54)+SUMPRODUCT((TY3:TY54=QT64)*(UB3:UB54=QT65)*TZ3:TZ54)</f>
        <v>0</v>
      </c>
      <c r="QZ65" s="385">
        <f t="shared" ca="1" si="5751"/>
        <v>1000</v>
      </c>
      <c r="RA65" s="385">
        <f t="shared" ca="1" si="5752"/>
        <v>0</v>
      </c>
      <c r="RB65" s="385">
        <f ca="1">IF(QT65&lt;&gt;"",VLOOKUP(QT65,QA4:QG52,7,FALSE),"")</f>
        <v>1000</v>
      </c>
      <c r="RC65" s="385">
        <f ca="1">IF(QT65&lt;&gt;"",VLOOKUP(QT65,QA4:QG52,5,FALSE),"")</f>
        <v>0</v>
      </c>
      <c r="RD65" s="385">
        <f ca="1">IF(QT65&lt;&gt;"",VLOOKUP(QT65,QA4:QI52,9,FALSE),"")</f>
        <v>23</v>
      </c>
      <c r="RE65" s="385">
        <f t="shared" ca="1" si="5753"/>
        <v>0</v>
      </c>
      <c r="RF65" s="385">
        <f t="shared" ref="RF65" ca="1" si="6057">IF(QT65&lt;&gt;"",RANK(RE65,RE63:RE66),"")</f>
        <v>1</v>
      </c>
      <c r="RG65" s="385">
        <f t="shared" ref="RG65" ca="1" si="6058">IF(QT65&lt;&gt;"",SUMPRODUCT((RE63:RE66=RE65)*(QZ63:QZ66&gt;QZ65)),"")</f>
        <v>0</v>
      </c>
      <c r="RH65" s="385">
        <f t="shared" ref="RH65" ca="1" si="6059">IF(QT65&lt;&gt;"",SUMPRODUCT((RE63:RE66=RE65)*(QZ63:QZ66=QZ65)*(QX63:QX66&gt;QX65)),"")</f>
        <v>0</v>
      </c>
      <c r="RI65" s="385">
        <f t="shared" ref="RI65" ca="1" si="6060">IF(QT65&lt;&gt;"",SUMPRODUCT((RE63:RE66=RE65)*(QZ63:QZ66=QZ65)*(QX63:QX66=QX65)*(RB63:RB66&gt;RB65)),"")</f>
        <v>0</v>
      </c>
      <c r="RJ65" s="385">
        <f t="shared" ref="RJ65" ca="1" si="6061">IF(QT65&lt;&gt;"",SUMPRODUCT((RE63:RE66=RE65)*(QZ63:QZ66=QZ65)*(QX63:QX66=QX65)*(RB63:RB66=RB65)*(RC63:RC66&gt;RC65)),"")</f>
        <v>0</v>
      </c>
      <c r="RK65" s="385">
        <f t="shared" ref="RK65" ca="1" si="6062">IF(QT65&lt;&gt;"",SUMPRODUCT((RE63:RE66=RE65)*(QZ63:QZ66=QZ65)*(QX63:QX66=QX65)*(RB63:RB66=RB65)*(RC63:RC66=RC65)*(RD63:RD66&gt;RD65)),"")</f>
        <v>1</v>
      </c>
      <c r="RL65" s="385">
        <f t="shared" ca="1" si="5760"/>
        <v>2</v>
      </c>
      <c r="RM65" s="385" t="str">
        <f t="shared" ref="RM65" ca="1" si="6063">IF(RN13&lt;&gt;"",SUMPRODUCT((RU11:RU14=RU13)*(RT11:RT14=RT13)*(RR11:RR14=RR13)*(RS11:RS14=RS13)),"")</f>
        <v/>
      </c>
      <c r="RN65" s="385" t="str">
        <f t="shared" ref="RN65" ca="1" si="6064">IF(AND(RM65&lt;&gt;"",RM65&gt;1),RN13,"")</f>
        <v/>
      </c>
      <c r="RO65" s="385">
        <f ca="1">SUMPRODUCT((TY3:TY54=RN65)*(UB3:UB54=RN66)*(UC3:UC54="W"))+SUMPRODUCT((TY3:TY54=RN65)*(UB3:UB54=RN67)*(UC3:UC54="W"))+SUMPRODUCT((TY3:TY54=RN65)*(UB3:UB54=RN64)*(UC3:UC54="W"))+SUMPRODUCT((TY3:TY54=RN66)*(UB3:UB54=RN65)*(UD3:UD54="W"))+SUMPRODUCT((TY3:TY54=RN67)*(UB3:UB54=RN65)*(UD3:UD54="W"))+SUMPRODUCT((TY3:TY54=RN64)*(UB3:UB54=RN65)*(UD3:UD54="W"))</f>
        <v>0</v>
      </c>
      <c r="RP65" s="385">
        <f ca="1">SUMPRODUCT((TY3:TY54=RN65)*(UB3:UB54=RN66)*(UC3:UC54="D"))+SUMPRODUCT((TY3:TY54=RN65)*(UB3:UB54=RN67)*(UC3:UC54="D"))+SUMPRODUCT((TY3:TY54=RN65)*(UB3:UB54=RN64)*(UC3:UC54="D"))+SUMPRODUCT((TY3:TY54=RN66)*(UB3:UB54=RN65)*(UC3:UC54="D"))+SUMPRODUCT((TY3:TY54=RN67)*(UB3:UB54=RN65)*(UC3:UC54="D"))+SUMPRODUCT((TY3:TY54=RN64)*(UB3:UB54=RN65)*(UC3:UC54="D"))</f>
        <v>0</v>
      </c>
      <c r="RQ65" s="385">
        <f ca="1">SUMPRODUCT((TY3:TY54=RN65)*(UB3:UB54=RN66)*(UC3:UC54="L"))+SUMPRODUCT((TY3:TY54=RN65)*(UB3:UB54=RN67)*(UC3:UC54="L"))+SUMPRODUCT((TY3:TY54=RN65)*(UB3:UB54=RN64)*(UC3:UC54="L"))+SUMPRODUCT((TY3:TY54=RN66)*(UB3:UB54=RN65)*(UD3:UD54="L"))+SUMPRODUCT((TY3:TY54=RN67)*(UB3:UB54=RN65)*(UD3:UD54="L"))+SUMPRODUCT((TY3:TY54=RN64)*(UB3:UB54=RN65)*(UD3:UD54="L"))</f>
        <v>0</v>
      </c>
      <c r="RR65" s="385">
        <f ca="1">SUMPRODUCT((TY3:TY54=RN65)*(UB3:UB54=RN66)*TZ3:TZ54)+SUMPRODUCT((TY3:TY54=RN65)*(UB3:UB54=RN67)*TZ3:TZ54)+SUMPRODUCT((TY3:TY54=RN65)*(UB3:UB54=RN63)*TZ3:TZ54)+SUMPRODUCT((TY3:TY54=RN65)*(UB3:UB54=RN64)*TZ3:TZ54)+SUMPRODUCT((TY3:TY54=RN66)*(UB3:UB54=RN65)*UA3:UA54)+SUMPRODUCT((TY3:TY54=RN67)*(UB3:UB54=RN65)*UA3:UA54)+SUMPRODUCT((TY3:TY54=RN63)*(UB3:UB54=RN65)*UA3:UA54)+SUMPRODUCT((TY3:TY54=RN64)*(UB3:UB54=RN65)*UA3:UA54)</f>
        <v>0</v>
      </c>
      <c r="RS65" s="385">
        <f ca="1">SUMPRODUCT((TY3:TY54=RN65)*(UB3:UB54=RN66)*UA3:UA54)+SUMPRODUCT((TY3:TY54=RN65)*(UB3:UB54=RN67)*UA3:UA54)+SUMPRODUCT((TY3:TY54=RN65)*(UB3:UB54=RN63)*UA3:UA54)+SUMPRODUCT((TY3:TY54=RN65)*(UB3:UB54=RN64)*UA3:UA54)+SUMPRODUCT((TY3:TY54=RN66)*(UB3:UB54=RN65)*TZ3:TZ54)+SUMPRODUCT((TY3:TY54=RN67)*(UB3:UB54=RN65)*TZ3:TZ54)+SUMPRODUCT((TY3:TY54=RN63)*(UB3:UB54=RN65)*TZ3:TZ54)+SUMPRODUCT((TY3:TY54=RN64)*(UB3:UB54=RN65)*TZ3:TZ54)</f>
        <v>0</v>
      </c>
      <c r="RT65" s="385">
        <f t="shared" ca="1" si="5891"/>
        <v>1000</v>
      </c>
      <c r="RU65" s="385" t="str">
        <f t="shared" ca="1" si="5892"/>
        <v/>
      </c>
      <c r="RV65" s="385" t="str">
        <f ca="1">IF(RN65&lt;&gt;"",VLOOKUP(RN65,QA4:QG52,7,FALSE),"")</f>
        <v/>
      </c>
      <c r="RW65" s="385" t="str">
        <f ca="1">IF(RN65&lt;&gt;"",VLOOKUP(RN65,QA4:QG52,5,FALSE),"")</f>
        <v/>
      </c>
      <c r="RX65" s="385" t="str">
        <f ca="1">IF(RN65&lt;&gt;"",VLOOKUP(RN65,QA4:QI52,9,FALSE),"")</f>
        <v/>
      </c>
      <c r="RY65" s="385" t="str">
        <f t="shared" ca="1" si="5893"/>
        <v/>
      </c>
      <c r="RZ65" s="385" t="str">
        <f t="shared" ref="RZ65" ca="1" si="6065">IF(RN65&lt;&gt;"",RANK(RY65,RY63:RY66),"")</f>
        <v/>
      </c>
      <c r="SA65" s="385" t="str">
        <f t="shared" ref="SA65" ca="1" si="6066">IF(RN65&lt;&gt;"",SUMPRODUCT((RY63:RY66=RY65)*(RT63:RT66&gt;RT65)),"")</f>
        <v/>
      </c>
      <c r="SB65" s="385" t="str">
        <f t="shared" ref="SB65" ca="1" si="6067">IF(RN65&lt;&gt;"",SUMPRODUCT((RY63:RY66=RY65)*(RT63:RT66=RT65)*(RR63:RR66&gt;RR65)),"")</f>
        <v/>
      </c>
      <c r="SC65" s="385" t="str">
        <f t="shared" ref="SC65" ca="1" si="6068">IF(RN65&lt;&gt;"",SUMPRODUCT((RY63:RY66=RY65)*(RT63:RT66=RT65)*(RR63:RR66=RR65)*(RV63:RV66&gt;RV65)),"")</f>
        <v/>
      </c>
      <c r="SD65" s="385" t="str">
        <f t="shared" ref="SD65" ca="1" si="6069">IF(RN65&lt;&gt;"",SUMPRODUCT((RY63:RY66=RY65)*(RT63:RT66=RT65)*(RR63:RR66=RR65)*(RV63:RV66=RV65)*(RW63:RW66&gt;RW65)),"")</f>
        <v/>
      </c>
      <c r="SE65" s="385" t="str">
        <f t="shared" ref="SE65" ca="1" si="6070">IF(RN65&lt;&gt;"",SUMPRODUCT((RY63:RY66=RY65)*(RT63:RT66=RT65)*(RR63:RR66=RR65)*(RV63:RV66=RV65)*(RW63:RW66=RW65)*(RX63:RX66&gt;RX65)),"")</f>
        <v/>
      </c>
      <c r="SF65" s="385" t="str">
        <f t="shared" ca="1" si="5900"/>
        <v/>
      </c>
      <c r="UN65" s="385">
        <f ca="1">IF(COUNTIF(UN11:UN14,4)=4,1,SUMPRODUCT((UN11:UN14=UN13)*(UM11:UM14=UM13)*(UK11:UK14&gt;UK13))+1)</f>
        <v>1</v>
      </c>
      <c r="UY65" s="385">
        <f t="shared" ref="UY65" ca="1" si="6071">IF(UZ13&lt;&gt;"",SUMPRODUCT((VG11:VG14=VG13)*(VF11:VF14=VF13)*(VD11:VD14=VD13)*(VE11:VE14=VE13)),"")</f>
        <v>4</v>
      </c>
      <c r="UZ65" s="385" t="str">
        <f t="shared" ref="UZ65" ca="1" si="6072">IF(AND(UY65&lt;&gt;"",UY65&gt;1),UZ13,"")</f>
        <v>Portugal</v>
      </c>
      <c r="VA65" s="385">
        <f ca="1">SUMPRODUCT((YE3:YE54=UZ65)*(YH3:YH54=UZ66)*(YI3:YI54="W"))+SUMPRODUCT((YE3:YE54=UZ65)*(YH3:YH54=UZ67)*(YI3:YI54="W"))+SUMPRODUCT((YE3:YE54=UZ65)*(YH3:YH54=UZ63)*(YI3:YI54="W"))+SUMPRODUCT((YE3:YE54=UZ65)*(YH3:YH54=UZ64)*(YI3:YI54="W"))+SUMPRODUCT((YE3:YE54=UZ66)*(YH3:YH54=UZ65)*(YJ3:YJ54="W"))+SUMPRODUCT((YE3:YE54=UZ67)*(YH3:YH54=UZ65)*(YJ3:YJ54="W"))+SUMPRODUCT((YE3:YE54=UZ63)*(YH3:YH54=UZ65)*(YJ3:YJ54="W"))+SUMPRODUCT((YE3:YE54=UZ64)*(YH3:YH54=UZ65)*(YJ3:YJ54="W"))</f>
        <v>0</v>
      </c>
      <c r="VB65" s="385">
        <f ca="1">SUMPRODUCT((YE3:YE54=UZ65)*(YH3:YH54=UZ66)*(YI3:YI54="D"))+SUMPRODUCT((YE3:YE54=UZ65)*(YH3:YH54=UZ67)*(YI3:YI54="D"))+SUMPRODUCT((YE3:YE54=UZ65)*(YH3:YH54=UZ63)*(YI3:YI54="D"))+SUMPRODUCT((YE3:YE54=UZ65)*(YH3:YH54=UZ64)*(YI3:YI54="D"))+SUMPRODUCT((YE3:YE54=UZ66)*(YH3:YH54=UZ65)*(YI3:YI54="D"))+SUMPRODUCT((YE3:YE54=UZ67)*(YH3:YH54=UZ65)*(YI3:YI54="D"))+SUMPRODUCT((YE3:YE54=UZ63)*(YH3:YH54=UZ65)*(YI3:YI54="D"))+SUMPRODUCT((YE3:YE54=UZ64)*(YH3:YH54=UZ65)*(YI3:YI54="D"))</f>
        <v>0</v>
      </c>
      <c r="VC65" s="385">
        <f ca="1">SUMPRODUCT((YE3:YE54=UZ65)*(YH3:YH54=UZ66)*(YI3:YI54="L"))+SUMPRODUCT((YE3:YE54=UZ65)*(YH3:YH54=UZ67)*(YI3:YI54="L"))+SUMPRODUCT((YE3:YE54=UZ65)*(YH3:YH54=UZ63)*(YI3:YI54="L"))+SUMPRODUCT((YE3:YE54=UZ65)*(YH3:YH54=UZ64)*(YI3:YI54="L"))+SUMPRODUCT((YE3:YE54=UZ66)*(YH3:YH54=UZ65)*(YJ3:YJ54="L"))+SUMPRODUCT((YE3:YE54=UZ67)*(YH3:YH54=UZ65)*(YJ3:YJ54="L"))+SUMPRODUCT((YE3:YE54=UZ63)*(YH3:YH54=UZ65)*(YJ3:YJ54="L"))+SUMPRODUCT((YE3:YE54=UZ64)*(YH3:YH54=UZ65)*(YJ3:YJ54="L"))</f>
        <v>0</v>
      </c>
      <c r="VD65" s="385">
        <f ca="1">SUMPRODUCT((YE3:YE54=UZ65)*(YH3:YH54=UZ66)*YF3:YF54)+SUMPRODUCT((YE3:YE54=UZ65)*(YH3:YH54=UZ67)*YF3:YF54)+SUMPRODUCT((YE3:YE54=UZ65)*(YH3:YH54=UZ63)*YF3:YF54)+SUMPRODUCT((YE3:YE54=UZ65)*(YH3:YH54=UZ64)*YF3:YF54)+SUMPRODUCT((YE3:YE54=UZ66)*(YH3:YH54=UZ65)*YG3:YG54)+SUMPRODUCT((YE3:YE54=UZ67)*(YH3:YH54=UZ65)*YG3:YG54)+SUMPRODUCT((YE3:YE54=UZ63)*(YH3:YH54=UZ65)*YG3:YG54)+SUMPRODUCT((YE3:YE54=UZ64)*(YH3:YH54=UZ65)*YG3:YG54)</f>
        <v>0</v>
      </c>
      <c r="VE65" s="385">
        <f ca="1">SUMPRODUCT((YE3:YE54=UZ65)*(YH3:YH54=UZ66)*YG3:YG54)+SUMPRODUCT((YE3:YE54=UZ65)*(YH3:YH54=UZ67)*YG3:YG54)+SUMPRODUCT((YE3:YE54=UZ65)*(YH3:YH54=UZ63)*YG3:YG54)+SUMPRODUCT((YE3:YE54=UZ65)*(YH3:YH54=UZ64)*YG3:YG54)+SUMPRODUCT((YE3:YE54=UZ66)*(YH3:YH54=UZ65)*YF3:YF54)+SUMPRODUCT((YE3:YE54=UZ67)*(YH3:YH54=UZ65)*YF3:YF54)+SUMPRODUCT((YE3:YE54=UZ63)*(YH3:YH54=UZ65)*YF3:YF54)+SUMPRODUCT((YE3:YE54=UZ64)*(YH3:YH54=UZ65)*YF3:YF54)</f>
        <v>0</v>
      </c>
      <c r="VF65" s="385">
        <f t="shared" ca="1" si="5763"/>
        <v>1000</v>
      </c>
      <c r="VG65" s="385">
        <f t="shared" ca="1" si="5764"/>
        <v>0</v>
      </c>
      <c r="VH65" s="385">
        <f ca="1">IF(UZ65&lt;&gt;"",VLOOKUP(UZ65,UG4:UM52,7,FALSE),"")</f>
        <v>1000</v>
      </c>
      <c r="VI65" s="385">
        <f ca="1">IF(UZ65&lt;&gt;"",VLOOKUP(UZ65,UG4:UM52,5,FALSE),"")</f>
        <v>0</v>
      </c>
      <c r="VJ65" s="385">
        <f ca="1">IF(UZ65&lt;&gt;"",VLOOKUP(UZ65,UG4:UO52,9,FALSE),"")</f>
        <v>23</v>
      </c>
      <c r="VK65" s="385">
        <f t="shared" ca="1" si="5765"/>
        <v>0</v>
      </c>
      <c r="VL65" s="385">
        <f t="shared" ref="VL65" ca="1" si="6073">IF(UZ65&lt;&gt;"",RANK(VK65,VK63:VK66),"")</f>
        <v>1</v>
      </c>
      <c r="VM65" s="385">
        <f t="shared" ref="VM65" ca="1" si="6074">IF(UZ65&lt;&gt;"",SUMPRODUCT((VK63:VK66=VK65)*(VF63:VF66&gt;VF65)),"")</f>
        <v>0</v>
      </c>
      <c r="VN65" s="385">
        <f t="shared" ref="VN65" ca="1" si="6075">IF(UZ65&lt;&gt;"",SUMPRODUCT((VK63:VK66=VK65)*(VF63:VF66=VF65)*(VD63:VD66&gt;VD65)),"")</f>
        <v>0</v>
      </c>
      <c r="VO65" s="385">
        <f t="shared" ref="VO65" ca="1" si="6076">IF(UZ65&lt;&gt;"",SUMPRODUCT((VK63:VK66=VK65)*(VF63:VF66=VF65)*(VD63:VD66=VD65)*(VH63:VH66&gt;VH65)),"")</f>
        <v>0</v>
      </c>
      <c r="VP65" s="385">
        <f t="shared" ref="VP65" ca="1" si="6077">IF(UZ65&lt;&gt;"",SUMPRODUCT((VK63:VK66=VK65)*(VF63:VF66=VF65)*(VD63:VD66=VD65)*(VH63:VH66=VH65)*(VI63:VI66&gt;VI65)),"")</f>
        <v>0</v>
      </c>
      <c r="VQ65" s="385">
        <f t="shared" ref="VQ65" ca="1" si="6078">IF(UZ65&lt;&gt;"",SUMPRODUCT((VK63:VK66=VK65)*(VF63:VF66=VF65)*(VD63:VD66=VD65)*(VH63:VH66=VH65)*(VI63:VI66=VI65)*(VJ63:VJ66&gt;VJ65)),"")</f>
        <v>1</v>
      </c>
      <c r="VR65" s="385">
        <f t="shared" ca="1" si="5772"/>
        <v>2</v>
      </c>
      <c r="VS65" s="385" t="str">
        <f t="shared" ref="VS65" ca="1" si="6079">IF(VT13&lt;&gt;"",SUMPRODUCT((WA11:WA14=WA13)*(VZ11:VZ14=VZ13)*(VX11:VX14=VX13)*(VY11:VY14=VY13)),"")</f>
        <v/>
      </c>
      <c r="VT65" s="385" t="str">
        <f t="shared" ref="VT65" ca="1" si="6080">IF(AND(VS65&lt;&gt;"",VS65&gt;1),VT13,"")</f>
        <v/>
      </c>
      <c r="VU65" s="385">
        <f ca="1">SUMPRODUCT((YE3:YE54=VT65)*(YH3:YH54=VT66)*(YI3:YI54="W"))+SUMPRODUCT((YE3:YE54=VT65)*(YH3:YH54=VT67)*(YI3:YI54="W"))+SUMPRODUCT((YE3:YE54=VT65)*(YH3:YH54=VT64)*(YI3:YI54="W"))+SUMPRODUCT((YE3:YE54=VT66)*(YH3:YH54=VT65)*(YJ3:YJ54="W"))+SUMPRODUCT((YE3:YE54=VT67)*(YH3:YH54=VT65)*(YJ3:YJ54="W"))+SUMPRODUCT((YE3:YE54=VT64)*(YH3:YH54=VT65)*(YJ3:YJ54="W"))</f>
        <v>0</v>
      </c>
      <c r="VV65" s="385">
        <f ca="1">SUMPRODUCT((YE3:YE54=VT65)*(YH3:YH54=VT66)*(YI3:YI54="D"))+SUMPRODUCT((YE3:YE54=VT65)*(YH3:YH54=VT67)*(YI3:YI54="D"))+SUMPRODUCT((YE3:YE54=VT65)*(YH3:YH54=VT64)*(YI3:YI54="D"))+SUMPRODUCT((YE3:YE54=VT66)*(YH3:YH54=VT65)*(YI3:YI54="D"))+SUMPRODUCT((YE3:YE54=VT67)*(YH3:YH54=VT65)*(YI3:YI54="D"))+SUMPRODUCT((YE3:YE54=VT64)*(YH3:YH54=VT65)*(YI3:YI54="D"))</f>
        <v>0</v>
      </c>
      <c r="VW65" s="385">
        <f ca="1">SUMPRODUCT((YE3:YE54=VT65)*(YH3:YH54=VT66)*(YI3:YI54="L"))+SUMPRODUCT((YE3:YE54=VT65)*(YH3:YH54=VT67)*(YI3:YI54="L"))+SUMPRODUCT((YE3:YE54=VT65)*(YH3:YH54=VT64)*(YI3:YI54="L"))+SUMPRODUCT((YE3:YE54=VT66)*(YH3:YH54=VT65)*(YJ3:YJ54="L"))+SUMPRODUCT((YE3:YE54=VT67)*(YH3:YH54=VT65)*(YJ3:YJ54="L"))+SUMPRODUCT((YE3:YE54=VT64)*(YH3:YH54=VT65)*(YJ3:YJ54="L"))</f>
        <v>0</v>
      </c>
      <c r="VX65" s="385">
        <f ca="1">SUMPRODUCT((YE3:YE54=VT65)*(YH3:YH54=VT66)*YF3:YF54)+SUMPRODUCT((YE3:YE54=VT65)*(YH3:YH54=VT67)*YF3:YF54)+SUMPRODUCT((YE3:YE54=VT65)*(YH3:YH54=VT63)*YF3:YF54)+SUMPRODUCT((YE3:YE54=VT65)*(YH3:YH54=VT64)*YF3:YF54)+SUMPRODUCT((YE3:YE54=VT66)*(YH3:YH54=VT65)*YG3:YG54)+SUMPRODUCT((YE3:YE54=VT67)*(YH3:YH54=VT65)*YG3:YG54)+SUMPRODUCT((YE3:YE54=VT63)*(YH3:YH54=VT65)*YG3:YG54)+SUMPRODUCT((YE3:YE54=VT64)*(YH3:YH54=VT65)*YG3:YG54)</f>
        <v>0</v>
      </c>
      <c r="VY65" s="385">
        <f ca="1">SUMPRODUCT((YE3:YE54=VT65)*(YH3:YH54=VT66)*YG3:YG54)+SUMPRODUCT((YE3:YE54=VT65)*(YH3:YH54=VT67)*YG3:YG54)+SUMPRODUCT((YE3:YE54=VT65)*(YH3:YH54=VT63)*YG3:YG54)+SUMPRODUCT((YE3:YE54=VT65)*(YH3:YH54=VT64)*YG3:YG54)+SUMPRODUCT((YE3:YE54=VT66)*(YH3:YH54=VT65)*YF3:YF54)+SUMPRODUCT((YE3:YE54=VT67)*(YH3:YH54=VT65)*YF3:YF54)+SUMPRODUCT((YE3:YE54=VT63)*(YH3:YH54=VT65)*YF3:YF54)+SUMPRODUCT((YE3:YE54=VT64)*(YH3:YH54=VT65)*YF3:YF54)</f>
        <v>0</v>
      </c>
      <c r="VZ65" s="385">
        <f t="shared" ca="1" si="5911"/>
        <v>1000</v>
      </c>
      <c r="WA65" s="385" t="str">
        <f t="shared" ca="1" si="5912"/>
        <v/>
      </c>
      <c r="WB65" s="385" t="str">
        <f ca="1">IF(VT65&lt;&gt;"",VLOOKUP(VT65,UG4:UM52,7,FALSE),"")</f>
        <v/>
      </c>
      <c r="WC65" s="385" t="str">
        <f ca="1">IF(VT65&lt;&gt;"",VLOOKUP(VT65,UG4:UM52,5,FALSE),"")</f>
        <v/>
      </c>
      <c r="WD65" s="385" t="str">
        <f ca="1">IF(VT65&lt;&gt;"",VLOOKUP(VT65,UG4:UO52,9,FALSE),"")</f>
        <v/>
      </c>
      <c r="WE65" s="385" t="str">
        <f t="shared" ca="1" si="5913"/>
        <v/>
      </c>
      <c r="WF65" s="385" t="str">
        <f t="shared" ref="WF65" ca="1" si="6081">IF(VT65&lt;&gt;"",RANK(WE65,WE63:WE66),"")</f>
        <v/>
      </c>
      <c r="WG65" s="385" t="str">
        <f t="shared" ref="WG65" ca="1" si="6082">IF(VT65&lt;&gt;"",SUMPRODUCT((WE63:WE66=WE65)*(VZ63:VZ66&gt;VZ65)),"")</f>
        <v/>
      </c>
      <c r="WH65" s="385" t="str">
        <f t="shared" ref="WH65" ca="1" si="6083">IF(VT65&lt;&gt;"",SUMPRODUCT((WE63:WE66=WE65)*(VZ63:VZ66=VZ65)*(VX63:VX66&gt;VX65)),"")</f>
        <v/>
      </c>
      <c r="WI65" s="385" t="str">
        <f t="shared" ref="WI65" ca="1" si="6084">IF(VT65&lt;&gt;"",SUMPRODUCT((WE63:WE66=WE65)*(VZ63:VZ66=VZ65)*(VX63:VX66=VX65)*(WB63:WB66&gt;WB65)),"")</f>
        <v/>
      </c>
      <c r="WJ65" s="385" t="str">
        <f t="shared" ref="WJ65" ca="1" si="6085">IF(VT65&lt;&gt;"",SUMPRODUCT((WE63:WE66=WE65)*(VZ63:VZ66=VZ65)*(VX63:VX66=VX65)*(WB63:WB66=WB65)*(WC63:WC66&gt;WC65)),"")</f>
        <v/>
      </c>
      <c r="WK65" s="385" t="str">
        <f t="shared" ref="WK65" ca="1" si="6086">IF(VT65&lt;&gt;"",SUMPRODUCT((WE63:WE66=WE65)*(VZ63:VZ66=VZ65)*(VX63:VX66=VX65)*(WB63:WB66=WB65)*(WC63:WC66=WC65)*(WD63:WD66&gt;WD65)),"")</f>
        <v/>
      </c>
      <c r="WL65" s="385" t="str">
        <f t="shared" ca="1" si="5920"/>
        <v/>
      </c>
      <c r="YT65" s="385">
        <f ca="1">IF(COUNTIF(YT11:YT14,4)=4,1,SUMPRODUCT((YT11:YT14=YT13)*(YS11:YS14=YS13)*(YQ11:YQ14&gt;YQ13))+1)</f>
        <v>1</v>
      </c>
      <c r="ZE65" s="385">
        <f t="shared" ref="ZE65" ca="1" si="6087">IF(ZF13&lt;&gt;"",SUMPRODUCT((ZM11:ZM14=ZM13)*(ZL11:ZL14=ZL13)*(ZJ11:ZJ14=ZJ13)*(ZK11:ZK14=ZK13)),"")</f>
        <v>4</v>
      </c>
      <c r="ZF65" s="385" t="str">
        <f t="shared" ref="ZF65" ca="1" si="6088">IF(AND(ZE65&lt;&gt;"",ZE65&gt;1),ZF13,"")</f>
        <v>Portugal</v>
      </c>
      <c r="ZG65" s="385">
        <f ca="1">SUMPRODUCT((ACK3:ACK54=ZF65)*(ACN3:ACN54=ZF66)*(ACO3:ACO54="W"))+SUMPRODUCT((ACK3:ACK54=ZF65)*(ACN3:ACN54=ZF67)*(ACO3:ACO54="W"))+SUMPRODUCT((ACK3:ACK54=ZF65)*(ACN3:ACN54=ZF63)*(ACO3:ACO54="W"))+SUMPRODUCT((ACK3:ACK54=ZF65)*(ACN3:ACN54=ZF64)*(ACO3:ACO54="W"))+SUMPRODUCT((ACK3:ACK54=ZF66)*(ACN3:ACN54=ZF65)*(ACP3:ACP54="W"))+SUMPRODUCT((ACK3:ACK54=ZF67)*(ACN3:ACN54=ZF65)*(ACP3:ACP54="W"))+SUMPRODUCT((ACK3:ACK54=ZF63)*(ACN3:ACN54=ZF65)*(ACP3:ACP54="W"))+SUMPRODUCT((ACK3:ACK54=ZF64)*(ACN3:ACN54=ZF65)*(ACP3:ACP54="W"))</f>
        <v>0</v>
      </c>
      <c r="ZH65" s="385">
        <f ca="1">SUMPRODUCT((ACK3:ACK54=ZF65)*(ACN3:ACN54=ZF66)*(ACO3:ACO54="D"))+SUMPRODUCT((ACK3:ACK54=ZF65)*(ACN3:ACN54=ZF67)*(ACO3:ACO54="D"))+SUMPRODUCT((ACK3:ACK54=ZF65)*(ACN3:ACN54=ZF63)*(ACO3:ACO54="D"))+SUMPRODUCT((ACK3:ACK54=ZF65)*(ACN3:ACN54=ZF64)*(ACO3:ACO54="D"))+SUMPRODUCT((ACK3:ACK54=ZF66)*(ACN3:ACN54=ZF65)*(ACO3:ACO54="D"))+SUMPRODUCT((ACK3:ACK54=ZF67)*(ACN3:ACN54=ZF65)*(ACO3:ACO54="D"))+SUMPRODUCT((ACK3:ACK54=ZF63)*(ACN3:ACN54=ZF65)*(ACO3:ACO54="D"))+SUMPRODUCT((ACK3:ACK54=ZF64)*(ACN3:ACN54=ZF65)*(ACO3:ACO54="D"))</f>
        <v>0</v>
      </c>
      <c r="ZI65" s="385">
        <f ca="1">SUMPRODUCT((ACK3:ACK54=ZF65)*(ACN3:ACN54=ZF66)*(ACO3:ACO54="L"))+SUMPRODUCT((ACK3:ACK54=ZF65)*(ACN3:ACN54=ZF67)*(ACO3:ACO54="L"))+SUMPRODUCT((ACK3:ACK54=ZF65)*(ACN3:ACN54=ZF63)*(ACO3:ACO54="L"))+SUMPRODUCT((ACK3:ACK54=ZF65)*(ACN3:ACN54=ZF64)*(ACO3:ACO54="L"))+SUMPRODUCT((ACK3:ACK54=ZF66)*(ACN3:ACN54=ZF65)*(ACP3:ACP54="L"))+SUMPRODUCT((ACK3:ACK54=ZF67)*(ACN3:ACN54=ZF65)*(ACP3:ACP54="L"))+SUMPRODUCT((ACK3:ACK54=ZF63)*(ACN3:ACN54=ZF65)*(ACP3:ACP54="L"))+SUMPRODUCT((ACK3:ACK54=ZF64)*(ACN3:ACN54=ZF65)*(ACP3:ACP54="L"))</f>
        <v>0</v>
      </c>
      <c r="ZJ65" s="385">
        <f ca="1">SUMPRODUCT((ACK3:ACK54=ZF65)*(ACN3:ACN54=ZF66)*ACL3:ACL54)+SUMPRODUCT((ACK3:ACK54=ZF65)*(ACN3:ACN54=ZF67)*ACL3:ACL54)+SUMPRODUCT((ACK3:ACK54=ZF65)*(ACN3:ACN54=ZF63)*ACL3:ACL54)+SUMPRODUCT((ACK3:ACK54=ZF65)*(ACN3:ACN54=ZF64)*ACL3:ACL54)+SUMPRODUCT((ACK3:ACK54=ZF66)*(ACN3:ACN54=ZF65)*ACM3:ACM54)+SUMPRODUCT((ACK3:ACK54=ZF67)*(ACN3:ACN54=ZF65)*ACM3:ACM54)+SUMPRODUCT((ACK3:ACK54=ZF63)*(ACN3:ACN54=ZF65)*ACM3:ACM54)+SUMPRODUCT((ACK3:ACK54=ZF64)*(ACN3:ACN54=ZF65)*ACM3:ACM54)</f>
        <v>0</v>
      </c>
      <c r="ZK65" s="385">
        <f ca="1">SUMPRODUCT((ACK3:ACK54=ZF65)*(ACN3:ACN54=ZF66)*ACM3:ACM54)+SUMPRODUCT((ACK3:ACK54=ZF65)*(ACN3:ACN54=ZF67)*ACM3:ACM54)+SUMPRODUCT((ACK3:ACK54=ZF65)*(ACN3:ACN54=ZF63)*ACM3:ACM54)+SUMPRODUCT((ACK3:ACK54=ZF65)*(ACN3:ACN54=ZF64)*ACM3:ACM54)+SUMPRODUCT((ACK3:ACK54=ZF66)*(ACN3:ACN54=ZF65)*ACL3:ACL54)+SUMPRODUCT((ACK3:ACK54=ZF67)*(ACN3:ACN54=ZF65)*ACL3:ACL54)+SUMPRODUCT((ACK3:ACK54=ZF63)*(ACN3:ACN54=ZF65)*ACL3:ACL54)+SUMPRODUCT((ACK3:ACK54=ZF64)*(ACN3:ACN54=ZF65)*ACL3:ACL54)</f>
        <v>0</v>
      </c>
      <c r="ZL65" s="385">
        <f t="shared" ca="1" si="5775"/>
        <v>1000</v>
      </c>
      <c r="ZM65" s="385">
        <f t="shared" ca="1" si="5776"/>
        <v>0</v>
      </c>
      <c r="ZN65" s="385">
        <f ca="1">IF(ZF65&lt;&gt;"",VLOOKUP(ZF65,YM4:YS52,7,FALSE),"")</f>
        <v>1000</v>
      </c>
      <c r="ZO65" s="385">
        <f ca="1">IF(ZF65&lt;&gt;"",VLOOKUP(ZF65,YM4:YS52,5,FALSE),"")</f>
        <v>0</v>
      </c>
      <c r="ZP65" s="385">
        <f ca="1">IF(ZF65&lt;&gt;"",VLOOKUP(ZF65,YM4:YU52,9,FALSE),"")</f>
        <v>23</v>
      </c>
      <c r="ZQ65" s="385">
        <f t="shared" ca="1" si="5777"/>
        <v>0</v>
      </c>
      <c r="ZR65" s="385">
        <f t="shared" ref="ZR65" ca="1" si="6089">IF(ZF65&lt;&gt;"",RANK(ZQ65,ZQ63:ZQ66),"")</f>
        <v>1</v>
      </c>
      <c r="ZS65" s="385">
        <f t="shared" ref="ZS65" ca="1" si="6090">IF(ZF65&lt;&gt;"",SUMPRODUCT((ZQ63:ZQ66=ZQ65)*(ZL63:ZL66&gt;ZL65)),"")</f>
        <v>0</v>
      </c>
      <c r="ZT65" s="385">
        <f t="shared" ref="ZT65" ca="1" si="6091">IF(ZF65&lt;&gt;"",SUMPRODUCT((ZQ63:ZQ66=ZQ65)*(ZL63:ZL66=ZL65)*(ZJ63:ZJ66&gt;ZJ65)),"")</f>
        <v>0</v>
      </c>
      <c r="ZU65" s="385">
        <f t="shared" ref="ZU65" ca="1" si="6092">IF(ZF65&lt;&gt;"",SUMPRODUCT((ZQ63:ZQ66=ZQ65)*(ZL63:ZL66=ZL65)*(ZJ63:ZJ66=ZJ65)*(ZN63:ZN66&gt;ZN65)),"")</f>
        <v>0</v>
      </c>
      <c r="ZV65" s="385">
        <f t="shared" ref="ZV65" ca="1" si="6093">IF(ZF65&lt;&gt;"",SUMPRODUCT((ZQ63:ZQ66=ZQ65)*(ZL63:ZL66=ZL65)*(ZJ63:ZJ66=ZJ65)*(ZN63:ZN66=ZN65)*(ZO63:ZO66&gt;ZO65)),"")</f>
        <v>0</v>
      </c>
      <c r="ZW65" s="385">
        <f t="shared" ref="ZW65" ca="1" si="6094">IF(ZF65&lt;&gt;"",SUMPRODUCT((ZQ63:ZQ66=ZQ65)*(ZL63:ZL66=ZL65)*(ZJ63:ZJ66=ZJ65)*(ZN63:ZN66=ZN65)*(ZO63:ZO66=ZO65)*(ZP63:ZP66&gt;ZP65)),"")</f>
        <v>1</v>
      </c>
      <c r="ZX65" s="385">
        <f t="shared" ca="1" si="5784"/>
        <v>2</v>
      </c>
      <c r="ZY65" s="385" t="str">
        <f t="shared" ref="ZY65" ca="1" si="6095">IF(ZZ13&lt;&gt;"",SUMPRODUCT((AAG11:AAG14=AAG13)*(AAF11:AAF14=AAF13)*(AAD11:AAD14=AAD13)*(AAE11:AAE14=AAE13)),"")</f>
        <v/>
      </c>
      <c r="ZZ65" s="385" t="str">
        <f t="shared" ref="ZZ65" ca="1" si="6096">IF(AND(ZY65&lt;&gt;"",ZY65&gt;1),ZZ13,"")</f>
        <v/>
      </c>
      <c r="AAA65" s="385">
        <f ca="1">SUMPRODUCT((ACK3:ACK54=ZZ65)*(ACN3:ACN54=ZZ66)*(ACO3:ACO54="W"))+SUMPRODUCT((ACK3:ACK54=ZZ65)*(ACN3:ACN54=ZZ67)*(ACO3:ACO54="W"))+SUMPRODUCT((ACK3:ACK54=ZZ65)*(ACN3:ACN54=ZZ64)*(ACO3:ACO54="W"))+SUMPRODUCT((ACK3:ACK54=ZZ66)*(ACN3:ACN54=ZZ65)*(ACP3:ACP54="W"))+SUMPRODUCT((ACK3:ACK54=ZZ67)*(ACN3:ACN54=ZZ65)*(ACP3:ACP54="W"))+SUMPRODUCT((ACK3:ACK54=ZZ64)*(ACN3:ACN54=ZZ65)*(ACP3:ACP54="W"))</f>
        <v>0</v>
      </c>
      <c r="AAB65" s="385">
        <f ca="1">SUMPRODUCT((ACK3:ACK54=ZZ65)*(ACN3:ACN54=ZZ66)*(ACO3:ACO54="D"))+SUMPRODUCT((ACK3:ACK54=ZZ65)*(ACN3:ACN54=ZZ67)*(ACO3:ACO54="D"))+SUMPRODUCT((ACK3:ACK54=ZZ65)*(ACN3:ACN54=ZZ64)*(ACO3:ACO54="D"))+SUMPRODUCT((ACK3:ACK54=ZZ66)*(ACN3:ACN54=ZZ65)*(ACO3:ACO54="D"))+SUMPRODUCT((ACK3:ACK54=ZZ67)*(ACN3:ACN54=ZZ65)*(ACO3:ACO54="D"))+SUMPRODUCT((ACK3:ACK54=ZZ64)*(ACN3:ACN54=ZZ65)*(ACO3:ACO54="D"))</f>
        <v>0</v>
      </c>
      <c r="AAC65" s="385">
        <f ca="1">SUMPRODUCT((ACK3:ACK54=ZZ65)*(ACN3:ACN54=ZZ66)*(ACO3:ACO54="L"))+SUMPRODUCT((ACK3:ACK54=ZZ65)*(ACN3:ACN54=ZZ67)*(ACO3:ACO54="L"))+SUMPRODUCT((ACK3:ACK54=ZZ65)*(ACN3:ACN54=ZZ64)*(ACO3:ACO54="L"))+SUMPRODUCT((ACK3:ACK54=ZZ66)*(ACN3:ACN54=ZZ65)*(ACP3:ACP54="L"))+SUMPRODUCT((ACK3:ACK54=ZZ67)*(ACN3:ACN54=ZZ65)*(ACP3:ACP54="L"))+SUMPRODUCT((ACK3:ACK54=ZZ64)*(ACN3:ACN54=ZZ65)*(ACP3:ACP54="L"))</f>
        <v>0</v>
      </c>
      <c r="AAD65" s="385">
        <f ca="1">SUMPRODUCT((ACK3:ACK54=ZZ65)*(ACN3:ACN54=ZZ66)*ACL3:ACL54)+SUMPRODUCT((ACK3:ACK54=ZZ65)*(ACN3:ACN54=ZZ67)*ACL3:ACL54)+SUMPRODUCT((ACK3:ACK54=ZZ65)*(ACN3:ACN54=ZZ63)*ACL3:ACL54)+SUMPRODUCT((ACK3:ACK54=ZZ65)*(ACN3:ACN54=ZZ64)*ACL3:ACL54)+SUMPRODUCT((ACK3:ACK54=ZZ66)*(ACN3:ACN54=ZZ65)*ACM3:ACM54)+SUMPRODUCT((ACK3:ACK54=ZZ67)*(ACN3:ACN54=ZZ65)*ACM3:ACM54)+SUMPRODUCT((ACK3:ACK54=ZZ63)*(ACN3:ACN54=ZZ65)*ACM3:ACM54)+SUMPRODUCT((ACK3:ACK54=ZZ64)*(ACN3:ACN54=ZZ65)*ACM3:ACM54)</f>
        <v>0</v>
      </c>
      <c r="AAE65" s="385">
        <f ca="1">SUMPRODUCT((ACK3:ACK54=ZZ65)*(ACN3:ACN54=ZZ66)*ACM3:ACM54)+SUMPRODUCT((ACK3:ACK54=ZZ65)*(ACN3:ACN54=ZZ67)*ACM3:ACM54)+SUMPRODUCT((ACK3:ACK54=ZZ65)*(ACN3:ACN54=ZZ63)*ACM3:ACM54)+SUMPRODUCT((ACK3:ACK54=ZZ65)*(ACN3:ACN54=ZZ64)*ACM3:ACM54)+SUMPRODUCT((ACK3:ACK54=ZZ66)*(ACN3:ACN54=ZZ65)*ACL3:ACL54)+SUMPRODUCT((ACK3:ACK54=ZZ67)*(ACN3:ACN54=ZZ65)*ACL3:ACL54)+SUMPRODUCT((ACK3:ACK54=ZZ63)*(ACN3:ACN54=ZZ65)*ACL3:ACL54)+SUMPRODUCT((ACK3:ACK54=ZZ64)*(ACN3:ACN54=ZZ65)*ACL3:ACL54)</f>
        <v>0</v>
      </c>
      <c r="AAF65" s="385">
        <f t="shared" ca="1" si="5931"/>
        <v>1000</v>
      </c>
      <c r="AAG65" s="385" t="str">
        <f t="shared" ca="1" si="5932"/>
        <v/>
      </c>
      <c r="AAH65" s="385" t="str">
        <f ca="1">IF(ZZ65&lt;&gt;"",VLOOKUP(ZZ65,YM4:YS52,7,FALSE),"")</f>
        <v/>
      </c>
      <c r="AAI65" s="385" t="str">
        <f ca="1">IF(ZZ65&lt;&gt;"",VLOOKUP(ZZ65,YM4:YS52,5,FALSE),"")</f>
        <v/>
      </c>
      <c r="AAJ65" s="385" t="str">
        <f ca="1">IF(ZZ65&lt;&gt;"",VLOOKUP(ZZ65,YM4:YU52,9,FALSE),"")</f>
        <v/>
      </c>
      <c r="AAK65" s="385" t="str">
        <f t="shared" ca="1" si="5933"/>
        <v/>
      </c>
      <c r="AAL65" s="385" t="str">
        <f t="shared" ref="AAL65" ca="1" si="6097">IF(ZZ65&lt;&gt;"",RANK(AAK65,AAK63:AAK66),"")</f>
        <v/>
      </c>
      <c r="AAM65" s="385" t="str">
        <f t="shared" ref="AAM65" ca="1" si="6098">IF(ZZ65&lt;&gt;"",SUMPRODUCT((AAK63:AAK66=AAK65)*(AAF63:AAF66&gt;AAF65)),"")</f>
        <v/>
      </c>
      <c r="AAN65" s="385" t="str">
        <f t="shared" ref="AAN65" ca="1" si="6099">IF(ZZ65&lt;&gt;"",SUMPRODUCT((AAK63:AAK66=AAK65)*(AAF63:AAF66=AAF65)*(AAD63:AAD66&gt;AAD65)),"")</f>
        <v/>
      </c>
      <c r="AAO65" s="385" t="str">
        <f t="shared" ref="AAO65" ca="1" si="6100">IF(ZZ65&lt;&gt;"",SUMPRODUCT((AAK63:AAK66=AAK65)*(AAF63:AAF66=AAF65)*(AAD63:AAD66=AAD65)*(AAH63:AAH66&gt;AAH65)),"")</f>
        <v/>
      </c>
      <c r="AAP65" s="385" t="str">
        <f t="shared" ref="AAP65" ca="1" si="6101">IF(ZZ65&lt;&gt;"",SUMPRODUCT((AAK63:AAK66=AAK65)*(AAF63:AAF66=AAF65)*(AAD63:AAD66=AAD65)*(AAH63:AAH66=AAH65)*(AAI63:AAI66&gt;AAI65)),"")</f>
        <v/>
      </c>
      <c r="AAQ65" s="385" t="str">
        <f t="shared" ref="AAQ65" ca="1" si="6102">IF(ZZ65&lt;&gt;"",SUMPRODUCT((AAK63:AAK66=AAK65)*(AAF63:AAF66=AAF65)*(AAD63:AAD66=AAD65)*(AAH63:AAH66=AAH65)*(AAI63:AAI66=AAI65)*(AAJ63:AAJ66&gt;AAJ65)),"")</f>
        <v/>
      </c>
      <c r="AAR65" s="385" t="str">
        <f t="shared" ca="1" si="5940"/>
        <v/>
      </c>
      <c r="ACZ65" s="385">
        <f ca="1">IF(COUNTIF(ACZ11:ACZ14,4)=4,1,SUMPRODUCT((ACZ11:ACZ14=ACZ13)*(ACY11:ACY14=ACY13)*(ACW11:ACW14&gt;ACW13))+1)</f>
        <v>1</v>
      </c>
      <c r="ADK65" s="385">
        <f t="shared" ref="ADK65" ca="1" si="6103">IF(ADL13&lt;&gt;"",SUMPRODUCT((ADS11:ADS14=ADS13)*(ADR11:ADR14=ADR13)*(ADP11:ADP14=ADP13)*(ADQ11:ADQ14=ADQ13)),"")</f>
        <v>4</v>
      </c>
      <c r="ADL65" s="385" t="str">
        <f t="shared" ref="ADL65" ca="1" si="6104">IF(AND(ADK65&lt;&gt;"",ADK65&gt;1),ADL13,"")</f>
        <v>Portugal</v>
      </c>
      <c r="ADM65" s="385">
        <f ca="1">SUMPRODUCT((AGQ3:AGQ54=ADL65)*(AGT3:AGT54=ADL66)*(AGU3:AGU54="W"))+SUMPRODUCT((AGQ3:AGQ54=ADL65)*(AGT3:AGT54=ADL67)*(AGU3:AGU54="W"))+SUMPRODUCT((AGQ3:AGQ54=ADL65)*(AGT3:AGT54=ADL63)*(AGU3:AGU54="W"))+SUMPRODUCT((AGQ3:AGQ54=ADL65)*(AGT3:AGT54=ADL64)*(AGU3:AGU54="W"))+SUMPRODUCT((AGQ3:AGQ54=ADL66)*(AGT3:AGT54=ADL65)*(AGV3:AGV54="W"))+SUMPRODUCT((AGQ3:AGQ54=ADL67)*(AGT3:AGT54=ADL65)*(AGV3:AGV54="W"))+SUMPRODUCT((AGQ3:AGQ54=ADL63)*(AGT3:AGT54=ADL65)*(AGV3:AGV54="W"))+SUMPRODUCT((AGQ3:AGQ54=ADL64)*(AGT3:AGT54=ADL65)*(AGV3:AGV54="W"))</f>
        <v>0</v>
      </c>
      <c r="ADN65" s="385">
        <f ca="1">SUMPRODUCT((AGQ3:AGQ54=ADL65)*(AGT3:AGT54=ADL66)*(AGU3:AGU54="D"))+SUMPRODUCT((AGQ3:AGQ54=ADL65)*(AGT3:AGT54=ADL67)*(AGU3:AGU54="D"))+SUMPRODUCT((AGQ3:AGQ54=ADL65)*(AGT3:AGT54=ADL63)*(AGU3:AGU54="D"))+SUMPRODUCT((AGQ3:AGQ54=ADL65)*(AGT3:AGT54=ADL64)*(AGU3:AGU54="D"))+SUMPRODUCT((AGQ3:AGQ54=ADL66)*(AGT3:AGT54=ADL65)*(AGU3:AGU54="D"))+SUMPRODUCT((AGQ3:AGQ54=ADL67)*(AGT3:AGT54=ADL65)*(AGU3:AGU54="D"))+SUMPRODUCT((AGQ3:AGQ54=ADL63)*(AGT3:AGT54=ADL65)*(AGU3:AGU54="D"))+SUMPRODUCT((AGQ3:AGQ54=ADL64)*(AGT3:AGT54=ADL65)*(AGU3:AGU54="D"))</f>
        <v>0</v>
      </c>
      <c r="ADO65" s="385">
        <f ca="1">SUMPRODUCT((AGQ3:AGQ54=ADL65)*(AGT3:AGT54=ADL66)*(AGU3:AGU54="L"))+SUMPRODUCT((AGQ3:AGQ54=ADL65)*(AGT3:AGT54=ADL67)*(AGU3:AGU54="L"))+SUMPRODUCT((AGQ3:AGQ54=ADL65)*(AGT3:AGT54=ADL63)*(AGU3:AGU54="L"))+SUMPRODUCT((AGQ3:AGQ54=ADL65)*(AGT3:AGT54=ADL64)*(AGU3:AGU54="L"))+SUMPRODUCT((AGQ3:AGQ54=ADL66)*(AGT3:AGT54=ADL65)*(AGV3:AGV54="L"))+SUMPRODUCT((AGQ3:AGQ54=ADL67)*(AGT3:AGT54=ADL65)*(AGV3:AGV54="L"))+SUMPRODUCT((AGQ3:AGQ54=ADL63)*(AGT3:AGT54=ADL65)*(AGV3:AGV54="L"))+SUMPRODUCT((AGQ3:AGQ54=ADL64)*(AGT3:AGT54=ADL65)*(AGV3:AGV54="L"))</f>
        <v>0</v>
      </c>
      <c r="ADP65" s="385">
        <f ca="1">SUMPRODUCT((AGQ3:AGQ54=ADL65)*(AGT3:AGT54=ADL66)*AGR3:AGR54)+SUMPRODUCT((AGQ3:AGQ54=ADL65)*(AGT3:AGT54=ADL67)*AGR3:AGR54)+SUMPRODUCT((AGQ3:AGQ54=ADL65)*(AGT3:AGT54=ADL63)*AGR3:AGR54)+SUMPRODUCT((AGQ3:AGQ54=ADL65)*(AGT3:AGT54=ADL64)*AGR3:AGR54)+SUMPRODUCT((AGQ3:AGQ54=ADL66)*(AGT3:AGT54=ADL65)*AGS3:AGS54)+SUMPRODUCT((AGQ3:AGQ54=ADL67)*(AGT3:AGT54=ADL65)*AGS3:AGS54)+SUMPRODUCT((AGQ3:AGQ54=ADL63)*(AGT3:AGT54=ADL65)*AGS3:AGS54)+SUMPRODUCT((AGQ3:AGQ54=ADL64)*(AGT3:AGT54=ADL65)*AGS3:AGS54)</f>
        <v>0</v>
      </c>
      <c r="ADQ65" s="385">
        <f ca="1">SUMPRODUCT((AGQ3:AGQ54=ADL65)*(AGT3:AGT54=ADL66)*AGS3:AGS54)+SUMPRODUCT((AGQ3:AGQ54=ADL65)*(AGT3:AGT54=ADL67)*AGS3:AGS54)+SUMPRODUCT((AGQ3:AGQ54=ADL65)*(AGT3:AGT54=ADL63)*AGS3:AGS54)+SUMPRODUCT((AGQ3:AGQ54=ADL65)*(AGT3:AGT54=ADL64)*AGS3:AGS54)+SUMPRODUCT((AGQ3:AGQ54=ADL66)*(AGT3:AGT54=ADL65)*AGR3:AGR54)+SUMPRODUCT((AGQ3:AGQ54=ADL67)*(AGT3:AGT54=ADL65)*AGR3:AGR54)+SUMPRODUCT((AGQ3:AGQ54=ADL63)*(AGT3:AGT54=ADL65)*AGR3:AGR54)+SUMPRODUCT((AGQ3:AGQ54=ADL64)*(AGT3:AGT54=ADL65)*AGR3:AGR54)</f>
        <v>0</v>
      </c>
      <c r="ADR65" s="385">
        <f t="shared" ca="1" si="5787"/>
        <v>1000</v>
      </c>
      <c r="ADS65" s="385">
        <f t="shared" ca="1" si="5788"/>
        <v>0</v>
      </c>
      <c r="ADT65" s="385">
        <f ca="1">IF(ADL65&lt;&gt;"",VLOOKUP(ADL65,ACS4:ACY52,7,FALSE),"")</f>
        <v>1000</v>
      </c>
      <c r="ADU65" s="385">
        <f ca="1">IF(ADL65&lt;&gt;"",VLOOKUP(ADL65,ACS4:ACY52,5,FALSE),"")</f>
        <v>0</v>
      </c>
      <c r="ADV65" s="385">
        <f ca="1">IF(ADL65&lt;&gt;"",VLOOKUP(ADL65,ACS4:ADA52,9,FALSE),"")</f>
        <v>23</v>
      </c>
      <c r="ADW65" s="385">
        <f t="shared" ca="1" si="5789"/>
        <v>0</v>
      </c>
      <c r="ADX65" s="385">
        <f t="shared" ref="ADX65" ca="1" si="6105">IF(ADL65&lt;&gt;"",RANK(ADW65,ADW63:ADW66),"")</f>
        <v>1</v>
      </c>
      <c r="ADY65" s="385">
        <f t="shared" ref="ADY65" ca="1" si="6106">IF(ADL65&lt;&gt;"",SUMPRODUCT((ADW63:ADW66=ADW65)*(ADR63:ADR66&gt;ADR65)),"")</f>
        <v>0</v>
      </c>
      <c r="ADZ65" s="385">
        <f t="shared" ref="ADZ65" ca="1" si="6107">IF(ADL65&lt;&gt;"",SUMPRODUCT((ADW63:ADW66=ADW65)*(ADR63:ADR66=ADR65)*(ADP63:ADP66&gt;ADP65)),"")</f>
        <v>0</v>
      </c>
      <c r="AEA65" s="385">
        <f t="shared" ref="AEA65" ca="1" si="6108">IF(ADL65&lt;&gt;"",SUMPRODUCT((ADW63:ADW66=ADW65)*(ADR63:ADR66=ADR65)*(ADP63:ADP66=ADP65)*(ADT63:ADT66&gt;ADT65)),"")</f>
        <v>0</v>
      </c>
      <c r="AEB65" s="385">
        <f t="shared" ref="AEB65" ca="1" si="6109">IF(ADL65&lt;&gt;"",SUMPRODUCT((ADW63:ADW66=ADW65)*(ADR63:ADR66=ADR65)*(ADP63:ADP66=ADP65)*(ADT63:ADT66=ADT65)*(ADU63:ADU66&gt;ADU65)),"")</f>
        <v>0</v>
      </c>
      <c r="AEC65" s="385">
        <f t="shared" ref="AEC65" ca="1" si="6110">IF(ADL65&lt;&gt;"",SUMPRODUCT((ADW63:ADW66=ADW65)*(ADR63:ADR66=ADR65)*(ADP63:ADP66=ADP65)*(ADT63:ADT66=ADT65)*(ADU63:ADU66=ADU65)*(ADV63:ADV66&gt;ADV65)),"")</f>
        <v>1</v>
      </c>
      <c r="AED65" s="385">
        <f t="shared" ca="1" si="5796"/>
        <v>2</v>
      </c>
      <c r="AEE65" s="385" t="str">
        <f t="shared" ref="AEE65" ca="1" si="6111">IF(AEF13&lt;&gt;"",SUMPRODUCT((AEM11:AEM14=AEM13)*(AEL11:AEL14=AEL13)*(AEJ11:AEJ14=AEJ13)*(AEK11:AEK14=AEK13)),"")</f>
        <v/>
      </c>
      <c r="AEF65" s="385" t="str">
        <f t="shared" ref="AEF65" ca="1" si="6112">IF(AND(AEE65&lt;&gt;"",AEE65&gt;1),AEF13,"")</f>
        <v/>
      </c>
      <c r="AEG65" s="385">
        <f ca="1">SUMPRODUCT((AGQ3:AGQ54=AEF65)*(AGT3:AGT54=AEF66)*(AGU3:AGU54="W"))+SUMPRODUCT((AGQ3:AGQ54=AEF65)*(AGT3:AGT54=AEF67)*(AGU3:AGU54="W"))+SUMPRODUCT((AGQ3:AGQ54=AEF65)*(AGT3:AGT54=AEF64)*(AGU3:AGU54="W"))+SUMPRODUCT((AGQ3:AGQ54=AEF66)*(AGT3:AGT54=AEF65)*(AGV3:AGV54="W"))+SUMPRODUCT((AGQ3:AGQ54=AEF67)*(AGT3:AGT54=AEF65)*(AGV3:AGV54="W"))+SUMPRODUCT((AGQ3:AGQ54=AEF64)*(AGT3:AGT54=AEF65)*(AGV3:AGV54="W"))</f>
        <v>0</v>
      </c>
      <c r="AEH65" s="385">
        <f ca="1">SUMPRODUCT((AGQ3:AGQ54=AEF65)*(AGT3:AGT54=AEF66)*(AGU3:AGU54="D"))+SUMPRODUCT((AGQ3:AGQ54=AEF65)*(AGT3:AGT54=AEF67)*(AGU3:AGU54="D"))+SUMPRODUCT((AGQ3:AGQ54=AEF65)*(AGT3:AGT54=AEF64)*(AGU3:AGU54="D"))+SUMPRODUCT((AGQ3:AGQ54=AEF66)*(AGT3:AGT54=AEF65)*(AGU3:AGU54="D"))+SUMPRODUCT((AGQ3:AGQ54=AEF67)*(AGT3:AGT54=AEF65)*(AGU3:AGU54="D"))+SUMPRODUCT((AGQ3:AGQ54=AEF64)*(AGT3:AGT54=AEF65)*(AGU3:AGU54="D"))</f>
        <v>0</v>
      </c>
      <c r="AEI65" s="385">
        <f ca="1">SUMPRODUCT((AGQ3:AGQ54=AEF65)*(AGT3:AGT54=AEF66)*(AGU3:AGU54="L"))+SUMPRODUCT((AGQ3:AGQ54=AEF65)*(AGT3:AGT54=AEF67)*(AGU3:AGU54="L"))+SUMPRODUCT((AGQ3:AGQ54=AEF65)*(AGT3:AGT54=AEF64)*(AGU3:AGU54="L"))+SUMPRODUCT((AGQ3:AGQ54=AEF66)*(AGT3:AGT54=AEF65)*(AGV3:AGV54="L"))+SUMPRODUCT((AGQ3:AGQ54=AEF67)*(AGT3:AGT54=AEF65)*(AGV3:AGV54="L"))+SUMPRODUCT((AGQ3:AGQ54=AEF64)*(AGT3:AGT54=AEF65)*(AGV3:AGV54="L"))</f>
        <v>0</v>
      </c>
      <c r="AEJ65" s="385">
        <f ca="1">SUMPRODUCT((AGQ3:AGQ54=AEF65)*(AGT3:AGT54=AEF66)*AGR3:AGR54)+SUMPRODUCT((AGQ3:AGQ54=AEF65)*(AGT3:AGT54=AEF67)*AGR3:AGR54)+SUMPRODUCT((AGQ3:AGQ54=AEF65)*(AGT3:AGT54=AEF63)*AGR3:AGR54)+SUMPRODUCT((AGQ3:AGQ54=AEF65)*(AGT3:AGT54=AEF64)*AGR3:AGR54)+SUMPRODUCT((AGQ3:AGQ54=AEF66)*(AGT3:AGT54=AEF65)*AGS3:AGS54)+SUMPRODUCT((AGQ3:AGQ54=AEF67)*(AGT3:AGT54=AEF65)*AGS3:AGS54)+SUMPRODUCT((AGQ3:AGQ54=AEF63)*(AGT3:AGT54=AEF65)*AGS3:AGS54)+SUMPRODUCT((AGQ3:AGQ54=AEF64)*(AGT3:AGT54=AEF65)*AGS3:AGS54)</f>
        <v>0</v>
      </c>
      <c r="AEK65" s="385">
        <f ca="1">SUMPRODUCT((AGQ3:AGQ54=AEF65)*(AGT3:AGT54=AEF66)*AGS3:AGS54)+SUMPRODUCT((AGQ3:AGQ54=AEF65)*(AGT3:AGT54=AEF67)*AGS3:AGS54)+SUMPRODUCT((AGQ3:AGQ54=AEF65)*(AGT3:AGT54=AEF63)*AGS3:AGS54)+SUMPRODUCT((AGQ3:AGQ54=AEF65)*(AGT3:AGT54=AEF64)*AGS3:AGS54)+SUMPRODUCT((AGQ3:AGQ54=AEF66)*(AGT3:AGT54=AEF65)*AGR3:AGR54)+SUMPRODUCT((AGQ3:AGQ54=AEF67)*(AGT3:AGT54=AEF65)*AGR3:AGR54)+SUMPRODUCT((AGQ3:AGQ54=AEF63)*(AGT3:AGT54=AEF65)*AGR3:AGR54)+SUMPRODUCT((AGQ3:AGQ54=AEF64)*(AGT3:AGT54=AEF65)*AGR3:AGR54)</f>
        <v>0</v>
      </c>
      <c r="AEL65" s="385">
        <f t="shared" ca="1" si="5951"/>
        <v>1000</v>
      </c>
      <c r="AEM65" s="385" t="str">
        <f t="shared" ca="1" si="5952"/>
        <v/>
      </c>
      <c r="AEN65" s="385" t="str">
        <f ca="1">IF(AEF65&lt;&gt;"",VLOOKUP(AEF65,ACS4:ACY52,7,FALSE),"")</f>
        <v/>
      </c>
      <c r="AEO65" s="385" t="str">
        <f ca="1">IF(AEF65&lt;&gt;"",VLOOKUP(AEF65,ACS4:ACY52,5,FALSE),"")</f>
        <v/>
      </c>
      <c r="AEP65" s="385" t="str">
        <f ca="1">IF(AEF65&lt;&gt;"",VLOOKUP(AEF65,ACS4:ADA52,9,FALSE),"")</f>
        <v/>
      </c>
      <c r="AEQ65" s="385" t="str">
        <f t="shared" ca="1" si="5953"/>
        <v/>
      </c>
      <c r="AER65" s="385" t="str">
        <f t="shared" ref="AER65" ca="1" si="6113">IF(AEF65&lt;&gt;"",RANK(AEQ65,AEQ63:AEQ66),"")</f>
        <v/>
      </c>
      <c r="AES65" s="385" t="str">
        <f t="shared" ref="AES65" ca="1" si="6114">IF(AEF65&lt;&gt;"",SUMPRODUCT((AEQ63:AEQ66=AEQ65)*(AEL63:AEL66&gt;AEL65)),"")</f>
        <v/>
      </c>
      <c r="AET65" s="385" t="str">
        <f t="shared" ref="AET65" ca="1" si="6115">IF(AEF65&lt;&gt;"",SUMPRODUCT((AEQ63:AEQ66=AEQ65)*(AEL63:AEL66=AEL65)*(AEJ63:AEJ66&gt;AEJ65)),"")</f>
        <v/>
      </c>
      <c r="AEU65" s="385" t="str">
        <f t="shared" ref="AEU65" ca="1" si="6116">IF(AEF65&lt;&gt;"",SUMPRODUCT((AEQ63:AEQ66=AEQ65)*(AEL63:AEL66=AEL65)*(AEJ63:AEJ66=AEJ65)*(AEN63:AEN66&gt;AEN65)),"")</f>
        <v/>
      </c>
      <c r="AEV65" s="385" t="str">
        <f t="shared" ref="AEV65" ca="1" si="6117">IF(AEF65&lt;&gt;"",SUMPRODUCT((AEQ63:AEQ66=AEQ65)*(AEL63:AEL66=AEL65)*(AEJ63:AEJ66=AEJ65)*(AEN63:AEN66=AEN65)*(AEO63:AEO66&gt;AEO65)),"")</f>
        <v/>
      </c>
      <c r="AEW65" s="385" t="str">
        <f t="shared" ref="AEW65" ca="1" si="6118">IF(AEF65&lt;&gt;"",SUMPRODUCT((AEQ63:AEQ66=AEQ65)*(AEL63:AEL66=AEL65)*(AEJ63:AEJ66=AEJ65)*(AEN63:AEN66=AEN65)*(AEO63:AEO66=AEO65)*(AEP63:AEP66&gt;AEP65)),"")</f>
        <v/>
      </c>
      <c r="AEX65" s="385" t="str">
        <f t="shared" ca="1" si="5960"/>
        <v/>
      </c>
      <c r="AHF65" s="385">
        <f ca="1">IF(COUNTIF(AHF11:AHF14,4)=4,1,SUMPRODUCT((AHF11:AHF14=AHF13)*(AHE11:AHE14=AHE13)*(AHC11:AHC14&gt;AHC13))+1)</f>
        <v>1</v>
      </c>
      <c r="AHQ65" s="385">
        <f t="shared" ref="AHQ65" ca="1" si="6119">IF(AHR13&lt;&gt;"",SUMPRODUCT((AHY11:AHY14=AHY13)*(AHX11:AHX14=AHX13)*(AHV11:AHV14=AHV13)*(AHW11:AHW14=AHW13)),"")</f>
        <v>4</v>
      </c>
      <c r="AHR65" s="385" t="str">
        <f t="shared" ref="AHR65" ca="1" si="6120">IF(AND(AHQ65&lt;&gt;"",AHQ65&gt;1),AHR13,"")</f>
        <v>Portugal</v>
      </c>
      <c r="AHS65" s="385">
        <f ca="1">SUMPRODUCT((AKW3:AKW54=AHR65)*(AKZ3:AKZ54=AHR66)*(ALA3:ALA54="W"))+SUMPRODUCT((AKW3:AKW54=AHR65)*(AKZ3:AKZ54=AHR67)*(ALA3:ALA54="W"))+SUMPRODUCT((AKW3:AKW54=AHR65)*(AKZ3:AKZ54=AHR63)*(ALA3:ALA54="W"))+SUMPRODUCT((AKW3:AKW54=AHR65)*(AKZ3:AKZ54=AHR64)*(ALA3:ALA54="W"))+SUMPRODUCT((AKW3:AKW54=AHR66)*(AKZ3:AKZ54=AHR65)*(ALB3:ALB54="W"))+SUMPRODUCT((AKW3:AKW54=AHR67)*(AKZ3:AKZ54=AHR65)*(ALB3:ALB54="W"))+SUMPRODUCT((AKW3:AKW54=AHR63)*(AKZ3:AKZ54=AHR65)*(ALB3:ALB54="W"))+SUMPRODUCT((AKW3:AKW54=AHR64)*(AKZ3:AKZ54=AHR65)*(ALB3:ALB54="W"))</f>
        <v>0</v>
      </c>
      <c r="AHT65" s="385">
        <f ca="1">SUMPRODUCT((AKW3:AKW54=AHR65)*(AKZ3:AKZ54=AHR66)*(ALA3:ALA54="D"))+SUMPRODUCT((AKW3:AKW54=AHR65)*(AKZ3:AKZ54=AHR67)*(ALA3:ALA54="D"))+SUMPRODUCT((AKW3:AKW54=AHR65)*(AKZ3:AKZ54=AHR63)*(ALA3:ALA54="D"))+SUMPRODUCT((AKW3:AKW54=AHR65)*(AKZ3:AKZ54=AHR64)*(ALA3:ALA54="D"))+SUMPRODUCT((AKW3:AKW54=AHR66)*(AKZ3:AKZ54=AHR65)*(ALA3:ALA54="D"))+SUMPRODUCT((AKW3:AKW54=AHR67)*(AKZ3:AKZ54=AHR65)*(ALA3:ALA54="D"))+SUMPRODUCT((AKW3:AKW54=AHR63)*(AKZ3:AKZ54=AHR65)*(ALA3:ALA54="D"))+SUMPRODUCT((AKW3:AKW54=AHR64)*(AKZ3:AKZ54=AHR65)*(ALA3:ALA54="D"))</f>
        <v>0</v>
      </c>
      <c r="AHU65" s="385">
        <f ca="1">SUMPRODUCT((AKW3:AKW54=AHR65)*(AKZ3:AKZ54=AHR66)*(ALA3:ALA54="L"))+SUMPRODUCT((AKW3:AKW54=AHR65)*(AKZ3:AKZ54=AHR67)*(ALA3:ALA54="L"))+SUMPRODUCT((AKW3:AKW54=AHR65)*(AKZ3:AKZ54=AHR63)*(ALA3:ALA54="L"))+SUMPRODUCT((AKW3:AKW54=AHR65)*(AKZ3:AKZ54=AHR64)*(ALA3:ALA54="L"))+SUMPRODUCT((AKW3:AKW54=AHR66)*(AKZ3:AKZ54=AHR65)*(ALB3:ALB54="L"))+SUMPRODUCT((AKW3:AKW54=AHR67)*(AKZ3:AKZ54=AHR65)*(ALB3:ALB54="L"))+SUMPRODUCT((AKW3:AKW54=AHR63)*(AKZ3:AKZ54=AHR65)*(ALB3:ALB54="L"))+SUMPRODUCT((AKW3:AKW54=AHR64)*(AKZ3:AKZ54=AHR65)*(ALB3:ALB54="L"))</f>
        <v>0</v>
      </c>
      <c r="AHV65" s="385">
        <f ca="1">SUMPRODUCT((AKW3:AKW54=AHR65)*(AKZ3:AKZ54=AHR66)*AKX3:AKX54)+SUMPRODUCT((AKW3:AKW54=AHR65)*(AKZ3:AKZ54=AHR67)*AKX3:AKX54)+SUMPRODUCT((AKW3:AKW54=AHR65)*(AKZ3:AKZ54=AHR63)*AKX3:AKX54)+SUMPRODUCT((AKW3:AKW54=AHR65)*(AKZ3:AKZ54=AHR64)*AKX3:AKX54)+SUMPRODUCT((AKW3:AKW54=AHR66)*(AKZ3:AKZ54=AHR65)*AKY3:AKY54)+SUMPRODUCT((AKW3:AKW54=AHR67)*(AKZ3:AKZ54=AHR65)*AKY3:AKY54)+SUMPRODUCT((AKW3:AKW54=AHR63)*(AKZ3:AKZ54=AHR65)*AKY3:AKY54)+SUMPRODUCT((AKW3:AKW54=AHR64)*(AKZ3:AKZ54=AHR65)*AKY3:AKY54)</f>
        <v>0</v>
      </c>
      <c r="AHW65" s="385">
        <f ca="1">SUMPRODUCT((AKW3:AKW54=AHR65)*(AKZ3:AKZ54=AHR66)*AKY3:AKY54)+SUMPRODUCT((AKW3:AKW54=AHR65)*(AKZ3:AKZ54=AHR67)*AKY3:AKY54)+SUMPRODUCT((AKW3:AKW54=AHR65)*(AKZ3:AKZ54=AHR63)*AKY3:AKY54)+SUMPRODUCT((AKW3:AKW54=AHR65)*(AKZ3:AKZ54=AHR64)*AKY3:AKY54)+SUMPRODUCT((AKW3:AKW54=AHR66)*(AKZ3:AKZ54=AHR65)*AKX3:AKX54)+SUMPRODUCT((AKW3:AKW54=AHR67)*(AKZ3:AKZ54=AHR65)*AKX3:AKX54)+SUMPRODUCT((AKW3:AKW54=AHR63)*(AKZ3:AKZ54=AHR65)*AKX3:AKX54)+SUMPRODUCT((AKW3:AKW54=AHR64)*(AKZ3:AKZ54=AHR65)*AKX3:AKX54)</f>
        <v>0</v>
      </c>
      <c r="AHX65" s="385">
        <f t="shared" ca="1" si="5799"/>
        <v>1000</v>
      </c>
      <c r="AHY65" s="385">
        <f t="shared" ca="1" si="5800"/>
        <v>0</v>
      </c>
      <c r="AHZ65" s="385">
        <f ca="1">IF(AHR65&lt;&gt;"",VLOOKUP(AHR65,AGY4:AHE52,7,FALSE),"")</f>
        <v>1000</v>
      </c>
      <c r="AIA65" s="385">
        <f ca="1">IF(AHR65&lt;&gt;"",VLOOKUP(AHR65,AGY4:AHE52,5,FALSE),"")</f>
        <v>0</v>
      </c>
      <c r="AIB65" s="385">
        <f ca="1">IF(AHR65&lt;&gt;"",VLOOKUP(AHR65,AGY4:AHG52,9,FALSE),"")</f>
        <v>23</v>
      </c>
      <c r="AIC65" s="385">
        <f t="shared" ca="1" si="5801"/>
        <v>0</v>
      </c>
      <c r="AID65" s="385">
        <f t="shared" ref="AID65" ca="1" si="6121">IF(AHR65&lt;&gt;"",RANK(AIC65,AIC63:AIC66),"")</f>
        <v>1</v>
      </c>
      <c r="AIE65" s="385">
        <f t="shared" ref="AIE65" ca="1" si="6122">IF(AHR65&lt;&gt;"",SUMPRODUCT((AIC63:AIC66=AIC65)*(AHX63:AHX66&gt;AHX65)),"")</f>
        <v>0</v>
      </c>
      <c r="AIF65" s="385">
        <f t="shared" ref="AIF65" ca="1" si="6123">IF(AHR65&lt;&gt;"",SUMPRODUCT((AIC63:AIC66=AIC65)*(AHX63:AHX66=AHX65)*(AHV63:AHV66&gt;AHV65)),"")</f>
        <v>0</v>
      </c>
      <c r="AIG65" s="385">
        <f t="shared" ref="AIG65" ca="1" si="6124">IF(AHR65&lt;&gt;"",SUMPRODUCT((AIC63:AIC66=AIC65)*(AHX63:AHX66=AHX65)*(AHV63:AHV66=AHV65)*(AHZ63:AHZ66&gt;AHZ65)),"")</f>
        <v>0</v>
      </c>
      <c r="AIH65" s="385">
        <f t="shared" ref="AIH65" ca="1" si="6125">IF(AHR65&lt;&gt;"",SUMPRODUCT((AIC63:AIC66=AIC65)*(AHX63:AHX66=AHX65)*(AHV63:AHV66=AHV65)*(AHZ63:AHZ66=AHZ65)*(AIA63:AIA66&gt;AIA65)),"")</f>
        <v>0</v>
      </c>
      <c r="AII65" s="385">
        <f t="shared" ref="AII65" ca="1" si="6126">IF(AHR65&lt;&gt;"",SUMPRODUCT((AIC63:AIC66=AIC65)*(AHX63:AHX66=AHX65)*(AHV63:AHV66=AHV65)*(AHZ63:AHZ66=AHZ65)*(AIA63:AIA66=AIA65)*(AIB63:AIB66&gt;AIB65)),"")</f>
        <v>1</v>
      </c>
      <c r="AIJ65" s="385">
        <f t="shared" ca="1" si="5808"/>
        <v>2</v>
      </c>
      <c r="AIK65" s="385" t="str">
        <f t="shared" ref="AIK65" ca="1" si="6127">IF(AIL13&lt;&gt;"",SUMPRODUCT((AIS11:AIS14=AIS13)*(AIR11:AIR14=AIR13)*(AIP11:AIP14=AIP13)*(AIQ11:AIQ14=AIQ13)),"")</f>
        <v/>
      </c>
      <c r="AIL65" s="385" t="str">
        <f t="shared" ref="AIL65" ca="1" si="6128">IF(AND(AIK65&lt;&gt;"",AIK65&gt;1),AIL13,"")</f>
        <v/>
      </c>
      <c r="AIM65" s="385">
        <f ca="1">SUMPRODUCT((AKW3:AKW54=AIL65)*(AKZ3:AKZ54=AIL66)*(ALA3:ALA54="W"))+SUMPRODUCT((AKW3:AKW54=AIL65)*(AKZ3:AKZ54=AIL67)*(ALA3:ALA54="W"))+SUMPRODUCT((AKW3:AKW54=AIL65)*(AKZ3:AKZ54=AIL64)*(ALA3:ALA54="W"))+SUMPRODUCT((AKW3:AKW54=AIL66)*(AKZ3:AKZ54=AIL65)*(ALB3:ALB54="W"))+SUMPRODUCT((AKW3:AKW54=AIL67)*(AKZ3:AKZ54=AIL65)*(ALB3:ALB54="W"))+SUMPRODUCT((AKW3:AKW54=AIL64)*(AKZ3:AKZ54=AIL65)*(ALB3:ALB54="W"))</f>
        <v>0</v>
      </c>
      <c r="AIN65" s="385">
        <f ca="1">SUMPRODUCT((AKW3:AKW54=AIL65)*(AKZ3:AKZ54=AIL66)*(ALA3:ALA54="D"))+SUMPRODUCT((AKW3:AKW54=AIL65)*(AKZ3:AKZ54=AIL67)*(ALA3:ALA54="D"))+SUMPRODUCT((AKW3:AKW54=AIL65)*(AKZ3:AKZ54=AIL64)*(ALA3:ALA54="D"))+SUMPRODUCT((AKW3:AKW54=AIL66)*(AKZ3:AKZ54=AIL65)*(ALA3:ALA54="D"))+SUMPRODUCT((AKW3:AKW54=AIL67)*(AKZ3:AKZ54=AIL65)*(ALA3:ALA54="D"))+SUMPRODUCT((AKW3:AKW54=AIL64)*(AKZ3:AKZ54=AIL65)*(ALA3:ALA54="D"))</f>
        <v>0</v>
      </c>
      <c r="AIO65" s="385">
        <f ca="1">SUMPRODUCT((AKW3:AKW54=AIL65)*(AKZ3:AKZ54=AIL66)*(ALA3:ALA54="L"))+SUMPRODUCT((AKW3:AKW54=AIL65)*(AKZ3:AKZ54=AIL67)*(ALA3:ALA54="L"))+SUMPRODUCT((AKW3:AKW54=AIL65)*(AKZ3:AKZ54=AIL64)*(ALA3:ALA54="L"))+SUMPRODUCT((AKW3:AKW54=AIL66)*(AKZ3:AKZ54=AIL65)*(ALB3:ALB54="L"))+SUMPRODUCT((AKW3:AKW54=AIL67)*(AKZ3:AKZ54=AIL65)*(ALB3:ALB54="L"))+SUMPRODUCT((AKW3:AKW54=AIL64)*(AKZ3:AKZ54=AIL65)*(ALB3:ALB54="L"))</f>
        <v>0</v>
      </c>
      <c r="AIP65" s="385">
        <f ca="1">SUMPRODUCT((AKW3:AKW54=AIL65)*(AKZ3:AKZ54=AIL66)*AKX3:AKX54)+SUMPRODUCT((AKW3:AKW54=AIL65)*(AKZ3:AKZ54=AIL67)*AKX3:AKX54)+SUMPRODUCT((AKW3:AKW54=AIL65)*(AKZ3:AKZ54=AIL63)*AKX3:AKX54)+SUMPRODUCT((AKW3:AKW54=AIL65)*(AKZ3:AKZ54=AIL64)*AKX3:AKX54)+SUMPRODUCT((AKW3:AKW54=AIL66)*(AKZ3:AKZ54=AIL65)*AKY3:AKY54)+SUMPRODUCT((AKW3:AKW54=AIL67)*(AKZ3:AKZ54=AIL65)*AKY3:AKY54)+SUMPRODUCT((AKW3:AKW54=AIL63)*(AKZ3:AKZ54=AIL65)*AKY3:AKY54)+SUMPRODUCT((AKW3:AKW54=AIL64)*(AKZ3:AKZ54=AIL65)*AKY3:AKY54)</f>
        <v>0</v>
      </c>
      <c r="AIQ65" s="385">
        <f ca="1">SUMPRODUCT((AKW3:AKW54=AIL65)*(AKZ3:AKZ54=AIL66)*AKY3:AKY54)+SUMPRODUCT((AKW3:AKW54=AIL65)*(AKZ3:AKZ54=AIL67)*AKY3:AKY54)+SUMPRODUCT((AKW3:AKW54=AIL65)*(AKZ3:AKZ54=AIL63)*AKY3:AKY54)+SUMPRODUCT((AKW3:AKW54=AIL65)*(AKZ3:AKZ54=AIL64)*AKY3:AKY54)+SUMPRODUCT((AKW3:AKW54=AIL66)*(AKZ3:AKZ54=AIL65)*AKX3:AKX54)+SUMPRODUCT((AKW3:AKW54=AIL67)*(AKZ3:AKZ54=AIL65)*AKX3:AKX54)+SUMPRODUCT((AKW3:AKW54=AIL63)*(AKZ3:AKZ54=AIL65)*AKX3:AKX54)+SUMPRODUCT((AKW3:AKW54=AIL64)*(AKZ3:AKZ54=AIL65)*AKX3:AKX54)</f>
        <v>0</v>
      </c>
      <c r="AIR65" s="385">
        <f t="shared" ca="1" si="5971"/>
        <v>1000</v>
      </c>
      <c r="AIS65" s="385" t="str">
        <f t="shared" ca="1" si="5972"/>
        <v/>
      </c>
      <c r="AIT65" s="385" t="str">
        <f ca="1">IF(AIL65&lt;&gt;"",VLOOKUP(AIL65,AGY4:AHE52,7,FALSE),"")</f>
        <v/>
      </c>
      <c r="AIU65" s="385" t="str">
        <f ca="1">IF(AIL65&lt;&gt;"",VLOOKUP(AIL65,AGY4:AHE52,5,FALSE),"")</f>
        <v/>
      </c>
      <c r="AIV65" s="385" t="str">
        <f ca="1">IF(AIL65&lt;&gt;"",VLOOKUP(AIL65,AGY4:AHG52,9,FALSE),"")</f>
        <v/>
      </c>
      <c r="AIW65" s="385" t="str">
        <f t="shared" ca="1" si="5973"/>
        <v/>
      </c>
      <c r="AIX65" s="385" t="str">
        <f t="shared" ref="AIX65" ca="1" si="6129">IF(AIL65&lt;&gt;"",RANK(AIW65,AIW63:AIW66),"")</f>
        <v/>
      </c>
      <c r="AIY65" s="385" t="str">
        <f t="shared" ref="AIY65" ca="1" si="6130">IF(AIL65&lt;&gt;"",SUMPRODUCT((AIW63:AIW66=AIW65)*(AIR63:AIR66&gt;AIR65)),"")</f>
        <v/>
      </c>
      <c r="AIZ65" s="385" t="str">
        <f t="shared" ref="AIZ65" ca="1" si="6131">IF(AIL65&lt;&gt;"",SUMPRODUCT((AIW63:AIW66=AIW65)*(AIR63:AIR66=AIR65)*(AIP63:AIP66&gt;AIP65)),"")</f>
        <v/>
      </c>
      <c r="AJA65" s="385" t="str">
        <f t="shared" ref="AJA65" ca="1" si="6132">IF(AIL65&lt;&gt;"",SUMPRODUCT((AIW63:AIW66=AIW65)*(AIR63:AIR66=AIR65)*(AIP63:AIP66=AIP65)*(AIT63:AIT66&gt;AIT65)),"")</f>
        <v/>
      </c>
      <c r="AJB65" s="385" t="str">
        <f t="shared" ref="AJB65" ca="1" si="6133">IF(AIL65&lt;&gt;"",SUMPRODUCT((AIW63:AIW66=AIW65)*(AIR63:AIR66=AIR65)*(AIP63:AIP66=AIP65)*(AIT63:AIT66=AIT65)*(AIU63:AIU66&gt;AIU65)),"")</f>
        <v/>
      </c>
      <c r="AJC65" s="385" t="str">
        <f t="shared" ref="AJC65" ca="1" si="6134">IF(AIL65&lt;&gt;"",SUMPRODUCT((AIW63:AIW66=AIW65)*(AIR63:AIR66=AIR65)*(AIP63:AIP66=AIP65)*(AIT63:AIT66=AIT65)*(AIU63:AIU66=AIU65)*(AIV63:AIV66&gt;AIV65)),"")</f>
        <v/>
      </c>
      <c r="AJD65" s="385" t="str">
        <f t="shared" ca="1" si="5980"/>
        <v/>
      </c>
      <c r="ALL65" s="385">
        <f ca="1">IF(COUNTIF(ALL11:ALL14,4)=4,1,SUMPRODUCT((ALL11:ALL14=ALL13)*(ALK11:ALK14=ALK13)*(ALI11:ALI14&gt;ALI13))+1)</f>
        <v>1</v>
      </c>
      <c r="ALW65" s="385">
        <f t="shared" ref="ALW65" ca="1" si="6135">IF(ALX13&lt;&gt;"",SUMPRODUCT((AME11:AME14=AME13)*(AMD11:AMD14=AMD13)*(AMB11:AMB14=AMB13)*(AMC11:AMC14=AMC13)),"")</f>
        <v>4</v>
      </c>
      <c r="ALX65" s="385" t="str">
        <f t="shared" ref="ALX65" ca="1" si="6136">IF(AND(ALW65&lt;&gt;"",ALW65&gt;1),ALX13,"")</f>
        <v>Portugal</v>
      </c>
      <c r="ALY65" s="385">
        <f ca="1">SUMPRODUCT((APC3:APC54=ALX65)*(APF3:APF54=ALX66)*(APG3:APG54="W"))+SUMPRODUCT((APC3:APC54=ALX65)*(APF3:APF54=ALX67)*(APG3:APG54="W"))+SUMPRODUCT((APC3:APC54=ALX65)*(APF3:APF54=ALX63)*(APG3:APG54="W"))+SUMPRODUCT((APC3:APC54=ALX65)*(APF3:APF54=ALX64)*(APG3:APG54="W"))+SUMPRODUCT((APC3:APC54=ALX66)*(APF3:APF54=ALX65)*(APH3:APH54="W"))+SUMPRODUCT((APC3:APC54=ALX67)*(APF3:APF54=ALX65)*(APH3:APH54="W"))+SUMPRODUCT((APC3:APC54=ALX63)*(APF3:APF54=ALX65)*(APH3:APH54="W"))+SUMPRODUCT((APC3:APC54=ALX64)*(APF3:APF54=ALX65)*(APH3:APH54="W"))</f>
        <v>0</v>
      </c>
      <c r="ALZ65" s="385">
        <f ca="1">SUMPRODUCT((APC3:APC54=ALX65)*(APF3:APF54=ALX66)*(APG3:APG54="D"))+SUMPRODUCT((APC3:APC54=ALX65)*(APF3:APF54=ALX67)*(APG3:APG54="D"))+SUMPRODUCT((APC3:APC54=ALX65)*(APF3:APF54=ALX63)*(APG3:APG54="D"))+SUMPRODUCT((APC3:APC54=ALX65)*(APF3:APF54=ALX64)*(APG3:APG54="D"))+SUMPRODUCT((APC3:APC54=ALX66)*(APF3:APF54=ALX65)*(APG3:APG54="D"))+SUMPRODUCT((APC3:APC54=ALX67)*(APF3:APF54=ALX65)*(APG3:APG54="D"))+SUMPRODUCT((APC3:APC54=ALX63)*(APF3:APF54=ALX65)*(APG3:APG54="D"))+SUMPRODUCT((APC3:APC54=ALX64)*(APF3:APF54=ALX65)*(APG3:APG54="D"))</f>
        <v>0</v>
      </c>
      <c r="AMA65" s="385">
        <f ca="1">SUMPRODUCT((APC3:APC54=ALX65)*(APF3:APF54=ALX66)*(APG3:APG54="L"))+SUMPRODUCT((APC3:APC54=ALX65)*(APF3:APF54=ALX67)*(APG3:APG54="L"))+SUMPRODUCT((APC3:APC54=ALX65)*(APF3:APF54=ALX63)*(APG3:APG54="L"))+SUMPRODUCT((APC3:APC54=ALX65)*(APF3:APF54=ALX64)*(APG3:APG54="L"))+SUMPRODUCT((APC3:APC54=ALX66)*(APF3:APF54=ALX65)*(APH3:APH54="L"))+SUMPRODUCT((APC3:APC54=ALX67)*(APF3:APF54=ALX65)*(APH3:APH54="L"))+SUMPRODUCT((APC3:APC54=ALX63)*(APF3:APF54=ALX65)*(APH3:APH54="L"))+SUMPRODUCT((APC3:APC54=ALX64)*(APF3:APF54=ALX65)*(APH3:APH54="L"))</f>
        <v>0</v>
      </c>
      <c r="AMB65" s="385">
        <f ca="1">SUMPRODUCT((APC3:APC54=ALX65)*(APF3:APF54=ALX66)*APD3:APD54)+SUMPRODUCT((APC3:APC54=ALX65)*(APF3:APF54=ALX67)*APD3:APD54)+SUMPRODUCT((APC3:APC54=ALX65)*(APF3:APF54=ALX63)*APD3:APD54)+SUMPRODUCT((APC3:APC54=ALX65)*(APF3:APF54=ALX64)*APD3:APD54)+SUMPRODUCT((APC3:APC54=ALX66)*(APF3:APF54=ALX65)*APE3:APE54)+SUMPRODUCT((APC3:APC54=ALX67)*(APF3:APF54=ALX65)*APE3:APE54)+SUMPRODUCT((APC3:APC54=ALX63)*(APF3:APF54=ALX65)*APE3:APE54)+SUMPRODUCT((APC3:APC54=ALX64)*(APF3:APF54=ALX65)*APE3:APE54)</f>
        <v>0</v>
      </c>
      <c r="AMC65" s="385">
        <f ca="1">SUMPRODUCT((APC3:APC54=ALX65)*(APF3:APF54=ALX66)*APE3:APE54)+SUMPRODUCT((APC3:APC54=ALX65)*(APF3:APF54=ALX67)*APE3:APE54)+SUMPRODUCT((APC3:APC54=ALX65)*(APF3:APF54=ALX63)*APE3:APE54)+SUMPRODUCT((APC3:APC54=ALX65)*(APF3:APF54=ALX64)*APE3:APE54)+SUMPRODUCT((APC3:APC54=ALX66)*(APF3:APF54=ALX65)*APD3:APD54)+SUMPRODUCT((APC3:APC54=ALX67)*(APF3:APF54=ALX65)*APD3:APD54)+SUMPRODUCT((APC3:APC54=ALX63)*(APF3:APF54=ALX65)*APD3:APD54)+SUMPRODUCT((APC3:APC54=ALX64)*(APF3:APF54=ALX65)*APD3:APD54)</f>
        <v>0</v>
      </c>
      <c r="AMD65" s="385">
        <f t="shared" ca="1" si="5811"/>
        <v>1000</v>
      </c>
      <c r="AME65" s="385">
        <f t="shared" ca="1" si="5812"/>
        <v>0</v>
      </c>
      <c r="AMF65" s="385">
        <f ca="1">IF(ALX65&lt;&gt;"",VLOOKUP(ALX65,ALE4:ALK52,7,FALSE),"")</f>
        <v>1000</v>
      </c>
      <c r="AMG65" s="385">
        <f ca="1">IF(ALX65&lt;&gt;"",VLOOKUP(ALX65,ALE4:ALK52,5,FALSE),"")</f>
        <v>0</v>
      </c>
      <c r="AMH65" s="385">
        <f ca="1">IF(ALX65&lt;&gt;"",VLOOKUP(ALX65,ALE4:ALM52,9,FALSE),"")</f>
        <v>23</v>
      </c>
      <c r="AMI65" s="385">
        <f t="shared" ca="1" si="5813"/>
        <v>0</v>
      </c>
      <c r="AMJ65" s="385">
        <f t="shared" ref="AMJ65" ca="1" si="6137">IF(ALX65&lt;&gt;"",RANK(AMI65,AMI63:AMI66),"")</f>
        <v>1</v>
      </c>
      <c r="AMK65" s="385">
        <f t="shared" ref="AMK65" ca="1" si="6138">IF(ALX65&lt;&gt;"",SUMPRODUCT((AMI63:AMI66=AMI65)*(AMD63:AMD66&gt;AMD65)),"")</f>
        <v>0</v>
      </c>
      <c r="AML65" s="385">
        <f t="shared" ref="AML65" ca="1" si="6139">IF(ALX65&lt;&gt;"",SUMPRODUCT((AMI63:AMI66=AMI65)*(AMD63:AMD66=AMD65)*(AMB63:AMB66&gt;AMB65)),"")</f>
        <v>0</v>
      </c>
      <c r="AMM65" s="385">
        <f t="shared" ref="AMM65" ca="1" si="6140">IF(ALX65&lt;&gt;"",SUMPRODUCT((AMI63:AMI66=AMI65)*(AMD63:AMD66=AMD65)*(AMB63:AMB66=AMB65)*(AMF63:AMF66&gt;AMF65)),"")</f>
        <v>0</v>
      </c>
      <c r="AMN65" s="385">
        <f t="shared" ref="AMN65" ca="1" si="6141">IF(ALX65&lt;&gt;"",SUMPRODUCT((AMI63:AMI66=AMI65)*(AMD63:AMD66=AMD65)*(AMB63:AMB66=AMB65)*(AMF63:AMF66=AMF65)*(AMG63:AMG66&gt;AMG65)),"")</f>
        <v>0</v>
      </c>
      <c r="AMO65" s="385">
        <f t="shared" ref="AMO65" ca="1" si="6142">IF(ALX65&lt;&gt;"",SUMPRODUCT((AMI63:AMI66=AMI65)*(AMD63:AMD66=AMD65)*(AMB63:AMB66=AMB65)*(AMF63:AMF66=AMF65)*(AMG63:AMG66=AMG65)*(AMH63:AMH66&gt;AMH65)),"")</f>
        <v>1</v>
      </c>
      <c r="AMP65" s="385">
        <f t="shared" ca="1" si="5820"/>
        <v>2</v>
      </c>
      <c r="AMQ65" s="385" t="str">
        <f t="shared" ref="AMQ65" ca="1" si="6143">IF(AMR13&lt;&gt;"",SUMPRODUCT((AMY11:AMY14=AMY13)*(AMX11:AMX14=AMX13)*(AMV11:AMV14=AMV13)*(AMW11:AMW14=AMW13)),"")</f>
        <v/>
      </c>
      <c r="AMR65" s="385" t="str">
        <f t="shared" ref="AMR65" ca="1" si="6144">IF(AND(AMQ65&lt;&gt;"",AMQ65&gt;1),AMR13,"")</f>
        <v/>
      </c>
      <c r="AMS65" s="385">
        <f ca="1">SUMPRODUCT((APC3:APC54=AMR65)*(APF3:APF54=AMR66)*(APG3:APG54="W"))+SUMPRODUCT((APC3:APC54=AMR65)*(APF3:APF54=AMR67)*(APG3:APG54="W"))+SUMPRODUCT((APC3:APC54=AMR65)*(APF3:APF54=AMR64)*(APG3:APG54="W"))+SUMPRODUCT((APC3:APC54=AMR66)*(APF3:APF54=AMR65)*(APH3:APH54="W"))+SUMPRODUCT((APC3:APC54=AMR67)*(APF3:APF54=AMR65)*(APH3:APH54="W"))+SUMPRODUCT((APC3:APC54=AMR64)*(APF3:APF54=AMR65)*(APH3:APH54="W"))</f>
        <v>0</v>
      </c>
      <c r="AMT65" s="385">
        <f ca="1">SUMPRODUCT((APC3:APC54=AMR65)*(APF3:APF54=AMR66)*(APG3:APG54="D"))+SUMPRODUCT((APC3:APC54=AMR65)*(APF3:APF54=AMR67)*(APG3:APG54="D"))+SUMPRODUCT((APC3:APC54=AMR65)*(APF3:APF54=AMR64)*(APG3:APG54="D"))+SUMPRODUCT((APC3:APC54=AMR66)*(APF3:APF54=AMR65)*(APG3:APG54="D"))+SUMPRODUCT((APC3:APC54=AMR67)*(APF3:APF54=AMR65)*(APG3:APG54="D"))+SUMPRODUCT((APC3:APC54=AMR64)*(APF3:APF54=AMR65)*(APG3:APG54="D"))</f>
        <v>0</v>
      </c>
      <c r="AMU65" s="385">
        <f ca="1">SUMPRODUCT((APC3:APC54=AMR65)*(APF3:APF54=AMR66)*(APG3:APG54="L"))+SUMPRODUCT((APC3:APC54=AMR65)*(APF3:APF54=AMR67)*(APG3:APG54="L"))+SUMPRODUCT((APC3:APC54=AMR65)*(APF3:APF54=AMR64)*(APG3:APG54="L"))+SUMPRODUCT((APC3:APC54=AMR66)*(APF3:APF54=AMR65)*(APH3:APH54="L"))+SUMPRODUCT((APC3:APC54=AMR67)*(APF3:APF54=AMR65)*(APH3:APH54="L"))+SUMPRODUCT((APC3:APC54=AMR64)*(APF3:APF54=AMR65)*(APH3:APH54="L"))</f>
        <v>0</v>
      </c>
      <c r="AMV65" s="385">
        <f ca="1">SUMPRODUCT((APC3:APC54=AMR65)*(APF3:APF54=AMR66)*APD3:APD54)+SUMPRODUCT((APC3:APC54=AMR65)*(APF3:APF54=AMR67)*APD3:APD54)+SUMPRODUCT((APC3:APC54=AMR65)*(APF3:APF54=AMR63)*APD3:APD54)+SUMPRODUCT((APC3:APC54=AMR65)*(APF3:APF54=AMR64)*APD3:APD54)+SUMPRODUCT((APC3:APC54=AMR66)*(APF3:APF54=AMR65)*APE3:APE54)+SUMPRODUCT((APC3:APC54=AMR67)*(APF3:APF54=AMR65)*APE3:APE54)+SUMPRODUCT((APC3:APC54=AMR63)*(APF3:APF54=AMR65)*APE3:APE54)+SUMPRODUCT((APC3:APC54=AMR64)*(APF3:APF54=AMR65)*APE3:APE54)</f>
        <v>0</v>
      </c>
      <c r="AMW65" s="385">
        <f ca="1">SUMPRODUCT((APC3:APC54=AMR65)*(APF3:APF54=AMR66)*APE3:APE54)+SUMPRODUCT((APC3:APC54=AMR65)*(APF3:APF54=AMR67)*APE3:APE54)+SUMPRODUCT((APC3:APC54=AMR65)*(APF3:APF54=AMR63)*APE3:APE54)+SUMPRODUCT((APC3:APC54=AMR65)*(APF3:APF54=AMR64)*APE3:APE54)+SUMPRODUCT((APC3:APC54=AMR66)*(APF3:APF54=AMR65)*APD3:APD54)+SUMPRODUCT((APC3:APC54=AMR67)*(APF3:APF54=AMR65)*APD3:APD54)+SUMPRODUCT((APC3:APC54=AMR63)*(APF3:APF54=AMR65)*APD3:APD54)+SUMPRODUCT((APC3:APC54=AMR64)*(APF3:APF54=AMR65)*APD3:APD54)</f>
        <v>0</v>
      </c>
      <c r="AMX65" s="385">
        <f t="shared" ca="1" si="5991"/>
        <v>1000</v>
      </c>
      <c r="AMY65" s="385" t="str">
        <f t="shared" ca="1" si="5992"/>
        <v/>
      </c>
      <c r="AMZ65" s="385" t="str">
        <f ca="1">IF(AMR65&lt;&gt;"",VLOOKUP(AMR65,ALE4:ALK52,7,FALSE),"")</f>
        <v/>
      </c>
      <c r="ANA65" s="385" t="str">
        <f ca="1">IF(AMR65&lt;&gt;"",VLOOKUP(AMR65,ALE4:ALK52,5,FALSE),"")</f>
        <v/>
      </c>
      <c r="ANB65" s="385" t="str">
        <f ca="1">IF(AMR65&lt;&gt;"",VLOOKUP(AMR65,ALE4:ALM52,9,FALSE),"")</f>
        <v/>
      </c>
      <c r="ANC65" s="385" t="str">
        <f t="shared" ca="1" si="5993"/>
        <v/>
      </c>
      <c r="AND65" s="385" t="str">
        <f t="shared" ref="AND65" ca="1" si="6145">IF(AMR65&lt;&gt;"",RANK(ANC65,ANC63:ANC66),"")</f>
        <v/>
      </c>
      <c r="ANE65" s="385" t="str">
        <f t="shared" ref="ANE65" ca="1" si="6146">IF(AMR65&lt;&gt;"",SUMPRODUCT((ANC63:ANC66=ANC65)*(AMX63:AMX66&gt;AMX65)),"")</f>
        <v/>
      </c>
      <c r="ANF65" s="385" t="str">
        <f t="shared" ref="ANF65" ca="1" si="6147">IF(AMR65&lt;&gt;"",SUMPRODUCT((ANC63:ANC66=ANC65)*(AMX63:AMX66=AMX65)*(AMV63:AMV66&gt;AMV65)),"")</f>
        <v/>
      </c>
      <c r="ANG65" s="385" t="str">
        <f t="shared" ref="ANG65" ca="1" si="6148">IF(AMR65&lt;&gt;"",SUMPRODUCT((ANC63:ANC66=ANC65)*(AMX63:AMX66=AMX65)*(AMV63:AMV66=AMV65)*(AMZ63:AMZ66&gt;AMZ65)),"")</f>
        <v/>
      </c>
      <c r="ANH65" s="385" t="str">
        <f t="shared" ref="ANH65" ca="1" si="6149">IF(AMR65&lt;&gt;"",SUMPRODUCT((ANC63:ANC66=ANC65)*(AMX63:AMX66=AMX65)*(AMV63:AMV66=AMV65)*(AMZ63:AMZ66=AMZ65)*(ANA63:ANA66&gt;ANA65)),"")</f>
        <v/>
      </c>
      <c r="ANI65" s="385" t="str">
        <f t="shared" ref="ANI65" ca="1" si="6150">IF(AMR65&lt;&gt;"",SUMPRODUCT((ANC63:ANC66=ANC65)*(AMX63:AMX66=AMX65)*(AMV63:AMV66=AMV65)*(AMZ63:AMZ66=AMZ65)*(ANA63:ANA66=ANA65)*(ANB63:ANB66&gt;ANB65)),"")</f>
        <v/>
      </c>
      <c r="ANJ65" s="385" t="str">
        <f t="shared" ca="1" si="6000"/>
        <v/>
      </c>
      <c r="APR65" s="385">
        <f ca="1">IF(COUNTIF(APR11:APR14,4)=4,1,SUMPRODUCT((APR11:APR14=APR13)*(APQ11:APQ14=APQ13)*(APO11:APO14&gt;APO13))+1)</f>
        <v>1</v>
      </c>
      <c r="AQC65" s="385">
        <f t="shared" ref="AQC65" ca="1" si="6151">IF(AQD13&lt;&gt;"",SUMPRODUCT((AQK11:AQK14=AQK13)*(AQJ11:AQJ14=AQJ13)*(AQH11:AQH14=AQH13)*(AQI11:AQI14=AQI13)),"")</f>
        <v>4</v>
      </c>
      <c r="AQD65" s="385" t="str">
        <f t="shared" ref="AQD65" ca="1" si="6152">IF(AND(AQC65&lt;&gt;"",AQC65&gt;1),AQD13,"")</f>
        <v>Portugal</v>
      </c>
      <c r="AQE65" s="385">
        <f ca="1">SUMPRODUCT((ATI3:ATI54=AQD65)*(ATL3:ATL54=AQD66)*(ATM3:ATM54="W"))+SUMPRODUCT((ATI3:ATI54=AQD65)*(ATL3:ATL54=AQD67)*(ATM3:ATM54="W"))+SUMPRODUCT((ATI3:ATI54=AQD65)*(ATL3:ATL54=AQD63)*(ATM3:ATM54="W"))+SUMPRODUCT((ATI3:ATI54=AQD65)*(ATL3:ATL54=AQD64)*(ATM3:ATM54="W"))+SUMPRODUCT((ATI3:ATI54=AQD66)*(ATL3:ATL54=AQD65)*(ATN3:ATN54="W"))+SUMPRODUCT((ATI3:ATI54=AQD67)*(ATL3:ATL54=AQD65)*(ATN3:ATN54="W"))+SUMPRODUCT((ATI3:ATI54=AQD63)*(ATL3:ATL54=AQD65)*(ATN3:ATN54="W"))+SUMPRODUCT((ATI3:ATI54=AQD64)*(ATL3:ATL54=AQD65)*(ATN3:ATN54="W"))</f>
        <v>0</v>
      </c>
      <c r="AQF65" s="385">
        <f ca="1">SUMPRODUCT((ATI3:ATI54=AQD65)*(ATL3:ATL54=AQD66)*(ATM3:ATM54="D"))+SUMPRODUCT((ATI3:ATI54=AQD65)*(ATL3:ATL54=AQD67)*(ATM3:ATM54="D"))+SUMPRODUCT((ATI3:ATI54=AQD65)*(ATL3:ATL54=AQD63)*(ATM3:ATM54="D"))+SUMPRODUCT((ATI3:ATI54=AQD65)*(ATL3:ATL54=AQD64)*(ATM3:ATM54="D"))+SUMPRODUCT((ATI3:ATI54=AQD66)*(ATL3:ATL54=AQD65)*(ATM3:ATM54="D"))+SUMPRODUCT((ATI3:ATI54=AQD67)*(ATL3:ATL54=AQD65)*(ATM3:ATM54="D"))+SUMPRODUCT((ATI3:ATI54=AQD63)*(ATL3:ATL54=AQD65)*(ATM3:ATM54="D"))+SUMPRODUCT((ATI3:ATI54=AQD64)*(ATL3:ATL54=AQD65)*(ATM3:ATM54="D"))</f>
        <v>0</v>
      </c>
      <c r="AQG65" s="385">
        <f ca="1">SUMPRODUCT((ATI3:ATI54=AQD65)*(ATL3:ATL54=AQD66)*(ATM3:ATM54="L"))+SUMPRODUCT((ATI3:ATI54=AQD65)*(ATL3:ATL54=AQD67)*(ATM3:ATM54="L"))+SUMPRODUCT((ATI3:ATI54=AQD65)*(ATL3:ATL54=AQD63)*(ATM3:ATM54="L"))+SUMPRODUCT((ATI3:ATI54=AQD65)*(ATL3:ATL54=AQD64)*(ATM3:ATM54="L"))+SUMPRODUCT((ATI3:ATI54=AQD66)*(ATL3:ATL54=AQD65)*(ATN3:ATN54="L"))+SUMPRODUCT((ATI3:ATI54=AQD67)*(ATL3:ATL54=AQD65)*(ATN3:ATN54="L"))+SUMPRODUCT((ATI3:ATI54=AQD63)*(ATL3:ATL54=AQD65)*(ATN3:ATN54="L"))+SUMPRODUCT((ATI3:ATI54=AQD64)*(ATL3:ATL54=AQD65)*(ATN3:ATN54="L"))</f>
        <v>0</v>
      </c>
      <c r="AQH65" s="385">
        <f ca="1">SUMPRODUCT((ATI3:ATI54=AQD65)*(ATL3:ATL54=AQD66)*ATJ3:ATJ54)+SUMPRODUCT((ATI3:ATI54=AQD65)*(ATL3:ATL54=AQD67)*ATJ3:ATJ54)+SUMPRODUCT((ATI3:ATI54=AQD65)*(ATL3:ATL54=AQD63)*ATJ3:ATJ54)+SUMPRODUCT((ATI3:ATI54=AQD65)*(ATL3:ATL54=AQD64)*ATJ3:ATJ54)+SUMPRODUCT((ATI3:ATI54=AQD66)*(ATL3:ATL54=AQD65)*ATK3:ATK54)+SUMPRODUCT((ATI3:ATI54=AQD67)*(ATL3:ATL54=AQD65)*ATK3:ATK54)+SUMPRODUCT((ATI3:ATI54=AQD63)*(ATL3:ATL54=AQD65)*ATK3:ATK54)+SUMPRODUCT((ATI3:ATI54=AQD64)*(ATL3:ATL54=AQD65)*ATK3:ATK54)</f>
        <v>0</v>
      </c>
      <c r="AQI65" s="385">
        <f ca="1">SUMPRODUCT((ATI3:ATI54=AQD65)*(ATL3:ATL54=AQD66)*ATK3:ATK54)+SUMPRODUCT((ATI3:ATI54=AQD65)*(ATL3:ATL54=AQD67)*ATK3:ATK54)+SUMPRODUCT((ATI3:ATI54=AQD65)*(ATL3:ATL54=AQD63)*ATK3:ATK54)+SUMPRODUCT((ATI3:ATI54=AQD65)*(ATL3:ATL54=AQD64)*ATK3:ATK54)+SUMPRODUCT((ATI3:ATI54=AQD66)*(ATL3:ATL54=AQD65)*ATJ3:ATJ54)+SUMPRODUCT((ATI3:ATI54=AQD67)*(ATL3:ATL54=AQD65)*ATJ3:ATJ54)+SUMPRODUCT((ATI3:ATI54=AQD63)*(ATL3:ATL54=AQD65)*ATJ3:ATJ54)+SUMPRODUCT((ATI3:ATI54=AQD64)*(ATL3:ATL54=AQD65)*ATJ3:ATJ54)</f>
        <v>0</v>
      </c>
      <c r="AQJ65" s="385">
        <f t="shared" ca="1" si="5823"/>
        <v>1000</v>
      </c>
      <c r="AQK65" s="385">
        <f t="shared" ca="1" si="5824"/>
        <v>0</v>
      </c>
      <c r="AQL65" s="385">
        <f ca="1">IF(AQD65&lt;&gt;"",VLOOKUP(AQD65,APK4:APQ52,7,FALSE),"")</f>
        <v>1000</v>
      </c>
      <c r="AQM65" s="385">
        <f ca="1">IF(AQD65&lt;&gt;"",VLOOKUP(AQD65,APK4:APQ52,5,FALSE),"")</f>
        <v>0</v>
      </c>
      <c r="AQN65" s="385">
        <f ca="1">IF(AQD65&lt;&gt;"",VLOOKUP(AQD65,APK4:APS52,9,FALSE),"")</f>
        <v>23</v>
      </c>
      <c r="AQO65" s="385">
        <f t="shared" ca="1" si="5825"/>
        <v>0</v>
      </c>
      <c r="AQP65" s="385">
        <f t="shared" ref="AQP65" ca="1" si="6153">IF(AQD65&lt;&gt;"",RANK(AQO65,AQO63:AQO66),"")</f>
        <v>1</v>
      </c>
      <c r="AQQ65" s="385">
        <f t="shared" ref="AQQ65" ca="1" si="6154">IF(AQD65&lt;&gt;"",SUMPRODUCT((AQO63:AQO66=AQO65)*(AQJ63:AQJ66&gt;AQJ65)),"")</f>
        <v>0</v>
      </c>
      <c r="AQR65" s="385">
        <f t="shared" ref="AQR65" ca="1" si="6155">IF(AQD65&lt;&gt;"",SUMPRODUCT((AQO63:AQO66=AQO65)*(AQJ63:AQJ66=AQJ65)*(AQH63:AQH66&gt;AQH65)),"")</f>
        <v>0</v>
      </c>
      <c r="AQS65" s="385">
        <f t="shared" ref="AQS65" ca="1" si="6156">IF(AQD65&lt;&gt;"",SUMPRODUCT((AQO63:AQO66=AQO65)*(AQJ63:AQJ66=AQJ65)*(AQH63:AQH66=AQH65)*(AQL63:AQL66&gt;AQL65)),"")</f>
        <v>0</v>
      </c>
      <c r="AQT65" s="385">
        <f t="shared" ref="AQT65" ca="1" si="6157">IF(AQD65&lt;&gt;"",SUMPRODUCT((AQO63:AQO66=AQO65)*(AQJ63:AQJ66=AQJ65)*(AQH63:AQH66=AQH65)*(AQL63:AQL66=AQL65)*(AQM63:AQM66&gt;AQM65)),"")</f>
        <v>0</v>
      </c>
      <c r="AQU65" s="385">
        <f t="shared" ref="AQU65" ca="1" si="6158">IF(AQD65&lt;&gt;"",SUMPRODUCT((AQO63:AQO66=AQO65)*(AQJ63:AQJ66=AQJ65)*(AQH63:AQH66=AQH65)*(AQL63:AQL66=AQL65)*(AQM63:AQM66=AQM65)*(AQN63:AQN66&gt;AQN65)),"")</f>
        <v>1</v>
      </c>
      <c r="AQV65" s="385">
        <f t="shared" ca="1" si="5832"/>
        <v>2</v>
      </c>
      <c r="AQW65" s="385" t="str">
        <f t="shared" ref="AQW65" ca="1" si="6159">IF(AQX13&lt;&gt;"",SUMPRODUCT((ARE11:ARE14=ARE13)*(ARD11:ARD14=ARD13)*(ARB11:ARB14=ARB13)*(ARC11:ARC14=ARC13)),"")</f>
        <v/>
      </c>
      <c r="AQX65" s="385" t="str">
        <f t="shared" ref="AQX65" ca="1" si="6160">IF(AND(AQW65&lt;&gt;"",AQW65&gt;1),AQX13,"")</f>
        <v/>
      </c>
      <c r="AQY65" s="385">
        <f ca="1">SUMPRODUCT((ATI3:ATI54=AQX65)*(ATL3:ATL54=AQX66)*(ATM3:ATM54="W"))+SUMPRODUCT((ATI3:ATI54=AQX65)*(ATL3:ATL54=AQX67)*(ATM3:ATM54="W"))+SUMPRODUCT((ATI3:ATI54=AQX65)*(ATL3:ATL54=AQX64)*(ATM3:ATM54="W"))+SUMPRODUCT((ATI3:ATI54=AQX66)*(ATL3:ATL54=AQX65)*(ATN3:ATN54="W"))+SUMPRODUCT((ATI3:ATI54=AQX67)*(ATL3:ATL54=AQX65)*(ATN3:ATN54="W"))+SUMPRODUCT((ATI3:ATI54=AQX64)*(ATL3:ATL54=AQX65)*(ATN3:ATN54="W"))</f>
        <v>0</v>
      </c>
      <c r="AQZ65" s="385">
        <f ca="1">SUMPRODUCT((ATI3:ATI54=AQX65)*(ATL3:ATL54=AQX66)*(ATM3:ATM54="D"))+SUMPRODUCT((ATI3:ATI54=AQX65)*(ATL3:ATL54=AQX67)*(ATM3:ATM54="D"))+SUMPRODUCT((ATI3:ATI54=AQX65)*(ATL3:ATL54=AQX64)*(ATM3:ATM54="D"))+SUMPRODUCT((ATI3:ATI54=AQX66)*(ATL3:ATL54=AQX65)*(ATM3:ATM54="D"))+SUMPRODUCT((ATI3:ATI54=AQX67)*(ATL3:ATL54=AQX65)*(ATM3:ATM54="D"))+SUMPRODUCT((ATI3:ATI54=AQX64)*(ATL3:ATL54=AQX65)*(ATM3:ATM54="D"))</f>
        <v>0</v>
      </c>
      <c r="ARA65" s="385">
        <f ca="1">SUMPRODUCT((ATI3:ATI54=AQX65)*(ATL3:ATL54=AQX66)*(ATM3:ATM54="L"))+SUMPRODUCT((ATI3:ATI54=AQX65)*(ATL3:ATL54=AQX67)*(ATM3:ATM54="L"))+SUMPRODUCT((ATI3:ATI54=AQX65)*(ATL3:ATL54=AQX64)*(ATM3:ATM54="L"))+SUMPRODUCT((ATI3:ATI54=AQX66)*(ATL3:ATL54=AQX65)*(ATN3:ATN54="L"))+SUMPRODUCT((ATI3:ATI54=AQX67)*(ATL3:ATL54=AQX65)*(ATN3:ATN54="L"))+SUMPRODUCT((ATI3:ATI54=AQX64)*(ATL3:ATL54=AQX65)*(ATN3:ATN54="L"))</f>
        <v>0</v>
      </c>
      <c r="ARB65" s="385">
        <f ca="1">SUMPRODUCT((ATI3:ATI54=AQX65)*(ATL3:ATL54=AQX66)*ATJ3:ATJ54)+SUMPRODUCT((ATI3:ATI54=AQX65)*(ATL3:ATL54=AQX67)*ATJ3:ATJ54)+SUMPRODUCT((ATI3:ATI54=AQX65)*(ATL3:ATL54=AQX63)*ATJ3:ATJ54)+SUMPRODUCT((ATI3:ATI54=AQX65)*(ATL3:ATL54=AQX64)*ATJ3:ATJ54)+SUMPRODUCT((ATI3:ATI54=AQX66)*(ATL3:ATL54=AQX65)*ATK3:ATK54)+SUMPRODUCT((ATI3:ATI54=AQX67)*(ATL3:ATL54=AQX65)*ATK3:ATK54)+SUMPRODUCT((ATI3:ATI54=AQX63)*(ATL3:ATL54=AQX65)*ATK3:ATK54)+SUMPRODUCT((ATI3:ATI54=AQX64)*(ATL3:ATL54=AQX65)*ATK3:ATK54)</f>
        <v>0</v>
      </c>
      <c r="ARC65" s="385">
        <f ca="1">SUMPRODUCT((ATI3:ATI54=AQX65)*(ATL3:ATL54=AQX66)*ATK3:ATK54)+SUMPRODUCT((ATI3:ATI54=AQX65)*(ATL3:ATL54=AQX67)*ATK3:ATK54)+SUMPRODUCT((ATI3:ATI54=AQX65)*(ATL3:ATL54=AQX63)*ATK3:ATK54)+SUMPRODUCT((ATI3:ATI54=AQX65)*(ATL3:ATL54=AQX64)*ATK3:ATK54)+SUMPRODUCT((ATI3:ATI54=AQX66)*(ATL3:ATL54=AQX65)*ATJ3:ATJ54)+SUMPRODUCT((ATI3:ATI54=AQX67)*(ATL3:ATL54=AQX65)*ATJ3:ATJ54)+SUMPRODUCT((ATI3:ATI54=AQX63)*(ATL3:ATL54=AQX65)*ATJ3:ATJ54)+SUMPRODUCT((ATI3:ATI54=AQX64)*(ATL3:ATL54=AQX65)*ATJ3:ATJ54)</f>
        <v>0</v>
      </c>
      <c r="ARD65" s="385">
        <f t="shared" ca="1" si="6011"/>
        <v>1000</v>
      </c>
      <c r="ARE65" s="385" t="str">
        <f t="shared" ca="1" si="6012"/>
        <v/>
      </c>
      <c r="ARF65" s="385" t="str">
        <f ca="1">IF(AQX65&lt;&gt;"",VLOOKUP(AQX65,APK4:APQ52,7,FALSE),"")</f>
        <v/>
      </c>
      <c r="ARG65" s="385" t="str">
        <f ca="1">IF(AQX65&lt;&gt;"",VLOOKUP(AQX65,APK4:APQ52,5,FALSE),"")</f>
        <v/>
      </c>
      <c r="ARH65" s="385" t="str">
        <f ca="1">IF(AQX65&lt;&gt;"",VLOOKUP(AQX65,APK4:APS52,9,FALSE),"")</f>
        <v/>
      </c>
      <c r="ARI65" s="385" t="str">
        <f t="shared" ca="1" si="6013"/>
        <v/>
      </c>
      <c r="ARJ65" s="385" t="str">
        <f t="shared" ref="ARJ65" ca="1" si="6161">IF(AQX65&lt;&gt;"",RANK(ARI65,ARI63:ARI66),"")</f>
        <v/>
      </c>
      <c r="ARK65" s="385" t="str">
        <f t="shared" ref="ARK65" ca="1" si="6162">IF(AQX65&lt;&gt;"",SUMPRODUCT((ARI63:ARI66=ARI65)*(ARD63:ARD66&gt;ARD65)),"")</f>
        <v/>
      </c>
      <c r="ARL65" s="385" t="str">
        <f t="shared" ref="ARL65" ca="1" si="6163">IF(AQX65&lt;&gt;"",SUMPRODUCT((ARI63:ARI66=ARI65)*(ARD63:ARD66=ARD65)*(ARB63:ARB66&gt;ARB65)),"")</f>
        <v/>
      </c>
      <c r="ARM65" s="385" t="str">
        <f t="shared" ref="ARM65" ca="1" si="6164">IF(AQX65&lt;&gt;"",SUMPRODUCT((ARI63:ARI66=ARI65)*(ARD63:ARD66=ARD65)*(ARB63:ARB66=ARB65)*(ARF63:ARF66&gt;ARF65)),"")</f>
        <v/>
      </c>
      <c r="ARN65" s="385" t="str">
        <f t="shared" ref="ARN65" ca="1" si="6165">IF(AQX65&lt;&gt;"",SUMPRODUCT((ARI63:ARI66=ARI65)*(ARD63:ARD66=ARD65)*(ARB63:ARB66=ARB65)*(ARF63:ARF66=ARF65)*(ARG63:ARG66&gt;ARG65)),"")</f>
        <v/>
      </c>
      <c r="ARO65" s="385" t="str">
        <f t="shared" ref="ARO65" ca="1" si="6166">IF(AQX65&lt;&gt;"",SUMPRODUCT((ARI63:ARI66=ARI65)*(ARD63:ARD66=ARD65)*(ARB63:ARB66=ARB65)*(ARF63:ARF66=ARF65)*(ARG63:ARG66=ARG65)*(ARH63:ARH66&gt;ARH65)),"")</f>
        <v/>
      </c>
      <c r="ARP65" s="385" t="str">
        <f t="shared" ca="1" si="6020"/>
        <v/>
      </c>
    </row>
    <row r="66" spans="10:1160" x14ac:dyDescent="0.25">
      <c r="J66" s="385">
        <f>IF(COUNTIF(J11:J14,4)=4,1,SUMPRODUCT((J11:J14=J14)*(I11:I14=I14)*(G11:G14&gt;G14))+1)</f>
        <v>1</v>
      </c>
      <c r="U66" s="385">
        <f>IF(V14&lt;&gt;"",SUMPRODUCT((AC11:AC14=AC14)*(AB11:AB14=AB14)*(Z11:Z14=Z14)*(AA11:AA14=AA14)),"")</f>
        <v>4</v>
      </c>
      <c r="V66" s="385" t="str">
        <f>IF(AND(U66&lt;&gt;"",U66&gt;1),V14,"")</f>
        <v>Spain</v>
      </c>
      <c r="W66" s="385">
        <f>SUMPRODUCT((DA3:DA54=V66)*(DD3:DD54=V67)*(DE3:DE54="W"))+SUMPRODUCT((DA3:DA54=V66)*(DD3:DD54=V63)*(DE3:DE54="W"))+SUMPRODUCT((DA3:DA54=V66)*(DD3:DD54=V64)*(DE3:DE54="W"))+SUMPRODUCT((DA3:DA54=V66)*(DD3:DD54=V65)*(DE3:DE54="W"))+SUMPRODUCT((DA3:DA54=V67)*(DD3:DD54=V66)*(DF3:DF54="W"))+SUMPRODUCT((DA3:DA54=V63)*(DD3:DD54=V66)*(DF3:DF54="W"))+SUMPRODUCT((DA3:DA54=V64)*(DD3:DD54=V66)*(DF3:DF54="W"))+SUMPRODUCT((DA3:DA54=V65)*(DD3:DD54=V66)*(DF3:DF54="W"))</f>
        <v>0</v>
      </c>
      <c r="X66" s="385">
        <f>SUMPRODUCT((DA3:DA54=V66)*(DD3:DD54=V67)*(DE3:DE54="D"))+SUMPRODUCT((DA3:DA54=V66)*(DD3:DD54=V63)*(DE3:DE54="D"))+SUMPRODUCT((DA3:DA54=V66)*(DD3:DD54=V64)*(DE3:DE54="D"))+SUMPRODUCT((DA3:DA54=V66)*(DD3:DD54=V65)*(DE3:DE54="D"))+SUMPRODUCT((DA3:DA54=V67)*(DD3:DD54=V66)*(DE3:DE54="D"))+SUMPRODUCT((DA3:DA54=V63)*(DD3:DD54=V66)*(DE3:DE54="D"))+SUMPRODUCT((DA3:DA54=V64)*(DD3:DD54=V66)*(DE3:DE54="D"))+SUMPRODUCT((DA3:DA54=V65)*(DD3:DD54=V66)*(DE3:DE54="D"))</f>
        <v>0</v>
      </c>
      <c r="Y66" s="385">
        <f>SUMPRODUCT((DA3:DA54=V66)*(DD3:DD54=V67)*(DE3:DE54="L"))+SUMPRODUCT((DA3:DA54=V66)*(DD3:DD54=V63)*(DE3:DE54="L"))+SUMPRODUCT((DA3:DA54=V66)*(DD3:DD54=V64)*(DE3:DE54="L"))+SUMPRODUCT((DA3:DA54=V66)*(DD3:DD54=V65)*(DE3:DE54="L"))+SUMPRODUCT((DA3:DA54=V67)*(DD3:DD54=V66)*(DF3:DF54="L"))+SUMPRODUCT((DA3:DA54=V63)*(DD3:DD54=V66)*(DF3:DF54="L"))+SUMPRODUCT((DA3:DA54=V64)*(DD3:DD54=V66)*(DF3:DF54="L"))+SUMPRODUCT((DA3:DA54=V65)*(DD3:DD54=V66)*(DF3:DF54="L"))</f>
        <v>0</v>
      </c>
      <c r="Z66" s="385">
        <f>SUMPRODUCT((DA3:DA54=V66)*(DD3:DD54=V67)*DB3:DB54)+SUMPRODUCT((DA3:DA54=V66)*(DD3:DD54=V63)*DB3:DB54)+SUMPRODUCT((DA3:DA54=V66)*(DD3:DD54=V64)*DB3:DB54)+SUMPRODUCT((DA3:DA54=V66)*(DD3:DD54=V65)*DB3:DB54)+SUMPRODUCT((DA3:DA54=V67)*(DD3:DD54=V66)*DC3:DC54)+SUMPRODUCT((DA3:DA54=V63)*(DD3:DD54=V66)*DC3:DC54)+SUMPRODUCT((DA3:DA54=V64)*(DD3:DD54=V66)*DC3:DC54)+SUMPRODUCT((DA3:DA54=V65)*(DD3:DD54=V66)*DC3:DC54)</f>
        <v>0</v>
      </c>
      <c r="AA66" s="385">
        <f>SUMPRODUCT((DA3:DA54=V66)*(DD3:DD54=V67)*DC3:DC54)+SUMPRODUCT((DA3:DA54=V66)*(DD3:DD54=V63)*DC3:DC54)+SUMPRODUCT((DA3:DA54=V66)*(DD3:DD54=V64)*DC3:DC54)+SUMPRODUCT((DA3:DA54=V66)*(DD3:DD54=V65)*DC3:DC54)+SUMPRODUCT((DA3:DA54=V67)*(DD3:DD54=V66)*DB3:DB54)+SUMPRODUCT((DA3:DA54=V63)*(DD3:DD54=V66)*DB3:DB54)+SUMPRODUCT((DA3:DA54=V64)*(DD3:DD54=V66)*DB3:DB54)+SUMPRODUCT((DA3:DA54=V65)*(DD3:DD54=V66)*DB3:DB54)</f>
        <v>0</v>
      </c>
      <c r="AB66" s="385">
        <f>Z66-AA66+1000</f>
        <v>1000</v>
      </c>
      <c r="AC66" s="385">
        <f t="shared" si="5723"/>
        <v>0</v>
      </c>
      <c r="AD66" s="385">
        <f>IF(V66&lt;&gt;"",VLOOKUP(V66,C4:I52,7,FALSE),"")</f>
        <v>1000</v>
      </c>
      <c r="AE66" s="385">
        <f>IF(V66&lt;&gt;"",VLOOKUP(V66,C4:I52,5,FALSE),"")</f>
        <v>0</v>
      </c>
      <c r="AF66" s="385">
        <f>IF(V66&lt;&gt;"",VLOOKUP(V66,C4:K52,9,FALSE),"")</f>
        <v>29</v>
      </c>
      <c r="AG66" s="385">
        <f t="shared" si="5833"/>
        <v>0</v>
      </c>
      <c r="AH66" s="385">
        <f>IF(V66&lt;&gt;"",RANK(AG66,AG63:AG66),"")</f>
        <v>1</v>
      </c>
      <c r="AI66" s="385">
        <f>IF(V66&lt;&gt;"",SUMPRODUCT((AG63:AG66=AG66)*(AB63:AB66&gt;AB66)),"")</f>
        <v>0</v>
      </c>
      <c r="AJ66" s="385">
        <f>IF(V66&lt;&gt;"",SUMPRODUCT((AG63:AG66=AG66)*(AB63:AB66=AB66)*(Z63:Z66&gt;Z66)),"")</f>
        <v>0</v>
      </c>
      <c r="AK66" s="385">
        <f>IF(V66&lt;&gt;"",SUMPRODUCT((AG63:AG66=AG66)*(AB63:AB66=AB66)*(Z63:Z66=Z66)*(AD63:AD66&gt;AD66)),"")</f>
        <v>0</v>
      </c>
      <c r="AL66" s="385">
        <f>IF(V66&lt;&gt;"",SUMPRODUCT((AG63:AG66=AG66)*(AB63:AB66=AB66)*(Z63:Z66=Z66)*(AD63:AD66=AD66)*(AE63:AE66&gt;AE66)),"")</f>
        <v>0</v>
      </c>
      <c r="AM66" s="385">
        <f>IF(V66&lt;&gt;"",SUMPRODUCT((AG63:AG66=AG66)*(AB63:AB66=AB66)*(Z63:Z66=Z66)*(AD63:AD66=AD66)*(AE63:AE66=AE66)*(AF63:AF66&gt;AF66)),"")</f>
        <v>0</v>
      </c>
      <c r="AN66" s="385">
        <f t="shared" si="5834"/>
        <v>1</v>
      </c>
      <c r="AO66" s="385" t="str">
        <f>IF(AP14&lt;&gt;"",SUMPRODUCT((AW11:AW14=AW14)*(AV11:AV14=AV14)*(AT11:AT14=AT14)*(AU11:AU14=AU14)),"")</f>
        <v/>
      </c>
      <c r="AP66" s="385" t="str">
        <f>IF(AND(AO66&lt;&gt;"",AO66&gt;1),AP14,"")</f>
        <v/>
      </c>
      <c r="AQ66" s="385" t="str">
        <f>IF(AP66&lt;&gt;"",SUMPRODUCT((DA3:DA54=AP66)*(DD3:DD54=AP67)*(DE3:DE54="W"))+SUMPRODUCT((DA3:DA54=AP66)*(DD3:DD54=AP64)*(DE3:DE54="W"))+SUMPRODUCT((DA3:DA54=AP66)*(DD3:DD54=AP65)*(DE3:DE54="W"))+SUMPRODUCT((DA3:DA54=AP67)*(DD3:DD54=AP66)*(DF3:DF54="W"))+SUMPRODUCT((DA3:DA54=AP64)*(DD3:DD54=AP66)*(DF3:DF54="W"))+SUMPRODUCT((DA3:DA54=AP65)*(DD3:DD54=AP66)*(DF3:DF54="W")),"")</f>
        <v/>
      </c>
      <c r="AR66" s="385" t="str">
        <f>IF(AP66&lt;&gt;"",SUMPRODUCT((DA3:DA54=AP66)*(DD3:DD54=AP67)*(DE3:DE54="D"))+SUMPRODUCT((DA3:DA54=AP66)*(DD3:DD54=AP64)*(DE3:DE54="D"))+SUMPRODUCT((DA3:DA54=AP66)*(DD3:DD54=AP65)*(DE3:DE54="D"))+SUMPRODUCT((DA3:DA54=AP67)*(DD3:DD54=AP66)*(DE3:DE54="D"))+SUMPRODUCT((DA3:DA54=AP64)*(DD3:DD54=AP66)*(DE3:DE54="D"))+SUMPRODUCT((DA3:DA54=AP65)*(DD3:DD54=AP66)*(DE3:DE54="D")),"")</f>
        <v/>
      </c>
      <c r="AS66" s="385" t="str">
        <f>IF(AP66&lt;&gt;"",SUMPRODUCT((DA3:DA54=AP66)*(DD3:DD54=AP67)*(DE3:DE54="L"))+SUMPRODUCT((DA3:DA54=AP66)*(DD3:DD54=AP64)*(DE3:DE54="L"))+SUMPRODUCT((DA3:DA54=AP66)*(DD3:DD54=AP65)*(DE3:DE54="L"))+SUMPRODUCT((DA3:DA54=AP67)*(DD3:DD54=AP66)*(DF3:DF54="L"))+SUMPRODUCT((DA3:DA54=AP64)*(DD3:DD54=AP66)*(DF3:DF54="L"))+SUMPRODUCT((DA3:DA54=AP65)*(DD3:DD54=AP66)*(DF3:DF54="L")),"")</f>
        <v/>
      </c>
      <c r="AT66" s="385">
        <f>SUMPRODUCT((DA3:DA54=AP66)*(DD3:DD54=AP67)*DB3:DB54)+SUMPRODUCT((DA3:DA54=AP66)*(DD3:DD54=AP63)*DB3:DB54)+SUMPRODUCT((DA3:DA54=AP66)*(DD3:DD54=AP64)*DB3:DB54)+SUMPRODUCT((DA3:DA54=AP66)*(DD3:DD54=AP65)*DB3:DB54)+SUMPRODUCT((DA3:DA54=AP67)*(DD3:DD54=AP66)*DC3:DC54)+SUMPRODUCT((DA3:DA54=AP63)*(DD3:DD54=AP66)*DC3:DC54)+SUMPRODUCT((DA3:DA54=AP64)*(DD3:DD54=AP66)*DC3:DC54)+SUMPRODUCT((DA3:DA54=AP65)*(DD3:DD54=AP66)*DC3:DC54)</f>
        <v>0</v>
      </c>
      <c r="AU66" s="385">
        <f>SUMPRODUCT((DA3:DA54=AP66)*(DD3:DD54=AP67)*DC3:DC54)+SUMPRODUCT((DA3:DA54=AP66)*(DD3:DD54=AP63)*DC3:DC54)+SUMPRODUCT((DA3:DA54=AP66)*(DD3:DD54=AP64)*DC3:DC54)+SUMPRODUCT((DA3:DA54=AP66)*(DD3:DD54=AP65)*DC3:DC54)+SUMPRODUCT((DA3:DA54=AP67)*(DD3:DD54=AP66)*DB3:DB54)+SUMPRODUCT((DA3:DA54=AP63)*(DD3:DD54=AP66)*DB3:DB54)+SUMPRODUCT((DA3:DA54=AP64)*(DD3:DD54=AP66)*DB3:DB54)+SUMPRODUCT((DA3:DA54=AP65)*(DD3:DD54=AP66)*DB3:DB54)</f>
        <v>0</v>
      </c>
      <c r="AV66" s="385">
        <f>AT66-AU66+1000</f>
        <v>1000</v>
      </c>
      <c r="AW66" s="385" t="str">
        <f t="shared" si="5835"/>
        <v/>
      </c>
      <c r="AX66" s="385" t="str">
        <f>IF(AP66&lt;&gt;"",VLOOKUP(AP66,C4:I52,7,FALSE),"")</f>
        <v/>
      </c>
      <c r="AY66" s="385" t="str">
        <f>IF(AP66&lt;&gt;"",VLOOKUP(AP66,C4:I52,5,FALSE),"")</f>
        <v/>
      </c>
      <c r="AZ66" s="385" t="str">
        <f>IF(AP66&lt;&gt;"",VLOOKUP(AP66,C4:K52,9,FALSE),"")</f>
        <v/>
      </c>
      <c r="BA66" s="385" t="str">
        <f t="shared" si="5836"/>
        <v/>
      </c>
      <c r="BB66" s="385" t="str">
        <f>IF(AP66&lt;&gt;"",RANK(BA66,BA63:BA66),"")</f>
        <v/>
      </c>
      <c r="BC66" s="385" t="str">
        <f>IF(AP66&lt;&gt;"",SUMPRODUCT((BA63:BA66=BA66)*(AV63:AV66&gt;AV66)),"")</f>
        <v/>
      </c>
      <c r="BD66" s="385" t="str">
        <f>IF(AP66&lt;&gt;"",SUMPRODUCT((BA63:BA66=BA66)*(AV63:AV66=AV66)*(AT63:AT66&gt;AT66)),"")</f>
        <v/>
      </c>
      <c r="BE66" s="385" t="str">
        <f>IF(AP66&lt;&gt;"",SUMPRODUCT((BA63:BA66=BA66)*(AV63:AV66=AV66)*(AT63:AT66=AT66)*(AX63:AX66&gt;AX66)),"")</f>
        <v/>
      </c>
      <c r="BF66" s="385" t="str">
        <f>IF(AP66&lt;&gt;"",SUMPRODUCT((BA63:BA66=BA66)*(AV63:AV66=AV66)*(AT63:AT66=AT66)*(AX63:AX66=AX66)*(AY63:AY66&gt;AY66)),"")</f>
        <v/>
      </c>
      <c r="BG66" s="385" t="str">
        <f>IF(AP66&lt;&gt;"",SUMPRODUCT((BA63:BA66=BA66)*(AV63:AV66=AV66)*(AT63:AT66=AT66)*(AX63:AX66=AX66)*(AY63:AY66=AY66)*(AZ63:AZ66&gt;AZ66)),"")</f>
        <v/>
      </c>
      <c r="BH66" s="385" t="str">
        <f t="shared" si="6021"/>
        <v/>
      </c>
      <c r="DP66" s="385">
        <f ca="1">IF(COUNTIF(DP11:DP14,4)=4,1,SUMPRODUCT((DP11:DP14=DP14)*(DO11:DO14=DO14)*(DM11:DM14&gt;DM14))+1)</f>
        <v>1</v>
      </c>
      <c r="EA66" s="385">
        <f ca="1">IF(EB14&lt;&gt;"",SUMPRODUCT((EI11:EI14=EI14)*(EH11:EH14=EH14)*(EF11:EF14=EF14)*(EG11:EG14=EG14)),"")</f>
        <v>4</v>
      </c>
      <c r="EB66" s="385" t="str">
        <f ca="1">IF(AND(EA66&lt;&gt;"",EA66&gt;1),EB14,"")</f>
        <v>Spain</v>
      </c>
      <c r="EC66" s="385">
        <f ca="1">SUMPRODUCT((HG3:HG54=EB66)*(HJ3:HJ54=EB67)*(HK3:HK54="W"))+SUMPRODUCT((HG3:HG54=EB66)*(HJ3:HJ54=EB63)*(HK3:HK54="W"))+SUMPRODUCT((HG3:HG54=EB66)*(HJ3:HJ54=EB64)*(HK3:HK54="W"))+SUMPRODUCT((HG3:HG54=EB66)*(HJ3:HJ54=EB65)*(HK3:HK54="W"))+SUMPRODUCT((HG3:HG54=EB67)*(HJ3:HJ54=EB66)*(HL3:HL54="W"))+SUMPRODUCT((HG3:HG54=EB63)*(HJ3:HJ54=EB66)*(HL3:HL54="W"))+SUMPRODUCT((HG3:HG54=EB64)*(HJ3:HJ54=EB66)*(HL3:HL54="W"))+SUMPRODUCT((HG3:HG54=EB65)*(HJ3:HJ54=EB66)*(HL3:HL54="W"))</f>
        <v>0</v>
      </c>
      <c r="ED66" s="385">
        <f ca="1">SUMPRODUCT((HG3:HG54=EB66)*(HJ3:HJ54=EB67)*(HK3:HK54="D"))+SUMPRODUCT((HG3:HG54=EB66)*(HJ3:HJ54=EB63)*(HK3:HK54="D"))+SUMPRODUCT((HG3:HG54=EB66)*(HJ3:HJ54=EB64)*(HK3:HK54="D"))+SUMPRODUCT((HG3:HG54=EB66)*(HJ3:HJ54=EB65)*(HK3:HK54="D"))+SUMPRODUCT((HG3:HG54=EB67)*(HJ3:HJ54=EB66)*(HK3:HK54="D"))+SUMPRODUCT((HG3:HG54=EB63)*(HJ3:HJ54=EB66)*(HK3:HK54="D"))+SUMPRODUCT((HG3:HG54=EB64)*(HJ3:HJ54=EB66)*(HK3:HK54="D"))+SUMPRODUCT((HG3:HG54=EB65)*(HJ3:HJ54=EB66)*(HK3:HK54="D"))</f>
        <v>0</v>
      </c>
      <c r="EE66" s="385">
        <f ca="1">SUMPRODUCT((HG3:HG54=EB66)*(HJ3:HJ54=EB67)*(HK3:HK54="L"))+SUMPRODUCT((HG3:HG54=EB66)*(HJ3:HJ54=EB63)*(HK3:HK54="L"))+SUMPRODUCT((HG3:HG54=EB66)*(HJ3:HJ54=EB64)*(HK3:HK54="L"))+SUMPRODUCT((HG3:HG54=EB66)*(HJ3:HJ54=EB65)*(HK3:HK54="L"))+SUMPRODUCT((HG3:HG54=EB67)*(HJ3:HJ54=EB66)*(HL3:HL54="L"))+SUMPRODUCT((HG3:HG54=EB63)*(HJ3:HJ54=EB66)*(HL3:HL54="L"))+SUMPRODUCT((HG3:HG54=EB64)*(HJ3:HJ54=EB66)*(HL3:HL54="L"))+SUMPRODUCT((HG3:HG54=EB65)*(HJ3:HJ54=EB66)*(HL3:HL54="L"))</f>
        <v>0</v>
      </c>
      <c r="EF66" s="385">
        <f ca="1">SUMPRODUCT((HG3:HG54=EB66)*(HJ3:HJ54=EB67)*HH3:HH54)+SUMPRODUCT((HG3:HG54=EB66)*(HJ3:HJ54=EB63)*HH3:HH54)+SUMPRODUCT((HG3:HG54=EB66)*(HJ3:HJ54=EB64)*HH3:HH54)+SUMPRODUCT((HG3:HG54=EB66)*(HJ3:HJ54=EB65)*HH3:HH54)+SUMPRODUCT((HG3:HG54=EB67)*(HJ3:HJ54=EB66)*HI3:HI54)+SUMPRODUCT((HG3:HG54=EB63)*(HJ3:HJ54=EB66)*HI3:HI54)+SUMPRODUCT((HG3:HG54=EB64)*(HJ3:HJ54=EB66)*HI3:HI54)+SUMPRODUCT((HG3:HG54=EB65)*(HJ3:HJ54=EB66)*HI3:HI54)</f>
        <v>0</v>
      </c>
      <c r="EG66" s="385">
        <f ca="1">SUMPRODUCT((HG3:HG54=EB66)*(HJ3:HJ54=EB67)*HI3:HI54)+SUMPRODUCT((HG3:HG54=EB66)*(HJ3:HJ54=EB63)*HI3:HI54)+SUMPRODUCT((HG3:HG54=EB66)*(HJ3:HJ54=EB64)*HI3:HI54)+SUMPRODUCT((HG3:HG54=EB66)*(HJ3:HJ54=EB65)*HI3:HI54)+SUMPRODUCT((HG3:HG54=EB67)*(HJ3:HJ54=EB66)*HH3:HH54)+SUMPRODUCT((HG3:HG54=EB63)*(HJ3:HJ54=EB66)*HH3:HH54)+SUMPRODUCT((HG3:HG54=EB64)*(HJ3:HJ54=EB66)*HH3:HH54)+SUMPRODUCT((HG3:HG54=EB65)*(HJ3:HJ54=EB66)*HH3:HH54)</f>
        <v>0</v>
      </c>
      <c r="EH66" s="385">
        <f ca="1">EF66-EG66+1000</f>
        <v>1000</v>
      </c>
      <c r="EI66" s="385">
        <f t="shared" ca="1" si="5724"/>
        <v>0</v>
      </c>
      <c r="EJ66" s="385">
        <f ca="1">IF(EB66&lt;&gt;"",VLOOKUP(EB66,DI4:DO52,7,FALSE),"")</f>
        <v>1000</v>
      </c>
      <c r="EK66" s="385">
        <f ca="1">IF(EB66&lt;&gt;"",VLOOKUP(EB66,DI4:DO52,5,FALSE),"")</f>
        <v>0</v>
      </c>
      <c r="EL66" s="385">
        <f ca="1">IF(EB66&lt;&gt;"",VLOOKUP(EB66,DI4:DQ52,9,FALSE),"")</f>
        <v>29</v>
      </c>
      <c r="EM66" s="385">
        <f t="shared" ca="1" si="5837"/>
        <v>0</v>
      </c>
      <c r="EN66" s="385">
        <f ca="1">IF(EB66&lt;&gt;"",RANK(EM66,EM63:EM66),"")</f>
        <v>1</v>
      </c>
      <c r="EO66" s="385">
        <f ca="1">IF(EB66&lt;&gt;"",SUMPRODUCT((EM63:EM66=EM66)*(EH63:EH66&gt;EH66)),"")</f>
        <v>0</v>
      </c>
      <c r="EP66" s="385">
        <f ca="1">IF(EB66&lt;&gt;"",SUMPRODUCT((EM63:EM66=EM66)*(EH63:EH66=EH66)*(EF63:EF66&gt;EF66)),"")</f>
        <v>0</v>
      </c>
      <c r="EQ66" s="385">
        <f ca="1">IF(EB66&lt;&gt;"",SUMPRODUCT((EM63:EM66=EM66)*(EH63:EH66=EH66)*(EF63:EF66=EF66)*(EJ63:EJ66&gt;EJ66)),"")</f>
        <v>0</v>
      </c>
      <c r="ER66" s="385">
        <f ca="1">IF(EB66&lt;&gt;"",SUMPRODUCT((EM63:EM66=EM66)*(EH63:EH66=EH66)*(EF63:EF66=EF66)*(EJ63:EJ66=EJ66)*(EK63:EK66&gt;EK66)),"")</f>
        <v>0</v>
      </c>
      <c r="ES66" s="385">
        <f ca="1">IF(EB66&lt;&gt;"",SUMPRODUCT((EM63:EM66=EM66)*(EH63:EH66=EH66)*(EF63:EF66=EF66)*(EJ63:EJ66=EJ66)*(EK63:EK66=EK66)*(EL63:EL66&gt;EL66)),"")</f>
        <v>0</v>
      </c>
      <c r="ET66" s="385">
        <f t="shared" ca="1" si="5838"/>
        <v>1</v>
      </c>
      <c r="EU66" s="385" t="str">
        <f ca="1">IF(EV14&lt;&gt;"",SUMPRODUCT((FC11:FC14=FC14)*(FB11:FB14=FB14)*(EZ11:EZ14=EZ14)*(FA11:FA14=FA14)),"")</f>
        <v/>
      </c>
      <c r="EV66" s="385" t="str">
        <f ca="1">IF(AND(EU66&lt;&gt;"",EU66&gt;1),EV14,"")</f>
        <v/>
      </c>
      <c r="EW66" s="385" t="str">
        <f ca="1">IF(EV66&lt;&gt;"",SUMPRODUCT((HG3:HG54=EV66)*(HJ3:HJ54=EV67)*(HK3:HK54="W"))+SUMPRODUCT((HG3:HG54=EV66)*(HJ3:HJ54=EV64)*(HK3:HK54="W"))+SUMPRODUCT((HG3:HG54=EV66)*(HJ3:HJ54=EV65)*(HK3:HK54="W"))+SUMPRODUCT((HG3:HG54=EV67)*(HJ3:HJ54=EV66)*(HL3:HL54="W"))+SUMPRODUCT((HG3:HG54=EV64)*(HJ3:HJ54=EV66)*(HL3:HL54="W"))+SUMPRODUCT((HG3:HG54=EV65)*(HJ3:HJ54=EV66)*(HL3:HL54="W")),"")</f>
        <v/>
      </c>
      <c r="EX66" s="385" t="str">
        <f ca="1">IF(EV66&lt;&gt;"",SUMPRODUCT((HG3:HG54=EV66)*(HJ3:HJ54=EV67)*(HK3:HK54="D"))+SUMPRODUCT((HG3:HG54=EV66)*(HJ3:HJ54=EV64)*(HK3:HK54="D"))+SUMPRODUCT((HG3:HG54=EV66)*(HJ3:HJ54=EV65)*(HK3:HK54="D"))+SUMPRODUCT((HG3:HG54=EV67)*(HJ3:HJ54=EV66)*(HK3:HK54="D"))+SUMPRODUCT((HG3:HG54=EV64)*(HJ3:HJ54=EV66)*(HK3:HK54="D"))+SUMPRODUCT((HG3:HG54=EV65)*(HJ3:HJ54=EV66)*(HK3:HK54="D")),"")</f>
        <v/>
      </c>
      <c r="EY66" s="385" t="str">
        <f ca="1">IF(EV66&lt;&gt;"",SUMPRODUCT((HG3:HG54=EV66)*(HJ3:HJ54=EV67)*(HK3:HK54="L"))+SUMPRODUCT((HG3:HG54=EV66)*(HJ3:HJ54=EV64)*(HK3:HK54="L"))+SUMPRODUCT((HG3:HG54=EV66)*(HJ3:HJ54=EV65)*(HK3:HK54="L"))+SUMPRODUCT((HG3:HG54=EV67)*(HJ3:HJ54=EV66)*(HL3:HL54="L"))+SUMPRODUCT((HG3:HG54=EV64)*(HJ3:HJ54=EV66)*(HL3:HL54="L"))+SUMPRODUCT((HG3:HG54=EV65)*(HJ3:HJ54=EV66)*(HL3:HL54="L")),"")</f>
        <v/>
      </c>
      <c r="EZ66" s="385">
        <f ca="1">SUMPRODUCT((HG3:HG54=EV66)*(HJ3:HJ54=EV67)*HH3:HH54)+SUMPRODUCT((HG3:HG54=EV66)*(HJ3:HJ54=EV63)*HH3:HH54)+SUMPRODUCT((HG3:HG54=EV66)*(HJ3:HJ54=EV64)*HH3:HH54)+SUMPRODUCT((HG3:HG54=EV66)*(HJ3:HJ54=EV65)*HH3:HH54)+SUMPRODUCT((HG3:HG54=EV67)*(HJ3:HJ54=EV66)*HI3:HI54)+SUMPRODUCT((HG3:HG54=EV63)*(HJ3:HJ54=EV66)*HI3:HI54)+SUMPRODUCT((HG3:HG54=EV64)*(HJ3:HJ54=EV66)*HI3:HI54)+SUMPRODUCT((HG3:HG54=EV65)*(HJ3:HJ54=EV66)*HI3:HI54)</f>
        <v>0</v>
      </c>
      <c r="FA66" s="385">
        <f ca="1">SUMPRODUCT((HG3:HG54=EV66)*(HJ3:HJ54=EV67)*HI3:HI54)+SUMPRODUCT((HG3:HG54=EV66)*(HJ3:HJ54=EV63)*HI3:HI54)+SUMPRODUCT((HG3:HG54=EV66)*(HJ3:HJ54=EV64)*HI3:HI54)+SUMPRODUCT((HG3:HG54=EV66)*(HJ3:HJ54=EV65)*HI3:HI54)+SUMPRODUCT((HG3:HG54=EV67)*(HJ3:HJ54=EV66)*HH3:HH54)+SUMPRODUCT((HG3:HG54=EV63)*(HJ3:HJ54=EV66)*HH3:HH54)+SUMPRODUCT((HG3:HG54=EV64)*(HJ3:HJ54=EV66)*HH3:HH54)+SUMPRODUCT((HG3:HG54=EV65)*(HJ3:HJ54=EV66)*HH3:HH54)</f>
        <v>0</v>
      </c>
      <c r="FB66" s="385">
        <f ca="1">EZ66-FA66+1000</f>
        <v>1000</v>
      </c>
      <c r="FC66" s="385" t="str">
        <f t="shared" ca="1" si="5839"/>
        <v/>
      </c>
      <c r="FD66" s="385" t="str">
        <f ca="1">IF(EV66&lt;&gt;"",VLOOKUP(EV66,DI4:DO52,7,FALSE),"")</f>
        <v/>
      </c>
      <c r="FE66" s="385" t="str">
        <f ca="1">IF(EV66&lt;&gt;"",VLOOKUP(EV66,DI4:DO52,5,FALSE),"")</f>
        <v/>
      </c>
      <c r="FF66" s="385" t="str">
        <f ca="1">IF(EV66&lt;&gt;"",VLOOKUP(EV66,DI4:DQ52,9,FALSE),"")</f>
        <v/>
      </c>
      <c r="FG66" s="385" t="str">
        <f t="shared" ca="1" si="5840"/>
        <v/>
      </c>
      <c r="FH66" s="385" t="str">
        <f ca="1">IF(EV66&lt;&gt;"",RANK(FG66,FG63:FG66),"")</f>
        <v/>
      </c>
      <c r="FI66" s="385" t="str">
        <f ca="1">IF(EV66&lt;&gt;"",SUMPRODUCT((FG63:FG66=FG66)*(FB63:FB66&gt;FB66)),"")</f>
        <v/>
      </c>
      <c r="FJ66" s="385" t="str">
        <f ca="1">IF(EV66&lt;&gt;"",SUMPRODUCT((FG63:FG66=FG66)*(FB63:FB66=FB66)*(EZ63:EZ66&gt;EZ66)),"")</f>
        <v/>
      </c>
      <c r="FK66" s="385" t="str">
        <f ca="1">IF(EV66&lt;&gt;"",SUMPRODUCT((FG63:FG66=FG66)*(FB63:FB66=FB66)*(EZ63:EZ66=EZ66)*(FD63:FD66&gt;FD66)),"")</f>
        <v/>
      </c>
      <c r="FL66" s="385" t="str">
        <f ca="1">IF(EV66&lt;&gt;"",SUMPRODUCT((FG63:FG66=FG66)*(FB63:FB66=FB66)*(EZ63:EZ66=EZ66)*(FD63:FD66=FD66)*(FE63:FE66&gt;FE66)),"")</f>
        <v/>
      </c>
      <c r="FM66" s="385" t="str">
        <f ca="1">IF(EV66&lt;&gt;"",SUMPRODUCT((FG63:FG66=FG66)*(FB63:FB66=FB66)*(EZ63:EZ66=EZ66)*(FD63:FD66=FD66)*(FE63:FE66=FE66)*(FF63:FF66&gt;FF66)),"")</f>
        <v/>
      </c>
      <c r="FN66" s="385" t="str">
        <f t="shared" ca="1" si="6022"/>
        <v/>
      </c>
      <c r="HV66" s="385">
        <f ca="1">IF(COUNTIF(HV11:HV14,4)=4,1,SUMPRODUCT((HV11:HV14=HV14)*(HU11:HU14=HU14)*(HS11:HS14&gt;HS14))+1)</f>
        <v>1</v>
      </c>
      <c r="IG66" s="385">
        <f t="shared" ref="IG66" ca="1" si="6167">IF(IH14&lt;&gt;"",SUMPRODUCT((IO11:IO14=IO14)*(IN11:IN14=IN14)*(IL11:IL14=IL14)*(IM11:IM14=IM14)),"")</f>
        <v>4</v>
      </c>
      <c r="IH66" s="385" t="str">
        <f t="shared" ref="IH66" ca="1" si="6168">IF(AND(IG66&lt;&gt;"",IG66&gt;1),IH14,"")</f>
        <v>Spain</v>
      </c>
      <c r="II66" s="385">
        <f ca="1">SUMPRODUCT((LM3:LM54=IH66)*(LP3:LP54=IH67)*(LQ3:LQ54="W"))+SUMPRODUCT((LM3:LM54=IH66)*(LP3:LP54=IH63)*(LQ3:LQ54="W"))+SUMPRODUCT((LM3:LM54=IH66)*(LP3:LP54=IH64)*(LQ3:LQ54="W"))+SUMPRODUCT((LM3:LM54=IH66)*(LP3:LP54=IH65)*(LQ3:LQ54="W"))+SUMPRODUCT((LM3:LM54=IH67)*(LP3:LP54=IH66)*(LR3:LR54="W"))+SUMPRODUCT((LM3:LM54=IH63)*(LP3:LP54=IH66)*(LR3:LR54="W"))+SUMPRODUCT((LM3:LM54=IH64)*(LP3:LP54=IH66)*(LR3:LR54="W"))+SUMPRODUCT((LM3:LM54=IH65)*(LP3:LP54=IH66)*(LR3:LR54="W"))</f>
        <v>0</v>
      </c>
      <c r="IJ66" s="385">
        <f ca="1">SUMPRODUCT((LM3:LM54=IH66)*(LP3:LP54=IH67)*(LQ3:LQ54="D"))+SUMPRODUCT((LM3:LM54=IH66)*(LP3:LP54=IH63)*(LQ3:LQ54="D"))+SUMPRODUCT((LM3:LM54=IH66)*(LP3:LP54=IH64)*(LQ3:LQ54="D"))+SUMPRODUCT((LM3:LM54=IH66)*(LP3:LP54=IH65)*(LQ3:LQ54="D"))+SUMPRODUCT((LM3:LM54=IH67)*(LP3:LP54=IH66)*(LQ3:LQ54="D"))+SUMPRODUCT((LM3:LM54=IH63)*(LP3:LP54=IH66)*(LQ3:LQ54="D"))+SUMPRODUCT((LM3:LM54=IH64)*(LP3:LP54=IH66)*(LQ3:LQ54="D"))+SUMPRODUCT((LM3:LM54=IH65)*(LP3:LP54=IH66)*(LQ3:LQ54="D"))</f>
        <v>0</v>
      </c>
      <c r="IK66" s="385">
        <f ca="1">SUMPRODUCT((LM3:LM54=IH66)*(LP3:LP54=IH67)*(LQ3:LQ54="L"))+SUMPRODUCT((LM3:LM54=IH66)*(LP3:LP54=IH63)*(LQ3:LQ54="L"))+SUMPRODUCT((LM3:LM54=IH66)*(LP3:LP54=IH64)*(LQ3:LQ54="L"))+SUMPRODUCT((LM3:LM54=IH66)*(LP3:LP54=IH65)*(LQ3:LQ54="L"))+SUMPRODUCT((LM3:LM54=IH67)*(LP3:LP54=IH66)*(LR3:LR54="L"))+SUMPRODUCT((LM3:LM54=IH63)*(LP3:LP54=IH66)*(LR3:LR54="L"))+SUMPRODUCT((LM3:LM54=IH64)*(LP3:LP54=IH66)*(LR3:LR54="L"))+SUMPRODUCT((LM3:LM54=IH65)*(LP3:LP54=IH66)*(LR3:LR54="L"))</f>
        <v>0</v>
      </c>
      <c r="IL66" s="385">
        <f ca="1">SUMPRODUCT((LM3:LM54=IH66)*(LP3:LP54=IH67)*LN3:LN54)+SUMPRODUCT((LM3:LM54=IH66)*(LP3:LP54=IH63)*LN3:LN54)+SUMPRODUCT((LM3:LM54=IH66)*(LP3:LP54=IH64)*LN3:LN54)+SUMPRODUCT((LM3:LM54=IH66)*(LP3:LP54=IH65)*LN3:LN54)+SUMPRODUCT((LM3:LM54=IH67)*(LP3:LP54=IH66)*LO3:LO54)+SUMPRODUCT((LM3:LM54=IH63)*(LP3:LP54=IH66)*LO3:LO54)+SUMPRODUCT((LM3:LM54=IH64)*(LP3:LP54=IH66)*LO3:LO54)+SUMPRODUCT((LM3:LM54=IH65)*(LP3:LP54=IH66)*LO3:LO54)</f>
        <v>0</v>
      </c>
      <c r="IM66" s="385">
        <f ca="1">SUMPRODUCT((LM3:LM54=IH66)*(LP3:LP54=IH67)*LO3:LO54)+SUMPRODUCT((LM3:LM54=IH66)*(LP3:LP54=IH63)*LO3:LO54)+SUMPRODUCT((LM3:LM54=IH66)*(LP3:LP54=IH64)*LO3:LO54)+SUMPRODUCT((LM3:LM54=IH66)*(LP3:LP54=IH65)*LO3:LO54)+SUMPRODUCT((LM3:LM54=IH67)*(LP3:LP54=IH66)*LN3:LN54)+SUMPRODUCT((LM3:LM54=IH63)*(LP3:LP54=IH66)*LN3:LN54)+SUMPRODUCT((LM3:LM54=IH64)*(LP3:LP54=IH66)*LN3:LN54)+SUMPRODUCT((LM3:LM54=IH65)*(LP3:LP54=IH66)*LN3:LN54)</f>
        <v>0</v>
      </c>
      <c r="IN66" s="385">
        <f t="shared" ca="1" si="5727"/>
        <v>1000</v>
      </c>
      <c r="IO66" s="385">
        <f t="shared" ca="1" si="5728"/>
        <v>0</v>
      </c>
      <c r="IP66" s="385">
        <f ca="1">IF(IH66&lt;&gt;"",VLOOKUP(IH66,HO4:HU52,7,FALSE),"")</f>
        <v>1000</v>
      </c>
      <c r="IQ66" s="385">
        <f ca="1">IF(IH66&lt;&gt;"",VLOOKUP(IH66,HO4:HU52,5,FALSE),"")</f>
        <v>0</v>
      </c>
      <c r="IR66" s="385">
        <f ca="1">IF(IH66&lt;&gt;"",VLOOKUP(IH66,HO4:HW52,9,FALSE),"")</f>
        <v>29</v>
      </c>
      <c r="IS66" s="385">
        <f t="shared" ca="1" si="5729"/>
        <v>0</v>
      </c>
      <c r="IT66" s="385">
        <f t="shared" ref="IT66" ca="1" si="6169">IF(IH66&lt;&gt;"",RANK(IS66,IS63:IS66),"")</f>
        <v>1</v>
      </c>
      <c r="IU66" s="385">
        <f t="shared" ref="IU66" ca="1" si="6170">IF(IH66&lt;&gt;"",SUMPRODUCT((IS63:IS66=IS66)*(IN63:IN66&gt;IN66)),"")</f>
        <v>0</v>
      </c>
      <c r="IV66" s="385">
        <f t="shared" ref="IV66" ca="1" si="6171">IF(IH66&lt;&gt;"",SUMPRODUCT((IS63:IS66=IS66)*(IN63:IN66=IN66)*(IL63:IL66&gt;IL66)),"")</f>
        <v>0</v>
      </c>
      <c r="IW66" s="385">
        <f t="shared" ref="IW66" ca="1" si="6172">IF(IH66&lt;&gt;"",SUMPRODUCT((IS63:IS66=IS66)*(IN63:IN66=IN66)*(IL63:IL66=IL66)*(IP63:IP66&gt;IP66)),"")</f>
        <v>0</v>
      </c>
      <c r="IX66" s="385">
        <f t="shared" ref="IX66" ca="1" si="6173">IF(IH66&lt;&gt;"",SUMPRODUCT((IS63:IS66=IS66)*(IN63:IN66=IN66)*(IL63:IL66=IL66)*(IP63:IP66=IP66)*(IQ63:IQ66&gt;IQ66)),"")</f>
        <v>0</v>
      </c>
      <c r="IY66" s="385">
        <f t="shared" ref="IY66" ca="1" si="6174">IF(IH66&lt;&gt;"",SUMPRODUCT((IS63:IS66=IS66)*(IN63:IN66=IN66)*(IL63:IL66=IL66)*(IP63:IP66=IP66)*(IQ63:IQ66=IQ66)*(IR63:IR66&gt;IR66)),"")</f>
        <v>0</v>
      </c>
      <c r="IZ66" s="385">
        <f t="shared" ca="1" si="5736"/>
        <v>1</v>
      </c>
      <c r="JA66" s="385" t="str">
        <f t="shared" ref="JA66" ca="1" si="6175">IF(JB14&lt;&gt;"",SUMPRODUCT((JI11:JI14=JI14)*(JH11:JH14=JH14)*(JF11:JF14=JF14)*(JG11:JG14=JG14)),"")</f>
        <v/>
      </c>
      <c r="JB66" s="385" t="str">
        <f t="shared" ref="JB66" ca="1" si="6176">IF(AND(JA66&lt;&gt;"",JA66&gt;1),JB14,"")</f>
        <v/>
      </c>
      <c r="JC66" s="385" t="str">
        <f ca="1">IF(JB66&lt;&gt;"",SUMPRODUCT((LM3:LM54=JB66)*(LP3:LP54=JB67)*(LQ3:LQ54="W"))+SUMPRODUCT((LM3:LM54=JB66)*(LP3:LP54=JB64)*(LQ3:LQ54="W"))+SUMPRODUCT((LM3:LM54=JB66)*(LP3:LP54=JB65)*(LQ3:LQ54="W"))+SUMPRODUCT((LM3:LM54=JB67)*(LP3:LP54=JB66)*(LR3:LR54="W"))+SUMPRODUCT((LM3:LM54=JB64)*(LP3:LP54=JB66)*(LR3:LR54="W"))+SUMPRODUCT((LM3:LM54=JB65)*(LP3:LP54=JB66)*(LR3:LR54="W")),"")</f>
        <v/>
      </c>
      <c r="JD66" s="385" t="str">
        <f ca="1">IF(JB66&lt;&gt;"",SUMPRODUCT((LM3:LM54=JB66)*(LP3:LP54=JB67)*(LQ3:LQ54="D"))+SUMPRODUCT((LM3:LM54=JB66)*(LP3:LP54=JB64)*(LQ3:LQ54="D"))+SUMPRODUCT((LM3:LM54=JB66)*(LP3:LP54=JB65)*(LQ3:LQ54="D"))+SUMPRODUCT((LM3:LM54=JB67)*(LP3:LP54=JB66)*(LQ3:LQ54="D"))+SUMPRODUCT((LM3:LM54=JB64)*(LP3:LP54=JB66)*(LQ3:LQ54="D"))+SUMPRODUCT((LM3:LM54=JB65)*(LP3:LP54=JB66)*(LQ3:LQ54="D")),"")</f>
        <v/>
      </c>
      <c r="JE66" s="385" t="str">
        <f ca="1">IF(JB66&lt;&gt;"",SUMPRODUCT((LM3:LM54=JB66)*(LP3:LP54=JB67)*(LQ3:LQ54="L"))+SUMPRODUCT((LM3:LM54=JB66)*(LP3:LP54=JB64)*(LQ3:LQ54="L"))+SUMPRODUCT((LM3:LM54=JB66)*(LP3:LP54=JB65)*(LQ3:LQ54="L"))+SUMPRODUCT((LM3:LM54=JB67)*(LP3:LP54=JB66)*(LR3:LR54="L"))+SUMPRODUCT((LM3:LM54=JB64)*(LP3:LP54=JB66)*(LR3:LR54="L"))+SUMPRODUCT((LM3:LM54=JB65)*(LP3:LP54=JB66)*(LR3:LR54="L")),"")</f>
        <v/>
      </c>
      <c r="JF66" s="385">
        <f ca="1">SUMPRODUCT((LM3:LM54=JB66)*(LP3:LP54=JB67)*LN3:LN54)+SUMPRODUCT((LM3:LM54=JB66)*(LP3:LP54=JB63)*LN3:LN54)+SUMPRODUCT((LM3:LM54=JB66)*(LP3:LP54=JB64)*LN3:LN54)+SUMPRODUCT((LM3:LM54=JB66)*(LP3:LP54=JB65)*LN3:LN54)+SUMPRODUCT((LM3:LM54=JB67)*(LP3:LP54=JB66)*LO3:LO54)+SUMPRODUCT((LM3:LM54=JB63)*(LP3:LP54=JB66)*LO3:LO54)+SUMPRODUCT((LM3:LM54=JB64)*(LP3:LP54=JB66)*LO3:LO54)+SUMPRODUCT((LM3:LM54=JB65)*(LP3:LP54=JB66)*LO3:LO54)</f>
        <v>0</v>
      </c>
      <c r="JG66" s="385">
        <f ca="1">SUMPRODUCT((LM3:LM54=JB66)*(LP3:LP54=JB67)*LO3:LO54)+SUMPRODUCT((LM3:LM54=JB66)*(LP3:LP54=JB63)*LO3:LO54)+SUMPRODUCT((LM3:LM54=JB66)*(LP3:LP54=JB64)*LO3:LO54)+SUMPRODUCT((LM3:LM54=JB66)*(LP3:LP54=JB65)*LO3:LO54)+SUMPRODUCT((LM3:LM54=JB67)*(LP3:LP54=JB66)*LN3:LN54)+SUMPRODUCT((LM3:LM54=JB63)*(LP3:LP54=JB66)*LN3:LN54)+SUMPRODUCT((LM3:LM54=JB64)*(LP3:LP54=JB66)*LN3:LN54)+SUMPRODUCT((LM3:LM54=JB65)*(LP3:LP54=JB66)*LN3:LN54)</f>
        <v>0</v>
      </c>
      <c r="JH66" s="385">
        <f t="shared" ca="1" si="5851"/>
        <v>1000</v>
      </c>
      <c r="JI66" s="385" t="str">
        <f t="shared" ca="1" si="5852"/>
        <v/>
      </c>
      <c r="JJ66" s="385" t="str">
        <f ca="1">IF(JB66&lt;&gt;"",VLOOKUP(JB66,HO4:HU52,7,FALSE),"")</f>
        <v/>
      </c>
      <c r="JK66" s="385" t="str">
        <f ca="1">IF(JB66&lt;&gt;"",VLOOKUP(JB66,HO4:HU52,5,FALSE),"")</f>
        <v/>
      </c>
      <c r="JL66" s="385" t="str">
        <f ca="1">IF(JB66&lt;&gt;"",VLOOKUP(JB66,HO4:HW52,9,FALSE),"")</f>
        <v/>
      </c>
      <c r="JM66" s="385" t="str">
        <f t="shared" ca="1" si="5853"/>
        <v/>
      </c>
      <c r="JN66" s="385" t="str">
        <f t="shared" ref="JN66" ca="1" si="6177">IF(JB66&lt;&gt;"",RANK(JM66,JM63:JM66),"")</f>
        <v/>
      </c>
      <c r="JO66" s="385" t="str">
        <f t="shared" ref="JO66" ca="1" si="6178">IF(JB66&lt;&gt;"",SUMPRODUCT((JM63:JM66=JM66)*(JH63:JH66&gt;JH66)),"")</f>
        <v/>
      </c>
      <c r="JP66" s="385" t="str">
        <f t="shared" ref="JP66" ca="1" si="6179">IF(JB66&lt;&gt;"",SUMPRODUCT((JM63:JM66=JM66)*(JH63:JH66=JH66)*(JF63:JF66&gt;JF66)),"")</f>
        <v/>
      </c>
      <c r="JQ66" s="385" t="str">
        <f t="shared" ref="JQ66" ca="1" si="6180">IF(JB66&lt;&gt;"",SUMPRODUCT((JM63:JM66=JM66)*(JH63:JH66=JH66)*(JF63:JF66=JF66)*(JJ63:JJ66&gt;JJ66)),"")</f>
        <v/>
      </c>
      <c r="JR66" s="385" t="str">
        <f t="shared" ref="JR66" ca="1" si="6181">IF(JB66&lt;&gt;"",SUMPRODUCT((JM63:JM66=JM66)*(JH63:JH66=JH66)*(JF63:JF66=JF66)*(JJ63:JJ66=JJ66)*(JK63:JK66&gt;JK66)),"")</f>
        <v/>
      </c>
      <c r="JS66" s="385" t="str">
        <f t="shared" ref="JS66" ca="1" si="6182">IF(JB66&lt;&gt;"",SUMPRODUCT((JM63:JM66=JM66)*(JH63:JH66=JH66)*(JF63:JF66=JF66)*(JJ63:JJ66=JJ66)*(JK63:JK66=JK66)*(JL63:JL66&gt;JL66)),"")</f>
        <v/>
      </c>
      <c r="JT66" s="385" t="str">
        <f t="shared" ca="1" si="5860"/>
        <v/>
      </c>
      <c r="MB66" s="385">
        <f ca="1">IF(COUNTIF(MB11:MB14,4)=4,1,SUMPRODUCT((MB11:MB14=MB14)*(MA11:MA14=MA14)*(LY11:LY14&gt;LY14))+1)</f>
        <v>1</v>
      </c>
      <c r="MM66" s="385">
        <f t="shared" ref="MM66" ca="1" si="6183">IF(MN14&lt;&gt;"",SUMPRODUCT((MU11:MU14=MU14)*(MT11:MT14=MT14)*(MR11:MR14=MR14)*(MS11:MS14=MS14)),"")</f>
        <v>4</v>
      </c>
      <c r="MN66" s="385" t="str">
        <f t="shared" ref="MN66" ca="1" si="6184">IF(AND(MM66&lt;&gt;"",MM66&gt;1),MN14,"")</f>
        <v>Spain</v>
      </c>
      <c r="MO66" s="385">
        <f ca="1">SUMPRODUCT((PS3:PS54=MN66)*(PV3:PV54=MN67)*(PW3:PW54="W"))+SUMPRODUCT((PS3:PS54=MN66)*(PV3:PV54=MN63)*(PW3:PW54="W"))+SUMPRODUCT((PS3:PS54=MN66)*(PV3:PV54=MN64)*(PW3:PW54="W"))+SUMPRODUCT((PS3:PS54=MN66)*(PV3:PV54=MN65)*(PW3:PW54="W"))+SUMPRODUCT((PS3:PS54=MN67)*(PV3:PV54=MN66)*(PX3:PX54="W"))+SUMPRODUCT((PS3:PS54=MN63)*(PV3:PV54=MN66)*(PX3:PX54="W"))+SUMPRODUCT((PS3:PS54=MN64)*(PV3:PV54=MN66)*(PX3:PX54="W"))+SUMPRODUCT((PS3:PS54=MN65)*(PV3:PV54=MN66)*(PX3:PX54="W"))</f>
        <v>0</v>
      </c>
      <c r="MP66" s="385">
        <f ca="1">SUMPRODUCT((PS3:PS54=MN66)*(PV3:PV54=MN67)*(PW3:PW54="D"))+SUMPRODUCT((PS3:PS54=MN66)*(PV3:PV54=MN63)*(PW3:PW54="D"))+SUMPRODUCT((PS3:PS54=MN66)*(PV3:PV54=MN64)*(PW3:PW54="D"))+SUMPRODUCT((PS3:PS54=MN66)*(PV3:PV54=MN65)*(PW3:PW54="D"))+SUMPRODUCT((PS3:PS54=MN67)*(PV3:PV54=MN66)*(PW3:PW54="D"))+SUMPRODUCT((PS3:PS54=MN63)*(PV3:PV54=MN66)*(PW3:PW54="D"))+SUMPRODUCT((PS3:PS54=MN64)*(PV3:PV54=MN66)*(PW3:PW54="D"))+SUMPRODUCT((PS3:PS54=MN65)*(PV3:PV54=MN66)*(PW3:PW54="D"))</f>
        <v>0</v>
      </c>
      <c r="MQ66" s="385">
        <f ca="1">SUMPRODUCT((PS3:PS54=MN66)*(PV3:PV54=MN67)*(PW3:PW54="L"))+SUMPRODUCT((PS3:PS54=MN66)*(PV3:PV54=MN63)*(PW3:PW54="L"))+SUMPRODUCT((PS3:PS54=MN66)*(PV3:PV54=MN64)*(PW3:PW54="L"))+SUMPRODUCT((PS3:PS54=MN66)*(PV3:PV54=MN65)*(PW3:PW54="L"))+SUMPRODUCT((PS3:PS54=MN67)*(PV3:PV54=MN66)*(PX3:PX54="L"))+SUMPRODUCT((PS3:PS54=MN63)*(PV3:PV54=MN66)*(PX3:PX54="L"))+SUMPRODUCT((PS3:PS54=MN64)*(PV3:PV54=MN66)*(PX3:PX54="L"))+SUMPRODUCT((PS3:PS54=MN65)*(PV3:PV54=MN66)*(PX3:PX54="L"))</f>
        <v>0</v>
      </c>
      <c r="MR66" s="385">
        <f ca="1">SUMPRODUCT((PS3:PS54=MN66)*(PV3:PV54=MN67)*PT3:PT54)+SUMPRODUCT((PS3:PS54=MN66)*(PV3:PV54=MN63)*PT3:PT54)+SUMPRODUCT((PS3:PS54=MN66)*(PV3:PV54=MN64)*PT3:PT54)+SUMPRODUCT((PS3:PS54=MN66)*(PV3:PV54=MN65)*PT3:PT54)+SUMPRODUCT((PS3:PS54=MN67)*(PV3:PV54=MN66)*PU3:PU54)+SUMPRODUCT((PS3:PS54=MN63)*(PV3:PV54=MN66)*PU3:PU54)+SUMPRODUCT((PS3:PS54=MN64)*(PV3:PV54=MN66)*PU3:PU54)+SUMPRODUCT((PS3:PS54=MN65)*(PV3:PV54=MN66)*PU3:PU54)</f>
        <v>0</v>
      </c>
      <c r="MS66" s="385">
        <f ca="1">SUMPRODUCT((PS3:PS54=MN66)*(PV3:PV54=MN67)*PU3:PU54)+SUMPRODUCT((PS3:PS54=MN66)*(PV3:PV54=MN63)*PU3:PU54)+SUMPRODUCT((PS3:PS54=MN66)*(PV3:PV54=MN64)*PU3:PU54)+SUMPRODUCT((PS3:PS54=MN66)*(PV3:PV54=MN65)*PU3:PU54)+SUMPRODUCT((PS3:PS54=MN67)*(PV3:PV54=MN66)*PT3:PT54)+SUMPRODUCT((PS3:PS54=MN63)*(PV3:PV54=MN66)*PT3:PT54)+SUMPRODUCT((PS3:PS54=MN64)*(PV3:PV54=MN66)*PT3:PT54)+SUMPRODUCT((PS3:PS54=MN65)*(PV3:PV54=MN66)*PT3:PT54)</f>
        <v>0</v>
      </c>
      <c r="MT66" s="385">
        <f t="shared" ca="1" si="5739"/>
        <v>1000</v>
      </c>
      <c r="MU66" s="385">
        <f t="shared" ca="1" si="5740"/>
        <v>0</v>
      </c>
      <c r="MV66" s="385">
        <f ca="1">IF(MN66&lt;&gt;"",VLOOKUP(MN66,LU4:MA52,7,FALSE),"")</f>
        <v>1000</v>
      </c>
      <c r="MW66" s="385">
        <f ca="1">IF(MN66&lt;&gt;"",VLOOKUP(MN66,LU4:MA52,5,FALSE),"")</f>
        <v>0</v>
      </c>
      <c r="MX66" s="385">
        <f ca="1">IF(MN66&lt;&gt;"",VLOOKUP(MN66,LU4:MC52,9,FALSE),"")</f>
        <v>29</v>
      </c>
      <c r="MY66" s="385">
        <f t="shared" ca="1" si="5741"/>
        <v>0</v>
      </c>
      <c r="MZ66" s="385">
        <f t="shared" ref="MZ66" ca="1" si="6185">IF(MN66&lt;&gt;"",RANK(MY66,MY63:MY66),"")</f>
        <v>1</v>
      </c>
      <c r="NA66" s="385">
        <f t="shared" ref="NA66" ca="1" si="6186">IF(MN66&lt;&gt;"",SUMPRODUCT((MY63:MY66=MY66)*(MT63:MT66&gt;MT66)),"")</f>
        <v>0</v>
      </c>
      <c r="NB66" s="385">
        <f t="shared" ref="NB66" ca="1" si="6187">IF(MN66&lt;&gt;"",SUMPRODUCT((MY63:MY66=MY66)*(MT63:MT66=MT66)*(MR63:MR66&gt;MR66)),"")</f>
        <v>0</v>
      </c>
      <c r="NC66" s="385">
        <f t="shared" ref="NC66" ca="1" si="6188">IF(MN66&lt;&gt;"",SUMPRODUCT((MY63:MY66=MY66)*(MT63:MT66=MT66)*(MR63:MR66=MR66)*(MV63:MV66&gt;MV66)),"")</f>
        <v>0</v>
      </c>
      <c r="ND66" s="385">
        <f t="shared" ref="ND66" ca="1" si="6189">IF(MN66&lt;&gt;"",SUMPRODUCT((MY63:MY66=MY66)*(MT63:MT66=MT66)*(MR63:MR66=MR66)*(MV63:MV66=MV66)*(MW63:MW66&gt;MW66)),"")</f>
        <v>0</v>
      </c>
      <c r="NE66" s="385">
        <f t="shared" ref="NE66" ca="1" si="6190">IF(MN66&lt;&gt;"",SUMPRODUCT((MY63:MY66=MY66)*(MT63:MT66=MT66)*(MR63:MR66=MR66)*(MV63:MV66=MV66)*(MW63:MW66=MW66)*(MX63:MX66&gt;MX66)),"")</f>
        <v>0</v>
      </c>
      <c r="NF66" s="385">
        <f t="shared" ca="1" si="5748"/>
        <v>1</v>
      </c>
      <c r="NG66" s="385" t="str">
        <f t="shared" ref="NG66" ca="1" si="6191">IF(NH14&lt;&gt;"",SUMPRODUCT((NO11:NO14=NO14)*(NN11:NN14=NN14)*(NL11:NL14=NL14)*(NM11:NM14=NM14)),"")</f>
        <v/>
      </c>
      <c r="NH66" s="385" t="str">
        <f t="shared" ref="NH66" ca="1" si="6192">IF(AND(NG66&lt;&gt;"",NG66&gt;1),NH14,"")</f>
        <v/>
      </c>
      <c r="NI66" s="385" t="str">
        <f ca="1">IF(NH66&lt;&gt;"",SUMPRODUCT((PS3:PS54=NH66)*(PV3:PV54=NH67)*(PW3:PW54="W"))+SUMPRODUCT((PS3:PS54=NH66)*(PV3:PV54=NH64)*(PW3:PW54="W"))+SUMPRODUCT((PS3:PS54=NH66)*(PV3:PV54=NH65)*(PW3:PW54="W"))+SUMPRODUCT((PS3:PS54=NH67)*(PV3:PV54=NH66)*(PX3:PX54="W"))+SUMPRODUCT((PS3:PS54=NH64)*(PV3:PV54=NH66)*(PX3:PX54="W"))+SUMPRODUCT((PS3:PS54=NH65)*(PV3:PV54=NH66)*(PX3:PX54="W")),"")</f>
        <v/>
      </c>
      <c r="NJ66" s="385" t="str">
        <f ca="1">IF(NH66&lt;&gt;"",SUMPRODUCT((PS3:PS54=NH66)*(PV3:PV54=NH67)*(PW3:PW54="D"))+SUMPRODUCT((PS3:PS54=NH66)*(PV3:PV54=NH64)*(PW3:PW54="D"))+SUMPRODUCT((PS3:PS54=NH66)*(PV3:PV54=NH65)*(PW3:PW54="D"))+SUMPRODUCT((PS3:PS54=NH67)*(PV3:PV54=NH66)*(PW3:PW54="D"))+SUMPRODUCT((PS3:PS54=NH64)*(PV3:PV54=NH66)*(PW3:PW54="D"))+SUMPRODUCT((PS3:PS54=NH65)*(PV3:PV54=NH66)*(PW3:PW54="D")),"")</f>
        <v/>
      </c>
      <c r="NK66" s="385" t="str">
        <f ca="1">IF(NH66&lt;&gt;"",SUMPRODUCT((PS3:PS54=NH66)*(PV3:PV54=NH67)*(PW3:PW54="L"))+SUMPRODUCT((PS3:PS54=NH66)*(PV3:PV54=NH64)*(PW3:PW54="L"))+SUMPRODUCT((PS3:PS54=NH66)*(PV3:PV54=NH65)*(PW3:PW54="L"))+SUMPRODUCT((PS3:PS54=NH67)*(PV3:PV54=NH66)*(PX3:PX54="L"))+SUMPRODUCT((PS3:PS54=NH64)*(PV3:PV54=NH66)*(PX3:PX54="L"))+SUMPRODUCT((PS3:PS54=NH65)*(PV3:PV54=NH66)*(PX3:PX54="L")),"")</f>
        <v/>
      </c>
      <c r="NL66" s="385">
        <f ca="1">SUMPRODUCT((PS3:PS54=NH66)*(PV3:PV54=NH67)*PT3:PT54)+SUMPRODUCT((PS3:PS54=NH66)*(PV3:PV54=NH63)*PT3:PT54)+SUMPRODUCT((PS3:PS54=NH66)*(PV3:PV54=NH64)*PT3:PT54)+SUMPRODUCT((PS3:PS54=NH66)*(PV3:PV54=NH65)*PT3:PT54)+SUMPRODUCT((PS3:PS54=NH67)*(PV3:PV54=NH66)*PU3:PU54)+SUMPRODUCT((PS3:PS54=NH63)*(PV3:PV54=NH66)*PU3:PU54)+SUMPRODUCT((PS3:PS54=NH64)*(PV3:PV54=NH66)*PU3:PU54)+SUMPRODUCT((PS3:PS54=NH65)*(PV3:PV54=NH66)*PU3:PU54)</f>
        <v>0</v>
      </c>
      <c r="NM66" s="385">
        <f ca="1">SUMPRODUCT((PS3:PS54=NH66)*(PV3:PV54=NH67)*PU3:PU54)+SUMPRODUCT((PS3:PS54=NH66)*(PV3:PV54=NH63)*PU3:PU54)+SUMPRODUCT((PS3:PS54=NH66)*(PV3:PV54=NH64)*PU3:PU54)+SUMPRODUCT((PS3:PS54=NH66)*(PV3:PV54=NH65)*PU3:PU54)+SUMPRODUCT((PS3:PS54=NH67)*(PV3:PV54=NH66)*PT3:PT54)+SUMPRODUCT((PS3:PS54=NH63)*(PV3:PV54=NH66)*PT3:PT54)+SUMPRODUCT((PS3:PS54=NH64)*(PV3:PV54=NH66)*PT3:PT54)+SUMPRODUCT((PS3:PS54=NH65)*(PV3:PV54=NH66)*PT3:PT54)</f>
        <v>0</v>
      </c>
      <c r="NN66" s="385">
        <f t="shared" ca="1" si="5871"/>
        <v>1000</v>
      </c>
      <c r="NO66" s="385" t="str">
        <f t="shared" ca="1" si="5872"/>
        <v/>
      </c>
      <c r="NP66" s="385" t="str">
        <f ca="1">IF(NH66&lt;&gt;"",VLOOKUP(NH66,LU4:MA52,7,FALSE),"")</f>
        <v/>
      </c>
      <c r="NQ66" s="385" t="str">
        <f ca="1">IF(NH66&lt;&gt;"",VLOOKUP(NH66,LU4:MA52,5,FALSE),"")</f>
        <v/>
      </c>
      <c r="NR66" s="385" t="str">
        <f ca="1">IF(NH66&lt;&gt;"",VLOOKUP(NH66,LU4:MC52,9,FALSE),"")</f>
        <v/>
      </c>
      <c r="NS66" s="385" t="str">
        <f t="shared" ca="1" si="5873"/>
        <v/>
      </c>
      <c r="NT66" s="385" t="str">
        <f t="shared" ref="NT66" ca="1" si="6193">IF(NH66&lt;&gt;"",RANK(NS66,NS63:NS66),"")</f>
        <v/>
      </c>
      <c r="NU66" s="385" t="str">
        <f t="shared" ref="NU66" ca="1" si="6194">IF(NH66&lt;&gt;"",SUMPRODUCT((NS63:NS66=NS66)*(NN63:NN66&gt;NN66)),"")</f>
        <v/>
      </c>
      <c r="NV66" s="385" t="str">
        <f t="shared" ref="NV66" ca="1" si="6195">IF(NH66&lt;&gt;"",SUMPRODUCT((NS63:NS66=NS66)*(NN63:NN66=NN66)*(NL63:NL66&gt;NL66)),"")</f>
        <v/>
      </c>
      <c r="NW66" s="385" t="str">
        <f t="shared" ref="NW66" ca="1" si="6196">IF(NH66&lt;&gt;"",SUMPRODUCT((NS63:NS66=NS66)*(NN63:NN66=NN66)*(NL63:NL66=NL66)*(NP63:NP66&gt;NP66)),"")</f>
        <v/>
      </c>
      <c r="NX66" s="385" t="str">
        <f t="shared" ref="NX66" ca="1" si="6197">IF(NH66&lt;&gt;"",SUMPRODUCT((NS63:NS66=NS66)*(NN63:NN66=NN66)*(NL63:NL66=NL66)*(NP63:NP66=NP66)*(NQ63:NQ66&gt;NQ66)),"")</f>
        <v/>
      </c>
      <c r="NY66" s="385" t="str">
        <f t="shared" ref="NY66" ca="1" si="6198">IF(NH66&lt;&gt;"",SUMPRODUCT((NS63:NS66=NS66)*(NN63:NN66=NN66)*(NL63:NL66=NL66)*(NP63:NP66=NP66)*(NQ63:NQ66=NQ66)*(NR63:NR66&gt;NR66)),"")</f>
        <v/>
      </c>
      <c r="NZ66" s="385" t="str">
        <f t="shared" ca="1" si="5880"/>
        <v/>
      </c>
      <c r="QH66" s="385">
        <f ca="1">IF(COUNTIF(QH11:QH14,4)=4,1,SUMPRODUCT((QH11:QH14=QH14)*(QG11:QG14=QG14)*(QE11:QE14&gt;QE14))+1)</f>
        <v>1</v>
      </c>
      <c r="QS66" s="385">
        <f t="shared" ref="QS66" ca="1" si="6199">IF(QT14&lt;&gt;"",SUMPRODUCT((RA11:RA14=RA14)*(QZ11:QZ14=QZ14)*(QX11:QX14=QX14)*(QY11:QY14=QY14)),"")</f>
        <v>4</v>
      </c>
      <c r="QT66" s="385" t="str">
        <f t="shared" ref="QT66" ca="1" si="6200">IF(AND(QS66&lt;&gt;"",QS66&gt;1),QT14,"")</f>
        <v>Spain</v>
      </c>
      <c r="QU66" s="385">
        <f ca="1">SUMPRODUCT((TY3:TY54=QT66)*(UB3:UB54=QT67)*(UC3:UC54="W"))+SUMPRODUCT((TY3:TY54=QT66)*(UB3:UB54=QT63)*(UC3:UC54="W"))+SUMPRODUCT((TY3:TY54=QT66)*(UB3:UB54=QT64)*(UC3:UC54="W"))+SUMPRODUCT((TY3:TY54=QT66)*(UB3:UB54=QT65)*(UC3:UC54="W"))+SUMPRODUCT((TY3:TY54=QT67)*(UB3:UB54=QT66)*(UD3:UD54="W"))+SUMPRODUCT((TY3:TY54=QT63)*(UB3:UB54=QT66)*(UD3:UD54="W"))+SUMPRODUCT((TY3:TY54=QT64)*(UB3:UB54=QT66)*(UD3:UD54="W"))+SUMPRODUCT((TY3:TY54=QT65)*(UB3:UB54=QT66)*(UD3:UD54="W"))</f>
        <v>0</v>
      </c>
      <c r="QV66" s="385">
        <f ca="1">SUMPRODUCT((TY3:TY54=QT66)*(UB3:UB54=QT67)*(UC3:UC54="D"))+SUMPRODUCT((TY3:TY54=QT66)*(UB3:UB54=QT63)*(UC3:UC54="D"))+SUMPRODUCT((TY3:TY54=QT66)*(UB3:UB54=QT64)*(UC3:UC54="D"))+SUMPRODUCT((TY3:TY54=QT66)*(UB3:UB54=QT65)*(UC3:UC54="D"))+SUMPRODUCT((TY3:TY54=QT67)*(UB3:UB54=QT66)*(UC3:UC54="D"))+SUMPRODUCT((TY3:TY54=QT63)*(UB3:UB54=QT66)*(UC3:UC54="D"))+SUMPRODUCT((TY3:TY54=QT64)*(UB3:UB54=QT66)*(UC3:UC54="D"))+SUMPRODUCT((TY3:TY54=QT65)*(UB3:UB54=QT66)*(UC3:UC54="D"))</f>
        <v>0</v>
      </c>
      <c r="QW66" s="385">
        <f ca="1">SUMPRODUCT((TY3:TY54=QT66)*(UB3:UB54=QT67)*(UC3:UC54="L"))+SUMPRODUCT((TY3:TY54=QT66)*(UB3:UB54=QT63)*(UC3:UC54="L"))+SUMPRODUCT((TY3:TY54=QT66)*(UB3:UB54=QT64)*(UC3:UC54="L"))+SUMPRODUCT((TY3:TY54=QT66)*(UB3:UB54=QT65)*(UC3:UC54="L"))+SUMPRODUCT((TY3:TY54=QT67)*(UB3:UB54=QT66)*(UD3:UD54="L"))+SUMPRODUCT((TY3:TY54=QT63)*(UB3:UB54=QT66)*(UD3:UD54="L"))+SUMPRODUCT((TY3:TY54=QT64)*(UB3:UB54=QT66)*(UD3:UD54="L"))+SUMPRODUCT((TY3:TY54=QT65)*(UB3:UB54=QT66)*(UD3:UD54="L"))</f>
        <v>0</v>
      </c>
      <c r="QX66" s="385">
        <f ca="1">SUMPRODUCT((TY3:TY54=QT66)*(UB3:UB54=QT67)*TZ3:TZ54)+SUMPRODUCT((TY3:TY54=QT66)*(UB3:UB54=QT63)*TZ3:TZ54)+SUMPRODUCT((TY3:TY54=QT66)*(UB3:UB54=QT64)*TZ3:TZ54)+SUMPRODUCT((TY3:TY54=QT66)*(UB3:UB54=QT65)*TZ3:TZ54)+SUMPRODUCT((TY3:TY54=QT67)*(UB3:UB54=QT66)*UA3:UA54)+SUMPRODUCT((TY3:TY54=QT63)*(UB3:UB54=QT66)*UA3:UA54)+SUMPRODUCT((TY3:TY54=QT64)*(UB3:UB54=QT66)*UA3:UA54)+SUMPRODUCT((TY3:TY54=QT65)*(UB3:UB54=QT66)*UA3:UA54)</f>
        <v>0</v>
      </c>
      <c r="QY66" s="385">
        <f ca="1">SUMPRODUCT((TY3:TY54=QT66)*(UB3:UB54=QT67)*UA3:UA54)+SUMPRODUCT((TY3:TY54=QT66)*(UB3:UB54=QT63)*UA3:UA54)+SUMPRODUCT((TY3:TY54=QT66)*(UB3:UB54=QT64)*UA3:UA54)+SUMPRODUCT((TY3:TY54=QT66)*(UB3:UB54=QT65)*UA3:UA54)+SUMPRODUCT((TY3:TY54=QT67)*(UB3:UB54=QT66)*TZ3:TZ54)+SUMPRODUCT((TY3:TY54=QT63)*(UB3:UB54=QT66)*TZ3:TZ54)+SUMPRODUCT((TY3:TY54=QT64)*(UB3:UB54=QT66)*TZ3:TZ54)+SUMPRODUCT((TY3:TY54=QT65)*(UB3:UB54=QT66)*TZ3:TZ54)</f>
        <v>0</v>
      </c>
      <c r="QZ66" s="385">
        <f t="shared" ca="1" si="5751"/>
        <v>1000</v>
      </c>
      <c r="RA66" s="385">
        <f t="shared" ca="1" si="5752"/>
        <v>0</v>
      </c>
      <c r="RB66" s="385">
        <f ca="1">IF(QT66&lt;&gt;"",VLOOKUP(QT66,QA4:QG52,7,FALSE),"")</f>
        <v>1000</v>
      </c>
      <c r="RC66" s="385">
        <f ca="1">IF(QT66&lt;&gt;"",VLOOKUP(QT66,QA4:QG52,5,FALSE),"")</f>
        <v>0</v>
      </c>
      <c r="RD66" s="385">
        <f ca="1">IF(QT66&lt;&gt;"",VLOOKUP(QT66,QA4:QI52,9,FALSE),"")</f>
        <v>29</v>
      </c>
      <c r="RE66" s="385">
        <f t="shared" ca="1" si="5753"/>
        <v>0</v>
      </c>
      <c r="RF66" s="385">
        <f t="shared" ref="RF66" ca="1" si="6201">IF(QT66&lt;&gt;"",RANK(RE66,RE63:RE66),"")</f>
        <v>1</v>
      </c>
      <c r="RG66" s="385">
        <f t="shared" ref="RG66" ca="1" si="6202">IF(QT66&lt;&gt;"",SUMPRODUCT((RE63:RE66=RE66)*(QZ63:QZ66&gt;QZ66)),"")</f>
        <v>0</v>
      </c>
      <c r="RH66" s="385">
        <f t="shared" ref="RH66" ca="1" si="6203">IF(QT66&lt;&gt;"",SUMPRODUCT((RE63:RE66=RE66)*(QZ63:QZ66=QZ66)*(QX63:QX66&gt;QX66)),"")</f>
        <v>0</v>
      </c>
      <c r="RI66" s="385">
        <f t="shared" ref="RI66" ca="1" si="6204">IF(QT66&lt;&gt;"",SUMPRODUCT((RE63:RE66=RE66)*(QZ63:QZ66=QZ66)*(QX63:QX66=QX66)*(RB63:RB66&gt;RB66)),"")</f>
        <v>0</v>
      </c>
      <c r="RJ66" s="385">
        <f t="shared" ref="RJ66" ca="1" si="6205">IF(QT66&lt;&gt;"",SUMPRODUCT((RE63:RE66=RE66)*(QZ63:QZ66=QZ66)*(QX63:QX66=QX66)*(RB63:RB66=RB66)*(RC63:RC66&gt;RC66)),"")</f>
        <v>0</v>
      </c>
      <c r="RK66" s="385">
        <f t="shared" ref="RK66" ca="1" si="6206">IF(QT66&lt;&gt;"",SUMPRODUCT((RE63:RE66=RE66)*(QZ63:QZ66=QZ66)*(QX63:QX66=QX66)*(RB63:RB66=RB66)*(RC63:RC66=RC66)*(RD63:RD66&gt;RD66)),"")</f>
        <v>0</v>
      </c>
      <c r="RL66" s="385">
        <f t="shared" ca="1" si="5760"/>
        <v>1</v>
      </c>
      <c r="RM66" s="385" t="str">
        <f t="shared" ref="RM66" ca="1" si="6207">IF(RN14&lt;&gt;"",SUMPRODUCT((RU11:RU14=RU14)*(RT11:RT14=RT14)*(RR11:RR14=RR14)*(RS11:RS14=RS14)),"")</f>
        <v/>
      </c>
      <c r="RN66" s="385" t="str">
        <f t="shared" ref="RN66" ca="1" si="6208">IF(AND(RM66&lt;&gt;"",RM66&gt;1),RN14,"")</f>
        <v/>
      </c>
      <c r="RO66" s="385" t="str">
        <f ca="1">IF(RN66&lt;&gt;"",SUMPRODUCT((TY3:TY54=RN66)*(UB3:UB54=RN67)*(UC3:UC54="W"))+SUMPRODUCT((TY3:TY54=RN66)*(UB3:UB54=RN64)*(UC3:UC54="W"))+SUMPRODUCT((TY3:TY54=RN66)*(UB3:UB54=RN65)*(UC3:UC54="W"))+SUMPRODUCT((TY3:TY54=RN67)*(UB3:UB54=RN66)*(UD3:UD54="W"))+SUMPRODUCT((TY3:TY54=RN64)*(UB3:UB54=RN66)*(UD3:UD54="W"))+SUMPRODUCT((TY3:TY54=RN65)*(UB3:UB54=RN66)*(UD3:UD54="W")),"")</f>
        <v/>
      </c>
      <c r="RP66" s="385" t="str">
        <f ca="1">IF(RN66&lt;&gt;"",SUMPRODUCT((TY3:TY54=RN66)*(UB3:UB54=RN67)*(UC3:UC54="D"))+SUMPRODUCT((TY3:TY54=RN66)*(UB3:UB54=RN64)*(UC3:UC54="D"))+SUMPRODUCT((TY3:TY54=RN66)*(UB3:UB54=RN65)*(UC3:UC54="D"))+SUMPRODUCT((TY3:TY54=RN67)*(UB3:UB54=RN66)*(UC3:UC54="D"))+SUMPRODUCT((TY3:TY54=RN64)*(UB3:UB54=RN66)*(UC3:UC54="D"))+SUMPRODUCT((TY3:TY54=RN65)*(UB3:UB54=RN66)*(UC3:UC54="D")),"")</f>
        <v/>
      </c>
      <c r="RQ66" s="385" t="str">
        <f ca="1">IF(RN66&lt;&gt;"",SUMPRODUCT((TY3:TY54=RN66)*(UB3:UB54=RN67)*(UC3:UC54="L"))+SUMPRODUCT((TY3:TY54=RN66)*(UB3:UB54=RN64)*(UC3:UC54="L"))+SUMPRODUCT((TY3:TY54=RN66)*(UB3:UB54=RN65)*(UC3:UC54="L"))+SUMPRODUCT((TY3:TY54=RN67)*(UB3:UB54=RN66)*(UD3:UD54="L"))+SUMPRODUCT((TY3:TY54=RN64)*(UB3:UB54=RN66)*(UD3:UD54="L"))+SUMPRODUCT((TY3:TY54=RN65)*(UB3:UB54=RN66)*(UD3:UD54="L")),"")</f>
        <v/>
      </c>
      <c r="RR66" s="385">
        <f ca="1">SUMPRODUCT((TY3:TY54=RN66)*(UB3:UB54=RN67)*TZ3:TZ54)+SUMPRODUCT((TY3:TY54=RN66)*(UB3:UB54=RN63)*TZ3:TZ54)+SUMPRODUCT((TY3:TY54=RN66)*(UB3:UB54=RN64)*TZ3:TZ54)+SUMPRODUCT((TY3:TY54=RN66)*(UB3:UB54=RN65)*TZ3:TZ54)+SUMPRODUCT((TY3:TY54=RN67)*(UB3:UB54=RN66)*UA3:UA54)+SUMPRODUCT((TY3:TY54=RN63)*(UB3:UB54=RN66)*UA3:UA54)+SUMPRODUCT((TY3:TY54=RN64)*(UB3:UB54=RN66)*UA3:UA54)+SUMPRODUCT((TY3:TY54=RN65)*(UB3:UB54=RN66)*UA3:UA54)</f>
        <v>0</v>
      </c>
      <c r="RS66" s="385">
        <f ca="1">SUMPRODUCT((TY3:TY54=RN66)*(UB3:UB54=RN67)*UA3:UA54)+SUMPRODUCT((TY3:TY54=RN66)*(UB3:UB54=RN63)*UA3:UA54)+SUMPRODUCT((TY3:TY54=RN66)*(UB3:UB54=RN64)*UA3:UA54)+SUMPRODUCT((TY3:TY54=RN66)*(UB3:UB54=RN65)*UA3:UA54)+SUMPRODUCT((TY3:TY54=RN67)*(UB3:UB54=RN66)*TZ3:TZ54)+SUMPRODUCT((TY3:TY54=RN63)*(UB3:UB54=RN66)*TZ3:TZ54)+SUMPRODUCT((TY3:TY54=RN64)*(UB3:UB54=RN66)*TZ3:TZ54)+SUMPRODUCT((TY3:TY54=RN65)*(UB3:UB54=RN66)*TZ3:TZ54)</f>
        <v>0</v>
      </c>
      <c r="RT66" s="385">
        <f t="shared" ca="1" si="5891"/>
        <v>1000</v>
      </c>
      <c r="RU66" s="385" t="str">
        <f t="shared" ca="1" si="5892"/>
        <v/>
      </c>
      <c r="RV66" s="385" t="str">
        <f ca="1">IF(RN66&lt;&gt;"",VLOOKUP(RN66,QA4:QG52,7,FALSE),"")</f>
        <v/>
      </c>
      <c r="RW66" s="385" t="str">
        <f ca="1">IF(RN66&lt;&gt;"",VLOOKUP(RN66,QA4:QG52,5,FALSE),"")</f>
        <v/>
      </c>
      <c r="RX66" s="385" t="str">
        <f ca="1">IF(RN66&lt;&gt;"",VLOOKUP(RN66,QA4:QI52,9,FALSE),"")</f>
        <v/>
      </c>
      <c r="RY66" s="385" t="str">
        <f t="shared" ca="1" si="5893"/>
        <v/>
      </c>
      <c r="RZ66" s="385" t="str">
        <f t="shared" ref="RZ66" ca="1" si="6209">IF(RN66&lt;&gt;"",RANK(RY66,RY63:RY66),"")</f>
        <v/>
      </c>
      <c r="SA66" s="385" t="str">
        <f t="shared" ref="SA66" ca="1" si="6210">IF(RN66&lt;&gt;"",SUMPRODUCT((RY63:RY66=RY66)*(RT63:RT66&gt;RT66)),"")</f>
        <v/>
      </c>
      <c r="SB66" s="385" t="str">
        <f t="shared" ref="SB66" ca="1" si="6211">IF(RN66&lt;&gt;"",SUMPRODUCT((RY63:RY66=RY66)*(RT63:RT66=RT66)*(RR63:RR66&gt;RR66)),"")</f>
        <v/>
      </c>
      <c r="SC66" s="385" t="str">
        <f t="shared" ref="SC66" ca="1" si="6212">IF(RN66&lt;&gt;"",SUMPRODUCT((RY63:RY66=RY66)*(RT63:RT66=RT66)*(RR63:RR66=RR66)*(RV63:RV66&gt;RV66)),"")</f>
        <v/>
      </c>
      <c r="SD66" s="385" t="str">
        <f t="shared" ref="SD66" ca="1" si="6213">IF(RN66&lt;&gt;"",SUMPRODUCT((RY63:RY66=RY66)*(RT63:RT66=RT66)*(RR63:RR66=RR66)*(RV63:RV66=RV66)*(RW63:RW66&gt;RW66)),"")</f>
        <v/>
      </c>
      <c r="SE66" s="385" t="str">
        <f t="shared" ref="SE66" ca="1" si="6214">IF(RN66&lt;&gt;"",SUMPRODUCT((RY63:RY66=RY66)*(RT63:RT66=RT66)*(RR63:RR66=RR66)*(RV63:RV66=RV66)*(RW63:RW66=RW66)*(RX63:RX66&gt;RX66)),"")</f>
        <v/>
      </c>
      <c r="SF66" s="385" t="str">
        <f t="shared" ca="1" si="5900"/>
        <v/>
      </c>
      <c r="UN66" s="385">
        <f ca="1">IF(COUNTIF(UN11:UN14,4)=4,1,SUMPRODUCT((UN11:UN14=UN14)*(UM11:UM14=UM14)*(UK11:UK14&gt;UK14))+1)</f>
        <v>1</v>
      </c>
      <c r="UY66" s="385">
        <f t="shared" ref="UY66" ca="1" si="6215">IF(UZ14&lt;&gt;"",SUMPRODUCT((VG11:VG14=VG14)*(VF11:VF14=VF14)*(VD11:VD14=VD14)*(VE11:VE14=VE14)),"")</f>
        <v>4</v>
      </c>
      <c r="UZ66" s="385" t="str">
        <f t="shared" ref="UZ66" ca="1" si="6216">IF(AND(UY66&lt;&gt;"",UY66&gt;1),UZ14,"")</f>
        <v>Spain</v>
      </c>
      <c r="VA66" s="385">
        <f ca="1">SUMPRODUCT((YE3:YE54=UZ66)*(YH3:YH54=UZ67)*(YI3:YI54="W"))+SUMPRODUCT((YE3:YE54=UZ66)*(YH3:YH54=UZ63)*(YI3:YI54="W"))+SUMPRODUCT((YE3:YE54=UZ66)*(YH3:YH54=UZ64)*(YI3:YI54="W"))+SUMPRODUCT((YE3:YE54=UZ66)*(YH3:YH54=UZ65)*(YI3:YI54="W"))+SUMPRODUCT((YE3:YE54=UZ67)*(YH3:YH54=UZ66)*(YJ3:YJ54="W"))+SUMPRODUCT((YE3:YE54=UZ63)*(YH3:YH54=UZ66)*(YJ3:YJ54="W"))+SUMPRODUCT((YE3:YE54=UZ64)*(YH3:YH54=UZ66)*(YJ3:YJ54="W"))+SUMPRODUCT((YE3:YE54=UZ65)*(YH3:YH54=UZ66)*(YJ3:YJ54="W"))</f>
        <v>0</v>
      </c>
      <c r="VB66" s="385">
        <f ca="1">SUMPRODUCT((YE3:YE54=UZ66)*(YH3:YH54=UZ67)*(YI3:YI54="D"))+SUMPRODUCT((YE3:YE54=UZ66)*(YH3:YH54=UZ63)*(YI3:YI54="D"))+SUMPRODUCT((YE3:YE54=UZ66)*(YH3:YH54=UZ64)*(YI3:YI54="D"))+SUMPRODUCT((YE3:YE54=UZ66)*(YH3:YH54=UZ65)*(YI3:YI54="D"))+SUMPRODUCT((YE3:YE54=UZ67)*(YH3:YH54=UZ66)*(YI3:YI54="D"))+SUMPRODUCT((YE3:YE54=UZ63)*(YH3:YH54=UZ66)*(YI3:YI54="D"))+SUMPRODUCT((YE3:YE54=UZ64)*(YH3:YH54=UZ66)*(YI3:YI54="D"))+SUMPRODUCT((YE3:YE54=UZ65)*(YH3:YH54=UZ66)*(YI3:YI54="D"))</f>
        <v>0</v>
      </c>
      <c r="VC66" s="385">
        <f ca="1">SUMPRODUCT((YE3:YE54=UZ66)*(YH3:YH54=UZ67)*(YI3:YI54="L"))+SUMPRODUCT((YE3:YE54=UZ66)*(YH3:YH54=UZ63)*(YI3:YI54="L"))+SUMPRODUCT((YE3:YE54=UZ66)*(YH3:YH54=UZ64)*(YI3:YI54="L"))+SUMPRODUCT((YE3:YE54=UZ66)*(YH3:YH54=UZ65)*(YI3:YI54="L"))+SUMPRODUCT((YE3:YE54=UZ67)*(YH3:YH54=UZ66)*(YJ3:YJ54="L"))+SUMPRODUCT((YE3:YE54=UZ63)*(YH3:YH54=UZ66)*(YJ3:YJ54="L"))+SUMPRODUCT((YE3:YE54=UZ64)*(YH3:YH54=UZ66)*(YJ3:YJ54="L"))+SUMPRODUCT((YE3:YE54=UZ65)*(YH3:YH54=UZ66)*(YJ3:YJ54="L"))</f>
        <v>0</v>
      </c>
      <c r="VD66" s="385">
        <f ca="1">SUMPRODUCT((YE3:YE54=UZ66)*(YH3:YH54=UZ67)*YF3:YF54)+SUMPRODUCT((YE3:YE54=UZ66)*(YH3:YH54=UZ63)*YF3:YF54)+SUMPRODUCT((YE3:YE54=UZ66)*(YH3:YH54=UZ64)*YF3:YF54)+SUMPRODUCT((YE3:YE54=UZ66)*(YH3:YH54=UZ65)*YF3:YF54)+SUMPRODUCT((YE3:YE54=UZ67)*(YH3:YH54=UZ66)*YG3:YG54)+SUMPRODUCT((YE3:YE54=UZ63)*(YH3:YH54=UZ66)*YG3:YG54)+SUMPRODUCT((YE3:YE54=UZ64)*(YH3:YH54=UZ66)*YG3:YG54)+SUMPRODUCT((YE3:YE54=UZ65)*(YH3:YH54=UZ66)*YG3:YG54)</f>
        <v>0</v>
      </c>
      <c r="VE66" s="385">
        <f ca="1">SUMPRODUCT((YE3:YE54=UZ66)*(YH3:YH54=UZ67)*YG3:YG54)+SUMPRODUCT((YE3:YE54=UZ66)*(YH3:YH54=UZ63)*YG3:YG54)+SUMPRODUCT((YE3:YE54=UZ66)*(YH3:YH54=UZ64)*YG3:YG54)+SUMPRODUCT((YE3:YE54=UZ66)*(YH3:YH54=UZ65)*YG3:YG54)+SUMPRODUCT((YE3:YE54=UZ67)*(YH3:YH54=UZ66)*YF3:YF54)+SUMPRODUCT((YE3:YE54=UZ63)*(YH3:YH54=UZ66)*YF3:YF54)+SUMPRODUCT((YE3:YE54=UZ64)*(YH3:YH54=UZ66)*YF3:YF54)+SUMPRODUCT((YE3:YE54=UZ65)*(YH3:YH54=UZ66)*YF3:YF54)</f>
        <v>0</v>
      </c>
      <c r="VF66" s="385">
        <f t="shared" ca="1" si="5763"/>
        <v>1000</v>
      </c>
      <c r="VG66" s="385">
        <f t="shared" ca="1" si="5764"/>
        <v>0</v>
      </c>
      <c r="VH66" s="385">
        <f ca="1">IF(UZ66&lt;&gt;"",VLOOKUP(UZ66,UG4:UM52,7,FALSE),"")</f>
        <v>1000</v>
      </c>
      <c r="VI66" s="385">
        <f ca="1">IF(UZ66&lt;&gt;"",VLOOKUP(UZ66,UG4:UM52,5,FALSE),"")</f>
        <v>0</v>
      </c>
      <c r="VJ66" s="385">
        <f ca="1">IF(UZ66&lt;&gt;"",VLOOKUP(UZ66,UG4:UO52,9,FALSE),"")</f>
        <v>29</v>
      </c>
      <c r="VK66" s="385">
        <f t="shared" ca="1" si="5765"/>
        <v>0</v>
      </c>
      <c r="VL66" s="385">
        <f t="shared" ref="VL66" ca="1" si="6217">IF(UZ66&lt;&gt;"",RANK(VK66,VK63:VK66),"")</f>
        <v>1</v>
      </c>
      <c r="VM66" s="385">
        <f t="shared" ref="VM66" ca="1" si="6218">IF(UZ66&lt;&gt;"",SUMPRODUCT((VK63:VK66=VK66)*(VF63:VF66&gt;VF66)),"")</f>
        <v>0</v>
      </c>
      <c r="VN66" s="385">
        <f t="shared" ref="VN66" ca="1" si="6219">IF(UZ66&lt;&gt;"",SUMPRODUCT((VK63:VK66=VK66)*(VF63:VF66=VF66)*(VD63:VD66&gt;VD66)),"")</f>
        <v>0</v>
      </c>
      <c r="VO66" s="385">
        <f t="shared" ref="VO66" ca="1" si="6220">IF(UZ66&lt;&gt;"",SUMPRODUCT((VK63:VK66=VK66)*(VF63:VF66=VF66)*(VD63:VD66=VD66)*(VH63:VH66&gt;VH66)),"")</f>
        <v>0</v>
      </c>
      <c r="VP66" s="385">
        <f t="shared" ref="VP66" ca="1" si="6221">IF(UZ66&lt;&gt;"",SUMPRODUCT((VK63:VK66=VK66)*(VF63:VF66=VF66)*(VD63:VD66=VD66)*(VH63:VH66=VH66)*(VI63:VI66&gt;VI66)),"")</f>
        <v>0</v>
      </c>
      <c r="VQ66" s="385">
        <f t="shared" ref="VQ66" ca="1" si="6222">IF(UZ66&lt;&gt;"",SUMPRODUCT((VK63:VK66=VK66)*(VF63:VF66=VF66)*(VD63:VD66=VD66)*(VH63:VH66=VH66)*(VI63:VI66=VI66)*(VJ63:VJ66&gt;VJ66)),"")</f>
        <v>0</v>
      </c>
      <c r="VR66" s="385">
        <f t="shared" ca="1" si="5772"/>
        <v>1</v>
      </c>
      <c r="VS66" s="385" t="str">
        <f t="shared" ref="VS66" ca="1" si="6223">IF(VT14&lt;&gt;"",SUMPRODUCT((WA11:WA14=WA14)*(VZ11:VZ14=VZ14)*(VX11:VX14=VX14)*(VY11:VY14=VY14)),"")</f>
        <v/>
      </c>
      <c r="VT66" s="385" t="str">
        <f t="shared" ref="VT66" ca="1" si="6224">IF(AND(VS66&lt;&gt;"",VS66&gt;1),VT14,"")</f>
        <v/>
      </c>
      <c r="VU66" s="385" t="str">
        <f ca="1">IF(VT66&lt;&gt;"",SUMPRODUCT((YE3:YE54=VT66)*(YH3:YH54=VT67)*(YI3:YI54="W"))+SUMPRODUCT((YE3:YE54=VT66)*(YH3:YH54=VT64)*(YI3:YI54="W"))+SUMPRODUCT((YE3:YE54=VT66)*(YH3:YH54=VT65)*(YI3:YI54="W"))+SUMPRODUCT((YE3:YE54=VT67)*(YH3:YH54=VT66)*(YJ3:YJ54="W"))+SUMPRODUCT((YE3:YE54=VT64)*(YH3:YH54=VT66)*(YJ3:YJ54="W"))+SUMPRODUCT((YE3:YE54=VT65)*(YH3:YH54=VT66)*(YJ3:YJ54="W")),"")</f>
        <v/>
      </c>
      <c r="VV66" s="385" t="str">
        <f ca="1">IF(VT66&lt;&gt;"",SUMPRODUCT((YE3:YE54=VT66)*(YH3:YH54=VT67)*(YI3:YI54="D"))+SUMPRODUCT((YE3:YE54=VT66)*(YH3:YH54=VT64)*(YI3:YI54="D"))+SUMPRODUCT((YE3:YE54=VT66)*(YH3:YH54=VT65)*(YI3:YI54="D"))+SUMPRODUCT((YE3:YE54=VT67)*(YH3:YH54=VT66)*(YI3:YI54="D"))+SUMPRODUCT((YE3:YE54=VT64)*(YH3:YH54=VT66)*(YI3:YI54="D"))+SUMPRODUCT((YE3:YE54=VT65)*(YH3:YH54=VT66)*(YI3:YI54="D")),"")</f>
        <v/>
      </c>
      <c r="VW66" s="385" t="str">
        <f ca="1">IF(VT66&lt;&gt;"",SUMPRODUCT((YE3:YE54=VT66)*(YH3:YH54=VT67)*(YI3:YI54="L"))+SUMPRODUCT((YE3:YE54=VT66)*(YH3:YH54=VT64)*(YI3:YI54="L"))+SUMPRODUCT((YE3:YE54=VT66)*(YH3:YH54=VT65)*(YI3:YI54="L"))+SUMPRODUCT((YE3:YE54=VT67)*(YH3:YH54=VT66)*(YJ3:YJ54="L"))+SUMPRODUCT((YE3:YE54=VT64)*(YH3:YH54=VT66)*(YJ3:YJ54="L"))+SUMPRODUCT((YE3:YE54=VT65)*(YH3:YH54=VT66)*(YJ3:YJ54="L")),"")</f>
        <v/>
      </c>
      <c r="VX66" s="385">
        <f ca="1">SUMPRODUCT((YE3:YE54=VT66)*(YH3:YH54=VT67)*YF3:YF54)+SUMPRODUCT((YE3:YE54=VT66)*(YH3:YH54=VT63)*YF3:YF54)+SUMPRODUCT((YE3:YE54=VT66)*(YH3:YH54=VT64)*YF3:YF54)+SUMPRODUCT((YE3:YE54=VT66)*(YH3:YH54=VT65)*YF3:YF54)+SUMPRODUCT((YE3:YE54=VT67)*(YH3:YH54=VT66)*YG3:YG54)+SUMPRODUCT((YE3:YE54=VT63)*(YH3:YH54=VT66)*YG3:YG54)+SUMPRODUCT((YE3:YE54=VT64)*(YH3:YH54=VT66)*YG3:YG54)+SUMPRODUCT((YE3:YE54=VT65)*(YH3:YH54=VT66)*YG3:YG54)</f>
        <v>0</v>
      </c>
      <c r="VY66" s="385">
        <f ca="1">SUMPRODUCT((YE3:YE54=VT66)*(YH3:YH54=VT67)*YG3:YG54)+SUMPRODUCT((YE3:YE54=VT66)*(YH3:YH54=VT63)*YG3:YG54)+SUMPRODUCT((YE3:YE54=VT66)*(YH3:YH54=VT64)*YG3:YG54)+SUMPRODUCT((YE3:YE54=VT66)*(YH3:YH54=VT65)*YG3:YG54)+SUMPRODUCT((YE3:YE54=VT67)*(YH3:YH54=VT66)*YF3:YF54)+SUMPRODUCT((YE3:YE54=VT63)*(YH3:YH54=VT66)*YF3:YF54)+SUMPRODUCT((YE3:YE54=VT64)*(YH3:YH54=VT66)*YF3:YF54)+SUMPRODUCT((YE3:YE54=VT65)*(YH3:YH54=VT66)*YF3:YF54)</f>
        <v>0</v>
      </c>
      <c r="VZ66" s="385">
        <f t="shared" ca="1" si="5911"/>
        <v>1000</v>
      </c>
      <c r="WA66" s="385" t="str">
        <f t="shared" ca="1" si="5912"/>
        <v/>
      </c>
      <c r="WB66" s="385" t="str">
        <f ca="1">IF(VT66&lt;&gt;"",VLOOKUP(VT66,UG4:UM52,7,FALSE),"")</f>
        <v/>
      </c>
      <c r="WC66" s="385" t="str">
        <f ca="1">IF(VT66&lt;&gt;"",VLOOKUP(VT66,UG4:UM52,5,FALSE),"")</f>
        <v/>
      </c>
      <c r="WD66" s="385" t="str">
        <f ca="1">IF(VT66&lt;&gt;"",VLOOKUP(VT66,UG4:UO52,9,FALSE),"")</f>
        <v/>
      </c>
      <c r="WE66" s="385" t="str">
        <f t="shared" ca="1" si="5913"/>
        <v/>
      </c>
      <c r="WF66" s="385" t="str">
        <f t="shared" ref="WF66" ca="1" si="6225">IF(VT66&lt;&gt;"",RANK(WE66,WE63:WE66),"")</f>
        <v/>
      </c>
      <c r="WG66" s="385" t="str">
        <f t="shared" ref="WG66" ca="1" si="6226">IF(VT66&lt;&gt;"",SUMPRODUCT((WE63:WE66=WE66)*(VZ63:VZ66&gt;VZ66)),"")</f>
        <v/>
      </c>
      <c r="WH66" s="385" t="str">
        <f t="shared" ref="WH66" ca="1" si="6227">IF(VT66&lt;&gt;"",SUMPRODUCT((WE63:WE66=WE66)*(VZ63:VZ66=VZ66)*(VX63:VX66&gt;VX66)),"")</f>
        <v/>
      </c>
      <c r="WI66" s="385" t="str">
        <f t="shared" ref="WI66" ca="1" si="6228">IF(VT66&lt;&gt;"",SUMPRODUCT((WE63:WE66=WE66)*(VZ63:VZ66=VZ66)*(VX63:VX66=VX66)*(WB63:WB66&gt;WB66)),"")</f>
        <v/>
      </c>
      <c r="WJ66" s="385" t="str">
        <f t="shared" ref="WJ66" ca="1" si="6229">IF(VT66&lt;&gt;"",SUMPRODUCT((WE63:WE66=WE66)*(VZ63:VZ66=VZ66)*(VX63:VX66=VX66)*(WB63:WB66=WB66)*(WC63:WC66&gt;WC66)),"")</f>
        <v/>
      </c>
      <c r="WK66" s="385" t="str">
        <f t="shared" ref="WK66" ca="1" si="6230">IF(VT66&lt;&gt;"",SUMPRODUCT((WE63:WE66=WE66)*(VZ63:VZ66=VZ66)*(VX63:VX66=VX66)*(WB63:WB66=WB66)*(WC63:WC66=WC66)*(WD63:WD66&gt;WD66)),"")</f>
        <v/>
      </c>
      <c r="WL66" s="385" t="str">
        <f t="shared" ca="1" si="5920"/>
        <v/>
      </c>
      <c r="YT66" s="385">
        <f ca="1">IF(COUNTIF(YT11:YT14,4)=4,1,SUMPRODUCT((YT11:YT14=YT14)*(YS11:YS14=YS14)*(YQ11:YQ14&gt;YQ14))+1)</f>
        <v>1</v>
      </c>
      <c r="ZE66" s="385">
        <f t="shared" ref="ZE66" ca="1" si="6231">IF(ZF14&lt;&gt;"",SUMPRODUCT((ZM11:ZM14=ZM14)*(ZL11:ZL14=ZL14)*(ZJ11:ZJ14=ZJ14)*(ZK11:ZK14=ZK14)),"")</f>
        <v>4</v>
      </c>
      <c r="ZF66" s="385" t="str">
        <f t="shared" ref="ZF66" ca="1" si="6232">IF(AND(ZE66&lt;&gt;"",ZE66&gt;1),ZF14,"")</f>
        <v>Spain</v>
      </c>
      <c r="ZG66" s="385">
        <f ca="1">SUMPRODUCT((ACK3:ACK54=ZF66)*(ACN3:ACN54=ZF67)*(ACO3:ACO54="W"))+SUMPRODUCT((ACK3:ACK54=ZF66)*(ACN3:ACN54=ZF63)*(ACO3:ACO54="W"))+SUMPRODUCT((ACK3:ACK54=ZF66)*(ACN3:ACN54=ZF64)*(ACO3:ACO54="W"))+SUMPRODUCT((ACK3:ACK54=ZF66)*(ACN3:ACN54=ZF65)*(ACO3:ACO54="W"))+SUMPRODUCT((ACK3:ACK54=ZF67)*(ACN3:ACN54=ZF66)*(ACP3:ACP54="W"))+SUMPRODUCT((ACK3:ACK54=ZF63)*(ACN3:ACN54=ZF66)*(ACP3:ACP54="W"))+SUMPRODUCT((ACK3:ACK54=ZF64)*(ACN3:ACN54=ZF66)*(ACP3:ACP54="W"))+SUMPRODUCT((ACK3:ACK54=ZF65)*(ACN3:ACN54=ZF66)*(ACP3:ACP54="W"))</f>
        <v>0</v>
      </c>
      <c r="ZH66" s="385">
        <f ca="1">SUMPRODUCT((ACK3:ACK54=ZF66)*(ACN3:ACN54=ZF67)*(ACO3:ACO54="D"))+SUMPRODUCT((ACK3:ACK54=ZF66)*(ACN3:ACN54=ZF63)*(ACO3:ACO54="D"))+SUMPRODUCT((ACK3:ACK54=ZF66)*(ACN3:ACN54=ZF64)*(ACO3:ACO54="D"))+SUMPRODUCT((ACK3:ACK54=ZF66)*(ACN3:ACN54=ZF65)*(ACO3:ACO54="D"))+SUMPRODUCT((ACK3:ACK54=ZF67)*(ACN3:ACN54=ZF66)*(ACO3:ACO54="D"))+SUMPRODUCT((ACK3:ACK54=ZF63)*(ACN3:ACN54=ZF66)*(ACO3:ACO54="D"))+SUMPRODUCT((ACK3:ACK54=ZF64)*(ACN3:ACN54=ZF66)*(ACO3:ACO54="D"))+SUMPRODUCT((ACK3:ACK54=ZF65)*(ACN3:ACN54=ZF66)*(ACO3:ACO54="D"))</f>
        <v>0</v>
      </c>
      <c r="ZI66" s="385">
        <f ca="1">SUMPRODUCT((ACK3:ACK54=ZF66)*(ACN3:ACN54=ZF67)*(ACO3:ACO54="L"))+SUMPRODUCT((ACK3:ACK54=ZF66)*(ACN3:ACN54=ZF63)*(ACO3:ACO54="L"))+SUMPRODUCT((ACK3:ACK54=ZF66)*(ACN3:ACN54=ZF64)*(ACO3:ACO54="L"))+SUMPRODUCT((ACK3:ACK54=ZF66)*(ACN3:ACN54=ZF65)*(ACO3:ACO54="L"))+SUMPRODUCT((ACK3:ACK54=ZF67)*(ACN3:ACN54=ZF66)*(ACP3:ACP54="L"))+SUMPRODUCT((ACK3:ACK54=ZF63)*(ACN3:ACN54=ZF66)*(ACP3:ACP54="L"))+SUMPRODUCT((ACK3:ACK54=ZF64)*(ACN3:ACN54=ZF66)*(ACP3:ACP54="L"))+SUMPRODUCT((ACK3:ACK54=ZF65)*(ACN3:ACN54=ZF66)*(ACP3:ACP54="L"))</f>
        <v>0</v>
      </c>
      <c r="ZJ66" s="385">
        <f ca="1">SUMPRODUCT((ACK3:ACK54=ZF66)*(ACN3:ACN54=ZF67)*ACL3:ACL54)+SUMPRODUCT((ACK3:ACK54=ZF66)*(ACN3:ACN54=ZF63)*ACL3:ACL54)+SUMPRODUCT((ACK3:ACK54=ZF66)*(ACN3:ACN54=ZF64)*ACL3:ACL54)+SUMPRODUCT((ACK3:ACK54=ZF66)*(ACN3:ACN54=ZF65)*ACL3:ACL54)+SUMPRODUCT((ACK3:ACK54=ZF67)*(ACN3:ACN54=ZF66)*ACM3:ACM54)+SUMPRODUCT((ACK3:ACK54=ZF63)*(ACN3:ACN54=ZF66)*ACM3:ACM54)+SUMPRODUCT((ACK3:ACK54=ZF64)*(ACN3:ACN54=ZF66)*ACM3:ACM54)+SUMPRODUCT((ACK3:ACK54=ZF65)*(ACN3:ACN54=ZF66)*ACM3:ACM54)</f>
        <v>0</v>
      </c>
      <c r="ZK66" s="385">
        <f ca="1">SUMPRODUCT((ACK3:ACK54=ZF66)*(ACN3:ACN54=ZF67)*ACM3:ACM54)+SUMPRODUCT((ACK3:ACK54=ZF66)*(ACN3:ACN54=ZF63)*ACM3:ACM54)+SUMPRODUCT((ACK3:ACK54=ZF66)*(ACN3:ACN54=ZF64)*ACM3:ACM54)+SUMPRODUCT((ACK3:ACK54=ZF66)*(ACN3:ACN54=ZF65)*ACM3:ACM54)+SUMPRODUCT((ACK3:ACK54=ZF67)*(ACN3:ACN54=ZF66)*ACL3:ACL54)+SUMPRODUCT((ACK3:ACK54=ZF63)*(ACN3:ACN54=ZF66)*ACL3:ACL54)+SUMPRODUCT((ACK3:ACK54=ZF64)*(ACN3:ACN54=ZF66)*ACL3:ACL54)+SUMPRODUCT((ACK3:ACK54=ZF65)*(ACN3:ACN54=ZF66)*ACL3:ACL54)</f>
        <v>0</v>
      </c>
      <c r="ZL66" s="385">
        <f t="shared" ca="1" si="5775"/>
        <v>1000</v>
      </c>
      <c r="ZM66" s="385">
        <f t="shared" ca="1" si="5776"/>
        <v>0</v>
      </c>
      <c r="ZN66" s="385">
        <f ca="1">IF(ZF66&lt;&gt;"",VLOOKUP(ZF66,YM4:YS52,7,FALSE),"")</f>
        <v>1000</v>
      </c>
      <c r="ZO66" s="385">
        <f ca="1">IF(ZF66&lt;&gt;"",VLOOKUP(ZF66,YM4:YS52,5,FALSE),"")</f>
        <v>0</v>
      </c>
      <c r="ZP66" s="385">
        <f ca="1">IF(ZF66&lt;&gt;"",VLOOKUP(ZF66,YM4:YU52,9,FALSE),"")</f>
        <v>29</v>
      </c>
      <c r="ZQ66" s="385">
        <f t="shared" ca="1" si="5777"/>
        <v>0</v>
      </c>
      <c r="ZR66" s="385">
        <f t="shared" ref="ZR66" ca="1" si="6233">IF(ZF66&lt;&gt;"",RANK(ZQ66,ZQ63:ZQ66),"")</f>
        <v>1</v>
      </c>
      <c r="ZS66" s="385">
        <f t="shared" ref="ZS66" ca="1" si="6234">IF(ZF66&lt;&gt;"",SUMPRODUCT((ZQ63:ZQ66=ZQ66)*(ZL63:ZL66&gt;ZL66)),"")</f>
        <v>0</v>
      </c>
      <c r="ZT66" s="385">
        <f t="shared" ref="ZT66" ca="1" si="6235">IF(ZF66&lt;&gt;"",SUMPRODUCT((ZQ63:ZQ66=ZQ66)*(ZL63:ZL66=ZL66)*(ZJ63:ZJ66&gt;ZJ66)),"")</f>
        <v>0</v>
      </c>
      <c r="ZU66" s="385">
        <f t="shared" ref="ZU66" ca="1" si="6236">IF(ZF66&lt;&gt;"",SUMPRODUCT((ZQ63:ZQ66=ZQ66)*(ZL63:ZL66=ZL66)*(ZJ63:ZJ66=ZJ66)*(ZN63:ZN66&gt;ZN66)),"")</f>
        <v>0</v>
      </c>
      <c r="ZV66" s="385">
        <f t="shared" ref="ZV66" ca="1" si="6237">IF(ZF66&lt;&gt;"",SUMPRODUCT((ZQ63:ZQ66=ZQ66)*(ZL63:ZL66=ZL66)*(ZJ63:ZJ66=ZJ66)*(ZN63:ZN66=ZN66)*(ZO63:ZO66&gt;ZO66)),"")</f>
        <v>0</v>
      </c>
      <c r="ZW66" s="385">
        <f t="shared" ref="ZW66" ca="1" si="6238">IF(ZF66&lt;&gt;"",SUMPRODUCT((ZQ63:ZQ66=ZQ66)*(ZL63:ZL66=ZL66)*(ZJ63:ZJ66=ZJ66)*(ZN63:ZN66=ZN66)*(ZO63:ZO66=ZO66)*(ZP63:ZP66&gt;ZP66)),"")</f>
        <v>0</v>
      </c>
      <c r="ZX66" s="385">
        <f t="shared" ca="1" si="5784"/>
        <v>1</v>
      </c>
      <c r="ZY66" s="385" t="str">
        <f t="shared" ref="ZY66" ca="1" si="6239">IF(ZZ14&lt;&gt;"",SUMPRODUCT((AAG11:AAG14=AAG14)*(AAF11:AAF14=AAF14)*(AAD11:AAD14=AAD14)*(AAE11:AAE14=AAE14)),"")</f>
        <v/>
      </c>
      <c r="ZZ66" s="385" t="str">
        <f t="shared" ref="ZZ66" ca="1" si="6240">IF(AND(ZY66&lt;&gt;"",ZY66&gt;1),ZZ14,"")</f>
        <v/>
      </c>
      <c r="AAA66" s="385" t="str">
        <f ca="1">IF(ZZ66&lt;&gt;"",SUMPRODUCT((ACK3:ACK54=ZZ66)*(ACN3:ACN54=ZZ67)*(ACO3:ACO54="W"))+SUMPRODUCT((ACK3:ACK54=ZZ66)*(ACN3:ACN54=ZZ64)*(ACO3:ACO54="W"))+SUMPRODUCT((ACK3:ACK54=ZZ66)*(ACN3:ACN54=ZZ65)*(ACO3:ACO54="W"))+SUMPRODUCT((ACK3:ACK54=ZZ67)*(ACN3:ACN54=ZZ66)*(ACP3:ACP54="W"))+SUMPRODUCT((ACK3:ACK54=ZZ64)*(ACN3:ACN54=ZZ66)*(ACP3:ACP54="W"))+SUMPRODUCT((ACK3:ACK54=ZZ65)*(ACN3:ACN54=ZZ66)*(ACP3:ACP54="W")),"")</f>
        <v/>
      </c>
      <c r="AAB66" s="385" t="str">
        <f ca="1">IF(ZZ66&lt;&gt;"",SUMPRODUCT((ACK3:ACK54=ZZ66)*(ACN3:ACN54=ZZ67)*(ACO3:ACO54="D"))+SUMPRODUCT((ACK3:ACK54=ZZ66)*(ACN3:ACN54=ZZ64)*(ACO3:ACO54="D"))+SUMPRODUCT((ACK3:ACK54=ZZ66)*(ACN3:ACN54=ZZ65)*(ACO3:ACO54="D"))+SUMPRODUCT((ACK3:ACK54=ZZ67)*(ACN3:ACN54=ZZ66)*(ACO3:ACO54="D"))+SUMPRODUCT((ACK3:ACK54=ZZ64)*(ACN3:ACN54=ZZ66)*(ACO3:ACO54="D"))+SUMPRODUCT((ACK3:ACK54=ZZ65)*(ACN3:ACN54=ZZ66)*(ACO3:ACO54="D")),"")</f>
        <v/>
      </c>
      <c r="AAC66" s="385" t="str">
        <f ca="1">IF(ZZ66&lt;&gt;"",SUMPRODUCT((ACK3:ACK54=ZZ66)*(ACN3:ACN54=ZZ67)*(ACO3:ACO54="L"))+SUMPRODUCT((ACK3:ACK54=ZZ66)*(ACN3:ACN54=ZZ64)*(ACO3:ACO54="L"))+SUMPRODUCT((ACK3:ACK54=ZZ66)*(ACN3:ACN54=ZZ65)*(ACO3:ACO54="L"))+SUMPRODUCT((ACK3:ACK54=ZZ67)*(ACN3:ACN54=ZZ66)*(ACP3:ACP54="L"))+SUMPRODUCT((ACK3:ACK54=ZZ64)*(ACN3:ACN54=ZZ66)*(ACP3:ACP54="L"))+SUMPRODUCT((ACK3:ACK54=ZZ65)*(ACN3:ACN54=ZZ66)*(ACP3:ACP54="L")),"")</f>
        <v/>
      </c>
      <c r="AAD66" s="385">
        <f ca="1">SUMPRODUCT((ACK3:ACK54=ZZ66)*(ACN3:ACN54=ZZ67)*ACL3:ACL54)+SUMPRODUCT((ACK3:ACK54=ZZ66)*(ACN3:ACN54=ZZ63)*ACL3:ACL54)+SUMPRODUCT((ACK3:ACK54=ZZ66)*(ACN3:ACN54=ZZ64)*ACL3:ACL54)+SUMPRODUCT((ACK3:ACK54=ZZ66)*(ACN3:ACN54=ZZ65)*ACL3:ACL54)+SUMPRODUCT((ACK3:ACK54=ZZ67)*(ACN3:ACN54=ZZ66)*ACM3:ACM54)+SUMPRODUCT((ACK3:ACK54=ZZ63)*(ACN3:ACN54=ZZ66)*ACM3:ACM54)+SUMPRODUCT((ACK3:ACK54=ZZ64)*(ACN3:ACN54=ZZ66)*ACM3:ACM54)+SUMPRODUCT((ACK3:ACK54=ZZ65)*(ACN3:ACN54=ZZ66)*ACM3:ACM54)</f>
        <v>0</v>
      </c>
      <c r="AAE66" s="385">
        <f ca="1">SUMPRODUCT((ACK3:ACK54=ZZ66)*(ACN3:ACN54=ZZ67)*ACM3:ACM54)+SUMPRODUCT((ACK3:ACK54=ZZ66)*(ACN3:ACN54=ZZ63)*ACM3:ACM54)+SUMPRODUCT((ACK3:ACK54=ZZ66)*(ACN3:ACN54=ZZ64)*ACM3:ACM54)+SUMPRODUCT((ACK3:ACK54=ZZ66)*(ACN3:ACN54=ZZ65)*ACM3:ACM54)+SUMPRODUCT((ACK3:ACK54=ZZ67)*(ACN3:ACN54=ZZ66)*ACL3:ACL54)+SUMPRODUCT((ACK3:ACK54=ZZ63)*(ACN3:ACN54=ZZ66)*ACL3:ACL54)+SUMPRODUCT((ACK3:ACK54=ZZ64)*(ACN3:ACN54=ZZ66)*ACL3:ACL54)+SUMPRODUCT((ACK3:ACK54=ZZ65)*(ACN3:ACN54=ZZ66)*ACL3:ACL54)</f>
        <v>0</v>
      </c>
      <c r="AAF66" s="385">
        <f t="shared" ca="1" si="5931"/>
        <v>1000</v>
      </c>
      <c r="AAG66" s="385" t="str">
        <f t="shared" ca="1" si="5932"/>
        <v/>
      </c>
      <c r="AAH66" s="385" t="str">
        <f ca="1">IF(ZZ66&lt;&gt;"",VLOOKUP(ZZ66,YM4:YS52,7,FALSE),"")</f>
        <v/>
      </c>
      <c r="AAI66" s="385" t="str">
        <f ca="1">IF(ZZ66&lt;&gt;"",VLOOKUP(ZZ66,YM4:YS52,5,FALSE),"")</f>
        <v/>
      </c>
      <c r="AAJ66" s="385" t="str">
        <f ca="1">IF(ZZ66&lt;&gt;"",VLOOKUP(ZZ66,YM4:YU52,9,FALSE),"")</f>
        <v/>
      </c>
      <c r="AAK66" s="385" t="str">
        <f t="shared" ca="1" si="5933"/>
        <v/>
      </c>
      <c r="AAL66" s="385" t="str">
        <f t="shared" ref="AAL66" ca="1" si="6241">IF(ZZ66&lt;&gt;"",RANK(AAK66,AAK63:AAK66),"")</f>
        <v/>
      </c>
      <c r="AAM66" s="385" t="str">
        <f t="shared" ref="AAM66" ca="1" si="6242">IF(ZZ66&lt;&gt;"",SUMPRODUCT((AAK63:AAK66=AAK66)*(AAF63:AAF66&gt;AAF66)),"")</f>
        <v/>
      </c>
      <c r="AAN66" s="385" t="str">
        <f t="shared" ref="AAN66" ca="1" si="6243">IF(ZZ66&lt;&gt;"",SUMPRODUCT((AAK63:AAK66=AAK66)*(AAF63:AAF66=AAF66)*(AAD63:AAD66&gt;AAD66)),"")</f>
        <v/>
      </c>
      <c r="AAO66" s="385" t="str">
        <f t="shared" ref="AAO66" ca="1" si="6244">IF(ZZ66&lt;&gt;"",SUMPRODUCT((AAK63:AAK66=AAK66)*(AAF63:AAF66=AAF66)*(AAD63:AAD66=AAD66)*(AAH63:AAH66&gt;AAH66)),"")</f>
        <v/>
      </c>
      <c r="AAP66" s="385" t="str">
        <f t="shared" ref="AAP66" ca="1" si="6245">IF(ZZ66&lt;&gt;"",SUMPRODUCT((AAK63:AAK66=AAK66)*(AAF63:AAF66=AAF66)*(AAD63:AAD66=AAD66)*(AAH63:AAH66=AAH66)*(AAI63:AAI66&gt;AAI66)),"")</f>
        <v/>
      </c>
      <c r="AAQ66" s="385" t="str">
        <f t="shared" ref="AAQ66" ca="1" si="6246">IF(ZZ66&lt;&gt;"",SUMPRODUCT((AAK63:AAK66=AAK66)*(AAF63:AAF66=AAF66)*(AAD63:AAD66=AAD66)*(AAH63:AAH66=AAH66)*(AAI63:AAI66=AAI66)*(AAJ63:AAJ66&gt;AAJ66)),"")</f>
        <v/>
      </c>
      <c r="AAR66" s="385" t="str">
        <f t="shared" ca="1" si="5940"/>
        <v/>
      </c>
      <c r="ACZ66" s="385">
        <f ca="1">IF(COUNTIF(ACZ11:ACZ14,4)=4,1,SUMPRODUCT((ACZ11:ACZ14=ACZ14)*(ACY11:ACY14=ACY14)*(ACW11:ACW14&gt;ACW14))+1)</f>
        <v>1</v>
      </c>
      <c r="ADK66" s="385">
        <f t="shared" ref="ADK66" ca="1" si="6247">IF(ADL14&lt;&gt;"",SUMPRODUCT((ADS11:ADS14=ADS14)*(ADR11:ADR14=ADR14)*(ADP11:ADP14=ADP14)*(ADQ11:ADQ14=ADQ14)),"")</f>
        <v>4</v>
      </c>
      <c r="ADL66" s="385" t="str">
        <f t="shared" ref="ADL66" ca="1" si="6248">IF(AND(ADK66&lt;&gt;"",ADK66&gt;1),ADL14,"")</f>
        <v>Spain</v>
      </c>
      <c r="ADM66" s="385">
        <f ca="1">SUMPRODUCT((AGQ3:AGQ54=ADL66)*(AGT3:AGT54=ADL67)*(AGU3:AGU54="W"))+SUMPRODUCT((AGQ3:AGQ54=ADL66)*(AGT3:AGT54=ADL63)*(AGU3:AGU54="W"))+SUMPRODUCT((AGQ3:AGQ54=ADL66)*(AGT3:AGT54=ADL64)*(AGU3:AGU54="W"))+SUMPRODUCT((AGQ3:AGQ54=ADL66)*(AGT3:AGT54=ADL65)*(AGU3:AGU54="W"))+SUMPRODUCT((AGQ3:AGQ54=ADL67)*(AGT3:AGT54=ADL66)*(AGV3:AGV54="W"))+SUMPRODUCT((AGQ3:AGQ54=ADL63)*(AGT3:AGT54=ADL66)*(AGV3:AGV54="W"))+SUMPRODUCT((AGQ3:AGQ54=ADL64)*(AGT3:AGT54=ADL66)*(AGV3:AGV54="W"))+SUMPRODUCT((AGQ3:AGQ54=ADL65)*(AGT3:AGT54=ADL66)*(AGV3:AGV54="W"))</f>
        <v>0</v>
      </c>
      <c r="ADN66" s="385">
        <f ca="1">SUMPRODUCT((AGQ3:AGQ54=ADL66)*(AGT3:AGT54=ADL67)*(AGU3:AGU54="D"))+SUMPRODUCT((AGQ3:AGQ54=ADL66)*(AGT3:AGT54=ADL63)*(AGU3:AGU54="D"))+SUMPRODUCT((AGQ3:AGQ54=ADL66)*(AGT3:AGT54=ADL64)*(AGU3:AGU54="D"))+SUMPRODUCT((AGQ3:AGQ54=ADL66)*(AGT3:AGT54=ADL65)*(AGU3:AGU54="D"))+SUMPRODUCT((AGQ3:AGQ54=ADL67)*(AGT3:AGT54=ADL66)*(AGU3:AGU54="D"))+SUMPRODUCT((AGQ3:AGQ54=ADL63)*(AGT3:AGT54=ADL66)*(AGU3:AGU54="D"))+SUMPRODUCT((AGQ3:AGQ54=ADL64)*(AGT3:AGT54=ADL66)*(AGU3:AGU54="D"))+SUMPRODUCT((AGQ3:AGQ54=ADL65)*(AGT3:AGT54=ADL66)*(AGU3:AGU54="D"))</f>
        <v>0</v>
      </c>
      <c r="ADO66" s="385">
        <f ca="1">SUMPRODUCT((AGQ3:AGQ54=ADL66)*(AGT3:AGT54=ADL67)*(AGU3:AGU54="L"))+SUMPRODUCT((AGQ3:AGQ54=ADL66)*(AGT3:AGT54=ADL63)*(AGU3:AGU54="L"))+SUMPRODUCT((AGQ3:AGQ54=ADL66)*(AGT3:AGT54=ADL64)*(AGU3:AGU54="L"))+SUMPRODUCT((AGQ3:AGQ54=ADL66)*(AGT3:AGT54=ADL65)*(AGU3:AGU54="L"))+SUMPRODUCT((AGQ3:AGQ54=ADL67)*(AGT3:AGT54=ADL66)*(AGV3:AGV54="L"))+SUMPRODUCT((AGQ3:AGQ54=ADL63)*(AGT3:AGT54=ADL66)*(AGV3:AGV54="L"))+SUMPRODUCT((AGQ3:AGQ54=ADL64)*(AGT3:AGT54=ADL66)*(AGV3:AGV54="L"))+SUMPRODUCT((AGQ3:AGQ54=ADL65)*(AGT3:AGT54=ADL66)*(AGV3:AGV54="L"))</f>
        <v>0</v>
      </c>
      <c r="ADP66" s="385">
        <f ca="1">SUMPRODUCT((AGQ3:AGQ54=ADL66)*(AGT3:AGT54=ADL67)*AGR3:AGR54)+SUMPRODUCT((AGQ3:AGQ54=ADL66)*(AGT3:AGT54=ADL63)*AGR3:AGR54)+SUMPRODUCT((AGQ3:AGQ54=ADL66)*(AGT3:AGT54=ADL64)*AGR3:AGR54)+SUMPRODUCT((AGQ3:AGQ54=ADL66)*(AGT3:AGT54=ADL65)*AGR3:AGR54)+SUMPRODUCT((AGQ3:AGQ54=ADL67)*(AGT3:AGT54=ADL66)*AGS3:AGS54)+SUMPRODUCT((AGQ3:AGQ54=ADL63)*(AGT3:AGT54=ADL66)*AGS3:AGS54)+SUMPRODUCT((AGQ3:AGQ54=ADL64)*(AGT3:AGT54=ADL66)*AGS3:AGS54)+SUMPRODUCT((AGQ3:AGQ54=ADL65)*(AGT3:AGT54=ADL66)*AGS3:AGS54)</f>
        <v>0</v>
      </c>
      <c r="ADQ66" s="385">
        <f ca="1">SUMPRODUCT((AGQ3:AGQ54=ADL66)*(AGT3:AGT54=ADL67)*AGS3:AGS54)+SUMPRODUCT((AGQ3:AGQ54=ADL66)*(AGT3:AGT54=ADL63)*AGS3:AGS54)+SUMPRODUCT((AGQ3:AGQ54=ADL66)*(AGT3:AGT54=ADL64)*AGS3:AGS54)+SUMPRODUCT((AGQ3:AGQ54=ADL66)*(AGT3:AGT54=ADL65)*AGS3:AGS54)+SUMPRODUCT((AGQ3:AGQ54=ADL67)*(AGT3:AGT54=ADL66)*AGR3:AGR54)+SUMPRODUCT((AGQ3:AGQ54=ADL63)*(AGT3:AGT54=ADL66)*AGR3:AGR54)+SUMPRODUCT((AGQ3:AGQ54=ADL64)*(AGT3:AGT54=ADL66)*AGR3:AGR54)+SUMPRODUCT((AGQ3:AGQ54=ADL65)*(AGT3:AGT54=ADL66)*AGR3:AGR54)</f>
        <v>0</v>
      </c>
      <c r="ADR66" s="385">
        <f t="shared" ca="1" si="5787"/>
        <v>1000</v>
      </c>
      <c r="ADS66" s="385">
        <f t="shared" ca="1" si="5788"/>
        <v>0</v>
      </c>
      <c r="ADT66" s="385">
        <f ca="1">IF(ADL66&lt;&gt;"",VLOOKUP(ADL66,ACS4:ACY52,7,FALSE),"")</f>
        <v>1000</v>
      </c>
      <c r="ADU66" s="385">
        <f ca="1">IF(ADL66&lt;&gt;"",VLOOKUP(ADL66,ACS4:ACY52,5,FALSE),"")</f>
        <v>0</v>
      </c>
      <c r="ADV66" s="385">
        <f ca="1">IF(ADL66&lt;&gt;"",VLOOKUP(ADL66,ACS4:ADA52,9,FALSE),"")</f>
        <v>29</v>
      </c>
      <c r="ADW66" s="385">
        <f t="shared" ca="1" si="5789"/>
        <v>0</v>
      </c>
      <c r="ADX66" s="385">
        <f t="shared" ref="ADX66" ca="1" si="6249">IF(ADL66&lt;&gt;"",RANK(ADW66,ADW63:ADW66),"")</f>
        <v>1</v>
      </c>
      <c r="ADY66" s="385">
        <f t="shared" ref="ADY66" ca="1" si="6250">IF(ADL66&lt;&gt;"",SUMPRODUCT((ADW63:ADW66=ADW66)*(ADR63:ADR66&gt;ADR66)),"")</f>
        <v>0</v>
      </c>
      <c r="ADZ66" s="385">
        <f t="shared" ref="ADZ66" ca="1" si="6251">IF(ADL66&lt;&gt;"",SUMPRODUCT((ADW63:ADW66=ADW66)*(ADR63:ADR66=ADR66)*(ADP63:ADP66&gt;ADP66)),"")</f>
        <v>0</v>
      </c>
      <c r="AEA66" s="385">
        <f t="shared" ref="AEA66" ca="1" si="6252">IF(ADL66&lt;&gt;"",SUMPRODUCT((ADW63:ADW66=ADW66)*(ADR63:ADR66=ADR66)*(ADP63:ADP66=ADP66)*(ADT63:ADT66&gt;ADT66)),"")</f>
        <v>0</v>
      </c>
      <c r="AEB66" s="385">
        <f t="shared" ref="AEB66" ca="1" si="6253">IF(ADL66&lt;&gt;"",SUMPRODUCT((ADW63:ADW66=ADW66)*(ADR63:ADR66=ADR66)*(ADP63:ADP66=ADP66)*(ADT63:ADT66=ADT66)*(ADU63:ADU66&gt;ADU66)),"")</f>
        <v>0</v>
      </c>
      <c r="AEC66" s="385">
        <f t="shared" ref="AEC66" ca="1" si="6254">IF(ADL66&lt;&gt;"",SUMPRODUCT((ADW63:ADW66=ADW66)*(ADR63:ADR66=ADR66)*(ADP63:ADP66=ADP66)*(ADT63:ADT66=ADT66)*(ADU63:ADU66=ADU66)*(ADV63:ADV66&gt;ADV66)),"")</f>
        <v>0</v>
      </c>
      <c r="AED66" s="385">
        <f t="shared" ca="1" si="5796"/>
        <v>1</v>
      </c>
      <c r="AEE66" s="385" t="str">
        <f t="shared" ref="AEE66" ca="1" si="6255">IF(AEF14&lt;&gt;"",SUMPRODUCT((AEM11:AEM14=AEM14)*(AEL11:AEL14=AEL14)*(AEJ11:AEJ14=AEJ14)*(AEK11:AEK14=AEK14)),"")</f>
        <v/>
      </c>
      <c r="AEF66" s="385" t="str">
        <f t="shared" ref="AEF66" ca="1" si="6256">IF(AND(AEE66&lt;&gt;"",AEE66&gt;1),AEF14,"")</f>
        <v/>
      </c>
      <c r="AEG66" s="385" t="str">
        <f ca="1">IF(AEF66&lt;&gt;"",SUMPRODUCT((AGQ3:AGQ54=AEF66)*(AGT3:AGT54=AEF67)*(AGU3:AGU54="W"))+SUMPRODUCT((AGQ3:AGQ54=AEF66)*(AGT3:AGT54=AEF64)*(AGU3:AGU54="W"))+SUMPRODUCT((AGQ3:AGQ54=AEF66)*(AGT3:AGT54=AEF65)*(AGU3:AGU54="W"))+SUMPRODUCT((AGQ3:AGQ54=AEF67)*(AGT3:AGT54=AEF66)*(AGV3:AGV54="W"))+SUMPRODUCT((AGQ3:AGQ54=AEF64)*(AGT3:AGT54=AEF66)*(AGV3:AGV54="W"))+SUMPRODUCT((AGQ3:AGQ54=AEF65)*(AGT3:AGT54=AEF66)*(AGV3:AGV54="W")),"")</f>
        <v/>
      </c>
      <c r="AEH66" s="385" t="str">
        <f ca="1">IF(AEF66&lt;&gt;"",SUMPRODUCT((AGQ3:AGQ54=AEF66)*(AGT3:AGT54=AEF67)*(AGU3:AGU54="D"))+SUMPRODUCT((AGQ3:AGQ54=AEF66)*(AGT3:AGT54=AEF64)*(AGU3:AGU54="D"))+SUMPRODUCT((AGQ3:AGQ54=AEF66)*(AGT3:AGT54=AEF65)*(AGU3:AGU54="D"))+SUMPRODUCT((AGQ3:AGQ54=AEF67)*(AGT3:AGT54=AEF66)*(AGU3:AGU54="D"))+SUMPRODUCT((AGQ3:AGQ54=AEF64)*(AGT3:AGT54=AEF66)*(AGU3:AGU54="D"))+SUMPRODUCT((AGQ3:AGQ54=AEF65)*(AGT3:AGT54=AEF66)*(AGU3:AGU54="D")),"")</f>
        <v/>
      </c>
      <c r="AEI66" s="385" t="str">
        <f ca="1">IF(AEF66&lt;&gt;"",SUMPRODUCT((AGQ3:AGQ54=AEF66)*(AGT3:AGT54=AEF67)*(AGU3:AGU54="L"))+SUMPRODUCT((AGQ3:AGQ54=AEF66)*(AGT3:AGT54=AEF64)*(AGU3:AGU54="L"))+SUMPRODUCT((AGQ3:AGQ54=AEF66)*(AGT3:AGT54=AEF65)*(AGU3:AGU54="L"))+SUMPRODUCT((AGQ3:AGQ54=AEF67)*(AGT3:AGT54=AEF66)*(AGV3:AGV54="L"))+SUMPRODUCT((AGQ3:AGQ54=AEF64)*(AGT3:AGT54=AEF66)*(AGV3:AGV54="L"))+SUMPRODUCT((AGQ3:AGQ54=AEF65)*(AGT3:AGT54=AEF66)*(AGV3:AGV54="L")),"")</f>
        <v/>
      </c>
      <c r="AEJ66" s="385">
        <f ca="1">SUMPRODUCT((AGQ3:AGQ54=AEF66)*(AGT3:AGT54=AEF67)*AGR3:AGR54)+SUMPRODUCT((AGQ3:AGQ54=AEF66)*(AGT3:AGT54=AEF63)*AGR3:AGR54)+SUMPRODUCT((AGQ3:AGQ54=AEF66)*(AGT3:AGT54=AEF64)*AGR3:AGR54)+SUMPRODUCT((AGQ3:AGQ54=AEF66)*(AGT3:AGT54=AEF65)*AGR3:AGR54)+SUMPRODUCT((AGQ3:AGQ54=AEF67)*(AGT3:AGT54=AEF66)*AGS3:AGS54)+SUMPRODUCT((AGQ3:AGQ54=AEF63)*(AGT3:AGT54=AEF66)*AGS3:AGS54)+SUMPRODUCT((AGQ3:AGQ54=AEF64)*(AGT3:AGT54=AEF66)*AGS3:AGS54)+SUMPRODUCT((AGQ3:AGQ54=AEF65)*(AGT3:AGT54=AEF66)*AGS3:AGS54)</f>
        <v>0</v>
      </c>
      <c r="AEK66" s="385">
        <f ca="1">SUMPRODUCT((AGQ3:AGQ54=AEF66)*(AGT3:AGT54=AEF67)*AGS3:AGS54)+SUMPRODUCT((AGQ3:AGQ54=AEF66)*(AGT3:AGT54=AEF63)*AGS3:AGS54)+SUMPRODUCT((AGQ3:AGQ54=AEF66)*(AGT3:AGT54=AEF64)*AGS3:AGS54)+SUMPRODUCT((AGQ3:AGQ54=AEF66)*(AGT3:AGT54=AEF65)*AGS3:AGS54)+SUMPRODUCT((AGQ3:AGQ54=AEF67)*(AGT3:AGT54=AEF66)*AGR3:AGR54)+SUMPRODUCT((AGQ3:AGQ54=AEF63)*(AGT3:AGT54=AEF66)*AGR3:AGR54)+SUMPRODUCT((AGQ3:AGQ54=AEF64)*(AGT3:AGT54=AEF66)*AGR3:AGR54)+SUMPRODUCT((AGQ3:AGQ54=AEF65)*(AGT3:AGT54=AEF66)*AGR3:AGR54)</f>
        <v>0</v>
      </c>
      <c r="AEL66" s="385">
        <f t="shared" ca="1" si="5951"/>
        <v>1000</v>
      </c>
      <c r="AEM66" s="385" t="str">
        <f t="shared" ca="1" si="5952"/>
        <v/>
      </c>
      <c r="AEN66" s="385" t="str">
        <f ca="1">IF(AEF66&lt;&gt;"",VLOOKUP(AEF66,ACS4:ACY52,7,FALSE),"")</f>
        <v/>
      </c>
      <c r="AEO66" s="385" t="str">
        <f ca="1">IF(AEF66&lt;&gt;"",VLOOKUP(AEF66,ACS4:ACY52,5,FALSE),"")</f>
        <v/>
      </c>
      <c r="AEP66" s="385" t="str">
        <f ca="1">IF(AEF66&lt;&gt;"",VLOOKUP(AEF66,ACS4:ADA52,9,FALSE),"")</f>
        <v/>
      </c>
      <c r="AEQ66" s="385" t="str">
        <f t="shared" ca="1" si="5953"/>
        <v/>
      </c>
      <c r="AER66" s="385" t="str">
        <f t="shared" ref="AER66" ca="1" si="6257">IF(AEF66&lt;&gt;"",RANK(AEQ66,AEQ63:AEQ66),"")</f>
        <v/>
      </c>
      <c r="AES66" s="385" t="str">
        <f t="shared" ref="AES66" ca="1" si="6258">IF(AEF66&lt;&gt;"",SUMPRODUCT((AEQ63:AEQ66=AEQ66)*(AEL63:AEL66&gt;AEL66)),"")</f>
        <v/>
      </c>
      <c r="AET66" s="385" t="str">
        <f t="shared" ref="AET66" ca="1" si="6259">IF(AEF66&lt;&gt;"",SUMPRODUCT((AEQ63:AEQ66=AEQ66)*(AEL63:AEL66=AEL66)*(AEJ63:AEJ66&gt;AEJ66)),"")</f>
        <v/>
      </c>
      <c r="AEU66" s="385" t="str">
        <f t="shared" ref="AEU66" ca="1" si="6260">IF(AEF66&lt;&gt;"",SUMPRODUCT((AEQ63:AEQ66=AEQ66)*(AEL63:AEL66=AEL66)*(AEJ63:AEJ66=AEJ66)*(AEN63:AEN66&gt;AEN66)),"")</f>
        <v/>
      </c>
      <c r="AEV66" s="385" t="str">
        <f t="shared" ref="AEV66" ca="1" si="6261">IF(AEF66&lt;&gt;"",SUMPRODUCT((AEQ63:AEQ66=AEQ66)*(AEL63:AEL66=AEL66)*(AEJ63:AEJ66=AEJ66)*(AEN63:AEN66=AEN66)*(AEO63:AEO66&gt;AEO66)),"")</f>
        <v/>
      </c>
      <c r="AEW66" s="385" t="str">
        <f t="shared" ref="AEW66" ca="1" si="6262">IF(AEF66&lt;&gt;"",SUMPRODUCT((AEQ63:AEQ66=AEQ66)*(AEL63:AEL66=AEL66)*(AEJ63:AEJ66=AEJ66)*(AEN63:AEN66=AEN66)*(AEO63:AEO66=AEO66)*(AEP63:AEP66&gt;AEP66)),"")</f>
        <v/>
      </c>
      <c r="AEX66" s="385" t="str">
        <f t="shared" ca="1" si="5960"/>
        <v/>
      </c>
      <c r="AHF66" s="385">
        <f ca="1">IF(COUNTIF(AHF11:AHF14,4)=4,1,SUMPRODUCT((AHF11:AHF14=AHF14)*(AHE11:AHE14=AHE14)*(AHC11:AHC14&gt;AHC14))+1)</f>
        <v>1</v>
      </c>
      <c r="AHQ66" s="385">
        <f t="shared" ref="AHQ66" ca="1" si="6263">IF(AHR14&lt;&gt;"",SUMPRODUCT((AHY11:AHY14=AHY14)*(AHX11:AHX14=AHX14)*(AHV11:AHV14=AHV14)*(AHW11:AHW14=AHW14)),"")</f>
        <v>4</v>
      </c>
      <c r="AHR66" s="385" t="str">
        <f t="shared" ref="AHR66" ca="1" si="6264">IF(AND(AHQ66&lt;&gt;"",AHQ66&gt;1),AHR14,"")</f>
        <v>Spain</v>
      </c>
      <c r="AHS66" s="385">
        <f ca="1">SUMPRODUCT((AKW3:AKW54=AHR66)*(AKZ3:AKZ54=AHR67)*(ALA3:ALA54="W"))+SUMPRODUCT((AKW3:AKW54=AHR66)*(AKZ3:AKZ54=AHR63)*(ALA3:ALA54="W"))+SUMPRODUCT((AKW3:AKW54=AHR66)*(AKZ3:AKZ54=AHR64)*(ALA3:ALA54="W"))+SUMPRODUCT((AKW3:AKW54=AHR66)*(AKZ3:AKZ54=AHR65)*(ALA3:ALA54="W"))+SUMPRODUCT((AKW3:AKW54=AHR67)*(AKZ3:AKZ54=AHR66)*(ALB3:ALB54="W"))+SUMPRODUCT((AKW3:AKW54=AHR63)*(AKZ3:AKZ54=AHR66)*(ALB3:ALB54="W"))+SUMPRODUCT((AKW3:AKW54=AHR64)*(AKZ3:AKZ54=AHR66)*(ALB3:ALB54="W"))+SUMPRODUCT((AKW3:AKW54=AHR65)*(AKZ3:AKZ54=AHR66)*(ALB3:ALB54="W"))</f>
        <v>0</v>
      </c>
      <c r="AHT66" s="385">
        <f ca="1">SUMPRODUCT((AKW3:AKW54=AHR66)*(AKZ3:AKZ54=AHR67)*(ALA3:ALA54="D"))+SUMPRODUCT((AKW3:AKW54=AHR66)*(AKZ3:AKZ54=AHR63)*(ALA3:ALA54="D"))+SUMPRODUCT((AKW3:AKW54=AHR66)*(AKZ3:AKZ54=AHR64)*(ALA3:ALA54="D"))+SUMPRODUCT((AKW3:AKW54=AHR66)*(AKZ3:AKZ54=AHR65)*(ALA3:ALA54="D"))+SUMPRODUCT((AKW3:AKW54=AHR67)*(AKZ3:AKZ54=AHR66)*(ALA3:ALA54="D"))+SUMPRODUCT((AKW3:AKW54=AHR63)*(AKZ3:AKZ54=AHR66)*(ALA3:ALA54="D"))+SUMPRODUCT((AKW3:AKW54=AHR64)*(AKZ3:AKZ54=AHR66)*(ALA3:ALA54="D"))+SUMPRODUCT((AKW3:AKW54=AHR65)*(AKZ3:AKZ54=AHR66)*(ALA3:ALA54="D"))</f>
        <v>0</v>
      </c>
      <c r="AHU66" s="385">
        <f ca="1">SUMPRODUCT((AKW3:AKW54=AHR66)*(AKZ3:AKZ54=AHR67)*(ALA3:ALA54="L"))+SUMPRODUCT((AKW3:AKW54=AHR66)*(AKZ3:AKZ54=AHR63)*(ALA3:ALA54="L"))+SUMPRODUCT((AKW3:AKW54=AHR66)*(AKZ3:AKZ54=AHR64)*(ALA3:ALA54="L"))+SUMPRODUCT((AKW3:AKW54=AHR66)*(AKZ3:AKZ54=AHR65)*(ALA3:ALA54="L"))+SUMPRODUCT((AKW3:AKW54=AHR67)*(AKZ3:AKZ54=AHR66)*(ALB3:ALB54="L"))+SUMPRODUCT((AKW3:AKW54=AHR63)*(AKZ3:AKZ54=AHR66)*(ALB3:ALB54="L"))+SUMPRODUCT((AKW3:AKW54=AHR64)*(AKZ3:AKZ54=AHR66)*(ALB3:ALB54="L"))+SUMPRODUCT((AKW3:AKW54=AHR65)*(AKZ3:AKZ54=AHR66)*(ALB3:ALB54="L"))</f>
        <v>0</v>
      </c>
      <c r="AHV66" s="385">
        <f ca="1">SUMPRODUCT((AKW3:AKW54=AHR66)*(AKZ3:AKZ54=AHR67)*AKX3:AKX54)+SUMPRODUCT((AKW3:AKW54=AHR66)*(AKZ3:AKZ54=AHR63)*AKX3:AKX54)+SUMPRODUCT((AKW3:AKW54=AHR66)*(AKZ3:AKZ54=AHR64)*AKX3:AKX54)+SUMPRODUCT((AKW3:AKW54=AHR66)*(AKZ3:AKZ54=AHR65)*AKX3:AKX54)+SUMPRODUCT((AKW3:AKW54=AHR67)*(AKZ3:AKZ54=AHR66)*AKY3:AKY54)+SUMPRODUCT((AKW3:AKW54=AHR63)*(AKZ3:AKZ54=AHR66)*AKY3:AKY54)+SUMPRODUCT((AKW3:AKW54=AHR64)*(AKZ3:AKZ54=AHR66)*AKY3:AKY54)+SUMPRODUCT((AKW3:AKW54=AHR65)*(AKZ3:AKZ54=AHR66)*AKY3:AKY54)</f>
        <v>0</v>
      </c>
      <c r="AHW66" s="385">
        <f ca="1">SUMPRODUCT((AKW3:AKW54=AHR66)*(AKZ3:AKZ54=AHR67)*AKY3:AKY54)+SUMPRODUCT((AKW3:AKW54=AHR66)*(AKZ3:AKZ54=AHR63)*AKY3:AKY54)+SUMPRODUCT((AKW3:AKW54=AHR66)*(AKZ3:AKZ54=AHR64)*AKY3:AKY54)+SUMPRODUCT((AKW3:AKW54=AHR66)*(AKZ3:AKZ54=AHR65)*AKY3:AKY54)+SUMPRODUCT((AKW3:AKW54=AHR67)*(AKZ3:AKZ54=AHR66)*AKX3:AKX54)+SUMPRODUCT((AKW3:AKW54=AHR63)*(AKZ3:AKZ54=AHR66)*AKX3:AKX54)+SUMPRODUCT((AKW3:AKW54=AHR64)*(AKZ3:AKZ54=AHR66)*AKX3:AKX54)+SUMPRODUCT((AKW3:AKW54=AHR65)*(AKZ3:AKZ54=AHR66)*AKX3:AKX54)</f>
        <v>0</v>
      </c>
      <c r="AHX66" s="385">
        <f t="shared" ca="1" si="5799"/>
        <v>1000</v>
      </c>
      <c r="AHY66" s="385">
        <f t="shared" ca="1" si="5800"/>
        <v>0</v>
      </c>
      <c r="AHZ66" s="385">
        <f ca="1">IF(AHR66&lt;&gt;"",VLOOKUP(AHR66,AGY4:AHE52,7,FALSE),"")</f>
        <v>1000</v>
      </c>
      <c r="AIA66" s="385">
        <f ca="1">IF(AHR66&lt;&gt;"",VLOOKUP(AHR66,AGY4:AHE52,5,FALSE),"")</f>
        <v>0</v>
      </c>
      <c r="AIB66" s="385">
        <f ca="1">IF(AHR66&lt;&gt;"",VLOOKUP(AHR66,AGY4:AHG52,9,FALSE),"")</f>
        <v>29</v>
      </c>
      <c r="AIC66" s="385">
        <f t="shared" ca="1" si="5801"/>
        <v>0</v>
      </c>
      <c r="AID66" s="385">
        <f t="shared" ref="AID66" ca="1" si="6265">IF(AHR66&lt;&gt;"",RANK(AIC66,AIC63:AIC66),"")</f>
        <v>1</v>
      </c>
      <c r="AIE66" s="385">
        <f t="shared" ref="AIE66" ca="1" si="6266">IF(AHR66&lt;&gt;"",SUMPRODUCT((AIC63:AIC66=AIC66)*(AHX63:AHX66&gt;AHX66)),"")</f>
        <v>0</v>
      </c>
      <c r="AIF66" s="385">
        <f t="shared" ref="AIF66" ca="1" si="6267">IF(AHR66&lt;&gt;"",SUMPRODUCT((AIC63:AIC66=AIC66)*(AHX63:AHX66=AHX66)*(AHV63:AHV66&gt;AHV66)),"")</f>
        <v>0</v>
      </c>
      <c r="AIG66" s="385">
        <f t="shared" ref="AIG66" ca="1" si="6268">IF(AHR66&lt;&gt;"",SUMPRODUCT((AIC63:AIC66=AIC66)*(AHX63:AHX66=AHX66)*(AHV63:AHV66=AHV66)*(AHZ63:AHZ66&gt;AHZ66)),"")</f>
        <v>0</v>
      </c>
      <c r="AIH66" s="385">
        <f t="shared" ref="AIH66" ca="1" si="6269">IF(AHR66&lt;&gt;"",SUMPRODUCT((AIC63:AIC66=AIC66)*(AHX63:AHX66=AHX66)*(AHV63:AHV66=AHV66)*(AHZ63:AHZ66=AHZ66)*(AIA63:AIA66&gt;AIA66)),"")</f>
        <v>0</v>
      </c>
      <c r="AII66" s="385">
        <f t="shared" ref="AII66" ca="1" si="6270">IF(AHR66&lt;&gt;"",SUMPRODUCT((AIC63:AIC66=AIC66)*(AHX63:AHX66=AHX66)*(AHV63:AHV66=AHV66)*(AHZ63:AHZ66=AHZ66)*(AIA63:AIA66=AIA66)*(AIB63:AIB66&gt;AIB66)),"")</f>
        <v>0</v>
      </c>
      <c r="AIJ66" s="385">
        <f t="shared" ca="1" si="5808"/>
        <v>1</v>
      </c>
      <c r="AIK66" s="385" t="str">
        <f t="shared" ref="AIK66" ca="1" si="6271">IF(AIL14&lt;&gt;"",SUMPRODUCT((AIS11:AIS14=AIS14)*(AIR11:AIR14=AIR14)*(AIP11:AIP14=AIP14)*(AIQ11:AIQ14=AIQ14)),"")</f>
        <v/>
      </c>
      <c r="AIL66" s="385" t="str">
        <f t="shared" ref="AIL66" ca="1" si="6272">IF(AND(AIK66&lt;&gt;"",AIK66&gt;1),AIL14,"")</f>
        <v/>
      </c>
      <c r="AIM66" s="385" t="str">
        <f ca="1">IF(AIL66&lt;&gt;"",SUMPRODUCT((AKW3:AKW54=AIL66)*(AKZ3:AKZ54=AIL67)*(ALA3:ALA54="W"))+SUMPRODUCT((AKW3:AKW54=AIL66)*(AKZ3:AKZ54=AIL64)*(ALA3:ALA54="W"))+SUMPRODUCT((AKW3:AKW54=AIL66)*(AKZ3:AKZ54=AIL65)*(ALA3:ALA54="W"))+SUMPRODUCT((AKW3:AKW54=AIL67)*(AKZ3:AKZ54=AIL66)*(ALB3:ALB54="W"))+SUMPRODUCT((AKW3:AKW54=AIL64)*(AKZ3:AKZ54=AIL66)*(ALB3:ALB54="W"))+SUMPRODUCT((AKW3:AKW54=AIL65)*(AKZ3:AKZ54=AIL66)*(ALB3:ALB54="W")),"")</f>
        <v/>
      </c>
      <c r="AIN66" s="385" t="str">
        <f ca="1">IF(AIL66&lt;&gt;"",SUMPRODUCT((AKW3:AKW54=AIL66)*(AKZ3:AKZ54=AIL67)*(ALA3:ALA54="D"))+SUMPRODUCT((AKW3:AKW54=AIL66)*(AKZ3:AKZ54=AIL64)*(ALA3:ALA54="D"))+SUMPRODUCT((AKW3:AKW54=AIL66)*(AKZ3:AKZ54=AIL65)*(ALA3:ALA54="D"))+SUMPRODUCT((AKW3:AKW54=AIL67)*(AKZ3:AKZ54=AIL66)*(ALA3:ALA54="D"))+SUMPRODUCT((AKW3:AKW54=AIL64)*(AKZ3:AKZ54=AIL66)*(ALA3:ALA54="D"))+SUMPRODUCT((AKW3:AKW54=AIL65)*(AKZ3:AKZ54=AIL66)*(ALA3:ALA54="D")),"")</f>
        <v/>
      </c>
      <c r="AIO66" s="385" t="str">
        <f ca="1">IF(AIL66&lt;&gt;"",SUMPRODUCT((AKW3:AKW54=AIL66)*(AKZ3:AKZ54=AIL67)*(ALA3:ALA54="L"))+SUMPRODUCT((AKW3:AKW54=AIL66)*(AKZ3:AKZ54=AIL64)*(ALA3:ALA54="L"))+SUMPRODUCT((AKW3:AKW54=AIL66)*(AKZ3:AKZ54=AIL65)*(ALA3:ALA54="L"))+SUMPRODUCT((AKW3:AKW54=AIL67)*(AKZ3:AKZ54=AIL66)*(ALB3:ALB54="L"))+SUMPRODUCT((AKW3:AKW54=AIL64)*(AKZ3:AKZ54=AIL66)*(ALB3:ALB54="L"))+SUMPRODUCT((AKW3:AKW54=AIL65)*(AKZ3:AKZ54=AIL66)*(ALB3:ALB54="L")),"")</f>
        <v/>
      </c>
      <c r="AIP66" s="385">
        <f ca="1">SUMPRODUCT((AKW3:AKW54=AIL66)*(AKZ3:AKZ54=AIL67)*AKX3:AKX54)+SUMPRODUCT((AKW3:AKW54=AIL66)*(AKZ3:AKZ54=AIL63)*AKX3:AKX54)+SUMPRODUCT((AKW3:AKW54=AIL66)*(AKZ3:AKZ54=AIL64)*AKX3:AKX54)+SUMPRODUCT((AKW3:AKW54=AIL66)*(AKZ3:AKZ54=AIL65)*AKX3:AKX54)+SUMPRODUCT((AKW3:AKW54=AIL67)*(AKZ3:AKZ54=AIL66)*AKY3:AKY54)+SUMPRODUCT((AKW3:AKW54=AIL63)*(AKZ3:AKZ54=AIL66)*AKY3:AKY54)+SUMPRODUCT((AKW3:AKW54=AIL64)*(AKZ3:AKZ54=AIL66)*AKY3:AKY54)+SUMPRODUCT((AKW3:AKW54=AIL65)*(AKZ3:AKZ54=AIL66)*AKY3:AKY54)</f>
        <v>0</v>
      </c>
      <c r="AIQ66" s="385">
        <f ca="1">SUMPRODUCT((AKW3:AKW54=AIL66)*(AKZ3:AKZ54=AIL67)*AKY3:AKY54)+SUMPRODUCT((AKW3:AKW54=AIL66)*(AKZ3:AKZ54=AIL63)*AKY3:AKY54)+SUMPRODUCT((AKW3:AKW54=AIL66)*(AKZ3:AKZ54=AIL64)*AKY3:AKY54)+SUMPRODUCT((AKW3:AKW54=AIL66)*(AKZ3:AKZ54=AIL65)*AKY3:AKY54)+SUMPRODUCT((AKW3:AKW54=AIL67)*(AKZ3:AKZ54=AIL66)*AKX3:AKX54)+SUMPRODUCT((AKW3:AKW54=AIL63)*(AKZ3:AKZ54=AIL66)*AKX3:AKX54)+SUMPRODUCT((AKW3:AKW54=AIL64)*(AKZ3:AKZ54=AIL66)*AKX3:AKX54)+SUMPRODUCT((AKW3:AKW54=AIL65)*(AKZ3:AKZ54=AIL66)*AKX3:AKX54)</f>
        <v>0</v>
      </c>
      <c r="AIR66" s="385">
        <f t="shared" ca="1" si="5971"/>
        <v>1000</v>
      </c>
      <c r="AIS66" s="385" t="str">
        <f t="shared" ca="1" si="5972"/>
        <v/>
      </c>
      <c r="AIT66" s="385" t="str">
        <f ca="1">IF(AIL66&lt;&gt;"",VLOOKUP(AIL66,AGY4:AHE52,7,FALSE),"")</f>
        <v/>
      </c>
      <c r="AIU66" s="385" t="str">
        <f ca="1">IF(AIL66&lt;&gt;"",VLOOKUP(AIL66,AGY4:AHE52,5,FALSE),"")</f>
        <v/>
      </c>
      <c r="AIV66" s="385" t="str">
        <f ca="1">IF(AIL66&lt;&gt;"",VLOOKUP(AIL66,AGY4:AHG52,9,FALSE),"")</f>
        <v/>
      </c>
      <c r="AIW66" s="385" t="str">
        <f t="shared" ca="1" si="5973"/>
        <v/>
      </c>
      <c r="AIX66" s="385" t="str">
        <f t="shared" ref="AIX66" ca="1" si="6273">IF(AIL66&lt;&gt;"",RANK(AIW66,AIW63:AIW66),"")</f>
        <v/>
      </c>
      <c r="AIY66" s="385" t="str">
        <f t="shared" ref="AIY66" ca="1" si="6274">IF(AIL66&lt;&gt;"",SUMPRODUCT((AIW63:AIW66=AIW66)*(AIR63:AIR66&gt;AIR66)),"")</f>
        <v/>
      </c>
      <c r="AIZ66" s="385" t="str">
        <f t="shared" ref="AIZ66" ca="1" si="6275">IF(AIL66&lt;&gt;"",SUMPRODUCT((AIW63:AIW66=AIW66)*(AIR63:AIR66=AIR66)*(AIP63:AIP66&gt;AIP66)),"")</f>
        <v/>
      </c>
      <c r="AJA66" s="385" t="str">
        <f t="shared" ref="AJA66" ca="1" si="6276">IF(AIL66&lt;&gt;"",SUMPRODUCT((AIW63:AIW66=AIW66)*(AIR63:AIR66=AIR66)*(AIP63:AIP66=AIP66)*(AIT63:AIT66&gt;AIT66)),"")</f>
        <v/>
      </c>
      <c r="AJB66" s="385" t="str">
        <f t="shared" ref="AJB66" ca="1" si="6277">IF(AIL66&lt;&gt;"",SUMPRODUCT((AIW63:AIW66=AIW66)*(AIR63:AIR66=AIR66)*(AIP63:AIP66=AIP66)*(AIT63:AIT66=AIT66)*(AIU63:AIU66&gt;AIU66)),"")</f>
        <v/>
      </c>
      <c r="AJC66" s="385" t="str">
        <f t="shared" ref="AJC66" ca="1" si="6278">IF(AIL66&lt;&gt;"",SUMPRODUCT((AIW63:AIW66=AIW66)*(AIR63:AIR66=AIR66)*(AIP63:AIP66=AIP66)*(AIT63:AIT66=AIT66)*(AIU63:AIU66=AIU66)*(AIV63:AIV66&gt;AIV66)),"")</f>
        <v/>
      </c>
      <c r="AJD66" s="385" t="str">
        <f t="shared" ca="1" si="5980"/>
        <v/>
      </c>
      <c r="ALL66" s="385">
        <f ca="1">IF(COUNTIF(ALL11:ALL14,4)=4,1,SUMPRODUCT((ALL11:ALL14=ALL14)*(ALK11:ALK14=ALK14)*(ALI11:ALI14&gt;ALI14))+1)</f>
        <v>1</v>
      </c>
      <c r="ALW66" s="385">
        <f t="shared" ref="ALW66" ca="1" si="6279">IF(ALX14&lt;&gt;"",SUMPRODUCT((AME11:AME14=AME14)*(AMD11:AMD14=AMD14)*(AMB11:AMB14=AMB14)*(AMC11:AMC14=AMC14)),"")</f>
        <v>4</v>
      </c>
      <c r="ALX66" s="385" t="str">
        <f t="shared" ref="ALX66" ca="1" si="6280">IF(AND(ALW66&lt;&gt;"",ALW66&gt;1),ALX14,"")</f>
        <v>Spain</v>
      </c>
      <c r="ALY66" s="385">
        <f ca="1">SUMPRODUCT((APC3:APC54=ALX66)*(APF3:APF54=ALX67)*(APG3:APG54="W"))+SUMPRODUCT((APC3:APC54=ALX66)*(APF3:APF54=ALX63)*(APG3:APG54="W"))+SUMPRODUCT((APC3:APC54=ALX66)*(APF3:APF54=ALX64)*(APG3:APG54="W"))+SUMPRODUCT((APC3:APC54=ALX66)*(APF3:APF54=ALX65)*(APG3:APG54="W"))+SUMPRODUCT((APC3:APC54=ALX67)*(APF3:APF54=ALX66)*(APH3:APH54="W"))+SUMPRODUCT((APC3:APC54=ALX63)*(APF3:APF54=ALX66)*(APH3:APH54="W"))+SUMPRODUCT((APC3:APC54=ALX64)*(APF3:APF54=ALX66)*(APH3:APH54="W"))+SUMPRODUCT((APC3:APC54=ALX65)*(APF3:APF54=ALX66)*(APH3:APH54="W"))</f>
        <v>0</v>
      </c>
      <c r="ALZ66" s="385">
        <f ca="1">SUMPRODUCT((APC3:APC54=ALX66)*(APF3:APF54=ALX67)*(APG3:APG54="D"))+SUMPRODUCT((APC3:APC54=ALX66)*(APF3:APF54=ALX63)*(APG3:APG54="D"))+SUMPRODUCT((APC3:APC54=ALX66)*(APF3:APF54=ALX64)*(APG3:APG54="D"))+SUMPRODUCT((APC3:APC54=ALX66)*(APF3:APF54=ALX65)*(APG3:APG54="D"))+SUMPRODUCT((APC3:APC54=ALX67)*(APF3:APF54=ALX66)*(APG3:APG54="D"))+SUMPRODUCT((APC3:APC54=ALX63)*(APF3:APF54=ALX66)*(APG3:APG54="D"))+SUMPRODUCT((APC3:APC54=ALX64)*(APF3:APF54=ALX66)*(APG3:APG54="D"))+SUMPRODUCT((APC3:APC54=ALX65)*(APF3:APF54=ALX66)*(APG3:APG54="D"))</f>
        <v>0</v>
      </c>
      <c r="AMA66" s="385">
        <f ca="1">SUMPRODUCT((APC3:APC54=ALX66)*(APF3:APF54=ALX67)*(APG3:APG54="L"))+SUMPRODUCT((APC3:APC54=ALX66)*(APF3:APF54=ALX63)*(APG3:APG54="L"))+SUMPRODUCT((APC3:APC54=ALX66)*(APF3:APF54=ALX64)*(APG3:APG54="L"))+SUMPRODUCT((APC3:APC54=ALX66)*(APF3:APF54=ALX65)*(APG3:APG54="L"))+SUMPRODUCT((APC3:APC54=ALX67)*(APF3:APF54=ALX66)*(APH3:APH54="L"))+SUMPRODUCT((APC3:APC54=ALX63)*(APF3:APF54=ALX66)*(APH3:APH54="L"))+SUMPRODUCT((APC3:APC54=ALX64)*(APF3:APF54=ALX66)*(APH3:APH54="L"))+SUMPRODUCT((APC3:APC54=ALX65)*(APF3:APF54=ALX66)*(APH3:APH54="L"))</f>
        <v>0</v>
      </c>
      <c r="AMB66" s="385">
        <f ca="1">SUMPRODUCT((APC3:APC54=ALX66)*(APF3:APF54=ALX67)*APD3:APD54)+SUMPRODUCT((APC3:APC54=ALX66)*(APF3:APF54=ALX63)*APD3:APD54)+SUMPRODUCT((APC3:APC54=ALX66)*(APF3:APF54=ALX64)*APD3:APD54)+SUMPRODUCT((APC3:APC54=ALX66)*(APF3:APF54=ALX65)*APD3:APD54)+SUMPRODUCT((APC3:APC54=ALX67)*(APF3:APF54=ALX66)*APE3:APE54)+SUMPRODUCT((APC3:APC54=ALX63)*(APF3:APF54=ALX66)*APE3:APE54)+SUMPRODUCT((APC3:APC54=ALX64)*(APF3:APF54=ALX66)*APE3:APE54)+SUMPRODUCT((APC3:APC54=ALX65)*(APF3:APF54=ALX66)*APE3:APE54)</f>
        <v>0</v>
      </c>
      <c r="AMC66" s="385">
        <f ca="1">SUMPRODUCT((APC3:APC54=ALX66)*(APF3:APF54=ALX67)*APE3:APE54)+SUMPRODUCT((APC3:APC54=ALX66)*(APF3:APF54=ALX63)*APE3:APE54)+SUMPRODUCT((APC3:APC54=ALX66)*(APF3:APF54=ALX64)*APE3:APE54)+SUMPRODUCT((APC3:APC54=ALX66)*(APF3:APF54=ALX65)*APE3:APE54)+SUMPRODUCT((APC3:APC54=ALX67)*(APF3:APF54=ALX66)*APD3:APD54)+SUMPRODUCT((APC3:APC54=ALX63)*(APF3:APF54=ALX66)*APD3:APD54)+SUMPRODUCT((APC3:APC54=ALX64)*(APF3:APF54=ALX66)*APD3:APD54)+SUMPRODUCT((APC3:APC54=ALX65)*(APF3:APF54=ALX66)*APD3:APD54)</f>
        <v>0</v>
      </c>
      <c r="AMD66" s="385">
        <f t="shared" ca="1" si="5811"/>
        <v>1000</v>
      </c>
      <c r="AME66" s="385">
        <f t="shared" ca="1" si="5812"/>
        <v>0</v>
      </c>
      <c r="AMF66" s="385">
        <f ca="1">IF(ALX66&lt;&gt;"",VLOOKUP(ALX66,ALE4:ALK52,7,FALSE),"")</f>
        <v>1000</v>
      </c>
      <c r="AMG66" s="385">
        <f ca="1">IF(ALX66&lt;&gt;"",VLOOKUP(ALX66,ALE4:ALK52,5,FALSE),"")</f>
        <v>0</v>
      </c>
      <c r="AMH66" s="385">
        <f ca="1">IF(ALX66&lt;&gt;"",VLOOKUP(ALX66,ALE4:ALM52,9,FALSE),"")</f>
        <v>29</v>
      </c>
      <c r="AMI66" s="385">
        <f t="shared" ca="1" si="5813"/>
        <v>0</v>
      </c>
      <c r="AMJ66" s="385">
        <f t="shared" ref="AMJ66" ca="1" si="6281">IF(ALX66&lt;&gt;"",RANK(AMI66,AMI63:AMI66),"")</f>
        <v>1</v>
      </c>
      <c r="AMK66" s="385">
        <f t="shared" ref="AMK66" ca="1" si="6282">IF(ALX66&lt;&gt;"",SUMPRODUCT((AMI63:AMI66=AMI66)*(AMD63:AMD66&gt;AMD66)),"")</f>
        <v>0</v>
      </c>
      <c r="AML66" s="385">
        <f t="shared" ref="AML66" ca="1" si="6283">IF(ALX66&lt;&gt;"",SUMPRODUCT((AMI63:AMI66=AMI66)*(AMD63:AMD66=AMD66)*(AMB63:AMB66&gt;AMB66)),"")</f>
        <v>0</v>
      </c>
      <c r="AMM66" s="385">
        <f t="shared" ref="AMM66" ca="1" si="6284">IF(ALX66&lt;&gt;"",SUMPRODUCT((AMI63:AMI66=AMI66)*(AMD63:AMD66=AMD66)*(AMB63:AMB66=AMB66)*(AMF63:AMF66&gt;AMF66)),"")</f>
        <v>0</v>
      </c>
      <c r="AMN66" s="385">
        <f t="shared" ref="AMN66" ca="1" si="6285">IF(ALX66&lt;&gt;"",SUMPRODUCT((AMI63:AMI66=AMI66)*(AMD63:AMD66=AMD66)*(AMB63:AMB66=AMB66)*(AMF63:AMF66=AMF66)*(AMG63:AMG66&gt;AMG66)),"")</f>
        <v>0</v>
      </c>
      <c r="AMO66" s="385">
        <f t="shared" ref="AMO66" ca="1" si="6286">IF(ALX66&lt;&gt;"",SUMPRODUCT((AMI63:AMI66=AMI66)*(AMD63:AMD66=AMD66)*(AMB63:AMB66=AMB66)*(AMF63:AMF66=AMF66)*(AMG63:AMG66=AMG66)*(AMH63:AMH66&gt;AMH66)),"")</f>
        <v>0</v>
      </c>
      <c r="AMP66" s="385">
        <f t="shared" ca="1" si="5820"/>
        <v>1</v>
      </c>
      <c r="AMQ66" s="385" t="str">
        <f t="shared" ref="AMQ66" ca="1" si="6287">IF(AMR14&lt;&gt;"",SUMPRODUCT((AMY11:AMY14=AMY14)*(AMX11:AMX14=AMX14)*(AMV11:AMV14=AMV14)*(AMW11:AMW14=AMW14)),"")</f>
        <v/>
      </c>
      <c r="AMR66" s="385" t="str">
        <f t="shared" ref="AMR66" ca="1" si="6288">IF(AND(AMQ66&lt;&gt;"",AMQ66&gt;1),AMR14,"")</f>
        <v/>
      </c>
      <c r="AMS66" s="385" t="str">
        <f ca="1">IF(AMR66&lt;&gt;"",SUMPRODUCT((APC3:APC54=AMR66)*(APF3:APF54=AMR67)*(APG3:APG54="W"))+SUMPRODUCT((APC3:APC54=AMR66)*(APF3:APF54=AMR64)*(APG3:APG54="W"))+SUMPRODUCT((APC3:APC54=AMR66)*(APF3:APF54=AMR65)*(APG3:APG54="W"))+SUMPRODUCT((APC3:APC54=AMR67)*(APF3:APF54=AMR66)*(APH3:APH54="W"))+SUMPRODUCT((APC3:APC54=AMR64)*(APF3:APF54=AMR66)*(APH3:APH54="W"))+SUMPRODUCT((APC3:APC54=AMR65)*(APF3:APF54=AMR66)*(APH3:APH54="W")),"")</f>
        <v/>
      </c>
      <c r="AMT66" s="385" t="str">
        <f ca="1">IF(AMR66&lt;&gt;"",SUMPRODUCT((APC3:APC54=AMR66)*(APF3:APF54=AMR67)*(APG3:APG54="D"))+SUMPRODUCT((APC3:APC54=AMR66)*(APF3:APF54=AMR64)*(APG3:APG54="D"))+SUMPRODUCT((APC3:APC54=AMR66)*(APF3:APF54=AMR65)*(APG3:APG54="D"))+SUMPRODUCT((APC3:APC54=AMR67)*(APF3:APF54=AMR66)*(APG3:APG54="D"))+SUMPRODUCT((APC3:APC54=AMR64)*(APF3:APF54=AMR66)*(APG3:APG54="D"))+SUMPRODUCT((APC3:APC54=AMR65)*(APF3:APF54=AMR66)*(APG3:APG54="D")),"")</f>
        <v/>
      </c>
      <c r="AMU66" s="385" t="str">
        <f ca="1">IF(AMR66&lt;&gt;"",SUMPRODUCT((APC3:APC54=AMR66)*(APF3:APF54=AMR67)*(APG3:APG54="L"))+SUMPRODUCT((APC3:APC54=AMR66)*(APF3:APF54=AMR64)*(APG3:APG54="L"))+SUMPRODUCT((APC3:APC54=AMR66)*(APF3:APF54=AMR65)*(APG3:APG54="L"))+SUMPRODUCT((APC3:APC54=AMR67)*(APF3:APF54=AMR66)*(APH3:APH54="L"))+SUMPRODUCT((APC3:APC54=AMR64)*(APF3:APF54=AMR66)*(APH3:APH54="L"))+SUMPRODUCT((APC3:APC54=AMR65)*(APF3:APF54=AMR66)*(APH3:APH54="L")),"")</f>
        <v/>
      </c>
      <c r="AMV66" s="385">
        <f ca="1">SUMPRODUCT((APC3:APC54=AMR66)*(APF3:APF54=AMR67)*APD3:APD54)+SUMPRODUCT((APC3:APC54=AMR66)*(APF3:APF54=AMR63)*APD3:APD54)+SUMPRODUCT((APC3:APC54=AMR66)*(APF3:APF54=AMR64)*APD3:APD54)+SUMPRODUCT((APC3:APC54=AMR66)*(APF3:APF54=AMR65)*APD3:APD54)+SUMPRODUCT((APC3:APC54=AMR67)*(APF3:APF54=AMR66)*APE3:APE54)+SUMPRODUCT((APC3:APC54=AMR63)*(APF3:APF54=AMR66)*APE3:APE54)+SUMPRODUCT((APC3:APC54=AMR64)*(APF3:APF54=AMR66)*APE3:APE54)+SUMPRODUCT((APC3:APC54=AMR65)*(APF3:APF54=AMR66)*APE3:APE54)</f>
        <v>0</v>
      </c>
      <c r="AMW66" s="385">
        <f ca="1">SUMPRODUCT((APC3:APC54=AMR66)*(APF3:APF54=AMR67)*APE3:APE54)+SUMPRODUCT((APC3:APC54=AMR66)*(APF3:APF54=AMR63)*APE3:APE54)+SUMPRODUCT((APC3:APC54=AMR66)*(APF3:APF54=AMR64)*APE3:APE54)+SUMPRODUCT((APC3:APC54=AMR66)*(APF3:APF54=AMR65)*APE3:APE54)+SUMPRODUCT((APC3:APC54=AMR67)*(APF3:APF54=AMR66)*APD3:APD54)+SUMPRODUCT((APC3:APC54=AMR63)*(APF3:APF54=AMR66)*APD3:APD54)+SUMPRODUCT((APC3:APC54=AMR64)*(APF3:APF54=AMR66)*APD3:APD54)+SUMPRODUCT((APC3:APC54=AMR65)*(APF3:APF54=AMR66)*APD3:APD54)</f>
        <v>0</v>
      </c>
      <c r="AMX66" s="385">
        <f t="shared" ca="1" si="5991"/>
        <v>1000</v>
      </c>
      <c r="AMY66" s="385" t="str">
        <f t="shared" ca="1" si="5992"/>
        <v/>
      </c>
      <c r="AMZ66" s="385" t="str">
        <f ca="1">IF(AMR66&lt;&gt;"",VLOOKUP(AMR66,ALE4:ALK52,7,FALSE),"")</f>
        <v/>
      </c>
      <c r="ANA66" s="385" t="str">
        <f ca="1">IF(AMR66&lt;&gt;"",VLOOKUP(AMR66,ALE4:ALK52,5,FALSE),"")</f>
        <v/>
      </c>
      <c r="ANB66" s="385" t="str">
        <f ca="1">IF(AMR66&lt;&gt;"",VLOOKUP(AMR66,ALE4:ALM52,9,FALSE),"")</f>
        <v/>
      </c>
      <c r="ANC66" s="385" t="str">
        <f t="shared" ca="1" si="5993"/>
        <v/>
      </c>
      <c r="AND66" s="385" t="str">
        <f t="shared" ref="AND66" ca="1" si="6289">IF(AMR66&lt;&gt;"",RANK(ANC66,ANC63:ANC66),"")</f>
        <v/>
      </c>
      <c r="ANE66" s="385" t="str">
        <f t="shared" ref="ANE66" ca="1" si="6290">IF(AMR66&lt;&gt;"",SUMPRODUCT((ANC63:ANC66=ANC66)*(AMX63:AMX66&gt;AMX66)),"")</f>
        <v/>
      </c>
      <c r="ANF66" s="385" t="str">
        <f t="shared" ref="ANF66" ca="1" si="6291">IF(AMR66&lt;&gt;"",SUMPRODUCT((ANC63:ANC66=ANC66)*(AMX63:AMX66=AMX66)*(AMV63:AMV66&gt;AMV66)),"")</f>
        <v/>
      </c>
      <c r="ANG66" s="385" t="str">
        <f t="shared" ref="ANG66" ca="1" si="6292">IF(AMR66&lt;&gt;"",SUMPRODUCT((ANC63:ANC66=ANC66)*(AMX63:AMX66=AMX66)*(AMV63:AMV66=AMV66)*(AMZ63:AMZ66&gt;AMZ66)),"")</f>
        <v/>
      </c>
      <c r="ANH66" s="385" t="str">
        <f t="shared" ref="ANH66" ca="1" si="6293">IF(AMR66&lt;&gt;"",SUMPRODUCT((ANC63:ANC66=ANC66)*(AMX63:AMX66=AMX66)*(AMV63:AMV66=AMV66)*(AMZ63:AMZ66=AMZ66)*(ANA63:ANA66&gt;ANA66)),"")</f>
        <v/>
      </c>
      <c r="ANI66" s="385" t="str">
        <f t="shared" ref="ANI66" ca="1" si="6294">IF(AMR66&lt;&gt;"",SUMPRODUCT((ANC63:ANC66=ANC66)*(AMX63:AMX66=AMX66)*(AMV63:AMV66=AMV66)*(AMZ63:AMZ66=AMZ66)*(ANA63:ANA66=ANA66)*(ANB63:ANB66&gt;ANB66)),"")</f>
        <v/>
      </c>
      <c r="ANJ66" s="385" t="str">
        <f t="shared" ca="1" si="6000"/>
        <v/>
      </c>
      <c r="APR66" s="385">
        <f ca="1">IF(COUNTIF(APR11:APR14,4)=4,1,SUMPRODUCT((APR11:APR14=APR14)*(APQ11:APQ14=APQ14)*(APO11:APO14&gt;APO14))+1)</f>
        <v>1</v>
      </c>
      <c r="AQC66" s="385">
        <f t="shared" ref="AQC66" ca="1" si="6295">IF(AQD14&lt;&gt;"",SUMPRODUCT((AQK11:AQK14=AQK14)*(AQJ11:AQJ14=AQJ14)*(AQH11:AQH14=AQH14)*(AQI11:AQI14=AQI14)),"")</f>
        <v>4</v>
      </c>
      <c r="AQD66" s="385" t="str">
        <f t="shared" ref="AQD66" ca="1" si="6296">IF(AND(AQC66&lt;&gt;"",AQC66&gt;1),AQD14,"")</f>
        <v>Spain</v>
      </c>
      <c r="AQE66" s="385">
        <f ca="1">SUMPRODUCT((ATI3:ATI54=AQD66)*(ATL3:ATL54=AQD67)*(ATM3:ATM54="W"))+SUMPRODUCT((ATI3:ATI54=AQD66)*(ATL3:ATL54=AQD63)*(ATM3:ATM54="W"))+SUMPRODUCT((ATI3:ATI54=AQD66)*(ATL3:ATL54=AQD64)*(ATM3:ATM54="W"))+SUMPRODUCT((ATI3:ATI54=AQD66)*(ATL3:ATL54=AQD65)*(ATM3:ATM54="W"))+SUMPRODUCT((ATI3:ATI54=AQD67)*(ATL3:ATL54=AQD66)*(ATN3:ATN54="W"))+SUMPRODUCT((ATI3:ATI54=AQD63)*(ATL3:ATL54=AQD66)*(ATN3:ATN54="W"))+SUMPRODUCT((ATI3:ATI54=AQD64)*(ATL3:ATL54=AQD66)*(ATN3:ATN54="W"))+SUMPRODUCT((ATI3:ATI54=AQD65)*(ATL3:ATL54=AQD66)*(ATN3:ATN54="W"))</f>
        <v>0</v>
      </c>
      <c r="AQF66" s="385">
        <f ca="1">SUMPRODUCT((ATI3:ATI54=AQD66)*(ATL3:ATL54=AQD67)*(ATM3:ATM54="D"))+SUMPRODUCT((ATI3:ATI54=AQD66)*(ATL3:ATL54=AQD63)*(ATM3:ATM54="D"))+SUMPRODUCT((ATI3:ATI54=AQD66)*(ATL3:ATL54=AQD64)*(ATM3:ATM54="D"))+SUMPRODUCT((ATI3:ATI54=AQD66)*(ATL3:ATL54=AQD65)*(ATM3:ATM54="D"))+SUMPRODUCT((ATI3:ATI54=AQD67)*(ATL3:ATL54=AQD66)*(ATM3:ATM54="D"))+SUMPRODUCT((ATI3:ATI54=AQD63)*(ATL3:ATL54=AQD66)*(ATM3:ATM54="D"))+SUMPRODUCT((ATI3:ATI54=AQD64)*(ATL3:ATL54=AQD66)*(ATM3:ATM54="D"))+SUMPRODUCT((ATI3:ATI54=AQD65)*(ATL3:ATL54=AQD66)*(ATM3:ATM54="D"))</f>
        <v>0</v>
      </c>
      <c r="AQG66" s="385">
        <f ca="1">SUMPRODUCT((ATI3:ATI54=AQD66)*(ATL3:ATL54=AQD67)*(ATM3:ATM54="L"))+SUMPRODUCT((ATI3:ATI54=AQD66)*(ATL3:ATL54=AQD63)*(ATM3:ATM54="L"))+SUMPRODUCT((ATI3:ATI54=AQD66)*(ATL3:ATL54=AQD64)*(ATM3:ATM54="L"))+SUMPRODUCT((ATI3:ATI54=AQD66)*(ATL3:ATL54=AQD65)*(ATM3:ATM54="L"))+SUMPRODUCT((ATI3:ATI54=AQD67)*(ATL3:ATL54=AQD66)*(ATN3:ATN54="L"))+SUMPRODUCT((ATI3:ATI54=AQD63)*(ATL3:ATL54=AQD66)*(ATN3:ATN54="L"))+SUMPRODUCT((ATI3:ATI54=AQD64)*(ATL3:ATL54=AQD66)*(ATN3:ATN54="L"))+SUMPRODUCT((ATI3:ATI54=AQD65)*(ATL3:ATL54=AQD66)*(ATN3:ATN54="L"))</f>
        <v>0</v>
      </c>
      <c r="AQH66" s="385">
        <f ca="1">SUMPRODUCT((ATI3:ATI54=AQD66)*(ATL3:ATL54=AQD67)*ATJ3:ATJ54)+SUMPRODUCT((ATI3:ATI54=AQD66)*(ATL3:ATL54=AQD63)*ATJ3:ATJ54)+SUMPRODUCT((ATI3:ATI54=AQD66)*(ATL3:ATL54=AQD64)*ATJ3:ATJ54)+SUMPRODUCT((ATI3:ATI54=AQD66)*(ATL3:ATL54=AQD65)*ATJ3:ATJ54)+SUMPRODUCT((ATI3:ATI54=AQD67)*(ATL3:ATL54=AQD66)*ATK3:ATK54)+SUMPRODUCT((ATI3:ATI54=AQD63)*(ATL3:ATL54=AQD66)*ATK3:ATK54)+SUMPRODUCT((ATI3:ATI54=AQD64)*(ATL3:ATL54=AQD66)*ATK3:ATK54)+SUMPRODUCT((ATI3:ATI54=AQD65)*(ATL3:ATL54=AQD66)*ATK3:ATK54)</f>
        <v>0</v>
      </c>
      <c r="AQI66" s="385">
        <f ca="1">SUMPRODUCT((ATI3:ATI54=AQD66)*(ATL3:ATL54=AQD67)*ATK3:ATK54)+SUMPRODUCT((ATI3:ATI54=AQD66)*(ATL3:ATL54=AQD63)*ATK3:ATK54)+SUMPRODUCT((ATI3:ATI54=AQD66)*(ATL3:ATL54=AQD64)*ATK3:ATK54)+SUMPRODUCT((ATI3:ATI54=AQD66)*(ATL3:ATL54=AQD65)*ATK3:ATK54)+SUMPRODUCT((ATI3:ATI54=AQD67)*(ATL3:ATL54=AQD66)*ATJ3:ATJ54)+SUMPRODUCT((ATI3:ATI54=AQD63)*(ATL3:ATL54=AQD66)*ATJ3:ATJ54)+SUMPRODUCT((ATI3:ATI54=AQD64)*(ATL3:ATL54=AQD66)*ATJ3:ATJ54)+SUMPRODUCT((ATI3:ATI54=AQD65)*(ATL3:ATL54=AQD66)*ATJ3:ATJ54)</f>
        <v>0</v>
      </c>
      <c r="AQJ66" s="385">
        <f t="shared" ca="1" si="5823"/>
        <v>1000</v>
      </c>
      <c r="AQK66" s="385">
        <f t="shared" ca="1" si="5824"/>
        <v>0</v>
      </c>
      <c r="AQL66" s="385">
        <f ca="1">IF(AQD66&lt;&gt;"",VLOOKUP(AQD66,APK4:APQ52,7,FALSE),"")</f>
        <v>1000</v>
      </c>
      <c r="AQM66" s="385">
        <f ca="1">IF(AQD66&lt;&gt;"",VLOOKUP(AQD66,APK4:APQ52,5,FALSE),"")</f>
        <v>0</v>
      </c>
      <c r="AQN66" s="385">
        <f ca="1">IF(AQD66&lt;&gt;"",VLOOKUP(AQD66,APK4:APS52,9,FALSE),"")</f>
        <v>29</v>
      </c>
      <c r="AQO66" s="385">
        <f t="shared" ca="1" si="5825"/>
        <v>0</v>
      </c>
      <c r="AQP66" s="385">
        <f t="shared" ref="AQP66" ca="1" si="6297">IF(AQD66&lt;&gt;"",RANK(AQO66,AQO63:AQO66),"")</f>
        <v>1</v>
      </c>
      <c r="AQQ66" s="385">
        <f t="shared" ref="AQQ66" ca="1" si="6298">IF(AQD66&lt;&gt;"",SUMPRODUCT((AQO63:AQO66=AQO66)*(AQJ63:AQJ66&gt;AQJ66)),"")</f>
        <v>0</v>
      </c>
      <c r="AQR66" s="385">
        <f t="shared" ref="AQR66" ca="1" si="6299">IF(AQD66&lt;&gt;"",SUMPRODUCT((AQO63:AQO66=AQO66)*(AQJ63:AQJ66=AQJ66)*(AQH63:AQH66&gt;AQH66)),"")</f>
        <v>0</v>
      </c>
      <c r="AQS66" s="385">
        <f t="shared" ref="AQS66" ca="1" si="6300">IF(AQD66&lt;&gt;"",SUMPRODUCT((AQO63:AQO66=AQO66)*(AQJ63:AQJ66=AQJ66)*(AQH63:AQH66=AQH66)*(AQL63:AQL66&gt;AQL66)),"")</f>
        <v>0</v>
      </c>
      <c r="AQT66" s="385">
        <f t="shared" ref="AQT66" ca="1" si="6301">IF(AQD66&lt;&gt;"",SUMPRODUCT((AQO63:AQO66=AQO66)*(AQJ63:AQJ66=AQJ66)*(AQH63:AQH66=AQH66)*(AQL63:AQL66=AQL66)*(AQM63:AQM66&gt;AQM66)),"")</f>
        <v>0</v>
      </c>
      <c r="AQU66" s="385">
        <f t="shared" ref="AQU66" ca="1" si="6302">IF(AQD66&lt;&gt;"",SUMPRODUCT((AQO63:AQO66=AQO66)*(AQJ63:AQJ66=AQJ66)*(AQH63:AQH66=AQH66)*(AQL63:AQL66=AQL66)*(AQM63:AQM66=AQM66)*(AQN63:AQN66&gt;AQN66)),"")</f>
        <v>0</v>
      </c>
      <c r="AQV66" s="385">
        <f t="shared" ca="1" si="5832"/>
        <v>1</v>
      </c>
      <c r="AQW66" s="385" t="str">
        <f t="shared" ref="AQW66" ca="1" si="6303">IF(AQX14&lt;&gt;"",SUMPRODUCT((ARE11:ARE14=ARE14)*(ARD11:ARD14=ARD14)*(ARB11:ARB14=ARB14)*(ARC11:ARC14=ARC14)),"")</f>
        <v/>
      </c>
      <c r="AQX66" s="385" t="str">
        <f t="shared" ref="AQX66" ca="1" si="6304">IF(AND(AQW66&lt;&gt;"",AQW66&gt;1),AQX14,"")</f>
        <v/>
      </c>
      <c r="AQY66" s="385" t="str">
        <f ca="1">IF(AQX66&lt;&gt;"",SUMPRODUCT((ATI3:ATI54=AQX66)*(ATL3:ATL54=AQX67)*(ATM3:ATM54="W"))+SUMPRODUCT((ATI3:ATI54=AQX66)*(ATL3:ATL54=AQX64)*(ATM3:ATM54="W"))+SUMPRODUCT((ATI3:ATI54=AQX66)*(ATL3:ATL54=AQX65)*(ATM3:ATM54="W"))+SUMPRODUCT((ATI3:ATI54=AQX67)*(ATL3:ATL54=AQX66)*(ATN3:ATN54="W"))+SUMPRODUCT((ATI3:ATI54=AQX64)*(ATL3:ATL54=AQX66)*(ATN3:ATN54="W"))+SUMPRODUCT((ATI3:ATI54=AQX65)*(ATL3:ATL54=AQX66)*(ATN3:ATN54="W")),"")</f>
        <v/>
      </c>
      <c r="AQZ66" s="385" t="str">
        <f ca="1">IF(AQX66&lt;&gt;"",SUMPRODUCT((ATI3:ATI54=AQX66)*(ATL3:ATL54=AQX67)*(ATM3:ATM54="D"))+SUMPRODUCT((ATI3:ATI54=AQX66)*(ATL3:ATL54=AQX64)*(ATM3:ATM54="D"))+SUMPRODUCT((ATI3:ATI54=AQX66)*(ATL3:ATL54=AQX65)*(ATM3:ATM54="D"))+SUMPRODUCT((ATI3:ATI54=AQX67)*(ATL3:ATL54=AQX66)*(ATM3:ATM54="D"))+SUMPRODUCT((ATI3:ATI54=AQX64)*(ATL3:ATL54=AQX66)*(ATM3:ATM54="D"))+SUMPRODUCT((ATI3:ATI54=AQX65)*(ATL3:ATL54=AQX66)*(ATM3:ATM54="D")),"")</f>
        <v/>
      </c>
      <c r="ARA66" s="385" t="str">
        <f ca="1">IF(AQX66&lt;&gt;"",SUMPRODUCT((ATI3:ATI54=AQX66)*(ATL3:ATL54=AQX67)*(ATM3:ATM54="L"))+SUMPRODUCT((ATI3:ATI54=AQX66)*(ATL3:ATL54=AQX64)*(ATM3:ATM54="L"))+SUMPRODUCT((ATI3:ATI54=AQX66)*(ATL3:ATL54=AQX65)*(ATM3:ATM54="L"))+SUMPRODUCT((ATI3:ATI54=AQX67)*(ATL3:ATL54=AQX66)*(ATN3:ATN54="L"))+SUMPRODUCT((ATI3:ATI54=AQX64)*(ATL3:ATL54=AQX66)*(ATN3:ATN54="L"))+SUMPRODUCT((ATI3:ATI54=AQX65)*(ATL3:ATL54=AQX66)*(ATN3:ATN54="L")),"")</f>
        <v/>
      </c>
      <c r="ARB66" s="385">
        <f ca="1">SUMPRODUCT((ATI3:ATI54=AQX66)*(ATL3:ATL54=AQX67)*ATJ3:ATJ54)+SUMPRODUCT((ATI3:ATI54=AQX66)*(ATL3:ATL54=AQX63)*ATJ3:ATJ54)+SUMPRODUCT((ATI3:ATI54=AQX66)*(ATL3:ATL54=AQX64)*ATJ3:ATJ54)+SUMPRODUCT((ATI3:ATI54=AQX66)*(ATL3:ATL54=AQX65)*ATJ3:ATJ54)+SUMPRODUCT((ATI3:ATI54=AQX67)*(ATL3:ATL54=AQX66)*ATK3:ATK54)+SUMPRODUCT((ATI3:ATI54=AQX63)*(ATL3:ATL54=AQX66)*ATK3:ATK54)+SUMPRODUCT((ATI3:ATI54=AQX64)*(ATL3:ATL54=AQX66)*ATK3:ATK54)+SUMPRODUCT((ATI3:ATI54=AQX65)*(ATL3:ATL54=AQX66)*ATK3:ATK54)</f>
        <v>0</v>
      </c>
      <c r="ARC66" s="385">
        <f ca="1">SUMPRODUCT((ATI3:ATI54=AQX66)*(ATL3:ATL54=AQX67)*ATK3:ATK54)+SUMPRODUCT((ATI3:ATI54=AQX66)*(ATL3:ATL54=AQX63)*ATK3:ATK54)+SUMPRODUCT((ATI3:ATI54=AQX66)*(ATL3:ATL54=AQX64)*ATK3:ATK54)+SUMPRODUCT((ATI3:ATI54=AQX66)*(ATL3:ATL54=AQX65)*ATK3:ATK54)+SUMPRODUCT((ATI3:ATI54=AQX67)*(ATL3:ATL54=AQX66)*ATJ3:ATJ54)+SUMPRODUCT((ATI3:ATI54=AQX63)*(ATL3:ATL54=AQX66)*ATJ3:ATJ54)+SUMPRODUCT((ATI3:ATI54=AQX64)*(ATL3:ATL54=AQX66)*ATJ3:ATJ54)+SUMPRODUCT((ATI3:ATI54=AQX65)*(ATL3:ATL54=AQX66)*ATJ3:ATJ54)</f>
        <v>0</v>
      </c>
      <c r="ARD66" s="385">
        <f t="shared" ca="1" si="6011"/>
        <v>1000</v>
      </c>
      <c r="ARE66" s="385" t="str">
        <f t="shared" ca="1" si="6012"/>
        <v/>
      </c>
      <c r="ARF66" s="385" t="str">
        <f ca="1">IF(AQX66&lt;&gt;"",VLOOKUP(AQX66,APK4:APQ52,7,FALSE),"")</f>
        <v/>
      </c>
      <c r="ARG66" s="385" t="str">
        <f ca="1">IF(AQX66&lt;&gt;"",VLOOKUP(AQX66,APK4:APQ52,5,FALSE),"")</f>
        <v/>
      </c>
      <c r="ARH66" s="385" t="str">
        <f ca="1">IF(AQX66&lt;&gt;"",VLOOKUP(AQX66,APK4:APS52,9,FALSE),"")</f>
        <v/>
      </c>
      <c r="ARI66" s="385" t="str">
        <f t="shared" ca="1" si="6013"/>
        <v/>
      </c>
      <c r="ARJ66" s="385" t="str">
        <f t="shared" ref="ARJ66" ca="1" si="6305">IF(AQX66&lt;&gt;"",RANK(ARI66,ARI63:ARI66),"")</f>
        <v/>
      </c>
      <c r="ARK66" s="385" t="str">
        <f t="shared" ref="ARK66" ca="1" si="6306">IF(AQX66&lt;&gt;"",SUMPRODUCT((ARI63:ARI66=ARI66)*(ARD63:ARD66&gt;ARD66)),"")</f>
        <v/>
      </c>
      <c r="ARL66" s="385" t="str">
        <f t="shared" ref="ARL66" ca="1" si="6307">IF(AQX66&lt;&gt;"",SUMPRODUCT((ARI63:ARI66=ARI66)*(ARD63:ARD66=ARD66)*(ARB63:ARB66&gt;ARB66)),"")</f>
        <v/>
      </c>
      <c r="ARM66" s="385" t="str">
        <f t="shared" ref="ARM66" ca="1" si="6308">IF(AQX66&lt;&gt;"",SUMPRODUCT((ARI63:ARI66=ARI66)*(ARD63:ARD66=ARD66)*(ARB63:ARB66=ARB66)*(ARF63:ARF66&gt;ARF66)),"")</f>
        <v/>
      </c>
      <c r="ARN66" s="385" t="str">
        <f t="shared" ref="ARN66" ca="1" si="6309">IF(AQX66&lt;&gt;"",SUMPRODUCT((ARI63:ARI66=ARI66)*(ARD63:ARD66=ARD66)*(ARB63:ARB66=ARB66)*(ARF63:ARF66=ARF66)*(ARG63:ARG66&gt;ARG66)),"")</f>
        <v/>
      </c>
      <c r="ARO66" s="385" t="str">
        <f t="shared" ref="ARO66" ca="1" si="6310">IF(AQX66&lt;&gt;"",SUMPRODUCT((ARI63:ARI66=ARI66)*(ARD63:ARD66=ARD66)*(ARB63:ARB66=ARB66)*(ARF63:ARF66=ARF66)*(ARG63:ARG66=ARG66)*(ARH63:ARH66&gt;ARH66)),"")</f>
        <v/>
      </c>
      <c r="ARP66" s="385" t="str">
        <f t="shared" ca="1" si="6020"/>
        <v/>
      </c>
    </row>
    <row r="69" spans="10:1160" x14ac:dyDescent="0.25">
      <c r="U69" s="385">
        <f>IF(V70="",SUM(AH18:AM18),IF(V71="",SUM(AH19:AM19),IF(V72="",SUM(AH20:AM20),IF(V73="",SUM(AH21:AM21),0))))</f>
        <v>0</v>
      </c>
      <c r="AO69" s="385">
        <f>IF(AP71="",SUM(BB19:BG19),IF(AP72="",SUM(BB20:BG20),IF(AP73="",SUM(BB21:BG21),0)))</f>
        <v>0</v>
      </c>
      <c r="EA69" s="385">
        <f ca="1">IF(EB70="",SUM(EN18:ES18),IF(EB71="",SUM(EN19:ES19),IF(EB72="",SUM(EN20:ES20),IF(EB73="",SUM(EN21:ES21),0))))</f>
        <v>0</v>
      </c>
      <c r="EU69" s="385">
        <f ca="1">IF(EV71="",SUM(FH19:FM19),IF(EV72="",SUM(FH20:FM20),IF(EV73="",SUM(FH21:FM21),0)))</f>
        <v>0</v>
      </c>
      <c r="IG69" s="385">
        <f t="shared" ref="IG69" ca="1" si="6311">IF(IH70="",SUM(IT18:IY18),IF(IH71="",SUM(IT19:IY19),IF(IH72="",SUM(IT20:IY20),IF(IH73="",SUM(IT21:IY21),0))))</f>
        <v>0</v>
      </c>
      <c r="JA69" s="385">
        <f t="shared" ref="JA69" ca="1" si="6312">IF(JB71="",SUM(JN19:JS19),IF(JB72="",SUM(JN20:JS20),IF(JB73="",SUM(JN21:JS21),0)))</f>
        <v>0</v>
      </c>
      <c r="MM69" s="385">
        <f t="shared" ref="MM69" ca="1" si="6313">IF(MN70="",SUM(MZ18:NE18),IF(MN71="",SUM(MZ19:NE19),IF(MN72="",SUM(MZ20:NE20),IF(MN73="",SUM(MZ21:NE21),0))))</f>
        <v>0</v>
      </c>
      <c r="NG69" s="385">
        <f t="shared" ref="NG69" ca="1" si="6314">IF(NH71="",SUM(NT19:NY19),IF(NH72="",SUM(NT20:NY20),IF(NH73="",SUM(NT21:NY21),0)))</f>
        <v>0</v>
      </c>
      <c r="QS69" s="385">
        <f t="shared" ref="QS69" ca="1" si="6315">IF(QT70="",SUM(RF18:RK18),IF(QT71="",SUM(RF19:RK19),IF(QT72="",SUM(RF20:RK20),IF(QT73="",SUM(RF21:RK21),0))))</f>
        <v>0</v>
      </c>
      <c r="RM69" s="385">
        <f t="shared" ref="RM69" ca="1" si="6316">IF(RN71="",SUM(RZ19:SE19),IF(RN72="",SUM(RZ20:SE20),IF(RN73="",SUM(RZ21:SE21),0)))</f>
        <v>0</v>
      </c>
      <c r="UY69" s="385">
        <f t="shared" ref="UY69" ca="1" si="6317">IF(UZ70="",SUM(VL18:VQ18),IF(UZ71="",SUM(VL19:VQ19),IF(UZ72="",SUM(VL20:VQ20),IF(UZ73="",SUM(VL21:VQ21),0))))</f>
        <v>0</v>
      </c>
      <c r="VS69" s="385">
        <f t="shared" ref="VS69" ca="1" si="6318">IF(VT71="",SUM(WF19:WK19),IF(VT72="",SUM(WF20:WK20),IF(VT73="",SUM(WF21:WK21),0)))</f>
        <v>0</v>
      </c>
      <c r="ZE69" s="385">
        <f t="shared" ref="ZE69" ca="1" si="6319">IF(ZF70="",SUM(ZR18:ZW18),IF(ZF71="",SUM(ZR19:ZW19),IF(ZF72="",SUM(ZR20:ZW20),IF(ZF73="",SUM(ZR21:ZW21),0))))</f>
        <v>0</v>
      </c>
      <c r="ZY69" s="385">
        <f t="shared" ref="ZY69" ca="1" si="6320">IF(ZZ71="",SUM(AAL19:AAQ19),IF(ZZ72="",SUM(AAL20:AAQ20),IF(ZZ73="",SUM(AAL21:AAQ21),0)))</f>
        <v>0</v>
      </c>
      <c r="ADK69" s="385">
        <f t="shared" ref="ADK69" ca="1" si="6321">IF(ADL70="",SUM(ADX18:AEC18),IF(ADL71="",SUM(ADX19:AEC19),IF(ADL72="",SUM(ADX20:AEC20),IF(ADL73="",SUM(ADX21:AEC21),0))))</f>
        <v>0</v>
      </c>
      <c r="AEE69" s="385">
        <f t="shared" ref="AEE69" ca="1" si="6322">IF(AEF71="",SUM(AER19:AEW19),IF(AEF72="",SUM(AER20:AEW20),IF(AEF73="",SUM(AER21:AEW21),0)))</f>
        <v>0</v>
      </c>
      <c r="AHQ69" s="385">
        <f t="shared" ref="AHQ69" ca="1" si="6323">IF(AHR70="",SUM(AID18:AII18),IF(AHR71="",SUM(AID19:AII19),IF(AHR72="",SUM(AID20:AII20),IF(AHR73="",SUM(AID21:AII21),0))))</f>
        <v>0</v>
      </c>
      <c r="AIK69" s="385">
        <f t="shared" ref="AIK69" ca="1" si="6324">IF(AIL71="",SUM(AIX19:AJC19),IF(AIL72="",SUM(AIX20:AJC20),IF(AIL73="",SUM(AIX21:AJC21),0)))</f>
        <v>0</v>
      </c>
      <c r="ALW69" s="385">
        <f t="shared" ref="ALW69" ca="1" si="6325">IF(ALX70="",SUM(AMJ18:AMO18),IF(ALX71="",SUM(AMJ19:AMO19),IF(ALX72="",SUM(AMJ20:AMO20),IF(ALX73="",SUM(AMJ21:AMO21),0))))</f>
        <v>0</v>
      </c>
      <c r="AMQ69" s="385">
        <f t="shared" ref="AMQ69" ca="1" si="6326">IF(AMR71="",SUM(AND19:ANI19),IF(AMR72="",SUM(AND20:ANI20),IF(AMR73="",SUM(AND21:ANI21),0)))</f>
        <v>0</v>
      </c>
      <c r="AQC69" s="385">
        <f t="shared" ref="AQC69" ca="1" si="6327">IF(AQD70="",SUM(AQP18:AQU18),IF(AQD71="",SUM(AQP19:AQU19),IF(AQD72="",SUM(AQP20:AQU20),IF(AQD73="",SUM(AQP21:AQU21),0))))</f>
        <v>0</v>
      </c>
      <c r="AQW69" s="385">
        <f t="shared" ref="AQW69" ca="1" si="6328">IF(AQX71="",SUM(ARJ19:ARO19),IF(AQX72="",SUM(ARJ20:ARO20),IF(AQX73="",SUM(ARJ21:ARO21),0)))</f>
        <v>0</v>
      </c>
    </row>
    <row r="70" spans="10:1160" x14ac:dyDescent="0.25">
      <c r="J70" s="385">
        <f>IF(COUNTIF(J18:J21,4)=4,1,SUMPRODUCT((J18:J21=J18)*(I18:I21=I18)*(G18:G21&gt;G18))+1)</f>
        <v>1</v>
      </c>
      <c r="U70" s="385">
        <f>IF(V18&lt;&gt;"",SUMPRODUCT((AC18:AC21=AC18)*(AB18:AB21=AB18)*(Z18:Z21=Z18)*(AA18:AA21=AA18)),"")</f>
        <v>4</v>
      </c>
      <c r="V70" s="385" t="str">
        <f>IF(AND(U70&lt;&gt;"",U70&gt;1),V18,"")</f>
        <v>Poland</v>
      </c>
      <c r="W70" s="385">
        <f>SUMPRODUCT((DA3:DA54=V70)*(DD3:DD54=V71)*(DE3:DE54="W"))+SUMPRODUCT((DA3:DA54=V70)*(DD3:DD54=V72)*(DE3:DE54="W"))+SUMPRODUCT((DA3:DA54=V70)*(DD3:DD54=V73)*(DE3:DE54="W"))+SUMPRODUCT((DA3:DA54=V70)*(DD3:DD54=V74)*(DE3:DE54="W"))+SUMPRODUCT((DA3:DA54=V71)*(DD3:DD54=V70)*(DF3:DF54="W"))+SUMPRODUCT((DA3:DA54=V72)*(DD3:DD54=V70)*(DF3:DF54="W"))+SUMPRODUCT((DA3:DA54=V73)*(DD3:DD54=V70)*(DF3:DF54="W"))+SUMPRODUCT((DA3:DA54=V74)*(DD3:DD54=V70)*(DF3:DF54="W"))</f>
        <v>0</v>
      </c>
      <c r="X70" s="385">
        <f>SUMPRODUCT((DA3:DA54=V70)*(DD3:DD54=V71)*(DE3:DE54="D"))+SUMPRODUCT((DA3:DA54=V70)*(DD3:DD54=V72)*(DE3:DE54="D"))+SUMPRODUCT((DA3:DA54=V70)*(DD3:DD54=V73)*(DE3:DE54="D"))+SUMPRODUCT((DA3:DA54=V70)*(DD3:DD54=V74)*(DE3:DE54="D"))+SUMPRODUCT((DA3:DA54=V71)*(DD3:DD54=V70)*(DE3:DE54="D"))+SUMPRODUCT((DA3:DA54=V72)*(DD3:DD54=V70)*(DE3:DE54="D"))+SUMPRODUCT((DA3:DA54=V73)*(DD3:DD54=V70)*(DE3:DE54="D"))+SUMPRODUCT((DA3:DA54=V74)*(DD3:DD54=V70)*(DE3:DE54="D"))</f>
        <v>0</v>
      </c>
      <c r="Y70" s="385">
        <f>SUMPRODUCT((DA3:DA54=V70)*(DD3:DD54=V71)*(DE3:DE54="L"))+SUMPRODUCT((DA3:DA54=V70)*(DD3:DD54=V72)*(DE3:DE54="L"))+SUMPRODUCT((DA3:DA54=V70)*(DD3:DD54=V73)*(DE3:DE54="L"))+SUMPRODUCT((DA3:DA54=V70)*(DD3:DD54=V74)*(DE3:DE54="L"))+SUMPRODUCT((DA3:DA54=V71)*(DD3:DD54=V70)*(DF3:DF54="L"))+SUMPRODUCT((DA3:DA54=V72)*(DD3:DD54=V70)*(DF3:DF54="L"))+SUMPRODUCT((DA3:DA54=V73)*(DD3:DD54=V70)*(DF3:DF54="L"))+SUMPRODUCT((DA3:DA54=V74)*(DD3:DD54=V70)*(DF3:DF54="L"))</f>
        <v>0</v>
      </c>
      <c r="Z70" s="385">
        <f>SUMPRODUCT((DA3:DA54=V70)*(DD3:DD54=V71)*DB3:DB54)+SUMPRODUCT((DA3:DA54=V70)*(DD3:DD54=V72)*DB3:DB54)+SUMPRODUCT((DA3:DA54=V70)*(DD3:DD54=V73)*DB3:DB54)+SUMPRODUCT((DA3:DA54=V70)*(DD3:DD54=V74)*DB3:DB54)+SUMPRODUCT((DA3:DA54=V71)*(DD3:DD54=V70)*DC3:DC54)+SUMPRODUCT((DA3:DA54=V72)*(DD3:DD54=V70)*DC3:DC54)+SUMPRODUCT((DA3:DA54=V73)*(DD3:DD54=V70)*DC3:DC54)+SUMPRODUCT((DA3:DA54=V74)*(DD3:DD54=V70)*DC3:DC54)</f>
        <v>0</v>
      </c>
      <c r="AA70" s="385">
        <f>SUMPRODUCT((DA3:DA54=V70)*(DD3:DD54=V71)*DC3:DC54)+SUMPRODUCT((DA3:DA54=V70)*(DD3:DD54=V72)*DC3:DC54)+SUMPRODUCT((DA3:DA54=V70)*(DD3:DD54=V73)*DC3:DC54)+SUMPRODUCT((DA3:DA54=V70)*(DD3:DD54=V74)*DC3:DC54)+SUMPRODUCT((DA3:DA54=V71)*(DD3:DD54=V70)*DB3:DB54)+SUMPRODUCT((DA3:DA54=V72)*(DD3:DD54=V70)*DB3:DB54)+SUMPRODUCT((DA3:DA54=V73)*(DD3:DD54=V70)*DB3:DB54)+SUMPRODUCT((DA3:DA54=V74)*(DD3:DD54=V70)*DB3:DB54)</f>
        <v>0</v>
      </c>
      <c r="AB70" s="385">
        <f>Z70-AA70+1000</f>
        <v>1000</v>
      </c>
      <c r="AC70" s="385">
        <f>IF(V70&lt;&gt;"",W70*3+X70*1,"")</f>
        <v>0</v>
      </c>
      <c r="AD70" s="385">
        <f>IF(V70&lt;&gt;"",VLOOKUP(V70,C4:I52,7,FALSE),"")</f>
        <v>1000</v>
      </c>
      <c r="AE70" s="385">
        <f>IF(V70&lt;&gt;"",VLOOKUP(V70,C4:I52,5,FALSE),"")</f>
        <v>0</v>
      </c>
      <c r="AF70" s="385">
        <f>IF(V70&lt;&gt;"",VLOOKUP(V70,C4:K52,9,FALSE),"")</f>
        <v>6</v>
      </c>
      <c r="AG70" s="385">
        <f>AC70</f>
        <v>0</v>
      </c>
      <c r="AH70" s="385">
        <f>IF(V70&lt;&gt;"",RANK(AG70,AG70:AG73),"")</f>
        <v>1</v>
      </c>
      <c r="AI70" s="385">
        <f>IF(V70&lt;&gt;"",SUMPRODUCT((AG70:AG73=AG70)*(AB70:AB73&gt;AB70)),"")</f>
        <v>0</v>
      </c>
      <c r="AJ70" s="385">
        <f>IF(V70&lt;&gt;"",SUMPRODUCT((AG70:AG73=AG70)*(AB70:AB73=AB70)*(Z70:Z73&gt;Z70)),"")</f>
        <v>0</v>
      </c>
      <c r="AK70" s="385">
        <f>IF(V70&lt;&gt;"",SUMPRODUCT((AG70:AG73=AG70)*(AB70:AB73=AB70)*(Z70:Z73=Z70)*(AD70:AD73&gt;AD70)),"")</f>
        <v>0</v>
      </c>
      <c r="AL70" s="385">
        <f>IF(V70&lt;&gt;"",SUMPRODUCT((AG70:AG73=AG70)*(AB70:AB73=AB70)*(Z70:Z73=Z70)*(AD70:AD73=AD70)*(AE70:AE73&gt;AE70)),"")</f>
        <v>0</v>
      </c>
      <c r="AM70" s="385">
        <f>IF(V70&lt;&gt;"",SUMPRODUCT((AG70:AG73=AG70)*(AB70:AB73=AB70)*(Z70:Z73=Z70)*(AD70:AD73=AD70)*(AE70:AE73=AE70)*(AF70:AF73&gt;AF70)),"")</f>
        <v>3</v>
      </c>
      <c r="AN70" s="385">
        <f>IF(V70&lt;&gt;"",SUM(AH70:AM70),"")</f>
        <v>4</v>
      </c>
      <c r="DP70" s="385">
        <f ca="1">IF(COUNTIF(DP18:DP21,4)=4,1,SUMPRODUCT((DP18:DP21=DP18)*(DO18:DO21=DO18)*(DM18:DM21&gt;DM18))+1)</f>
        <v>1</v>
      </c>
      <c r="EA70" s="385">
        <f ca="1">IF(EB18&lt;&gt;"",SUMPRODUCT((EI18:EI21=EI18)*(EH18:EH21=EH18)*(EF18:EF21=EF18)*(EG18:EG21=EG18)),"")</f>
        <v>4</v>
      </c>
      <c r="EB70" s="385" t="str">
        <f ca="1">IF(AND(EA70&lt;&gt;"",EA70&gt;1),EB18,"")</f>
        <v>Poland</v>
      </c>
      <c r="EC70" s="385">
        <f ca="1">SUMPRODUCT((HG3:HG54=EB70)*(HJ3:HJ54=EB71)*(HK3:HK54="W"))+SUMPRODUCT((HG3:HG54=EB70)*(HJ3:HJ54=EB72)*(HK3:HK54="W"))+SUMPRODUCT((HG3:HG54=EB70)*(HJ3:HJ54=EB73)*(HK3:HK54="W"))+SUMPRODUCT((HG3:HG54=EB70)*(HJ3:HJ54=EB74)*(HK3:HK54="W"))+SUMPRODUCT((HG3:HG54=EB71)*(HJ3:HJ54=EB70)*(HL3:HL54="W"))+SUMPRODUCT((HG3:HG54=EB72)*(HJ3:HJ54=EB70)*(HL3:HL54="W"))+SUMPRODUCT((HG3:HG54=EB73)*(HJ3:HJ54=EB70)*(HL3:HL54="W"))+SUMPRODUCT((HG3:HG54=EB74)*(HJ3:HJ54=EB70)*(HL3:HL54="W"))</f>
        <v>0</v>
      </c>
      <c r="ED70" s="385">
        <f ca="1">SUMPRODUCT((HG3:HG54=EB70)*(HJ3:HJ54=EB71)*(HK3:HK54="D"))+SUMPRODUCT((HG3:HG54=EB70)*(HJ3:HJ54=EB72)*(HK3:HK54="D"))+SUMPRODUCT((HG3:HG54=EB70)*(HJ3:HJ54=EB73)*(HK3:HK54="D"))+SUMPRODUCT((HG3:HG54=EB70)*(HJ3:HJ54=EB74)*(HK3:HK54="D"))+SUMPRODUCT((HG3:HG54=EB71)*(HJ3:HJ54=EB70)*(HK3:HK54="D"))+SUMPRODUCT((HG3:HG54=EB72)*(HJ3:HJ54=EB70)*(HK3:HK54="D"))+SUMPRODUCT((HG3:HG54=EB73)*(HJ3:HJ54=EB70)*(HK3:HK54="D"))+SUMPRODUCT((HG3:HG54=EB74)*(HJ3:HJ54=EB70)*(HK3:HK54="D"))</f>
        <v>0</v>
      </c>
      <c r="EE70" s="385">
        <f ca="1">SUMPRODUCT((HG3:HG54=EB70)*(HJ3:HJ54=EB71)*(HK3:HK54="L"))+SUMPRODUCT((HG3:HG54=EB70)*(HJ3:HJ54=EB72)*(HK3:HK54="L"))+SUMPRODUCT((HG3:HG54=EB70)*(HJ3:HJ54=EB73)*(HK3:HK54="L"))+SUMPRODUCT((HG3:HG54=EB70)*(HJ3:HJ54=EB74)*(HK3:HK54="L"))+SUMPRODUCT((HG3:HG54=EB71)*(HJ3:HJ54=EB70)*(HL3:HL54="L"))+SUMPRODUCT((HG3:HG54=EB72)*(HJ3:HJ54=EB70)*(HL3:HL54="L"))+SUMPRODUCT((HG3:HG54=EB73)*(HJ3:HJ54=EB70)*(HL3:HL54="L"))+SUMPRODUCT((HG3:HG54=EB74)*(HJ3:HJ54=EB70)*(HL3:HL54="L"))</f>
        <v>0</v>
      </c>
      <c r="EF70" s="385">
        <f ca="1">SUMPRODUCT((HG3:HG54=EB70)*(HJ3:HJ54=EB71)*HH3:HH54)+SUMPRODUCT((HG3:HG54=EB70)*(HJ3:HJ54=EB72)*HH3:HH54)+SUMPRODUCT((HG3:HG54=EB70)*(HJ3:HJ54=EB73)*HH3:HH54)+SUMPRODUCT((HG3:HG54=EB70)*(HJ3:HJ54=EB74)*HH3:HH54)+SUMPRODUCT((HG3:HG54=EB71)*(HJ3:HJ54=EB70)*HI3:HI54)+SUMPRODUCT((HG3:HG54=EB72)*(HJ3:HJ54=EB70)*HI3:HI54)+SUMPRODUCT((HG3:HG54=EB73)*(HJ3:HJ54=EB70)*HI3:HI54)+SUMPRODUCT((HG3:HG54=EB74)*(HJ3:HJ54=EB70)*HI3:HI54)</f>
        <v>0</v>
      </c>
      <c r="EG70" s="385">
        <f ca="1">SUMPRODUCT((HG3:HG54=EB70)*(HJ3:HJ54=EB71)*HI3:HI54)+SUMPRODUCT((HG3:HG54=EB70)*(HJ3:HJ54=EB72)*HI3:HI54)+SUMPRODUCT((HG3:HG54=EB70)*(HJ3:HJ54=EB73)*HI3:HI54)+SUMPRODUCT((HG3:HG54=EB70)*(HJ3:HJ54=EB74)*HI3:HI54)+SUMPRODUCT((HG3:HG54=EB71)*(HJ3:HJ54=EB70)*HH3:HH54)+SUMPRODUCT((HG3:HG54=EB72)*(HJ3:HJ54=EB70)*HH3:HH54)+SUMPRODUCT((HG3:HG54=EB73)*(HJ3:HJ54=EB70)*HH3:HH54)+SUMPRODUCT((HG3:HG54=EB74)*(HJ3:HJ54=EB70)*HH3:HH54)</f>
        <v>0</v>
      </c>
      <c r="EH70" s="385">
        <f ca="1">EF70-EG70+1000</f>
        <v>1000</v>
      </c>
      <c r="EI70" s="385">
        <f ca="1">IF(EB70&lt;&gt;"",EC70*3+ED70*1,"")</f>
        <v>0</v>
      </c>
      <c r="EJ70" s="385">
        <f ca="1">IF(EB70&lt;&gt;"",VLOOKUP(EB70,DI4:DO52,7,FALSE),"")</f>
        <v>1000</v>
      </c>
      <c r="EK70" s="385">
        <f ca="1">IF(EB70&lt;&gt;"",VLOOKUP(EB70,DI4:DO52,5,FALSE),"")</f>
        <v>0</v>
      </c>
      <c r="EL70" s="385">
        <f ca="1">IF(EB70&lt;&gt;"",VLOOKUP(EB70,DI4:DQ52,9,FALSE),"")</f>
        <v>6</v>
      </c>
      <c r="EM70" s="385">
        <f ca="1">EI70</f>
        <v>0</v>
      </c>
      <c r="EN70" s="385">
        <f ca="1">IF(EB70&lt;&gt;"",RANK(EM70,EM70:EM73),"")</f>
        <v>1</v>
      </c>
      <c r="EO70" s="385">
        <f ca="1">IF(EB70&lt;&gt;"",SUMPRODUCT((EM70:EM73=EM70)*(EH70:EH73&gt;EH70)),"")</f>
        <v>0</v>
      </c>
      <c r="EP70" s="385">
        <f ca="1">IF(EB70&lt;&gt;"",SUMPRODUCT((EM70:EM73=EM70)*(EH70:EH73=EH70)*(EF70:EF73&gt;EF70)),"")</f>
        <v>0</v>
      </c>
      <c r="EQ70" s="385">
        <f ca="1">IF(EB70&lt;&gt;"",SUMPRODUCT((EM70:EM73=EM70)*(EH70:EH73=EH70)*(EF70:EF73=EF70)*(EJ70:EJ73&gt;EJ70)),"")</f>
        <v>0</v>
      </c>
      <c r="ER70" s="385">
        <f ca="1">IF(EB70&lt;&gt;"",SUMPRODUCT((EM70:EM73=EM70)*(EH70:EH73=EH70)*(EF70:EF73=EF70)*(EJ70:EJ73=EJ70)*(EK70:EK73&gt;EK70)),"")</f>
        <v>0</v>
      </c>
      <c r="ES70" s="385">
        <f ca="1">IF(EB70&lt;&gt;"",SUMPRODUCT((EM70:EM73=EM70)*(EH70:EH73=EH70)*(EF70:EF73=EF70)*(EJ70:EJ73=EJ70)*(EK70:EK73=EK70)*(EL70:EL73&gt;EL70)),"")</f>
        <v>3</v>
      </c>
      <c r="ET70" s="385">
        <f ca="1">IF(EB70&lt;&gt;"",SUM(EN70:ES70),"")</f>
        <v>4</v>
      </c>
      <c r="HV70" s="385">
        <f ca="1">IF(COUNTIF(HV18:HV21,4)=4,1,SUMPRODUCT((HV18:HV21=HV18)*(HU18:HU21=HU18)*(HS18:HS21&gt;HS18))+1)</f>
        <v>1</v>
      </c>
      <c r="IG70" s="385">
        <f t="shared" ref="IG70" ca="1" si="6329">IF(IH18&lt;&gt;"",SUMPRODUCT((IO18:IO21=IO18)*(IN18:IN21=IN18)*(IL18:IL21=IL18)*(IM18:IM21=IM18)),"")</f>
        <v>4</v>
      </c>
      <c r="IH70" s="385" t="str">
        <f t="shared" ref="IH70" ca="1" si="6330">IF(AND(IG70&lt;&gt;"",IG70&gt;1),IH18,"")</f>
        <v>Poland</v>
      </c>
      <c r="II70" s="385">
        <f ca="1">SUMPRODUCT((LM3:LM54=IH70)*(LP3:LP54=IH71)*(LQ3:LQ54="W"))+SUMPRODUCT((LM3:LM54=IH70)*(LP3:LP54=IH72)*(LQ3:LQ54="W"))+SUMPRODUCT((LM3:LM54=IH70)*(LP3:LP54=IH73)*(LQ3:LQ54="W"))+SUMPRODUCT((LM3:LM54=IH70)*(LP3:LP54=IH74)*(LQ3:LQ54="W"))+SUMPRODUCT((LM3:LM54=IH71)*(LP3:LP54=IH70)*(LR3:LR54="W"))+SUMPRODUCT((LM3:LM54=IH72)*(LP3:LP54=IH70)*(LR3:LR54="W"))+SUMPRODUCT((LM3:LM54=IH73)*(LP3:LP54=IH70)*(LR3:LR54="W"))+SUMPRODUCT((LM3:LM54=IH74)*(LP3:LP54=IH70)*(LR3:LR54="W"))</f>
        <v>0</v>
      </c>
      <c r="IJ70" s="385">
        <f ca="1">SUMPRODUCT((LM3:LM54=IH70)*(LP3:LP54=IH71)*(LQ3:LQ54="D"))+SUMPRODUCT((LM3:LM54=IH70)*(LP3:LP54=IH72)*(LQ3:LQ54="D"))+SUMPRODUCT((LM3:LM54=IH70)*(LP3:LP54=IH73)*(LQ3:LQ54="D"))+SUMPRODUCT((LM3:LM54=IH70)*(LP3:LP54=IH74)*(LQ3:LQ54="D"))+SUMPRODUCT((LM3:LM54=IH71)*(LP3:LP54=IH70)*(LQ3:LQ54="D"))+SUMPRODUCT((LM3:LM54=IH72)*(LP3:LP54=IH70)*(LQ3:LQ54="D"))+SUMPRODUCT((LM3:LM54=IH73)*(LP3:LP54=IH70)*(LQ3:LQ54="D"))+SUMPRODUCT((LM3:LM54=IH74)*(LP3:LP54=IH70)*(LQ3:LQ54="D"))</f>
        <v>0</v>
      </c>
      <c r="IK70" s="385">
        <f ca="1">SUMPRODUCT((LM3:LM54=IH70)*(LP3:LP54=IH71)*(LQ3:LQ54="L"))+SUMPRODUCT((LM3:LM54=IH70)*(LP3:LP54=IH72)*(LQ3:LQ54="L"))+SUMPRODUCT((LM3:LM54=IH70)*(LP3:LP54=IH73)*(LQ3:LQ54="L"))+SUMPRODUCT((LM3:LM54=IH70)*(LP3:LP54=IH74)*(LQ3:LQ54="L"))+SUMPRODUCT((LM3:LM54=IH71)*(LP3:LP54=IH70)*(LR3:LR54="L"))+SUMPRODUCT((LM3:LM54=IH72)*(LP3:LP54=IH70)*(LR3:LR54="L"))+SUMPRODUCT((LM3:LM54=IH73)*(LP3:LP54=IH70)*(LR3:LR54="L"))+SUMPRODUCT((LM3:LM54=IH74)*(LP3:LP54=IH70)*(LR3:LR54="L"))</f>
        <v>0</v>
      </c>
      <c r="IL70" s="385">
        <f ca="1">SUMPRODUCT((LM3:LM54=IH70)*(LP3:LP54=IH71)*LN3:LN54)+SUMPRODUCT((LM3:LM54=IH70)*(LP3:LP54=IH72)*LN3:LN54)+SUMPRODUCT((LM3:LM54=IH70)*(LP3:LP54=IH73)*LN3:LN54)+SUMPRODUCT((LM3:LM54=IH70)*(LP3:LP54=IH74)*LN3:LN54)+SUMPRODUCT((LM3:LM54=IH71)*(LP3:LP54=IH70)*LO3:LO54)+SUMPRODUCT((LM3:LM54=IH72)*(LP3:LP54=IH70)*LO3:LO54)+SUMPRODUCT((LM3:LM54=IH73)*(LP3:LP54=IH70)*LO3:LO54)+SUMPRODUCT((LM3:LM54=IH74)*(LP3:LP54=IH70)*LO3:LO54)</f>
        <v>0</v>
      </c>
      <c r="IM70" s="385">
        <f ca="1">SUMPRODUCT((LM3:LM54=IH70)*(LP3:LP54=IH71)*LO3:LO54)+SUMPRODUCT((LM3:LM54=IH70)*(LP3:LP54=IH72)*LO3:LO54)+SUMPRODUCT((LM3:LM54=IH70)*(LP3:LP54=IH73)*LO3:LO54)+SUMPRODUCT((LM3:LM54=IH70)*(LP3:LP54=IH74)*LO3:LO54)+SUMPRODUCT((LM3:LM54=IH71)*(LP3:LP54=IH70)*LN3:LN54)+SUMPRODUCT((LM3:LM54=IH72)*(LP3:LP54=IH70)*LN3:LN54)+SUMPRODUCT((LM3:LM54=IH73)*(LP3:LP54=IH70)*LN3:LN54)+SUMPRODUCT((LM3:LM54=IH74)*(LP3:LP54=IH70)*LN3:LN54)</f>
        <v>0</v>
      </c>
      <c r="IN70" s="385">
        <f t="shared" ref="IN70:IN73" ca="1" si="6331">IL70-IM70+1000</f>
        <v>1000</v>
      </c>
      <c r="IO70" s="385">
        <f t="shared" ref="IO70:IO73" ca="1" si="6332">IF(IH70&lt;&gt;"",II70*3+IJ70*1,"")</f>
        <v>0</v>
      </c>
      <c r="IP70" s="385">
        <f ca="1">IF(IH70&lt;&gt;"",VLOOKUP(IH70,HO4:HU52,7,FALSE),"")</f>
        <v>1000</v>
      </c>
      <c r="IQ70" s="385">
        <f ca="1">IF(IH70&lt;&gt;"",VLOOKUP(IH70,HO4:HU52,5,FALSE),"")</f>
        <v>0</v>
      </c>
      <c r="IR70" s="385">
        <f ca="1">IF(IH70&lt;&gt;"",VLOOKUP(IH70,HO4:HW52,9,FALSE),"")</f>
        <v>6</v>
      </c>
      <c r="IS70" s="385">
        <f t="shared" ref="IS70:IS73" ca="1" si="6333">IO70</f>
        <v>0</v>
      </c>
      <c r="IT70" s="385">
        <f t="shared" ref="IT70" ca="1" si="6334">IF(IH70&lt;&gt;"",RANK(IS70,IS70:IS73),"")</f>
        <v>1</v>
      </c>
      <c r="IU70" s="385">
        <f t="shared" ref="IU70" ca="1" si="6335">IF(IH70&lt;&gt;"",SUMPRODUCT((IS70:IS73=IS70)*(IN70:IN73&gt;IN70)),"")</f>
        <v>0</v>
      </c>
      <c r="IV70" s="385">
        <f t="shared" ref="IV70" ca="1" si="6336">IF(IH70&lt;&gt;"",SUMPRODUCT((IS70:IS73=IS70)*(IN70:IN73=IN70)*(IL70:IL73&gt;IL70)),"")</f>
        <v>0</v>
      </c>
      <c r="IW70" s="385">
        <f t="shared" ref="IW70" ca="1" si="6337">IF(IH70&lt;&gt;"",SUMPRODUCT((IS70:IS73=IS70)*(IN70:IN73=IN70)*(IL70:IL73=IL70)*(IP70:IP73&gt;IP70)),"")</f>
        <v>0</v>
      </c>
      <c r="IX70" s="385">
        <f t="shared" ref="IX70" ca="1" si="6338">IF(IH70&lt;&gt;"",SUMPRODUCT((IS70:IS73=IS70)*(IN70:IN73=IN70)*(IL70:IL73=IL70)*(IP70:IP73=IP70)*(IQ70:IQ73&gt;IQ70)),"")</f>
        <v>0</v>
      </c>
      <c r="IY70" s="385">
        <f t="shared" ref="IY70" ca="1" si="6339">IF(IH70&lt;&gt;"",SUMPRODUCT((IS70:IS73=IS70)*(IN70:IN73=IN70)*(IL70:IL73=IL70)*(IP70:IP73=IP70)*(IQ70:IQ73=IQ70)*(IR70:IR73&gt;IR70)),"")</f>
        <v>3</v>
      </c>
      <c r="IZ70" s="385">
        <f t="shared" ref="IZ70:IZ73" ca="1" si="6340">IF(IH70&lt;&gt;"",SUM(IT70:IY70),"")</f>
        <v>4</v>
      </c>
      <c r="MB70" s="385">
        <f ca="1">IF(COUNTIF(MB18:MB21,4)=4,1,SUMPRODUCT((MB18:MB21=MB18)*(MA18:MA21=MA18)*(LY18:LY21&gt;LY18))+1)</f>
        <v>1</v>
      </c>
      <c r="MM70" s="385">
        <f t="shared" ref="MM70" ca="1" si="6341">IF(MN18&lt;&gt;"",SUMPRODUCT((MU18:MU21=MU18)*(MT18:MT21=MT18)*(MR18:MR21=MR18)*(MS18:MS21=MS18)),"")</f>
        <v>4</v>
      </c>
      <c r="MN70" s="385" t="str">
        <f t="shared" ref="MN70" ca="1" si="6342">IF(AND(MM70&lt;&gt;"",MM70&gt;1),MN18,"")</f>
        <v>Poland</v>
      </c>
      <c r="MO70" s="385">
        <f ca="1">SUMPRODUCT((PS3:PS54=MN70)*(PV3:PV54=MN71)*(PW3:PW54="W"))+SUMPRODUCT((PS3:PS54=MN70)*(PV3:PV54=MN72)*(PW3:PW54="W"))+SUMPRODUCT((PS3:PS54=MN70)*(PV3:PV54=MN73)*(PW3:PW54="W"))+SUMPRODUCT((PS3:PS54=MN70)*(PV3:PV54=MN74)*(PW3:PW54="W"))+SUMPRODUCT((PS3:PS54=MN71)*(PV3:PV54=MN70)*(PX3:PX54="W"))+SUMPRODUCT((PS3:PS54=MN72)*(PV3:PV54=MN70)*(PX3:PX54="W"))+SUMPRODUCT((PS3:PS54=MN73)*(PV3:PV54=MN70)*(PX3:PX54="W"))+SUMPRODUCT((PS3:PS54=MN74)*(PV3:PV54=MN70)*(PX3:PX54="W"))</f>
        <v>0</v>
      </c>
      <c r="MP70" s="385">
        <f ca="1">SUMPRODUCT((PS3:PS54=MN70)*(PV3:PV54=MN71)*(PW3:PW54="D"))+SUMPRODUCT((PS3:PS54=MN70)*(PV3:PV54=MN72)*(PW3:PW54="D"))+SUMPRODUCT((PS3:PS54=MN70)*(PV3:PV54=MN73)*(PW3:PW54="D"))+SUMPRODUCT((PS3:PS54=MN70)*(PV3:PV54=MN74)*(PW3:PW54="D"))+SUMPRODUCT((PS3:PS54=MN71)*(PV3:PV54=MN70)*(PW3:PW54="D"))+SUMPRODUCT((PS3:PS54=MN72)*(PV3:PV54=MN70)*(PW3:PW54="D"))+SUMPRODUCT((PS3:PS54=MN73)*(PV3:PV54=MN70)*(PW3:PW54="D"))+SUMPRODUCT((PS3:PS54=MN74)*(PV3:PV54=MN70)*(PW3:PW54="D"))</f>
        <v>0</v>
      </c>
      <c r="MQ70" s="385">
        <f ca="1">SUMPRODUCT((PS3:PS54=MN70)*(PV3:PV54=MN71)*(PW3:PW54="L"))+SUMPRODUCT((PS3:PS54=MN70)*(PV3:PV54=MN72)*(PW3:PW54="L"))+SUMPRODUCT((PS3:PS54=MN70)*(PV3:PV54=MN73)*(PW3:PW54="L"))+SUMPRODUCT((PS3:PS54=MN70)*(PV3:PV54=MN74)*(PW3:PW54="L"))+SUMPRODUCT((PS3:PS54=MN71)*(PV3:PV54=MN70)*(PX3:PX54="L"))+SUMPRODUCT((PS3:PS54=MN72)*(PV3:PV54=MN70)*(PX3:PX54="L"))+SUMPRODUCT((PS3:PS54=MN73)*(PV3:PV54=MN70)*(PX3:PX54="L"))+SUMPRODUCT((PS3:PS54=MN74)*(PV3:PV54=MN70)*(PX3:PX54="L"))</f>
        <v>0</v>
      </c>
      <c r="MR70" s="385">
        <f ca="1">SUMPRODUCT((PS3:PS54=MN70)*(PV3:PV54=MN71)*PT3:PT54)+SUMPRODUCT((PS3:PS54=MN70)*(PV3:PV54=MN72)*PT3:PT54)+SUMPRODUCT((PS3:PS54=MN70)*(PV3:PV54=MN73)*PT3:PT54)+SUMPRODUCT((PS3:PS54=MN70)*(PV3:PV54=MN74)*PT3:PT54)+SUMPRODUCT((PS3:PS54=MN71)*(PV3:PV54=MN70)*PU3:PU54)+SUMPRODUCT((PS3:PS54=MN72)*(PV3:PV54=MN70)*PU3:PU54)+SUMPRODUCT((PS3:PS54=MN73)*(PV3:PV54=MN70)*PU3:PU54)+SUMPRODUCT((PS3:PS54=MN74)*(PV3:PV54=MN70)*PU3:PU54)</f>
        <v>0</v>
      </c>
      <c r="MS70" s="385">
        <f ca="1">SUMPRODUCT((PS3:PS54=MN70)*(PV3:PV54=MN71)*PU3:PU54)+SUMPRODUCT((PS3:PS54=MN70)*(PV3:PV54=MN72)*PU3:PU54)+SUMPRODUCT((PS3:PS54=MN70)*(PV3:PV54=MN73)*PU3:PU54)+SUMPRODUCT((PS3:PS54=MN70)*(PV3:PV54=MN74)*PU3:PU54)+SUMPRODUCT((PS3:PS54=MN71)*(PV3:PV54=MN70)*PT3:PT54)+SUMPRODUCT((PS3:PS54=MN72)*(PV3:PV54=MN70)*PT3:PT54)+SUMPRODUCT((PS3:PS54=MN73)*(PV3:PV54=MN70)*PT3:PT54)+SUMPRODUCT((PS3:PS54=MN74)*(PV3:PV54=MN70)*PT3:PT54)</f>
        <v>0</v>
      </c>
      <c r="MT70" s="385">
        <f t="shared" ref="MT70:MT73" ca="1" si="6343">MR70-MS70+1000</f>
        <v>1000</v>
      </c>
      <c r="MU70" s="385">
        <f t="shared" ref="MU70:MU73" ca="1" si="6344">IF(MN70&lt;&gt;"",MO70*3+MP70*1,"")</f>
        <v>0</v>
      </c>
      <c r="MV70" s="385">
        <f ca="1">IF(MN70&lt;&gt;"",VLOOKUP(MN70,LU4:MA52,7,FALSE),"")</f>
        <v>1000</v>
      </c>
      <c r="MW70" s="385">
        <f ca="1">IF(MN70&lt;&gt;"",VLOOKUP(MN70,LU4:MA52,5,FALSE),"")</f>
        <v>0</v>
      </c>
      <c r="MX70" s="385">
        <f ca="1">IF(MN70&lt;&gt;"",VLOOKUP(MN70,LU4:MC52,9,FALSE),"")</f>
        <v>6</v>
      </c>
      <c r="MY70" s="385">
        <f t="shared" ref="MY70:MY73" ca="1" si="6345">MU70</f>
        <v>0</v>
      </c>
      <c r="MZ70" s="385">
        <f t="shared" ref="MZ70" ca="1" si="6346">IF(MN70&lt;&gt;"",RANK(MY70,MY70:MY73),"")</f>
        <v>1</v>
      </c>
      <c r="NA70" s="385">
        <f t="shared" ref="NA70" ca="1" si="6347">IF(MN70&lt;&gt;"",SUMPRODUCT((MY70:MY73=MY70)*(MT70:MT73&gt;MT70)),"")</f>
        <v>0</v>
      </c>
      <c r="NB70" s="385">
        <f t="shared" ref="NB70" ca="1" si="6348">IF(MN70&lt;&gt;"",SUMPRODUCT((MY70:MY73=MY70)*(MT70:MT73=MT70)*(MR70:MR73&gt;MR70)),"")</f>
        <v>0</v>
      </c>
      <c r="NC70" s="385">
        <f t="shared" ref="NC70" ca="1" si="6349">IF(MN70&lt;&gt;"",SUMPRODUCT((MY70:MY73=MY70)*(MT70:MT73=MT70)*(MR70:MR73=MR70)*(MV70:MV73&gt;MV70)),"")</f>
        <v>0</v>
      </c>
      <c r="ND70" s="385">
        <f t="shared" ref="ND70" ca="1" si="6350">IF(MN70&lt;&gt;"",SUMPRODUCT((MY70:MY73=MY70)*(MT70:MT73=MT70)*(MR70:MR73=MR70)*(MV70:MV73=MV70)*(MW70:MW73&gt;MW70)),"")</f>
        <v>0</v>
      </c>
      <c r="NE70" s="385">
        <f t="shared" ref="NE70" ca="1" si="6351">IF(MN70&lt;&gt;"",SUMPRODUCT((MY70:MY73=MY70)*(MT70:MT73=MT70)*(MR70:MR73=MR70)*(MV70:MV73=MV70)*(MW70:MW73=MW70)*(MX70:MX73&gt;MX70)),"")</f>
        <v>3</v>
      </c>
      <c r="NF70" s="385">
        <f t="shared" ref="NF70:NF73" ca="1" si="6352">IF(MN70&lt;&gt;"",SUM(MZ70:NE70),"")</f>
        <v>4</v>
      </c>
      <c r="QH70" s="385">
        <f ca="1">IF(COUNTIF(QH18:QH21,4)=4,1,SUMPRODUCT((QH18:QH21=QH18)*(QG18:QG21=QG18)*(QE18:QE21&gt;QE18))+1)</f>
        <v>1</v>
      </c>
      <c r="QS70" s="385">
        <f t="shared" ref="QS70" ca="1" si="6353">IF(QT18&lt;&gt;"",SUMPRODUCT((RA18:RA21=RA18)*(QZ18:QZ21=QZ18)*(QX18:QX21=QX18)*(QY18:QY21=QY18)),"")</f>
        <v>4</v>
      </c>
      <c r="QT70" s="385" t="str">
        <f t="shared" ref="QT70" ca="1" si="6354">IF(AND(QS70&lt;&gt;"",QS70&gt;1),QT18,"")</f>
        <v>Poland</v>
      </c>
      <c r="QU70" s="385">
        <f ca="1">SUMPRODUCT((TY3:TY54=QT70)*(UB3:UB54=QT71)*(UC3:UC54="W"))+SUMPRODUCT((TY3:TY54=QT70)*(UB3:UB54=QT72)*(UC3:UC54="W"))+SUMPRODUCT((TY3:TY54=QT70)*(UB3:UB54=QT73)*(UC3:UC54="W"))+SUMPRODUCT((TY3:TY54=QT70)*(UB3:UB54=QT74)*(UC3:UC54="W"))+SUMPRODUCT((TY3:TY54=QT71)*(UB3:UB54=QT70)*(UD3:UD54="W"))+SUMPRODUCT((TY3:TY54=QT72)*(UB3:UB54=QT70)*(UD3:UD54="W"))+SUMPRODUCT((TY3:TY54=QT73)*(UB3:UB54=QT70)*(UD3:UD54="W"))+SUMPRODUCT((TY3:TY54=QT74)*(UB3:UB54=QT70)*(UD3:UD54="W"))</f>
        <v>0</v>
      </c>
      <c r="QV70" s="385">
        <f ca="1">SUMPRODUCT((TY3:TY54=QT70)*(UB3:UB54=QT71)*(UC3:UC54="D"))+SUMPRODUCT((TY3:TY54=QT70)*(UB3:UB54=QT72)*(UC3:UC54="D"))+SUMPRODUCT((TY3:TY54=QT70)*(UB3:UB54=QT73)*(UC3:UC54="D"))+SUMPRODUCT((TY3:TY54=QT70)*(UB3:UB54=QT74)*(UC3:UC54="D"))+SUMPRODUCT((TY3:TY54=QT71)*(UB3:UB54=QT70)*(UC3:UC54="D"))+SUMPRODUCT((TY3:TY54=QT72)*(UB3:UB54=QT70)*(UC3:UC54="D"))+SUMPRODUCT((TY3:TY54=QT73)*(UB3:UB54=QT70)*(UC3:UC54="D"))+SUMPRODUCT((TY3:TY54=QT74)*(UB3:UB54=QT70)*(UC3:UC54="D"))</f>
        <v>0</v>
      </c>
      <c r="QW70" s="385">
        <f ca="1">SUMPRODUCT((TY3:TY54=QT70)*(UB3:UB54=QT71)*(UC3:UC54="L"))+SUMPRODUCT((TY3:TY54=QT70)*(UB3:UB54=QT72)*(UC3:UC54="L"))+SUMPRODUCT((TY3:TY54=QT70)*(UB3:UB54=QT73)*(UC3:UC54="L"))+SUMPRODUCT((TY3:TY54=QT70)*(UB3:UB54=QT74)*(UC3:UC54="L"))+SUMPRODUCT((TY3:TY54=QT71)*(UB3:UB54=QT70)*(UD3:UD54="L"))+SUMPRODUCT((TY3:TY54=QT72)*(UB3:UB54=QT70)*(UD3:UD54="L"))+SUMPRODUCT((TY3:TY54=QT73)*(UB3:UB54=QT70)*(UD3:UD54="L"))+SUMPRODUCT((TY3:TY54=QT74)*(UB3:UB54=QT70)*(UD3:UD54="L"))</f>
        <v>0</v>
      </c>
      <c r="QX70" s="385">
        <f ca="1">SUMPRODUCT((TY3:TY54=QT70)*(UB3:UB54=QT71)*TZ3:TZ54)+SUMPRODUCT((TY3:TY54=QT70)*(UB3:UB54=QT72)*TZ3:TZ54)+SUMPRODUCT((TY3:TY54=QT70)*(UB3:UB54=QT73)*TZ3:TZ54)+SUMPRODUCT((TY3:TY54=QT70)*(UB3:UB54=QT74)*TZ3:TZ54)+SUMPRODUCT((TY3:TY54=QT71)*(UB3:UB54=QT70)*UA3:UA54)+SUMPRODUCT((TY3:TY54=QT72)*(UB3:UB54=QT70)*UA3:UA54)+SUMPRODUCT((TY3:TY54=QT73)*(UB3:UB54=QT70)*UA3:UA54)+SUMPRODUCT((TY3:TY54=QT74)*(UB3:UB54=QT70)*UA3:UA54)</f>
        <v>0</v>
      </c>
      <c r="QY70" s="385">
        <f ca="1">SUMPRODUCT((TY3:TY54=QT70)*(UB3:UB54=QT71)*UA3:UA54)+SUMPRODUCT((TY3:TY54=QT70)*(UB3:UB54=QT72)*UA3:UA54)+SUMPRODUCT((TY3:TY54=QT70)*(UB3:UB54=QT73)*UA3:UA54)+SUMPRODUCT((TY3:TY54=QT70)*(UB3:UB54=QT74)*UA3:UA54)+SUMPRODUCT((TY3:TY54=QT71)*(UB3:UB54=QT70)*TZ3:TZ54)+SUMPRODUCT((TY3:TY54=QT72)*(UB3:UB54=QT70)*TZ3:TZ54)+SUMPRODUCT((TY3:TY54=QT73)*(UB3:UB54=QT70)*TZ3:TZ54)+SUMPRODUCT((TY3:TY54=QT74)*(UB3:UB54=QT70)*TZ3:TZ54)</f>
        <v>0</v>
      </c>
      <c r="QZ70" s="385">
        <f t="shared" ref="QZ70:QZ73" ca="1" si="6355">QX70-QY70+1000</f>
        <v>1000</v>
      </c>
      <c r="RA70" s="385">
        <f t="shared" ref="RA70:RA73" ca="1" si="6356">IF(QT70&lt;&gt;"",QU70*3+QV70*1,"")</f>
        <v>0</v>
      </c>
      <c r="RB70" s="385">
        <f ca="1">IF(QT70&lt;&gt;"",VLOOKUP(QT70,QA4:QG52,7,FALSE),"")</f>
        <v>1000</v>
      </c>
      <c r="RC70" s="385">
        <f ca="1">IF(QT70&lt;&gt;"",VLOOKUP(QT70,QA4:QG52,5,FALSE),"")</f>
        <v>0</v>
      </c>
      <c r="RD70" s="385">
        <f ca="1">IF(QT70&lt;&gt;"",VLOOKUP(QT70,QA4:QI52,9,FALSE),"")</f>
        <v>6</v>
      </c>
      <c r="RE70" s="385">
        <f t="shared" ref="RE70:RE73" ca="1" si="6357">RA70</f>
        <v>0</v>
      </c>
      <c r="RF70" s="385">
        <f t="shared" ref="RF70" ca="1" si="6358">IF(QT70&lt;&gt;"",RANK(RE70,RE70:RE73),"")</f>
        <v>1</v>
      </c>
      <c r="RG70" s="385">
        <f t="shared" ref="RG70" ca="1" si="6359">IF(QT70&lt;&gt;"",SUMPRODUCT((RE70:RE73=RE70)*(QZ70:QZ73&gt;QZ70)),"")</f>
        <v>0</v>
      </c>
      <c r="RH70" s="385">
        <f t="shared" ref="RH70" ca="1" si="6360">IF(QT70&lt;&gt;"",SUMPRODUCT((RE70:RE73=RE70)*(QZ70:QZ73=QZ70)*(QX70:QX73&gt;QX70)),"")</f>
        <v>0</v>
      </c>
      <c r="RI70" s="385">
        <f t="shared" ref="RI70" ca="1" si="6361">IF(QT70&lt;&gt;"",SUMPRODUCT((RE70:RE73=RE70)*(QZ70:QZ73=QZ70)*(QX70:QX73=QX70)*(RB70:RB73&gt;RB70)),"")</f>
        <v>0</v>
      </c>
      <c r="RJ70" s="385">
        <f t="shared" ref="RJ70" ca="1" si="6362">IF(QT70&lt;&gt;"",SUMPRODUCT((RE70:RE73=RE70)*(QZ70:QZ73=QZ70)*(QX70:QX73=QX70)*(RB70:RB73=RB70)*(RC70:RC73&gt;RC70)),"")</f>
        <v>0</v>
      </c>
      <c r="RK70" s="385">
        <f t="shared" ref="RK70" ca="1" si="6363">IF(QT70&lt;&gt;"",SUMPRODUCT((RE70:RE73=RE70)*(QZ70:QZ73=QZ70)*(QX70:QX73=QX70)*(RB70:RB73=RB70)*(RC70:RC73=RC70)*(RD70:RD73&gt;RD70)),"")</f>
        <v>3</v>
      </c>
      <c r="RL70" s="385">
        <f t="shared" ref="RL70:RL73" ca="1" si="6364">IF(QT70&lt;&gt;"",SUM(RF70:RK70),"")</f>
        <v>4</v>
      </c>
      <c r="UN70" s="385">
        <f ca="1">IF(COUNTIF(UN18:UN21,4)=4,1,SUMPRODUCT((UN18:UN21=UN18)*(UM18:UM21=UM18)*(UK18:UK21&gt;UK18))+1)</f>
        <v>1</v>
      </c>
      <c r="UY70" s="385">
        <f t="shared" ref="UY70" ca="1" si="6365">IF(UZ18&lt;&gt;"",SUMPRODUCT((VG18:VG21=VG18)*(VF18:VF21=VF18)*(VD18:VD21=VD18)*(VE18:VE21=VE18)),"")</f>
        <v>4</v>
      </c>
      <c r="UZ70" s="385" t="str">
        <f t="shared" ref="UZ70" ca="1" si="6366">IF(AND(UY70&lt;&gt;"",UY70&gt;1),UZ18,"")</f>
        <v>Poland</v>
      </c>
      <c r="VA70" s="385">
        <f ca="1">SUMPRODUCT((YE3:YE54=UZ70)*(YH3:YH54=UZ71)*(YI3:YI54="W"))+SUMPRODUCT((YE3:YE54=UZ70)*(YH3:YH54=UZ72)*(YI3:YI54="W"))+SUMPRODUCT((YE3:YE54=UZ70)*(YH3:YH54=UZ73)*(YI3:YI54="W"))+SUMPRODUCT((YE3:YE54=UZ70)*(YH3:YH54=UZ74)*(YI3:YI54="W"))+SUMPRODUCT((YE3:YE54=UZ71)*(YH3:YH54=UZ70)*(YJ3:YJ54="W"))+SUMPRODUCT((YE3:YE54=UZ72)*(YH3:YH54=UZ70)*(YJ3:YJ54="W"))+SUMPRODUCT((YE3:YE54=UZ73)*(YH3:YH54=UZ70)*(YJ3:YJ54="W"))+SUMPRODUCT((YE3:YE54=UZ74)*(YH3:YH54=UZ70)*(YJ3:YJ54="W"))</f>
        <v>0</v>
      </c>
      <c r="VB70" s="385">
        <f ca="1">SUMPRODUCT((YE3:YE54=UZ70)*(YH3:YH54=UZ71)*(YI3:YI54="D"))+SUMPRODUCT((YE3:YE54=UZ70)*(YH3:YH54=UZ72)*(YI3:YI54="D"))+SUMPRODUCT((YE3:YE54=UZ70)*(YH3:YH54=UZ73)*(YI3:YI54="D"))+SUMPRODUCT((YE3:YE54=UZ70)*(YH3:YH54=UZ74)*(YI3:YI54="D"))+SUMPRODUCT((YE3:YE54=UZ71)*(YH3:YH54=UZ70)*(YI3:YI54="D"))+SUMPRODUCT((YE3:YE54=UZ72)*(YH3:YH54=UZ70)*(YI3:YI54="D"))+SUMPRODUCT((YE3:YE54=UZ73)*(YH3:YH54=UZ70)*(YI3:YI54="D"))+SUMPRODUCT((YE3:YE54=UZ74)*(YH3:YH54=UZ70)*(YI3:YI54="D"))</f>
        <v>0</v>
      </c>
      <c r="VC70" s="385">
        <f ca="1">SUMPRODUCT((YE3:YE54=UZ70)*(YH3:YH54=UZ71)*(YI3:YI54="L"))+SUMPRODUCT((YE3:YE54=UZ70)*(YH3:YH54=UZ72)*(YI3:YI54="L"))+SUMPRODUCT((YE3:YE54=UZ70)*(YH3:YH54=UZ73)*(YI3:YI54="L"))+SUMPRODUCT((YE3:YE54=UZ70)*(YH3:YH54=UZ74)*(YI3:YI54="L"))+SUMPRODUCT((YE3:YE54=UZ71)*(YH3:YH54=UZ70)*(YJ3:YJ54="L"))+SUMPRODUCT((YE3:YE54=UZ72)*(YH3:YH54=UZ70)*(YJ3:YJ54="L"))+SUMPRODUCT((YE3:YE54=UZ73)*(YH3:YH54=UZ70)*(YJ3:YJ54="L"))+SUMPRODUCT((YE3:YE54=UZ74)*(YH3:YH54=UZ70)*(YJ3:YJ54="L"))</f>
        <v>0</v>
      </c>
      <c r="VD70" s="385">
        <f ca="1">SUMPRODUCT((YE3:YE54=UZ70)*(YH3:YH54=UZ71)*YF3:YF54)+SUMPRODUCT((YE3:YE54=UZ70)*(YH3:YH54=UZ72)*YF3:YF54)+SUMPRODUCT((YE3:YE54=UZ70)*(YH3:YH54=UZ73)*YF3:YF54)+SUMPRODUCT((YE3:YE54=UZ70)*(YH3:YH54=UZ74)*YF3:YF54)+SUMPRODUCT((YE3:YE54=UZ71)*(YH3:YH54=UZ70)*YG3:YG54)+SUMPRODUCT((YE3:YE54=UZ72)*(YH3:YH54=UZ70)*YG3:YG54)+SUMPRODUCT((YE3:YE54=UZ73)*(YH3:YH54=UZ70)*YG3:YG54)+SUMPRODUCT((YE3:YE54=UZ74)*(YH3:YH54=UZ70)*YG3:YG54)</f>
        <v>0</v>
      </c>
      <c r="VE70" s="385">
        <f ca="1">SUMPRODUCT((YE3:YE54=UZ70)*(YH3:YH54=UZ71)*YG3:YG54)+SUMPRODUCT((YE3:YE54=UZ70)*(YH3:YH54=UZ72)*YG3:YG54)+SUMPRODUCT((YE3:YE54=UZ70)*(YH3:YH54=UZ73)*YG3:YG54)+SUMPRODUCT((YE3:YE54=UZ70)*(YH3:YH54=UZ74)*YG3:YG54)+SUMPRODUCT((YE3:YE54=UZ71)*(YH3:YH54=UZ70)*YF3:YF54)+SUMPRODUCT((YE3:YE54=UZ72)*(YH3:YH54=UZ70)*YF3:YF54)+SUMPRODUCT((YE3:YE54=UZ73)*(YH3:YH54=UZ70)*YF3:YF54)+SUMPRODUCT((YE3:YE54=UZ74)*(YH3:YH54=UZ70)*YF3:YF54)</f>
        <v>0</v>
      </c>
      <c r="VF70" s="385">
        <f t="shared" ref="VF70:VF73" ca="1" si="6367">VD70-VE70+1000</f>
        <v>1000</v>
      </c>
      <c r="VG70" s="385">
        <f t="shared" ref="VG70:VG73" ca="1" si="6368">IF(UZ70&lt;&gt;"",VA70*3+VB70*1,"")</f>
        <v>0</v>
      </c>
      <c r="VH70" s="385">
        <f ca="1">IF(UZ70&lt;&gt;"",VLOOKUP(UZ70,UG4:UM52,7,FALSE),"")</f>
        <v>1000</v>
      </c>
      <c r="VI70" s="385">
        <f ca="1">IF(UZ70&lt;&gt;"",VLOOKUP(UZ70,UG4:UM52,5,FALSE),"")</f>
        <v>0</v>
      </c>
      <c r="VJ70" s="385">
        <f ca="1">IF(UZ70&lt;&gt;"",VLOOKUP(UZ70,UG4:UO52,9,FALSE),"")</f>
        <v>6</v>
      </c>
      <c r="VK70" s="385">
        <f t="shared" ref="VK70:VK73" ca="1" si="6369">VG70</f>
        <v>0</v>
      </c>
      <c r="VL70" s="385">
        <f t="shared" ref="VL70" ca="1" si="6370">IF(UZ70&lt;&gt;"",RANK(VK70,VK70:VK73),"")</f>
        <v>1</v>
      </c>
      <c r="VM70" s="385">
        <f t="shared" ref="VM70" ca="1" si="6371">IF(UZ70&lt;&gt;"",SUMPRODUCT((VK70:VK73=VK70)*(VF70:VF73&gt;VF70)),"")</f>
        <v>0</v>
      </c>
      <c r="VN70" s="385">
        <f t="shared" ref="VN70" ca="1" si="6372">IF(UZ70&lt;&gt;"",SUMPRODUCT((VK70:VK73=VK70)*(VF70:VF73=VF70)*(VD70:VD73&gt;VD70)),"")</f>
        <v>0</v>
      </c>
      <c r="VO70" s="385">
        <f t="shared" ref="VO70" ca="1" si="6373">IF(UZ70&lt;&gt;"",SUMPRODUCT((VK70:VK73=VK70)*(VF70:VF73=VF70)*(VD70:VD73=VD70)*(VH70:VH73&gt;VH70)),"")</f>
        <v>0</v>
      </c>
      <c r="VP70" s="385">
        <f t="shared" ref="VP70" ca="1" si="6374">IF(UZ70&lt;&gt;"",SUMPRODUCT((VK70:VK73=VK70)*(VF70:VF73=VF70)*(VD70:VD73=VD70)*(VH70:VH73=VH70)*(VI70:VI73&gt;VI70)),"")</f>
        <v>0</v>
      </c>
      <c r="VQ70" s="385">
        <f t="shared" ref="VQ70" ca="1" si="6375">IF(UZ70&lt;&gt;"",SUMPRODUCT((VK70:VK73=VK70)*(VF70:VF73=VF70)*(VD70:VD73=VD70)*(VH70:VH73=VH70)*(VI70:VI73=VI70)*(VJ70:VJ73&gt;VJ70)),"")</f>
        <v>3</v>
      </c>
      <c r="VR70" s="385">
        <f t="shared" ref="VR70:VR73" ca="1" si="6376">IF(UZ70&lt;&gt;"",SUM(VL70:VQ70),"")</f>
        <v>4</v>
      </c>
      <c r="YT70" s="385">
        <f ca="1">IF(COUNTIF(YT18:YT21,4)=4,1,SUMPRODUCT((YT18:YT21=YT18)*(YS18:YS21=YS18)*(YQ18:YQ21&gt;YQ18))+1)</f>
        <v>1</v>
      </c>
      <c r="ZE70" s="385">
        <f t="shared" ref="ZE70" ca="1" si="6377">IF(ZF18&lt;&gt;"",SUMPRODUCT((ZM18:ZM21=ZM18)*(ZL18:ZL21=ZL18)*(ZJ18:ZJ21=ZJ18)*(ZK18:ZK21=ZK18)),"")</f>
        <v>4</v>
      </c>
      <c r="ZF70" s="385" t="str">
        <f t="shared" ref="ZF70" ca="1" si="6378">IF(AND(ZE70&lt;&gt;"",ZE70&gt;1),ZF18,"")</f>
        <v>Poland</v>
      </c>
      <c r="ZG70" s="385">
        <f ca="1">SUMPRODUCT((ACK3:ACK54=ZF70)*(ACN3:ACN54=ZF71)*(ACO3:ACO54="W"))+SUMPRODUCT((ACK3:ACK54=ZF70)*(ACN3:ACN54=ZF72)*(ACO3:ACO54="W"))+SUMPRODUCT((ACK3:ACK54=ZF70)*(ACN3:ACN54=ZF73)*(ACO3:ACO54="W"))+SUMPRODUCT((ACK3:ACK54=ZF70)*(ACN3:ACN54=ZF74)*(ACO3:ACO54="W"))+SUMPRODUCT((ACK3:ACK54=ZF71)*(ACN3:ACN54=ZF70)*(ACP3:ACP54="W"))+SUMPRODUCT((ACK3:ACK54=ZF72)*(ACN3:ACN54=ZF70)*(ACP3:ACP54="W"))+SUMPRODUCT((ACK3:ACK54=ZF73)*(ACN3:ACN54=ZF70)*(ACP3:ACP54="W"))+SUMPRODUCT((ACK3:ACK54=ZF74)*(ACN3:ACN54=ZF70)*(ACP3:ACP54="W"))</f>
        <v>0</v>
      </c>
      <c r="ZH70" s="385">
        <f ca="1">SUMPRODUCT((ACK3:ACK54=ZF70)*(ACN3:ACN54=ZF71)*(ACO3:ACO54="D"))+SUMPRODUCT((ACK3:ACK54=ZF70)*(ACN3:ACN54=ZF72)*(ACO3:ACO54="D"))+SUMPRODUCT((ACK3:ACK54=ZF70)*(ACN3:ACN54=ZF73)*(ACO3:ACO54="D"))+SUMPRODUCT((ACK3:ACK54=ZF70)*(ACN3:ACN54=ZF74)*(ACO3:ACO54="D"))+SUMPRODUCT((ACK3:ACK54=ZF71)*(ACN3:ACN54=ZF70)*(ACO3:ACO54="D"))+SUMPRODUCT((ACK3:ACK54=ZF72)*(ACN3:ACN54=ZF70)*(ACO3:ACO54="D"))+SUMPRODUCT((ACK3:ACK54=ZF73)*(ACN3:ACN54=ZF70)*(ACO3:ACO54="D"))+SUMPRODUCT((ACK3:ACK54=ZF74)*(ACN3:ACN54=ZF70)*(ACO3:ACO54="D"))</f>
        <v>0</v>
      </c>
      <c r="ZI70" s="385">
        <f ca="1">SUMPRODUCT((ACK3:ACK54=ZF70)*(ACN3:ACN54=ZF71)*(ACO3:ACO54="L"))+SUMPRODUCT((ACK3:ACK54=ZF70)*(ACN3:ACN54=ZF72)*(ACO3:ACO54="L"))+SUMPRODUCT((ACK3:ACK54=ZF70)*(ACN3:ACN54=ZF73)*(ACO3:ACO54="L"))+SUMPRODUCT((ACK3:ACK54=ZF70)*(ACN3:ACN54=ZF74)*(ACO3:ACO54="L"))+SUMPRODUCT((ACK3:ACK54=ZF71)*(ACN3:ACN54=ZF70)*(ACP3:ACP54="L"))+SUMPRODUCT((ACK3:ACK54=ZF72)*(ACN3:ACN54=ZF70)*(ACP3:ACP54="L"))+SUMPRODUCT((ACK3:ACK54=ZF73)*(ACN3:ACN54=ZF70)*(ACP3:ACP54="L"))+SUMPRODUCT((ACK3:ACK54=ZF74)*(ACN3:ACN54=ZF70)*(ACP3:ACP54="L"))</f>
        <v>0</v>
      </c>
      <c r="ZJ70" s="385">
        <f ca="1">SUMPRODUCT((ACK3:ACK54=ZF70)*(ACN3:ACN54=ZF71)*ACL3:ACL54)+SUMPRODUCT((ACK3:ACK54=ZF70)*(ACN3:ACN54=ZF72)*ACL3:ACL54)+SUMPRODUCT((ACK3:ACK54=ZF70)*(ACN3:ACN54=ZF73)*ACL3:ACL54)+SUMPRODUCT((ACK3:ACK54=ZF70)*(ACN3:ACN54=ZF74)*ACL3:ACL54)+SUMPRODUCT((ACK3:ACK54=ZF71)*(ACN3:ACN54=ZF70)*ACM3:ACM54)+SUMPRODUCT((ACK3:ACK54=ZF72)*(ACN3:ACN54=ZF70)*ACM3:ACM54)+SUMPRODUCT((ACK3:ACK54=ZF73)*(ACN3:ACN54=ZF70)*ACM3:ACM54)+SUMPRODUCT((ACK3:ACK54=ZF74)*(ACN3:ACN54=ZF70)*ACM3:ACM54)</f>
        <v>0</v>
      </c>
      <c r="ZK70" s="385">
        <f ca="1">SUMPRODUCT((ACK3:ACK54=ZF70)*(ACN3:ACN54=ZF71)*ACM3:ACM54)+SUMPRODUCT((ACK3:ACK54=ZF70)*(ACN3:ACN54=ZF72)*ACM3:ACM54)+SUMPRODUCT((ACK3:ACK54=ZF70)*(ACN3:ACN54=ZF73)*ACM3:ACM54)+SUMPRODUCT((ACK3:ACK54=ZF70)*(ACN3:ACN54=ZF74)*ACM3:ACM54)+SUMPRODUCT((ACK3:ACK54=ZF71)*(ACN3:ACN54=ZF70)*ACL3:ACL54)+SUMPRODUCT((ACK3:ACK54=ZF72)*(ACN3:ACN54=ZF70)*ACL3:ACL54)+SUMPRODUCT((ACK3:ACK54=ZF73)*(ACN3:ACN54=ZF70)*ACL3:ACL54)+SUMPRODUCT((ACK3:ACK54=ZF74)*(ACN3:ACN54=ZF70)*ACL3:ACL54)</f>
        <v>0</v>
      </c>
      <c r="ZL70" s="385">
        <f t="shared" ref="ZL70:ZL73" ca="1" si="6379">ZJ70-ZK70+1000</f>
        <v>1000</v>
      </c>
      <c r="ZM70" s="385">
        <f t="shared" ref="ZM70:ZM73" ca="1" si="6380">IF(ZF70&lt;&gt;"",ZG70*3+ZH70*1,"")</f>
        <v>0</v>
      </c>
      <c r="ZN70" s="385">
        <f ca="1">IF(ZF70&lt;&gt;"",VLOOKUP(ZF70,YM4:YS52,7,FALSE),"")</f>
        <v>1000</v>
      </c>
      <c r="ZO70" s="385">
        <f ca="1">IF(ZF70&lt;&gt;"",VLOOKUP(ZF70,YM4:YS52,5,FALSE),"")</f>
        <v>0</v>
      </c>
      <c r="ZP70" s="385">
        <f ca="1">IF(ZF70&lt;&gt;"",VLOOKUP(ZF70,YM4:YU52,9,FALSE),"")</f>
        <v>6</v>
      </c>
      <c r="ZQ70" s="385">
        <f t="shared" ref="ZQ70:ZQ73" ca="1" si="6381">ZM70</f>
        <v>0</v>
      </c>
      <c r="ZR70" s="385">
        <f t="shared" ref="ZR70" ca="1" si="6382">IF(ZF70&lt;&gt;"",RANK(ZQ70,ZQ70:ZQ73),"")</f>
        <v>1</v>
      </c>
      <c r="ZS70" s="385">
        <f t="shared" ref="ZS70" ca="1" si="6383">IF(ZF70&lt;&gt;"",SUMPRODUCT((ZQ70:ZQ73=ZQ70)*(ZL70:ZL73&gt;ZL70)),"")</f>
        <v>0</v>
      </c>
      <c r="ZT70" s="385">
        <f t="shared" ref="ZT70" ca="1" si="6384">IF(ZF70&lt;&gt;"",SUMPRODUCT((ZQ70:ZQ73=ZQ70)*(ZL70:ZL73=ZL70)*(ZJ70:ZJ73&gt;ZJ70)),"")</f>
        <v>0</v>
      </c>
      <c r="ZU70" s="385">
        <f t="shared" ref="ZU70" ca="1" si="6385">IF(ZF70&lt;&gt;"",SUMPRODUCT((ZQ70:ZQ73=ZQ70)*(ZL70:ZL73=ZL70)*(ZJ70:ZJ73=ZJ70)*(ZN70:ZN73&gt;ZN70)),"")</f>
        <v>0</v>
      </c>
      <c r="ZV70" s="385">
        <f t="shared" ref="ZV70" ca="1" si="6386">IF(ZF70&lt;&gt;"",SUMPRODUCT((ZQ70:ZQ73=ZQ70)*(ZL70:ZL73=ZL70)*(ZJ70:ZJ73=ZJ70)*(ZN70:ZN73=ZN70)*(ZO70:ZO73&gt;ZO70)),"")</f>
        <v>0</v>
      </c>
      <c r="ZW70" s="385">
        <f t="shared" ref="ZW70" ca="1" si="6387">IF(ZF70&lt;&gt;"",SUMPRODUCT((ZQ70:ZQ73=ZQ70)*(ZL70:ZL73=ZL70)*(ZJ70:ZJ73=ZJ70)*(ZN70:ZN73=ZN70)*(ZO70:ZO73=ZO70)*(ZP70:ZP73&gt;ZP70)),"")</f>
        <v>3</v>
      </c>
      <c r="ZX70" s="385">
        <f t="shared" ref="ZX70:ZX73" ca="1" si="6388">IF(ZF70&lt;&gt;"",SUM(ZR70:ZW70),"")</f>
        <v>4</v>
      </c>
      <c r="ACZ70" s="385">
        <f ca="1">IF(COUNTIF(ACZ18:ACZ21,4)=4,1,SUMPRODUCT((ACZ18:ACZ21=ACZ18)*(ACY18:ACY21=ACY18)*(ACW18:ACW21&gt;ACW18))+1)</f>
        <v>1</v>
      </c>
      <c r="ADK70" s="385">
        <f t="shared" ref="ADK70" ca="1" si="6389">IF(ADL18&lt;&gt;"",SUMPRODUCT((ADS18:ADS21=ADS18)*(ADR18:ADR21=ADR18)*(ADP18:ADP21=ADP18)*(ADQ18:ADQ21=ADQ18)),"")</f>
        <v>4</v>
      </c>
      <c r="ADL70" s="385" t="str">
        <f t="shared" ref="ADL70" ca="1" si="6390">IF(AND(ADK70&lt;&gt;"",ADK70&gt;1),ADL18,"")</f>
        <v>Poland</v>
      </c>
      <c r="ADM70" s="385">
        <f ca="1">SUMPRODUCT((AGQ3:AGQ54=ADL70)*(AGT3:AGT54=ADL71)*(AGU3:AGU54="W"))+SUMPRODUCT((AGQ3:AGQ54=ADL70)*(AGT3:AGT54=ADL72)*(AGU3:AGU54="W"))+SUMPRODUCT((AGQ3:AGQ54=ADL70)*(AGT3:AGT54=ADL73)*(AGU3:AGU54="W"))+SUMPRODUCT((AGQ3:AGQ54=ADL70)*(AGT3:AGT54=ADL74)*(AGU3:AGU54="W"))+SUMPRODUCT((AGQ3:AGQ54=ADL71)*(AGT3:AGT54=ADL70)*(AGV3:AGV54="W"))+SUMPRODUCT((AGQ3:AGQ54=ADL72)*(AGT3:AGT54=ADL70)*(AGV3:AGV54="W"))+SUMPRODUCT((AGQ3:AGQ54=ADL73)*(AGT3:AGT54=ADL70)*(AGV3:AGV54="W"))+SUMPRODUCT((AGQ3:AGQ54=ADL74)*(AGT3:AGT54=ADL70)*(AGV3:AGV54="W"))</f>
        <v>0</v>
      </c>
      <c r="ADN70" s="385">
        <f ca="1">SUMPRODUCT((AGQ3:AGQ54=ADL70)*(AGT3:AGT54=ADL71)*(AGU3:AGU54="D"))+SUMPRODUCT((AGQ3:AGQ54=ADL70)*(AGT3:AGT54=ADL72)*(AGU3:AGU54="D"))+SUMPRODUCT((AGQ3:AGQ54=ADL70)*(AGT3:AGT54=ADL73)*(AGU3:AGU54="D"))+SUMPRODUCT((AGQ3:AGQ54=ADL70)*(AGT3:AGT54=ADL74)*(AGU3:AGU54="D"))+SUMPRODUCT((AGQ3:AGQ54=ADL71)*(AGT3:AGT54=ADL70)*(AGU3:AGU54="D"))+SUMPRODUCT((AGQ3:AGQ54=ADL72)*(AGT3:AGT54=ADL70)*(AGU3:AGU54="D"))+SUMPRODUCT((AGQ3:AGQ54=ADL73)*(AGT3:AGT54=ADL70)*(AGU3:AGU54="D"))+SUMPRODUCT((AGQ3:AGQ54=ADL74)*(AGT3:AGT54=ADL70)*(AGU3:AGU54="D"))</f>
        <v>0</v>
      </c>
      <c r="ADO70" s="385">
        <f ca="1">SUMPRODUCT((AGQ3:AGQ54=ADL70)*(AGT3:AGT54=ADL71)*(AGU3:AGU54="L"))+SUMPRODUCT((AGQ3:AGQ54=ADL70)*(AGT3:AGT54=ADL72)*(AGU3:AGU54="L"))+SUMPRODUCT((AGQ3:AGQ54=ADL70)*(AGT3:AGT54=ADL73)*(AGU3:AGU54="L"))+SUMPRODUCT((AGQ3:AGQ54=ADL70)*(AGT3:AGT54=ADL74)*(AGU3:AGU54="L"))+SUMPRODUCT((AGQ3:AGQ54=ADL71)*(AGT3:AGT54=ADL70)*(AGV3:AGV54="L"))+SUMPRODUCT((AGQ3:AGQ54=ADL72)*(AGT3:AGT54=ADL70)*(AGV3:AGV54="L"))+SUMPRODUCT((AGQ3:AGQ54=ADL73)*(AGT3:AGT54=ADL70)*(AGV3:AGV54="L"))+SUMPRODUCT((AGQ3:AGQ54=ADL74)*(AGT3:AGT54=ADL70)*(AGV3:AGV54="L"))</f>
        <v>0</v>
      </c>
      <c r="ADP70" s="385">
        <f ca="1">SUMPRODUCT((AGQ3:AGQ54=ADL70)*(AGT3:AGT54=ADL71)*AGR3:AGR54)+SUMPRODUCT((AGQ3:AGQ54=ADL70)*(AGT3:AGT54=ADL72)*AGR3:AGR54)+SUMPRODUCT((AGQ3:AGQ54=ADL70)*(AGT3:AGT54=ADL73)*AGR3:AGR54)+SUMPRODUCT((AGQ3:AGQ54=ADL70)*(AGT3:AGT54=ADL74)*AGR3:AGR54)+SUMPRODUCT((AGQ3:AGQ54=ADL71)*(AGT3:AGT54=ADL70)*AGS3:AGS54)+SUMPRODUCT((AGQ3:AGQ54=ADL72)*(AGT3:AGT54=ADL70)*AGS3:AGS54)+SUMPRODUCT((AGQ3:AGQ54=ADL73)*(AGT3:AGT54=ADL70)*AGS3:AGS54)+SUMPRODUCT((AGQ3:AGQ54=ADL74)*(AGT3:AGT54=ADL70)*AGS3:AGS54)</f>
        <v>0</v>
      </c>
      <c r="ADQ70" s="385">
        <f ca="1">SUMPRODUCT((AGQ3:AGQ54=ADL70)*(AGT3:AGT54=ADL71)*AGS3:AGS54)+SUMPRODUCT((AGQ3:AGQ54=ADL70)*(AGT3:AGT54=ADL72)*AGS3:AGS54)+SUMPRODUCT((AGQ3:AGQ54=ADL70)*(AGT3:AGT54=ADL73)*AGS3:AGS54)+SUMPRODUCT((AGQ3:AGQ54=ADL70)*(AGT3:AGT54=ADL74)*AGS3:AGS54)+SUMPRODUCT((AGQ3:AGQ54=ADL71)*(AGT3:AGT54=ADL70)*AGR3:AGR54)+SUMPRODUCT((AGQ3:AGQ54=ADL72)*(AGT3:AGT54=ADL70)*AGR3:AGR54)+SUMPRODUCT((AGQ3:AGQ54=ADL73)*(AGT3:AGT54=ADL70)*AGR3:AGR54)+SUMPRODUCT((AGQ3:AGQ54=ADL74)*(AGT3:AGT54=ADL70)*AGR3:AGR54)</f>
        <v>0</v>
      </c>
      <c r="ADR70" s="385">
        <f t="shared" ref="ADR70:ADR73" ca="1" si="6391">ADP70-ADQ70+1000</f>
        <v>1000</v>
      </c>
      <c r="ADS70" s="385">
        <f t="shared" ref="ADS70:ADS73" ca="1" si="6392">IF(ADL70&lt;&gt;"",ADM70*3+ADN70*1,"")</f>
        <v>0</v>
      </c>
      <c r="ADT70" s="385">
        <f ca="1">IF(ADL70&lt;&gt;"",VLOOKUP(ADL70,ACS4:ACY52,7,FALSE),"")</f>
        <v>1000</v>
      </c>
      <c r="ADU70" s="385">
        <f ca="1">IF(ADL70&lt;&gt;"",VLOOKUP(ADL70,ACS4:ACY52,5,FALSE),"")</f>
        <v>0</v>
      </c>
      <c r="ADV70" s="385">
        <f ca="1">IF(ADL70&lt;&gt;"",VLOOKUP(ADL70,ACS4:ADA52,9,FALSE),"")</f>
        <v>6</v>
      </c>
      <c r="ADW70" s="385">
        <f t="shared" ref="ADW70:ADW73" ca="1" si="6393">ADS70</f>
        <v>0</v>
      </c>
      <c r="ADX70" s="385">
        <f t="shared" ref="ADX70" ca="1" si="6394">IF(ADL70&lt;&gt;"",RANK(ADW70,ADW70:ADW73),"")</f>
        <v>1</v>
      </c>
      <c r="ADY70" s="385">
        <f t="shared" ref="ADY70" ca="1" si="6395">IF(ADL70&lt;&gt;"",SUMPRODUCT((ADW70:ADW73=ADW70)*(ADR70:ADR73&gt;ADR70)),"")</f>
        <v>0</v>
      </c>
      <c r="ADZ70" s="385">
        <f t="shared" ref="ADZ70" ca="1" si="6396">IF(ADL70&lt;&gt;"",SUMPRODUCT((ADW70:ADW73=ADW70)*(ADR70:ADR73=ADR70)*(ADP70:ADP73&gt;ADP70)),"")</f>
        <v>0</v>
      </c>
      <c r="AEA70" s="385">
        <f t="shared" ref="AEA70" ca="1" si="6397">IF(ADL70&lt;&gt;"",SUMPRODUCT((ADW70:ADW73=ADW70)*(ADR70:ADR73=ADR70)*(ADP70:ADP73=ADP70)*(ADT70:ADT73&gt;ADT70)),"")</f>
        <v>0</v>
      </c>
      <c r="AEB70" s="385">
        <f t="shared" ref="AEB70" ca="1" si="6398">IF(ADL70&lt;&gt;"",SUMPRODUCT((ADW70:ADW73=ADW70)*(ADR70:ADR73=ADR70)*(ADP70:ADP73=ADP70)*(ADT70:ADT73=ADT70)*(ADU70:ADU73&gt;ADU70)),"")</f>
        <v>0</v>
      </c>
      <c r="AEC70" s="385">
        <f t="shared" ref="AEC70" ca="1" si="6399">IF(ADL70&lt;&gt;"",SUMPRODUCT((ADW70:ADW73=ADW70)*(ADR70:ADR73=ADR70)*(ADP70:ADP73=ADP70)*(ADT70:ADT73=ADT70)*(ADU70:ADU73=ADU70)*(ADV70:ADV73&gt;ADV70)),"")</f>
        <v>3</v>
      </c>
      <c r="AED70" s="385">
        <f t="shared" ref="AED70:AED73" ca="1" si="6400">IF(ADL70&lt;&gt;"",SUM(ADX70:AEC70),"")</f>
        <v>4</v>
      </c>
      <c r="AHF70" s="385">
        <f ca="1">IF(COUNTIF(AHF18:AHF21,4)=4,1,SUMPRODUCT((AHF18:AHF21=AHF18)*(AHE18:AHE21=AHE18)*(AHC18:AHC21&gt;AHC18))+1)</f>
        <v>1</v>
      </c>
      <c r="AHQ70" s="385">
        <f t="shared" ref="AHQ70" ca="1" si="6401">IF(AHR18&lt;&gt;"",SUMPRODUCT((AHY18:AHY21=AHY18)*(AHX18:AHX21=AHX18)*(AHV18:AHV21=AHV18)*(AHW18:AHW21=AHW18)),"")</f>
        <v>4</v>
      </c>
      <c r="AHR70" s="385" t="str">
        <f t="shared" ref="AHR70" ca="1" si="6402">IF(AND(AHQ70&lt;&gt;"",AHQ70&gt;1),AHR18,"")</f>
        <v>Poland</v>
      </c>
      <c r="AHS70" s="385">
        <f ca="1">SUMPRODUCT((AKW3:AKW54=AHR70)*(AKZ3:AKZ54=AHR71)*(ALA3:ALA54="W"))+SUMPRODUCT((AKW3:AKW54=AHR70)*(AKZ3:AKZ54=AHR72)*(ALA3:ALA54="W"))+SUMPRODUCT((AKW3:AKW54=AHR70)*(AKZ3:AKZ54=AHR73)*(ALA3:ALA54="W"))+SUMPRODUCT((AKW3:AKW54=AHR70)*(AKZ3:AKZ54=AHR74)*(ALA3:ALA54="W"))+SUMPRODUCT((AKW3:AKW54=AHR71)*(AKZ3:AKZ54=AHR70)*(ALB3:ALB54="W"))+SUMPRODUCT((AKW3:AKW54=AHR72)*(AKZ3:AKZ54=AHR70)*(ALB3:ALB54="W"))+SUMPRODUCT((AKW3:AKW54=AHR73)*(AKZ3:AKZ54=AHR70)*(ALB3:ALB54="W"))+SUMPRODUCT((AKW3:AKW54=AHR74)*(AKZ3:AKZ54=AHR70)*(ALB3:ALB54="W"))</f>
        <v>0</v>
      </c>
      <c r="AHT70" s="385">
        <f ca="1">SUMPRODUCT((AKW3:AKW54=AHR70)*(AKZ3:AKZ54=AHR71)*(ALA3:ALA54="D"))+SUMPRODUCT((AKW3:AKW54=AHR70)*(AKZ3:AKZ54=AHR72)*(ALA3:ALA54="D"))+SUMPRODUCT((AKW3:AKW54=AHR70)*(AKZ3:AKZ54=AHR73)*(ALA3:ALA54="D"))+SUMPRODUCT((AKW3:AKW54=AHR70)*(AKZ3:AKZ54=AHR74)*(ALA3:ALA54="D"))+SUMPRODUCT((AKW3:AKW54=AHR71)*(AKZ3:AKZ54=AHR70)*(ALA3:ALA54="D"))+SUMPRODUCT((AKW3:AKW54=AHR72)*(AKZ3:AKZ54=AHR70)*(ALA3:ALA54="D"))+SUMPRODUCT((AKW3:AKW54=AHR73)*(AKZ3:AKZ54=AHR70)*(ALA3:ALA54="D"))+SUMPRODUCT((AKW3:AKW54=AHR74)*(AKZ3:AKZ54=AHR70)*(ALA3:ALA54="D"))</f>
        <v>0</v>
      </c>
      <c r="AHU70" s="385">
        <f ca="1">SUMPRODUCT((AKW3:AKW54=AHR70)*(AKZ3:AKZ54=AHR71)*(ALA3:ALA54="L"))+SUMPRODUCT((AKW3:AKW54=AHR70)*(AKZ3:AKZ54=AHR72)*(ALA3:ALA54="L"))+SUMPRODUCT((AKW3:AKW54=AHR70)*(AKZ3:AKZ54=AHR73)*(ALA3:ALA54="L"))+SUMPRODUCT((AKW3:AKW54=AHR70)*(AKZ3:AKZ54=AHR74)*(ALA3:ALA54="L"))+SUMPRODUCT((AKW3:AKW54=AHR71)*(AKZ3:AKZ54=AHR70)*(ALB3:ALB54="L"))+SUMPRODUCT((AKW3:AKW54=AHR72)*(AKZ3:AKZ54=AHR70)*(ALB3:ALB54="L"))+SUMPRODUCT((AKW3:AKW54=AHR73)*(AKZ3:AKZ54=AHR70)*(ALB3:ALB54="L"))+SUMPRODUCT((AKW3:AKW54=AHR74)*(AKZ3:AKZ54=AHR70)*(ALB3:ALB54="L"))</f>
        <v>0</v>
      </c>
      <c r="AHV70" s="385">
        <f ca="1">SUMPRODUCT((AKW3:AKW54=AHR70)*(AKZ3:AKZ54=AHR71)*AKX3:AKX54)+SUMPRODUCT((AKW3:AKW54=AHR70)*(AKZ3:AKZ54=AHR72)*AKX3:AKX54)+SUMPRODUCT((AKW3:AKW54=AHR70)*(AKZ3:AKZ54=AHR73)*AKX3:AKX54)+SUMPRODUCT((AKW3:AKW54=AHR70)*(AKZ3:AKZ54=AHR74)*AKX3:AKX54)+SUMPRODUCT((AKW3:AKW54=AHR71)*(AKZ3:AKZ54=AHR70)*AKY3:AKY54)+SUMPRODUCT((AKW3:AKW54=AHR72)*(AKZ3:AKZ54=AHR70)*AKY3:AKY54)+SUMPRODUCT((AKW3:AKW54=AHR73)*(AKZ3:AKZ54=AHR70)*AKY3:AKY54)+SUMPRODUCT((AKW3:AKW54=AHR74)*(AKZ3:AKZ54=AHR70)*AKY3:AKY54)</f>
        <v>0</v>
      </c>
      <c r="AHW70" s="385">
        <f ca="1">SUMPRODUCT((AKW3:AKW54=AHR70)*(AKZ3:AKZ54=AHR71)*AKY3:AKY54)+SUMPRODUCT((AKW3:AKW54=AHR70)*(AKZ3:AKZ54=AHR72)*AKY3:AKY54)+SUMPRODUCT((AKW3:AKW54=AHR70)*(AKZ3:AKZ54=AHR73)*AKY3:AKY54)+SUMPRODUCT((AKW3:AKW54=AHR70)*(AKZ3:AKZ54=AHR74)*AKY3:AKY54)+SUMPRODUCT((AKW3:AKW54=AHR71)*(AKZ3:AKZ54=AHR70)*AKX3:AKX54)+SUMPRODUCT((AKW3:AKW54=AHR72)*(AKZ3:AKZ54=AHR70)*AKX3:AKX54)+SUMPRODUCT((AKW3:AKW54=AHR73)*(AKZ3:AKZ54=AHR70)*AKX3:AKX54)+SUMPRODUCT((AKW3:AKW54=AHR74)*(AKZ3:AKZ54=AHR70)*AKX3:AKX54)</f>
        <v>0</v>
      </c>
      <c r="AHX70" s="385">
        <f t="shared" ref="AHX70:AHX73" ca="1" si="6403">AHV70-AHW70+1000</f>
        <v>1000</v>
      </c>
      <c r="AHY70" s="385">
        <f t="shared" ref="AHY70:AHY73" ca="1" si="6404">IF(AHR70&lt;&gt;"",AHS70*3+AHT70*1,"")</f>
        <v>0</v>
      </c>
      <c r="AHZ70" s="385">
        <f ca="1">IF(AHR70&lt;&gt;"",VLOOKUP(AHR70,AGY4:AHE52,7,FALSE),"")</f>
        <v>1000</v>
      </c>
      <c r="AIA70" s="385">
        <f ca="1">IF(AHR70&lt;&gt;"",VLOOKUP(AHR70,AGY4:AHE52,5,FALSE),"")</f>
        <v>0</v>
      </c>
      <c r="AIB70" s="385">
        <f ca="1">IF(AHR70&lt;&gt;"",VLOOKUP(AHR70,AGY4:AHG52,9,FALSE),"")</f>
        <v>6</v>
      </c>
      <c r="AIC70" s="385">
        <f t="shared" ref="AIC70:AIC73" ca="1" si="6405">AHY70</f>
        <v>0</v>
      </c>
      <c r="AID70" s="385">
        <f t="shared" ref="AID70" ca="1" si="6406">IF(AHR70&lt;&gt;"",RANK(AIC70,AIC70:AIC73),"")</f>
        <v>1</v>
      </c>
      <c r="AIE70" s="385">
        <f t="shared" ref="AIE70" ca="1" si="6407">IF(AHR70&lt;&gt;"",SUMPRODUCT((AIC70:AIC73=AIC70)*(AHX70:AHX73&gt;AHX70)),"")</f>
        <v>0</v>
      </c>
      <c r="AIF70" s="385">
        <f t="shared" ref="AIF70" ca="1" si="6408">IF(AHR70&lt;&gt;"",SUMPRODUCT((AIC70:AIC73=AIC70)*(AHX70:AHX73=AHX70)*(AHV70:AHV73&gt;AHV70)),"")</f>
        <v>0</v>
      </c>
      <c r="AIG70" s="385">
        <f t="shared" ref="AIG70" ca="1" si="6409">IF(AHR70&lt;&gt;"",SUMPRODUCT((AIC70:AIC73=AIC70)*(AHX70:AHX73=AHX70)*(AHV70:AHV73=AHV70)*(AHZ70:AHZ73&gt;AHZ70)),"")</f>
        <v>0</v>
      </c>
      <c r="AIH70" s="385">
        <f t="shared" ref="AIH70" ca="1" si="6410">IF(AHR70&lt;&gt;"",SUMPRODUCT((AIC70:AIC73=AIC70)*(AHX70:AHX73=AHX70)*(AHV70:AHV73=AHV70)*(AHZ70:AHZ73=AHZ70)*(AIA70:AIA73&gt;AIA70)),"")</f>
        <v>0</v>
      </c>
      <c r="AII70" s="385">
        <f t="shared" ref="AII70" ca="1" si="6411">IF(AHR70&lt;&gt;"",SUMPRODUCT((AIC70:AIC73=AIC70)*(AHX70:AHX73=AHX70)*(AHV70:AHV73=AHV70)*(AHZ70:AHZ73=AHZ70)*(AIA70:AIA73=AIA70)*(AIB70:AIB73&gt;AIB70)),"")</f>
        <v>3</v>
      </c>
      <c r="AIJ70" s="385">
        <f t="shared" ref="AIJ70:AIJ73" ca="1" si="6412">IF(AHR70&lt;&gt;"",SUM(AID70:AII70),"")</f>
        <v>4</v>
      </c>
      <c r="ALL70" s="385">
        <f ca="1">IF(COUNTIF(ALL18:ALL21,4)=4,1,SUMPRODUCT((ALL18:ALL21=ALL18)*(ALK18:ALK21=ALK18)*(ALI18:ALI21&gt;ALI18))+1)</f>
        <v>1</v>
      </c>
      <c r="ALW70" s="385">
        <f t="shared" ref="ALW70" ca="1" si="6413">IF(ALX18&lt;&gt;"",SUMPRODUCT((AME18:AME21=AME18)*(AMD18:AMD21=AMD18)*(AMB18:AMB21=AMB18)*(AMC18:AMC21=AMC18)),"")</f>
        <v>4</v>
      </c>
      <c r="ALX70" s="385" t="str">
        <f t="shared" ref="ALX70" ca="1" si="6414">IF(AND(ALW70&lt;&gt;"",ALW70&gt;1),ALX18,"")</f>
        <v>Poland</v>
      </c>
      <c r="ALY70" s="385">
        <f ca="1">SUMPRODUCT((APC3:APC54=ALX70)*(APF3:APF54=ALX71)*(APG3:APG54="W"))+SUMPRODUCT((APC3:APC54=ALX70)*(APF3:APF54=ALX72)*(APG3:APG54="W"))+SUMPRODUCT((APC3:APC54=ALX70)*(APF3:APF54=ALX73)*(APG3:APG54="W"))+SUMPRODUCT((APC3:APC54=ALX70)*(APF3:APF54=ALX74)*(APG3:APG54="W"))+SUMPRODUCT((APC3:APC54=ALX71)*(APF3:APF54=ALX70)*(APH3:APH54="W"))+SUMPRODUCT((APC3:APC54=ALX72)*(APF3:APF54=ALX70)*(APH3:APH54="W"))+SUMPRODUCT((APC3:APC54=ALX73)*(APF3:APF54=ALX70)*(APH3:APH54="W"))+SUMPRODUCT((APC3:APC54=ALX74)*(APF3:APF54=ALX70)*(APH3:APH54="W"))</f>
        <v>0</v>
      </c>
      <c r="ALZ70" s="385">
        <f ca="1">SUMPRODUCT((APC3:APC54=ALX70)*(APF3:APF54=ALX71)*(APG3:APG54="D"))+SUMPRODUCT((APC3:APC54=ALX70)*(APF3:APF54=ALX72)*(APG3:APG54="D"))+SUMPRODUCT((APC3:APC54=ALX70)*(APF3:APF54=ALX73)*(APG3:APG54="D"))+SUMPRODUCT((APC3:APC54=ALX70)*(APF3:APF54=ALX74)*(APG3:APG54="D"))+SUMPRODUCT((APC3:APC54=ALX71)*(APF3:APF54=ALX70)*(APG3:APG54="D"))+SUMPRODUCT((APC3:APC54=ALX72)*(APF3:APF54=ALX70)*(APG3:APG54="D"))+SUMPRODUCT((APC3:APC54=ALX73)*(APF3:APF54=ALX70)*(APG3:APG54="D"))+SUMPRODUCT((APC3:APC54=ALX74)*(APF3:APF54=ALX70)*(APG3:APG54="D"))</f>
        <v>0</v>
      </c>
      <c r="AMA70" s="385">
        <f ca="1">SUMPRODUCT((APC3:APC54=ALX70)*(APF3:APF54=ALX71)*(APG3:APG54="L"))+SUMPRODUCT((APC3:APC54=ALX70)*(APF3:APF54=ALX72)*(APG3:APG54="L"))+SUMPRODUCT((APC3:APC54=ALX70)*(APF3:APF54=ALX73)*(APG3:APG54="L"))+SUMPRODUCT((APC3:APC54=ALX70)*(APF3:APF54=ALX74)*(APG3:APG54="L"))+SUMPRODUCT((APC3:APC54=ALX71)*(APF3:APF54=ALX70)*(APH3:APH54="L"))+SUMPRODUCT((APC3:APC54=ALX72)*(APF3:APF54=ALX70)*(APH3:APH54="L"))+SUMPRODUCT((APC3:APC54=ALX73)*(APF3:APF54=ALX70)*(APH3:APH54="L"))+SUMPRODUCT((APC3:APC54=ALX74)*(APF3:APF54=ALX70)*(APH3:APH54="L"))</f>
        <v>0</v>
      </c>
      <c r="AMB70" s="385">
        <f ca="1">SUMPRODUCT((APC3:APC54=ALX70)*(APF3:APF54=ALX71)*APD3:APD54)+SUMPRODUCT((APC3:APC54=ALX70)*(APF3:APF54=ALX72)*APD3:APD54)+SUMPRODUCT((APC3:APC54=ALX70)*(APF3:APF54=ALX73)*APD3:APD54)+SUMPRODUCT((APC3:APC54=ALX70)*(APF3:APF54=ALX74)*APD3:APD54)+SUMPRODUCT((APC3:APC54=ALX71)*(APF3:APF54=ALX70)*APE3:APE54)+SUMPRODUCT((APC3:APC54=ALX72)*(APF3:APF54=ALX70)*APE3:APE54)+SUMPRODUCT((APC3:APC54=ALX73)*(APF3:APF54=ALX70)*APE3:APE54)+SUMPRODUCT((APC3:APC54=ALX74)*(APF3:APF54=ALX70)*APE3:APE54)</f>
        <v>0</v>
      </c>
      <c r="AMC70" s="385">
        <f ca="1">SUMPRODUCT((APC3:APC54=ALX70)*(APF3:APF54=ALX71)*APE3:APE54)+SUMPRODUCT((APC3:APC54=ALX70)*(APF3:APF54=ALX72)*APE3:APE54)+SUMPRODUCT((APC3:APC54=ALX70)*(APF3:APF54=ALX73)*APE3:APE54)+SUMPRODUCT((APC3:APC54=ALX70)*(APF3:APF54=ALX74)*APE3:APE54)+SUMPRODUCT((APC3:APC54=ALX71)*(APF3:APF54=ALX70)*APD3:APD54)+SUMPRODUCT((APC3:APC54=ALX72)*(APF3:APF54=ALX70)*APD3:APD54)+SUMPRODUCT((APC3:APC54=ALX73)*(APF3:APF54=ALX70)*APD3:APD54)+SUMPRODUCT((APC3:APC54=ALX74)*(APF3:APF54=ALX70)*APD3:APD54)</f>
        <v>0</v>
      </c>
      <c r="AMD70" s="385">
        <f t="shared" ref="AMD70:AMD73" ca="1" si="6415">AMB70-AMC70+1000</f>
        <v>1000</v>
      </c>
      <c r="AME70" s="385">
        <f t="shared" ref="AME70:AME73" ca="1" si="6416">IF(ALX70&lt;&gt;"",ALY70*3+ALZ70*1,"")</f>
        <v>0</v>
      </c>
      <c r="AMF70" s="385">
        <f ca="1">IF(ALX70&lt;&gt;"",VLOOKUP(ALX70,ALE4:ALK52,7,FALSE),"")</f>
        <v>1000</v>
      </c>
      <c r="AMG70" s="385">
        <f ca="1">IF(ALX70&lt;&gt;"",VLOOKUP(ALX70,ALE4:ALK52,5,FALSE),"")</f>
        <v>0</v>
      </c>
      <c r="AMH70" s="385">
        <f ca="1">IF(ALX70&lt;&gt;"",VLOOKUP(ALX70,ALE4:ALM52,9,FALSE),"")</f>
        <v>6</v>
      </c>
      <c r="AMI70" s="385">
        <f t="shared" ref="AMI70:AMI73" ca="1" si="6417">AME70</f>
        <v>0</v>
      </c>
      <c r="AMJ70" s="385">
        <f t="shared" ref="AMJ70" ca="1" si="6418">IF(ALX70&lt;&gt;"",RANK(AMI70,AMI70:AMI73),"")</f>
        <v>1</v>
      </c>
      <c r="AMK70" s="385">
        <f t="shared" ref="AMK70" ca="1" si="6419">IF(ALX70&lt;&gt;"",SUMPRODUCT((AMI70:AMI73=AMI70)*(AMD70:AMD73&gt;AMD70)),"")</f>
        <v>0</v>
      </c>
      <c r="AML70" s="385">
        <f t="shared" ref="AML70" ca="1" si="6420">IF(ALX70&lt;&gt;"",SUMPRODUCT((AMI70:AMI73=AMI70)*(AMD70:AMD73=AMD70)*(AMB70:AMB73&gt;AMB70)),"")</f>
        <v>0</v>
      </c>
      <c r="AMM70" s="385">
        <f t="shared" ref="AMM70" ca="1" si="6421">IF(ALX70&lt;&gt;"",SUMPRODUCT((AMI70:AMI73=AMI70)*(AMD70:AMD73=AMD70)*(AMB70:AMB73=AMB70)*(AMF70:AMF73&gt;AMF70)),"")</f>
        <v>0</v>
      </c>
      <c r="AMN70" s="385">
        <f t="shared" ref="AMN70" ca="1" si="6422">IF(ALX70&lt;&gt;"",SUMPRODUCT((AMI70:AMI73=AMI70)*(AMD70:AMD73=AMD70)*(AMB70:AMB73=AMB70)*(AMF70:AMF73=AMF70)*(AMG70:AMG73&gt;AMG70)),"")</f>
        <v>0</v>
      </c>
      <c r="AMO70" s="385">
        <f t="shared" ref="AMO70" ca="1" si="6423">IF(ALX70&lt;&gt;"",SUMPRODUCT((AMI70:AMI73=AMI70)*(AMD70:AMD73=AMD70)*(AMB70:AMB73=AMB70)*(AMF70:AMF73=AMF70)*(AMG70:AMG73=AMG70)*(AMH70:AMH73&gt;AMH70)),"")</f>
        <v>3</v>
      </c>
      <c r="AMP70" s="385">
        <f t="shared" ref="AMP70:AMP73" ca="1" si="6424">IF(ALX70&lt;&gt;"",SUM(AMJ70:AMO70),"")</f>
        <v>4</v>
      </c>
      <c r="APR70" s="385">
        <f ca="1">IF(COUNTIF(APR18:APR21,4)=4,1,SUMPRODUCT((APR18:APR21=APR18)*(APQ18:APQ21=APQ18)*(APO18:APO21&gt;APO18))+1)</f>
        <v>1</v>
      </c>
      <c r="AQC70" s="385">
        <f t="shared" ref="AQC70" ca="1" si="6425">IF(AQD18&lt;&gt;"",SUMPRODUCT((AQK18:AQK21=AQK18)*(AQJ18:AQJ21=AQJ18)*(AQH18:AQH21=AQH18)*(AQI18:AQI21=AQI18)),"")</f>
        <v>4</v>
      </c>
      <c r="AQD70" s="385" t="str">
        <f t="shared" ref="AQD70" ca="1" si="6426">IF(AND(AQC70&lt;&gt;"",AQC70&gt;1),AQD18,"")</f>
        <v>Poland</v>
      </c>
      <c r="AQE70" s="385">
        <f ca="1">SUMPRODUCT((ATI3:ATI54=AQD70)*(ATL3:ATL54=AQD71)*(ATM3:ATM54="W"))+SUMPRODUCT((ATI3:ATI54=AQD70)*(ATL3:ATL54=AQD72)*(ATM3:ATM54="W"))+SUMPRODUCT((ATI3:ATI54=AQD70)*(ATL3:ATL54=AQD73)*(ATM3:ATM54="W"))+SUMPRODUCT((ATI3:ATI54=AQD70)*(ATL3:ATL54=AQD74)*(ATM3:ATM54="W"))+SUMPRODUCT((ATI3:ATI54=AQD71)*(ATL3:ATL54=AQD70)*(ATN3:ATN54="W"))+SUMPRODUCT((ATI3:ATI54=AQD72)*(ATL3:ATL54=AQD70)*(ATN3:ATN54="W"))+SUMPRODUCT((ATI3:ATI54=AQD73)*(ATL3:ATL54=AQD70)*(ATN3:ATN54="W"))+SUMPRODUCT((ATI3:ATI54=AQD74)*(ATL3:ATL54=AQD70)*(ATN3:ATN54="W"))</f>
        <v>0</v>
      </c>
      <c r="AQF70" s="385">
        <f ca="1">SUMPRODUCT((ATI3:ATI54=AQD70)*(ATL3:ATL54=AQD71)*(ATM3:ATM54="D"))+SUMPRODUCT((ATI3:ATI54=AQD70)*(ATL3:ATL54=AQD72)*(ATM3:ATM54="D"))+SUMPRODUCT((ATI3:ATI54=AQD70)*(ATL3:ATL54=AQD73)*(ATM3:ATM54="D"))+SUMPRODUCT((ATI3:ATI54=AQD70)*(ATL3:ATL54=AQD74)*(ATM3:ATM54="D"))+SUMPRODUCT((ATI3:ATI54=AQD71)*(ATL3:ATL54=AQD70)*(ATM3:ATM54="D"))+SUMPRODUCT((ATI3:ATI54=AQD72)*(ATL3:ATL54=AQD70)*(ATM3:ATM54="D"))+SUMPRODUCT((ATI3:ATI54=AQD73)*(ATL3:ATL54=AQD70)*(ATM3:ATM54="D"))+SUMPRODUCT((ATI3:ATI54=AQD74)*(ATL3:ATL54=AQD70)*(ATM3:ATM54="D"))</f>
        <v>0</v>
      </c>
      <c r="AQG70" s="385">
        <f ca="1">SUMPRODUCT((ATI3:ATI54=AQD70)*(ATL3:ATL54=AQD71)*(ATM3:ATM54="L"))+SUMPRODUCT((ATI3:ATI54=AQD70)*(ATL3:ATL54=AQD72)*(ATM3:ATM54="L"))+SUMPRODUCT((ATI3:ATI54=AQD70)*(ATL3:ATL54=AQD73)*(ATM3:ATM54="L"))+SUMPRODUCT((ATI3:ATI54=AQD70)*(ATL3:ATL54=AQD74)*(ATM3:ATM54="L"))+SUMPRODUCT((ATI3:ATI54=AQD71)*(ATL3:ATL54=AQD70)*(ATN3:ATN54="L"))+SUMPRODUCT((ATI3:ATI54=AQD72)*(ATL3:ATL54=AQD70)*(ATN3:ATN54="L"))+SUMPRODUCT((ATI3:ATI54=AQD73)*(ATL3:ATL54=AQD70)*(ATN3:ATN54="L"))+SUMPRODUCT((ATI3:ATI54=AQD74)*(ATL3:ATL54=AQD70)*(ATN3:ATN54="L"))</f>
        <v>0</v>
      </c>
      <c r="AQH70" s="385">
        <f ca="1">SUMPRODUCT((ATI3:ATI54=AQD70)*(ATL3:ATL54=AQD71)*ATJ3:ATJ54)+SUMPRODUCT((ATI3:ATI54=AQD70)*(ATL3:ATL54=AQD72)*ATJ3:ATJ54)+SUMPRODUCT((ATI3:ATI54=AQD70)*(ATL3:ATL54=AQD73)*ATJ3:ATJ54)+SUMPRODUCT((ATI3:ATI54=AQD70)*(ATL3:ATL54=AQD74)*ATJ3:ATJ54)+SUMPRODUCT((ATI3:ATI54=AQD71)*(ATL3:ATL54=AQD70)*ATK3:ATK54)+SUMPRODUCT((ATI3:ATI54=AQD72)*(ATL3:ATL54=AQD70)*ATK3:ATK54)+SUMPRODUCT((ATI3:ATI54=AQD73)*(ATL3:ATL54=AQD70)*ATK3:ATK54)+SUMPRODUCT((ATI3:ATI54=AQD74)*(ATL3:ATL54=AQD70)*ATK3:ATK54)</f>
        <v>0</v>
      </c>
      <c r="AQI70" s="385">
        <f ca="1">SUMPRODUCT((ATI3:ATI54=AQD70)*(ATL3:ATL54=AQD71)*ATK3:ATK54)+SUMPRODUCT((ATI3:ATI54=AQD70)*(ATL3:ATL54=AQD72)*ATK3:ATK54)+SUMPRODUCT((ATI3:ATI54=AQD70)*(ATL3:ATL54=AQD73)*ATK3:ATK54)+SUMPRODUCT((ATI3:ATI54=AQD70)*(ATL3:ATL54=AQD74)*ATK3:ATK54)+SUMPRODUCT((ATI3:ATI54=AQD71)*(ATL3:ATL54=AQD70)*ATJ3:ATJ54)+SUMPRODUCT((ATI3:ATI54=AQD72)*(ATL3:ATL54=AQD70)*ATJ3:ATJ54)+SUMPRODUCT((ATI3:ATI54=AQD73)*(ATL3:ATL54=AQD70)*ATJ3:ATJ54)+SUMPRODUCT((ATI3:ATI54=AQD74)*(ATL3:ATL54=AQD70)*ATJ3:ATJ54)</f>
        <v>0</v>
      </c>
      <c r="AQJ70" s="385">
        <f t="shared" ref="AQJ70:AQJ73" ca="1" si="6427">AQH70-AQI70+1000</f>
        <v>1000</v>
      </c>
      <c r="AQK70" s="385">
        <f t="shared" ref="AQK70:AQK73" ca="1" si="6428">IF(AQD70&lt;&gt;"",AQE70*3+AQF70*1,"")</f>
        <v>0</v>
      </c>
      <c r="AQL70" s="385">
        <f ca="1">IF(AQD70&lt;&gt;"",VLOOKUP(AQD70,APK4:APQ52,7,FALSE),"")</f>
        <v>1000</v>
      </c>
      <c r="AQM70" s="385">
        <f ca="1">IF(AQD70&lt;&gt;"",VLOOKUP(AQD70,APK4:APQ52,5,FALSE),"")</f>
        <v>0</v>
      </c>
      <c r="AQN70" s="385">
        <f ca="1">IF(AQD70&lt;&gt;"",VLOOKUP(AQD70,APK4:APS52,9,FALSE),"")</f>
        <v>6</v>
      </c>
      <c r="AQO70" s="385">
        <f t="shared" ref="AQO70:AQO73" ca="1" si="6429">AQK70</f>
        <v>0</v>
      </c>
      <c r="AQP70" s="385">
        <f t="shared" ref="AQP70" ca="1" si="6430">IF(AQD70&lt;&gt;"",RANK(AQO70,AQO70:AQO73),"")</f>
        <v>1</v>
      </c>
      <c r="AQQ70" s="385">
        <f t="shared" ref="AQQ70" ca="1" si="6431">IF(AQD70&lt;&gt;"",SUMPRODUCT((AQO70:AQO73=AQO70)*(AQJ70:AQJ73&gt;AQJ70)),"")</f>
        <v>0</v>
      </c>
      <c r="AQR70" s="385">
        <f t="shared" ref="AQR70" ca="1" si="6432">IF(AQD70&lt;&gt;"",SUMPRODUCT((AQO70:AQO73=AQO70)*(AQJ70:AQJ73=AQJ70)*(AQH70:AQH73&gt;AQH70)),"")</f>
        <v>0</v>
      </c>
      <c r="AQS70" s="385">
        <f t="shared" ref="AQS70" ca="1" si="6433">IF(AQD70&lt;&gt;"",SUMPRODUCT((AQO70:AQO73=AQO70)*(AQJ70:AQJ73=AQJ70)*(AQH70:AQH73=AQH70)*(AQL70:AQL73&gt;AQL70)),"")</f>
        <v>0</v>
      </c>
      <c r="AQT70" s="385">
        <f t="shared" ref="AQT70" ca="1" si="6434">IF(AQD70&lt;&gt;"",SUMPRODUCT((AQO70:AQO73=AQO70)*(AQJ70:AQJ73=AQJ70)*(AQH70:AQH73=AQH70)*(AQL70:AQL73=AQL70)*(AQM70:AQM73&gt;AQM70)),"")</f>
        <v>0</v>
      </c>
      <c r="AQU70" s="385">
        <f t="shared" ref="AQU70" ca="1" si="6435">IF(AQD70&lt;&gt;"",SUMPRODUCT((AQO70:AQO73=AQO70)*(AQJ70:AQJ73=AQJ70)*(AQH70:AQH73=AQH70)*(AQL70:AQL73=AQL70)*(AQM70:AQM73=AQM70)*(AQN70:AQN73&gt;AQN70)),"")</f>
        <v>3</v>
      </c>
      <c r="AQV70" s="385">
        <f t="shared" ref="AQV70:AQV73" ca="1" si="6436">IF(AQD70&lt;&gt;"",SUM(AQP70:AQU70),"")</f>
        <v>4</v>
      </c>
    </row>
    <row r="71" spans="10:1160" x14ac:dyDescent="0.25">
      <c r="J71" s="385">
        <f>IF(COUNTIF(J18:J21,4)=4,1,SUMPRODUCT((J18:J21=J19)*(I18:I21=I19)*(G18:G21&gt;G19))+1)</f>
        <v>1</v>
      </c>
      <c r="U71" s="385">
        <f>IF(V19&lt;&gt;"",SUMPRODUCT((AC18:AC21=AC19)*(AB18:AB21=AB19)*(Z18:Z21=Z19)*(AA18:AA21=AA19)),"")</f>
        <v>4</v>
      </c>
      <c r="V71" s="385" t="str">
        <f>IF(AND(U71&lt;&gt;"",U71&gt;1),V19,"")</f>
        <v>Denmark</v>
      </c>
      <c r="W71" s="385">
        <f>SUMPRODUCT((DA3:DA54=V71)*(DD3:DD54=V72)*(DE3:DE54="W"))+SUMPRODUCT((DA3:DA54=V71)*(DD3:DD54=V73)*(DE3:DE54="W"))+SUMPRODUCT((DA3:DA54=V71)*(DD3:DD54=V74)*(DE3:DE54="W"))+SUMPRODUCT((DA3:DA54=V71)*(DD3:DD54=V70)*(DE3:DE54="W"))+SUMPRODUCT((DA3:DA54=V72)*(DD3:DD54=V71)*(DF3:DF54="W"))+SUMPRODUCT((DA3:DA54=V73)*(DD3:DD54=V71)*(DF3:DF54="W"))+SUMPRODUCT((DA3:DA54=V74)*(DD3:DD54=V71)*(DF3:DF54="W"))+SUMPRODUCT((DA3:DA54=V70)*(DD3:DD54=V71)*(DF3:DF54="W"))</f>
        <v>0</v>
      </c>
      <c r="X71" s="385">
        <f>SUMPRODUCT((DA3:DA54=V71)*(DD3:DD54=V72)*(DE3:DE54="D"))+SUMPRODUCT((DA3:DA54=V71)*(DD3:DD54=V73)*(DE3:DE54="D"))+SUMPRODUCT((DA3:DA54=V71)*(DD3:DD54=V74)*(DE3:DE54="D"))+SUMPRODUCT((DA3:DA54=V71)*(DD3:DD54=V70)*(DE3:DE54="D"))+SUMPRODUCT((DA3:DA54=V72)*(DD3:DD54=V71)*(DE3:DE54="D"))+SUMPRODUCT((DA3:DA54=V73)*(DD3:DD54=V71)*(DE3:DE54="D"))+SUMPRODUCT((DA3:DA54=V74)*(DD3:DD54=V71)*(DE3:DE54="D"))+SUMPRODUCT((DA3:DA54=V70)*(DD3:DD54=V71)*(DE3:DE54="D"))</f>
        <v>0</v>
      </c>
      <c r="Y71" s="385">
        <f>SUMPRODUCT((DA3:DA54=V71)*(DD3:DD54=V72)*(DE3:DE54="L"))+SUMPRODUCT((DA3:DA54=V71)*(DD3:DD54=V73)*(DE3:DE54="L"))+SUMPRODUCT((DA3:DA54=V71)*(DD3:DD54=V74)*(DE3:DE54="L"))+SUMPRODUCT((DA3:DA54=V71)*(DD3:DD54=V70)*(DE3:DE54="L"))+SUMPRODUCT((DA3:DA54=V72)*(DD3:DD54=V71)*(DF3:DF54="L"))+SUMPRODUCT((DA3:DA54=V73)*(DD3:DD54=V71)*(DF3:DF54="L"))+SUMPRODUCT((DA3:DA54=V74)*(DD3:DD54=V71)*(DF3:DF54="L"))+SUMPRODUCT((DA3:DA54=V70)*(DD3:DD54=V71)*(DF3:DF54="L"))</f>
        <v>0</v>
      </c>
      <c r="Z71" s="385">
        <f>SUMPRODUCT((DA3:DA54=V71)*(DD3:DD54=V72)*DB3:DB54)+SUMPRODUCT((DA3:DA54=V71)*(DD3:DD54=V73)*DB3:DB54)+SUMPRODUCT((DA3:DA54=V71)*(DD3:DD54=V74)*DB3:DB54)+SUMPRODUCT((DA3:DA54=V71)*(DD3:DD54=V70)*DB3:DB54)+SUMPRODUCT((DA3:DA54=V72)*(DD3:DD54=V71)*DC3:DC54)+SUMPRODUCT((DA3:DA54=V73)*(DD3:DD54=V71)*DC3:DC54)+SUMPRODUCT((DA3:DA54=V74)*(DD3:DD54=V71)*DC3:DC54)+SUMPRODUCT((DA3:DA54=V70)*(DD3:DD54=V71)*DC3:DC54)</f>
        <v>0</v>
      </c>
      <c r="AA71" s="385">
        <f>SUMPRODUCT((DA3:DA54=V71)*(DD3:DD54=V72)*DC3:DC54)+SUMPRODUCT((DA3:DA54=V71)*(DD3:DD54=V73)*DC3:DC54)+SUMPRODUCT((DA3:DA54=V71)*(DD3:DD54=V74)*DC3:DC54)+SUMPRODUCT((DA3:DA54=V71)*(DD3:DD54=V70)*DC3:DC54)+SUMPRODUCT((DA3:DA54=V72)*(DD3:DD54=V71)*DB3:DB54)+SUMPRODUCT((DA3:DA54=V73)*(DD3:DD54=V71)*DB3:DB54)+SUMPRODUCT((DA3:DA54=V74)*(DD3:DD54=V71)*DB3:DB54)+SUMPRODUCT((DA3:DA54=V70)*(DD3:DD54=V71)*DB3:DB54)</f>
        <v>0</v>
      </c>
      <c r="AB71" s="385">
        <f>Z71-AA71+1000</f>
        <v>1000</v>
      </c>
      <c r="AC71" s="385">
        <f t="shared" ref="AC71:AC73" si="6437">IF(V71&lt;&gt;"",W71*3+X71*1,"")</f>
        <v>0</v>
      </c>
      <c r="AD71" s="385">
        <f>IF(V71&lt;&gt;"",VLOOKUP(V71,C4:I52,7,FALSE),"")</f>
        <v>1000</v>
      </c>
      <c r="AE71" s="385">
        <f>IF(V71&lt;&gt;"",VLOOKUP(V71,C4:I52,5,FALSE),"")</f>
        <v>0</v>
      </c>
      <c r="AF71" s="385">
        <f>IF(V71&lt;&gt;"",VLOOKUP(V71,C4:K52,9,FALSE),"")</f>
        <v>14</v>
      </c>
      <c r="AG71" s="385">
        <f t="shared" ref="AG71:AG73" si="6438">AC71</f>
        <v>0</v>
      </c>
      <c r="AH71" s="385">
        <f>IF(V71&lt;&gt;"",RANK(AG71,AG70:AG73),"")</f>
        <v>1</v>
      </c>
      <c r="AI71" s="385">
        <f>IF(V71&lt;&gt;"",SUMPRODUCT((AG70:AG73=AG71)*(AB70:AB73&gt;AB71)),"")</f>
        <v>0</v>
      </c>
      <c r="AJ71" s="385">
        <f>IF(V71&lt;&gt;"",SUMPRODUCT((AG70:AG73=AG71)*(AB70:AB73=AB71)*(Z70:Z73&gt;Z71)),"")</f>
        <v>0</v>
      </c>
      <c r="AK71" s="385">
        <f>IF(V71&lt;&gt;"",SUMPRODUCT((AG70:AG73=AG71)*(AB70:AB73=AB71)*(Z70:Z73=Z71)*(AD70:AD73&gt;AD71)),"")</f>
        <v>0</v>
      </c>
      <c r="AL71" s="385">
        <f>IF(V71&lt;&gt;"",SUMPRODUCT((AG70:AG73=AG71)*(AB70:AB73=AB71)*(Z70:Z73=Z71)*(AD70:AD73=AD71)*(AE70:AE73&gt;AE71)),"")</f>
        <v>0</v>
      </c>
      <c r="AM71" s="385">
        <f>IF(V71&lt;&gt;"",SUMPRODUCT((AG70:AG73=AG71)*(AB70:AB73=AB71)*(Z70:Z73=Z71)*(AD70:AD73=AD71)*(AE70:AE73=AE71)*(AF70:AF73&gt;AF71)),"")</f>
        <v>2</v>
      </c>
      <c r="AN71" s="385">
        <f>IF(V71&lt;&gt;"",SUM(AH71:AM71),"")</f>
        <v>3</v>
      </c>
      <c r="AO71" s="385" t="str">
        <f>IF(AP19&lt;&gt;"",SUMPRODUCT((AW18:AW21=AW19)*(AV18:AV21=AV19)*(AT18:AT21=AT19)*(AU18:AU21=AU19)),"")</f>
        <v/>
      </c>
      <c r="AP71" s="385" t="str">
        <f>IF(AND(AO71&lt;&gt;"",AO71&gt;1),AP19,"")</f>
        <v/>
      </c>
      <c r="AQ71" s="385">
        <f>SUMPRODUCT((DA3:DA54=AP71)*(DD3:DD54=AP72)*(DE3:DE54="W"))+SUMPRODUCT((DA3:DA54=AP71)*(DD3:DD54=AP73)*(DE3:DE54="W"))+SUMPRODUCT((DA3:DA54=AP71)*(DD3:DD54=AP74)*(DE3:DE54="W"))+SUMPRODUCT((DA3:DA54=AP72)*(DD3:DD54=AP71)*(DF3:DF54="W"))+SUMPRODUCT((DA3:DA54=AP73)*(DD3:DD54=AP71)*(DF3:DF54="W"))+SUMPRODUCT((DA3:DA54=AP74)*(DD3:DD54=AP71)*(DF3:DF54="W"))</f>
        <v>0</v>
      </c>
      <c r="AR71" s="385">
        <f>SUMPRODUCT((DA3:DA54=AP71)*(DD3:DD54=AP72)*(DE3:DE54="D"))+SUMPRODUCT((DA3:DA54=AP71)*(DD3:DD54=AP73)*(DE3:DE54="D"))+SUMPRODUCT((DA3:DA54=AP71)*(DD3:DD54=AP74)*(DE3:DE54="D"))+SUMPRODUCT((DA3:DA54=AP72)*(DD3:DD54=AP71)*(DE3:DE54="D"))+SUMPRODUCT((DA3:DA54=AP73)*(DD3:DD54=AP71)*(DE3:DE54="D"))+SUMPRODUCT((DA3:DA54=AP74)*(DD3:DD54=AP71)*(DE3:DE54="D"))</f>
        <v>0</v>
      </c>
      <c r="AS71" s="385">
        <f>SUMPRODUCT((DA3:DA54=AP71)*(DD3:DD54=AP72)*(DE3:DE54="L"))+SUMPRODUCT((DA3:DA54=AP71)*(DD3:DD54=AP73)*(DE3:DE54="L"))+SUMPRODUCT((DA3:DA54=AP71)*(DD3:DD54=AP74)*(DE3:DE54="L"))+SUMPRODUCT((DA3:DA54=AP72)*(DD3:DD54=AP71)*(DF3:DF54="L"))+SUMPRODUCT((DA3:DA54=AP73)*(DD3:DD54=AP71)*(DF3:DF54="L"))+SUMPRODUCT((DA3:DA54=AP74)*(DD3:DD54=AP71)*(DF3:DF54="L"))</f>
        <v>0</v>
      </c>
      <c r="AT71" s="385">
        <f>SUMPRODUCT((DA3:DA54=AP71)*(DD3:DD54=AP72)*DB3:DB54)+SUMPRODUCT((DA3:DA54=AP71)*(DD3:DD54=AP73)*DB3:DB54)+SUMPRODUCT((DA3:DA54=AP71)*(DD3:DD54=AP74)*DB3:DB54)+SUMPRODUCT((DA3:DA54=AP71)*(DD3:DD54=AP70)*DB3:DB54)+SUMPRODUCT((DA3:DA54=AP72)*(DD3:DD54=AP71)*DC3:DC54)+SUMPRODUCT((DA3:DA54=AP73)*(DD3:DD54=AP71)*DC3:DC54)+SUMPRODUCT((DA3:DA54=AP74)*(DD3:DD54=AP71)*DC3:DC54)+SUMPRODUCT((DA3:DA54=AP70)*(DD3:DD54=AP71)*DC3:DC54)</f>
        <v>0</v>
      </c>
      <c r="AU71" s="385">
        <f>SUMPRODUCT((DA3:DA54=AP71)*(DD3:DD54=AP72)*DC3:DC54)+SUMPRODUCT((DA3:DA54=AP71)*(DD3:DD54=AP73)*DC3:DC54)+SUMPRODUCT((DA3:DA54=AP71)*(DD3:DD54=AP74)*DC3:DC54)+SUMPRODUCT((DA3:DA54=AP71)*(DD3:DD54=AP70)*DC3:DC54)+SUMPRODUCT((DA3:DA54=AP72)*(DD3:DD54=AP71)*DB3:DB54)+SUMPRODUCT((DA3:DA54=AP73)*(DD3:DD54=AP71)*DB3:DB54)+SUMPRODUCT((DA3:DA54=AP74)*(DD3:DD54=AP71)*DB3:DB54)+SUMPRODUCT((DA3:DA54=AP70)*(DD3:DD54=AP71)*DB3:DB54)</f>
        <v>0</v>
      </c>
      <c r="AV71" s="385">
        <f>AT71-AU71+1000</f>
        <v>1000</v>
      </c>
      <c r="AW71" s="385" t="str">
        <f t="shared" ref="AW71:AW73" si="6439">IF(AP71&lt;&gt;"",AQ71*3+AR71*1,"")</f>
        <v/>
      </c>
      <c r="AX71" s="385" t="str">
        <f>IF(AP71&lt;&gt;"",VLOOKUP(AP71,C4:I52,7,FALSE),"")</f>
        <v/>
      </c>
      <c r="AY71" s="385" t="str">
        <f>IF(AP71&lt;&gt;"",VLOOKUP(AP71,C4:I52,5,FALSE),"")</f>
        <v/>
      </c>
      <c r="AZ71" s="385" t="str">
        <f>IF(AP71&lt;&gt;"",VLOOKUP(AP71,C4:K52,9,FALSE),"")</f>
        <v/>
      </c>
      <c r="BA71" s="385" t="str">
        <f t="shared" ref="BA71:BA73" si="6440">AW71</f>
        <v/>
      </c>
      <c r="BB71" s="385" t="str">
        <f>IF(AP71&lt;&gt;"",RANK(BA71,BA70:BA73),"")</f>
        <v/>
      </c>
      <c r="BC71" s="385" t="str">
        <f>IF(AP71&lt;&gt;"",SUMPRODUCT((BA70:BA73=BA71)*(AV70:AV73&gt;AV71)),"")</f>
        <v/>
      </c>
      <c r="BD71" s="385" t="str">
        <f>IF(AP71&lt;&gt;"",SUMPRODUCT((BA70:BA73=BA71)*(AV70:AV73=AV71)*(AT70:AT73&gt;AT71)),"")</f>
        <v/>
      </c>
      <c r="BE71" s="385" t="str">
        <f>IF(AP71&lt;&gt;"",SUMPRODUCT((BA70:BA73=BA71)*(AV70:AV73=AV71)*(AT70:AT73=AT71)*(AX70:AX73&gt;AX71)),"")</f>
        <v/>
      </c>
      <c r="BF71" s="385" t="str">
        <f>IF(AP71&lt;&gt;"",SUMPRODUCT((BA70:BA73=BA71)*(AV70:AV73=AV71)*(AT70:AT73=AT71)*(AX70:AX73=AX71)*(AY70:AY73&gt;AY71)),"")</f>
        <v/>
      </c>
      <c r="BG71" s="385" t="str">
        <f>IF(AP71&lt;&gt;"",SUMPRODUCT((BA70:BA73=BA71)*(AV70:AV73=AV71)*(AT70:AT73=AT71)*(AX70:AX73=AX71)*(AY70:AY73=AY71)*(AZ70:AZ73&gt;AZ71)),"")</f>
        <v/>
      </c>
      <c r="BH71" s="385" t="str">
        <f>IF(AP71&lt;&gt;"",SUM(BB71:BG71)+1,"")</f>
        <v/>
      </c>
      <c r="DP71" s="385">
        <f ca="1">IF(COUNTIF(DP18:DP21,4)=4,1,SUMPRODUCT((DP18:DP21=DP19)*(DO18:DO21=DO19)*(DM18:DM21&gt;DM19))+1)</f>
        <v>1</v>
      </c>
      <c r="EA71" s="385">
        <f ca="1">IF(EB19&lt;&gt;"",SUMPRODUCT((EI18:EI21=EI19)*(EH18:EH21=EH19)*(EF18:EF21=EF19)*(EG18:EG21=EG19)),"")</f>
        <v>4</v>
      </c>
      <c r="EB71" s="385" t="str">
        <f ca="1">IF(AND(EA71&lt;&gt;"",EA71&gt;1),EB19,"")</f>
        <v>Denmark</v>
      </c>
      <c r="EC71" s="385">
        <f ca="1">SUMPRODUCT((HG3:HG54=EB71)*(HJ3:HJ54=EB72)*(HK3:HK54="W"))+SUMPRODUCT((HG3:HG54=EB71)*(HJ3:HJ54=EB73)*(HK3:HK54="W"))+SUMPRODUCT((HG3:HG54=EB71)*(HJ3:HJ54=EB74)*(HK3:HK54="W"))+SUMPRODUCT((HG3:HG54=EB71)*(HJ3:HJ54=EB70)*(HK3:HK54="W"))+SUMPRODUCT((HG3:HG54=EB72)*(HJ3:HJ54=EB71)*(HL3:HL54="W"))+SUMPRODUCT((HG3:HG54=EB73)*(HJ3:HJ54=EB71)*(HL3:HL54="W"))+SUMPRODUCT((HG3:HG54=EB74)*(HJ3:HJ54=EB71)*(HL3:HL54="W"))+SUMPRODUCT((HG3:HG54=EB70)*(HJ3:HJ54=EB71)*(HL3:HL54="W"))</f>
        <v>0</v>
      </c>
      <c r="ED71" s="385">
        <f ca="1">SUMPRODUCT((HG3:HG54=EB71)*(HJ3:HJ54=EB72)*(HK3:HK54="D"))+SUMPRODUCT((HG3:HG54=EB71)*(HJ3:HJ54=EB73)*(HK3:HK54="D"))+SUMPRODUCT((HG3:HG54=EB71)*(HJ3:HJ54=EB74)*(HK3:HK54="D"))+SUMPRODUCT((HG3:HG54=EB71)*(HJ3:HJ54=EB70)*(HK3:HK54="D"))+SUMPRODUCT((HG3:HG54=EB72)*(HJ3:HJ54=EB71)*(HK3:HK54="D"))+SUMPRODUCT((HG3:HG54=EB73)*(HJ3:HJ54=EB71)*(HK3:HK54="D"))+SUMPRODUCT((HG3:HG54=EB74)*(HJ3:HJ54=EB71)*(HK3:HK54="D"))+SUMPRODUCT((HG3:HG54=EB70)*(HJ3:HJ54=EB71)*(HK3:HK54="D"))</f>
        <v>0</v>
      </c>
      <c r="EE71" s="385">
        <f ca="1">SUMPRODUCT((HG3:HG54=EB71)*(HJ3:HJ54=EB72)*(HK3:HK54="L"))+SUMPRODUCT((HG3:HG54=EB71)*(HJ3:HJ54=EB73)*(HK3:HK54="L"))+SUMPRODUCT((HG3:HG54=EB71)*(HJ3:HJ54=EB74)*(HK3:HK54="L"))+SUMPRODUCT((HG3:HG54=EB71)*(HJ3:HJ54=EB70)*(HK3:HK54="L"))+SUMPRODUCT((HG3:HG54=EB72)*(HJ3:HJ54=EB71)*(HL3:HL54="L"))+SUMPRODUCT((HG3:HG54=EB73)*(HJ3:HJ54=EB71)*(HL3:HL54="L"))+SUMPRODUCT((HG3:HG54=EB74)*(HJ3:HJ54=EB71)*(HL3:HL54="L"))+SUMPRODUCT((HG3:HG54=EB70)*(HJ3:HJ54=EB71)*(HL3:HL54="L"))</f>
        <v>0</v>
      </c>
      <c r="EF71" s="385">
        <f ca="1">SUMPRODUCT((HG3:HG54=EB71)*(HJ3:HJ54=EB72)*HH3:HH54)+SUMPRODUCT((HG3:HG54=EB71)*(HJ3:HJ54=EB73)*HH3:HH54)+SUMPRODUCT((HG3:HG54=EB71)*(HJ3:HJ54=EB74)*HH3:HH54)+SUMPRODUCT((HG3:HG54=EB71)*(HJ3:HJ54=EB70)*HH3:HH54)+SUMPRODUCT((HG3:HG54=EB72)*(HJ3:HJ54=EB71)*HI3:HI54)+SUMPRODUCT((HG3:HG54=EB73)*(HJ3:HJ54=EB71)*HI3:HI54)+SUMPRODUCT((HG3:HG54=EB74)*(HJ3:HJ54=EB71)*HI3:HI54)+SUMPRODUCT((HG3:HG54=EB70)*(HJ3:HJ54=EB71)*HI3:HI54)</f>
        <v>0</v>
      </c>
      <c r="EG71" s="385">
        <f ca="1">SUMPRODUCT((HG3:HG54=EB71)*(HJ3:HJ54=EB72)*HI3:HI54)+SUMPRODUCT((HG3:HG54=EB71)*(HJ3:HJ54=EB73)*HI3:HI54)+SUMPRODUCT((HG3:HG54=EB71)*(HJ3:HJ54=EB74)*HI3:HI54)+SUMPRODUCT((HG3:HG54=EB71)*(HJ3:HJ54=EB70)*HI3:HI54)+SUMPRODUCT((HG3:HG54=EB72)*(HJ3:HJ54=EB71)*HH3:HH54)+SUMPRODUCT((HG3:HG54=EB73)*(HJ3:HJ54=EB71)*HH3:HH54)+SUMPRODUCT((HG3:HG54=EB74)*(HJ3:HJ54=EB71)*HH3:HH54)+SUMPRODUCT((HG3:HG54=EB70)*(HJ3:HJ54=EB71)*HH3:HH54)</f>
        <v>0</v>
      </c>
      <c r="EH71" s="385">
        <f ca="1">EF71-EG71+1000</f>
        <v>1000</v>
      </c>
      <c r="EI71" s="385">
        <f t="shared" ref="EI71:EI73" ca="1" si="6441">IF(EB71&lt;&gt;"",EC71*3+ED71*1,"")</f>
        <v>0</v>
      </c>
      <c r="EJ71" s="385">
        <f ca="1">IF(EB71&lt;&gt;"",VLOOKUP(EB71,DI4:DO52,7,FALSE),"")</f>
        <v>1000</v>
      </c>
      <c r="EK71" s="385">
        <f ca="1">IF(EB71&lt;&gt;"",VLOOKUP(EB71,DI4:DO52,5,FALSE),"")</f>
        <v>0</v>
      </c>
      <c r="EL71" s="385">
        <f ca="1">IF(EB71&lt;&gt;"",VLOOKUP(EB71,DI4:DQ52,9,FALSE),"")</f>
        <v>14</v>
      </c>
      <c r="EM71" s="385">
        <f t="shared" ref="EM71:EM73" ca="1" si="6442">EI71</f>
        <v>0</v>
      </c>
      <c r="EN71" s="385">
        <f ca="1">IF(EB71&lt;&gt;"",RANK(EM71,EM70:EM73),"")</f>
        <v>1</v>
      </c>
      <c r="EO71" s="385">
        <f ca="1">IF(EB71&lt;&gt;"",SUMPRODUCT((EM70:EM73=EM71)*(EH70:EH73&gt;EH71)),"")</f>
        <v>0</v>
      </c>
      <c r="EP71" s="385">
        <f ca="1">IF(EB71&lt;&gt;"",SUMPRODUCT((EM70:EM73=EM71)*(EH70:EH73=EH71)*(EF70:EF73&gt;EF71)),"")</f>
        <v>0</v>
      </c>
      <c r="EQ71" s="385">
        <f ca="1">IF(EB71&lt;&gt;"",SUMPRODUCT((EM70:EM73=EM71)*(EH70:EH73=EH71)*(EF70:EF73=EF71)*(EJ70:EJ73&gt;EJ71)),"")</f>
        <v>0</v>
      </c>
      <c r="ER71" s="385">
        <f ca="1">IF(EB71&lt;&gt;"",SUMPRODUCT((EM70:EM73=EM71)*(EH70:EH73=EH71)*(EF70:EF73=EF71)*(EJ70:EJ73=EJ71)*(EK70:EK73&gt;EK71)),"")</f>
        <v>0</v>
      </c>
      <c r="ES71" s="385">
        <f ca="1">IF(EB71&lt;&gt;"",SUMPRODUCT((EM70:EM73=EM71)*(EH70:EH73=EH71)*(EF70:EF73=EF71)*(EJ70:EJ73=EJ71)*(EK70:EK73=EK71)*(EL70:EL73&gt;EL71)),"")</f>
        <v>2</v>
      </c>
      <c r="ET71" s="385">
        <f ca="1">IF(EB71&lt;&gt;"",SUM(EN71:ES71),"")</f>
        <v>3</v>
      </c>
      <c r="EU71" s="385" t="str">
        <f ca="1">IF(EV19&lt;&gt;"",SUMPRODUCT((FC18:FC21=FC19)*(FB18:FB21=FB19)*(EZ18:EZ21=EZ19)*(FA18:FA21=FA19)),"")</f>
        <v/>
      </c>
      <c r="EV71" s="385" t="str">
        <f ca="1">IF(AND(EU71&lt;&gt;"",EU71&gt;1),EV19,"")</f>
        <v/>
      </c>
      <c r="EW71" s="385">
        <f ca="1">SUMPRODUCT((HG3:HG54=EV71)*(HJ3:HJ54=EV72)*(HK3:HK54="W"))+SUMPRODUCT((HG3:HG54=EV71)*(HJ3:HJ54=EV73)*(HK3:HK54="W"))+SUMPRODUCT((HG3:HG54=EV71)*(HJ3:HJ54=EV74)*(HK3:HK54="W"))+SUMPRODUCT((HG3:HG54=EV72)*(HJ3:HJ54=EV71)*(HL3:HL54="W"))+SUMPRODUCT((HG3:HG54=EV73)*(HJ3:HJ54=EV71)*(HL3:HL54="W"))+SUMPRODUCT((HG3:HG54=EV74)*(HJ3:HJ54=EV71)*(HL3:HL54="W"))</f>
        <v>0</v>
      </c>
      <c r="EX71" s="385">
        <f ca="1">SUMPRODUCT((HG3:HG54=EV71)*(HJ3:HJ54=EV72)*(HK3:HK54="D"))+SUMPRODUCT((HG3:HG54=EV71)*(HJ3:HJ54=EV73)*(HK3:HK54="D"))+SUMPRODUCT((HG3:HG54=EV71)*(HJ3:HJ54=EV74)*(HK3:HK54="D"))+SUMPRODUCT((HG3:HG54=EV72)*(HJ3:HJ54=EV71)*(HK3:HK54="D"))+SUMPRODUCT((HG3:HG54=EV73)*(HJ3:HJ54=EV71)*(HK3:HK54="D"))+SUMPRODUCT((HG3:HG54=EV74)*(HJ3:HJ54=EV71)*(HK3:HK54="D"))</f>
        <v>0</v>
      </c>
      <c r="EY71" s="385">
        <f ca="1">SUMPRODUCT((HG3:HG54=EV71)*(HJ3:HJ54=EV72)*(HK3:HK54="L"))+SUMPRODUCT((HG3:HG54=EV71)*(HJ3:HJ54=EV73)*(HK3:HK54="L"))+SUMPRODUCT((HG3:HG54=EV71)*(HJ3:HJ54=EV74)*(HK3:HK54="L"))+SUMPRODUCT((HG3:HG54=EV72)*(HJ3:HJ54=EV71)*(HL3:HL54="L"))+SUMPRODUCT((HG3:HG54=EV73)*(HJ3:HJ54=EV71)*(HL3:HL54="L"))+SUMPRODUCT((HG3:HG54=EV74)*(HJ3:HJ54=EV71)*(HL3:HL54="L"))</f>
        <v>0</v>
      </c>
      <c r="EZ71" s="385">
        <f ca="1">SUMPRODUCT((HG3:HG54=EV71)*(HJ3:HJ54=EV72)*HH3:HH54)+SUMPRODUCT((HG3:HG54=EV71)*(HJ3:HJ54=EV73)*HH3:HH54)+SUMPRODUCT((HG3:HG54=EV71)*(HJ3:HJ54=EV74)*HH3:HH54)+SUMPRODUCT((HG3:HG54=EV71)*(HJ3:HJ54=EV70)*HH3:HH54)+SUMPRODUCT((HG3:HG54=EV72)*(HJ3:HJ54=EV71)*HI3:HI54)+SUMPRODUCT((HG3:HG54=EV73)*(HJ3:HJ54=EV71)*HI3:HI54)+SUMPRODUCT((HG3:HG54=EV74)*(HJ3:HJ54=EV71)*HI3:HI54)+SUMPRODUCT((HG3:HG54=EV70)*(HJ3:HJ54=EV71)*HI3:HI54)</f>
        <v>0</v>
      </c>
      <c r="FA71" s="385">
        <f ca="1">SUMPRODUCT((HG3:HG54=EV71)*(HJ3:HJ54=EV72)*HI3:HI54)+SUMPRODUCT((HG3:HG54=EV71)*(HJ3:HJ54=EV73)*HI3:HI54)+SUMPRODUCT((HG3:HG54=EV71)*(HJ3:HJ54=EV74)*HI3:HI54)+SUMPRODUCT((HG3:HG54=EV71)*(HJ3:HJ54=EV70)*HI3:HI54)+SUMPRODUCT((HG3:HG54=EV72)*(HJ3:HJ54=EV71)*HH3:HH54)+SUMPRODUCT((HG3:HG54=EV73)*(HJ3:HJ54=EV71)*HH3:HH54)+SUMPRODUCT((HG3:HG54=EV74)*(HJ3:HJ54=EV71)*HH3:HH54)+SUMPRODUCT((HG3:HG54=EV70)*(HJ3:HJ54=EV71)*HH3:HH54)</f>
        <v>0</v>
      </c>
      <c r="FB71" s="385">
        <f ca="1">EZ71-FA71+1000</f>
        <v>1000</v>
      </c>
      <c r="FC71" s="385" t="str">
        <f t="shared" ref="FC71:FC73" ca="1" si="6443">IF(EV71&lt;&gt;"",EW71*3+EX71*1,"")</f>
        <v/>
      </c>
      <c r="FD71" s="385" t="str">
        <f ca="1">IF(EV71&lt;&gt;"",VLOOKUP(EV71,DI4:DO52,7,FALSE),"")</f>
        <v/>
      </c>
      <c r="FE71" s="385" t="str">
        <f ca="1">IF(EV71&lt;&gt;"",VLOOKUP(EV71,DI4:DO52,5,FALSE),"")</f>
        <v/>
      </c>
      <c r="FF71" s="385" t="str">
        <f ca="1">IF(EV71&lt;&gt;"",VLOOKUP(EV71,DI4:DQ52,9,FALSE),"")</f>
        <v/>
      </c>
      <c r="FG71" s="385" t="str">
        <f t="shared" ref="FG71:FG73" ca="1" si="6444">FC71</f>
        <v/>
      </c>
      <c r="FH71" s="385" t="str">
        <f ca="1">IF(EV71&lt;&gt;"",RANK(FG71,FG70:FG73),"")</f>
        <v/>
      </c>
      <c r="FI71" s="385" t="str">
        <f ca="1">IF(EV71&lt;&gt;"",SUMPRODUCT((FG70:FG73=FG71)*(FB70:FB73&gt;FB71)),"")</f>
        <v/>
      </c>
      <c r="FJ71" s="385" t="str">
        <f ca="1">IF(EV71&lt;&gt;"",SUMPRODUCT((FG70:FG73=FG71)*(FB70:FB73=FB71)*(EZ70:EZ73&gt;EZ71)),"")</f>
        <v/>
      </c>
      <c r="FK71" s="385" t="str">
        <f ca="1">IF(EV71&lt;&gt;"",SUMPRODUCT((FG70:FG73=FG71)*(FB70:FB73=FB71)*(EZ70:EZ73=EZ71)*(FD70:FD73&gt;FD71)),"")</f>
        <v/>
      </c>
      <c r="FL71" s="385" t="str">
        <f ca="1">IF(EV71&lt;&gt;"",SUMPRODUCT((FG70:FG73=FG71)*(FB70:FB73=FB71)*(EZ70:EZ73=EZ71)*(FD70:FD73=FD71)*(FE70:FE73&gt;FE71)),"")</f>
        <v/>
      </c>
      <c r="FM71" s="385" t="str">
        <f ca="1">IF(EV71&lt;&gt;"",SUMPRODUCT((FG70:FG73=FG71)*(FB70:FB73=FB71)*(EZ70:EZ73=EZ71)*(FD70:FD73=FD71)*(FE70:FE73=FE71)*(FF70:FF73&gt;FF71)),"")</f>
        <v/>
      </c>
      <c r="FN71" s="385" t="str">
        <f ca="1">IF(EV71&lt;&gt;"",SUM(FH71:FM71)+1,"")</f>
        <v/>
      </c>
      <c r="HV71" s="385">
        <f ca="1">IF(COUNTIF(HV18:HV21,4)=4,1,SUMPRODUCT((HV18:HV21=HV19)*(HU18:HU21=HU19)*(HS18:HS21&gt;HS19))+1)</f>
        <v>1</v>
      </c>
      <c r="IG71" s="385">
        <f t="shared" ref="IG71" ca="1" si="6445">IF(IH19&lt;&gt;"",SUMPRODUCT((IO18:IO21=IO19)*(IN18:IN21=IN19)*(IL18:IL21=IL19)*(IM18:IM21=IM19)),"")</f>
        <v>4</v>
      </c>
      <c r="IH71" s="385" t="str">
        <f t="shared" ref="IH71" ca="1" si="6446">IF(AND(IG71&lt;&gt;"",IG71&gt;1),IH19,"")</f>
        <v>Denmark</v>
      </c>
      <c r="II71" s="385">
        <f ca="1">SUMPRODUCT((LM3:LM54=IH71)*(LP3:LP54=IH72)*(LQ3:LQ54="W"))+SUMPRODUCT((LM3:LM54=IH71)*(LP3:LP54=IH73)*(LQ3:LQ54="W"))+SUMPRODUCT((LM3:LM54=IH71)*(LP3:LP54=IH74)*(LQ3:LQ54="W"))+SUMPRODUCT((LM3:LM54=IH71)*(LP3:LP54=IH70)*(LQ3:LQ54="W"))+SUMPRODUCT((LM3:LM54=IH72)*(LP3:LP54=IH71)*(LR3:LR54="W"))+SUMPRODUCT((LM3:LM54=IH73)*(LP3:LP54=IH71)*(LR3:LR54="W"))+SUMPRODUCT((LM3:LM54=IH74)*(LP3:LP54=IH71)*(LR3:LR54="W"))+SUMPRODUCT((LM3:LM54=IH70)*(LP3:LP54=IH71)*(LR3:LR54="W"))</f>
        <v>0</v>
      </c>
      <c r="IJ71" s="385">
        <f ca="1">SUMPRODUCT((LM3:LM54=IH71)*(LP3:LP54=IH72)*(LQ3:LQ54="D"))+SUMPRODUCT((LM3:LM54=IH71)*(LP3:LP54=IH73)*(LQ3:LQ54="D"))+SUMPRODUCT((LM3:LM54=IH71)*(LP3:LP54=IH74)*(LQ3:LQ54="D"))+SUMPRODUCT((LM3:LM54=IH71)*(LP3:LP54=IH70)*(LQ3:LQ54="D"))+SUMPRODUCT((LM3:LM54=IH72)*(LP3:LP54=IH71)*(LQ3:LQ54="D"))+SUMPRODUCT((LM3:LM54=IH73)*(LP3:LP54=IH71)*(LQ3:LQ54="D"))+SUMPRODUCT((LM3:LM54=IH74)*(LP3:LP54=IH71)*(LQ3:LQ54="D"))+SUMPRODUCT((LM3:LM54=IH70)*(LP3:LP54=IH71)*(LQ3:LQ54="D"))</f>
        <v>0</v>
      </c>
      <c r="IK71" s="385">
        <f ca="1">SUMPRODUCT((LM3:LM54=IH71)*(LP3:LP54=IH72)*(LQ3:LQ54="L"))+SUMPRODUCT((LM3:LM54=IH71)*(LP3:LP54=IH73)*(LQ3:LQ54="L"))+SUMPRODUCT((LM3:LM54=IH71)*(LP3:LP54=IH74)*(LQ3:LQ54="L"))+SUMPRODUCT((LM3:LM54=IH71)*(LP3:LP54=IH70)*(LQ3:LQ54="L"))+SUMPRODUCT((LM3:LM54=IH72)*(LP3:LP54=IH71)*(LR3:LR54="L"))+SUMPRODUCT((LM3:LM54=IH73)*(LP3:LP54=IH71)*(LR3:LR54="L"))+SUMPRODUCT((LM3:LM54=IH74)*(LP3:LP54=IH71)*(LR3:LR54="L"))+SUMPRODUCT((LM3:LM54=IH70)*(LP3:LP54=IH71)*(LR3:LR54="L"))</f>
        <v>0</v>
      </c>
      <c r="IL71" s="385">
        <f ca="1">SUMPRODUCT((LM3:LM54=IH71)*(LP3:LP54=IH72)*LN3:LN54)+SUMPRODUCT((LM3:LM54=IH71)*(LP3:LP54=IH73)*LN3:LN54)+SUMPRODUCT((LM3:LM54=IH71)*(LP3:LP54=IH74)*LN3:LN54)+SUMPRODUCT((LM3:LM54=IH71)*(LP3:LP54=IH70)*LN3:LN54)+SUMPRODUCT((LM3:LM54=IH72)*(LP3:LP54=IH71)*LO3:LO54)+SUMPRODUCT((LM3:LM54=IH73)*(LP3:LP54=IH71)*LO3:LO54)+SUMPRODUCT((LM3:LM54=IH74)*(LP3:LP54=IH71)*LO3:LO54)+SUMPRODUCT((LM3:LM54=IH70)*(LP3:LP54=IH71)*LO3:LO54)</f>
        <v>0</v>
      </c>
      <c r="IM71" s="385">
        <f ca="1">SUMPRODUCT((LM3:LM54=IH71)*(LP3:LP54=IH72)*LO3:LO54)+SUMPRODUCT((LM3:LM54=IH71)*(LP3:LP54=IH73)*LO3:LO54)+SUMPRODUCT((LM3:LM54=IH71)*(LP3:LP54=IH74)*LO3:LO54)+SUMPRODUCT((LM3:LM54=IH71)*(LP3:LP54=IH70)*LO3:LO54)+SUMPRODUCT((LM3:LM54=IH72)*(LP3:LP54=IH71)*LN3:LN54)+SUMPRODUCT((LM3:LM54=IH73)*(LP3:LP54=IH71)*LN3:LN54)+SUMPRODUCT((LM3:LM54=IH74)*(LP3:LP54=IH71)*LN3:LN54)+SUMPRODUCT((LM3:LM54=IH70)*(LP3:LP54=IH71)*LN3:LN54)</f>
        <v>0</v>
      </c>
      <c r="IN71" s="385">
        <f t="shared" ca="1" si="6331"/>
        <v>1000</v>
      </c>
      <c r="IO71" s="385">
        <f t="shared" ca="1" si="6332"/>
        <v>0</v>
      </c>
      <c r="IP71" s="385">
        <f ca="1">IF(IH71&lt;&gt;"",VLOOKUP(IH71,HO4:HU52,7,FALSE),"")</f>
        <v>1000</v>
      </c>
      <c r="IQ71" s="385">
        <f ca="1">IF(IH71&lt;&gt;"",VLOOKUP(IH71,HO4:HU52,5,FALSE),"")</f>
        <v>0</v>
      </c>
      <c r="IR71" s="385">
        <f ca="1">IF(IH71&lt;&gt;"",VLOOKUP(IH71,HO4:HW52,9,FALSE),"")</f>
        <v>14</v>
      </c>
      <c r="IS71" s="385">
        <f t="shared" ca="1" si="6333"/>
        <v>0</v>
      </c>
      <c r="IT71" s="385">
        <f t="shared" ref="IT71" ca="1" si="6447">IF(IH71&lt;&gt;"",RANK(IS71,IS70:IS73),"")</f>
        <v>1</v>
      </c>
      <c r="IU71" s="385">
        <f t="shared" ref="IU71" ca="1" si="6448">IF(IH71&lt;&gt;"",SUMPRODUCT((IS70:IS73=IS71)*(IN70:IN73&gt;IN71)),"")</f>
        <v>0</v>
      </c>
      <c r="IV71" s="385">
        <f t="shared" ref="IV71" ca="1" si="6449">IF(IH71&lt;&gt;"",SUMPRODUCT((IS70:IS73=IS71)*(IN70:IN73=IN71)*(IL70:IL73&gt;IL71)),"")</f>
        <v>0</v>
      </c>
      <c r="IW71" s="385">
        <f t="shared" ref="IW71" ca="1" si="6450">IF(IH71&lt;&gt;"",SUMPRODUCT((IS70:IS73=IS71)*(IN70:IN73=IN71)*(IL70:IL73=IL71)*(IP70:IP73&gt;IP71)),"")</f>
        <v>0</v>
      </c>
      <c r="IX71" s="385">
        <f t="shared" ref="IX71" ca="1" si="6451">IF(IH71&lt;&gt;"",SUMPRODUCT((IS70:IS73=IS71)*(IN70:IN73=IN71)*(IL70:IL73=IL71)*(IP70:IP73=IP71)*(IQ70:IQ73&gt;IQ71)),"")</f>
        <v>0</v>
      </c>
      <c r="IY71" s="385">
        <f t="shared" ref="IY71" ca="1" si="6452">IF(IH71&lt;&gt;"",SUMPRODUCT((IS70:IS73=IS71)*(IN70:IN73=IN71)*(IL70:IL73=IL71)*(IP70:IP73=IP71)*(IQ70:IQ73=IQ71)*(IR70:IR73&gt;IR71)),"")</f>
        <v>2</v>
      </c>
      <c r="IZ71" s="385">
        <f t="shared" ca="1" si="6340"/>
        <v>3</v>
      </c>
      <c r="JA71" s="385" t="str">
        <f t="shared" ref="JA71" ca="1" si="6453">IF(JB19&lt;&gt;"",SUMPRODUCT((JI18:JI21=JI19)*(JH18:JH21=JH19)*(JF18:JF21=JF19)*(JG18:JG21=JG19)),"")</f>
        <v/>
      </c>
      <c r="JB71" s="385" t="str">
        <f t="shared" ref="JB71" ca="1" si="6454">IF(AND(JA71&lt;&gt;"",JA71&gt;1),JB19,"")</f>
        <v/>
      </c>
      <c r="JC71" s="385">
        <f ca="1">SUMPRODUCT((LM3:LM54=JB71)*(LP3:LP54=JB72)*(LQ3:LQ54="W"))+SUMPRODUCT((LM3:LM54=JB71)*(LP3:LP54=JB73)*(LQ3:LQ54="W"))+SUMPRODUCT((LM3:LM54=JB71)*(LP3:LP54=JB74)*(LQ3:LQ54="W"))+SUMPRODUCT((LM3:LM54=JB72)*(LP3:LP54=JB71)*(LR3:LR54="W"))+SUMPRODUCT((LM3:LM54=JB73)*(LP3:LP54=JB71)*(LR3:LR54="W"))+SUMPRODUCT((LM3:LM54=JB74)*(LP3:LP54=JB71)*(LR3:LR54="W"))</f>
        <v>0</v>
      </c>
      <c r="JD71" s="385">
        <f ca="1">SUMPRODUCT((LM3:LM54=JB71)*(LP3:LP54=JB72)*(LQ3:LQ54="D"))+SUMPRODUCT((LM3:LM54=JB71)*(LP3:LP54=JB73)*(LQ3:LQ54="D"))+SUMPRODUCT((LM3:LM54=JB71)*(LP3:LP54=JB74)*(LQ3:LQ54="D"))+SUMPRODUCT((LM3:LM54=JB72)*(LP3:LP54=JB71)*(LQ3:LQ54="D"))+SUMPRODUCT((LM3:LM54=JB73)*(LP3:LP54=JB71)*(LQ3:LQ54="D"))+SUMPRODUCT((LM3:LM54=JB74)*(LP3:LP54=JB71)*(LQ3:LQ54="D"))</f>
        <v>0</v>
      </c>
      <c r="JE71" s="385">
        <f ca="1">SUMPRODUCT((LM3:LM54=JB71)*(LP3:LP54=JB72)*(LQ3:LQ54="L"))+SUMPRODUCT((LM3:LM54=JB71)*(LP3:LP54=JB73)*(LQ3:LQ54="L"))+SUMPRODUCT((LM3:LM54=JB71)*(LP3:LP54=JB74)*(LQ3:LQ54="L"))+SUMPRODUCT((LM3:LM54=JB72)*(LP3:LP54=JB71)*(LR3:LR54="L"))+SUMPRODUCT((LM3:LM54=JB73)*(LP3:LP54=JB71)*(LR3:LR54="L"))+SUMPRODUCT((LM3:LM54=JB74)*(LP3:LP54=JB71)*(LR3:LR54="L"))</f>
        <v>0</v>
      </c>
      <c r="JF71" s="385">
        <f ca="1">SUMPRODUCT((LM3:LM54=JB71)*(LP3:LP54=JB72)*LN3:LN54)+SUMPRODUCT((LM3:LM54=JB71)*(LP3:LP54=JB73)*LN3:LN54)+SUMPRODUCT((LM3:LM54=JB71)*(LP3:LP54=JB74)*LN3:LN54)+SUMPRODUCT((LM3:LM54=JB71)*(LP3:LP54=JB70)*LN3:LN54)+SUMPRODUCT((LM3:LM54=JB72)*(LP3:LP54=JB71)*LO3:LO54)+SUMPRODUCT((LM3:LM54=JB73)*(LP3:LP54=JB71)*LO3:LO54)+SUMPRODUCT((LM3:LM54=JB74)*(LP3:LP54=JB71)*LO3:LO54)+SUMPRODUCT((LM3:LM54=JB70)*(LP3:LP54=JB71)*LO3:LO54)</f>
        <v>0</v>
      </c>
      <c r="JG71" s="385">
        <f ca="1">SUMPRODUCT((LM3:LM54=JB71)*(LP3:LP54=JB72)*LO3:LO54)+SUMPRODUCT((LM3:LM54=JB71)*(LP3:LP54=JB73)*LO3:LO54)+SUMPRODUCT((LM3:LM54=JB71)*(LP3:LP54=JB74)*LO3:LO54)+SUMPRODUCT((LM3:LM54=JB71)*(LP3:LP54=JB70)*LO3:LO54)+SUMPRODUCT((LM3:LM54=JB72)*(LP3:LP54=JB71)*LN3:LN54)+SUMPRODUCT((LM3:LM54=JB73)*(LP3:LP54=JB71)*LN3:LN54)+SUMPRODUCT((LM3:LM54=JB74)*(LP3:LP54=JB71)*LN3:LN54)+SUMPRODUCT((LM3:LM54=JB70)*(LP3:LP54=JB71)*LN3:LN54)</f>
        <v>0</v>
      </c>
      <c r="JH71" s="385">
        <f t="shared" ref="JH71:JH73" ca="1" si="6455">JF71-JG71+1000</f>
        <v>1000</v>
      </c>
      <c r="JI71" s="385" t="str">
        <f t="shared" ref="JI71:JI73" ca="1" si="6456">IF(JB71&lt;&gt;"",JC71*3+JD71*1,"")</f>
        <v/>
      </c>
      <c r="JJ71" s="385" t="str">
        <f ca="1">IF(JB71&lt;&gt;"",VLOOKUP(JB71,HO4:HU52,7,FALSE),"")</f>
        <v/>
      </c>
      <c r="JK71" s="385" t="str">
        <f ca="1">IF(JB71&lt;&gt;"",VLOOKUP(JB71,HO4:HU52,5,FALSE),"")</f>
        <v/>
      </c>
      <c r="JL71" s="385" t="str">
        <f ca="1">IF(JB71&lt;&gt;"",VLOOKUP(JB71,HO4:HW52,9,FALSE),"")</f>
        <v/>
      </c>
      <c r="JM71" s="385" t="str">
        <f t="shared" ref="JM71:JM73" ca="1" si="6457">JI71</f>
        <v/>
      </c>
      <c r="JN71" s="385" t="str">
        <f t="shared" ref="JN71" ca="1" si="6458">IF(JB71&lt;&gt;"",RANK(JM71,JM70:JM73),"")</f>
        <v/>
      </c>
      <c r="JO71" s="385" t="str">
        <f t="shared" ref="JO71" ca="1" si="6459">IF(JB71&lt;&gt;"",SUMPRODUCT((JM70:JM73=JM71)*(JH70:JH73&gt;JH71)),"")</f>
        <v/>
      </c>
      <c r="JP71" s="385" t="str">
        <f t="shared" ref="JP71" ca="1" si="6460">IF(JB71&lt;&gt;"",SUMPRODUCT((JM70:JM73=JM71)*(JH70:JH73=JH71)*(JF70:JF73&gt;JF71)),"")</f>
        <v/>
      </c>
      <c r="JQ71" s="385" t="str">
        <f t="shared" ref="JQ71" ca="1" si="6461">IF(JB71&lt;&gt;"",SUMPRODUCT((JM70:JM73=JM71)*(JH70:JH73=JH71)*(JF70:JF73=JF71)*(JJ70:JJ73&gt;JJ71)),"")</f>
        <v/>
      </c>
      <c r="JR71" s="385" t="str">
        <f t="shared" ref="JR71" ca="1" si="6462">IF(JB71&lt;&gt;"",SUMPRODUCT((JM70:JM73=JM71)*(JH70:JH73=JH71)*(JF70:JF73=JF71)*(JJ70:JJ73=JJ71)*(JK70:JK73&gt;JK71)),"")</f>
        <v/>
      </c>
      <c r="JS71" s="385" t="str">
        <f t="shared" ref="JS71" ca="1" si="6463">IF(JB71&lt;&gt;"",SUMPRODUCT((JM70:JM73=JM71)*(JH70:JH73=JH71)*(JF70:JF73=JF71)*(JJ70:JJ73=JJ71)*(JK70:JK73=JK71)*(JL70:JL73&gt;JL71)),"")</f>
        <v/>
      </c>
      <c r="JT71" s="385" t="str">
        <f t="shared" ref="JT71:JT73" ca="1" si="6464">IF(JB71&lt;&gt;"",SUM(JN71:JS71)+1,"")</f>
        <v/>
      </c>
      <c r="MB71" s="385">
        <f ca="1">IF(COUNTIF(MB18:MB21,4)=4,1,SUMPRODUCT((MB18:MB21=MB19)*(MA18:MA21=MA19)*(LY18:LY21&gt;LY19))+1)</f>
        <v>1</v>
      </c>
      <c r="MM71" s="385">
        <f t="shared" ref="MM71" ca="1" si="6465">IF(MN19&lt;&gt;"",SUMPRODUCT((MU18:MU21=MU19)*(MT18:MT21=MT19)*(MR18:MR21=MR19)*(MS18:MS21=MS19)),"")</f>
        <v>4</v>
      </c>
      <c r="MN71" s="385" t="str">
        <f t="shared" ref="MN71" ca="1" si="6466">IF(AND(MM71&lt;&gt;"",MM71&gt;1),MN19,"")</f>
        <v>Denmark</v>
      </c>
      <c r="MO71" s="385">
        <f ca="1">SUMPRODUCT((PS3:PS54=MN71)*(PV3:PV54=MN72)*(PW3:PW54="W"))+SUMPRODUCT((PS3:PS54=MN71)*(PV3:PV54=MN73)*(PW3:PW54="W"))+SUMPRODUCT((PS3:PS54=MN71)*(PV3:PV54=MN74)*(PW3:PW54="W"))+SUMPRODUCT((PS3:PS54=MN71)*(PV3:PV54=MN70)*(PW3:PW54="W"))+SUMPRODUCT((PS3:PS54=MN72)*(PV3:PV54=MN71)*(PX3:PX54="W"))+SUMPRODUCT((PS3:PS54=MN73)*(PV3:PV54=MN71)*(PX3:PX54="W"))+SUMPRODUCT((PS3:PS54=MN74)*(PV3:PV54=MN71)*(PX3:PX54="W"))+SUMPRODUCT((PS3:PS54=MN70)*(PV3:PV54=MN71)*(PX3:PX54="W"))</f>
        <v>0</v>
      </c>
      <c r="MP71" s="385">
        <f ca="1">SUMPRODUCT((PS3:PS54=MN71)*(PV3:PV54=MN72)*(PW3:PW54="D"))+SUMPRODUCT((PS3:PS54=MN71)*(PV3:PV54=MN73)*(PW3:PW54="D"))+SUMPRODUCT((PS3:PS54=MN71)*(PV3:PV54=MN74)*(PW3:PW54="D"))+SUMPRODUCT((PS3:PS54=MN71)*(PV3:PV54=MN70)*(PW3:PW54="D"))+SUMPRODUCT((PS3:PS54=MN72)*(PV3:PV54=MN71)*(PW3:PW54="D"))+SUMPRODUCT((PS3:PS54=MN73)*(PV3:PV54=MN71)*(PW3:PW54="D"))+SUMPRODUCT((PS3:PS54=MN74)*(PV3:PV54=MN71)*(PW3:PW54="D"))+SUMPRODUCT((PS3:PS54=MN70)*(PV3:PV54=MN71)*(PW3:PW54="D"))</f>
        <v>0</v>
      </c>
      <c r="MQ71" s="385">
        <f ca="1">SUMPRODUCT((PS3:PS54=MN71)*(PV3:PV54=MN72)*(PW3:PW54="L"))+SUMPRODUCT((PS3:PS54=MN71)*(PV3:PV54=MN73)*(PW3:PW54="L"))+SUMPRODUCT((PS3:PS54=MN71)*(PV3:PV54=MN74)*(PW3:PW54="L"))+SUMPRODUCT((PS3:PS54=MN71)*(PV3:PV54=MN70)*(PW3:PW54="L"))+SUMPRODUCT((PS3:PS54=MN72)*(PV3:PV54=MN71)*(PX3:PX54="L"))+SUMPRODUCT((PS3:PS54=MN73)*(PV3:PV54=MN71)*(PX3:PX54="L"))+SUMPRODUCT((PS3:PS54=MN74)*(PV3:PV54=MN71)*(PX3:PX54="L"))+SUMPRODUCT((PS3:PS54=MN70)*(PV3:PV54=MN71)*(PX3:PX54="L"))</f>
        <v>0</v>
      </c>
      <c r="MR71" s="385">
        <f ca="1">SUMPRODUCT((PS3:PS54=MN71)*(PV3:PV54=MN72)*PT3:PT54)+SUMPRODUCT((PS3:PS54=MN71)*(PV3:PV54=MN73)*PT3:PT54)+SUMPRODUCT((PS3:PS54=MN71)*(PV3:PV54=MN74)*PT3:PT54)+SUMPRODUCT((PS3:PS54=MN71)*(PV3:PV54=MN70)*PT3:PT54)+SUMPRODUCT((PS3:PS54=MN72)*(PV3:PV54=MN71)*PU3:PU54)+SUMPRODUCT((PS3:PS54=MN73)*(PV3:PV54=MN71)*PU3:PU54)+SUMPRODUCT((PS3:PS54=MN74)*(PV3:PV54=MN71)*PU3:PU54)+SUMPRODUCT((PS3:PS54=MN70)*(PV3:PV54=MN71)*PU3:PU54)</f>
        <v>0</v>
      </c>
      <c r="MS71" s="385">
        <f ca="1">SUMPRODUCT((PS3:PS54=MN71)*(PV3:PV54=MN72)*PU3:PU54)+SUMPRODUCT((PS3:PS54=MN71)*(PV3:PV54=MN73)*PU3:PU54)+SUMPRODUCT((PS3:PS54=MN71)*(PV3:PV54=MN74)*PU3:PU54)+SUMPRODUCT((PS3:PS54=MN71)*(PV3:PV54=MN70)*PU3:PU54)+SUMPRODUCT((PS3:PS54=MN72)*(PV3:PV54=MN71)*PT3:PT54)+SUMPRODUCT((PS3:PS54=MN73)*(PV3:PV54=MN71)*PT3:PT54)+SUMPRODUCT((PS3:PS54=MN74)*(PV3:PV54=MN71)*PT3:PT54)+SUMPRODUCT((PS3:PS54=MN70)*(PV3:PV54=MN71)*PT3:PT54)</f>
        <v>0</v>
      </c>
      <c r="MT71" s="385">
        <f t="shared" ca="1" si="6343"/>
        <v>1000</v>
      </c>
      <c r="MU71" s="385">
        <f t="shared" ca="1" si="6344"/>
        <v>0</v>
      </c>
      <c r="MV71" s="385">
        <f ca="1">IF(MN71&lt;&gt;"",VLOOKUP(MN71,LU4:MA52,7,FALSE),"")</f>
        <v>1000</v>
      </c>
      <c r="MW71" s="385">
        <f ca="1">IF(MN71&lt;&gt;"",VLOOKUP(MN71,LU4:MA52,5,FALSE),"")</f>
        <v>0</v>
      </c>
      <c r="MX71" s="385">
        <f ca="1">IF(MN71&lt;&gt;"",VLOOKUP(MN71,LU4:MC52,9,FALSE),"")</f>
        <v>14</v>
      </c>
      <c r="MY71" s="385">
        <f t="shared" ca="1" si="6345"/>
        <v>0</v>
      </c>
      <c r="MZ71" s="385">
        <f t="shared" ref="MZ71" ca="1" si="6467">IF(MN71&lt;&gt;"",RANK(MY71,MY70:MY73),"")</f>
        <v>1</v>
      </c>
      <c r="NA71" s="385">
        <f t="shared" ref="NA71" ca="1" si="6468">IF(MN71&lt;&gt;"",SUMPRODUCT((MY70:MY73=MY71)*(MT70:MT73&gt;MT71)),"")</f>
        <v>0</v>
      </c>
      <c r="NB71" s="385">
        <f t="shared" ref="NB71" ca="1" si="6469">IF(MN71&lt;&gt;"",SUMPRODUCT((MY70:MY73=MY71)*(MT70:MT73=MT71)*(MR70:MR73&gt;MR71)),"")</f>
        <v>0</v>
      </c>
      <c r="NC71" s="385">
        <f t="shared" ref="NC71" ca="1" si="6470">IF(MN71&lt;&gt;"",SUMPRODUCT((MY70:MY73=MY71)*(MT70:MT73=MT71)*(MR70:MR73=MR71)*(MV70:MV73&gt;MV71)),"")</f>
        <v>0</v>
      </c>
      <c r="ND71" s="385">
        <f t="shared" ref="ND71" ca="1" si="6471">IF(MN71&lt;&gt;"",SUMPRODUCT((MY70:MY73=MY71)*(MT70:MT73=MT71)*(MR70:MR73=MR71)*(MV70:MV73=MV71)*(MW70:MW73&gt;MW71)),"")</f>
        <v>0</v>
      </c>
      <c r="NE71" s="385">
        <f t="shared" ref="NE71" ca="1" si="6472">IF(MN71&lt;&gt;"",SUMPRODUCT((MY70:MY73=MY71)*(MT70:MT73=MT71)*(MR70:MR73=MR71)*(MV70:MV73=MV71)*(MW70:MW73=MW71)*(MX70:MX73&gt;MX71)),"")</f>
        <v>2</v>
      </c>
      <c r="NF71" s="385">
        <f t="shared" ca="1" si="6352"/>
        <v>3</v>
      </c>
      <c r="NG71" s="385" t="str">
        <f t="shared" ref="NG71" ca="1" si="6473">IF(NH19&lt;&gt;"",SUMPRODUCT((NO18:NO21=NO19)*(NN18:NN21=NN19)*(NL18:NL21=NL19)*(NM18:NM21=NM19)),"")</f>
        <v/>
      </c>
      <c r="NH71" s="385" t="str">
        <f t="shared" ref="NH71" ca="1" si="6474">IF(AND(NG71&lt;&gt;"",NG71&gt;1),NH19,"")</f>
        <v/>
      </c>
      <c r="NI71" s="385">
        <f ca="1">SUMPRODUCT((PS3:PS54=NH71)*(PV3:PV54=NH72)*(PW3:PW54="W"))+SUMPRODUCT((PS3:PS54=NH71)*(PV3:PV54=NH73)*(PW3:PW54="W"))+SUMPRODUCT((PS3:PS54=NH71)*(PV3:PV54=NH74)*(PW3:PW54="W"))+SUMPRODUCT((PS3:PS54=NH72)*(PV3:PV54=NH71)*(PX3:PX54="W"))+SUMPRODUCT((PS3:PS54=NH73)*(PV3:PV54=NH71)*(PX3:PX54="W"))+SUMPRODUCT((PS3:PS54=NH74)*(PV3:PV54=NH71)*(PX3:PX54="W"))</f>
        <v>0</v>
      </c>
      <c r="NJ71" s="385">
        <f ca="1">SUMPRODUCT((PS3:PS54=NH71)*(PV3:PV54=NH72)*(PW3:PW54="D"))+SUMPRODUCT((PS3:PS54=NH71)*(PV3:PV54=NH73)*(PW3:PW54="D"))+SUMPRODUCT((PS3:PS54=NH71)*(PV3:PV54=NH74)*(PW3:PW54="D"))+SUMPRODUCT((PS3:PS54=NH72)*(PV3:PV54=NH71)*(PW3:PW54="D"))+SUMPRODUCT((PS3:PS54=NH73)*(PV3:PV54=NH71)*(PW3:PW54="D"))+SUMPRODUCT((PS3:PS54=NH74)*(PV3:PV54=NH71)*(PW3:PW54="D"))</f>
        <v>0</v>
      </c>
      <c r="NK71" s="385">
        <f ca="1">SUMPRODUCT((PS3:PS54=NH71)*(PV3:PV54=NH72)*(PW3:PW54="L"))+SUMPRODUCT((PS3:PS54=NH71)*(PV3:PV54=NH73)*(PW3:PW54="L"))+SUMPRODUCT((PS3:PS54=NH71)*(PV3:PV54=NH74)*(PW3:PW54="L"))+SUMPRODUCT((PS3:PS54=NH72)*(PV3:PV54=NH71)*(PX3:PX54="L"))+SUMPRODUCT((PS3:PS54=NH73)*(PV3:PV54=NH71)*(PX3:PX54="L"))+SUMPRODUCT((PS3:PS54=NH74)*(PV3:PV54=NH71)*(PX3:PX54="L"))</f>
        <v>0</v>
      </c>
      <c r="NL71" s="385">
        <f ca="1">SUMPRODUCT((PS3:PS54=NH71)*(PV3:PV54=NH72)*PT3:PT54)+SUMPRODUCT((PS3:PS54=NH71)*(PV3:PV54=NH73)*PT3:PT54)+SUMPRODUCT((PS3:PS54=NH71)*(PV3:PV54=NH74)*PT3:PT54)+SUMPRODUCT((PS3:PS54=NH71)*(PV3:PV54=NH70)*PT3:PT54)+SUMPRODUCT((PS3:PS54=NH72)*(PV3:PV54=NH71)*PU3:PU54)+SUMPRODUCT((PS3:PS54=NH73)*(PV3:PV54=NH71)*PU3:PU54)+SUMPRODUCT((PS3:PS54=NH74)*(PV3:PV54=NH71)*PU3:PU54)+SUMPRODUCT((PS3:PS54=NH70)*(PV3:PV54=NH71)*PU3:PU54)</f>
        <v>0</v>
      </c>
      <c r="NM71" s="385">
        <f ca="1">SUMPRODUCT((PS3:PS54=NH71)*(PV3:PV54=NH72)*PU3:PU54)+SUMPRODUCT((PS3:PS54=NH71)*(PV3:PV54=NH73)*PU3:PU54)+SUMPRODUCT((PS3:PS54=NH71)*(PV3:PV54=NH74)*PU3:PU54)+SUMPRODUCT((PS3:PS54=NH71)*(PV3:PV54=NH70)*PU3:PU54)+SUMPRODUCT((PS3:PS54=NH72)*(PV3:PV54=NH71)*PT3:PT54)+SUMPRODUCT((PS3:PS54=NH73)*(PV3:PV54=NH71)*PT3:PT54)+SUMPRODUCT((PS3:PS54=NH74)*(PV3:PV54=NH71)*PT3:PT54)+SUMPRODUCT((PS3:PS54=NH70)*(PV3:PV54=NH71)*PT3:PT54)</f>
        <v>0</v>
      </c>
      <c r="NN71" s="385">
        <f t="shared" ref="NN71:NN73" ca="1" si="6475">NL71-NM71+1000</f>
        <v>1000</v>
      </c>
      <c r="NO71" s="385" t="str">
        <f t="shared" ref="NO71:NO73" ca="1" si="6476">IF(NH71&lt;&gt;"",NI71*3+NJ71*1,"")</f>
        <v/>
      </c>
      <c r="NP71" s="385" t="str">
        <f ca="1">IF(NH71&lt;&gt;"",VLOOKUP(NH71,LU4:MA52,7,FALSE),"")</f>
        <v/>
      </c>
      <c r="NQ71" s="385" t="str">
        <f ca="1">IF(NH71&lt;&gt;"",VLOOKUP(NH71,LU4:MA52,5,FALSE),"")</f>
        <v/>
      </c>
      <c r="NR71" s="385" t="str">
        <f ca="1">IF(NH71&lt;&gt;"",VLOOKUP(NH71,LU4:MC52,9,FALSE),"")</f>
        <v/>
      </c>
      <c r="NS71" s="385" t="str">
        <f t="shared" ref="NS71:NS73" ca="1" si="6477">NO71</f>
        <v/>
      </c>
      <c r="NT71" s="385" t="str">
        <f t="shared" ref="NT71" ca="1" si="6478">IF(NH71&lt;&gt;"",RANK(NS71,NS70:NS73),"")</f>
        <v/>
      </c>
      <c r="NU71" s="385" t="str">
        <f t="shared" ref="NU71" ca="1" si="6479">IF(NH71&lt;&gt;"",SUMPRODUCT((NS70:NS73=NS71)*(NN70:NN73&gt;NN71)),"")</f>
        <v/>
      </c>
      <c r="NV71" s="385" t="str">
        <f t="shared" ref="NV71" ca="1" si="6480">IF(NH71&lt;&gt;"",SUMPRODUCT((NS70:NS73=NS71)*(NN70:NN73=NN71)*(NL70:NL73&gt;NL71)),"")</f>
        <v/>
      </c>
      <c r="NW71" s="385" t="str">
        <f t="shared" ref="NW71" ca="1" si="6481">IF(NH71&lt;&gt;"",SUMPRODUCT((NS70:NS73=NS71)*(NN70:NN73=NN71)*(NL70:NL73=NL71)*(NP70:NP73&gt;NP71)),"")</f>
        <v/>
      </c>
      <c r="NX71" s="385" t="str">
        <f t="shared" ref="NX71" ca="1" si="6482">IF(NH71&lt;&gt;"",SUMPRODUCT((NS70:NS73=NS71)*(NN70:NN73=NN71)*(NL70:NL73=NL71)*(NP70:NP73=NP71)*(NQ70:NQ73&gt;NQ71)),"")</f>
        <v/>
      </c>
      <c r="NY71" s="385" t="str">
        <f t="shared" ref="NY71" ca="1" si="6483">IF(NH71&lt;&gt;"",SUMPRODUCT((NS70:NS73=NS71)*(NN70:NN73=NN71)*(NL70:NL73=NL71)*(NP70:NP73=NP71)*(NQ70:NQ73=NQ71)*(NR70:NR73&gt;NR71)),"")</f>
        <v/>
      </c>
      <c r="NZ71" s="385" t="str">
        <f t="shared" ref="NZ71:NZ73" ca="1" si="6484">IF(NH71&lt;&gt;"",SUM(NT71:NY71)+1,"")</f>
        <v/>
      </c>
      <c r="QH71" s="385">
        <f ca="1">IF(COUNTIF(QH18:QH21,4)=4,1,SUMPRODUCT((QH18:QH21=QH19)*(QG18:QG21=QG19)*(QE18:QE21&gt;QE19))+1)</f>
        <v>1</v>
      </c>
      <c r="QS71" s="385">
        <f t="shared" ref="QS71" ca="1" si="6485">IF(QT19&lt;&gt;"",SUMPRODUCT((RA18:RA21=RA19)*(QZ18:QZ21=QZ19)*(QX18:QX21=QX19)*(QY18:QY21=QY19)),"")</f>
        <v>4</v>
      </c>
      <c r="QT71" s="385" t="str">
        <f t="shared" ref="QT71" ca="1" si="6486">IF(AND(QS71&lt;&gt;"",QS71&gt;1),QT19,"")</f>
        <v>Denmark</v>
      </c>
      <c r="QU71" s="385">
        <f ca="1">SUMPRODUCT((TY3:TY54=QT71)*(UB3:UB54=QT72)*(UC3:UC54="W"))+SUMPRODUCT((TY3:TY54=QT71)*(UB3:UB54=QT73)*(UC3:UC54="W"))+SUMPRODUCT((TY3:TY54=QT71)*(UB3:UB54=QT74)*(UC3:UC54="W"))+SUMPRODUCT((TY3:TY54=QT71)*(UB3:UB54=QT70)*(UC3:UC54="W"))+SUMPRODUCT((TY3:TY54=QT72)*(UB3:UB54=QT71)*(UD3:UD54="W"))+SUMPRODUCT((TY3:TY54=QT73)*(UB3:UB54=QT71)*(UD3:UD54="W"))+SUMPRODUCT((TY3:TY54=QT74)*(UB3:UB54=QT71)*(UD3:UD54="W"))+SUMPRODUCT((TY3:TY54=QT70)*(UB3:UB54=QT71)*(UD3:UD54="W"))</f>
        <v>0</v>
      </c>
      <c r="QV71" s="385">
        <f ca="1">SUMPRODUCT((TY3:TY54=QT71)*(UB3:UB54=QT72)*(UC3:UC54="D"))+SUMPRODUCT((TY3:TY54=QT71)*(UB3:UB54=QT73)*(UC3:UC54="D"))+SUMPRODUCT((TY3:TY54=QT71)*(UB3:UB54=QT74)*(UC3:UC54="D"))+SUMPRODUCT((TY3:TY54=QT71)*(UB3:UB54=QT70)*(UC3:UC54="D"))+SUMPRODUCT((TY3:TY54=QT72)*(UB3:UB54=QT71)*(UC3:UC54="D"))+SUMPRODUCT((TY3:TY54=QT73)*(UB3:UB54=QT71)*(UC3:UC54="D"))+SUMPRODUCT((TY3:TY54=QT74)*(UB3:UB54=QT71)*(UC3:UC54="D"))+SUMPRODUCT((TY3:TY54=QT70)*(UB3:UB54=QT71)*(UC3:UC54="D"))</f>
        <v>0</v>
      </c>
      <c r="QW71" s="385">
        <f ca="1">SUMPRODUCT((TY3:TY54=QT71)*(UB3:UB54=QT72)*(UC3:UC54="L"))+SUMPRODUCT((TY3:TY54=QT71)*(UB3:UB54=QT73)*(UC3:UC54="L"))+SUMPRODUCT((TY3:TY54=QT71)*(UB3:UB54=QT74)*(UC3:UC54="L"))+SUMPRODUCT((TY3:TY54=QT71)*(UB3:UB54=QT70)*(UC3:UC54="L"))+SUMPRODUCT((TY3:TY54=QT72)*(UB3:UB54=QT71)*(UD3:UD54="L"))+SUMPRODUCT((TY3:TY54=QT73)*(UB3:UB54=QT71)*(UD3:UD54="L"))+SUMPRODUCT((TY3:TY54=QT74)*(UB3:UB54=QT71)*(UD3:UD54="L"))+SUMPRODUCT((TY3:TY54=QT70)*(UB3:UB54=QT71)*(UD3:UD54="L"))</f>
        <v>0</v>
      </c>
      <c r="QX71" s="385">
        <f ca="1">SUMPRODUCT((TY3:TY54=QT71)*(UB3:UB54=QT72)*TZ3:TZ54)+SUMPRODUCT((TY3:TY54=QT71)*(UB3:UB54=QT73)*TZ3:TZ54)+SUMPRODUCT((TY3:TY54=QT71)*(UB3:UB54=QT74)*TZ3:TZ54)+SUMPRODUCT((TY3:TY54=QT71)*(UB3:UB54=QT70)*TZ3:TZ54)+SUMPRODUCT((TY3:TY54=QT72)*(UB3:UB54=QT71)*UA3:UA54)+SUMPRODUCT((TY3:TY54=QT73)*(UB3:UB54=QT71)*UA3:UA54)+SUMPRODUCT((TY3:TY54=QT74)*(UB3:UB54=QT71)*UA3:UA54)+SUMPRODUCT((TY3:TY54=QT70)*(UB3:UB54=QT71)*UA3:UA54)</f>
        <v>0</v>
      </c>
      <c r="QY71" s="385">
        <f ca="1">SUMPRODUCT((TY3:TY54=QT71)*(UB3:UB54=QT72)*UA3:UA54)+SUMPRODUCT((TY3:TY54=QT71)*(UB3:UB54=QT73)*UA3:UA54)+SUMPRODUCT((TY3:TY54=QT71)*(UB3:UB54=QT74)*UA3:UA54)+SUMPRODUCT((TY3:TY54=QT71)*(UB3:UB54=QT70)*UA3:UA54)+SUMPRODUCT((TY3:TY54=QT72)*(UB3:UB54=QT71)*TZ3:TZ54)+SUMPRODUCT((TY3:TY54=QT73)*(UB3:UB54=QT71)*TZ3:TZ54)+SUMPRODUCT((TY3:TY54=QT74)*(UB3:UB54=QT71)*TZ3:TZ54)+SUMPRODUCT((TY3:TY54=QT70)*(UB3:UB54=QT71)*TZ3:TZ54)</f>
        <v>0</v>
      </c>
      <c r="QZ71" s="385">
        <f t="shared" ca="1" si="6355"/>
        <v>1000</v>
      </c>
      <c r="RA71" s="385">
        <f t="shared" ca="1" si="6356"/>
        <v>0</v>
      </c>
      <c r="RB71" s="385">
        <f ca="1">IF(QT71&lt;&gt;"",VLOOKUP(QT71,QA4:QG52,7,FALSE),"")</f>
        <v>1000</v>
      </c>
      <c r="RC71" s="385">
        <f ca="1">IF(QT71&lt;&gt;"",VLOOKUP(QT71,QA4:QG52,5,FALSE),"")</f>
        <v>0</v>
      </c>
      <c r="RD71" s="385">
        <f ca="1">IF(QT71&lt;&gt;"",VLOOKUP(QT71,QA4:QI52,9,FALSE),"")</f>
        <v>14</v>
      </c>
      <c r="RE71" s="385">
        <f t="shared" ca="1" si="6357"/>
        <v>0</v>
      </c>
      <c r="RF71" s="385">
        <f t="shared" ref="RF71" ca="1" si="6487">IF(QT71&lt;&gt;"",RANK(RE71,RE70:RE73),"")</f>
        <v>1</v>
      </c>
      <c r="RG71" s="385">
        <f t="shared" ref="RG71" ca="1" si="6488">IF(QT71&lt;&gt;"",SUMPRODUCT((RE70:RE73=RE71)*(QZ70:QZ73&gt;QZ71)),"")</f>
        <v>0</v>
      </c>
      <c r="RH71" s="385">
        <f t="shared" ref="RH71" ca="1" si="6489">IF(QT71&lt;&gt;"",SUMPRODUCT((RE70:RE73=RE71)*(QZ70:QZ73=QZ71)*(QX70:QX73&gt;QX71)),"")</f>
        <v>0</v>
      </c>
      <c r="RI71" s="385">
        <f t="shared" ref="RI71" ca="1" si="6490">IF(QT71&lt;&gt;"",SUMPRODUCT((RE70:RE73=RE71)*(QZ70:QZ73=QZ71)*(QX70:QX73=QX71)*(RB70:RB73&gt;RB71)),"")</f>
        <v>0</v>
      </c>
      <c r="RJ71" s="385">
        <f t="shared" ref="RJ71" ca="1" si="6491">IF(QT71&lt;&gt;"",SUMPRODUCT((RE70:RE73=RE71)*(QZ70:QZ73=QZ71)*(QX70:QX73=QX71)*(RB70:RB73=RB71)*(RC70:RC73&gt;RC71)),"")</f>
        <v>0</v>
      </c>
      <c r="RK71" s="385">
        <f t="shared" ref="RK71" ca="1" si="6492">IF(QT71&lt;&gt;"",SUMPRODUCT((RE70:RE73=RE71)*(QZ70:QZ73=QZ71)*(QX70:QX73=QX71)*(RB70:RB73=RB71)*(RC70:RC73=RC71)*(RD70:RD73&gt;RD71)),"")</f>
        <v>2</v>
      </c>
      <c r="RL71" s="385">
        <f t="shared" ca="1" si="6364"/>
        <v>3</v>
      </c>
      <c r="RM71" s="385" t="str">
        <f t="shared" ref="RM71" ca="1" si="6493">IF(RN19&lt;&gt;"",SUMPRODUCT((RU18:RU21=RU19)*(RT18:RT21=RT19)*(RR18:RR21=RR19)*(RS18:RS21=RS19)),"")</f>
        <v/>
      </c>
      <c r="RN71" s="385" t="str">
        <f t="shared" ref="RN71" ca="1" si="6494">IF(AND(RM71&lt;&gt;"",RM71&gt;1),RN19,"")</f>
        <v/>
      </c>
      <c r="RO71" s="385">
        <f ca="1">SUMPRODUCT((TY3:TY54=RN71)*(UB3:UB54=RN72)*(UC3:UC54="W"))+SUMPRODUCT((TY3:TY54=RN71)*(UB3:UB54=RN73)*(UC3:UC54="W"))+SUMPRODUCT((TY3:TY54=RN71)*(UB3:UB54=RN74)*(UC3:UC54="W"))+SUMPRODUCT((TY3:TY54=RN72)*(UB3:UB54=RN71)*(UD3:UD54="W"))+SUMPRODUCT((TY3:TY54=RN73)*(UB3:UB54=RN71)*(UD3:UD54="W"))+SUMPRODUCT((TY3:TY54=RN74)*(UB3:UB54=RN71)*(UD3:UD54="W"))</f>
        <v>0</v>
      </c>
      <c r="RP71" s="385">
        <f ca="1">SUMPRODUCT((TY3:TY54=RN71)*(UB3:UB54=RN72)*(UC3:UC54="D"))+SUMPRODUCT((TY3:TY54=RN71)*(UB3:UB54=RN73)*(UC3:UC54="D"))+SUMPRODUCT((TY3:TY54=RN71)*(UB3:UB54=RN74)*(UC3:UC54="D"))+SUMPRODUCT((TY3:TY54=RN72)*(UB3:UB54=RN71)*(UC3:UC54="D"))+SUMPRODUCT((TY3:TY54=RN73)*(UB3:UB54=RN71)*(UC3:UC54="D"))+SUMPRODUCT((TY3:TY54=RN74)*(UB3:UB54=RN71)*(UC3:UC54="D"))</f>
        <v>0</v>
      </c>
      <c r="RQ71" s="385">
        <f ca="1">SUMPRODUCT((TY3:TY54=RN71)*(UB3:UB54=RN72)*(UC3:UC54="L"))+SUMPRODUCT((TY3:TY54=RN71)*(UB3:UB54=RN73)*(UC3:UC54="L"))+SUMPRODUCT((TY3:TY54=RN71)*(UB3:UB54=RN74)*(UC3:UC54="L"))+SUMPRODUCT((TY3:TY54=RN72)*(UB3:UB54=RN71)*(UD3:UD54="L"))+SUMPRODUCT((TY3:TY54=RN73)*(UB3:UB54=RN71)*(UD3:UD54="L"))+SUMPRODUCT((TY3:TY54=RN74)*(UB3:UB54=RN71)*(UD3:UD54="L"))</f>
        <v>0</v>
      </c>
      <c r="RR71" s="385">
        <f ca="1">SUMPRODUCT((TY3:TY54=RN71)*(UB3:UB54=RN72)*TZ3:TZ54)+SUMPRODUCT((TY3:TY54=RN71)*(UB3:UB54=RN73)*TZ3:TZ54)+SUMPRODUCT((TY3:TY54=RN71)*(UB3:UB54=RN74)*TZ3:TZ54)+SUMPRODUCT((TY3:TY54=RN71)*(UB3:UB54=RN70)*TZ3:TZ54)+SUMPRODUCT((TY3:TY54=RN72)*(UB3:UB54=RN71)*UA3:UA54)+SUMPRODUCT((TY3:TY54=RN73)*(UB3:UB54=RN71)*UA3:UA54)+SUMPRODUCT((TY3:TY54=RN74)*(UB3:UB54=RN71)*UA3:UA54)+SUMPRODUCT((TY3:TY54=RN70)*(UB3:UB54=RN71)*UA3:UA54)</f>
        <v>0</v>
      </c>
      <c r="RS71" s="385">
        <f ca="1">SUMPRODUCT((TY3:TY54=RN71)*(UB3:UB54=RN72)*UA3:UA54)+SUMPRODUCT((TY3:TY54=RN71)*(UB3:UB54=RN73)*UA3:UA54)+SUMPRODUCT((TY3:TY54=RN71)*(UB3:UB54=RN74)*UA3:UA54)+SUMPRODUCT((TY3:TY54=RN71)*(UB3:UB54=RN70)*UA3:UA54)+SUMPRODUCT((TY3:TY54=RN72)*(UB3:UB54=RN71)*TZ3:TZ54)+SUMPRODUCT((TY3:TY54=RN73)*(UB3:UB54=RN71)*TZ3:TZ54)+SUMPRODUCT((TY3:TY54=RN74)*(UB3:UB54=RN71)*TZ3:TZ54)+SUMPRODUCT((TY3:TY54=RN70)*(UB3:UB54=RN71)*TZ3:TZ54)</f>
        <v>0</v>
      </c>
      <c r="RT71" s="385">
        <f t="shared" ref="RT71:RT73" ca="1" si="6495">RR71-RS71+1000</f>
        <v>1000</v>
      </c>
      <c r="RU71" s="385" t="str">
        <f t="shared" ref="RU71:RU73" ca="1" si="6496">IF(RN71&lt;&gt;"",RO71*3+RP71*1,"")</f>
        <v/>
      </c>
      <c r="RV71" s="385" t="str">
        <f ca="1">IF(RN71&lt;&gt;"",VLOOKUP(RN71,QA4:QG52,7,FALSE),"")</f>
        <v/>
      </c>
      <c r="RW71" s="385" t="str">
        <f ca="1">IF(RN71&lt;&gt;"",VLOOKUP(RN71,QA4:QG52,5,FALSE),"")</f>
        <v/>
      </c>
      <c r="RX71" s="385" t="str">
        <f ca="1">IF(RN71&lt;&gt;"",VLOOKUP(RN71,QA4:QI52,9,FALSE),"")</f>
        <v/>
      </c>
      <c r="RY71" s="385" t="str">
        <f t="shared" ref="RY71:RY73" ca="1" si="6497">RU71</f>
        <v/>
      </c>
      <c r="RZ71" s="385" t="str">
        <f t="shared" ref="RZ71" ca="1" si="6498">IF(RN71&lt;&gt;"",RANK(RY71,RY70:RY73),"")</f>
        <v/>
      </c>
      <c r="SA71" s="385" t="str">
        <f t="shared" ref="SA71" ca="1" si="6499">IF(RN71&lt;&gt;"",SUMPRODUCT((RY70:RY73=RY71)*(RT70:RT73&gt;RT71)),"")</f>
        <v/>
      </c>
      <c r="SB71" s="385" t="str">
        <f t="shared" ref="SB71" ca="1" si="6500">IF(RN71&lt;&gt;"",SUMPRODUCT((RY70:RY73=RY71)*(RT70:RT73=RT71)*(RR70:RR73&gt;RR71)),"")</f>
        <v/>
      </c>
      <c r="SC71" s="385" t="str">
        <f t="shared" ref="SC71" ca="1" si="6501">IF(RN71&lt;&gt;"",SUMPRODUCT((RY70:RY73=RY71)*(RT70:RT73=RT71)*(RR70:RR73=RR71)*(RV70:RV73&gt;RV71)),"")</f>
        <v/>
      </c>
      <c r="SD71" s="385" t="str">
        <f t="shared" ref="SD71" ca="1" si="6502">IF(RN71&lt;&gt;"",SUMPRODUCT((RY70:RY73=RY71)*(RT70:RT73=RT71)*(RR70:RR73=RR71)*(RV70:RV73=RV71)*(RW70:RW73&gt;RW71)),"")</f>
        <v/>
      </c>
      <c r="SE71" s="385" t="str">
        <f t="shared" ref="SE71" ca="1" si="6503">IF(RN71&lt;&gt;"",SUMPRODUCT((RY70:RY73=RY71)*(RT70:RT73=RT71)*(RR70:RR73=RR71)*(RV70:RV73=RV71)*(RW70:RW73=RW71)*(RX70:RX73&gt;RX71)),"")</f>
        <v/>
      </c>
      <c r="SF71" s="385" t="str">
        <f t="shared" ref="SF71:SF73" ca="1" si="6504">IF(RN71&lt;&gt;"",SUM(RZ71:SE71)+1,"")</f>
        <v/>
      </c>
      <c r="UN71" s="385">
        <f ca="1">IF(COUNTIF(UN18:UN21,4)=4,1,SUMPRODUCT((UN18:UN21=UN19)*(UM18:UM21=UM19)*(UK18:UK21&gt;UK19))+1)</f>
        <v>1</v>
      </c>
      <c r="UY71" s="385">
        <f t="shared" ref="UY71" ca="1" si="6505">IF(UZ19&lt;&gt;"",SUMPRODUCT((VG18:VG21=VG19)*(VF18:VF21=VF19)*(VD18:VD21=VD19)*(VE18:VE21=VE19)),"")</f>
        <v>4</v>
      </c>
      <c r="UZ71" s="385" t="str">
        <f t="shared" ref="UZ71" ca="1" si="6506">IF(AND(UY71&lt;&gt;"",UY71&gt;1),UZ19,"")</f>
        <v>Denmark</v>
      </c>
      <c r="VA71" s="385">
        <f ca="1">SUMPRODUCT((YE3:YE54=UZ71)*(YH3:YH54=UZ72)*(YI3:YI54="W"))+SUMPRODUCT((YE3:YE54=UZ71)*(YH3:YH54=UZ73)*(YI3:YI54="W"))+SUMPRODUCT((YE3:YE54=UZ71)*(YH3:YH54=UZ74)*(YI3:YI54="W"))+SUMPRODUCT((YE3:YE54=UZ71)*(YH3:YH54=UZ70)*(YI3:YI54="W"))+SUMPRODUCT((YE3:YE54=UZ72)*(YH3:YH54=UZ71)*(YJ3:YJ54="W"))+SUMPRODUCT((YE3:YE54=UZ73)*(YH3:YH54=UZ71)*(YJ3:YJ54="W"))+SUMPRODUCT((YE3:YE54=UZ74)*(YH3:YH54=UZ71)*(YJ3:YJ54="W"))+SUMPRODUCT((YE3:YE54=UZ70)*(YH3:YH54=UZ71)*(YJ3:YJ54="W"))</f>
        <v>0</v>
      </c>
      <c r="VB71" s="385">
        <f ca="1">SUMPRODUCT((YE3:YE54=UZ71)*(YH3:YH54=UZ72)*(YI3:YI54="D"))+SUMPRODUCT((YE3:YE54=UZ71)*(YH3:YH54=UZ73)*(YI3:YI54="D"))+SUMPRODUCT((YE3:YE54=UZ71)*(YH3:YH54=UZ74)*(YI3:YI54="D"))+SUMPRODUCT((YE3:YE54=UZ71)*(YH3:YH54=UZ70)*(YI3:YI54="D"))+SUMPRODUCT((YE3:YE54=UZ72)*(YH3:YH54=UZ71)*(YI3:YI54="D"))+SUMPRODUCT((YE3:YE54=UZ73)*(YH3:YH54=UZ71)*(YI3:YI54="D"))+SUMPRODUCT((YE3:YE54=UZ74)*(YH3:YH54=UZ71)*(YI3:YI54="D"))+SUMPRODUCT((YE3:YE54=UZ70)*(YH3:YH54=UZ71)*(YI3:YI54="D"))</f>
        <v>0</v>
      </c>
      <c r="VC71" s="385">
        <f ca="1">SUMPRODUCT((YE3:YE54=UZ71)*(YH3:YH54=UZ72)*(YI3:YI54="L"))+SUMPRODUCT((YE3:YE54=UZ71)*(YH3:YH54=UZ73)*(YI3:YI54="L"))+SUMPRODUCT((YE3:YE54=UZ71)*(YH3:YH54=UZ74)*(YI3:YI54="L"))+SUMPRODUCT((YE3:YE54=UZ71)*(YH3:YH54=UZ70)*(YI3:YI54="L"))+SUMPRODUCT((YE3:YE54=UZ72)*(YH3:YH54=UZ71)*(YJ3:YJ54="L"))+SUMPRODUCT((YE3:YE54=UZ73)*(YH3:YH54=UZ71)*(YJ3:YJ54="L"))+SUMPRODUCT((YE3:YE54=UZ74)*(YH3:YH54=UZ71)*(YJ3:YJ54="L"))+SUMPRODUCT((YE3:YE54=UZ70)*(YH3:YH54=UZ71)*(YJ3:YJ54="L"))</f>
        <v>0</v>
      </c>
      <c r="VD71" s="385">
        <f ca="1">SUMPRODUCT((YE3:YE54=UZ71)*(YH3:YH54=UZ72)*YF3:YF54)+SUMPRODUCT((YE3:YE54=UZ71)*(YH3:YH54=UZ73)*YF3:YF54)+SUMPRODUCT((YE3:YE54=UZ71)*(YH3:YH54=UZ74)*YF3:YF54)+SUMPRODUCT((YE3:YE54=UZ71)*(YH3:YH54=UZ70)*YF3:YF54)+SUMPRODUCT((YE3:YE54=UZ72)*(YH3:YH54=UZ71)*YG3:YG54)+SUMPRODUCT((YE3:YE54=UZ73)*(YH3:YH54=UZ71)*YG3:YG54)+SUMPRODUCT((YE3:YE54=UZ74)*(YH3:YH54=UZ71)*YG3:YG54)+SUMPRODUCT((YE3:YE54=UZ70)*(YH3:YH54=UZ71)*YG3:YG54)</f>
        <v>0</v>
      </c>
      <c r="VE71" s="385">
        <f ca="1">SUMPRODUCT((YE3:YE54=UZ71)*(YH3:YH54=UZ72)*YG3:YG54)+SUMPRODUCT((YE3:YE54=UZ71)*(YH3:YH54=UZ73)*YG3:YG54)+SUMPRODUCT((YE3:YE54=UZ71)*(YH3:YH54=UZ74)*YG3:YG54)+SUMPRODUCT((YE3:YE54=UZ71)*(YH3:YH54=UZ70)*YG3:YG54)+SUMPRODUCT((YE3:YE54=UZ72)*(YH3:YH54=UZ71)*YF3:YF54)+SUMPRODUCT((YE3:YE54=UZ73)*(YH3:YH54=UZ71)*YF3:YF54)+SUMPRODUCT((YE3:YE54=UZ74)*(YH3:YH54=UZ71)*YF3:YF54)+SUMPRODUCT((YE3:YE54=UZ70)*(YH3:YH54=UZ71)*YF3:YF54)</f>
        <v>0</v>
      </c>
      <c r="VF71" s="385">
        <f t="shared" ca="1" si="6367"/>
        <v>1000</v>
      </c>
      <c r="VG71" s="385">
        <f t="shared" ca="1" si="6368"/>
        <v>0</v>
      </c>
      <c r="VH71" s="385">
        <f ca="1">IF(UZ71&lt;&gt;"",VLOOKUP(UZ71,UG4:UM52,7,FALSE),"")</f>
        <v>1000</v>
      </c>
      <c r="VI71" s="385">
        <f ca="1">IF(UZ71&lt;&gt;"",VLOOKUP(UZ71,UG4:UM52,5,FALSE),"")</f>
        <v>0</v>
      </c>
      <c r="VJ71" s="385">
        <f ca="1">IF(UZ71&lt;&gt;"",VLOOKUP(UZ71,UG4:UO52,9,FALSE),"")</f>
        <v>14</v>
      </c>
      <c r="VK71" s="385">
        <f t="shared" ca="1" si="6369"/>
        <v>0</v>
      </c>
      <c r="VL71" s="385">
        <f t="shared" ref="VL71" ca="1" si="6507">IF(UZ71&lt;&gt;"",RANK(VK71,VK70:VK73),"")</f>
        <v>1</v>
      </c>
      <c r="VM71" s="385">
        <f t="shared" ref="VM71" ca="1" si="6508">IF(UZ71&lt;&gt;"",SUMPRODUCT((VK70:VK73=VK71)*(VF70:VF73&gt;VF71)),"")</f>
        <v>0</v>
      </c>
      <c r="VN71" s="385">
        <f t="shared" ref="VN71" ca="1" si="6509">IF(UZ71&lt;&gt;"",SUMPRODUCT((VK70:VK73=VK71)*(VF70:VF73=VF71)*(VD70:VD73&gt;VD71)),"")</f>
        <v>0</v>
      </c>
      <c r="VO71" s="385">
        <f t="shared" ref="VO71" ca="1" si="6510">IF(UZ71&lt;&gt;"",SUMPRODUCT((VK70:VK73=VK71)*(VF70:VF73=VF71)*(VD70:VD73=VD71)*(VH70:VH73&gt;VH71)),"")</f>
        <v>0</v>
      </c>
      <c r="VP71" s="385">
        <f t="shared" ref="VP71" ca="1" si="6511">IF(UZ71&lt;&gt;"",SUMPRODUCT((VK70:VK73=VK71)*(VF70:VF73=VF71)*(VD70:VD73=VD71)*(VH70:VH73=VH71)*(VI70:VI73&gt;VI71)),"")</f>
        <v>0</v>
      </c>
      <c r="VQ71" s="385">
        <f t="shared" ref="VQ71" ca="1" si="6512">IF(UZ71&lt;&gt;"",SUMPRODUCT((VK70:VK73=VK71)*(VF70:VF73=VF71)*(VD70:VD73=VD71)*(VH70:VH73=VH71)*(VI70:VI73=VI71)*(VJ70:VJ73&gt;VJ71)),"")</f>
        <v>2</v>
      </c>
      <c r="VR71" s="385">
        <f t="shared" ca="1" si="6376"/>
        <v>3</v>
      </c>
      <c r="VS71" s="385" t="str">
        <f t="shared" ref="VS71" ca="1" si="6513">IF(VT19&lt;&gt;"",SUMPRODUCT((WA18:WA21=WA19)*(VZ18:VZ21=VZ19)*(VX18:VX21=VX19)*(VY18:VY21=VY19)),"")</f>
        <v/>
      </c>
      <c r="VT71" s="385" t="str">
        <f t="shared" ref="VT71" ca="1" si="6514">IF(AND(VS71&lt;&gt;"",VS71&gt;1),VT19,"")</f>
        <v/>
      </c>
      <c r="VU71" s="385">
        <f ca="1">SUMPRODUCT((YE3:YE54=VT71)*(YH3:YH54=VT72)*(YI3:YI54="W"))+SUMPRODUCT((YE3:YE54=VT71)*(YH3:YH54=VT73)*(YI3:YI54="W"))+SUMPRODUCT((YE3:YE54=VT71)*(YH3:YH54=VT74)*(YI3:YI54="W"))+SUMPRODUCT((YE3:YE54=VT72)*(YH3:YH54=VT71)*(YJ3:YJ54="W"))+SUMPRODUCT((YE3:YE54=VT73)*(YH3:YH54=VT71)*(YJ3:YJ54="W"))+SUMPRODUCT((YE3:YE54=VT74)*(YH3:YH54=VT71)*(YJ3:YJ54="W"))</f>
        <v>0</v>
      </c>
      <c r="VV71" s="385">
        <f ca="1">SUMPRODUCT((YE3:YE54=VT71)*(YH3:YH54=VT72)*(YI3:YI54="D"))+SUMPRODUCT((YE3:YE54=VT71)*(YH3:YH54=VT73)*(YI3:YI54="D"))+SUMPRODUCT((YE3:YE54=VT71)*(YH3:YH54=VT74)*(YI3:YI54="D"))+SUMPRODUCT((YE3:YE54=VT72)*(YH3:YH54=VT71)*(YI3:YI54="D"))+SUMPRODUCT((YE3:YE54=VT73)*(YH3:YH54=VT71)*(YI3:YI54="D"))+SUMPRODUCT((YE3:YE54=VT74)*(YH3:YH54=VT71)*(YI3:YI54="D"))</f>
        <v>0</v>
      </c>
      <c r="VW71" s="385">
        <f ca="1">SUMPRODUCT((YE3:YE54=VT71)*(YH3:YH54=VT72)*(YI3:YI54="L"))+SUMPRODUCT((YE3:YE54=VT71)*(YH3:YH54=VT73)*(YI3:YI54="L"))+SUMPRODUCT((YE3:YE54=VT71)*(YH3:YH54=VT74)*(YI3:YI54="L"))+SUMPRODUCT((YE3:YE54=VT72)*(YH3:YH54=VT71)*(YJ3:YJ54="L"))+SUMPRODUCT((YE3:YE54=VT73)*(YH3:YH54=VT71)*(YJ3:YJ54="L"))+SUMPRODUCT((YE3:YE54=VT74)*(YH3:YH54=VT71)*(YJ3:YJ54="L"))</f>
        <v>0</v>
      </c>
      <c r="VX71" s="385">
        <f ca="1">SUMPRODUCT((YE3:YE54=VT71)*(YH3:YH54=VT72)*YF3:YF54)+SUMPRODUCT((YE3:YE54=VT71)*(YH3:YH54=VT73)*YF3:YF54)+SUMPRODUCT((YE3:YE54=VT71)*(YH3:YH54=VT74)*YF3:YF54)+SUMPRODUCT((YE3:YE54=VT71)*(YH3:YH54=VT70)*YF3:YF54)+SUMPRODUCT((YE3:YE54=VT72)*(YH3:YH54=VT71)*YG3:YG54)+SUMPRODUCT((YE3:YE54=VT73)*(YH3:YH54=VT71)*YG3:YG54)+SUMPRODUCT((YE3:YE54=VT74)*(YH3:YH54=VT71)*YG3:YG54)+SUMPRODUCT((YE3:YE54=VT70)*(YH3:YH54=VT71)*YG3:YG54)</f>
        <v>0</v>
      </c>
      <c r="VY71" s="385">
        <f ca="1">SUMPRODUCT((YE3:YE54=VT71)*(YH3:YH54=VT72)*YG3:YG54)+SUMPRODUCT((YE3:YE54=VT71)*(YH3:YH54=VT73)*YG3:YG54)+SUMPRODUCT((YE3:YE54=VT71)*(YH3:YH54=VT74)*YG3:YG54)+SUMPRODUCT((YE3:YE54=VT71)*(YH3:YH54=VT70)*YG3:YG54)+SUMPRODUCT((YE3:YE54=VT72)*(YH3:YH54=VT71)*YF3:YF54)+SUMPRODUCT((YE3:YE54=VT73)*(YH3:YH54=VT71)*YF3:YF54)+SUMPRODUCT((YE3:YE54=VT74)*(YH3:YH54=VT71)*YF3:YF54)+SUMPRODUCT((YE3:YE54=VT70)*(YH3:YH54=VT71)*YF3:YF54)</f>
        <v>0</v>
      </c>
      <c r="VZ71" s="385">
        <f t="shared" ref="VZ71:VZ73" ca="1" si="6515">VX71-VY71+1000</f>
        <v>1000</v>
      </c>
      <c r="WA71" s="385" t="str">
        <f t="shared" ref="WA71:WA73" ca="1" si="6516">IF(VT71&lt;&gt;"",VU71*3+VV71*1,"")</f>
        <v/>
      </c>
      <c r="WB71" s="385" t="str">
        <f ca="1">IF(VT71&lt;&gt;"",VLOOKUP(VT71,UG4:UM52,7,FALSE),"")</f>
        <v/>
      </c>
      <c r="WC71" s="385" t="str">
        <f ca="1">IF(VT71&lt;&gt;"",VLOOKUP(VT71,UG4:UM52,5,FALSE),"")</f>
        <v/>
      </c>
      <c r="WD71" s="385" t="str">
        <f ca="1">IF(VT71&lt;&gt;"",VLOOKUP(VT71,UG4:UO52,9,FALSE),"")</f>
        <v/>
      </c>
      <c r="WE71" s="385" t="str">
        <f t="shared" ref="WE71:WE73" ca="1" si="6517">WA71</f>
        <v/>
      </c>
      <c r="WF71" s="385" t="str">
        <f t="shared" ref="WF71" ca="1" si="6518">IF(VT71&lt;&gt;"",RANK(WE71,WE70:WE73),"")</f>
        <v/>
      </c>
      <c r="WG71" s="385" t="str">
        <f t="shared" ref="WG71" ca="1" si="6519">IF(VT71&lt;&gt;"",SUMPRODUCT((WE70:WE73=WE71)*(VZ70:VZ73&gt;VZ71)),"")</f>
        <v/>
      </c>
      <c r="WH71" s="385" t="str">
        <f t="shared" ref="WH71" ca="1" si="6520">IF(VT71&lt;&gt;"",SUMPRODUCT((WE70:WE73=WE71)*(VZ70:VZ73=VZ71)*(VX70:VX73&gt;VX71)),"")</f>
        <v/>
      </c>
      <c r="WI71" s="385" t="str">
        <f t="shared" ref="WI71" ca="1" si="6521">IF(VT71&lt;&gt;"",SUMPRODUCT((WE70:WE73=WE71)*(VZ70:VZ73=VZ71)*(VX70:VX73=VX71)*(WB70:WB73&gt;WB71)),"")</f>
        <v/>
      </c>
      <c r="WJ71" s="385" t="str">
        <f t="shared" ref="WJ71" ca="1" si="6522">IF(VT71&lt;&gt;"",SUMPRODUCT((WE70:WE73=WE71)*(VZ70:VZ73=VZ71)*(VX70:VX73=VX71)*(WB70:WB73=WB71)*(WC70:WC73&gt;WC71)),"")</f>
        <v/>
      </c>
      <c r="WK71" s="385" t="str">
        <f t="shared" ref="WK71" ca="1" si="6523">IF(VT71&lt;&gt;"",SUMPRODUCT((WE70:WE73=WE71)*(VZ70:VZ73=VZ71)*(VX70:VX73=VX71)*(WB70:WB73=WB71)*(WC70:WC73=WC71)*(WD70:WD73&gt;WD71)),"")</f>
        <v/>
      </c>
      <c r="WL71" s="385" t="str">
        <f t="shared" ref="WL71:WL73" ca="1" si="6524">IF(VT71&lt;&gt;"",SUM(WF71:WK71)+1,"")</f>
        <v/>
      </c>
      <c r="YT71" s="385">
        <f ca="1">IF(COUNTIF(YT18:YT21,4)=4,1,SUMPRODUCT((YT18:YT21=YT19)*(YS18:YS21=YS19)*(YQ18:YQ21&gt;YQ19))+1)</f>
        <v>1</v>
      </c>
      <c r="ZE71" s="385">
        <f t="shared" ref="ZE71" ca="1" si="6525">IF(ZF19&lt;&gt;"",SUMPRODUCT((ZM18:ZM21=ZM19)*(ZL18:ZL21=ZL19)*(ZJ18:ZJ21=ZJ19)*(ZK18:ZK21=ZK19)),"")</f>
        <v>4</v>
      </c>
      <c r="ZF71" s="385" t="str">
        <f t="shared" ref="ZF71" ca="1" si="6526">IF(AND(ZE71&lt;&gt;"",ZE71&gt;1),ZF19,"")</f>
        <v>Denmark</v>
      </c>
      <c r="ZG71" s="385">
        <f ca="1">SUMPRODUCT((ACK3:ACK54=ZF71)*(ACN3:ACN54=ZF72)*(ACO3:ACO54="W"))+SUMPRODUCT((ACK3:ACK54=ZF71)*(ACN3:ACN54=ZF73)*(ACO3:ACO54="W"))+SUMPRODUCT((ACK3:ACK54=ZF71)*(ACN3:ACN54=ZF74)*(ACO3:ACO54="W"))+SUMPRODUCT((ACK3:ACK54=ZF71)*(ACN3:ACN54=ZF70)*(ACO3:ACO54="W"))+SUMPRODUCT((ACK3:ACK54=ZF72)*(ACN3:ACN54=ZF71)*(ACP3:ACP54="W"))+SUMPRODUCT((ACK3:ACK54=ZF73)*(ACN3:ACN54=ZF71)*(ACP3:ACP54="W"))+SUMPRODUCT((ACK3:ACK54=ZF74)*(ACN3:ACN54=ZF71)*(ACP3:ACP54="W"))+SUMPRODUCT((ACK3:ACK54=ZF70)*(ACN3:ACN54=ZF71)*(ACP3:ACP54="W"))</f>
        <v>0</v>
      </c>
      <c r="ZH71" s="385">
        <f ca="1">SUMPRODUCT((ACK3:ACK54=ZF71)*(ACN3:ACN54=ZF72)*(ACO3:ACO54="D"))+SUMPRODUCT((ACK3:ACK54=ZF71)*(ACN3:ACN54=ZF73)*(ACO3:ACO54="D"))+SUMPRODUCT((ACK3:ACK54=ZF71)*(ACN3:ACN54=ZF74)*(ACO3:ACO54="D"))+SUMPRODUCT((ACK3:ACK54=ZF71)*(ACN3:ACN54=ZF70)*(ACO3:ACO54="D"))+SUMPRODUCT((ACK3:ACK54=ZF72)*(ACN3:ACN54=ZF71)*(ACO3:ACO54="D"))+SUMPRODUCT((ACK3:ACK54=ZF73)*(ACN3:ACN54=ZF71)*(ACO3:ACO54="D"))+SUMPRODUCT((ACK3:ACK54=ZF74)*(ACN3:ACN54=ZF71)*(ACO3:ACO54="D"))+SUMPRODUCT((ACK3:ACK54=ZF70)*(ACN3:ACN54=ZF71)*(ACO3:ACO54="D"))</f>
        <v>0</v>
      </c>
      <c r="ZI71" s="385">
        <f ca="1">SUMPRODUCT((ACK3:ACK54=ZF71)*(ACN3:ACN54=ZF72)*(ACO3:ACO54="L"))+SUMPRODUCT((ACK3:ACK54=ZF71)*(ACN3:ACN54=ZF73)*(ACO3:ACO54="L"))+SUMPRODUCT((ACK3:ACK54=ZF71)*(ACN3:ACN54=ZF74)*(ACO3:ACO54="L"))+SUMPRODUCT((ACK3:ACK54=ZF71)*(ACN3:ACN54=ZF70)*(ACO3:ACO54="L"))+SUMPRODUCT((ACK3:ACK54=ZF72)*(ACN3:ACN54=ZF71)*(ACP3:ACP54="L"))+SUMPRODUCT((ACK3:ACK54=ZF73)*(ACN3:ACN54=ZF71)*(ACP3:ACP54="L"))+SUMPRODUCT((ACK3:ACK54=ZF74)*(ACN3:ACN54=ZF71)*(ACP3:ACP54="L"))+SUMPRODUCT((ACK3:ACK54=ZF70)*(ACN3:ACN54=ZF71)*(ACP3:ACP54="L"))</f>
        <v>0</v>
      </c>
      <c r="ZJ71" s="385">
        <f ca="1">SUMPRODUCT((ACK3:ACK54=ZF71)*(ACN3:ACN54=ZF72)*ACL3:ACL54)+SUMPRODUCT((ACK3:ACK54=ZF71)*(ACN3:ACN54=ZF73)*ACL3:ACL54)+SUMPRODUCT((ACK3:ACK54=ZF71)*(ACN3:ACN54=ZF74)*ACL3:ACL54)+SUMPRODUCT((ACK3:ACK54=ZF71)*(ACN3:ACN54=ZF70)*ACL3:ACL54)+SUMPRODUCT((ACK3:ACK54=ZF72)*(ACN3:ACN54=ZF71)*ACM3:ACM54)+SUMPRODUCT((ACK3:ACK54=ZF73)*(ACN3:ACN54=ZF71)*ACM3:ACM54)+SUMPRODUCT((ACK3:ACK54=ZF74)*(ACN3:ACN54=ZF71)*ACM3:ACM54)+SUMPRODUCT((ACK3:ACK54=ZF70)*(ACN3:ACN54=ZF71)*ACM3:ACM54)</f>
        <v>0</v>
      </c>
      <c r="ZK71" s="385">
        <f ca="1">SUMPRODUCT((ACK3:ACK54=ZF71)*(ACN3:ACN54=ZF72)*ACM3:ACM54)+SUMPRODUCT((ACK3:ACK54=ZF71)*(ACN3:ACN54=ZF73)*ACM3:ACM54)+SUMPRODUCT((ACK3:ACK54=ZF71)*(ACN3:ACN54=ZF74)*ACM3:ACM54)+SUMPRODUCT((ACK3:ACK54=ZF71)*(ACN3:ACN54=ZF70)*ACM3:ACM54)+SUMPRODUCT((ACK3:ACK54=ZF72)*(ACN3:ACN54=ZF71)*ACL3:ACL54)+SUMPRODUCT((ACK3:ACK54=ZF73)*(ACN3:ACN54=ZF71)*ACL3:ACL54)+SUMPRODUCT((ACK3:ACK54=ZF74)*(ACN3:ACN54=ZF71)*ACL3:ACL54)+SUMPRODUCT((ACK3:ACK54=ZF70)*(ACN3:ACN54=ZF71)*ACL3:ACL54)</f>
        <v>0</v>
      </c>
      <c r="ZL71" s="385">
        <f t="shared" ca="1" si="6379"/>
        <v>1000</v>
      </c>
      <c r="ZM71" s="385">
        <f t="shared" ca="1" si="6380"/>
        <v>0</v>
      </c>
      <c r="ZN71" s="385">
        <f ca="1">IF(ZF71&lt;&gt;"",VLOOKUP(ZF71,YM4:YS52,7,FALSE),"")</f>
        <v>1000</v>
      </c>
      <c r="ZO71" s="385">
        <f ca="1">IF(ZF71&lt;&gt;"",VLOOKUP(ZF71,YM4:YS52,5,FALSE),"")</f>
        <v>0</v>
      </c>
      <c r="ZP71" s="385">
        <f ca="1">IF(ZF71&lt;&gt;"",VLOOKUP(ZF71,YM4:YU52,9,FALSE),"")</f>
        <v>14</v>
      </c>
      <c r="ZQ71" s="385">
        <f t="shared" ca="1" si="6381"/>
        <v>0</v>
      </c>
      <c r="ZR71" s="385">
        <f t="shared" ref="ZR71" ca="1" si="6527">IF(ZF71&lt;&gt;"",RANK(ZQ71,ZQ70:ZQ73),"")</f>
        <v>1</v>
      </c>
      <c r="ZS71" s="385">
        <f t="shared" ref="ZS71" ca="1" si="6528">IF(ZF71&lt;&gt;"",SUMPRODUCT((ZQ70:ZQ73=ZQ71)*(ZL70:ZL73&gt;ZL71)),"")</f>
        <v>0</v>
      </c>
      <c r="ZT71" s="385">
        <f t="shared" ref="ZT71" ca="1" si="6529">IF(ZF71&lt;&gt;"",SUMPRODUCT((ZQ70:ZQ73=ZQ71)*(ZL70:ZL73=ZL71)*(ZJ70:ZJ73&gt;ZJ71)),"")</f>
        <v>0</v>
      </c>
      <c r="ZU71" s="385">
        <f t="shared" ref="ZU71" ca="1" si="6530">IF(ZF71&lt;&gt;"",SUMPRODUCT((ZQ70:ZQ73=ZQ71)*(ZL70:ZL73=ZL71)*(ZJ70:ZJ73=ZJ71)*(ZN70:ZN73&gt;ZN71)),"")</f>
        <v>0</v>
      </c>
      <c r="ZV71" s="385">
        <f t="shared" ref="ZV71" ca="1" si="6531">IF(ZF71&lt;&gt;"",SUMPRODUCT((ZQ70:ZQ73=ZQ71)*(ZL70:ZL73=ZL71)*(ZJ70:ZJ73=ZJ71)*(ZN70:ZN73=ZN71)*(ZO70:ZO73&gt;ZO71)),"")</f>
        <v>0</v>
      </c>
      <c r="ZW71" s="385">
        <f t="shared" ref="ZW71" ca="1" si="6532">IF(ZF71&lt;&gt;"",SUMPRODUCT((ZQ70:ZQ73=ZQ71)*(ZL70:ZL73=ZL71)*(ZJ70:ZJ73=ZJ71)*(ZN70:ZN73=ZN71)*(ZO70:ZO73=ZO71)*(ZP70:ZP73&gt;ZP71)),"")</f>
        <v>2</v>
      </c>
      <c r="ZX71" s="385">
        <f t="shared" ca="1" si="6388"/>
        <v>3</v>
      </c>
      <c r="ZY71" s="385" t="str">
        <f t="shared" ref="ZY71" ca="1" si="6533">IF(ZZ19&lt;&gt;"",SUMPRODUCT((AAG18:AAG21=AAG19)*(AAF18:AAF21=AAF19)*(AAD18:AAD21=AAD19)*(AAE18:AAE21=AAE19)),"")</f>
        <v/>
      </c>
      <c r="ZZ71" s="385" t="str">
        <f t="shared" ref="ZZ71" ca="1" si="6534">IF(AND(ZY71&lt;&gt;"",ZY71&gt;1),ZZ19,"")</f>
        <v/>
      </c>
      <c r="AAA71" s="385">
        <f ca="1">SUMPRODUCT((ACK3:ACK54=ZZ71)*(ACN3:ACN54=ZZ72)*(ACO3:ACO54="W"))+SUMPRODUCT((ACK3:ACK54=ZZ71)*(ACN3:ACN54=ZZ73)*(ACO3:ACO54="W"))+SUMPRODUCT((ACK3:ACK54=ZZ71)*(ACN3:ACN54=ZZ74)*(ACO3:ACO54="W"))+SUMPRODUCT((ACK3:ACK54=ZZ72)*(ACN3:ACN54=ZZ71)*(ACP3:ACP54="W"))+SUMPRODUCT((ACK3:ACK54=ZZ73)*(ACN3:ACN54=ZZ71)*(ACP3:ACP54="W"))+SUMPRODUCT((ACK3:ACK54=ZZ74)*(ACN3:ACN54=ZZ71)*(ACP3:ACP54="W"))</f>
        <v>0</v>
      </c>
      <c r="AAB71" s="385">
        <f ca="1">SUMPRODUCT((ACK3:ACK54=ZZ71)*(ACN3:ACN54=ZZ72)*(ACO3:ACO54="D"))+SUMPRODUCT((ACK3:ACK54=ZZ71)*(ACN3:ACN54=ZZ73)*(ACO3:ACO54="D"))+SUMPRODUCT((ACK3:ACK54=ZZ71)*(ACN3:ACN54=ZZ74)*(ACO3:ACO54="D"))+SUMPRODUCT((ACK3:ACK54=ZZ72)*(ACN3:ACN54=ZZ71)*(ACO3:ACO54="D"))+SUMPRODUCT((ACK3:ACK54=ZZ73)*(ACN3:ACN54=ZZ71)*(ACO3:ACO54="D"))+SUMPRODUCT((ACK3:ACK54=ZZ74)*(ACN3:ACN54=ZZ71)*(ACO3:ACO54="D"))</f>
        <v>0</v>
      </c>
      <c r="AAC71" s="385">
        <f ca="1">SUMPRODUCT((ACK3:ACK54=ZZ71)*(ACN3:ACN54=ZZ72)*(ACO3:ACO54="L"))+SUMPRODUCT((ACK3:ACK54=ZZ71)*(ACN3:ACN54=ZZ73)*(ACO3:ACO54="L"))+SUMPRODUCT((ACK3:ACK54=ZZ71)*(ACN3:ACN54=ZZ74)*(ACO3:ACO54="L"))+SUMPRODUCT((ACK3:ACK54=ZZ72)*(ACN3:ACN54=ZZ71)*(ACP3:ACP54="L"))+SUMPRODUCT((ACK3:ACK54=ZZ73)*(ACN3:ACN54=ZZ71)*(ACP3:ACP54="L"))+SUMPRODUCT((ACK3:ACK54=ZZ74)*(ACN3:ACN54=ZZ71)*(ACP3:ACP54="L"))</f>
        <v>0</v>
      </c>
      <c r="AAD71" s="385">
        <f ca="1">SUMPRODUCT((ACK3:ACK54=ZZ71)*(ACN3:ACN54=ZZ72)*ACL3:ACL54)+SUMPRODUCT((ACK3:ACK54=ZZ71)*(ACN3:ACN54=ZZ73)*ACL3:ACL54)+SUMPRODUCT((ACK3:ACK54=ZZ71)*(ACN3:ACN54=ZZ74)*ACL3:ACL54)+SUMPRODUCT((ACK3:ACK54=ZZ71)*(ACN3:ACN54=ZZ70)*ACL3:ACL54)+SUMPRODUCT((ACK3:ACK54=ZZ72)*(ACN3:ACN54=ZZ71)*ACM3:ACM54)+SUMPRODUCT((ACK3:ACK54=ZZ73)*(ACN3:ACN54=ZZ71)*ACM3:ACM54)+SUMPRODUCT((ACK3:ACK54=ZZ74)*(ACN3:ACN54=ZZ71)*ACM3:ACM54)+SUMPRODUCT((ACK3:ACK54=ZZ70)*(ACN3:ACN54=ZZ71)*ACM3:ACM54)</f>
        <v>0</v>
      </c>
      <c r="AAE71" s="385">
        <f ca="1">SUMPRODUCT((ACK3:ACK54=ZZ71)*(ACN3:ACN54=ZZ72)*ACM3:ACM54)+SUMPRODUCT((ACK3:ACK54=ZZ71)*(ACN3:ACN54=ZZ73)*ACM3:ACM54)+SUMPRODUCT((ACK3:ACK54=ZZ71)*(ACN3:ACN54=ZZ74)*ACM3:ACM54)+SUMPRODUCT((ACK3:ACK54=ZZ71)*(ACN3:ACN54=ZZ70)*ACM3:ACM54)+SUMPRODUCT((ACK3:ACK54=ZZ72)*(ACN3:ACN54=ZZ71)*ACL3:ACL54)+SUMPRODUCT((ACK3:ACK54=ZZ73)*(ACN3:ACN54=ZZ71)*ACL3:ACL54)+SUMPRODUCT((ACK3:ACK54=ZZ74)*(ACN3:ACN54=ZZ71)*ACL3:ACL54)+SUMPRODUCT((ACK3:ACK54=ZZ70)*(ACN3:ACN54=ZZ71)*ACL3:ACL54)</f>
        <v>0</v>
      </c>
      <c r="AAF71" s="385">
        <f t="shared" ref="AAF71:AAF73" ca="1" si="6535">AAD71-AAE71+1000</f>
        <v>1000</v>
      </c>
      <c r="AAG71" s="385" t="str">
        <f t="shared" ref="AAG71:AAG73" ca="1" si="6536">IF(ZZ71&lt;&gt;"",AAA71*3+AAB71*1,"")</f>
        <v/>
      </c>
      <c r="AAH71" s="385" t="str">
        <f ca="1">IF(ZZ71&lt;&gt;"",VLOOKUP(ZZ71,YM4:YS52,7,FALSE),"")</f>
        <v/>
      </c>
      <c r="AAI71" s="385" t="str">
        <f ca="1">IF(ZZ71&lt;&gt;"",VLOOKUP(ZZ71,YM4:YS52,5,FALSE),"")</f>
        <v/>
      </c>
      <c r="AAJ71" s="385" t="str">
        <f ca="1">IF(ZZ71&lt;&gt;"",VLOOKUP(ZZ71,YM4:YU52,9,FALSE),"")</f>
        <v/>
      </c>
      <c r="AAK71" s="385" t="str">
        <f t="shared" ref="AAK71:AAK73" ca="1" si="6537">AAG71</f>
        <v/>
      </c>
      <c r="AAL71" s="385" t="str">
        <f t="shared" ref="AAL71" ca="1" si="6538">IF(ZZ71&lt;&gt;"",RANK(AAK71,AAK70:AAK73),"")</f>
        <v/>
      </c>
      <c r="AAM71" s="385" t="str">
        <f t="shared" ref="AAM71" ca="1" si="6539">IF(ZZ71&lt;&gt;"",SUMPRODUCT((AAK70:AAK73=AAK71)*(AAF70:AAF73&gt;AAF71)),"")</f>
        <v/>
      </c>
      <c r="AAN71" s="385" t="str">
        <f t="shared" ref="AAN71" ca="1" si="6540">IF(ZZ71&lt;&gt;"",SUMPRODUCT((AAK70:AAK73=AAK71)*(AAF70:AAF73=AAF71)*(AAD70:AAD73&gt;AAD71)),"")</f>
        <v/>
      </c>
      <c r="AAO71" s="385" t="str">
        <f t="shared" ref="AAO71" ca="1" si="6541">IF(ZZ71&lt;&gt;"",SUMPRODUCT((AAK70:AAK73=AAK71)*(AAF70:AAF73=AAF71)*(AAD70:AAD73=AAD71)*(AAH70:AAH73&gt;AAH71)),"")</f>
        <v/>
      </c>
      <c r="AAP71" s="385" t="str">
        <f t="shared" ref="AAP71" ca="1" si="6542">IF(ZZ71&lt;&gt;"",SUMPRODUCT((AAK70:AAK73=AAK71)*(AAF70:AAF73=AAF71)*(AAD70:AAD73=AAD71)*(AAH70:AAH73=AAH71)*(AAI70:AAI73&gt;AAI71)),"")</f>
        <v/>
      </c>
      <c r="AAQ71" s="385" t="str">
        <f t="shared" ref="AAQ71" ca="1" si="6543">IF(ZZ71&lt;&gt;"",SUMPRODUCT((AAK70:AAK73=AAK71)*(AAF70:AAF73=AAF71)*(AAD70:AAD73=AAD71)*(AAH70:AAH73=AAH71)*(AAI70:AAI73=AAI71)*(AAJ70:AAJ73&gt;AAJ71)),"")</f>
        <v/>
      </c>
      <c r="AAR71" s="385" t="str">
        <f t="shared" ref="AAR71:AAR73" ca="1" si="6544">IF(ZZ71&lt;&gt;"",SUM(AAL71:AAQ71)+1,"")</f>
        <v/>
      </c>
      <c r="ACZ71" s="385">
        <f ca="1">IF(COUNTIF(ACZ18:ACZ21,4)=4,1,SUMPRODUCT((ACZ18:ACZ21=ACZ19)*(ACY18:ACY21=ACY19)*(ACW18:ACW21&gt;ACW19))+1)</f>
        <v>1</v>
      </c>
      <c r="ADK71" s="385">
        <f t="shared" ref="ADK71" ca="1" si="6545">IF(ADL19&lt;&gt;"",SUMPRODUCT((ADS18:ADS21=ADS19)*(ADR18:ADR21=ADR19)*(ADP18:ADP21=ADP19)*(ADQ18:ADQ21=ADQ19)),"")</f>
        <v>4</v>
      </c>
      <c r="ADL71" s="385" t="str">
        <f t="shared" ref="ADL71" ca="1" si="6546">IF(AND(ADK71&lt;&gt;"",ADK71&gt;1),ADL19,"")</f>
        <v>Denmark</v>
      </c>
      <c r="ADM71" s="385">
        <f ca="1">SUMPRODUCT((AGQ3:AGQ54=ADL71)*(AGT3:AGT54=ADL72)*(AGU3:AGU54="W"))+SUMPRODUCT((AGQ3:AGQ54=ADL71)*(AGT3:AGT54=ADL73)*(AGU3:AGU54="W"))+SUMPRODUCT((AGQ3:AGQ54=ADL71)*(AGT3:AGT54=ADL74)*(AGU3:AGU54="W"))+SUMPRODUCT((AGQ3:AGQ54=ADL71)*(AGT3:AGT54=ADL70)*(AGU3:AGU54="W"))+SUMPRODUCT((AGQ3:AGQ54=ADL72)*(AGT3:AGT54=ADL71)*(AGV3:AGV54="W"))+SUMPRODUCT((AGQ3:AGQ54=ADL73)*(AGT3:AGT54=ADL71)*(AGV3:AGV54="W"))+SUMPRODUCT((AGQ3:AGQ54=ADL74)*(AGT3:AGT54=ADL71)*(AGV3:AGV54="W"))+SUMPRODUCT((AGQ3:AGQ54=ADL70)*(AGT3:AGT54=ADL71)*(AGV3:AGV54="W"))</f>
        <v>0</v>
      </c>
      <c r="ADN71" s="385">
        <f ca="1">SUMPRODUCT((AGQ3:AGQ54=ADL71)*(AGT3:AGT54=ADL72)*(AGU3:AGU54="D"))+SUMPRODUCT((AGQ3:AGQ54=ADL71)*(AGT3:AGT54=ADL73)*(AGU3:AGU54="D"))+SUMPRODUCT((AGQ3:AGQ54=ADL71)*(AGT3:AGT54=ADL74)*(AGU3:AGU54="D"))+SUMPRODUCT((AGQ3:AGQ54=ADL71)*(AGT3:AGT54=ADL70)*(AGU3:AGU54="D"))+SUMPRODUCT((AGQ3:AGQ54=ADL72)*(AGT3:AGT54=ADL71)*(AGU3:AGU54="D"))+SUMPRODUCT((AGQ3:AGQ54=ADL73)*(AGT3:AGT54=ADL71)*(AGU3:AGU54="D"))+SUMPRODUCT((AGQ3:AGQ54=ADL74)*(AGT3:AGT54=ADL71)*(AGU3:AGU54="D"))+SUMPRODUCT((AGQ3:AGQ54=ADL70)*(AGT3:AGT54=ADL71)*(AGU3:AGU54="D"))</f>
        <v>0</v>
      </c>
      <c r="ADO71" s="385">
        <f ca="1">SUMPRODUCT((AGQ3:AGQ54=ADL71)*(AGT3:AGT54=ADL72)*(AGU3:AGU54="L"))+SUMPRODUCT((AGQ3:AGQ54=ADL71)*(AGT3:AGT54=ADL73)*(AGU3:AGU54="L"))+SUMPRODUCT((AGQ3:AGQ54=ADL71)*(AGT3:AGT54=ADL74)*(AGU3:AGU54="L"))+SUMPRODUCT((AGQ3:AGQ54=ADL71)*(AGT3:AGT54=ADL70)*(AGU3:AGU54="L"))+SUMPRODUCT((AGQ3:AGQ54=ADL72)*(AGT3:AGT54=ADL71)*(AGV3:AGV54="L"))+SUMPRODUCT((AGQ3:AGQ54=ADL73)*(AGT3:AGT54=ADL71)*(AGV3:AGV54="L"))+SUMPRODUCT((AGQ3:AGQ54=ADL74)*(AGT3:AGT54=ADL71)*(AGV3:AGV54="L"))+SUMPRODUCT((AGQ3:AGQ54=ADL70)*(AGT3:AGT54=ADL71)*(AGV3:AGV54="L"))</f>
        <v>0</v>
      </c>
      <c r="ADP71" s="385">
        <f ca="1">SUMPRODUCT((AGQ3:AGQ54=ADL71)*(AGT3:AGT54=ADL72)*AGR3:AGR54)+SUMPRODUCT((AGQ3:AGQ54=ADL71)*(AGT3:AGT54=ADL73)*AGR3:AGR54)+SUMPRODUCT((AGQ3:AGQ54=ADL71)*(AGT3:AGT54=ADL74)*AGR3:AGR54)+SUMPRODUCT((AGQ3:AGQ54=ADL71)*(AGT3:AGT54=ADL70)*AGR3:AGR54)+SUMPRODUCT((AGQ3:AGQ54=ADL72)*(AGT3:AGT54=ADL71)*AGS3:AGS54)+SUMPRODUCT((AGQ3:AGQ54=ADL73)*(AGT3:AGT54=ADL71)*AGS3:AGS54)+SUMPRODUCT((AGQ3:AGQ54=ADL74)*(AGT3:AGT54=ADL71)*AGS3:AGS54)+SUMPRODUCT((AGQ3:AGQ54=ADL70)*(AGT3:AGT54=ADL71)*AGS3:AGS54)</f>
        <v>0</v>
      </c>
      <c r="ADQ71" s="385">
        <f ca="1">SUMPRODUCT((AGQ3:AGQ54=ADL71)*(AGT3:AGT54=ADL72)*AGS3:AGS54)+SUMPRODUCT((AGQ3:AGQ54=ADL71)*(AGT3:AGT54=ADL73)*AGS3:AGS54)+SUMPRODUCT((AGQ3:AGQ54=ADL71)*(AGT3:AGT54=ADL74)*AGS3:AGS54)+SUMPRODUCT((AGQ3:AGQ54=ADL71)*(AGT3:AGT54=ADL70)*AGS3:AGS54)+SUMPRODUCT((AGQ3:AGQ54=ADL72)*(AGT3:AGT54=ADL71)*AGR3:AGR54)+SUMPRODUCT((AGQ3:AGQ54=ADL73)*(AGT3:AGT54=ADL71)*AGR3:AGR54)+SUMPRODUCT((AGQ3:AGQ54=ADL74)*(AGT3:AGT54=ADL71)*AGR3:AGR54)+SUMPRODUCT((AGQ3:AGQ54=ADL70)*(AGT3:AGT54=ADL71)*AGR3:AGR54)</f>
        <v>0</v>
      </c>
      <c r="ADR71" s="385">
        <f t="shared" ca="1" si="6391"/>
        <v>1000</v>
      </c>
      <c r="ADS71" s="385">
        <f t="shared" ca="1" si="6392"/>
        <v>0</v>
      </c>
      <c r="ADT71" s="385">
        <f ca="1">IF(ADL71&lt;&gt;"",VLOOKUP(ADL71,ACS4:ACY52,7,FALSE),"")</f>
        <v>1000</v>
      </c>
      <c r="ADU71" s="385">
        <f ca="1">IF(ADL71&lt;&gt;"",VLOOKUP(ADL71,ACS4:ACY52,5,FALSE),"")</f>
        <v>0</v>
      </c>
      <c r="ADV71" s="385">
        <f ca="1">IF(ADL71&lt;&gt;"",VLOOKUP(ADL71,ACS4:ADA52,9,FALSE),"")</f>
        <v>14</v>
      </c>
      <c r="ADW71" s="385">
        <f t="shared" ca="1" si="6393"/>
        <v>0</v>
      </c>
      <c r="ADX71" s="385">
        <f t="shared" ref="ADX71" ca="1" si="6547">IF(ADL71&lt;&gt;"",RANK(ADW71,ADW70:ADW73),"")</f>
        <v>1</v>
      </c>
      <c r="ADY71" s="385">
        <f t="shared" ref="ADY71" ca="1" si="6548">IF(ADL71&lt;&gt;"",SUMPRODUCT((ADW70:ADW73=ADW71)*(ADR70:ADR73&gt;ADR71)),"")</f>
        <v>0</v>
      </c>
      <c r="ADZ71" s="385">
        <f t="shared" ref="ADZ71" ca="1" si="6549">IF(ADL71&lt;&gt;"",SUMPRODUCT((ADW70:ADW73=ADW71)*(ADR70:ADR73=ADR71)*(ADP70:ADP73&gt;ADP71)),"")</f>
        <v>0</v>
      </c>
      <c r="AEA71" s="385">
        <f t="shared" ref="AEA71" ca="1" si="6550">IF(ADL71&lt;&gt;"",SUMPRODUCT((ADW70:ADW73=ADW71)*(ADR70:ADR73=ADR71)*(ADP70:ADP73=ADP71)*(ADT70:ADT73&gt;ADT71)),"")</f>
        <v>0</v>
      </c>
      <c r="AEB71" s="385">
        <f t="shared" ref="AEB71" ca="1" si="6551">IF(ADL71&lt;&gt;"",SUMPRODUCT((ADW70:ADW73=ADW71)*(ADR70:ADR73=ADR71)*(ADP70:ADP73=ADP71)*(ADT70:ADT73=ADT71)*(ADU70:ADU73&gt;ADU71)),"")</f>
        <v>0</v>
      </c>
      <c r="AEC71" s="385">
        <f t="shared" ref="AEC71" ca="1" si="6552">IF(ADL71&lt;&gt;"",SUMPRODUCT((ADW70:ADW73=ADW71)*(ADR70:ADR73=ADR71)*(ADP70:ADP73=ADP71)*(ADT70:ADT73=ADT71)*(ADU70:ADU73=ADU71)*(ADV70:ADV73&gt;ADV71)),"")</f>
        <v>2</v>
      </c>
      <c r="AED71" s="385">
        <f t="shared" ca="1" si="6400"/>
        <v>3</v>
      </c>
      <c r="AEE71" s="385" t="str">
        <f t="shared" ref="AEE71" ca="1" si="6553">IF(AEF19&lt;&gt;"",SUMPRODUCT((AEM18:AEM21=AEM19)*(AEL18:AEL21=AEL19)*(AEJ18:AEJ21=AEJ19)*(AEK18:AEK21=AEK19)),"")</f>
        <v/>
      </c>
      <c r="AEF71" s="385" t="str">
        <f t="shared" ref="AEF71" ca="1" si="6554">IF(AND(AEE71&lt;&gt;"",AEE71&gt;1),AEF19,"")</f>
        <v/>
      </c>
      <c r="AEG71" s="385">
        <f ca="1">SUMPRODUCT((AGQ3:AGQ54=AEF71)*(AGT3:AGT54=AEF72)*(AGU3:AGU54="W"))+SUMPRODUCT((AGQ3:AGQ54=AEF71)*(AGT3:AGT54=AEF73)*(AGU3:AGU54="W"))+SUMPRODUCT((AGQ3:AGQ54=AEF71)*(AGT3:AGT54=AEF74)*(AGU3:AGU54="W"))+SUMPRODUCT((AGQ3:AGQ54=AEF72)*(AGT3:AGT54=AEF71)*(AGV3:AGV54="W"))+SUMPRODUCT((AGQ3:AGQ54=AEF73)*(AGT3:AGT54=AEF71)*(AGV3:AGV54="W"))+SUMPRODUCT((AGQ3:AGQ54=AEF74)*(AGT3:AGT54=AEF71)*(AGV3:AGV54="W"))</f>
        <v>0</v>
      </c>
      <c r="AEH71" s="385">
        <f ca="1">SUMPRODUCT((AGQ3:AGQ54=AEF71)*(AGT3:AGT54=AEF72)*(AGU3:AGU54="D"))+SUMPRODUCT((AGQ3:AGQ54=AEF71)*(AGT3:AGT54=AEF73)*(AGU3:AGU54="D"))+SUMPRODUCT((AGQ3:AGQ54=AEF71)*(AGT3:AGT54=AEF74)*(AGU3:AGU54="D"))+SUMPRODUCT((AGQ3:AGQ54=AEF72)*(AGT3:AGT54=AEF71)*(AGU3:AGU54="D"))+SUMPRODUCT((AGQ3:AGQ54=AEF73)*(AGT3:AGT54=AEF71)*(AGU3:AGU54="D"))+SUMPRODUCT((AGQ3:AGQ54=AEF74)*(AGT3:AGT54=AEF71)*(AGU3:AGU54="D"))</f>
        <v>0</v>
      </c>
      <c r="AEI71" s="385">
        <f ca="1">SUMPRODUCT((AGQ3:AGQ54=AEF71)*(AGT3:AGT54=AEF72)*(AGU3:AGU54="L"))+SUMPRODUCT((AGQ3:AGQ54=AEF71)*(AGT3:AGT54=AEF73)*(AGU3:AGU54="L"))+SUMPRODUCT((AGQ3:AGQ54=AEF71)*(AGT3:AGT54=AEF74)*(AGU3:AGU54="L"))+SUMPRODUCT((AGQ3:AGQ54=AEF72)*(AGT3:AGT54=AEF71)*(AGV3:AGV54="L"))+SUMPRODUCT((AGQ3:AGQ54=AEF73)*(AGT3:AGT54=AEF71)*(AGV3:AGV54="L"))+SUMPRODUCT((AGQ3:AGQ54=AEF74)*(AGT3:AGT54=AEF71)*(AGV3:AGV54="L"))</f>
        <v>0</v>
      </c>
      <c r="AEJ71" s="385">
        <f ca="1">SUMPRODUCT((AGQ3:AGQ54=AEF71)*(AGT3:AGT54=AEF72)*AGR3:AGR54)+SUMPRODUCT((AGQ3:AGQ54=AEF71)*(AGT3:AGT54=AEF73)*AGR3:AGR54)+SUMPRODUCT((AGQ3:AGQ54=AEF71)*(AGT3:AGT54=AEF74)*AGR3:AGR54)+SUMPRODUCT((AGQ3:AGQ54=AEF71)*(AGT3:AGT54=AEF70)*AGR3:AGR54)+SUMPRODUCT((AGQ3:AGQ54=AEF72)*(AGT3:AGT54=AEF71)*AGS3:AGS54)+SUMPRODUCT((AGQ3:AGQ54=AEF73)*(AGT3:AGT54=AEF71)*AGS3:AGS54)+SUMPRODUCT((AGQ3:AGQ54=AEF74)*(AGT3:AGT54=AEF71)*AGS3:AGS54)+SUMPRODUCT((AGQ3:AGQ54=AEF70)*(AGT3:AGT54=AEF71)*AGS3:AGS54)</f>
        <v>0</v>
      </c>
      <c r="AEK71" s="385">
        <f ca="1">SUMPRODUCT((AGQ3:AGQ54=AEF71)*(AGT3:AGT54=AEF72)*AGS3:AGS54)+SUMPRODUCT((AGQ3:AGQ54=AEF71)*(AGT3:AGT54=AEF73)*AGS3:AGS54)+SUMPRODUCT((AGQ3:AGQ54=AEF71)*(AGT3:AGT54=AEF74)*AGS3:AGS54)+SUMPRODUCT((AGQ3:AGQ54=AEF71)*(AGT3:AGT54=AEF70)*AGS3:AGS54)+SUMPRODUCT((AGQ3:AGQ54=AEF72)*(AGT3:AGT54=AEF71)*AGR3:AGR54)+SUMPRODUCT((AGQ3:AGQ54=AEF73)*(AGT3:AGT54=AEF71)*AGR3:AGR54)+SUMPRODUCT((AGQ3:AGQ54=AEF74)*(AGT3:AGT54=AEF71)*AGR3:AGR54)+SUMPRODUCT((AGQ3:AGQ54=AEF70)*(AGT3:AGT54=AEF71)*AGR3:AGR54)</f>
        <v>0</v>
      </c>
      <c r="AEL71" s="385">
        <f t="shared" ref="AEL71:AEL73" ca="1" si="6555">AEJ71-AEK71+1000</f>
        <v>1000</v>
      </c>
      <c r="AEM71" s="385" t="str">
        <f t="shared" ref="AEM71:AEM73" ca="1" si="6556">IF(AEF71&lt;&gt;"",AEG71*3+AEH71*1,"")</f>
        <v/>
      </c>
      <c r="AEN71" s="385" t="str">
        <f ca="1">IF(AEF71&lt;&gt;"",VLOOKUP(AEF71,ACS4:ACY52,7,FALSE),"")</f>
        <v/>
      </c>
      <c r="AEO71" s="385" t="str">
        <f ca="1">IF(AEF71&lt;&gt;"",VLOOKUP(AEF71,ACS4:ACY52,5,FALSE),"")</f>
        <v/>
      </c>
      <c r="AEP71" s="385" t="str">
        <f ca="1">IF(AEF71&lt;&gt;"",VLOOKUP(AEF71,ACS4:ADA52,9,FALSE),"")</f>
        <v/>
      </c>
      <c r="AEQ71" s="385" t="str">
        <f t="shared" ref="AEQ71:AEQ73" ca="1" si="6557">AEM71</f>
        <v/>
      </c>
      <c r="AER71" s="385" t="str">
        <f t="shared" ref="AER71" ca="1" si="6558">IF(AEF71&lt;&gt;"",RANK(AEQ71,AEQ70:AEQ73),"")</f>
        <v/>
      </c>
      <c r="AES71" s="385" t="str">
        <f t="shared" ref="AES71" ca="1" si="6559">IF(AEF71&lt;&gt;"",SUMPRODUCT((AEQ70:AEQ73=AEQ71)*(AEL70:AEL73&gt;AEL71)),"")</f>
        <v/>
      </c>
      <c r="AET71" s="385" t="str">
        <f t="shared" ref="AET71" ca="1" si="6560">IF(AEF71&lt;&gt;"",SUMPRODUCT((AEQ70:AEQ73=AEQ71)*(AEL70:AEL73=AEL71)*(AEJ70:AEJ73&gt;AEJ71)),"")</f>
        <v/>
      </c>
      <c r="AEU71" s="385" t="str">
        <f t="shared" ref="AEU71" ca="1" si="6561">IF(AEF71&lt;&gt;"",SUMPRODUCT((AEQ70:AEQ73=AEQ71)*(AEL70:AEL73=AEL71)*(AEJ70:AEJ73=AEJ71)*(AEN70:AEN73&gt;AEN71)),"")</f>
        <v/>
      </c>
      <c r="AEV71" s="385" t="str">
        <f t="shared" ref="AEV71" ca="1" si="6562">IF(AEF71&lt;&gt;"",SUMPRODUCT((AEQ70:AEQ73=AEQ71)*(AEL70:AEL73=AEL71)*(AEJ70:AEJ73=AEJ71)*(AEN70:AEN73=AEN71)*(AEO70:AEO73&gt;AEO71)),"")</f>
        <v/>
      </c>
      <c r="AEW71" s="385" t="str">
        <f t="shared" ref="AEW71" ca="1" si="6563">IF(AEF71&lt;&gt;"",SUMPRODUCT((AEQ70:AEQ73=AEQ71)*(AEL70:AEL73=AEL71)*(AEJ70:AEJ73=AEJ71)*(AEN70:AEN73=AEN71)*(AEO70:AEO73=AEO71)*(AEP70:AEP73&gt;AEP71)),"")</f>
        <v/>
      </c>
      <c r="AEX71" s="385" t="str">
        <f t="shared" ref="AEX71:AEX73" ca="1" si="6564">IF(AEF71&lt;&gt;"",SUM(AER71:AEW71)+1,"")</f>
        <v/>
      </c>
      <c r="AHF71" s="385">
        <f ca="1">IF(COUNTIF(AHF18:AHF21,4)=4,1,SUMPRODUCT((AHF18:AHF21=AHF19)*(AHE18:AHE21=AHE19)*(AHC18:AHC21&gt;AHC19))+1)</f>
        <v>1</v>
      </c>
      <c r="AHQ71" s="385">
        <f t="shared" ref="AHQ71" ca="1" si="6565">IF(AHR19&lt;&gt;"",SUMPRODUCT((AHY18:AHY21=AHY19)*(AHX18:AHX21=AHX19)*(AHV18:AHV21=AHV19)*(AHW18:AHW21=AHW19)),"")</f>
        <v>4</v>
      </c>
      <c r="AHR71" s="385" t="str">
        <f t="shared" ref="AHR71" ca="1" si="6566">IF(AND(AHQ71&lt;&gt;"",AHQ71&gt;1),AHR19,"")</f>
        <v>Denmark</v>
      </c>
      <c r="AHS71" s="385">
        <f ca="1">SUMPRODUCT((AKW3:AKW54=AHR71)*(AKZ3:AKZ54=AHR72)*(ALA3:ALA54="W"))+SUMPRODUCT((AKW3:AKW54=AHR71)*(AKZ3:AKZ54=AHR73)*(ALA3:ALA54="W"))+SUMPRODUCT((AKW3:AKW54=AHR71)*(AKZ3:AKZ54=AHR74)*(ALA3:ALA54="W"))+SUMPRODUCT((AKW3:AKW54=AHR71)*(AKZ3:AKZ54=AHR70)*(ALA3:ALA54="W"))+SUMPRODUCT((AKW3:AKW54=AHR72)*(AKZ3:AKZ54=AHR71)*(ALB3:ALB54="W"))+SUMPRODUCT((AKW3:AKW54=AHR73)*(AKZ3:AKZ54=AHR71)*(ALB3:ALB54="W"))+SUMPRODUCT((AKW3:AKW54=AHR74)*(AKZ3:AKZ54=AHR71)*(ALB3:ALB54="W"))+SUMPRODUCT((AKW3:AKW54=AHR70)*(AKZ3:AKZ54=AHR71)*(ALB3:ALB54="W"))</f>
        <v>0</v>
      </c>
      <c r="AHT71" s="385">
        <f ca="1">SUMPRODUCT((AKW3:AKW54=AHR71)*(AKZ3:AKZ54=AHR72)*(ALA3:ALA54="D"))+SUMPRODUCT((AKW3:AKW54=AHR71)*(AKZ3:AKZ54=AHR73)*(ALA3:ALA54="D"))+SUMPRODUCT((AKW3:AKW54=AHR71)*(AKZ3:AKZ54=AHR74)*(ALA3:ALA54="D"))+SUMPRODUCT((AKW3:AKW54=AHR71)*(AKZ3:AKZ54=AHR70)*(ALA3:ALA54="D"))+SUMPRODUCT((AKW3:AKW54=AHR72)*(AKZ3:AKZ54=AHR71)*(ALA3:ALA54="D"))+SUMPRODUCT((AKW3:AKW54=AHR73)*(AKZ3:AKZ54=AHR71)*(ALA3:ALA54="D"))+SUMPRODUCT((AKW3:AKW54=AHR74)*(AKZ3:AKZ54=AHR71)*(ALA3:ALA54="D"))+SUMPRODUCT((AKW3:AKW54=AHR70)*(AKZ3:AKZ54=AHR71)*(ALA3:ALA54="D"))</f>
        <v>0</v>
      </c>
      <c r="AHU71" s="385">
        <f ca="1">SUMPRODUCT((AKW3:AKW54=AHR71)*(AKZ3:AKZ54=AHR72)*(ALA3:ALA54="L"))+SUMPRODUCT((AKW3:AKW54=AHR71)*(AKZ3:AKZ54=AHR73)*(ALA3:ALA54="L"))+SUMPRODUCT((AKW3:AKW54=AHR71)*(AKZ3:AKZ54=AHR74)*(ALA3:ALA54="L"))+SUMPRODUCT((AKW3:AKW54=AHR71)*(AKZ3:AKZ54=AHR70)*(ALA3:ALA54="L"))+SUMPRODUCT((AKW3:AKW54=AHR72)*(AKZ3:AKZ54=AHR71)*(ALB3:ALB54="L"))+SUMPRODUCT((AKW3:AKW54=AHR73)*(AKZ3:AKZ54=AHR71)*(ALB3:ALB54="L"))+SUMPRODUCT((AKW3:AKW54=AHR74)*(AKZ3:AKZ54=AHR71)*(ALB3:ALB54="L"))+SUMPRODUCT((AKW3:AKW54=AHR70)*(AKZ3:AKZ54=AHR71)*(ALB3:ALB54="L"))</f>
        <v>0</v>
      </c>
      <c r="AHV71" s="385">
        <f ca="1">SUMPRODUCT((AKW3:AKW54=AHR71)*(AKZ3:AKZ54=AHR72)*AKX3:AKX54)+SUMPRODUCT((AKW3:AKW54=AHR71)*(AKZ3:AKZ54=AHR73)*AKX3:AKX54)+SUMPRODUCT((AKW3:AKW54=AHR71)*(AKZ3:AKZ54=AHR74)*AKX3:AKX54)+SUMPRODUCT((AKW3:AKW54=AHR71)*(AKZ3:AKZ54=AHR70)*AKX3:AKX54)+SUMPRODUCT((AKW3:AKW54=AHR72)*(AKZ3:AKZ54=AHR71)*AKY3:AKY54)+SUMPRODUCT((AKW3:AKW54=AHR73)*(AKZ3:AKZ54=AHR71)*AKY3:AKY54)+SUMPRODUCT((AKW3:AKW54=AHR74)*(AKZ3:AKZ54=AHR71)*AKY3:AKY54)+SUMPRODUCT((AKW3:AKW54=AHR70)*(AKZ3:AKZ54=AHR71)*AKY3:AKY54)</f>
        <v>0</v>
      </c>
      <c r="AHW71" s="385">
        <f ca="1">SUMPRODUCT((AKW3:AKW54=AHR71)*(AKZ3:AKZ54=AHR72)*AKY3:AKY54)+SUMPRODUCT((AKW3:AKW54=AHR71)*(AKZ3:AKZ54=AHR73)*AKY3:AKY54)+SUMPRODUCT((AKW3:AKW54=AHR71)*(AKZ3:AKZ54=AHR74)*AKY3:AKY54)+SUMPRODUCT((AKW3:AKW54=AHR71)*(AKZ3:AKZ54=AHR70)*AKY3:AKY54)+SUMPRODUCT((AKW3:AKW54=AHR72)*(AKZ3:AKZ54=AHR71)*AKX3:AKX54)+SUMPRODUCT((AKW3:AKW54=AHR73)*(AKZ3:AKZ54=AHR71)*AKX3:AKX54)+SUMPRODUCT((AKW3:AKW54=AHR74)*(AKZ3:AKZ54=AHR71)*AKX3:AKX54)+SUMPRODUCT((AKW3:AKW54=AHR70)*(AKZ3:AKZ54=AHR71)*AKX3:AKX54)</f>
        <v>0</v>
      </c>
      <c r="AHX71" s="385">
        <f t="shared" ca="1" si="6403"/>
        <v>1000</v>
      </c>
      <c r="AHY71" s="385">
        <f t="shared" ca="1" si="6404"/>
        <v>0</v>
      </c>
      <c r="AHZ71" s="385">
        <f ca="1">IF(AHR71&lt;&gt;"",VLOOKUP(AHR71,AGY4:AHE52,7,FALSE),"")</f>
        <v>1000</v>
      </c>
      <c r="AIA71" s="385">
        <f ca="1">IF(AHR71&lt;&gt;"",VLOOKUP(AHR71,AGY4:AHE52,5,FALSE),"")</f>
        <v>0</v>
      </c>
      <c r="AIB71" s="385">
        <f ca="1">IF(AHR71&lt;&gt;"",VLOOKUP(AHR71,AGY4:AHG52,9,FALSE),"")</f>
        <v>14</v>
      </c>
      <c r="AIC71" s="385">
        <f t="shared" ca="1" si="6405"/>
        <v>0</v>
      </c>
      <c r="AID71" s="385">
        <f t="shared" ref="AID71" ca="1" si="6567">IF(AHR71&lt;&gt;"",RANK(AIC71,AIC70:AIC73),"")</f>
        <v>1</v>
      </c>
      <c r="AIE71" s="385">
        <f t="shared" ref="AIE71" ca="1" si="6568">IF(AHR71&lt;&gt;"",SUMPRODUCT((AIC70:AIC73=AIC71)*(AHX70:AHX73&gt;AHX71)),"")</f>
        <v>0</v>
      </c>
      <c r="AIF71" s="385">
        <f t="shared" ref="AIF71" ca="1" si="6569">IF(AHR71&lt;&gt;"",SUMPRODUCT((AIC70:AIC73=AIC71)*(AHX70:AHX73=AHX71)*(AHV70:AHV73&gt;AHV71)),"")</f>
        <v>0</v>
      </c>
      <c r="AIG71" s="385">
        <f t="shared" ref="AIG71" ca="1" si="6570">IF(AHR71&lt;&gt;"",SUMPRODUCT((AIC70:AIC73=AIC71)*(AHX70:AHX73=AHX71)*(AHV70:AHV73=AHV71)*(AHZ70:AHZ73&gt;AHZ71)),"")</f>
        <v>0</v>
      </c>
      <c r="AIH71" s="385">
        <f t="shared" ref="AIH71" ca="1" si="6571">IF(AHR71&lt;&gt;"",SUMPRODUCT((AIC70:AIC73=AIC71)*(AHX70:AHX73=AHX71)*(AHV70:AHV73=AHV71)*(AHZ70:AHZ73=AHZ71)*(AIA70:AIA73&gt;AIA71)),"")</f>
        <v>0</v>
      </c>
      <c r="AII71" s="385">
        <f t="shared" ref="AII71" ca="1" si="6572">IF(AHR71&lt;&gt;"",SUMPRODUCT((AIC70:AIC73=AIC71)*(AHX70:AHX73=AHX71)*(AHV70:AHV73=AHV71)*(AHZ70:AHZ73=AHZ71)*(AIA70:AIA73=AIA71)*(AIB70:AIB73&gt;AIB71)),"")</f>
        <v>2</v>
      </c>
      <c r="AIJ71" s="385">
        <f t="shared" ca="1" si="6412"/>
        <v>3</v>
      </c>
      <c r="AIK71" s="385" t="str">
        <f t="shared" ref="AIK71" ca="1" si="6573">IF(AIL19&lt;&gt;"",SUMPRODUCT((AIS18:AIS21=AIS19)*(AIR18:AIR21=AIR19)*(AIP18:AIP21=AIP19)*(AIQ18:AIQ21=AIQ19)),"")</f>
        <v/>
      </c>
      <c r="AIL71" s="385" t="str">
        <f t="shared" ref="AIL71" ca="1" si="6574">IF(AND(AIK71&lt;&gt;"",AIK71&gt;1),AIL19,"")</f>
        <v/>
      </c>
      <c r="AIM71" s="385">
        <f ca="1">SUMPRODUCT((AKW3:AKW54=AIL71)*(AKZ3:AKZ54=AIL72)*(ALA3:ALA54="W"))+SUMPRODUCT((AKW3:AKW54=AIL71)*(AKZ3:AKZ54=AIL73)*(ALA3:ALA54="W"))+SUMPRODUCT((AKW3:AKW54=AIL71)*(AKZ3:AKZ54=AIL74)*(ALA3:ALA54="W"))+SUMPRODUCT((AKW3:AKW54=AIL72)*(AKZ3:AKZ54=AIL71)*(ALB3:ALB54="W"))+SUMPRODUCT((AKW3:AKW54=AIL73)*(AKZ3:AKZ54=AIL71)*(ALB3:ALB54="W"))+SUMPRODUCT((AKW3:AKW54=AIL74)*(AKZ3:AKZ54=AIL71)*(ALB3:ALB54="W"))</f>
        <v>0</v>
      </c>
      <c r="AIN71" s="385">
        <f ca="1">SUMPRODUCT((AKW3:AKW54=AIL71)*(AKZ3:AKZ54=AIL72)*(ALA3:ALA54="D"))+SUMPRODUCT((AKW3:AKW54=AIL71)*(AKZ3:AKZ54=AIL73)*(ALA3:ALA54="D"))+SUMPRODUCT((AKW3:AKW54=AIL71)*(AKZ3:AKZ54=AIL74)*(ALA3:ALA54="D"))+SUMPRODUCT((AKW3:AKW54=AIL72)*(AKZ3:AKZ54=AIL71)*(ALA3:ALA54="D"))+SUMPRODUCT((AKW3:AKW54=AIL73)*(AKZ3:AKZ54=AIL71)*(ALA3:ALA54="D"))+SUMPRODUCT((AKW3:AKW54=AIL74)*(AKZ3:AKZ54=AIL71)*(ALA3:ALA54="D"))</f>
        <v>0</v>
      </c>
      <c r="AIO71" s="385">
        <f ca="1">SUMPRODUCT((AKW3:AKW54=AIL71)*(AKZ3:AKZ54=AIL72)*(ALA3:ALA54="L"))+SUMPRODUCT((AKW3:AKW54=AIL71)*(AKZ3:AKZ54=AIL73)*(ALA3:ALA54="L"))+SUMPRODUCT((AKW3:AKW54=AIL71)*(AKZ3:AKZ54=AIL74)*(ALA3:ALA54="L"))+SUMPRODUCT((AKW3:AKW54=AIL72)*(AKZ3:AKZ54=AIL71)*(ALB3:ALB54="L"))+SUMPRODUCT((AKW3:AKW54=AIL73)*(AKZ3:AKZ54=AIL71)*(ALB3:ALB54="L"))+SUMPRODUCT((AKW3:AKW54=AIL74)*(AKZ3:AKZ54=AIL71)*(ALB3:ALB54="L"))</f>
        <v>0</v>
      </c>
      <c r="AIP71" s="385">
        <f ca="1">SUMPRODUCT((AKW3:AKW54=AIL71)*(AKZ3:AKZ54=AIL72)*AKX3:AKX54)+SUMPRODUCT((AKW3:AKW54=AIL71)*(AKZ3:AKZ54=AIL73)*AKX3:AKX54)+SUMPRODUCT((AKW3:AKW54=AIL71)*(AKZ3:AKZ54=AIL74)*AKX3:AKX54)+SUMPRODUCT((AKW3:AKW54=AIL71)*(AKZ3:AKZ54=AIL70)*AKX3:AKX54)+SUMPRODUCT((AKW3:AKW54=AIL72)*(AKZ3:AKZ54=AIL71)*AKY3:AKY54)+SUMPRODUCT((AKW3:AKW54=AIL73)*(AKZ3:AKZ54=AIL71)*AKY3:AKY54)+SUMPRODUCT((AKW3:AKW54=AIL74)*(AKZ3:AKZ54=AIL71)*AKY3:AKY54)+SUMPRODUCT((AKW3:AKW54=AIL70)*(AKZ3:AKZ54=AIL71)*AKY3:AKY54)</f>
        <v>0</v>
      </c>
      <c r="AIQ71" s="385">
        <f ca="1">SUMPRODUCT((AKW3:AKW54=AIL71)*(AKZ3:AKZ54=AIL72)*AKY3:AKY54)+SUMPRODUCT((AKW3:AKW54=AIL71)*(AKZ3:AKZ54=AIL73)*AKY3:AKY54)+SUMPRODUCT((AKW3:AKW54=AIL71)*(AKZ3:AKZ54=AIL74)*AKY3:AKY54)+SUMPRODUCT((AKW3:AKW54=AIL71)*(AKZ3:AKZ54=AIL70)*AKY3:AKY54)+SUMPRODUCT((AKW3:AKW54=AIL72)*(AKZ3:AKZ54=AIL71)*AKX3:AKX54)+SUMPRODUCT((AKW3:AKW54=AIL73)*(AKZ3:AKZ54=AIL71)*AKX3:AKX54)+SUMPRODUCT((AKW3:AKW54=AIL74)*(AKZ3:AKZ54=AIL71)*AKX3:AKX54)+SUMPRODUCT((AKW3:AKW54=AIL70)*(AKZ3:AKZ54=AIL71)*AKX3:AKX54)</f>
        <v>0</v>
      </c>
      <c r="AIR71" s="385">
        <f t="shared" ref="AIR71:AIR73" ca="1" si="6575">AIP71-AIQ71+1000</f>
        <v>1000</v>
      </c>
      <c r="AIS71" s="385" t="str">
        <f t="shared" ref="AIS71:AIS73" ca="1" si="6576">IF(AIL71&lt;&gt;"",AIM71*3+AIN71*1,"")</f>
        <v/>
      </c>
      <c r="AIT71" s="385" t="str">
        <f ca="1">IF(AIL71&lt;&gt;"",VLOOKUP(AIL71,AGY4:AHE52,7,FALSE),"")</f>
        <v/>
      </c>
      <c r="AIU71" s="385" t="str">
        <f ca="1">IF(AIL71&lt;&gt;"",VLOOKUP(AIL71,AGY4:AHE52,5,FALSE),"")</f>
        <v/>
      </c>
      <c r="AIV71" s="385" t="str">
        <f ca="1">IF(AIL71&lt;&gt;"",VLOOKUP(AIL71,AGY4:AHG52,9,FALSE),"")</f>
        <v/>
      </c>
      <c r="AIW71" s="385" t="str">
        <f t="shared" ref="AIW71:AIW73" ca="1" si="6577">AIS71</f>
        <v/>
      </c>
      <c r="AIX71" s="385" t="str">
        <f t="shared" ref="AIX71" ca="1" si="6578">IF(AIL71&lt;&gt;"",RANK(AIW71,AIW70:AIW73),"")</f>
        <v/>
      </c>
      <c r="AIY71" s="385" t="str">
        <f t="shared" ref="AIY71" ca="1" si="6579">IF(AIL71&lt;&gt;"",SUMPRODUCT((AIW70:AIW73=AIW71)*(AIR70:AIR73&gt;AIR71)),"")</f>
        <v/>
      </c>
      <c r="AIZ71" s="385" t="str">
        <f t="shared" ref="AIZ71" ca="1" si="6580">IF(AIL71&lt;&gt;"",SUMPRODUCT((AIW70:AIW73=AIW71)*(AIR70:AIR73=AIR71)*(AIP70:AIP73&gt;AIP71)),"")</f>
        <v/>
      </c>
      <c r="AJA71" s="385" t="str">
        <f t="shared" ref="AJA71" ca="1" si="6581">IF(AIL71&lt;&gt;"",SUMPRODUCT((AIW70:AIW73=AIW71)*(AIR70:AIR73=AIR71)*(AIP70:AIP73=AIP71)*(AIT70:AIT73&gt;AIT71)),"")</f>
        <v/>
      </c>
      <c r="AJB71" s="385" t="str">
        <f t="shared" ref="AJB71" ca="1" si="6582">IF(AIL71&lt;&gt;"",SUMPRODUCT((AIW70:AIW73=AIW71)*(AIR70:AIR73=AIR71)*(AIP70:AIP73=AIP71)*(AIT70:AIT73=AIT71)*(AIU70:AIU73&gt;AIU71)),"")</f>
        <v/>
      </c>
      <c r="AJC71" s="385" t="str">
        <f t="shared" ref="AJC71" ca="1" si="6583">IF(AIL71&lt;&gt;"",SUMPRODUCT((AIW70:AIW73=AIW71)*(AIR70:AIR73=AIR71)*(AIP70:AIP73=AIP71)*(AIT70:AIT73=AIT71)*(AIU70:AIU73=AIU71)*(AIV70:AIV73&gt;AIV71)),"")</f>
        <v/>
      </c>
      <c r="AJD71" s="385" t="str">
        <f t="shared" ref="AJD71:AJD73" ca="1" si="6584">IF(AIL71&lt;&gt;"",SUM(AIX71:AJC71)+1,"")</f>
        <v/>
      </c>
      <c r="ALL71" s="385">
        <f ca="1">IF(COUNTIF(ALL18:ALL21,4)=4,1,SUMPRODUCT((ALL18:ALL21=ALL19)*(ALK18:ALK21=ALK19)*(ALI18:ALI21&gt;ALI19))+1)</f>
        <v>1</v>
      </c>
      <c r="ALW71" s="385">
        <f t="shared" ref="ALW71" ca="1" si="6585">IF(ALX19&lt;&gt;"",SUMPRODUCT((AME18:AME21=AME19)*(AMD18:AMD21=AMD19)*(AMB18:AMB21=AMB19)*(AMC18:AMC21=AMC19)),"")</f>
        <v>4</v>
      </c>
      <c r="ALX71" s="385" t="str">
        <f t="shared" ref="ALX71" ca="1" si="6586">IF(AND(ALW71&lt;&gt;"",ALW71&gt;1),ALX19,"")</f>
        <v>Denmark</v>
      </c>
      <c r="ALY71" s="385">
        <f ca="1">SUMPRODUCT((APC3:APC54=ALX71)*(APF3:APF54=ALX72)*(APG3:APG54="W"))+SUMPRODUCT((APC3:APC54=ALX71)*(APF3:APF54=ALX73)*(APG3:APG54="W"))+SUMPRODUCT((APC3:APC54=ALX71)*(APF3:APF54=ALX74)*(APG3:APG54="W"))+SUMPRODUCT((APC3:APC54=ALX71)*(APF3:APF54=ALX70)*(APG3:APG54="W"))+SUMPRODUCT((APC3:APC54=ALX72)*(APF3:APF54=ALX71)*(APH3:APH54="W"))+SUMPRODUCT((APC3:APC54=ALX73)*(APF3:APF54=ALX71)*(APH3:APH54="W"))+SUMPRODUCT((APC3:APC54=ALX74)*(APF3:APF54=ALX71)*(APH3:APH54="W"))+SUMPRODUCT((APC3:APC54=ALX70)*(APF3:APF54=ALX71)*(APH3:APH54="W"))</f>
        <v>0</v>
      </c>
      <c r="ALZ71" s="385">
        <f ca="1">SUMPRODUCT((APC3:APC54=ALX71)*(APF3:APF54=ALX72)*(APG3:APG54="D"))+SUMPRODUCT((APC3:APC54=ALX71)*(APF3:APF54=ALX73)*(APG3:APG54="D"))+SUMPRODUCT((APC3:APC54=ALX71)*(APF3:APF54=ALX74)*(APG3:APG54="D"))+SUMPRODUCT((APC3:APC54=ALX71)*(APF3:APF54=ALX70)*(APG3:APG54="D"))+SUMPRODUCT((APC3:APC54=ALX72)*(APF3:APF54=ALX71)*(APG3:APG54="D"))+SUMPRODUCT((APC3:APC54=ALX73)*(APF3:APF54=ALX71)*(APG3:APG54="D"))+SUMPRODUCT((APC3:APC54=ALX74)*(APF3:APF54=ALX71)*(APG3:APG54="D"))+SUMPRODUCT((APC3:APC54=ALX70)*(APF3:APF54=ALX71)*(APG3:APG54="D"))</f>
        <v>0</v>
      </c>
      <c r="AMA71" s="385">
        <f ca="1">SUMPRODUCT((APC3:APC54=ALX71)*(APF3:APF54=ALX72)*(APG3:APG54="L"))+SUMPRODUCT((APC3:APC54=ALX71)*(APF3:APF54=ALX73)*(APG3:APG54="L"))+SUMPRODUCT((APC3:APC54=ALX71)*(APF3:APF54=ALX74)*(APG3:APG54="L"))+SUMPRODUCT((APC3:APC54=ALX71)*(APF3:APF54=ALX70)*(APG3:APG54="L"))+SUMPRODUCT((APC3:APC54=ALX72)*(APF3:APF54=ALX71)*(APH3:APH54="L"))+SUMPRODUCT((APC3:APC54=ALX73)*(APF3:APF54=ALX71)*(APH3:APH54="L"))+SUMPRODUCT((APC3:APC54=ALX74)*(APF3:APF54=ALX71)*(APH3:APH54="L"))+SUMPRODUCT((APC3:APC54=ALX70)*(APF3:APF54=ALX71)*(APH3:APH54="L"))</f>
        <v>0</v>
      </c>
      <c r="AMB71" s="385">
        <f ca="1">SUMPRODUCT((APC3:APC54=ALX71)*(APF3:APF54=ALX72)*APD3:APD54)+SUMPRODUCT((APC3:APC54=ALX71)*(APF3:APF54=ALX73)*APD3:APD54)+SUMPRODUCT((APC3:APC54=ALX71)*(APF3:APF54=ALX74)*APD3:APD54)+SUMPRODUCT((APC3:APC54=ALX71)*(APF3:APF54=ALX70)*APD3:APD54)+SUMPRODUCT((APC3:APC54=ALX72)*(APF3:APF54=ALX71)*APE3:APE54)+SUMPRODUCT((APC3:APC54=ALX73)*(APF3:APF54=ALX71)*APE3:APE54)+SUMPRODUCT((APC3:APC54=ALX74)*(APF3:APF54=ALX71)*APE3:APE54)+SUMPRODUCT((APC3:APC54=ALX70)*(APF3:APF54=ALX71)*APE3:APE54)</f>
        <v>0</v>
      </c>
      <c r="AMC71" s="385">
        <f ca="1">SUMPRODUCT((APC3:APC54=ALX71)*(APF3:APF54=ALX72)*APE3:APE54)+SUMPRODUCT((APC3:APC54=ALX71)*(APF3:APF54=ALX73)*APE3:APE54)+SUMPRODUCT((APC3:APC54=ALX71)*(APF3:APF54=ALX74)*APE3:APE54)+SUMPRODUCT((APC3:APC54=ALX71)*(APF3:APF54=ALX70)*APE3:APE54)+SUMPRODUCT((APC3:APC54=ALX72)*(APF3:APF54=ALX71)*APD3:APD54)+SUMPRODUCT((APC3:APC54=ALX73)*(APF3:APF54=ALX71)*APD3:APD54)+SUMPRODUCT((APC3:APC54=ALX74)*(APF3:APF54=ALX71)*APD3:APD54)+SUMPRODUCT((APC3:APC54=ALX70)*(APF3:APF54=ALX71)*APD3:APD54)</f>
        <v>0</v>
      </c>
      <c r="AMD71" s="385">
        <f t="shared" ca="1" si="6415"/>
        <v>1000</v>
      </c>
      <c r="AME71" s="385">
        <f t="shared" ca="1" si="6416"/>
        <v>0</v>
      </c>
      <c r="AMF71" s="385">
        <f ca="1">IF(ALX71&lt;&gt;"",VLOOKUP(ALX71,ALE4:ALK52,7,FALSE),"")</f>
        <v>1000</v>
      </c>
      <c r="AMG71" s="385">
        <f ca="1">IF(ALX71&lt;&gt;"",VLOOKUP(ALX71,ALE4:ALK52,5,FALSE),"")</f>
        <v>0</v>
      </c>
      <c r="AMH71" s="385">
        <f ca="1">IF(ALX71&lt;&gt;"",VLOOKUP(ALX71,ALE4:ALM52,9,FALSE),"")</f>
        <v>14</v>
      </c>
      <c r="AMI71" s="385">
        <f t="shared" ca="1" si="6417"/>
        <v>0</v>
      </c>
      <c r="AMJ71" s="385">
        <f t="shared" ref="AMJ71" ca="1" si="6587">IF(ALX71&lt;&gt;"",RANK(AMI71,AMI70:AMI73),"")</f>
        <v>1</v>
      </c>
      <c r="AMK71" s="385">
        <f t="shared" ref="AMK71" ca="1" si="6588">IF(ALX71&lt;&gt;"",SUMPRODUCT((AMI70:AMI73=AMI71)*(AMD70:AMD73&gt;AMD71)),"")</f>
        <v>0</v>
      </c>
      <c r="AML71" s="385">
        <f t="shared" ref="AML71" ca="1" si="6589">IF(ALX71&lt;&gt;"",SUMPRODUCT((AMI70:AMI73=AMI71)*(AMD70:AMD73=AMD71)*(AMB70:AMB73&gt;AMB71)),"")</f>
        <v>0</v>
      </c>
      <c r="AMM71" s="385">
        <f t="shared" ref="AMM71" ca="1" si="6590">IF(ALX71&lt;&gt;"",SUMPRODUCT((AMI70:AMI73=AMI71)*(AMD70:AMD73=AMD71)*(AMB70:AMB73=AMB71)*(AMF70:AMF73&gt;AMF71)),"")</f>
        <v>0</v>
      </c>
      <c r="AMN71" s="385">
        <f t="shared" ref="AMN71" ca="1" si="6591">IF(ALX71&lt;&gt;"",SUMPRODUCT((AMI70:AMI73=AMI71)*(AMD70:AMD73=AMD71)*(AMB70:AMB73=AMB71)*(AMF70:AMF73=AMF71)*(AMG70:AMG73&gt;AMG71)),"")</f>
        <v>0</v>
      </c>
      <c r="AMO71" s="385">
        <f t="shared" ref="AMO71" ca="1" si="6592">IF(ALX71&lt;&gt;"",SUMPRODUCT((AMI70:AMI73=AMI71)*(AMD70:AMD73=AMD71)*(AMB70:AMB73=AMB71)*(AMF70:AMF73=AMF71)*(AMG70:AMG73=AMG71)*(AMH70:AMH73&gt;AMH71)),"")</f>
        <v>2</v>
      </c>
      <c r="AMP71" s="385">
        <f t="shared" ca="1" si="6424"/>
        <v>3</v>
      </c>
      <c r="AMQ71" s="385" t="str">
        <f t="shared" ref="AMQ71" ca="1" si="6593">IF(AMR19&lt;&gt;"",SUMPRODUCT((AMY18:AMY21=AMY19)*(AMX18:AMX21=AMX19)*(AMV18:AMV21=AMV19)*(AMW18:AMW21=AMW19)),"")</f>
        <v/>
      </c>
      <c r="AMR71" s="385" t="str">
        <f t="shared" ref="AMR71" ca="1" si="6594">IF(AND(AMQ71&lt;&gt;"",AMQ71&gt;1),AMR19,"")</f>
        <v/>
      </c>
      <c r="AMS71" s="385">
        <f ca="1">SUMPRODUCT((APC3:APC54=AMR71)*(APF3:APF54=AMR72)*(APG3:APG54="W"))+SUMPRODUCT((APC3:APC54=AMR71)*(APF3:APF54=AMR73)*(APG3:APG54="W"))+SUMPRODUCT((APC3:APC54=AMR71)*(APF3:APF54=AMR74)*(APG3:APG54="W"))+SUMPRODUCT((APC3:APC54=AMR72)*(APF3:APF54=AMR71)*(APH3:APH54="W"))+SUMPRODUCT((APC3:APC54=AMR73)*(APF3:APF54=AMR71)*(APH3:APH54="W"))+SUMPRODUCT((APC3:APC54=AMR74)*(APF3:APF54=AMR71)*(APH3:APH54="W"))</f>
        <v>0</v>
      </c>
      <c r="AMT71" s="385">
        <f ca="1">SUMPRODUCT((APC3:APC54=AMR71)*(APF3:APF54=AMR72)*(APG3:APG54="D"))+SUMPRODUCT((APC3:APC54=AMR71)*(APF3:APF54=AMR73)*(APG3:APG54="D"))+SUMPRODUCT((APC3:APC54=AMR71)*(APF3:APF54=AMR74)*(APG3:APG54="D"))+SUMPRODUCT((APC3:APC54=AMR72)*(APF3:APF54=AMR71)*(APG3:APG54="D"))+SUMPRODUCT((APC3:APC54=AMR73)*(APF3:APF54=AMR71)*(APG3:APG54="D"))+SUMPRODUCT((APC3:APC54=AMR74)*(APF3:APF54=AMR71)*(APG3:APG54="D"))</f>
        <v>0</v>
      </c>
      <c r="AMU71" s="385">
        <f ca="1">SUMPRODUCT((APC3:APC54=AMR71)*(APF3:APF54=AMR72)*(APG3:APG54="L"))+SUMPRODUCT((APC3:APC54=AMR71)*(APF3:APF54=AMR73)*(APG3:APG54="L"))+SUMPRODUCT((APC3:APC54=AMR71)*(APF3:APF54=AMR74)*(APG3:APG54="L"))+SUMPRODUCT((APC3:APC54=AMR72)*(APF3:APF54=AMR71)*(APH3:APH54="L"))+SUMPRODUCT((APC3:APC54=AMR73)*(APF3:APF54=AMR71)*(APH3:APH54="L"))+SUMPRODUCT((APC3:APC54=AMR74)*(APF3:APF54=AMR71)*(APH3:APH54="L"))</f>
        <v>0</v>
      </c>
      <c r="AMV71" s="385">
        <f ca="1">SUMPRODUCT((APC3:APC54=AMR71)*(APF3:APF54=AMR72)*APD3:APD54)+SUMPRODUCT((APC3:APC54=AMR71)*(APF3:APF54=AMR73)*APD3:APD54)+SUMPRODUCT((APC3:APC54=AMR71)*(APF3:APF54=AMR74)*APD3:APD54)+SUMPRODUCT((APC3:APC54=AMR71)*(APF3:APF54=AMR70)*APD3:APD54)+SUMPRODUCT((APC3:APC54=AMR72)*(APF3:APF54=AMR71)*APE3:APE54)+SUMPRODUCT((APC3:APC54=AMR73)*(APF3:APF54=AMR71)*APE3:APE54)+SUMPRODUCT((APC3:APC54=AMR74)*(APF3:APF54=AMR71)*APE3:APE54)+SUMPRODUCT((APC3:APC54=AMR70)*(APF3:APF54=AMR71)*APE3:APE54)</f>
        <v>0</v>
      </c>
      <c r="AMW71" s="385">
        <f ca="1">SUMPRODUCT((APC3:APC54=AMR71)*(APF3:APF54=AMR72)*APE3:APE54)+SUMPRODUCT((APC3:APC54=AMR71)*(APF3:APF54=AMR73)*APE3:APE54)+SUMPRODUCT((APC3:APC54=AMR71)*(APF3:APF54=AMR74)*APE3:APE54)+SUMPRODUCT((APC3:APC54=AMR71)*(APF3:APF54=AMR70)*APE3:APE54)+SUMPRODUCT((APC3:APC54=AMR72)*(APF3:APF54=AMR71)*APD3:APD54)+SUMPRODUCT((APC3:APC54=AMR73)*(APF3:APF54=AMR71)*APD3:APD54)+SUMPRODUCT((APC3:APC54=AMR74)*(APF3:APF54=AMR71)*APD3:APD54)+SUMPRODUCT((APC3:APC54=AMR70)*(APF3:APF54=AMR71)*APD3:APD54)</f>
        <v>0</v>
      </c>
      <c r="AMX71" s="385">
        <f t="shared" ref="AMX71:AMX73" ca="1" si="6595">AMV71-AMW71+1000</f>
        <v>1000</v>
      </c>
      <c r="AMY71" s="385" t="str">
        <f t="shared" ref="AMY71:AMY73" ca="1" si="6596">IF(AMR71&lt;&gt;"",AMS71*3+AMT71*1,"")</f>
        <v/>
      </c>
      <c r="AMZ71" s="385" t="str">
        <f ca="1">IF(AMR71&lt;&gt;"",VLOOKUP(AMR71,ALE4:ALK52,7,FALSE),"")</f>
        <v/>
      </c>
      <c r="ANA71" s="385" t="str">
        <f ca="1">IF(AMR71&lt;&gt;"",VLOOKUP(AMR71,ALE4:ALK52,5,FALSE),"")</f>
        <v/>
      </c>
      <c r="ANB71" s="385" t="str">
        <f ca="1">IF(AMR71&lt;&gt;"",VLOOKUP(AMR71,ALE4:ALM52,9,FALSE),"")</f>
        <v/>
      </c>
      <c r="ANC71" s="385" t="str">
        <f t="shared" ref="ANC71:ANC73" ca="1" si="6597">AMY71</f>
        <v/>
      </c>
      <c r="AND71" s="385" t="str">
        <f t="shared" ref="AND71" ca="1" si="6598">IF(AMR71&lt;&gt;"",RANK(ANC71,ANC70:ANC73),"")</f>
        <v/>
      </c>
      <c r="ANE71" s="385" t="str">
        <f t="shared" ref="ANE71" ca="1" si="6599">IF(AMR71&lt;&gt;"",SUMPRODUCT((ANC70:ANC73=ANC71)*(AMX70:AMX73&gt;AMX71)),"")</f>
        <v/>
      </c>
      <c r="ANF71" s="385" t="str">
        <f t="shared" ref="ANF71" ca="1" si="6600">IF(AMR71&lt;&gt;"",SUMPRODUCT((ANC70:ANC73=ANC71)*(AMX70:AMX73=AMX71)*(AMV70:AMV73&gt;AMV71)),"")</f>
        <v/>
      </c>
      <c r="ANG71" s="385" t="str">
        <f t="shared" ref="ANG71" ca="1" si="6601">IF(AMR71&lt;&gt;"",SUMPRODUCT((ANC70:ANC73=ANC71)*(AMX70:AMX73=AMX71)*(AMV70:AMV73=AMV71)*(AMZ70:AMZ73&gt;AMZ71)),"")</f>
        <v/>
      </c>
      <c r="ANH71" s="385" t="str">
        <f t="shared" ref="ANH71" ca="1" si="6602">IF(AMR71&lt;&gt;"",SUMPRODUCT((ANC70:ANC73=ANC71)*(AMX70:AMX73=AMX71)*(AMV70:AMV73=AMV71)*(AMZ70:AMZ73=AMZ71)*(ANA70:ANA73&gt;ANA71)),"")</f>
        <v/>
      </c>
      <c r="ANI71" s="385" t="str">
        <f t="shared" ref="ANI71" ca="1" si="6603">IF(AMR71&lt;&gt;"",SUMPRODUCT((ANC70:ANC73=ANC71)*(AMX70:AMX73=AMX71)*(AMV70:AMV73=AMV71)*(AMZ70:AMZ73=AMZ71)*(ANA70:ANA73=ANA71)*(ANB70:ANB73&gt;ANB71)),"")</f>
        <v/>
      </c>
      <c r="ANJ71" s="385" t="str">
        <f t="shared" ref="ANJ71:ANJ73" ca="1" si="6604">IF(AMR71&lt;&gt;"",SUM(AND71:ANI71)+1,"")</f>
        <v/>
      </c>
      <c r="APR71" s="385">
        <f ca="1">IF(COUNTIF(APR18:APR21,4)=4,1,SUMPRODUCT((APR18:APR21=APR19)*(APQ18:APQ21=APQ19)*(APO18:APO21&gt;APO19))+1)</f>
        <v>1</v>
      </c>
      <c r="AQC71" s="385">
        <f t="shared" ref="AQC71" ca="1" si="6605">IF(AQD19&lt;&gt;"",SUMPRODUCT((AQK18:AQK21=AQK19)*(AQJ18:AQJ21=AQJ19)*(AQH18:AQH21=AQH19)*(AQI18:AQI21=AQI19)),"")</f>
        <v>4</v>
      </c>
      <c r="AQD71" s="385" t="str">
        <f t="shared" ref="AQD71" ca="1" si="6606">IF(AND(AQC71&lt;&gt;"",AQC71&gt;1),AQD19,"")</f>
        <v>Denmark</v>
      </c>
      <c r="AQE71" s="385">
        <f ca="1">SUMPRODUCT((ATI3:ATI54=AQD71)*(ATL3:ATL54=AQD72)*(ATM3:ATM54="W"))+SUMPRODUCT((ATI3:ATI54=AQD71)*(ATL3:ATL54=AQD73)*(ATM3:ATM54="W"))+SUMPRODUCT((ATI3:ATI54=AQD71)*(ATL3:ATL54=AQD74)*(ATM3:ATM54="W"))+SUMPRODUCT((ATI3:ATI54=AQD71)*(ATL3:ATL54=AQD70)*(ATM3:ATM54="W"))+SUMPRODUCT((ATI3:ATI54=AQD72)*(ATL3:ATL54=AQD71)*(ATN3:ATN54="W"))+SUMPRODUCT((ATI3:ATI54=AQD73)*(ATL3:ATL54=AQD71)*(ATN3:ATN54="W"))+SUMPRODUCT((ATI3:ATI54=AQD74)*(ATL3:ATL54=AQD71)*(ATN3:ATN54="W"))+SUMPRODUCT((ATI3:ATI54=AQD70)*(ATL3:ATL54=AQD71)*(ATN3:ATN54="W"))</f>
        <v>0</v>
      </c>
      <c r="AQF71" s="385">
        <f ca="1">SUMPRODUCT((ATI3:ATI54=AQD71)*(ATL3:ATL54=AQD72)*(ATM3:ATM54="D"))+SUMPRODUCT((ATI3:ATI54=AQD71)*(ATL3:ATL54=AQD73)*(ATM3:ATM54="D"))+SUMPRODUCT((ATI3:ATI54=AQD71)*(ATL3:ATL54=AQD74)*(ATM3:ATM54="D"))+SUMPRODUCT((ATI3:ATI54=AQD71)*(ATL3:ATL54=AQD70)*(ATM3:ATM54="D"))+SUMPRODUCT((ATI3:ATI54=AQD72)*(ATL3:ATL54=AQD71)*(ATM3:ATM54="D"))+SUMPRODUCT((ATI3:ATI54=AQD73)*(ATL3:ATL54=AQD71)*(ATM3:ATM54="D"))+SUMPRODUCT((ATI3:ATI54=AQD74)*(ATL3:ATL54=AQD71)*(ATM3:ATM54="D"))+SUMPRODUCT((ATI3:ATI54=AQD70)*(ATL3:ATL54=AQD71)*(ATM3:ATM54="D"))</f>
        <v>0</v>
      </c>
      <c r="AQG71" s="385">
        <f ca="1">SUMPRODUCT((ATI3:ATI54=AQD71)*(ATL3:ATL54=AQD72)*(ATM3:ATM54="L"))+SUMPRODUCT((ATI3:ATI54=AQD71)*(ATL3:ATL54=AQD73)*(ATM3:ATM54="L"))+SUMPRODUCT((ATI3:ATI54=AQD71)*(ATL3:ATL54=AQD74)*(ATM3:ATM54="L"))+SUMPRODUCT((ATI3:ATI54=AQD71)*(ATL3:ATL54=AQD70)*(ATM3:ATM54="L"))+SUMPRODUCT((ATI3:ATI54=AQD72)*(ATL3:ATL54=AQD71)*(ATN3:ATN54="L"))+SUMPRODUCT((ATI3:ATI54=AQD73)*(ATL3:ATL54=AQD71)*(ATN3:ATN54="L"))+SUMPRODUCT((ATI3:ATI54=AQD74)*(ATL3:ATL54=AQD71)*(ATN3:ATN54="L"))+SUMPRODUCT((ATI3:ATI54=AQD70)*(ATL3:ATL54=AQD71)*(ATN3:ATN54="L"))</f>
        <v>0</v>
      </c>
      <c r="AQH71" s="385">
        <f ca="1">SUMPRODUCT((ATI3:ATI54=AQD71)*(ATL3:ATL54=AQD72)*ATJ3:ATJ54)+SUMPRODUCT((ATI3:ATI54=AQD71)*(ATL3:ATL54=AQD73)*ATJ3:ATJ54)+SUMPRODUCT((ATI3:ATI54=AQD71)*(ATL3:ATL54=AQD74)*ATJ3:ATJ54)+SUMPRODUCT((ATI3:ATI54=AQD71)*(ATL3:ATL54=AQD70)*ATJ3:ATJ54)+SUMPRODUCT((ATI3:ATI54=AQD72)*(ATL3:ATL54=AQD71)*ATK3:ATK54)+SUMPRODUCT((ATI3:ATI54=AQD73)*(ATL3:ATL54=AQD71)*ATK3:ATK54)+SUMPRODUCT((ATI3:ATI54=AQD74)*(ATL3:ATL54=AQD71)*ATK3:ATK54)+SUMPRODUCT((ATI3:ATI54=AQD70)*(ATL3:ATL54=AQD71)*ATK3:ATK54)</f>
        <v>0</v>
      </c>
      <c r="AQI71" s="385">
        <f ca="1">SUMPRODUCT((ATI3:ATI54=AQD71)*(ATL3:ATL54=AQD72)*ATK3:ATK54)+SUMPRODUCT((ATI3:ATI54=AQD71)*(ATL3:ATL54=AQD73)*ATK3:ATK54)+SUMPRODUCT((ATI3:ATI54=AQD71)*(ATL3:ATL54=AQD74)*ATK3:ATK54)+SUMPRODUCT((ATI3:ATI54=AQD71)*(ATL3:ATL54=AQD70)*ATK3:ATK54)+SUMPRODUCT((ATI3:ATI54=AQD72)*(ATL3:ATL54=AQD71)*ATJ3:ATJ54)+SUMPRODUCT((ATI3:ATI54=AQD73)*(ATL3:ATL54=AQD71)*ATJ3:ATJ54)+SUMPRODUCT((ATI3:ATI54=AQD74)*(ATL3:ATL54=AQD71)*ATJ3:ATJ54)+SUMPRODUCT((ATI3:ATI54=AQD70)*(ATL3:ATL54=AQD71)*ATJ3:ATJ54)</f>
        <v>0</v>
      </c>
      <c r="AQJ71" s="385">
        <f t="shared" ca="1" si="6427"/>
        <v>1000</v>
      </c>
      <c r="AQK71" s="385">
        <f t="shared" ca="1" si="6428"/>
        <v>0</v>
      </c>
      <c r="AQL71" s="385">
        <f ca="1">IF(AQD71&lt;&gt;"",VLOOKUP(AQD71,APK4:APQ52,7,FALSE),"")</f>
        <v>1000</v>
      </c>
      <c r="AQM71" s="385">
        <f ca="1">IF(AQD71&lt;&gt;"",VLOOKUP(AQD71,APK4:APQ52,5,FALSE),"")</f>
        <v>0</v>
      </c>
      <c r="AQN71" s="385">
        <f ca="1">IF(AQD71&lt;&gt;"",VLOOKUP(AQD71,APK4:APS52,9,FALSE),"")</f>
        <v>14</v>
      </c>
      <c r="AQO71" s="385">
        <f t="shared" ca="1" si="6429"/>
        <v>0</v>
      </c>
      <c r="AQP71" s="385">
        <f t="shared" ref="AQP71" ca="1" si="6607">IF(AQD71&lt;&gt;"",RANK(AQO71,AQO70:AQO73),"")</f>
        <v>1</v>
      </c>
      <c r="AQQ71" s="385">
        <f t="shared" ref="AQQ71" ca="1" si="6608">IF(AQD71&lt;&gt;"",SUMPRODUCT((AQO70:AQO73=AQO71)*(AQJ70:AQJ73&gt;AQJ71)),"")</f>
        <v>0</v>
      </c>
      <c r="AQR71" s="385">
        <f t="shared" ref="AQR71" ca="1" si="6609">IF(AQD71&lt;&gt;"",SUMPRODUCT((AQO70:AQO73=AQO71)*(AQJ70:AQJ73=AQJ71)*(AQH70:AQH73&gt;AQH71)),"")</f>
        <v>0</v>
      </c>
      <c r="AQS71" s="385">
        <f t="shared" ref="AQS71" ca="1" si="6610">IF(AQD71&lt;&gt;"",SUMPRODUCT((AQO70:AQO73=AQO71)*(AQJ70:AQJ73=AQJ71)*(AQH70:AQH73=AQH71)*(AQL70:AQL73&gt;AQL71)),"")</f>
        <v>0</v>
      </c>
      <c r="AQT71" s="385">
        <f t="shared" ref="AQT71" ca="1" si="6611">IF(AQD71&lt;&gt;"",SUMPRODUCT((AQO70:AQO73=AQO71)*(AQJ70:AQJ73=AQJ71)*(AQH70:AQH73=AQH71)*(AQL70:AQL73=AQL71)*(AQM70:AQM73&gt;AQM71)),"")</f>
        <v>0</v>
      </c>
      <c r="AQU71" s="385">
        <f t="shared" ref="AQU71" ca="1" si="6612">IF(AQD71&lt;&gt;"",SUMPRODUCT((AQO70:AQO73=AQO71)*(AQJ70:AQJ73=AQJ71)*(AQH70:AQH73=AQH71)*(AQL70:AQL73=AQL71)*(AQM70:AQM73=AQM71)*(AQN70:AQN73&gt;AQN71)),"")</f>
        <v>2</v>
      </c>
      <c r="AQV71" s="385">
        <f t="shared" ca="1" si="6436"/>
        <v>3</v>
      </c>
      <c r="AQW71" s="385" t="str">
        <f t="shared" ref="AQW71" ca="1" si="6613">IF(AQX19&lt;&gt;"",SUMPRODUCT((ARE18:ARE21=ARE19)*(ARD18:ARD21=ARD19)*(ARB18:ARB21=ARB19)*(ARC18:ARC21=ARC19)),"")</f>
        <v/>
      </c>
      <c r="AQX71" s="385" t="str">
        <f t="shared" ref="AQX71" ca="1" si="6614">IF(AND(AQW71&lt;&gt;"",AQW71&gt;1),AQX19,"")</f>
        <v/>
      </c>
      <c r="AQY71" s="385">
        <f ca="1">SUMPRODUCT((ATI3:ATI54=AQX71)*(ATL3:ATL54=AQX72)*(ATM3:ATM54="W"))+SUMPRODUCT((ATI3:ATI54=AQX71)*(ATL3:ATL54=AQX73)*(ATM3:ATM54="W"))+SUMPRODUCT((ATI3:ATI54=AQX71)*(ATL3:ATL54=AQX74)*(ATM3:ATM54="W"))+SUMPRODUCT((ATI3:ATI54=AQX72)*(ATL3:ATL54=AQX71)*(ATN3:ATN54="W"))+SUMPRODUCT((ATI3:ATI54=AQX73)*(ATL3:ATL54=AQX71)*(ATN3:ATN54="W"))+SUMPRODUCT((ATI3:ATI54=AQX74)*(ATL3:ATL54=AQX71)*(ATN3:ATN54="W"))</f>
        <v>0</v>
      </c>
      <c r="AQZ71" s="385">
        <f ca="1">SUMPRODUCT((ATI3:ATI54=AQX71)*(ATL3:ATL54=AQX72)*(ATM3:ATM54="D"))+SUMPRODUCT((ATI3:ATI54=AQX71)*(ATL3:ATL54=AQX73)*(ATM3:ATM54="D"))+SUMPRODUCT((ATI3:ATI54=AQX71)*(ATL3:ATL54=AQX74)*(ATM3:ATM54="D"))+SUMPRODUCT((ATI3:ATI54=AQX72)*(ATL3:ATL54=AQX71)*(ATM3:ATM54="D"))+SUMPRODUCT((ATI3:ATI54=AQX73)*(ATL3:ATL54=AQX71)*(ATM3:ATM54="D"))+SUMPRODUCT((ATI3:ATI54=AQX74)*(ATL3:ATL54=AQX71)*(ATM3:ATM54="D"))</f>
        <v>0</v>
      </c>
      <c r="ARA71" s="385">
        <f ca="1">SUMPRODUCT((ATI3:ATI54=AQX71)*(ATL3:ATL54=AQX72)*(ATM3:ATM54="L"))+SUMPRODUCT((ATI3:ATI54=AQX71)*(ATL3:ATL54=AQX73)*(ATM3:ATM54="L"))+SUMPRODUCT((ATI3:ATI54=AQX71)*(ATL3:ATL54=AQX74)*(ATM3:ATM54="L"))+SUMPRODUCT((ATI3:ATI54=AQX72)*(ATL3:ATL54=AQX71)*(ATN3:ATN54="L"))+SUMPRODUCT((ATI3:ATI54=AQX73)*(ATL3:ATL54=AQX71)*(ATN3:ATN54="L"))+SUMPRODUCT((ATI3:ATI54=AQX74)*(ATL3:ATL54=AQX71)*(ATN3:ATN54="L"))</f>
        <v>0</v>
      </c>
      <c r="ARB71" s="385">
        <f ca="1">SUMPRODUCT((ATI3:ATI54=AQX71)*(ATL3:ATL54=AQX72)*ATJ3:ATJ54)+SUMPRODUCT((ATI3:ATI54=AQX71)*(ATL3:ATL54=AQX73)*ATJ3:ATJ54)+SUMPRODUCT((ATI3:ATI54=AQX71)*(ATL3:ATL54=AQX74)*ATJ3:ATJ54)+SUMPRODUCT((ATI3:ATI54=AQX71)*(ATL3:ATL54=AQX70)*ATJ3:ATJ54)+SUMPRODUCT((ATI3:ATI54=AQX72)*(ATL3:ATL54=AQX71)*ATK3:ATK54)+SUMPRODUCT((ATI3:ATI54=AQX73)*(ATL3:ATL54=AQX71)*ATK3:ATK54)+SUMPRODUCT((ATI3:ATI54=AQX74)*(ATL3:ATL54=AQX71)*ATK3:ATK54)+SUMPRODUCT((ATI3:ATI54=AQX70)*(ATL3:ATL54=AQX71)*ATK3:ATK54)</f>
        <v>0</v>
      </c>
      <c r="ARC71" s="385">
        <f ca="1">SUMPRODUCT((ATI3:ATI54=AQX71)*(ATL3:ATL54=AQX72)*ATK3:ATK54)+SUMPRODUCT((ATI3:ATI54=AQX71)*(ATL3:ATL54=AQX73)*ATK3:ATK54)+SUMPRODUCT((ATI3:ATI54=AQX71)*(ATL3:ATL54=AQX74)*ATK3:ATK54)+SUMPRODUCT((ATI3:ATI54=AQX71)*(ATL3:ATL54=AQX70)*ATK3:ATK54)+SUMPRODUCT((ATI3:ATI54=AQX72)*(ATL3:ATL54=AQX71)*ATJ3:ATJ54)+SUMPRODUCT((ATI3:ATI54=AQX73)*(ATL3:ATL54=AQX71)*ATJ3:ATJ54)+SUMPRODUCT((ATI3:ATI54=AQX74)*(ATL3:ATL54=AQX71)*ATJ3:ATJ54)+SUMPRODUCT((ATI3:ATI54=AQX70)*(ATL3:ATL54=AQX71)*ATJ3:ATJ54)</f>
        <v>0</v>
      </c>
      <c r="ARD71" s="385">
        <f t="shared" ref="ARD71:ARD73" ca="1" si="6615">ARB71-ARC71+1000</f>
        <v>1000</v>
      </c>
      <c r="ARE71" s="385" t="str">
        <f t="shared" ref="ARE71:ARE73" ca="1" si="6616">IF(AQX71&lt;&gt;"",AQY71*3+AQZ71*1,"")</f>
        <v/>
      </c>
      <c r="ARF71" s="385" t="str">
        <f ca="1">IF(AQX71&lt;&gt;"",VLOOKUP(AQX71,APK4:APQ52,7,FALSE),"")</f>
        <v/>
      </c>
      <c r="ARG71" s="385" t="str">
        <f ca="1">IF(AQX71&lt;&gt;"",VLOOKUP(AQX71,APK4:APQ52,5,FALSE),"")</f>
        <v/>
      </c>
      <c r="ARH71" s="385" t="str">
        <f ca="1">IF(AQX71&lt;&gt;"",VLOOKUP(AQX71,APK4:APS52,9,FALSE),"")</f>
        <v/>
      </c>
      <c r="ARI71" s="385" t="str">
        <f t="shared" ref="ARI71:ARI73" ca="1" si="6617">ARE71</f>
        <v/>
      </c>
      <c r="ARJ71" s="385" t="str">
        <f t="shared" ref="ARJ71" ca="1" si="6618">IF(AQX71&lt;&gt;"",RANK(ARI71,ARI70:ARI73),"")</f>
        <v/>
      </c>
      <c r="ARK71" s="385" t="str">
        <f t="shared" ref="ARK71" ca="1" si="6619">IF(AQX71&lt;&gt;"",SUMPRODUCT((ARI70:ARI73=ARI71)*(ARD70:ARD73&gt;ARD71)),"")</f>
        <v/>
      </c>
      <c r="ARL71" s="385" t="str">
        <f t="shared" ref="ARL71" ca="1" si="6620">IF(AQX71&lt;&gt;"",SUMPRODUCT((ARI70:ARI73=ARI71)*(ARD70:ARD73=ARD71)*(ARB70:ARB73&gt;ARB71)),"")</f>
        <v/>
      </c>
      <c r="ARM71" s="385" t="str">
        <f t="shared" ref="ARM71" ca="1" si="6621">IF(AQX71&lt;&gt;"",SUMPRODUCT((ARI70:ARI73=ARI71)*(ARD70:ARD73=ARD71)*(ARB70:ARB73=ARB71)*(ARF70:ARF73&gt;ARF71)),"")</f>
        <v/>
      </c>
      <c r="ARN71" s="385" t="str">
        <f t="shared" ref="ARN71" ca="1" si="6622">IF(AQX71&lt;&gt;"",SUMPRODUCT((ARI70:ARI73=ARI71)*(ARD70:ARD73=ARD71)*(ARB70:ARB73=ARB71)*(ARF70:ARF73=ARF71)*(ARG70:ARG73&gt;ARG71)),"")</f>
        <v/>
      </c>
      <c r="ARO71" s="385" t="str">
        <f t="shared" ref="ARO71" ca="1" si="6623">IF(AQX71&lt;&gt;"",SUMPRODUCT((ARI70:ARI73=ARI71)*(ARD70:ARD73=ARD71)*(ARB70:ARB73=ARB71)*(ARF70:ARF73=ARF71)*(ARG70:ARG73=ARG71)*(ARH70:ARH73&gt;ARH71)),"")</f>
        <v/>
      </c>
      <c r="ARP71" s="385" t="str">
        <f t="shared" ref="ARP71:ARP73" ca="1" si="6624">IF(AQX71&lt;&gt;"",SUM(ARJ71:ARO71)+1,"")</f>
        <v/>
      </c>
    </row>
    <row r="72" spans="10:1160" x14ac:dyDescent="0.25">
      <c r="J72" s="385">
        <f>IF(COUNTIF(J18:J21,4)=4,1,SUMPRODUCT((J18:J21=J20)*(I18:I21=I20)*(G18:G21&gt;G20))+1)</f>
        <v>1</v>
      </c>
      <c r="U72" s="385">
        <f>IF(V20&lt;&gt;"",SUMPRODUCT((AC18:AC21=AC20)*(AB18:AB21=AB20)*(Z18:Z21=Z20)*(AA18:AA21=AA20)),"")</f>
        <v>4</v>
      </c>
      <c r="V72" s="385" t="str">
        <f>IF(AND(U72&lt;&gt;"",U72&gt;1),V20,"")</f>
        <v>Sweden</v>
      </c>
      <c r="W72" s="385">
        <f>SUMPRODUCT((DA3:DA54=V72)*(DD3:DD54=V73)*(DE3:DE54="W"))+SUMPRODUCT((DA3:DA54=V72)*(DD3:DD54=V74)*(DE3:DE54="W"))+SUMPRODUCT((DA3:DA54=V72)*(DD3:DD54=V70)*(DE3:DE54="W"))+SUMPRODUCT((DA3:DA54=V72)*(DD3:DD54=V71)*(DE3:DE54="W"))+SUMPRODUCT((DA3:DA54=V73)*(DD3:DD54=V72)*(DF3:DF54="W"))+SUMPRODUCT((DA3:DA54=V74)*(DD3:DD54=V72)*(DF3:DF54="W"))+SUMPRODUCT((DA3:DA54=V70)*(DD3:DD54=V72)*(DF3:DF54="W"))+SUMPRODUCT((DA3:DA54=V71)*(DD3:DD54=V72)*(DF3:DF54="W"))</f>
        <v>0</v>
      </c>
      <c r="X72" s="385">
        <f>SUMPRODUCT((DA3:DA54=V72)*(DD3:DD54=V73)*(DE3:DE54="D"))+SUMPRODUCT((DA3:DA54=V72)*(DD3:DD54=V74)*(DE3:DE54="D"))+SUMPRODUCT((DA3:DA54=V72)*(DD3:DD54=V70)*(DE3:DE54="D"))+SUMPRODUCT((DA3:DA54=V72)*(DD3:DD54=V71)*(DE3:DE54="D"))+SUMPRODUCT((DA3:DA54=V73)*(DD3:DD54=V72)*(DE3:DE54="D"))+SUMPRODUCT((DA3:DA54=V74)*(DD3:DD54=V72)*(DE3:DE54="D"))+SUMPRODUCT((DA3:DA54=V70)*(DD3:DD54=V72)*(DE3:DE54="D"))+SUMPRODUCT((DA3:DA54=V71)*(DD3:DD54=V72)*(DE3:DE54="D"))</f>
        <v>0</v>
      </c>
      <c r="Y72" s="385">
        <f>SUMPRODUCT((DA3:DA54=V72)*(DD3:DD54=V73)*(DE3:DE54="L"))+SUMPRODUCT((DA3:DA54=V72)*(DD3:DD54=V74)*(DE3:DE54="L"))+SUMPRODUCT((DA3:DA54=V72)*(DD3:DD54=V70)*(DE3:DE54="L"))+SUMPRODUCT((DA3:DA54=V72)*(DD3:DD54=V71)*(DE3:DE54="L"))+SUMPRODUCT((DA3:DA54=V73)*(DD3:DD54=V72)*(DF3:DF54="L"))+SUMPRODUCT((DA3:DA54=V74)*(DD3:DD54=V72)*(DF3:DF54="L"))+SUMPRODUCT((DA3:DA54=V70)*(DD3:DD54=V72)*(DF3:DF54="L"))+SUMPRODUCT((DA3:DA54=V71)*(DD3:DD54=V72)*(DF3:DF54="L"))</f>
        <v>0</v>
      </c>
      <c r="Z72" s="385">
        <f>SUMPRODUCT((DA3:DA54=V72)*(DD3:DD54=V73)*DB3:DB54)+SUMPRODUCT((DA3:DA54=V72)*(DD3:DD54=V74)*DB3:DB54)+SUMPRODUCT((DA3:DA54=V72)*(DD3:DD54=V70)*DB3:DB54)+SUMPRODUCT((DA3:DA54=V72)*(DD3:DD54=V71)*DB3:DB54)+SUMPRODUCT((DA3:DA54=V73)*(DD3:DD54=V72)*DC3:DC54)+SUMPRODUCT((DA3:DA54=V74)*(DD3:DD54=V72)*DC3:DC54)+SUMPRODUCT((DA3:DA54=V70)*(DD3:DD54=V72)*DC3:DC54)+SUMPRODUCT((DA3:DA54=V71)*(DD3:DD54=V72)*DC3:DC54)</f>
        <v>0</v>
      </c>
      <c r="AA72" s="385">
        <f>SUMPRODUCT((DA3:DA54=V72)*(DD3:DD54=V73)*DC3:DC54)+SUMPRODUCT((DA3:DA54=V72)*(DD3:DD54=V74)*DC3:DC54)+SUMPRODUCT((DA3:DA54=V72)*(DD3:DD54=V70)*DC3:DC54)+SUMPRODUCT((DA3:DA54=V72)*(DD3:DD54=V71)*DC3:DC54)+SUMPRODUCT((DA3:DA54=V73)*(DD3:DD54=V72)*DB3:DB54)+SUMPRODUCT((DA3:DA54=V74)*(DD3:DD54=V72)*DB3:DB54)+SUMPRODUCT((DA3:DA54=V70)*(DD3:DD54=V72)*DB3:DB54)+SUMPRODUCT((DA3:DA54=V71)*(DD3:DD54=V72)*DB3:DB54)</f>
        <v>0</v>
      </c>
      <c r="AB72" s="385">
        <f>Z72-AA72+1000</f>
        <v>1000</v>
      </c>
      <c r="AC72" s="385">
        <f t="shared" si="6437"/>
        <v>0</v>
      </c>
      <c r="AD72" s="385">
        <f>IF(V72&lt;&gt;"",VLOOKUP(V72,C4:I52,7,FALSE),"")</f>
        <v>1000</v>
      </c>
      <c r="AE72" s="385">
        <f>IF(V72&lt;&gt;"",VLOOKUP(V72,C4:I52,5,FALSE),"")</f>
        <v>0</v>
      </c>
      <c r="AF72" s="385">
        <f>IF(V72&lt;&gt;"",VLOOKUP(V72,C4:K52,9,FALSE),"")</f>
        <v>22</v>
      </c>
      <c r="AG72" s="385">
        <f t="shared" si="6438"/>
        <v>0</v>
      </c>
      <c r="AH72" s="385">
        <f>IF(V72&lt;&gt;"",RANK(AG72,AG70:AG73),"")</f>
        <v>1</v>
      </c>
      <c r="AI72" s="385">
        <f>IF(V72&lt;&gt;"",SUMPRODUCT((AG70:AG73=AG72)*(AB70:AB73&gt;AB72)),"")</f>
        <v>0</v>
      </c>
      <c r="AJ72" s="385">
        <f>IF(V72&lt;&gt;"",SUMPRODUCT((AG70:AG73=AG72)*(AB70:AB73=AB72)*(Z70:Z73&gt;Z72)),"")</f>
        <v>0</v>
      </c>
      <c r="AK72" s="385">
        <f>IF(V72&lt;&gt;"",SUMPRODUCT((AG70:AG73=AG72)*(AB70:AB73=AB72)*(Z70:Z73=Z72)*(AD70:AD73&gt;AD72)),"")</f>
        <v>0</v>
      </c>
      <c r="AL72" s="385">
        <f>IF(V72&lt;&gt;"",SUMPRODUCT((AG70:AG73=AG72)*(AB70:AB73=AB72)*(Z70:Z73=Z72)*(AD70:AD73=AD72)*(AE70:AE73&gt;AE72)),"")</f>
        <v>0</v>
      </c>
      <c r="AM72" s="385">
        <f>IF(V72&lt;&gt;"",SUMPRODUCT((AG70:AG73=AG72)*(AB70:AB73=AB72)*(Z70:Z73=Z72)*(AD70:AD73=AD72)*(AE70:AE73=AE72)*(AF70:AF73&gt;AF72)),"")</f>
        <v>1</v>
      </c>
      <c r="AN72" s="385">
        <f>IF(V72&lt;&gt;"",SUM(AH72:AM72),"")</f>
        <v>2</v>
      </c>
      <c r="AO72" s="385" t="str">
        <f>IF(AP20&lt;&gt;"",SUMPRODUCT((AW18:AW21=AW20)*(AV18:AV21=AV20)*(AT18:AT21=AT20)*(AU18:AU21=AU20)),"")</f>
        <v/>
      </c>
      <c r="AP72" s="385" t="str">
        <f>IF(AND(AO72&lt;&gt;"",AO72&gt;1),AP20,"")</f>
        <v/>
      </c>
      <c r="AQ72" s="385">
        <f>SUMPRODUCT((DA3:DA54=AP72)*(DD3:DD54=AP73)*(DE3:DE54="W"))+SUMPRODUCT((DA3:DA54=AP72)*(DD3:DD54=AP74)*(DE3:DE54="W"))+SUMPRODUCT((DA3:DA54=AP72)*(DD3:DD54=AP71)*(DE3:DE54="W"))+SUMPRODUCT((DA3:DA54=AP73)*(DD3:DD54=AP72)*(DF3:DF54="W"))+SUMPRODUCT((DA3:DA54=AP74)*(DD3:DD54=AP72)*(DF3:DF54="W"))+SUMPRODUCT((DA3:DA54=AP71)*(DD3:DD54=AP72)*(DF3:DF54="W"))</f>
        <v>0</v>
      </c>
      <c r="AR72" s="385">
        <f>SUMPRODUCT((DA3:DA54=AP72)*(DD3:DD54=AP73)*(DE3:DE54="D"))+SUMPRODUCT((DA3:DA54=AP72)*(DD3:DD54=AP74)*(DE3:DE54="D"))+SUMPRODUCT((DA3:DA54=AP72)*(DD3:DD54=AP71)*(DE3:DE54="D"))+SUMPRODUCT((DA3:DA54=AP73)*(DD3:DD54=AP72)*(DE3:DE54="D"))+SUMPRODUCT((DA3:DA54=AP74)*(DD3:DD54=AP72)*(DE3:DE54="D"))+SUMPRODUCT((DA3:DA54=AP71)*(DD3:DD54=AP72)*(DE3:DE54="D"))</f>
        <v>0</v>
      </c>
      <c r="AS72" s="385">
        <f>SUMPRODUCT((DA3:DA54=AP72)*(DD3:DD54=AP73)*(DE3:DE54="L"))+SUMPRODUCT((DA3:DA54=AP72)*(DD3:DD54=AP74)*(DE3:DE54="L"))+SUMPRODUCT((DA3:DA54=AP72)*(DD3:DD54=AP71)*(DE3:DE54="L"))+SUMPRODUCT((DA3:DA54=AP73)*(DD3:DD54=AP72)*(DF3:DF54="L"))+SUMPRODUCT((DA3:DA54=AP74)*(DD3:DD54=AP72)*(DF3:DF54="L"))+SUMPRODUCT((DA3:DA54=AP71)*(DD3:DD54=AP72)*(DF3:DF54="L"))</f>
        <v>0</v>
      </c>
      <c r="AT72" s="385">
        <f>SUMPRODUCT((DA3:DA54=AP72)*(DD3:DD54=AP73)*DB3:DB54)+SUMPRODUCT((DA3:DA54=AP72)*(DD3:DD54=AP74)*DB3:DB54)+SUMPRODUCT((DA3:DA54=AP72)*(DD3:DD54=AP70)*DB3:DB54)+SUMPRODUCT((DA3:DA54=AP72)*(DD3:DD54=AP71)*DB3:DB54)+SUMPRODUCT((DA3:DA54=AP73)*(DD3:DD54=AP72)*DC3:DC54)+SUMPRODUCT((DA3:DA54=AP74)*(DD3:DD54=AP72)*DC3:DC54)+SUMPRODUCT((DA3:DA54=AP70)*(DD3:DD54=AP72)*DC3:DC54)+SUMPRODUCT((DA3:DA54=AP71)*(DD3:DD54=AP72)*DC3:DC54)</f>
        <v>0</v>
      </c>
      <c r="AU72" s="385">
        <f>SUMPRODUCT((DA3:DA54=AP72)*(DD3:DD54=AP73)*DC3:DC54)+SUMPRODUCT((DA3:DA54=AP72)*(DD3:DD54=AP74)*DC3:DC54)+SUMPRODUCT((DA3:DA54=AP72)*(DD3:DD54=AP70)*DC3:DC54)+SUMPRODUCT((DA3:DA54=AP72)*(DD3:DD54=AP71)*DC3:DC54)+SUMPRODUCT((DA3:DA54=AP73)*(DD3:DD54=AP72)*DB3:DB54)+SUMPRODUCT((DA3:DA54=AP74)*(DD3:DD54=AP72)*DB3:DB54)+SUMPRODUCT((DA3:DA54=AP70)*(DD3:DD54=AP72)*DB3:DB54)+SUMPRODUCT((DA3:DA54=AP71)*(DD3:DD54=AP72)*DB3:DB54)</f>
        <v>0</v>
      </c>
      <c r="AV72" s="385">
        <f>AT72-AU72+1000</f>
        <v>1000</v>
      </c>
      <c r="AW72" s="385" t="str">
        <f t="shared" si="6439"/>
        <v/>
      </c>
      <c r="AX72" s="385" t="str">
        <f>IF(AP72&lt;&gt;"",VLOOKUP(AP72,C4:I52,7,FALSE),"")</f>
        <v/>
      </c>
      <c r="AY72" s="385" t="str">
        <f>IF(AP72&lt;&gt;"",VLOOKUP(AP72,C4:I52,5,FALSE),"")</f>
        <v/>
      </c>
      <c r="AZ72" s="385" t="str">
        <f>IF(AP72&lt;&gt;"",VLOOKUP(AP72,C4:K52,9,FALSE),"")</f>
        <v/>
      </c>
      <c r="BA72" s="385" t="str">
        <f t="shared" si="6440"/>
        <v/>
      </c>
      <c r="BB72" s="385" t="str">
        <f>IF(AP72&lt;&gt;"",RANK(BA72,BA70:BA73),"")</f>
        <v/>
      </c>
      <c r="BC72" s="385" t="str">
        <f>IF(AP72&lt;&gt;"",SUMPRODUCT((BA70:BA73=BA72)*(AV70:AV73&gt;AV72)),"")</f>
        <v/>
      </c>
      <c r="BD72" s="385" t="str">
        <f>IF(AP72&lt;&gt;"",SUMPRODUCT((BA70:BA73=BA72)*(AV70:AV73=AV72)*(AT70:AT73&gt;AT72)),"")</f>
        <v/>
      </c>
      <c r="BE72" s="385" t="str">
        <f>IF(AP72&lt;&gt;"",SUMPRODUCT((BA70:BA73=BA72)*(AV70:AV73=AV72)*(AT70:AT73=AT72)*(AX70:AX73&gt;AX72)),"")</f>
        <v/>
      </c>
      <c r="BF72" s="385" t="str">
        <f>IF(AP72&lt;&gt;"",SUMPRODUCT((BA70:BA73=BA72)*(AV70:AV73=AV72)*(AT70:AT73=AT72)*(AX70:AX73=AX72)*(AY70:AY73&gt;AY72)),"")</f>
        <v/>
      </c>
      <c r="BG72" s="385" t="str">
        <f>IF(AP72&lt;&gt;"",SUMPRODUCT((BA70:BA73=BA72)*(AV70:AV73=AV72)*(AT70:AT73=AT72)*(AX70:AX73=AX72)*(AY70:AY73=AY72)*(AZ70:AZ73&gt;AZ72)),"")</f>
        <v/>
      </c>
      <c r="BH72" s="385" t="str">
        <f t="shared" ref="BH72:BH73" si="6625">IF(AP72&lt;&gt;"",SUM(BB72:BG72)+1,"")</f>
        <v/>
      </c>
      <c r="DP72" s="385">
        <f ca="1">IF(COUNTIF(DP18:DP21,4)=4,1,SUMPRODUCT((DP18:DP21=DP20)*(DO18:DO21=DO20)*(DM18:DM21&gt;DM20))+1)</f>
        <v>1</v>
      </c>
      <c r="EA72" s="385">
        <f ca="1">IF(EB20&lt;&gt;"",SUMPRODUCT((EI18:EI21=EI20)*(EH18:EH21=EH20)*(EF18:EF21=EF20)*(EG18:EG21=EG20)),"")</f>
        <v>4</v>
      </c>
      <c r="EB72" s="385" t="str">
        <f ca="1">IF(AND(EA72&lt;&gt;"",EA72&gt;1),EB20,"")</f>
        <v>Sweden</v>
      </c>
      <c r="EC72" s="385">
        <f ca="1">SUMPRODUCT((HG3:HG54=EB72)*(HJ3:HJ54=EB73)*(HK3:HK54="W"))+SUMPRODUCT((HG3:HG54=EB72)*(HJ3:HJ54=EB74)*(HK3:HK54="W"))+SUMPRODUCT((HG3:HG54=EB72)*(HJ3:HJ54=EB70)*(HK3:HK54="W"))+SUMPRODUCT((HG3:HG54=EB72)*(HJ3:HJ54=EB71)*(HK3:HK54="W"))+SUMPRODUCT((HG3:HG54=EB73)*(HJ3:HJ54=EB72)*(HL3:HL54="W"))+SUMPRODUCT((HG3:HG54=EB74)*(HJ3:HJ54=EB72)*(HL3:HL54="W"))+SUMPRODUCT((HG3:HG54=EB70)*(HJ3:HJ54=EB72)*(HL3:HL54="W"))+SUMPRODUCT((HG3:HG54=EB71)*(HJ3:HJ54=EB72)*(HL3:HL54="W"))</f>
        <v>0</v>
      </c>
      <c r="ED72" s="385">
        <f ca="1">SUMPRODUCT((HG3:HG54=EB72)*(HJ3:HJ54=EB73)*(HK3:HK54="D"))+SUMPRODUCT((HG3:HG54=EB72)*(HJ3:HJ54=EB74)*(HK3:HK54="D"))+SUMPRODUCT((HG3:HG54=EB72)*(HJ3:HJ54=EB70)*(HK3:HK54="D"))+SUMPRODUCT((HG3:HG54=EB72)*(HJ3:HJ54=EB71)*(HK3:HK54="D"))+SUMPRODUCT((HG3:HG54=EB73)*(HJ3:HJ54=EB72)*(HK3:HK54="D"))+SUMPRODUCT((HG3:HG54=EB74)*(HJ3:HJ54=EB72)*(HK3:HK54="D"))+SUMPRODUCT((HG3:HG54=EB70)*(HJ3:HJ54=EB72)*(HK3:HK54="D"))+SUMPRODUCT((HG3:HG54=EB71)*(HJ3:HJ54=EB72)*(HK3:HK54="D"))</f>
        <v>0</v>
      </c>
      <c r="EE72" s="385">
        <f ca="1">SUMPRODUCT((HG3:HG54=EB72)*(HJ3:HJ54=EB73)*(HK3:HK54="L"))+SUMPRODUCT((HG3:HG54=EB72)*(HJ3:HJ54=EB74)*(HK3:HK54="L"))+SUMPRODUCT((HG3:HG54=EB72)*(HJ3:HJ54=EB70)*(HK3:HK54="L"))+SUMPRODUCT((HG3:HG54=EB72)*(HJ3:HJ54=EB71)*(HK3:HK54="L"))+SUMPRODUCT((HG3:HG54=EB73)*(HJ3:HJ54=EB72)*(HL3:HL54="L"))+SUMPRODUCT((HG3:HG54=EB74)*(HJ3:HJ54=EB72)*(HL3:HL54="L"))+SUMPRODUCT((HG3:HG54=EB70)*(HJ3:HJ54=EB72)*(HL3:HL54="L"))+SUMPRODUCT((HG3:HG54=EB71)*(HJ3:HJ54=EB72)*(HL3:HL54="L"))</f>
        <v>0</v>
      </c>
      <c r="EF72" s="385">
        <f ca="1">SUMPRODUCT((HG3:HG54=EB72)*(HJ3:HJ54=EB73)*HH3:HH54)+SUMPRODUCT((HG3:HG54=EB72)*(HJ3:HJ54=EB74)*HH3:HH54)+SUMPRODUCT((HG3:HG54=EB72)*(HJ3:HJ54=EB70)*HH3:HH54)+SUMPRODUCT((HG3:HG54=EB72)*(HJ3:HJ54=EB71)*HH3:HH54)+SUMPRODUCT((HG3:HG54=EB73)*(HJ3:HJ54=EB72)*HI3:HI54)+SUMPRODUCT((HG3:HG54=EB74)*(HJ3:HJ54=EB72)*HI3:HI54)+SUMPRODUCT((HG3:HG54=EB70)*(HJ3:HJ54=EB72)*HI3:HI54)+SUMPRODUCT((HG3:HG54=EB71)*(HJ3:HJ54=EB72)*HI3:HI54)</f>
        <v>0</v>
      </c>
      <c r="EG72" s="385">
        <f ca="1">SUMPRODUCT((HG3:HG54=EB72)*(HJ3:HJ54=EB73)*HI3:HI54)+SUMPRODUCT((HG3:HG54=EB72)*(HJ3:HJ54=EB74)*HI3:HI54)+SUMPRODUCT((HG3:HG54=EB72)*(HJ3:HJ54=EB70)*HI3:HI54)+SUMPRODUCT((HG3:HG54=EB72)*(HJ3:HJ54=EB71)*HI3:HI54)+SUMPRODUCT((HG3:HG54=EB73)*(HJ3:HJ54=EB72)*HH3:HH54)+SUMPRODUCT((HG3:HG54=EB74)*(HJ3:HJ54=EB72)*HH3:HH54)+SUMPRODUCT((HG3:HG54=EB70)*(HJ3:HJ54=EB72)*HH3:HH54)+SUMPRODUCT((HG3:HG54=EB71)*(HJ3:HJ54=EB72)*HH3:HH54)</f>
        <v>0</v>
      </c>
      <c r="EH72" s="385">
        <f ca="1">EF72-EG72+1000</f>
        <v>1000</v>
      </c>
      <c r="EI72" s="385">
        <f t="shared" ca="1" si="6441"/>
        <v>0</v>
      </c>
      <c r="EJ72" s="385">
        <f ca="1">IF(EB72&lt;&gt;"",VLOOKUP(EB72,DI4:DO52,7,FALSE),"")</f>
        <v>1000</v>
      </c>
      <c r="EK72" s="385">
        <f ca="1">IF(EB72&lt;&gt;"",VLOOKUP(EB72,DI4:DO52,5,FALSE),"")</f>
        <v>0</v>
      </c>
      <c r="EL72" s="385">
        <f ca="1">IF(EB72&lt;&gt;"",VLOOKUP(EB72,DI4:DQ52,9,FALSE),"")</f>
        <v>22</v>
      </c>
      <c r="EM72" s="385">
        <f t="shared" ca="1" si="6442"/>
        <v>0</v>
      </c>
      <c r="EN72" s="385">
        <f ca="1">IF(EB72&lt;&gt;"",RANK(EM72,EM70:EM73),"")</f>
        <v>1</v>
      </c>
      <c r="EO72" s="385">
        <f ca="1">IF(EB72&lt;&gt;"",SUMPRODUCT((EM70:EM73=EM72)*(EH70:EH73&gt;EH72)),"")</f>
        <v>0</v>
      </c>
      <c r="EP72" s="385">
        <f ca="1">IF(EB72&lt;&gt;"",SUMPRODUCT((EM70:EM73=EM72)*(EH70:EH73=EH72)*(EF70:EF73&gt;EF72)),"")</f>
        <v>0</v>
      </c>
      <c r="EQ72" s="385">
        <f ca="1">IF(EB72&lt;&gt;"",SUMPRODUCT((EM70:EM73=EM72)*(EH70:EH73=EH72)*(EF70:EF73=EF72)*(EJ70:EJ73&gt;EJ72)),"")</f>
        <v>0</v>
      </c>
      <c r="ER72" s="385">
        <f ca="1">IF(EB72&lt;&gt;"",SUMPRODUCT((EM70:EM73=EM72)*(EH70:EH73=EH72)*(EF70:EF73=EF72)*(EJ70:EJ73=EJ72)*(EK70:EK73&gt;EK72)),"")</f>
        <v>0</v>
      </c>
      <c r="ES72" s="385">
        <f ca="1">IF(EB72&lt;&gt;"",SUMPRODUCT((EM70:EM73=EM72)*(EH70:EH73=EH72)*(EF70:EF73=EF72)*(EJ70:EJ73=EJ72)*(EK70:EK73=EK72)*(EL70:EL73&gt;EL72)),"")</f>
        <v>1</v>
      </c>
      <c r="ET72" s="385">
        <f ca="1">IF(EB72&lt;&gt;"",SUM(EN72:ES72),"")</f>
        <v>2</v>
      </c>
      <c r="EU72" s="385" t="str">
        <f ca="1">IF(EV20&lt;&gt;"",SUMPRODUCT((FC18:FC21=FC20)*(FB18:FB21=FB20)*(EZ18:EZ21=EZ20)*(FA18:FA21=FA20)),"")</f>
        <v/>
      </c>
      <c r="EV72" s="385" t="str">
        <f ca="1">IF(AND(EU72&lt;&gt;"",EU72&gt;1),EV20,"")</f>
        <v/>
      </c>
      <c r="EW72" s="385">
        <f ca="1">SUMPRODUCT((HG3:HG54=EV72)*(HJ3:HJ54=EV73)*(HK3:HK54="W"))+SUMPRODUCT((HG3:HG54=EV72)*(HJ3:HJ54=EV74)*(HK3:HK54="W"))+SUMPRODUCT((HG3:HG54=EV72)*(HJ3:HJ54=EV71)*(HK3:HK54="W"))+SUMPRODUCT((HG3:HG54=EV73)*(HJ3:HJ54=EV72)*(HL3:HL54="W"))+SUMPRODUCT((HG3:HG54=EV74)*(HJ3:HJ54=EV72)*(HL3:HL54="W"))+SUMPRODUCT((HG3:HG54=EV71)*(HJ3:HJ54=EV72)*(HL3:HL54="W"))</f>
        <v>0</v>
      </c>
      <c r="EX72" s="385">
        <f ca="1">SUMPRODUCT((HG3:HG54=EV72)*(HJ3:HJ54=EV73)*(HK3:HK54="D"))+SUMPRODUCT((HG3:HG54=EV72)*(HJ3:HJ54=EV74)*(HK3:HK54="D"))+SUMPRODUCT((HG3:HG54=EV72)*(HJ3:HJ54=EV71)*(HK3:HK54="D"))+SUMPRODUCT((HG3:HG54=EV73)*(HJ3:HJ54=EV72)*(HK3:HK54="D"))+SUMPRODUCT((HG3:HG54=EV74)*(HJ3:HJ54=EV72)*(HK3:HK54="D"))+SUMPRODUCT((HG3:HG54=EV71)*(HJ3:HJ54=EV72)*(HK3:HK54="D"))</f>
        <v>0</v>
      </c>
      <c r="EY72" s="385">
        <f ca="1">SUMPRODUCT((HG3:HG54=EV72)*(HJ3:HJ54=EV73)*(HK3:HK54="L"))+SUMPRODUCT((HG3:HG54=EV72)*(HJ3:HJ54=EV74)*(HK3:HK54="L"))+SUMPRODUCT((HG3:HG54=EV72)*(HJ3:HJ54=EV71)*(HK3:HK54="L"))+SUMPRODUCT((HG3:HG54=EV73)*(HJ3:HJ54=EV72)*(HL3:HL54="L"))+SUMPRODUCT((HG3:HG54=EV74)*(HJ3:HJ54=EV72)*(HL3:HL54="L"))+SUMPRODUCT((HG3:HG54=EV71)*(HJ3:HJ54=EV72)*(HL3:HL54="L"))</f>
        <v>0</v>
      </c>
      <c r="EZ72" s="385">
        <f ca="1">SUMPRODUCT((HG3:HG54=EV72)*(HJ3:HJ54=EV73)*HH3:HH54)+SUMPRODUCT((HG3:HG54=EV72)*(HJ3:HJ54=EV74)*HH3:HH54)+SUMPRODUCT((HG3:HG54=EV72)*(HJ3:HJ54=EV70)*HH3:HH54)+SUMPRODUCT((HG3:HG54=EV72)*(HJ3:HJ54=EV71)*HH3:HH54)+SUMPRODUCT((HG3:HG54=EV73)*(HJ3:HJ54=EV72)*HI3:HI54)+SUMPRODUCT((HG3:HG54=EV74)*(HJ3:HJ54=EV72)*HI3:HI54)+SUMPRODUCT((HG3:HG54=EV70)*(HJ3:HJ54=EV72)*HI3:HI54)+SUMPRODUCT((HG3:HG54=EV71)*(HJ3:HJ54=EV72)*HI3:HI54)</f>
        <v>0</v>
      </c>
      <c r="FA72" s="385">
        <f ca="1">SUMPRODUCT((HG3:HG54=EV72)*(HJ3:HJ54=EV73)*HI3:HI54)+SUMPRODUCT((HG3:HG54=EV72)*(HJ3:HJ54=EV74)*HI3:HI54)+SUMPRODUCT((HG3:HG54=EV72)*(HJ3:HJ54=EV70)*HI3:HI54)+SUMPRODUCT((HG3:HG54=EV72)*(HJ3:HJ54=EV71)*HI3:HI54)+SUMPRODUCT((HG3:HG54=EV73)*(HJ3:HJ54=EV72)*HH3:HH54)+SUMPRODUCT((HG3:HG54=EV74)*(HJ3:HJ54=EV72)*HH3:HH54)+SUMPRODUCT((HG3:HG54=EV70)*(HJ3:HJ54=EV72)*HH3:HH54)+SUMPRODUCT((HG3:HG54=EV71)*(HJ3:HJ54=EV72)*HH3:HH54)</f>
        <v>0</v>
      </c>
      <c r="FB72" s="385">
        <f ca="1">EZ72-FA72+1000</f>
        <v>1000</v>
      </c>
      <c r="FC72" s="385" t="str">
        <f t="shared" ca="1" si="6443"/>
        <v/>
      </c>
      <c r="FD72" s="385" t="str">
        <f ca="1">IF(EV72&lt;&gt;"",VLOOKUP(EV72,DI4:DO52,7,FALSE),"")</f>
        <v/>
      </c>
      <c r="FE72" s="385" t="str">
        <f ca="1">IF(EV72&lt;&gt;"",VLOOKUP(EV72,DI4:DO52,5,FALSE),"")</f>
        <v/>
      </c>
      <c r="FF72" s="385" t="str">
        <f ca="1">IF(EV72&lt;&gt;"",VLOOKUP(EV72,DI4:DQ52,9,FALSE),"")</f>
        <v/>
      </c>
      <c r="FG72" s="385" t="str">
        <f t="shared" ca="1" si="6444"/>
        <v/>
      </c>
      <c r="FH72" s="385" t="str">
        <f ca="1">IF(EV72&lt;&gt;"",RANK(FG72,FG70:FG73),"")</f>
        <v/>
      </c>
      <c r="FI72" s="385" t="str">
        <f ca="1">IF(EV72&lt;&gt;"",SUMPRODUCT((FG70:FG73=FG72)*(FB70:FB73&gt;FB72)),"")</f>
        <v/>
      </c>
      <c r="FJ72" s="385" t="str">
        <f ca="1">IF(EV72&lt;&gt;"",SUMPRODUCT((FG70:FG73=FG72)*(FB70:FB73=FB72)*(EZ70:EZ73&gt;EZ72)),"")</f>
        <v/>
      </c>
      <c r="FK72" s="385" t="str">
        <f ca="1">IF(EV72&lt;&gt;"",SUMPRODUCT((FG70:FG73=FG72)*(FB70:FB73=FB72)*(EZ70:EZ73=EZ72)*(FD70:FD73&gt;FD72)),"")</f>
        <v/>
      </c>
      <c r="FL72" s="385" t="str">
        <f ca="1">IF(EV72&lt;&gt;"",SUMPRODUCT((FG70:FG73=FG72)*(FB70:FB73=FB72)*(EZ70:EZ73=EZ72)*(FD70:FD73=FD72)*(FE70:FE73&gt;FE72)),"")</f>
        <v/>
      </c>
      <c r="FM72" s="385" t="str">
        <f ca="1">IF(EV72&lt;&gt;"",SUMPRODUCT((FG70:FG73=FG72)*(FB70:FB73=FB72)*(EZ70:EZ73=EZ72)*(FD70:FD73=FD72)*(FE70:FE73=FE72)*(FF70:FF73&gt;FF72)),"")</f>
        <v/>
      </c>
      <c r="FN72" s="385" t="str">
        <f t="shared" ref="FN72:FN73" ca="1" si="6626">IF(EV72&lt;&gt;"",SUM(FH72:FM72)+1,"")</f>
        <v/>
      </c>
      <c r="HV72" s="385">
        <f ca="1">IF(COUNTIF(HV18:HV21,4)=4,1,SUMPRODUCT((HV18:HV21=HV20)*(HU18:HU21=HU20)*(HS18:HS21&gt;HS20))+1)</f>
        <v>1</v>
      </c>
      <c r="IG72" s="385">
        <f t="shared" ref="IG72" ca="1" si="6627">IF(IH20&lt;&gt;"",SUMPRODUCT((IO18:IO21=IO20)*(IN18:IN21=IN20)*(IL18:IL21=IL20)*(IM18:IM21=IM20)),"")</f>
        <v>4</v>
      </c>
      <c r="IH72" s="385" t="str">
        <f t="shared" ref="IH72" ca="1" si="6628">IF(AND(IG72&lt;&gt;"",IG72&gt;1),IH20,"")</f>
        <v>Sweden</v>
      </c>
      <c r="II72" s="385">
        <f ca="1">SUMPRODUCT((LM3:LM54=IH72)*(LP3:LP54=IH73)*(LQ3:LQ54="W"))+SUMPRODUCT((LM3:LM54=IH72)*(LP3:LP54=IH74)*(LQ3:LQ54="W"))+SUMPRODUCT((LM3:LM54=IH72)*(LP3:LP54=IH70)*(LQ3:LQ54="W"))+SUMPRODUCT((LM3:LM54=IH72)*(LP3:LP54=IH71)*(LQ3:LQ54="W"))+SUMPRODUCT((LM3:LM54=IH73)*(LP3:LP54=IH72)*(LR3:LR54="W"))+SUMPRODUCT((LM3:LM54=IH74)*(LP3:LP54=IH72)*(LR3:LR54="W"))+SUMPRODUCT((LM3:LM54=IH70)*(LP3:LP54=IH72)*(LR3:LR54="W"))+SUMPRODUCT((LM3:LM54=IH71)*(LP3:LP54=IH72)*(LR3:LR54="W"))</f>
        <v>0</v>
      </c>
      <c r="IJ72" s="385">
        <f ca="1">SUMPRODUCT((LM3:LM54=IH72)*(LP3:LP54=IH73)*(LQ3:LQ54="D"))+SUMPRODUCT((LM3:LM54=IH72)*(LP3:LP54=IH74)*(LQ3:LQ54="D"))+SUMPRODUCT((LM3:LM54=IH72)*(LP3:LP54=IH70)*(LQ3:LQ54="D"))+SUMPRODUCT((LM3:LM54=IH72)*(LP3:LP54=IH71)*(LQ3:LQ54="D"))+SUMPRODUCT((LM3:LM54=IH73)*(LP3:LP54=IH72)*(LQ3:LQ54="D"))+SUMPRODUCT((LM3:LM54=IH74)*(LP3:LP54=IH72)*(LQ3:LQ54="D"))+SUMPRODUCT((LM3:LM54=IH70)*(LP3:LP54=IH72)*(LQ3:LQ54="D"))+SUMPRODUCT((LM3:LM54=IH71)*(LP3:LP54=IH72)*(LQ3:LQ54="D"))</f>
        <v>0</v>
      </c>
      <c r="IK72" s="385">
        <f ca="1">SUMPRODUCT((LM3:LM54=IH72)*(LP3:LP54=IH73)*(LQ3:LQ54="L"))+SUMPRODUCT((LM3:LM54=IH72)*(LP3:LP54=IH74)*(LQ3:LQ54="L"))+SUMPRODUCT((LM3:LM54=IH72)*(LP3:LP54=IH70)*(LQ3:LQ54="L"))+SUMPRODUCT((LM3:LM54=IH72)*(LP3:LP54=IH71)*(LQ3:LQ54="L"))+SUMPRODUCT((LM3:LM54=IH73)*(LP3:LP54=IH72)*(LR3:LR54="L"))+SUMPRODUCT((LM3:LM54=IH74)*(LP3:LP54=IH72)*(LR3:LR54="L"))+SUMPRODUCT((LM3:LM54=IH70)*(LP3:LP54=IH72)*(LR3:LR54="L"))+SUMPRODUCT((LM3:LM54=IH71)*(LP3:LP54=IH72)*(LR3:LR54="L"))</f>
        <v>0</v>
      </c>
      <c r="IL72" s="385">
        <f ca="1">SUMPRODUCT((LM3:LM54=IH72)*(LP3:LP54=IH73)*LN3:LN54)+SUMPRODUCT((LM3:LM54=IH72)*(LP3:LP54=IH74)*LN3:LN54)+SUMPRODUCT((LM3:LM54=IH72)*(LP3:LP54=IH70)*LN3:LN54)+SUMPRODUCT((LM3:LM54=IH72)*(LP3:LP54=IH71)*LN3:LN54)+SUMPRODUCT((LM3:LM54=IH73)*(LP3:LP54=IH72)*LO3:LO54)+SUMPRODUCT((LM3:LM54=IH74)*(LP3:LP54=IH72)*LO3:LO54)+SUMPRODUCT((LM3:LM54=IH70)*(LP3:LP54=IH72)*LO3:LO54)+SUMPRODUCT((LM3:LM54=IH71)*(LP3:LP54=IH72)*LO3:LO54)</f>
        <v>0</v>
      </c>
      <c r="IM72" s="385">
        <f ca="1">SUMPRODUCT((LM3:LM54=IH72)*(LP3:LP54=IH73)*LO3:LO54)+SUMPRODUCT((LM3:LM54=IH72)*(LP3:LP54=IH74)*LO3:LO54)+SUMPRODUCT((LM3:LM54=IH72)*(LP3:LP54=IH70)*LO3:LO54)+SUMPRODUCT((LM3:LM54=IH72)*(LP3:LP54=IH71)*LO3:LO54)+SUMPRODUCT((LM3:LM54=IH73)*(LP3:LP54=IH72)*LN3:LN54)+SUMPRODUCT((LM3:LM54=IH74)*(LP3:LP54=IH72)*LN3:LN54)+SUMPRODUCT((LM3:LM54=IH70)*(LP3:LP54=IH72)*LN3:LN54)+SUMPRODUCT((LM3:LM54=IH71)*(LP3:LP54=IH72)*LN3:LN54)</f>
        <v>0</v>
      </c>
      <c r="IN72" s="385">
        <f t="shared" ca="1" si="6331"/>
        <v>1000</v>
      </c>
      <c r="IO72" s="385">
        <f t="shared" ca="1" si="6332"/>
        <v>0</v>
      </c>
      <c r="IP72" s="385">
        <f ca="1">IF(IH72&lt;&gt;"",VLOOKUP(IH72,HO4:HU52,7,FALSE),"")</f>
        <v>1000</v>
      </c>
      <c r="IQ72" s="385">
        <f ca="1">IF(IH72&lt;&gt;"",VLOOKUP(IH72,HO4:HU52,5,FALSE),"")</f>
        <v>0</v>
      </c>
      <c r="IR72" s="385">
        <f ca="1">IF(IH72&lt;&gt;"",VLOOKUP(IH72,HO4:HW52,9,FALSE),"")</f>
        <v>22</v>
      </c>
      <c r="IS72" s="385">
        <f t="shared" ca="1" si="6333"/>
        <v>0</v>
      </c>
      <c r="IT72" s="385">
        <f t="shared" ref="IT72" ca="1" si="6629">IF(IH72&lt;&gt;"",RANK(IS72,IS70:IS73),"")</f>
        <v>1</v>
      </c>
      <c r="IU72" s="385">
        <f t="shared" ref="IU72" ca="1" si="6630">IF(IH72&lt;&gt;"",SUMPRODUCT((IS70:IS73=IS72)*(IN70:IN73&gt;IN72)),"")</f>
        <v>0</v>
      </c>
      <c r="IV72" s="385">
        <f t="shared" ref="IV72" ca="1" si="6631">IF(IH72&lt;&gt;"",SUMPRODUCT((IS70:IS73=IS72)*(IN70:IN73=IN72)*(IL70:IL73&gt;IL72)),"")</f>
        <v>0</v>
      </c>
      <c r="IW72" s="385">
        <f t="shared" ref="IW72" ca="1" si="6632">IF(IH72&lt;&gt;"",SUMPRODUCT((IS70:IS73=IS72)*(IN70:IN73=IN72)*(IL70:IL73=IL72)*(IP70:IP73&gt;IP72)),"")</f>
        <v>0</v>
      </c>
      <c r="IX72" s="385">
        <f t="shared" ref="IX72" ca="1" si="6633">IF(IH72&lt;&gt;"",SUMPRODUCT((IS70:IS73=IS72)*(IN70:IN73=IN72)*(IL70:IL73=IL72)*(IP70:IP73=IP72)*(IQ70:IQ73&gt;IQ72)),"")</f>
        <v>0</v>
      </c>
      <c r="IY72" s="385">
        <f t="shared" ref="IY72" ca="1" si="6634">IF(IH72&lt;&gt;"",SUMPRODUCT((IS70:IS73=IS72)*(IN70:IN73=IN72)*(IL70:IL73=IL72)*(IP70:IP73=IP72)*(IQ70:IQ73=IQ72)*(IR70:IR73&gt;IR72)),"")</f>
        <v>1</v>
      </c>
      <c r="IZ72" s="385">
        <f t="shared" ca="1" si="6340"/>
        <v>2</v>
      </c>
      <c r="JA72" s="385" t="str">
        <f t="shared" ref="JA72" ca="1" si="6635">IF(JB20&lt;&gt;"",SUMPRODUCT((JI18:JI21=JI20)*(JH18:JH21=JH20)*(JF18:JF21=JF20)*(JG18:JG21=JG20)),"")</f>
        <v/>
      </c>
      <c r="JB72" s="385" t="str">
        <f t="shared" ref="JB72" ca="1" si="6636">IF(AND(JA72&lt;&gt;"",JA72&gt;1),JB20,"")</f>
        <v/>
      </c>
      <c r="JC72" s="385">
        <f ca="1">SUMPRODUCT((LM3:LM54=JB72)*(LP3:LP54=JB73)*(LQ3:LQ54="W"))+SUMPRODUCT((LM3:LM54=JB72)*(LP3:LP54=JB74)*(LQ3:LQ54="W"))+SUMPRODUCT((LM3:LM54=JB72)*(LP3:LP54=JB71)*(LQ3:LQ54="W"))+SUMPRODUCT((LM3:LM54=JB73)*(LP3:LP54=JB72)*(LR3:LR54="W"))+SUMPRODUCT((LM3:LM54=JB74)*(LP3:LP54=JB72)*(LR3:LR54="W"))+SUMPRODUCT((LM3:LM54=JB71)*(LP3:LP54=JB72)*(LR3:LR54="W"))</f>
        <v>0</v>
      </c>
      <c r="JD72" s="385">
        <f ca="1">SUMPRODUCT((LM3:LM54=JB72)*(LP3:LP54=JB73)*(LQ3:LQ54="D"))+SUMPRODUCT((LM3:LM54=JB72)*(LP3:LP54=JB74)*(LQ3:LQ54="D"))+SUMPRODUCT((LM3:LM54=JB72)*(LP3:LP54=JB71)*(LQ3:LQ54="D"))+SUMPRODUCT((LM3:LM54=JB73)*(LP3:LP54=JB72)*(LQ3:LQ54="D"))+SUMPRODUCT((LM3:LM54=JB74)*(LP3:LP54=JB72)*(LQ3:LQ54="D"))+SUMPRODUCT((LM3:LM54=JB71)*(LP3:LP54=JB72)*(LQ3:LQ54="D"))</f>
        <v>0</v>
      </c>
      <c r="JE72" s="385">
        <f ca="1">SUMPRODUCT((LM3:LM54=JB72)*(LP3:LP54=JB73)*(LQ3:LQ54="L"))+SUMPRODUCT((LM3:LM54=JB72)*(LP3:LP54=JB74)*(LQ3:LQ54="L"))+SUMPRODUCT((LM3:LM54=JB72)*(LP3:LP54=JB71)*(LQ3:LQ54="L"))+SUMPRODUCT((LM3:LM54=JB73)*(LP3:LP54=JB72)*(LR3:LR54="L"))+SUMPRODUCT((LM3:LM54=JB74)*(LP3:LP54=JB72)*(LR3:LR54="L"))+SUMPRODUCT((LM3:LM54=JB71)*(LP3:LP54=JB72)*(LR3:LR54="L"))</f>
        <v>0</v>
      </c>
      <c r="JF72" s="385">
        <f ca="1">SUMPRODUCT((LM3:LM54=JB72)*(LP3:LP54=JB73)*LN3:LN54)+SUMPRODUCT((LM3:LM54=JB72)*(LP3:LP54=JB74)*LN3:LN54)+SUMPRODUCT((LM3:LM54=JB72)*(LP3:LP54=JB70)*LN3:LN54)+SUMPRODUCT((LM3:LM54=JB72)*(LP3:LP54=JB71)*LN3:LN54)+SUMPRODUCT((LM3:LM54=JB73)*(LP3:LP54=JB72)*LO3:LO54)+SUMPRODUCT((LM3:LM54=JB74)*(LP3:LP54=JB72)*LO3:LO54)+SUMPRODUCT((LM3:LM54=JB70)*(LP3:LP54=JB72)*LO3:LO54)+SUMPRODUCT((LM3:LM54=JB71)*(LP3:LP54=JB72)*LO3:LO54)</f>
        <v>0</v>
      </c>
      <c r="JG72" s="385">
        <f ca="1">SUMPRODUCT((LM3:LM54=JB72)*(LP3:LP54=JB73)*LO3:LO54)+SUMPRODUCT((LM3:LM54=JB72)*(LP3:LP54=JB74)*LO3:LO54)+SUMPRODUCT((LM3:LM54=JB72)*(LP3:LP54=JB70)*LO3:LO54)+SUMPRODUCT((LM3:LM54=JB72)*(LP3:LP54=JB71)*LO3:LO54)+SUMPRODUCT((LM3:LM54=JB73)*(LP3:LP54=JB72)*LN3:LN54)+SUMPRODUCT((LM3:LM54=JB74)*(LP3:LP54=JB72)*LN3:LN54)+SUMPRODUCT((LM3:LM54=JB70)*(LP3:LP54=JB72)*LN3:LN54)+SUMPRODUCT((LM3:LM54=JB71)*(LP3:LP54=JB72)*LN3:LN54)</f>
        <v>0</v>
      </c>
      <c r="JH72" s="385">
        <f t="shared" ca="1" si="6455"/>
        <v>1000</v>
      </c>
      <c r="JI72" s="385" t="str">
        <f t="shared" ca="1" si="6456"/>
        <v/>
      </c>
      <c r="JJ72" s="385" t="str">
        <f ca="1">IF(JB72&lt;&gt;"",VLOOKUP(JB72,HO4:HU52,7,FALSE),"")</f>
        <v/>
      </c>
      <c r="JK72" s="385" t="str">
        <f ca="1">IF(JB72&lt;&gt;"",VLOOKUP(JB72,HO4:HU52,5,FALSE),"")</f>
        <v/>
      </c>
      <c r="JL72" s="385" t="str">
        <f ca="1">IF(JB72&lt;&gt;"",VLOOKUP(JB72,HO4:HW52,9,FALSE),"")</f>
        <v/>
      </c>
      <c r="JM72" s="385" t="str">
        <f t="shared" ca="1" si="6457"/>
        <v/>
      </c>
      <c r="JN72" s="385" t="str">
        <f t="shared" ref="JN72" ca="1" si="6637">IF(JB72&lt;&gt;"",RANK(JM72,JM70:JM73),"")</f>
        <v/>
      </c>
      <c r="JO72" s="385" t="str">
        <f t="shared" ref="JO72" ca="1" si="6638">IF(JB72&lt;&gt;"",SUMPRODUCT((JM70:JM73=JM72)*(JH70:JH73&gt;JH72)),"")</f>
        <v/>
      </c>
      <c r="JP72" s="385" t="str">
        <f t="shared" ref="JP72" ca="1" si="6639">IF(JB72&lt;&gt;"",SUMPRODUCT((JM70:JM73=JM72)*(JH70:JH73=JH72)*(JF70:JF73&gt;JF72)),"")</f>
        <v/>
      </c>
      <c r="JQ72" s="385" t="str">
        <f t="shared" ref="JQ72" ca="1" si="6640">IF(JB72&lt;&gt;"",SUMPRODUCT((JM70:JM73=JM72)*(JH70:JH73=JH72)*(JF70:JF73=JF72)*(JJ70:JJ73&gt;JJ72)),"")</f>
        <v/>
      </c>
      <c r="JR72" s="385" t="str">
        <f t="shared" ref="JR72" ca="1" si="6641">IF(JB72&lt;&gt;"",SUMPRODUCT((JM70:JM73=JM72)*(JH70:JH73=JH72)*(JF70:JF73=JF72)*(JJ70:JJ73=JJ72)*(JK70:JK73&gt;JK72)),"")</f>
        <v/>
      </c>
      <c r="JS72" s="385" t="str">
        <f t="shared" ref="JS72" ca="1" si="6642">IF(JB72&lt;&gt;"",SUMPRODUCT((JM70:JM73=JM72)*(JH70:JH73=JH72)*(JF70:JF73=JF72)*(JJ70:JJ73=JJ72)*(JK70:JK73=JK72)*(JL70:JL73&gt;JL72)),"")</f>
        <v/>
      </c>
      <c r="JT72" s="385" t="str">
        <f t="shared" ca="1" si="6464"/>
        <v/>
      </c>
      <c r="MB72" s="385">
        <f ca="1">IF(COUNTIF(MB18:MB21,4)=4,1,SUMPRODUCT((MB18:MB21=MB20)*(MA18:MA21=MA20)*(LY18:LY21&gt;LY20))+1)</f>
        <v>1</v>
      </c>
      <c r="MM72" s="385">
        <f t="shared" ref="MM72" ca="1" si="6643">IF(MN20&lt;&gt;"",SUMPRODUCT((MU18:MU21=MU20)*(MT18:MT21=MT20)*(MR18:MR21=MR20)*(MS18:MS21=MS20)),"")</f>
        <v>4</v>
      </c>
      <c r="MN72" s="385" t="str">
        <f t="shared" ref="MN72" ca="1" si="6644">IF(AND(MM72&lt;&gt;"",MM72&gt;1),MN20,"")</f>
        <v>Sweden</v>
      </c>
      <c r="MO72" s="385">
        <f ca="1">SUMPRODUCT((PS3:PS54=MN72)*(PV3:PV54=MN73)*(PW3:PW54="W"))+SUMPRODUCT((PS3:PS54=MN72)*(PV3:PV54=MN74)*(PW3:PW54="W"))+SUMPRODUCT((PS3:PS54=MN72)*(PV3:PV54=MN70)*(PW3:PW54="W"))+SUMPRODUCT((PS3:PS54=MN72)*(PV3:PV54=MN71)*(PW3:PW54="W"))+SUMPRODUCT((PS3:PS54=MN73)*(PV3:PV54=MN72)*(PX3:PX54="W"))+SUMPRODUCT((PS3:PS54=MN74)*(PV3:PV54=MN72)*(PX3:PX54="W"))+SUMPRODUCT((PS3:PS54=MN70)*(PV3:PV54=MN72)*(PX3:PX54="W"))+SUMPRODUCT((PS3:PS54=MN71)*(PV3:PV54=MN72)*(PX3:PX54="W"))</f>
        <v>0</v>
      </c>
      <c r="MP72" s="385">
        <f ca="1">SUMPRODUCT((PS3:PS54=MN72)*(PV3:PV54=MN73)*(PW3:PW54="D"))+SUMPRODUCT((PS3:PS54=MN72)*(PV3:PV54=MN74)*(PW3:PW54="D"))+SUMPRODUCT((PS3:PS54=MN72)*(PV3:PV54=MN70)*(PW3:PW54="D"))+SUMPRODUCT((PS3:PS54=MN72)*(PV3:PV54=MN71)*(PW3:PW54="D"))+SUMPRODUCT((PS3:PS54=MN73)*(PV3:PV54=MN72)*(PW3:PW54="D"))+SUMPRODUCT((PS3:PS54=MN74)*(PV3:PV54=MN72)*(PW3:PW54="D"))+SUMPRODUCT((PS3:PS54=MN70)*(PV3:PV54=MN72)*(PW3:PW54="D"))+SUMPRODUCT((PS3:PS54=MN71)*(PV3:PV54=MN72)*(PW3:PW54="D"))</f>
        <v>0</v>
      </c>
      <c r="MQ72" s="385">
        <f ca="1">SUMPRODUCT((PS3:PS54=MN72)*(PV3:PV54=MN73)*(PW3:PW54="L"))+SUMPRODUCT((PS3:PS54=MN72)*(PV3:PV54=MN74)*(PW3:PW54="L"))+SUMPRODUCT((PS3:PS54=MN72)*(PV3:PV54=MN70)*(PW3:PW54="L"))+SUMPRODUCT((PS3:PS54=MN72)*(PV3:PV54=MN71)*(PW3:PW54="L"))+SUMPRODUCT((PS3:PS54=MN73)*(PV3:PV54=MN72)*(PX3:PX54="L"))+SUMPRODUCT((PS3:PS54=MN74)*(PV3:PV54=MN72)*(PX3:PX54="L"))+SUMPRODUCT((PS3:PS54=MN70)*(PV3:PV54=MN72)*(PX3:PX54="L"))+SUMPRODUCT((PS3:PS54=MN71)*(PV3:PV54=MN72)*(PX3:PX54="L"))</f>
        <v>0</v>
      </c>
      <c r="MR72" s="385">
        <f ca="1">SUMPRODUCT((PS3:PS54=MN72)*(PV3:PV54=MN73)*PT3:PT54)+SUMPRODUCT((PS3:PS54=MN72)*(PV3:PV54=MN74)*PT3:PT54)+SUMPRODUCT((PS3:PS54=MN72)*(PV3:PV54=MN70)*PT3:PT54)+SUMPRODUCT((PS3:PS54=MN72)*(PV3:PV54=MN71)*PT3:PT54)+SUMPRODUCT((PS3:PS54=MN73)*(PV3:PV54=MN72)*PU3:PU54)+SUMPRODUCT((PS3:PS54=MN74)*(PV3:PV54=MN72)*PU3:PU54)+SUMPRODUCT((PS3:PS54=MN70)*(PV3:PV54=MN72)*PU3:PU54)+SUMPRODUCT((PS3:PS54=MN71)*(PV3:PV54=MN72)*PU3:PU54)</f>
        <v>0</v>
      </c>
      <c r="MS72" s="385">
        <f ca="1">SUMPRODUCT((PS3:PS54=MN72)*(PV3:PV54=MN73)*PU3:PU54)+SUMPRODUCT((PS3:PS54=MN72)*(PV3:PV54=MN74)*PU3:PU54)+SUMPRODUCT((PS3:PS54=MN72)*(PV3:PV54=MN70)*PU3:PU54)+SUMPRODUCT((PS3:PS54=MN72)*(PV3:PV54=MN71)*PU3:PU54)+SUMPRODUCT((PS3:PS54=MN73)*(PV3:PV54=MN72)*PT3:PT54)+SUMPRODUCT((PS3:PS54=MN74)*(PV3:PV54=MN72)*PT3:PT54)+SUMPRODUCT((PS3:PS54=MN70)*(PV3:PV54=MN72)*PT3:PT54)+SUMPRODUCT((PS3:PS54=MN71)*(PV3:PV54=MN72)*PT3:PT54)</f>
        <v>0</v>
      </c>
      <c r="MT72" s="385">
        <f t="shared" ca="1" si="6343"/>
        <v>1000</v>
      </c>
      <c r="MU72" s="385">
        <f t="shared" ca="1" si="6344"/>
        <v>0</v>
      </c>
      <c r="MV72" s="385">
        <f ca="1">IF(MN72&lt;&gt;"",VLOOKUP(MN72,LU4:MA52,7,FALSE),"")</f>
        <v>1000</v>
      </c>
      <c r="MW72" s="385">
        <f ca="1">IF(MN72&lt;&gt;"",VLOOKUP(MN72,LU4:MA52,5,FALSE),"")</f>
        <v>0</v>
      </c>
      <c r="MX72" s="385">
        <f ca="1">IF(MN72&lt;&gt;"",VLOOKUP(MN72,LU4:MC52,9,FALSE),"")</f>
        <v>22</v>
      </c>
      <c r="MY72" s="385">
        <f t="shared" ca="1" si="6345"/>
        <v>0</v>
      </c>
      <c r="MZ72" s="385">
        <f t="shared" ref="MZ72" ca="1" si="6645">IF(MN72&lt;&gt;"",RANK(MY72,MY70:MY73),"")</f>
        <v>1</v>
      </c>
      <c r="NA72" s="385">
        <f t="shared" ref="NA72" ca="1" si="6646">IF(MN72&lt;&gt;"",SUMPRODUCT((MY70:MY73=MY72)*(MT70:MT73&gt;MT72)),"")</f>
        <v>0</v>
      </c>
      <c r="NB72" s="385">
        <f t="shared" ref="NB72" ca="1" si="6647">IF(MN72&lt;&gt;"",SUMPRODUCT((MY70:MY73=MY72)*(MT70:MT73=MT72)*(MR70:MR73&gt;MR72)),"")</f>
        <v>0</v>
      </c>
      <c r="NC72" s="385">
        <f t="shared" ref="NC72" ca="1" si="6648">IF(MN72&lt;&gt;"",SUMPRODUCT((MY70:MY73=MY72)*(MT70:MT73=MT72)*(MR70:MR73=MR72)*(MV70:MV73&gt;MV72)),"")</f>
        <v>0</v>
      </c>
      <c r="ND72" s="385">
        <f t="shared" ref="ND72" ca="1" si="6649">IF(MN72&lt;&gt;"",SUMPRODUCT((MY70:MY73=MY72)*(MT70:MT73=MT72)*(MR70:MR73=MR72)*(MV70:MV73=MV72)*(MW70:MW73&gt;MW72)),"")</f>
        <v>0</v>
      </c>
      <c r="NE72" s="385">
        <f t="shared" ref="NE72" ca="1" si="6650">IF(MN72&lt;&gt;"",SUMPRODUCT((MY70:MY73=MY72)*(MT70:MT73=MT72)*(MR70:MR73=MR72)*(MV70:MV73=MV72)*(MW70:MW73=MW72)*(MX70:MX73&gt;MX72)),"")</f>
        <v>1</v>
      </c>
      <c r="NF72" s="385">
        <f t="shared" ca="1" si="6352"/>
        <v>2</v>
      </c>
      <c r="NG72" s="385" t="str">
        <f t="shared" ref="NG72" ca="1" si="6651">IF(NH20&lt;&gt;"",SUMPRODUCT((NO18:NO21=NO20)*(NN18:NN21=NN20)*(NL18:NL21=NL20)*(NM18:NM21=NM20)),"")</f>
        <v/>
      </c>
      <c r="NH72" s="385" t="str">
        <f t="shared" ref="NH72" ca="1" si="6652">IF(AND(NG72&lt;&gt;"",NG72&gt;1),NH20,"")</f>
        <v/>
      </c>
      <c r="NI72" s="385">
        <f ca="1">SUMPRODUCT((PS3:PS54=NH72)*(PV3:PV54=NH73)*(PW3:PW54="W"))+SUMPRODUCT((PS3:PS54=NH72)*(PV3:PV54=NH74)*(PW3:PW54="W"))+SUMPRODUCT((PS3:PS54=NH72)*(PV3:PV54=NH71)*(PW3:PW54="W"))+SUMPRODUCT((PS3:PS54=NH73)*(PV3:PV54=NH72)*(PX3:PX54="W"))+SUMPRODUCT((PS3:PS54=NH74)*(PV3:PV54=NH72)*(PX3:PX54="W"))+SUMPRODUCT((PS3:PS54=NH71)*(PV3:PV54=NH72)*(PX3:PX54="W"))</f>
        <v>0</v>
      </c>
      <c r="NJ72" s="385">
        <f ca="1">SUMPRODUCT((PS3:PS54=NH72)*(PV3:PV54=NH73)*(PW3:PW54="D"))+SUMPRODUCT((PS3:PS54=NH72)*(PV3:PV54=NH74)*(PW3:PW54="D"))+SUMPRODUCT((PS3:PS54=NH72)*(PV3:PV54=NH71)*(PW3:PW54="D"))+SUMPRODUCT((PS3:PS54=NH73)*(PV3:PV54=NH72)*(PW3:PW54="D"))+SUMPRODUCT((PS3:PS54=NH74)*(PV3:PV54=NH72)*(PW3:PW54="D"))+SUMPRODUCT((PS3:PS54=NH71)*(PV3:PV54=NH72)*(PW3:PW54="D"))</f>
        <v>0</v>
      </c>
      <c r="NK72" s="385">
        <f ca="1">SUMPRODUCT((PS3:PS54=NH72)*(PV3:PV54=NH73)*(PW3:PW54="L"))+SUMPRODUCT((PS3:PS54=NH72)*(PV3:PV54=NH74)*(PW3:PW54="L"))+SUMPRODUCT((PS3:PS54=NH72)*(PV3:PV54=NH71)*(PW3:PW54="L"))+SUMPRODUCT((PS3:PS54=NH73)*(PV3:PV54=NH72)*(PX3:PX54="L"))+SUMPRODUCT((PS3:PS54=NH74)*(PV3:PV54=NH72)*(PX3:PX54="L"))+SUMPRODUCT((PS3:PS54=NH71)*(PV3:PV54=NH72)*(PX3:PX54="L"))</f>
        <v>0</v>
      </c>
      <c r="NL72" s="385">
        <f ca="1">SUMPRODUCT((PS3:PS54=NH72)*(PV3:PV54=NH73)*PT3:PT54)+SUMPRODUCT((PS3:PS54=NH72)*(PV3:PV54=NH74)*PT3:PT54)+SUMPRODUCT((PS3:PS54=NH72)*(PV3:PV54=NH70)*PT3:PT54)+SUMPRODUCT((PS3:PS54=NH72)*(PV3:PV54=NH71)*PT3:PT54)+SUMPRODUCT((PS3:PS54=NH73)*(PV3:PV54=NH72)*PU3:PU54)+SUMPRODUCT((PS3:PS54=NH74)*(PV3:PV54=NH72)*PU3:PU54)+SUMPRODUCT((PS3:PS54=NH70)*(PV3:PV54=NH72)*PU3:PU54)+SUMPRODUCT((PS3:PS54=NH71)*(PV3:PV54=NH72)*PU3:PU54)</f>
        <v>0</v>
      </c>
      <c r="NM72" s="385">
        <f ca="1">SUMPRODUCT((PS3:PS54=NH72)*(PV3:PV54=NH73)*PU3:PU54)+SUMPRODUCT((PS3:PS54=NH72)*(PV3:PV54=NH74)*PU3:PU54)+SUMPRODUCT((PS3:PS54=NH72)*(PV3:PV54=NH70)*PU3:PU54)+SUMPRODUCT((PS3:PS54=NH72)*(PV3:PV54=NH71)*PU3:PU54)+SUMPRODUCT((PS3:PS54=NH73)*(PV3:PV54=NH72)*PT3:PT54)+SUMPRODUCT((PS3:PS54=NH74)*(PV3:PV54=NH72)*PT3:PT54)+SUMPRODUCT((PS3:PS54=NH70)*(PV3:PV54=NH72)*PT3:PT54)+SUMPRODUCT((PS3:PS54=NH71)*(PV3:PV54=NH72)*PT3:PT54)</f>
        <v>0</v>
      </c>
      <c r="NN72" s="385">
        <f t="shared" ca="1" si="6475"/>
        <v>1000</v>
      </c>
      <c r="NO72" s="385" t="str">
        <f t="shared" ca="1" si="6476"/>
        <v/>
      </c>
      <c r="NP72" s="385" t="str">
        <f ca="1">IF(NH72&lt;&gt;"",VLOOKUP(NH72,LU4:MA52,7,FALSE),"")</f>
        <v/>
      </c>
      <c r="NQ72" s="385" t="str">
        <f ca="1">IF(NH72&lt;&gt;"",VLOOKUP(NH72,LU4:MA52,5,FALSE),"")</f>
        <v/>
      </c>
      <c r="NR72" s="385" t="str">
        <f ca="1">IF(NH72&lt;&gt;"",VLOOKUP(NH72,LU4:MC52,9,FALSE),"")</f>
        <v/>
      </c>
      <c r="NS72" s="385" t="str">
        <f t="shared" ca="1" si="6477"/>
        <v/>
      </c>
      <c r="NT72" s="385" t="str">
        <f t="shared" ref="NT72" ca="1" si="6653">IF(NH72&lt;&gt;"",RANK(NS72,NS70:NS73),"")</f>
        <v/>
      </c>
      <c r="NU72" s="385" t="str">
        <f t="shared" ref="NU72" ca="1" si="6654">IF(NH72&lt;&gt;"",SUMPRODUCT((NS70:NS73=NS72)*(NN70:NN73&gt;NN72)),"")</f>
        <v/>
      </c>
      <c r="NV72" s="385" t="str">
        <f t="shared" ref="NV72" ca="1" si="6655">IF(NH72&lt;&gt;"",SUMPRODUCT((NS70:NS73=NS72)*(NN70:NN73=NN72)*(NL70:NL73&gt;NL72)),"")</f>
        <v/>
      </c>
      <c r="NW72" s="385" t="str">
        <f t="shared" ref="NW72" ca="1" si="6656">IF(NH72&lt;&gt;"",SUMPRODUCT((NS70:NS73=NS72)*(NN70:NN73=NN72)*(NL70:NL73=NL72)*(NP70:NP73&gt;NP72)),"")</f>
        <v/>
      </c>
      <c r="NX72" s="385" t="str">
        <f t="shared" ref="NX72" ca="1" si="6657">IF(NH72&lt;&gt;"",SUMPRODUCT((NS70:NS73=NS72)*(NN70:NN73=NN72)*(NL70:NL73=NL72)*(NP70:NP73=NP72)*(NQ70:NQ73&gt;NQ72)),"")</f>
        <v/>
      </c>
      <c r="NY72" s="385" t="str">
        <f t="shared" ref="NY72" ca="1" si="6658">IF(NH72&lt;&gt;"",SUMPRODUCT((NS70:NS73=NS72)*(NN70:NN73=NN72)*(NL70:NL73=NL72)*(NP70:NP73=NP72)*(NQ70:NQ73=NQ72)*(NR70:NR73&gt;NR72)),"")</f>
        <v/>
      </c>
      <c r="NZ72" s="385" t="str">
        <f t="shared" ca="1" si="6484"/>
        <v/>
      </c>
      <c r="QH72" s="385">
        <f ca="1">IF(COUNTIF(QH18:QH21,4)=4,1,SUMPRODUCT((QH18:QH21=QH20)*(QG18:QG21=QG20)*(QE18:QE21&gt;QE20))+1)</f>
        <v>1</v>
      </c>
      <c r="QS72" s="385">
        <f t="shared" ref="QS72" ca="1" si="6659">IF(QT20&lt;&gt;"",SUMPRODUCT((RA18:RA21=RA20)*(QZ18:QZ21=QZ20)*(QX18:QX21=QX20)*(QY18:QY21=QY20)),"")</f>
        <v>4</v>
      </c>
      <c r="QT72" s="385" t="str">
        <f t="shared" ref="QT72" ca="1" si="6660">IF(AND(QS72&lt;&gt;"",QS72&gt;1),QT20,"")</f>
        <v>Sweden</v>
      </c>
      <c r="QU72" s="385">
        <f ca="1">SUMPRODUCT((TY3:TY54=QT72)*(UB3:UB54=QT73)*(UC3:UC54="W"))+SUMPRODUCT((TY3:TY54=QT72)*(UB3:UB54=QT74)*(UC3:UC54="W"))+SUMPRODUCT((TY3:TY54=QT72)*(UB3:UB54=QT70)*(UC3:UC54="W"))+SUMPRODUCT((TY3:TY54=QT72)*(UB3:UB54=QT71)*(UC3:UC54="W"))+SUMPRODUCT((TY3:TY54=QT73)*(UB3:UB54=QT72)*(UD3:UD54="W"))+SUMPRODUCT((TY3:TY54=QT74)*(UB3:UB54=QT72)*(UD3:UD54="W"))+SUMPRODUCT((TY3:TY54=QT70)*(UB3:UB54=QT72)*(UD3:UD54="W"))+SUMPRODUCT((TY3:TY54=QT71)*(UB3:UB54=QT72)*(UD3:UD54="W"))</f>
        <v>0</v>
      </c>
      <c r="QV72" s="385">
        <f ca="1">SUMPRODUCT((TY3:TY54=QT72)*(UB3:UB54=QT73)*(UC3:UC54="D"))+SUMPRODUCT((TY3:TY54=QT72)*(UB3:UB54=QT74)*(UC3:UC54="D"))+SUMPRODUCT((TY3:TY54=QT72)*(UB3:UB54=QT70)*(UC3:UC54="D"))+SUMPRODUCT((TY3:TY54=QT72)*(UB3:UB54=QT71)*(UC3:UC54="D"))+SUMPRODUCT((TY3:TY54=QT73)*(UB3:UB54=QT72)*(UC3:UC54="D"))+SUMPRODUCT((TY3:TY54=QT74)*(UB3:UB54=QT72)*(UC3:UC54="D"))+SUMPRODUCT((TY3:TY54=QT70)*(UB3:UB54=QT72)*(UC3:UC54="D"))+SUMPRODUCT((TY3:TY54=QT71)*(UB3:UB54=QT72)*(UC3:UC54="D"))</f>
        <v>0</v>
      </c>
      <c r="QW72" s="385">
        <f ca="1">SUMPRODUCT((TY3:TY54=QT72)*(UB3:UB54=QT73)*(UC3:UC54="L"))+SUMPRODUCT((TY3:TY54=QT72)*(UB3:UB54=QT74)*(UC3:UC54="L"))+SUMPRODUCT((TY3:TY54=QT72)*(UB3:UB54=QT70)*(UC3:UC54="L"))+SUMPRODUCT((TY3:TY54=QT72)*(UB3:UB54=QT71)*(UC3:UC54="L"))+SUMPRODUCT((TY3:TY54=QT73)*(UB3:UB54=QT72)*(UD3:UD54="L"))+SUMPRODUCT((TY3:TY54=QT74)*(UB3:UB54=QT72)*(UD3:UD54="L"))+SUMPRODUCT((TY3:TY54=QT70)*(UB3:UB54=QT72)*(UD3:UD54="L"))+SUMPRODUCT((TY3:TY54=QT71)*(UB3:UB54=QT72)*(UD3:UD54="L"))</f>
        <v>0</v>
      </c>
      <c r="QX72" s="385">
        <f ca="1">SUMPRODUCT((TY3:TY54=QT72)*(UB3:UB54=QT73)*TZ3:TZ54)+SUMPRODUCT((TY3:TY54=QT72)*(UB3:UB54=QT74)*TZ3:TZ54)+SUMPRODUCT((TY3:TY54=QT72)*(UB3:UB54=QT70)*TZ3:TZ54)+SUMPRODUCT((TY3:TY54=QT72)*(UB3:UB54=QT71)*TZ3:TZ54)+SUMPRODUCT((TY3:TY54=QT73)*(UB3:UB54=QT72)*UA3:UA54)+SUMPRODUCT((TY3:TY54=QT74)*(UB3:UB54=QT72)*UA3:UA54)+SUMPRODUCT((TY3:TY54=QT70)*(UB3:UB54=QT72)*UA3:UA54)+SUMPRODUCT((TY3:TY54=QT71)*(UB3:UB54=QT72)*UA3:UA54)</f>
        <v>0</v>
      </c>
      <c r="QY72" s="385">
        <f ca="1">SUMPRODUCT((TY3:TY54=QT72)*(UB3:UB54=QT73)*UA3:UA54)+SUMPRODUCT((TY3:TY54=QT72)*(UB3:UB54=QT74)*UA3:UA54)+SUMPRODUCT((TY3:TY54=QT72)*(UB3:UB54=QT70)*UA3:UA54)+SUMPRODUCT((TY3:TY54=QT72)*(UB3:UB54=QT71)*UA3:UA54)+SUMPRODUCT((TY3:TY54=QT73)*(UB3:UB54=QT72)*TZ3:TZ54)+SUMPRODUCT((TY3:TY54=QT74)*(UB3:UB54=QT72)*TZ3:TZ54)+SUMPRODUCT((TY3:TY54=QT70)*(UB3:UB54=QT72)*TZ3:TZ54)+SUMPRODUCT((TY3:TY54=QT71)*(UB3:UB54=QT72)*TZ3:TZ54)</f>
        <v>0</v>
      </c>
      <c r="QZ72" s="385">
        <f t="shared" ca="1" si="6355"/>
        <v>1000</v>
      </c>
      <c r="RA72" s="385">
        <f t="shared" ca="1" si="6356"/>
        <v>0</v>
      </c>
      <c r="RB72" s="385">
        <f ca="1">IF(QT72&lt;&gt;"",VLOOKUP(QT72,QA4:QG52,7,FALSE),"")</f>
        <v>1000</v>
      </c>
      <c r="RC72" s="385">
        <f ca="1">IF(QT72&lt;&gt;"",VLOOKUP(QT72,QA4:QG52,5,FALSE),"")</f>
        <v>0</v>
      </c>
      <c r="RD72" s="385">
        <f ca="1">IF(QT72&lt;&gt;"",VLOOKUP(QT72,QA4:QI52,9,FALSE),"")</f>
        <v>22</v>
      </c>
      <c r="RE72" s="385">
        <f t="shared" ca="1" si="6357"/>
        <v>0</v>
      </c>
      <c r="RF72" s="385">
        <f t="shared" ref="RF72" ca="1" si="6661">IF(QT72&lt;&gt;"",RANK(RE72,RE70:RE73),"")</f>
        <v>1</v>
      </c>
      <c r="RG72" s="385">
        <f t="shared" ref="RG72" ca="1" si="6662">IF(QT72&lt;&gt;"",SUMPRODUCT((RE70:RE73=RE72)*(QZ70:QZ73&gt;QZ72)),"")</f>
        <v>0</v>
      </c>
      <c r="RH72" s="385">
        <f t="shared" ref="RH72" ca="1" si="6663">IF(QT72&lt;&gt;"",SUMPRODUCT((RE70:RE73=RE72)*(QZ70:QZ73=QZ72)*(QX70:QX73&gt;QX72)),"")</f>
        <v>0</v>
      </c>
      <c r="RI72" s="385">
        <f t="shared" ref="RI72" ca="1" si="6664">IF(QT72&lt;&gt;"",SUMPRODUCT((RE70:RE73=RE72)*(QZ70:QZ73=QZ72)*(QX70:QX73=QX72)*(RB70:RB73&gt;RB72)),"")</f>
        <v>0</v>
      </c>
      <c r="RJ72" s="385">
        <f t="shared" ref="RJ72" ca="1" si="6665">IF(QT72&lt;&gt;"",SUMPRODUCT((RE70:RE73=RE72)*(QZ70:QZ73=QZ72)*(QX70:QX73=QX72)*(RB70:RB73=RB72)*(RC70:RC73&gt;RC72)),"")</f>
        <v>0</v>
      </c>
      <c r="RK72" s="385">
        <f t="shared" ref="RK72" ca="1" si="6666">IF(QT72&lt;&gt;"",SUMPRODUCT((RE70:RE73=RE72)*(QZ70:QZ73=QZ72)*(QX70:QX73=QX72)*(RB70:RB73=RB72)*(RC70:RC73=RC72)*(RD70:RD73&gt;RD72)),"")</f>
        <v>1</v>
      </c>
      <c r="RL72" s="385">
        <f t="shared" ca="1" si="6364"/>
        <v>2</v>
      </c>
      <c r="RM72" s="385" t="str">
        <f t="shared" ref="RM72" ca="1" si="6667">IF(RN20&lt;&gt;"",SUMPRODUCT((RU18:RU21=RU20)*(RT18:RT21=RT20)*(RR18:RR21=RR20)*(RS18:RS21=RS20)),"")</f>
        <v/>
      </c>
      <c r="RN72" s="385" t="str">
        <f t="shared" ref="RN72" ca="1" si="6668">IF(AND(RM72&lt;&gt;"",RM72&gt;1),RN20,"")</f>
        <v/>
      </c>
      <c r="RO72" s="385">
        <f ca="1">SUMPRODUCT((TY3:TY54=RN72)*(UB3:UB54=RN73)*(UC3:UC54="W"))+SUMPRODUCT((TY3:TY54=RN72)*(UB3:UB54=RN74)*(UC3:UC54="W"))+SUMPRODUCT((TY3:TY54=RN72)*(UB3:UB54=RN71)*(UC3:UC54="W"))+SUMPRODUCT((TY3:TY54=RN73)*(UB3:UB54=RN72)*(UD3:UD54="W"))+SUMPRODUCT((TY3:TY54=RN74)*(UB3:UB54=RN72)*(UD3:UD54="W"))+SUMPRODUCT((TY3:TY54=RN71)*(UB3:UB54=RN72)*(UD3:UD54="W"))</f>
        <v>0</v>
      </c>
      <c r="RP72" s="385">
        <f ca="1">SUMPRODUCT((TY3:TY54=RN72)*(UB3:UB54=RN73)*(UC3:UC54="D"))+SUMPRODUCT((TY3:TY54=RN72)*(UB3:UB54=RN74)*(UC3:UC54="D"))+SUMPRODUCT((TY3:TY54=RN72)*(UB3:UB54=RN71)*(UC3:UC54="D"))+SUMPRODUCT((TY3:TY54=RN73)*(UB3:UB54=RN72)*(UC3:UC54="D"))+SUMPRODUCT((TY3:TY54=RN74)*(UB3:UB54=RN72)*(UC3:UC54="D"))+SUMPRODUCT((TY3:TY54=RN71)*(UB3:UB54=RN72)*(UC3:UC54="D"))</f>
        <v>0</v>
      </c>
      <c r="RQ72" s="385">
        <f ca="1">SUMPRODUCT((TY3:TY54=RN72)*(UB3:UB54=RN73)*(UC3:UC54="L"))+SUMPRODUCT((TY3:TY54=RN72)*(UB3:UB54=RN74)*(UC3:UC54="L"))+SUMPRODUCT((TY3:TY54=RN72)*(UB3:UB54=RN71)*(UC3:UC54="L"))+SUMPRODUCT((TY3:TY54=RN73)*(UB3:UB54=RN72)*(UD3:UD54="L"))+SUMPRODUCT((TY3:TY54=RN74)*(UB3:UB54=RN72)*(UD3:UD54="L"))+SUMPRODUCT((TY3:TY54=RN71)*(UB3:UB54=RN72)*(UD3:UD54="L"))</f>
        <v>0</v>
      </c>
      <c r="RR72" s="385">
        <f ca="1">SUMPRODUCT((TY3:TY54=RN72)*(UB3:UB54=RN73)*TZ3:TZ54)+SUMPRODUCT((TY3:TY54=RN72)*(UB3:UB54=RN74)*TZ3:TZ54)+SUMPRODUCT((TY3:TY54=RN72)*(UB3:UB54=RN70)*TZ3:TZ54)+SUMPRODUCT((TY3:TY54=RN72)*(UB3:UB54=RN71)*TZ3:TZ54)+SUMPRODUCT((TY3:TY54=RN73)*(UB3:UB54=RN72)*UA3:UA54)+SUMPRODUCT((TY3:TY54=RN74)*(UB3:UB54=RN72)*UA3:UA54)+SUMPRODUCT((TY3:TY54=RN70)*(UB3:UB54=RN72)*UA3:UA54)+SUMPRODUCT((TY3:TY54=RN71)*(UB3:UB54=RN72)*UA3:UA54)</f>
        <v>0</v>
      </c>
      <c r="RS72" s="385">
        <f ca="1">SUMPRODUCT((TY3:TY54=RN72)*(UB3:UB54=RN73)*UA3:UA54)+SUMPRODUCT((TY3:TY54=RN72)*(UB3:UB54=RN74)*UA3:UA54)+SUMPRODUCT((TY3:TY54=RN72)*(UB3:UB54=RN70)*UA3:UA54)+SUMPRODUCT((TY3:TY54=RN72)*(UB3:UB54=RN71)*UA3:UA54)+SUMPRODUCT((TY3:TY54=RN73)*(UB3:UB54=RN72)*TZ3:TZ54)+SUMPRODUCT((TY3:TY54=RN74)*(UB3:UB54=RN72)*TZ3:TZ54)+SUMPRODUCT((TY3:TY54=RN70)*(UB3:UB54=RN72)*TZ3:TZ54)+SUMPRODUCT((TY3:TY54=RN71)*(UB3:UB54=RN72)*TZ3:TZ54)</f>
        <v>0</v>
      </c>
      <c r="RT72" s="385">
        <f t="shared" ca="1" si="6495"/>
        <v>1000</v>
      </c>
      <c r="RU72" s="385" t="str">
        <f t="shared" ca="1" si="6496"/>
        <v/>
      </c>
      <c r="RV72" s="385" t="str">
        <f ca="1">IF(RN72&lt;&gt;"",VLOOKUP(RN72,QA4:QG52,7,FALSE),"")</f>
        <v/>
      </c>
      <c r="RW72" s="385" t="str">
        <f ca="1">IF(RN72&lt;&gt;"",VLOOKUP(RN72,QA4:QG52,5,FALSE),"")</f>
        <v/>
      </c>
      <c r="RX72" s="385" t="str">
        <f ca="1">IF(RN72&lt;&gt;"",VLOOKUP(RN72,QA4:QI52,9,FALSE),"")</f>
        <v/>
      </c>
      <c r="RY72" s="385" t="str">
        <f t="shared" ca="1" si="6497"/>
        <v/>
      </c>
      <c r="RZ72" s="385" t="str">
        <f t="shared" ref="RZ72" ca="1" si="6669">IF(RN72&lt;&gt;"",RANK(RY72,RY70:RY73),"")</f>
        <v/>
      </c>
      <c r="SA72" s="385" t="str">
        <f t="shared" ref="SA72" ca="1" si="6670">IF(RN72&lt;&gt;"",SUMPRODUCT((RY70:RY73=RY72)*(RT70:RT73&gt;RT72)),"")</f>
        <v/>
      </c>
      <c r="SB72" s="385" t="str">
        <f t="shared" ref="SB72" ca="1" si="6671">IF(RN72&lt;&gt;"",SUMPRODUCT((RY70:RY73=RY72)*(RT70:RT73=RT72)*(RR70:RR73&gt;RR72)),"")</f>
        <v/>
      </c>
      <c r="SC72" s="385" t="str">
        <f t="shared" ref="SC72" ca="1" si="6672">IF(RN72&lt;&gt;"",SUMPRODUCT((RY70:RY73=RY72)*(RT70:RT73=RT72)*(RR70:RR73=RR72)*(RV70:RV73&gt;RV72)),"")</f>
        <v/>
      </c>
      <c r="SD72" s="385" t="str">
        <f t="shared" ref="SD72" ca="1" si="6673">IF(RN72&lt;&gt;"",SUMPRODUCT((RY70:RY73=RY72)*(RT70:RT73=RT72)*(RR70:RR73=RR72)*(RV70:RV73=RV72)*(RW70:RW73&gt;RW72)),"")</f>
        <v/>
      </c>
      <c r="SE72" s="385" t="str">
        <f t="shared" ref="SE72" ca="1" si="6674">IF(RN72&lt;&gt;"",SUMPRODUCT((RY70:RY73=RY72)*(RT70:RT73=RT72)*(RR70:RR73=RR72)*(RV70:RV73=RV72)*(RW70:RW73=RW72)*(RX70:RX73&gt;RX72)),"")</f>
        <v/>
      </c>
      <c r="SF72" s="385" t="str">
        <f t="shared" ca="1" si="6504"/>
        <v/>
      </c>
      <c r="UN72" s="385">
        <f ca="1">IF(COUNTIF(UN18:UN21,4)=4,1,SUMPRODUCT((UN18:UN21=UN20)*(UM18:UM21=UM20)*(UK18:UK21&gt;UK20))+1)</f>
        <v>1</v>
      </c>
      <c r="UY72" s="385">
        <f t="shared" ref="UY72" ca="1" si="6675">IF(UZ20&lt;&gt;"",SUMPRODUCT((VG18:VG21=VG20)*(VF18:VF21=VF20)*(VD18:VD21=VD20)*(VE18:VE21=VE20)),"")</f>
        <v>4</v>
      </c>
      <c r="UZ72" s="385" t="str">
        <f t="shared" ref="UZ72" ca="1" si="6676">IF(AND(UY72&lt;&gt;"",UY72&gt;1),UZ20,"")</f>
        <v>Sweden</v>
      </c>
      <c r="VA72" s="385">
        <f ca="1">SUMPRODUCT((YE3:YE54=UZ72)*(YH3:YH54=UZ73)*(YI3:YI54="W"))+SUMPRODUCT((YE3:YE54=UZ72)*(YH3:YH54=UZ74)*(YI3:YI54="W"))+SUMPRODUCT((YE3:YE54=UZ72)*(YH3:YH54=UZ70)*(YI3:YI54="W"))+SUMPRODUCT((YE3:YE54=UZ72)*(YH3:YH54=UZ71)*(YI3:YI54="W"))+SUMPRODUCT((YE3:YE54=UZ73)*(YH3:YH54=UZ72)*(YJ3:YJ54="W"))+SUMPRODUCT((YE3:YE54=UZ74)*(YH3:YH54=UZ72)*(YJ3:YJ54="W"))+SUMPRODUCT((YE3:YE54=UZ70)*(YH3:YH54=UZ72)*(YJ3:YJ54="W"))+SUMPRODUCT((YE3:YE54=UZ71)*(YH3:YH54=UZ72)*(YJ3:YJ54="W"))</f>
        <v>0</v>
      </c>
      <c r="VB72" s="385">
        <f ca="1">SUMPRODUCT((YE3:YE54=UZ72)*(YH3:YH54=UZ73)*(YI3:YI54="D"))+SUMPRODUCT((YE3:YE54=UZ72)*(YH3:YH54=UZ74)*(YI3:YI54="D"))+SUMPRODUCT((YE3:YE54=UZ72)*(YH3:YH54=UZ70)*(YI3:YI54="D"))+SUMPRODUCT((YE3:YE54=UZ72)*(YH3:YH54=UZ71)*(YI3:YI54="D"))+SUMPRODUCT((YE3:YE54=UZ73)*(YH3:YH54=UZ72)*(YI3:YI54="D"))+SUMPRODUCT((YE3:YE54=UZ74)*(YH3:YH54=UZ72)*(YI3:YI54="D"))+SUMPRODUCT((YE3:YE54=UZ70)*(YH3:YH54=UZ72)*(YI3:YI54="D"))+SUMPRODUCT((YE3:YE54=UZ71)*(YH3:YH54=UZ72)*(YI3:YI54="D"))</f>
        <v>0</v>
      </c>
      <c r="VC72" s="385">
        <f ca="1">SUMPRODUCT((YE3:YE54=UZ72)*(YH3:YH54=UZ73)*(YI3:YI54="L"))+SUMPRODUCT((YE3:YE54=UZ72)*(YH3:YH54=UZ74)*(YI3:YI54="L"))+SUMPRODUCT((YE3:YE54=UZ72)*(YH3:YH54=UZ70)*(YI3:YI54="L"))+SUMPRODUCT((YE3:YE54=UZ72)*(YH3:YH54=UZ71)*(YI3:YI54="L"))+SUMPRODUCT((YE3:YE54=UZ73)*(YH3:YH54=UZ72)*(YJ3:YJ54="L"))+SUMPRODUCT((YE3:YE54=UZ74)*(YH3:YH54=UZ72)*(YJ3:YJ54="L"))+SUMPRODUCT((YE3:YE54=UZ70)*(YH3:YH54=UZ72)*(YJ3:YJ54="L"))+SUMPRODUCT((YE3:YE54=UZ71)*(YH3:YH54=UZ72)*(YJ3:YJ54="L"))</f>
        <v>0</v>
      </c>
      <c r="VD72" s="385">
        <f ca="1">SUMPRODUCT((YE3:YE54=UZ72)*(YH3:YH54=UZ73)*YF3:YF54)+SUMPRODUCT((YE3:YE54=UZ72)*(YH3:YH54=UZ74)*YF3:YF54)+SUMPRODUCT((YE3:YE54=UZ72)*(YH3:YH54=UZ70)*YF3:YF54)+SUMPRODUCT((YE3:YE54=UZ72)*(YH3:YH54=UZ71)*YF3:YF54)+SUMPRODUCT((YE3:YE54=UZ73)*(YH3:YH54=UZ72)*YG3:YG54)+SUMPRODUCT((YE3:YE54=UZ74)*(YH3:YH54=UZ72)*YG3:YG54)+SUMPRODUCT((YE3:YE54=UZ70)*(YH3:YH54=UZ72)*YG3:YG54)+SUMPRODUCT((YE3:YE54=UZ71)*(YH3:YH54=UZ72)*YG3:YG54)</f>
        <v>0</v>
      </c>
      <c r="VE72" s="385">
        <f ca="1">SUMPRODUCT((YE3:YE54=UZ72)*(YH3:YH54=UZ73)*YG3:YG54)+SUMPRODUCT((YE3:YE54=UZ72)*(YH3:YH54=UZ74)*YG3:YG54)+SUMPRODUCT((YE3:YE54=UZ72)*(YH3:YH54=UZ70)*YG3:YG54)+SUMPRODUCT((YE3:YE54=UZ72)*(YH3:YH54=UZ71)*YG3:YG54)+SUMPRODUCT((YE3:YE54=UZ73)*(YH3:YH54=UZ72)*YF3:YF54)+SUMPRODUCT((YE3:YE54=UZ74)*(YH3:YH54=UZ72)*YF3:YF54)+SUMPRODUCT((YE3:YE54=UZ70)*(YH3:YH54=UZ72)*YF3:YF54)+SUMPRODUCT((YE3:YE54=UZ71)*(YH3:YH54=UZ72)*YF3:YF54)</f>
        <v>0</v>
      </c>
      <c r="VF72" s="385">
        <f t="shared" ca="1" si="6367"/>
        <v>1000</v>
      </c>
      <c r="VG72" s="385">
        <f t="shared" ca="1" si="6368"/>
        <v>0</v>
      </c>
      <c r="VH72" s="385">
        <f ca="1">IF(UZ72&lt;&gt;"",VLOOKUP(UZ72,UG4:UM52,7,FALSE),"")</f>
        <v>1000</v>
      </c>
      <c r="VI72" s="385">
        <f ca="1">IF(UZ72&lt;&gt;"",VLOOKUP(UZ72,UG4:UM52,5,FALSE),"")</f>
        <v>0</v>
      </c>
      <c r="VJ72" s="385">
        <f ca="1">IF(UZ72&lt;&gt;"",VLOOKUP(UZ72,UG4:UO52,9,FALSE),"")</f>
        <v>22</v>
      </c>
      <c r="VK72" s="385">
        <f t="shared" ca="1" si="6369"/>
        <v>0</v>
      </c>
      <c r="VL72" s="385">
        <f t="shared" ref="VL72" ca="1" si="6677">IF(UZ72&lt;&gt;"",RANK(VK72,VK70:VK73),"")</f>
        <v>1</v>
      </c>
      <c r="VM72" s="385">
        <f t="shared" ref="VM72" ca="1" si="6678">IF(UZ72&lt;&gt;"",SUMPRODUCT((VK70:VK73=VK72)*(VF70:VF73&gt;VF72)),"")</f>
        <v>0</v>
      </c>
      <c r="VN72" s="385">
        <f t="shared" ref="VN72" ca="1" si="6679">IF(UZ72&lt;&gt;"",SUMPRODUCT((VK70:VK73=VK72)*(VF70:VF73=VF72)*(VD70:VD73&gt;VD72)),"")</f>
        <v>0</v>
      </c>
      <c r="VO72" s="385">
        <f t="shared" ref="VO72" ca="1" si="6680">IF(UZ72&lt;&gt;"",SUMPRODUCT((VK70:VK73=VK72)*(VF70:VF73=VF72)*(VD70:VD73=VD72)*(VH70:VH73&gt;VH72)),"")</f>
        <v>0</v>
      </c>
      <c r="VP72" s="385">
        <f t="shared" ref="VP72" ca="1" si="6681">IF(UZ72&lt;&gt;"",SUMPRODUCT((VK70:VK73=VK72)*(VF70:VF73=VF72)*(VD70:VD73=VD72)*(VH70:VH73=VH72)*(VI70:VI73&gt;VI72)),"")</f>
        <v>0</v>
      </c>
      <c r="VQ72" s="385">
        <f t="shared" ref="VQ72" ca="1" si="6682">IF(UZ72&lt;&gt;"",SUMPRODUCT((VK70:VK73=VK72)*(VF70:VF73=VF72)*(VD70:VD73=VD72)*(VH70:VH73=VH72)*(VI70:VI73=VI72)*(VJ70:VJ73&gt;VJ72)),"")</f>
        <v>1</v>
      </c>
      <c r="VR72" s="385">
        <f t="shared" ca="1" si="6376"/>
        <v>2</v>
      </c>
      <c r="VS72" s="385" t="str">
        <f t="shared" ref="VS72" ca="1" si="6683">IF(VT20&lt;&gt;"",SUMPRODUCT((WA18:WA21=WA20)*(VZ18:VZ21=VZ20)*(VX18:VX21=VX20)*(VY18:VY21=VY20)),"")</f>
        <v/>
      </c>
      <c r="VT72" s="385" t="str">
        <f t="shared" ref="VT72" ca="1" si="6684">IF(AND(VS72&lt;&gt;"",VS72&gt;1),VT20,"")</f>
        <v/>
      </c>
      <c r="VU72" s="385">
        <f ca="1">SUMPRODUCT((YE3:YE54=VT72)*(YH3:YH54=VT73)*(YI3:YI54="W"))+SUMPRODUCT((YE3:YE54=VT72)*(YH3:YH54=VT74)*(YI3:YI54="W"))+SUMPRODUCT((YE3:YE54=VT72)*(YH3:YH54=VT71)*(YI3:YI54="W"))+SUMPRODUCT((YE3:YE54=VT73)*(YH3:YH54=VT72)*(YJ3:YJ54="W"))+SUMPRODUCT((YE3:YE54=VT74)*(YH3:YH54=VT72)*(YJ3:YJ54="W"))+SUMPRODUCT((YE3:YE54=VT71)*(YH3:YH54=VT72)*(YJ3:YJ54="W"))</f>
        <v>0</v>
      </c>
      <c r="VV72" s="385">
        <f ca="1">SUMPRODUCT((YE3:YE54=VT72)*(YH3:YH54=VT73)*(YI3:YI54="D"))+SUMPRODUCT((YE3:YE54=VT72)*(YH3:YH54=VT74)*(YI3:YI54="D"))+SUMPRODUCT((YE3:YE54=VT72)*(YH3:YH54=VT71)*(YI3:YI54="D"))+SUMPRODUCT((YE3:YE54=VT73)*(YH3:YH54=VT72)*(YI3:YI54="D"))+SUMPRODUCT((YE3:YE54=VT74)*(YH3:YH54=VT72)*(YI3:YI54="D"))+SUMPRODUCT((YE3:YE54=VT71)*(YH3:YH54=VT72)*(YI3:YI54="D"))</f>
        <v>0</v>
      </c>
      <c r="VW72" s="385">
        <f ca="1">SUMPRODUCT((YE3:YE54=VT72)*(YH3:YH54=VT73)*(YI3:YI54="L"))+SUMPRODUCT((YE3:YE54=VT72)*(YH3:YH54=VT74)*(YI3:YI54="L"))+SUMPRODUCT((YE3:YE54=VT72)*(YH3:YH54=VT71)*(YI3:YI54="L"))+SUMPRODUCT((YE3:YE54=VT73)*(YH3:YH54=VT72)*(YJ3:YJ54="L"))+SUMPRODUCT((YE3:YE54=VT74)*(YH3:YH54=VT72)*(YJ3:YJ54="L"))+SUMPRODUCT((YE3:YE54=VT71)*(YH3:YH54=VT72)*(YJ3:YJ54="L"))</f>
        <v>0</v>
      </c>
      <c r="VX72" s="385">
        <f ca="1">SUMPRODUCT((YE3:YE54=VT72)*(YH3:YH54=VT73)*YF3:YF54)+SUMPRODUCT((YE3:YE54=VT72)*(YH3:YH54=VT74)*YF3:YF54)+SUMPRODUCT((YE3:YE54=VT72)*(YH3:YH54=VT70)*YF3:YF54)+SUMPRODUCT((YE3:YE54=VT72)*(YH3:YH54=VT71)*YF3:YF54)+SUMPRODUCT((YE3:YE54=VT73)*(YH3:YH54=VT72)*YG3:YG54)+SUMPRODUCT((YE3:YE54=VT74)*(YH3:YH54=VT72)*YG3:YG54)+SUMPRODUCT((YE3:YE54=VT70)*(YH3:YH54=VT72)*YG3:YG54)+SUMPRODUCT((YE3:YE54=VT71)*(YH3:YH54=VT72)*YG3:YG54)</f>
        <v>0</v>
      </c>
      <c r="VY72" s="385">
        <f ca="1">SUMPRODUCT((YE3:YE54=VT72)*(YH3:YH54=VT73)*YG3:YG54)+SUMPRODUCT((YE3:YE54=VT72)*(YH3:YH54=VT74)*YG3:YG54)+SUMPRODUCT((YE3:YE54=VT72)*(YH3:YH54=VT70)*YG3:YG54)+SUMPRODUCT((YE3:YE54=VT72)*(YH3:YH54=VT71)*YG3:YG54)+SUMPRODUCT((YE3:YE54=VT73)*(YH3:YH54=VT72)*YF3:YF54)+SUMPRODUCT((YE3:YE54=VT74)*(YH3:YH54=VT72)*YF3:YF54)+SUMPRODUCT((YE3:YE54=VT70)*(YH3:YH54=VT72)*YF3:YF54)+SUMPRODUCT((YE3:YE54=VT71)*(YH3:YH54=VT72)*YF3:YF54)</f>
        <v>0</v>
      </c>
      <c r="VZ72" s="385">
        <f t="shared" ca="1" si="6515"/>
        <v>1000</v>
      </c>
      <c r="WA72" s="385" t="str">
        <f t="shared" ca="1" si="6516"/>
        <v/>
      </c>
      <c r="WB72" s="385" t="str">
        <f ca="1">IF(VT72&lt;&gt;"",VLOOKUP(VT72,UG4:UM52,7,FALSE),"")</f>
        <v/>
      </c>
      <c r="WC72" s="385" t="str">
        <f ca="1">IF(VT72&lt;&gt;"",VLOOKUP(VT72,UG4:UM52,5,FALSE),"")</f>
        <v/>
      </c>
      <c r="WD72" s="385" t="str">
        <f ca="1">IF(VT72&lt;&gt;"",VLOOKUP(VT72,UG4:UO52,9,FALSE),"")</f>
        <v/>
      </c>
      <c r="WE72" s="385" t="str">
        <f t="shared" ca="1" si="6517"/>
        <v/>
      </c>
      <c r="WF72" s="385" t="str">
        <f t="shared" ref="WF72" ca="1" si="6685">IF(VT72&lt;&gt;"",RANK(WE72,WE70:WE73),"")</f>
        <v/>
      </c>
      <c r="WG72" s="385" t="str">
        <f t="shared" ref="WG72" ca="1" si="6686">IF(VT72&lt;&gt;"",SUMPRODUCT((WE70:WE73=WE72)*(VZ70:VZ73&gt;VZ72)),"")</f>
        <v/>
      </c>
      <c r="WH72" s="385" t="str">
        <f t="shared" ref="WH72" ca="1" si="6687">IF(VT72&lt;&gt;"",SUMPRODUCT((WE70:WE73=WE72)*(VZ70:VZ73=VZ72)*(VX70:VX73&gt;VX72)),"")</f>
        <v/>
      </c>
      <c r="WI72" s="385" t="str">
        <f t="shared" ref="WI72" ca="1" si="6688">IF(VT72&lt;&gt;"",SUMPRODUCT((WE70:WE73=WE72)*(VZ70:VZ73=VZ72)*(VX70:VX73=VX72)*(WB70:WB73&gt;WB72)),"")</f>
        <v/>
      </c>
      <c r="WJ72" s="385" t="str">
        <f t="shared" ref="WJ72" ca="1" si="6689">IF(VT72&lt;&gt;"",SUMPRODUCT((WE70:WE73=WE72)*(VZ70:VZ73=VZ72)*(VX70:VX73=VX72)*(WB70:WB73=WB72)*(WC70:WC73&gt;WC72)),"")</f>
        <v/>
      </c>
      <c r="WK72" s="385" t="str">
        <f t="shared" ref="WK72" ca="1" si="6690">IF(VT72&lt;&gt;"",SUMPRODUCT((WE70:WE73=WE72)*(VZ70:VZ73=VZ72)*(VX70:VX73=VX72)*(WB70:WB73=WB72)*(WC70:WC73=WC72)*(WD70:WD73&gt;WD72)),"")</f>
        <v/>
      </c>
      <c r="WL72" s="385" t="str">
        <f t="shared" ca="1" si="6524"/>
        <v/>
      </c>
      <c r="YT72" s="385">
        <f ca="1">IF(COUNTIF(YT18:YT21,4)=4,1,SUMPRODUCT((YT18:YT21=YT20)*(YS18:YS21=YS20)*(YQ18:YQ21&gt;YQ20))+1)</f>
        <v>1</v>
      </c>
      <c r="ZE72" s="385">
        <f t="shared" ref="ZE72" ca="1" si="6691">IF(ZF20&lt;&gt;"",SUMPRODUCT((ZM18:ZM21=ZM20)*(ZL18:ZL21=ZL20)*(ZJ18:ZJ21=ZJ20)*(ZK18:ZK21=ZK20)),"")</f>
        <v>4</v>
      </c>
      <c r="ZF72" s="385" t="str">
        <f t="shared" ref="ZF72" ca="1" si="6692">IF(AND(ZE72&lt;&gt;"",ZE72&gt;1),ZF20,"")</f>
        <v>Sweden</v>
      </c>
      <c r="ZG72" s="385">
        <f ca="1">SUMPRODUCT((ACK3:ACK54=ZF72)*(ACN3:ACN54=ZF73)*(ACO3:ACO54="W"))+SUMPRODUCT((ACK3:ACK54=ZF72)*(ACN3:ACN54=ZF74)*(ACO3:ACO54="W"))+SUMPRODUCT((ACK3:ACK54=ZF72)*(ACN3:ACN54=ZF70)*(ACO3:ACO54="W"))+SUMPRODUCT((ACK3:ACK54=ZF72)*(ACN3:ACN54=ZF71)*(ACO3:ACO54="W"))+SUMPRODUCT((ACK3:ACK54=ZF73)*(ACN3:ACN54=ZF72)*(ACP3:ACP54="W"))+SUMPRODUCT((ACK3:ACK54=ZF74)*(ACN3:ACN54=ZF72)*(ACP3:ACP54="W"))+SUMPRODUCT((ACK3:ACK54=ZF70)*(ACN3:ACN54=ZF72)*(ACP3:ACP54="W"))+SUMPRODUCT((ACK3:ACK54=ZF71)*(ACN3:ACN54=ZF72)*(ACP3:ACP54="W"))</f>
        <v>0</v>
      </c>
      <c r="ZH72" s="385">
        <f ca="1">SUMPRODUCT((ACK3:ACK54=ZF72)*(ACN3:ACN54=ZF73)*(ACO3:ACO54="D"))+SUMPRODUCT((ACK3:ACK54=ZF72)*(ACN3:ACN54=ZF74)*(ACO3:ACO54="D"))+SUMPRODUCT((ACK3:ACK54=ZF72)*(ACN3:ACN54=ZF70)*(ACO3:ACO54="D"))+SUMPRODUCT((ACK3:ACK54=ZF72)*(ACN3:ACN54=ZF71)*(ACO3:ACO54="D"))+SUMPRODUCT((ACK3:ACK54=ZF73)*(ACN3:ACN54=ZF72)*(ACO3:ACO54="D"))+SUMPRODUCT((ACK3:ACK54=ZF74)*(ACN3:ACN54=ZF72)*(ACO3:ACO54="D"))+SUMPRODUCT((ACK3:ACK54=ZF70)*(ACN3:ACN54=ZF72)*(ACO3:ACO54="D"))+SUMPRODUCT((ACK3:ACK54=ZF71)*(ACN3:ACN54=ZF72)*(ACO3:ACO54="D"))</f>
        <v>0</v>
      </c>
      <c r="ZI72" s="385">
        <f ca="1">SUMPRODUCT((ACK3:ACK54=ZF72)*(ACN3:ACN54=ZF73)*(ACO3:ACO54="L"))+SUMPRODUCT((ACK3:ACK54=ZF72)*(ACN3:ACN54=ZF74)*(ACO3:ACO54="L"))+SUMPRODUCT((ACK3:ACK54=ZF72)*(ACN3:ACN54=ZF70)*(ACO3:ACO54="L"))+SUMPRODUCT((ACK3:ACK54=ZF72)*(ACN3:ACN54=ZF71)*(ACO3:ACO54="L"))+SUMPRODUCT((ACK3:ACK54=ZF73)*(ACN3:ACN54=ZF72)*(ACP3:ACP54="L"))+SUMPRODUCT((ACK3:ACK54=ZF74)*(ACN3:ACN54=ZF72)*(ACP3:ACP54="L"))+SUMPRODUCT((ACK3:ACK54=ZF70)*(ACN3:ACN54=ZF72)*(ACP3:ACP54="L"))+SUMPRODUCT((ACK3:ACK54=ZF71)*(ACN3:ACN54=ZF72)*(ACP3:ACP54="L"))</f>
        <v>0</v>
      </c>
      <c r="ZJ72" s="385">
        <f ca="1">SUMPRODUCT((ACK3:ACK54=ZF72)*(ACN3:ACN54=ZF73)*ACL3:ACL54)+SUMPRODUCT((ACK3:ACK54=ZF72)*(ACN3:ACN54=ZF74)*ACL3:ACL54)+SUMPRODUCT((ACK3:ACK54=ZF72)*(ACN3:ACN54=ZF70)*ACL3:ACL54)+SUMPRODUCT((ACK3:ACK54=ZF72)*(ACN3:ACN54=ZF71)*ACL3:ACL54)+SUMPRODUCT((ACK3:ACK54=ZF73)*(ACN3:ACN54=ZF72)*ACM3:ACM54)+SUMPRODUCT((ACK3:ACK54=ZF74)*(ACN3:ACN54=ZF72)*ACM3:ACM54)+SUMPRODUCT((ACK3:ACK54=ZF70)*(ACN3:ACN54=ZF72)*ACM3:ACM54)+SUMPRODUCT((ACK3:ACK54=ZF71)*(ACN3:ACN54=ZF72)*ACM3:ACM54)</f>
        <v>0</v>
      </c>
      <c r="ZK72" s="385">
        <f ca="1">SUMPRODUCT((ACK3:ACK54=ZF72)*(ACN3:ACN54=ZF73)*ACM3:ACM54)+SUMPRODUCT((ACK3:ACK54=ZF72)*(ACN3:ACN54=ZF74)*ACM3:ACM54)+SUMPRODUCT((ACK3:ACK54=ZF72)*(ACN3:ACN54=ZF70)*ACM3:ACM54)+SUMPRODUCT((ACK3:ACK54=ZF72)*(ACN3:ACN54=ZF71)*ACM3:ACM54)+SUMPRODUCT((ACK3:ACK54=ZF73)*(ACN3:ACN54=ZF72)*ACL3:ACL54)+SUMPRODUCT((ACK3:ACK54=ZF74)*(ACN3:ACN54=ZF72)*ACL3:ACL54)+SUMPRODUCT((ACK3:ACK54=ZF70)*(ACN3:ACN54=ZF72)*ACL3:ACL54)+SUMPRODUCT((ACK3:ACK54=ZF71)*(ACN3:ACN54=ZF72)*ACL3:ACL54)</f>
        <v>0</v>
      </c>
      <c r="ZL72" s="385">
        <f t="shared" ca="1" si="6379"/>
        <v>1000</v>
      </c>
      <c r="ZM72" s="385">
        <f t="shared" ca="1" si="6380"/>
        <v>0</v>
      </c>
      <c r="ZN72" s="385">
        <f ca="1">IF(ZF72&lt;&gt;"",VLOOKUP(ZF72,YM4:YS52,7,FALSE),"")</f>
        <v>1000</v>
      </c>
      <c r="ZO72" s="385">
        <f ca="1">IF(ZF72&lt;&gt;"",VLOOKUP(ZF72,YM4:YS52,5,FALSE),"")</f>
        <v>0</v>
      </c>
      <c r="ZP72" s="385">
        <f ca="1">IF(ZF72&lt;&gt;"",VLOOKUP(ZF72,YM4:YU52,9,FALSE),"")</f>
        <v>22</v>
      </c>
      <c r="ZQ72" s="385">
        <f t="shared" ca="1" si="6381"/>
        <v>0</v>
      </c>
      <c r="ZR72" s="385">
        <f t="shared" ref="ZR72" ca="1" si="6693">IF(ZF72&lt;&gt;"",RANK(ZQ72,ZQ70:ZQ73),"")</f>
        <v>1</v>
      </c>
      <c r="ZS72" s="385">
        <f t="shared" ref="ZS72" ca="1" si="6694">IF(ZF72&lt;&gt;"",SUMPRODUCT((ZQ70:ZQ73=ZQ72)*(ZL70:ZL73&gt;ZL72)),"")</f>
        <v>0</v>
      </c>
      <c r="ZT72" s="385">
        <f t="shared" ref="ZT72" ca="1" si="6695">IF(ZF72&lt;&gt;"",SUMPRODUCT((ZQ70:ZQ73=ZQ72)*(ZL70:ZL73=ZL72)*(ZJ70:ZJ73&gt;ZJ72)),"")</f>
        <v>0</v>
      </c>
      <c r="ZU72" s="385">
        <f t="shared" ref="ZU72" ca="1" si="6696">IF(ZF72&lt;&gt;"",SUMPRODUCT((ZQ70:ZQ73=ZQ72)*(ZL70:ZL73=ZL72)*(ZJ70:ZJ73=ZJ72)*(ZN70:ZN73&gt;ZN72)),"")</f>
        <v>0</v>
      </c>
      <c r="ZV72" s="385">
        <f t="shared" ref="ZV72" ca="1" si="6697">IF(ZF72&lt;&gt;"",SUMPRODUCT((ZQ70:ZQ73=ZQ72)*(ZL70:ZL73=ZL72)*(ZJ70:ZJ73=ZJ72)*(ZN70:ZN73=ZN72)*(ZO70:ZO73&gt;ZO72)),"")</f>
        <v>0</v>
      </c>
      <c r="ZW72" s="385">
        <f t="shared" ref="ZW72" ca="1" si="6698">IF(ZF72&lt;&gt;"",SUMPRODUCT((ZQ70:ZQ73=ZQ72)*(ZL70:ZL73=ZL72)*(ZJ70:ZJ73=ZJ72)*(ZN70:ZN73=ZN72)*(ZO70:ZO73=ZO72)*(ZP70:ZP73&gt;ZP72)),"")</f>
        <v>1</v>
      </c>
      <c r="ZX72" s="385">
        <f t="shared" ca="1" si="6388"/>
        <v>2</v>
      </c>
      <c r="ZY72" s="385" t="str">
        <f t="shared" ref="ZY72" ca="1" si="6699">IF(ZZ20&lt;&gt;"",SUMPRODUCT((AAG18:AAG21=AAG20)*(AAF18:AAF21=AAF20)*(AAD18:AAD21=AAD20)*(AAE18:AAE21=AAE20)),"")</f>
        <v/>
      </c>
      <c r="ZZ72" s="385" t="str">
        <f t="shared" ref="ZZ72" ca="1" si="6700">IF(AND(ZY72&lt;&gt;"",ZY72&gt;1),ZZ20,"")</f>
        <v/>
      </c>
      <c r="AAA72" s="385">
        <f ca="1">SUMPRODUCT((ACK3:ACK54=ZZ72)*(ACN3:ACN54=ZZ73)*(ACO3:ACO54="W"))+SUMPRODUCT((ACK3:ACK54=ZZ72)*(ACN3:ACN54=ZZ74)*(ACO3:ACO54="W"))+SUMPRODUCT((ACK3:ACK54=ZZ72)*(ACN3:ACN54=ZZ71)*(ACO3:ACO54="W"))+SUMPRODUCT((ACK3:ACK54=ZZ73)*(ACN3:ACN54=ZZ72)*(ACP3:ACP54="W"))+SUMPRODUCT((ACK3:ACK54=ZZ74)*(ACN3:ACN54=ZZ72)*(ACP3:ACP54="W"))+SUMPRODUCT((ACK3:ACK54=ZZ71)*(ACN3:ACN54=ZZ72)*(ACP3:ACP54="W"))</f>
        <v>0</v>
      </c>
      <c r="AAB72" s="385">
        <f ca="1">SUMPRODUCT((ACK3:ACK54=ZZ72)*(ACN3:ACN54=ZZ73)*(ACO3:ACO54="D"))+SUMPRODUCT((ACK3:ACK54=ZZ72)*(ACN3:ACN54=ZZ74)*(ACO3:ACO54="D"))+SUMPRODUCT((ACK3:ACK54=ZZ72)*(ACN3:ACN54=ZZ71)*(ACO3:ACO54="D"))+SUMPRODUCT((ACK3:ACK54=ZZ73)*(ACN3:ACN54=ZZ72)*(ACO3:ACO54="D"))+SUMPRODUCT((ACK3:ACK54=ZZ74)*(ACN3:ACN54=ZZ72)*(ACO3:ACO54="D"))+SUMPRODUCT((ACK3:ACK54=ZZ71)*(ACN3:ACN54=ZZ72)*(ACO3:ACO54="D"))</f>
        <v>0</v>
      </c>
      <c r="AAC72" s="385">
        <f ca="1">SUMPRODUCT((ACK3:ACK54=ZZ72)*(ACN3:ACN54=ZZ73)*(ACO3:ACO54="L"))+SUMPRODUCT((ACK3:ACK54=ZZ72)*(ACN3:ACN54=ZZ74)*(ACO3:ACO54="L"))+SUMPRODUCT((ACK3:ACK54=ZZ72)*(ACN3:ACN54=ZZ71)*(ACO3:ACO54="L"))+SUMPRODUCT((ACK3:ACK54=ZZ73)*(ACN3:ACN54=ZZ72)*(ACP3:ACP54="L"))+SUMPRODUCT((ACK3:ACK54=ZZ74)*(ACN3:ACN54=ZZ72)*(ACP3:ACP54="L"))+SUMPRODUCT((ACK3:ACK54=ZZ71)*(ACN3:ACN54=ZZ72)*(ACP3:ACP54="L"))</f>
        <v>0</v>
      </c>
      <c r="AAD72" s="385">
        <f ca="1">SUMPRODUCT((ACK3:ACK54=ZZ72)*(ACN3:ACN54=ZZ73)*ACL3:ACL54)+SUMPRODUCT((ACK3:ACK54=ZZ72)*(ACN3:ACN54=ZZ74)*ACL3:ACL54)+SUMPRODUCT((ACK3:ACK54=ZZ72)*(ACN3:ACN54=ZZ70)*ACL3:ACL54)+SUMPRODUCT((ACK3:ACK54=ZZ72)*(ACN3:ACN54=ZZ71)*ACL3:ACL54)+SUMPRODUCT((ACK3:ACK54=ZZ73)*(ACN3:ACN54=ZZ72)*ACM3:ACM54)+SUMPRODUCT((ACK3:ACK54=ZZ74)*(ACN3:ACN54=ZZ72)*ACM3:ACM54)+SUMPRODUCT((ACK3:ACK54=ZZ70)*(ACN3:ACN54=ZZ72)*ACM3:ACM54)+SUMPRODUCT((ACK3:ACK54=ZZ71)*(ACN3:ACN54=ZZ72)*ACM3:ACM54)</f>
        <v>0</v>
      </c>
      <c r="AAE72" s="385">
        <f ca="1">SUMPRODUCT((ACK3:ACK54=ZZ72)*(ACN3:ACN54=ZZ73)*ACM3:ACM54)+SUMPRODUCT((ACK3:ACK54=ZZ72)*(ACN3:ACN54=ZZ74)*ACM3:ACM54)+SUMPRODUCT((ACK3:ACK54=ZZ72)*(ACN3:ACN54=ZZ70)*ACM3:ACM54)+SUMPRODUCT((ACK3:ACK54=ZZ72)*(ACN3:ACN54=ZZ71)*ACM3:ACM54)+SUMPRODUCT((ACK3:ACK54=ZZ73)*(ACN3:ACN54=ZZ72)*ACL3:ACL54)+SUMPRODUCT((ACK3:ACK54=ZZ74)*(ACN3:ACN54=ZZ72)*ACL3:ACL54)+SUMPRODUCT((ACK3:ACK54=ZZ70)*(ACN3:ACN54=ZZ72)*ACL3:ACL54)+SUMPRODUCT((ACK3:ACK54=ZZ71)*(ACN3:ACN54=ZZ72)*ACL3:ACL54)</f>
        <v>0</v>
      </c>
      <c r="AAF72" s="385">
        <f t="shared" ca="1" si="6535"/>
        <v>1000</v>
      </c>
      <c r="AAG72" s="385" t="str">
        <f t="shared" ca="1" si="6536"/>
        <v/>
      </c>
      <c r="AAH72" s="385" t="str">
        <f ca="1">IF(ZZ72&lt;&gt;"",VLOOKUP(ZZ72,YM4:YS52,7,FALSE),"")</f>
        <v/>
      </c>
      <c r="AAI72" s="385" t="str">
        <f ca="1">IF(ZZ72&lt;&gt;"",VLOOKUP(ZZ72,YM4:YS52,5,FALSE),"")</f>
        <v/>
      </c>
      <c r="AAJ72" s="385" t="str">
        <f ca="1">IF(ZZ72&lt;&gt;"",VLOOKUP(ZZ72,YM4:YU52,9,FALSE),"")</f>
        <v/>
      </c>
      <c r="AAK72" s="385" t="str">
        <f t="shared" ca="1" si="6537"/>
        <v/>
      </c>
      <c r="AAL72" s="385" t="str">
        <f t="shared" ref="AAL72" ca="1" si="6701">IF(ZZ72&lt;&gt;"",RANK(AAK72,AAK70:AAK73),"")</f>
        <v/>
      </c>
      <c r="AAM72" s="385" t="str">
        <f t="shared" ref="AAM72" ca="1" si="6702">IF(ZZ72&lt;&gt;"",SUMPRODUCT((AAK70:AAK73=AAK72)*(AAF70:AAF73&gt;AAF72)),"")</f>
        <v/>
      </c>
      <c r="AAN72" s="385" t="str">
        <f t="shared" ref="AAN72" ca="1" si="6703">IF(ZZ72&lt;&gt;"",SUMPRODUCT((AAK70:AAK73=AAK72)*(AAF70:AAF73=AAF72)*(AAD70:AAD73&gt;AAD72)),"")</f>
        <v/>
      </c>
      <c r="AAO72" s="385" t="str">
        <f t="shared" ref="AAO72" ca="1" si="6704">IF(ZZ72&lt;&gt;"",SUMPRODUCT((AAK70:AAK73=AAK72)*(AAF70:AAF73=AAF72)*(AAD70:AAD73=AAD72)*(AAH70:AAH73&gt;AAH72)),"")</f>
        <v/>
      </c>
      <c r="AAP72" s="385" t="str">
        <f t="shared" ref="AAP72" ca="1" si="6705">IF(ZZ72&lt;&gt;"",SUMPRODUCT((AAK70:AAK73=AAK72)*(AAF70:AAF73=AAF72)*(AAD70:AAD73=AAD72)*(AAH70:AAH73=AAH72)*(AAI70:AAI73&gt;AAI72)),"")</f>
        <v/>
      </c>
      <c r="AAQ72" s="385" t="str">
        <f t="shared" ref="AAQ72" ca="1" si="6706">IF(ZZ72&lt;&gt;"",SUMPRODUCT((AAK70:AAK73=AAK72)*(AAF70:AAF73=AAF72)*(AAD70:AAD73=AAD72)*(AAH70:AAH73=AAH72)*(AAI70:AAI73=AAI72)*(AAJ70:AAJ73&gt;AAJ72)),"")</f>
        <v/>
      </c>
      <c r="AAR72" s="385" t="str">
        <f t="shared" ca="1" si="6544"/>
        <v/>
      </c>
      <c r="ACZ72" s="385">
        <f ca="1">IF(COUNTIF(ACZ18:ACZ21,4)=4,1,SUMPRODUCT((ACZ18:ACZ21=ACZ20)*(ACY18:ACY21=ACY20)*(ACW18:ACW21&gt;ACW20))+1)</f>
        <v>1</v>
      </c>
      <c r="ADK72" s="385">
        <f t="shared" ref="ADK72" ca="1" si="6707">IF(ADL20&lt;&gt;"",SUMPRODUCT((ADS18:ADS21=ADS20)*(ADR18:ADR21=ADR20)*(ADP18:ADP21=ADP20)*(ADQ18:ADQ21=ADQ20)),"")</f>
        <v>4</v>
      </c>
      <c r="ADL72" s="385" t="str">
        <f t="shared" ref="ADL72" ca="1" si="6708">IF(AND(ADK72&lt;&gt;"",ADK72&gt;1),ADL20,"")</f>
        <v>Sweden</v>
      </c>
      <c r="ADM72" s="385">
        <f ca="1">SUMPRODUCT((AGQ3:AGQ54=ADL72)*(AGT3:AGT54=ADL73)*(AGU3:AGU54="W"))+SUMPRODUCT((AGQ3:AGQ54=ADL72)*(AGT3:AGT54=ADL74)*(AGU3:AGU54="W"))+SUMPRODUCT((AGQ3:AGQ54=ADL72)*(AGT3:AGT54=ADL70)*(AGU3:AGU54="W"))+SUMPRODUCT((AGQ3:AGQ54=ADL72)*(AGT3:AGT54=ADL71)*(AGU3:AGU54="W"))+SUMPRODUCT((AGQ3:AGQ54=ADL73)*(AGT3:AGT54=ADL72)*(AGV3:AGV54="W"))+SUMPRODUCT((AGQ3:AGQ54=ADL74)*(AGT3:AGT54=ADL72)*(AGV3:AGV54="W"))+SUMPRODUCT((AGQ3:AGQ54=ADL70)*(AGT3:AGT54=ADL72)*(AGV3:AGV54="W"))+SUMPRODUCT((AGQ3:AGQ54=ADL71)*(AGT3:AGT54=ADL72)*(AGV3:AGV54="W"))</f>
        <v>0</v>
      </c>
      <c r="ADN72" s="385">
        <f ca="1">SUMPRODUCT((AGQ3:AGQ54=ADL72)*(AGT3:AGT54=ADL73)*(AGU3:AGU54="D"))+SUMPRODUCT((AGQ3:AGQ54=ADL72)*(AGT3:AGT54=ADL74)*(AGU3:AGU54="D"))+SUMPRODUCT((AGQ3:AGQ54=ADL72)*(AGT3:AGT54=ADL70)*(AGU3:AGU54="D"))+SUMPRODUCT((AGQ3:AGQ54=ADL72)*(AGT3:AGT54=ADL71)*(AGU3:AGU54="D"))+SUMPRODUCT((AGQ3:AGQ54=ADL73)*(AGT3:AGT54=ADL72)*(AGU3:AGU54="D"))+SUMPRODUCT((AGQ3:AGQ54=ADL74)*(AGT3:AGT54=ADL72)*(AGU3:AGU54="D"))+SUMPRODUCT((AGQ3:AGQ54=ADL70)*(AGT3:AGT54=ADL72)*(AGU3:AGU54="D"))+SUMPRODUCT((AGQ3:AGQ54=ADL71)*(AGT3:AGT54=ADL72)*(AGU3:AGU54="D"))</f>
        <v>0</v>
      </c>
      <c r="ADO72" s="385">
        <f ca="1">SUMPRODUCT((AGQ3:AGQ54=ADL72)*(AGT3:AGT54=ADL73)*(AGU3:AGU54="L"))+SUMPRODUCT((AGQ3:AGQ54=ADL72)*(AGT3:AGT54=ADL74)*(AGU3:AGU54="L"))+SUMPRODUCT((AGQ3:AGQ54=ADL72)*(AGT3:AGT54=ADL70)*(AGU3:AGU54="L"))+SUMPRODUCT((AGQ3:AGQ54=ADL72)*(AGT3:AGT54=ADL71)*(AGU3:AGU54="L"))+SUMPRODUCT((AGQ3:AGQ54=ADL73)*(AGT3:AGT54=ADL72)*(AGV3:AGV54="L"))+SUMPRODUCT((AGQ3:AGQ54=ADL74)*(AGT3:AGT54=ADL72)*(AGV3:AGV54="L"))+SUMPRODUCT((AGQ3:AGQ54=ADL70)*(AGT3:AGT54=ADL72)*(AGV3:AGV54="L"))+SUMPRODUCT((AGQ3:AGQ54=ADL71)*(AGT3:AGT54=ADL72)*(AGV3:AGV54="L"))</f>
        <v>0</v>
      </c>
      <c r="ADP72" s="385">
        <f ca="1">SUMPRODUCT((AGQ3:AGQ54=ADL72)*(AGT3:AGT54=ADL73)*AGR3:AGR54)+SUMPRODUCT((AGQ3:AGQ54=ADL72)*(AGT3:AGT54=ADL74)*AGR3:AGR54)+SUMPRODUCT((AGQ3:AGQ54=ADL72)*(AGT3:AGT54=ADL70)*AGR3:AGR54)+SUMPRODUCT((AGQ3:AGQ54=ADL72)*(AGT3:AGT54=ADL71)*AGR3:AGR54)+SUMPRODUCT((AGQ3:AGQ54=ADL73)*(AGT3:AGT54=ADL72)*AGS3:AGS54)+SUMPRODUCT((AGQ3:AGQ54=ADL74)*(AGT3:AGT54=ADL72)*AGS3:AGS54)+SUMPRODUCT((AGQ3:AGQ54=ADL70)*(AGT3:AGT54=ADL72)*AGS3:AGS54)+SUMPRODUCT((AGQ3:AGQ54=ADL71)*(AGT3:AGT54=ADL72)*AGS3:AGS54)</f>
        <v>0</v>
      </c>
      <c r="ADQ72" s="385">
        <f ca="1">SUMPRODUCT((AGQ3:AGQ54=ADL72)*(AGT3:AGT54=ADL73)*AGS3:AGS54)+SUMPRODUCT((AGQ3:AGQ54=ADL72)*(AGT3:AGT54=ADL74)*AGS3:AGS54)+SUMPRODUCT((AGQ3:AGQ54=ADL72)*(AGT3:AGT54=ADL70)*AGS3:AGS54)+SUMPRODUCT((AGQ3:AGQ54=ADL72)*(AGT3:AGT54=ADL71)*AGS3:AGS54)+SUMPRODUCT((AGQ3:AGQ54=ADL73)*(AGT3:AGT54=ADL72)*AGR3:AGR54)+SUMPRODUCT((AGQ3:AGQ54=ADL74)*(AGT3:AGT54=ADL72)*AGR3:AGR54)+SUMPRODUCT((AGQ3:AGQ54=ADL70)*(AGT3:AGT54=ADL72)*AGR3:AGR54)+SUMPRODUCT((AGQ3:AGQ54=ADL71)*(AGT3:AGT54=ADL72)*AGR3:AGR54)</f>
        <v>0</v>
      </c>
      <c r="ADR72" s="385">
        <f t="shared" ca="1" si="6391"/>
        <v>1000</v>
      </c>
      <c r="ADS72" s="385">
        <f t="shared" ca="1" si="6392"/>
        <v>0</v>
      </c>
      <c r="ADT72" s="385">
        <f ca="1">IF(ADL72&lt;&gt;"",VLOOKUP(ADL72,ACS4:ACY52,7,FALSE),"")</f>
        <v>1000</v>
      </c>
      <c r="ADU72" s="385">
        <f ca="1">IF(ADL72&lt;&gt;"",VLOOKUP(ADL72,ACS4:ACY52,5,FALSE),"")</f>
        <v>0</v>
      </c>
      <c r="ADV72" s="385">
        <f ca="1">IF(ADL72&lt;&gt;"",VLOOKUP(ADL72,ACS4:ADA52,9,FALSE),"")</f>
        <v>22</v>
      </c>
      <c r="ADW72" s="385">
        <f t="shared" ca="1" si="6393"/>
        <v>0</v>
      </c>
      <c r="ADX72" s="385">
        <f t="shared" ref="ADX72" ca="1" si="6709">IF(ADL72&lt;&gt;"",RANK(ADW72,ADW70:ADW73),"")</f>
        <v>1</v>
      </c>
      <c r="ADY72" s="385">
        <f t="shared" ref="ADY72" ca="1" si="6710">IF(ADL72&lt;&gt;"",SUMPRODUCT((ADW70:ADW73=ADW72)*(ADR70:ADR73&gt;ADR72)),"")</f>
        <v>0</v>
      </c>
      <c r="ADZ72" s="385">
        <f t="shared" ref="ADZ72" ca="1" si="6711">IF(ADL72&lt;&gt;"",SUMPRODUCT((ADW70:ADW73=ADW72)*(ADR70:ADR73=ADR72)*(ADP70:ADP73&gt;ADP72)),"")</f>
        <v>0</v>
      </c>
      <c r="AEA72" s="385">
        <f t="shared" ref="AEA72" ca="1" si="6712">IF(ADL72&lt;&gt;"",SUMPRODUCT((ADW70:ADW73=ADW72)*(ADR70:ADR73=ADR72)*(ADP70:ADP73=ADP72)*(ADT70:ADT73&gt;ADT72)),"")</f>
        <v>0</v>
      </c>
      <c r="AEB72" s="385">
        <f t="shared" ref="AEB72" ca="1" si="6713">IF(ADL72&lt;&gt;"",SUMPRODUCT((ADW70:ADW73=ADW72)*(ADR70:ADR73=ADR72)*(ADP70:ADP73=ADP72)*(ADT70:ADT73=ADT72)*(ADU70:ADU73&gt;ADU72)),"")</f>
        <v>0</v>
      </c>
      <c r="AEC72" s="385">
        <f t="shared" ref="AEC72" ca="1" si="6714">IF(ADL72&lt;&gt;"",SUMPRODUCT((ADW70:ADW73=ADW72)*(ADR70:ADR73=ADR72)*(ADP70:ADP73=ADP72)*(ADT70:ADT73=ADT72)*(ADU70:ADU73=ADU72)*(ADV70:ADV73&gt;ADV72)),"")</f>
        <v>1</v>
      </c>
      <c r="AED72" s="385">
        <f t="shared" ca="1" si="6400"/>
        <v>2</v>
      </c>
      <c r="AEE72" s="385" t="str">
        <f t="shared" ref="AEE72" ca="1" si="6715">IF(AEF20&lt;&gt;"",SUMPRODUCT((AEM18:AEM21=AEM20)*(AEL18:AEL21=AEL20)*(AEJ18:AEJ21=AEJ20)*(AEK18:AEK21=AEK20)),"")</f>
        <v/>
      </c>
      <c r="AEF72" s="385" t="str">
        <f t="shared" ref="AEF72" ca="1" si="6716">IF(AND(AEE72&lt;&gt;"",AEE72&gt;1),AEF20,"")</f>
        <v/>
      </c>
      <c r="AEG72" s="385">
        <f ca="1">SUMPRODUCT((AGQ3:AGQ54=AEF72)*(AGT3:AGT54=AEF73)*(AGU3:AGU54="W"))+SUMPRODUCT((AGQ3:AGQ54=AEF72)*(AGT3:AGT54=AEF74)*(AGU3:AGU54="W"))+SUMPRODUCT((AGQ3:AGQ54=AEF72)*(AGT3:AGT54=AEF71)*(AGU3:AGU54="W"))+SUMPRODUCT((AGQ3:AGQ54=AEF73)*(AGT3:AGT54=AEF72)*(AGV3:AGV54="W"))+SUMPRODUCT((AGQ3:AGQ54=AEF74)*(AGT3:AGT54=AEF72)*(AGV3:AGV54="W"))+SUMPRODUCT((AGQ3:AGQ54=AEF71)*(AGT3:AGT54=AEF72)*(AGV3:AGV54="W"))</f>
        <v>0</v>
      </c>
      <c r="AEH72" s="385">
        <f ca="1">SUMPRODUCT((AGQ3:AGQ54=AEF72)*(AGT3:AGT54=AEF73)*(AGU3:AGU54="D"))+SUMPRODUCT((AGQ3:AGQ54=AEF72)*(AGT3:AGT54=AEF74)*(AGU3:AGU54="D"))+SUMPRODUCT((AGQ3:AGQ54=AEF72)*(AGT3:AGT54=AEF71)*(AGU3:AGU54="D"))+SUMPRODUCT((AGQ3:AGQ54=AEF73)*(AGT3:AGT54=AEF72)*(AGU3:AGU54="D"))+SUMPRODUCT((AGQ3:AGQ54=AEF74)*(AGT3:AGT54=AEF72)*(AGU3:AGU54="D"))+SUMPRODUCT((AGQ3:AGQ54=AEF71)*(AGT3:AGT54=AEF72)*(AGU3:AGU54="D"))</f>
        <v>0</v>
      </c>
      <c r="AEI72" s="385">
        <f ca="1">SUMPRODUCT((AGQ3:AGQ54=AEF72)*(AGT3:AGT54=AEF73)*(AGU3:AGU54="L"))+SUMPRODUCT((AGQ3:AGQ54=AEF72)*(AGT3:AGT54=AEF74)*(AGU3:AGU54="L"))+SUMPRODUCT((AGQ3:AGQ54=AEF72)*(AGT3:AGT54=AEF71)*(AGU3:AGU54="L"))+SUMPRODUCT((AGQ3:AGQ54=AEF73)*(AGT3:AGT54=AEF72)*(AGV3:AGV54="L"))+SUMPRODUCT((AGQ3:AGQ54=AEF74)*(AGT3:AGT54=AEF72)*(AGV3:AGV54="L"))+SUMPRODUCT((AGQ3:AGQ54=AEF71)*(AGT3:AGT54=AEF72)*(AGV3:AGV54="L"))</f>
        <v>0</v>
      </c>
      <c r="AEJ72" s="385">
        <f ca="1">SUMPRODUCT((AGQ3:AGQ54=AEF72)*(AGT3:AGT54=AEF73)*AGR3:AGR54)+SUMPRODUCT((AGQ3:AGQ54=AEF72)*(AGT3:AGT54=AEF74)*AGR3:AGR54)+SUMPRODUCT((AGQ3:AGQ54=AEF72)*(AGT3:AGT54=AEF70)*AGR3:AGR54)+SUMPRODUCT((AGQ3:AGQ54=AEF72)*(AGT3:AGT54=AEF71)*AGR3:AGR54)+SUMPRODUCT((AGQ3:AGQ54=AEF73)*(AGT3:AGT54=AEF72)*AGS3:AGS54)+SUMPRODUCT((AGQ3:AGQ54=AEF74)*(AGT3:AGT54=AEF72)*AGS3:AGS54)+SUMPRODUCT((AGQ3:AGQ54=AEF70)*(AGT3:AGT54=AEF72)*AGS3:AGS54)+SUMPRODUCT((AGQ3:AGQ54=AEF71)*(AGT3:AGT54=AEF72)*AGS3:AGS54)</f>
        <v>0</v>
      </c>
      <c r="AEK72" s="385">
        <f ca="1">SUMPRODUCT((AGQ3:AGQ54=AEF72)*(AGT3:AGT54=AEF73)*AGS3:AGS54)+SUMPRODUCT((AGQ3:AGQ54=AEF72)*(AGT3:AGT54=AEF74)*AGS3:AGS54)+SUMPRODUCT((AGQ3:AGQ54=AEF72)*(AGT3:AGT54=AEF70)*AGS3:AGS54)+SUMPRODUCT((AGQ3:AGQ54=AEF72)*(AGT3:AGT54=AEF71)*AGS3:AGS54)+SUMPRODUCT((AGQ3:AGQ54=AEF73)*(AGT3:AGT54=AEF72)*AGR3:AGR54)+SUMPRODUCT((AGQ3:AGQ54=AEF74)*(AGT3:AGT54=AEF72)*AGR3:AGR54)+SUMPRODUCT((AGQ3:AGQ54=AEF70)*(AGT3:AGT54=AEF72)*AGR3:AGR54)+SUMPRODUCT((AGQ3:AGQ54=AEF71)*(AGT3:AGT54=AEF72)*AGR3:AGR54)</f>
        <v>0</v>
      </c>
      <c r="AEL72" s="385">
        <f t="shared" ca="1" si="6555"/>
        <v>1000</v>
      </c>
      <c r="AEM72" s="385" t="str">
        <f t="shared" ca="1" si="6556"/>
        <v/>
      </c>
      <c r="AEN72" s="385" t="str">
        <f ca="1">IF(AEF72&lt;&gt;"",VLOOKUP(AEF72,ACS4:ACY52,7,FALSE),"")</f>
        <v/>
      </c>
      <c r="AEO72" s="385" t="str">
        <f ca="1">IF(AEF72&lt;&gt;"",VLOOKUP(AEF72,ACS4:ACY52,5,FALSE),"")</f>
        <v/>
      </c>
      <c r="AEP72" s="385" t="str">
        <f ca="1">IF(AEF72&lt;&gt;"",VLOOKUP(AEF72,ACS4:ADA52,9,FALSE),"")</f>
        <v/>
      </c>
      <c r="AEQ72" s="385" t="str">
        <f t="shared" ca="1" si="6557"/>
        <v/>
      </c>
      <c r="AER72" s="385" t="str">
        <f t="shared" ref="AER72" ca="1" si="6717">IF(AEF72&lt;&gt;"",RANK(AEQ72,AEQ70:AEQ73),"")</f>
        <v/>
      </c>
      <c r="AES72" s="385" t="str">
        <f t="shared" ref="AES72" ca="1" si="6718">IF(AEF72&lt;&gt;"",SUMPRODUCT((AEQ70:AEQ73=AEQ72)*(AEL70:AEL73&gt;AEL72)),"")</f>
        <v/>
      </c>
      <c r="AET72" s="385" t="str">
        <f t="shared" ref="AET72" ca="1" si="6719">IF(AEF72&lt;&gt;"",SUMPRODUCT((AEQ70:AEQ73=AEQ72)*(AEL70:AEL73=AEL72)*(AEJ70:AEJ73&gt;AEJ72)),"")</f>
        <v/>
      </c>
      <c r="AEU72" s="385" t="str">
        <f t="shared" ref="AEU72" ca="1" si="6720">IF(AEF72&lt;&gt;"",SUMPRODUCT((AEQ70:AEQ73=AEQ72)*(AEL70:AEL73=AEL72)*(AEJ70:AEJ73=AEJ72)*(AEN70:AEN73&gt;AEN72)),"")</f>
        <v/>
      </c>
      <c r="AEV72" s="385" t="str">
        <f t="shared" ref="AEV72" ca="1" si="6721">IF(AEF72&lt;&gt;"",SUMPRODUCT((AEQ70:AEQ73=AEQ72)*(AEL70:AEL73=AEL72)*(AEJ70:AEJ73=AEJ72)*(AEN70:AEN73=AEN72)*(AEO70:AEO73&gt;AEO72)),"")</f>
        <v/>
      </c>
      <c r="AEW72" s="385" t="str">
        <f t="shared" ref="AEW72" ca="1" si="6722">IF(AEF72&lt;&gt;"",SUMPRODUCT((AEQ70:AEQ73=AEQ72)*(AEL70:AEL73=AEL72)*(AEJ70:AEJ73=AEJ72)*(AEN70:AEN73=AEN72)*(AEO70:AEO73=AEO72)*(AEP70:AEP73&gt;AEP72)),"")</f>
        <v/>
      </c>
      <c r="AEX72" s="385" t="str">
        <f t="shared" ca="1" si="6564"/>
        <v/>
      </c>
      <c r="AHF72" s="385">
        <f ca="1">IF(COUNTIF(AHF18:AHF21,4)=4,1,SUMPRODUCT((AHF18:AHF21=AHF20)*(AHE18:AHE21=AHE20)*(AHC18:AHC21&gt;AHC20))+1)</f>
        <v>1</v>
      </c>
      <c r="AHQ72" s="385">
        <f t="shared" ref="AHQ72" ca="1" si="6723">IF(AHR20&lt;&gt;"",SUMPRODUCT((AHY18:AHY21=AHY20)*(AHX18:AHX21=AHX20)*(AHV18:AHV21=AHV20)*(AHW18:AHW21=AHW20)),"")</f>
        <v>4</v>
      </c>
      <c r="AHR72" s="385" t="str">
        <f t="shared" ref="AHR72" ca="1" si="6724">IF(AND(AHQ72&lt;&gt;"",AHQ72&gt;1),AHR20,"")</f>
        <v>Sweden</v>
      </c>
      <c r="AHS72" s="385">
        <f ca="1">SUMPRODUCT((AKW3:AKW54=AHR72)*(AKZ3:AKZ54=AHR73)*(ALA3:ALA54="W"))+SUMPRODUCT((AKW3:AKW54=AHR72)*(AKZ3:AKZ54=AHR74)*(ALA3:ALA54="W"))+SUMPRODUCT((AKW3:AKW54=AHR72)*(AKZ3:AKZ54=AHR70)*(ALA3:ALA54="W"))+SUMPRODUCT((AKW3:AKW54=AHR72)*(AKZ3:AKZ54=AHR71)*(ALA3:ALA54="W"))+SUMPRODUCT((AKW3:AKW54=AHR73)*(AKZ3:AKZ54=AHR72)*(ALB3:ALB54="W"))+SUMPRODUCT((AKW3:AKW54=AHR74)*(AKZ3:AKZ54=AHR72)*(ALB3:ALB54="W"))+SUMPRODUCT((AKW3:AKW54=AHR70)*(AKZ3:AKZ54=AHR72)*(ALB3:ALB54="W"))+SUMPRODUCT((AKW3:AKW54=AHR71)*(AKZ3:AKZ54=AHR72)*(ALB3:ALB54="W"))</f>
        <v>0</v>
      </c>
      <c r="AHT72" s="385">
        <f ca="1">SUMPRODUCT((AKW3:AKW54=AHR72)*(AKZ3:AKZ54=AHR73)*(ALA3:ALA54="D"))+SUMPRODUCT((AKW3:AKW54=AHR72)*(AKZ3:AKZ54=AHR74)*(ALA3:ALA54="D"))+SUMPRODUCT((AKW3:AKW54=AHR72)*(AKZ3:AKZ54=AHR70)*(ALA3:ALA54="D"))+SUMPRODUCT((AKW3:AKW54=AHR72)*(AKZ3:AKZ54=AHR71)*(ALA3:ALA54="D"))+SUMPRODUCT((AKW3:AKW54=AHR73)*(AKZ3:AKZ54=AHR72)*(ALA3:ALA54="D"))+SUMPRODUCT((AKW3:AKW54=AHR74)*(AKZ3:AKZ54=AHR72)*(ALA3:ALA54="D"))+SUMPRODUCT((AKW3:AKW54=AHR70)*(AKZ3:AKZ54=AHR72)*(ALA3:ALA54="D"))+SUMPRODUCT((AKW3:AKW54=AHR71)*(AKZ3:AKZ54=AHR72)*(ALA3:ALA54="D"))</f>
        <v>0</v>
      </c>
      <c r="AHU72" s="385">
        <f ca="1">SUMPRODUCT((AKW3:AKW54=AHR72)*(AKZ3:AKZ54=AHR73)*(ALA3:ALA54="L"))+SUMPRODUCT((AKW3:AKW54=AHR72)*(AKZ3:AKZ54=AHR74)*(ALA3:ALA54="L"))+SUMPRODUCT((AKW3:AKW54=AHR72)*(AKZ3:AKZ54=AHR70)*(ALA3:ALA54="L"))+SUMPRODUCT((AKW3:AKW54=AHR72)*(AKZ3:AKZ54=AHR71)*(ALA3:ALA54="L"))+SUMPRODUCT((AKW3:AKW54=AHR73)*(AKZ3:AKZ54=AHR72)*(ALB3:ALB54="L"))+SUMPRODUCT((AKW3:AKW54=AHR74)*(AKZ3:AKZ54=AHR72)*(ALB3:ALB54="L"))+SUMPRODUCT((AKW3:AKW54=AHR70)*(AKZ3:AKZ54=AHR72)*(ALB3:ALB54="L"))+SUMPRODUCT((AKW3:AKW54=AHR71)*(AKZ3:AKZ54=AHR72)*(ALB3:ALB54="L"))</f>
        <v>0</v>
      </c>
      <c r="AHV72" s="385">
        <f ca="1">SUMPRODUCT((AKW3:AKW54=AHR72)*(AKZ3:AKZ54=AHR73)*AKX3:AKX54)+SUMPRODUCT((AKW3:AKW54=AHR72)*(AKZ3:AKZ54=AHR74)*AKX3:AKX54)+SUMPRODUCT((AKW3:AKW54=AHR72)*(AKZ3:AKZ54=AHR70)*AKX3:AKX54)+SUMPRODUCT((AKW3:AKW54=AHR72)*(AKZ3:AKZ54=AHR71)*AKX3:AKX54)+SUMPRODUCT((AKW3:AKW54=AHR73)*(AKZ3:AKZ54=AHR72)*AKY3:AKY54)+SUMPRODUCT((AKW3:AKW54=AHR74)*(AKZ3:AKZ54=AHR72)*AKY3:AKY54)+SUMPRODUCT((AKW3:AKW54=AHR70)*(AKZ3:AKZ54=AHR72)*AKY3:AKY54)+SUMPRODUCT((AKW3:AKW54=AHR71)*(AKZ3:AKZ54=AHR72)*AKY3:AKY54)</f>
        <v>0</v>
      </c>
      <c r="AHW72" s="385">
        <f ca="1">SUMPRODUCT((AKW3:AKW54=AHR72)*(AKZ3:AKZ54=AHR73)*AKY3:AKY54)+SUMPRODUCT((AKW3:AKW54=AHR72)*(AKZ3:AKZ54=AHR74)*AKY3:AKY54)+SUMPRODUCT((AKW3:AKW54=AHR72)*(AKZ3:AKZ54=AHR70)*AKY3:AKY54)+SUMPRODUCT((AKW3:AKW54=AHR72)*(AKZ3:AKZ54=AHR71)*AKY3:AKY54)+SUMPRODUCT((AKW3:AKW54=AHR73)*(AKZ3:AKZ54=AHR72)*AKX3:AKX54)+SUMPRODUCT((AKW3:AKW54=AHR74)*(AKZ3:AKZ54=AHR72)*AKX3:AKX54)+SUMPRODUCT((AKW3:AKW54=AHR70)*(AKZ3:AKZ54=AHR72)*AKX3:AKX54)+SUMPRODUCT((AKW3:AKW54=AHR71)*(AKZ3:AKZ54=AHR72)*AKX3:AKX54)</f>
        <v>0</v>
      </c>
      <c r="AHX72" s="385">
        <f t="shared" ca="1" si="6403"/>
        <v>1000</v>
      </c>
      <c r="AHY72" s="385">
        <f t="shared" ca="1" si="6404"/>
        <v>0</v>
      </c>
      <c r="AHZ72" s="385">
        <f ca="1">IF(AHR72&lt;&gt;"",VLOOKUP(AHR72,AGY4:AHE52,7,FALSE),"")</f>
        <v>1000</v>
      </c>
      <c r="AIA72" s="385">
        <f ca="1">IF(AHR72&lt;&gt;"",VLOOKUP(AHR72,AGY4:AHE52,5,FALSE),"")</f>
        <v>0</v>
      </c>
      <c r="AIB72" s="385">
        <f ca="1">IF(AHR72&lt;&gt;"",VLOOKUP(AHR72,AGY4:AHG52,9,FALSE),"")</f>
        <v>22</v>
      </c>
      <c r="AIC72" s="385">
        <f t="shared" ca="1" si="6405"/>
        <v>0</v>
      </c>
      <c r="AID72" s="385">
        <f t="shared" ref="AID72" ca="1" si="6725">IF(AHR72&lt;&gt;"",RANK(AIC72,AIC70:AIC73),"")</f>
        <v>1</v>
      </c>
      <c r="AIE72" s="385">
        <f t="shared" ref="AIE72" ca="1" si="6726">IF(AHR72&lt;&gt;"",SUMPRODUCT((AIC70:AIC73=AIC72)*(AHX70:AHX73&gt;AHX72)),"")</f>
        <v>0</v>
      </c>
      <c r="AIF72" s="385">
        <f t="shared" ref="AIF72" ca="1" si="6727">IF(AHR72&lt;&gt;"",SUMPRODUCT((AIC70:AIC73=AIC72)*(AHX70:AHX73=AHX72)*(AHV70:AHV73&gt;AHV72)),"")</f>
        <v>0</v>
      </c>
      <c r="AIG72" s="385">
        <f t="shared" ref="AIG72" ca="1" si="6728">IF(AHR72&lt;&gt;"",SUMPRODUCT((AIC70:AIC73=AIC72)*(AHX70:AHX73=AHX72)*(AHV70:AHV73=AHV72)*(AHZ70:AHZ73&gt;AHZ72)),"")</f>
        <v>0</v>
      </c>
      <c r="AIH72" s="385">
        <f t="shared" ref="AIH72" ca="1" si="6729">IF(AHR72&lt;&gt;"",SUMPRODUCT((AIC70:AIC73=AIC72)*(AHX70:AHX73=AHX72)*(AHV70:AHV73=AHV72)*(AHZ70:AHZ73=AHZ72)*(AIA70:AIA73&gt;AIA72)),"")</f>
        <v>0</v>
      </c>
      <c r="AII72" s="385">
        <f t="shared" ref="AII72" ca="1" si="6730">IF(AHR72&lt;&gt;"",SUMPRODUCT((AIC70:AIC73=AIC72)*(AHX70:AHX73=AHX72)*(AHV70:AHV73=AHV72)*(AHZ70:AHZ73=AHZ72)*(AIA70:AIA73=AIA72)*(AIB70:AIB73&gt;AIB72)),"")</f>
        <v>1</v>
      </c>
      <c r="AIJ72" s="385">
        <f t="shared" ca="1" si="6412"/>
        <v>2</v>
      </c>
      <c r="AIK72" s="385" t="str">
        <f t="shared" ref="AIK72" ca="1" si="6731">IF(AIL20&lt;&gt;"",SUMPRODUCT((AIS18:AIS21=AIS20)*(AIR18:AIR21=AIR20)*(AIP18:AIP21=AIP20)*(AIQ18:AIQ21=AIQ20)),"")</f>
        <v/>
      </c>
      <c r="AIL72" s="385" t="str">
        <f t="shared" ref="AIL72" ca="1" si="6732">IF(AND(AIK72&lt;&gt;"",AIK72&gt;1),AIL20,"")</f>
        <v/>
      </c>
      <c r="AIM72" s="385">
        <f ca="1">SUMPRODUCT((AKW3:AKW54=AIL72)*(AKZ3:AKZ54=AIL73)*(ALA3:ALA54="W"))+SUMPRODUCT((AKW3:AKW54=AIL72)*(AKZ3:AKZ54=AIL74)*(ALA3:ALA54="W"))+SUMPRODUCT((AKW3:AKW54=AIL72)*(AKZ3:AKZ54=AIL71)*(ALA3:ALA54="W"))+SUMPRODUCT((AKW3:AKW54=AIL73)*(AKZ3:AKZ54=AIL72)*(ALB3:ALB54="W"))+SUMPRODUCT((AKW3:AKW54=AIL74)*(AKZ3:AKZ54=AIL72)*(ALB3:ALB54="W"))+SUMPRODUCT((AKW3:AKW54=AIL71)*(AKZ3:AKZ54=AIL72)*(ALB3:ALB54="W"))</f>
        <v>0</v>
      </c>
      <c r="AIN72" s="385">
        <f ca="1">SUMPRODUCT((AKW3:AKW54=AIL72)*(AKZ3:AKZ54=AIL73)*(ALA3:ALA54="D"))+SUMPRODUCT((AKW3:AKW54=AIL72)*(AKZ3:AKZ54=AIL74)*(ALA3:ALA54="D"))+SUMPRODUCT((AKW3:AKW54=AIL72)*(AKZ3:AKZ54=AIL71)*(ALA3:ALA54="D"))+SUMPRODUCT((AKW3:AKW54=AIL73)*(AKZ3:AKZ54=AIL72)*(ALA3:ALA54="D"))+SUMPRODUCT((AKW3:AKW54=AIL74)*(AKZ3:AKZ54=AIL72)*(ALA3:ALA54="D"))+SUMPRODUCT((AKW3:AKW54=AIL71)*(AKZ3:AKZ54=AIL72)*(ALA3:ALA54="D"))</f>
        <v>0</v>
      </c>
      <c r="AIO72" s="385">
        <f ca="1">SUMPRODUCT((AKW3:AKW54=AIL72)*(AKZ3:AKZ54=AIL73)*(ALA3:ALA54="L"))+SUMPRODUCT((AKW3:AKW54=AIL72)*(AKZ3:AKZ54=AIL74)*(ALA3:ALA54="L"))+SUMPRODUCT((AKW3:AKW54=AIL72)*(AKZ3:AKZ54=AIL71)*(ALA3:ALA54="L"))+SUMPRODUCT((AKW3:AKW54=AIL73)*(AKZ3:AKZ54=AIL72)*(ALB3:ALB54="L"))+SUMPRODUCT((AKW3:AKW54=AIL74)*(AKZ3:AKZ54=AIL72)*(ALB3:ALB54="L"))+SUMPRODUCT((AKW3:AKW54=AIL71)*(AKZ3:AKZ54=AIL72)*(ALB3:ALB54="L"))</f>
        <v>0</v>
      </c>
      <c r="AIP72" s="385">
        <f ca="1">SUMPRODUCT((AKW3:AKW54=AIL72)*(AKZ3:AKZ54=AIL73)*AKX3:AKX54)+SUMPRODUCT((AKW3:AKW54=AIL72)*(AKZ3:AKZ54=AIL74)*AKX3:AKX54)+SUMPRODUCT((AKW3:AKW54=AIL72)*(AKZ3:AKZ54=AIL70)*AKX3:AKX54)+SUMPRODUCT((AKW3:AKW54=AIL72)*(AKZ3:AKZ54=AIL71)*AKX3:AKX54)+SUMPRODUCT((AKW3:AKW54=AIL73)*(AKZ3:AKZ54=AIL72)*AKY3:AKY54)+SUMPRODUCT((AKW3:AKW54=AIL74)*(AKZ3:AKZ54=AIL72)*AKY3:AKY54)+SUMPRODUCT((AKW3:AKW54=AIL70)*(AKZ3:AKZ54=AIL72)*AKY3:AKY54)+SUMPRODUCT((AKW3:AKW54=AIL71)*(AKZ3:AKZ54=AIL72)*AKY3:AKY54)</f>
        <v>0</v>
      </c>
      <c r="AIQ72" s="385">
        <f ca="1">SUMPRODUCT((AKW3:AKW54=AIL72)*(AKZ3:AKZ54=AIL73)*AKY3:AKY54)+SUMPRODUCT((AKW3:AKW54=AIL72)*(AKZ3:AKZ54=AIL74)*AKY3:AKY54)+SUMPRODUCT((AKW3:AKW54=AIL72)*(AKZ3:AKZ54=AIL70)*AKY3:AKY54)+SUMPRODUCT((AKW3:AKW54=AIL72)*(AKZ3:AKZ54=AIL71)*AKY3:AKY54)+SUMPRODUCT((AKW3:AKW54=AIL73)*(AKZ3:AKZ54=AIL72)*AKX3:AKX54)+SUMPRODUCT((AKW3:AKW54=AIL74)*(AKZ3:AKZ54=AIL72)*AKX3:AKX54)+SUMPRODUCT((AKW3:AKW54=AIL70)*(AKZ3:AKZ54=AIL72)*AKX3:AKX54)+SUMPRODUCT((AKW3:AKW54=AIL71)*(AKZ3:AKZ54=AIL72)*AKX3:AKX54)</f>
        <v>0</v>
      </c>
      <c r="AIR72" s="385">
        <f t="shared" ca="1" si="6575"/>
        <v>1000</v>
      </c>
      <c r="AIS72" s="385" t="str">
        <f t="shared" ca="1" si="6576"/>
        <v/>
      </c>
      <c r="AIT72" s="385" t="str">
        <f ca="1">IF(AIL72&lt;&gt;"",VLOOKUP(AIL72,AGY4:AHE52,7,FALSE),"")</f>
        <v/>
      </c>
      <c r="AIU72" s="385" t="str">
        <f ca="1">IF(AIL72&lt;&gt;"",VLOOKUP(AIL72,AGY4:AHE52,5,FALSE),"")</f>
        <v/>
      </c>
      <c r="AIV72" s="385" t="str">
        <f ca="1">IF(AIL72&lt;&gt;"",VLOOKUP(AIL72,AGY4:AHG52,9,FALSE),"")</f>
        <v/>
      </c>
      <c r="AIW72" s="385" t="str">
        <f t="shared" ca="1" si="6577"/>
        <v/>
      </c>
      <c r="AIX72" s="385" t="str">
        <f t="shared" ref="AIX72" ca="1" si="6733">IF(AIL72&lt;&gt;"",RANK(AIW72,AIW70:AIW73),"")</f>
        <v/>
      </c>
      <c r="AIY72" s="385" t="str">
        <f t="shared" ref="AIY72" ca="1" si="6734">IF(AIL72&lt;&gt;"",SUMPRODUCT((AIW70:AIW73=AIW72)*(AIR70:AIR73&gt;AIR72)),"")</f>
        <v/>
      </c>
      <c r="AIZ72" s="385" t="str">
        <f t="shared" ref="AIZ72" ca="1" si="6735">IF(AIL72&lt;&gt;"",SUMPRODUCT((AIW70:AIW73=AIW72)*(AIR70:AIR73=AIR72)*(AIP70:AIP73&gt;AIP72)),"")</f>
        <v/>
      </c>
      <c r="AJA72" s="385" t="str">
        <f t="shared" ref="AJA72" ca="1" si="6736">IF(AIL72&lt;&gt;"",SUMPRODUCT((AIW70:AIW73=AIW72)*(AIR70:AIR73=AIR72)*(AIP70:AIP73=AIP72)*(AIT70:AIT73&gt;AIT72)),"")</f>
        <v/>
      </c>
      <c r="AJB72" s="385" t="str">
        <f t="shared" ref="AJB72" ca="1" si="6737">IF(AIL72&lt;&gt;"",SUMPRODUCT((AIW70:AIW73=AIW72)*(AIR70:AIR73=AIR72)*(AIP70:AIP73=AIP72)*(AIT70:AIT73=AIT72)*(AIU70:AIU73&gt;AIU72)),"")</f>
        <v/>
      </c>
      <c r="AJC72" s="385" t="str">
        <f t="shared" ref="AJC72" ca="1" si="6738">IF(AIL72&lt;&gt;"",SUMPRODUCT((AIW70:AIW73=AIW72)*(AIR70:AIR73=AIR72)*(AIP70:AIP73=AIP72)*(AIT70:AIT73=AIT72)*(AIU70:AIU73=AIU72)*(AIV70:AIV73&gt;AIV72)),"")</f>
        <v/>
      </c>
      <c r="AJD72" s="385" t="str">
        <f t="shared" ca="1" si="6584"/>
        <v/>
      </c>
      <c r="ALL72" s="385">
        <f ca="1">IF(COUNTIF(ALL18:ALL21,4)=4,1,SUMPRODUCT((ALL18:ALL21=ALL20)*(ALK18:ALK21=ALK20)*(ALI18:ALI21&gt;ALI20))+1)</f>
        <v>1</v>
      </c>
      <c r="ALW72" s="385">
        <f t="shared" ref="ALW72" ca="1" si="6739">IF(ALX20&lt;&gt;"",SUMPRODUCT((AME18:AME21=AME20)*(AMD18:AMD21=AMD20)*(AMB18:AMB21=AMB20)*(AMC18:AMC21=AMC20)),"")</f>
        <v>4</v>
      </c>
      <c r="ALX72" s="385" t="str">
        <f t="shared" ref="ALX72" ca="1" si="6740">IF(AND(ALW72&lt;&gt;"",ALW72&gt;1),ALX20,"")</f>
        <v>Sweden</v>
      </c>
      <c r="ALY72" s="385">
        <f ca="1">SUMPRODUCT((APC3:APC54=ALX72)*(APF3:APF54=ALX73)*(APG3:APG54="W"))+SUMPRODUCT((APC3:APC54=ALX72)*(APF3:APF54=ALX74)*(APG3:APG54="W"))+SUMPRODUCT((APC3:APC54=ALX72)*(APF3:APF54=ALX70)*(APG3:APG54="W"))+SUMPRODUCT((APC3:APC54=ALX72)*(APF3:APF54=ALX71)*(APG3:APG54="W"))+SUMPRODUCT((APC3:APC54=ALX73)*(APF3:APF54=ALX72)*(APH3:APH54="W"))+SUMPRODUCT((APC3:APC54=ALX74)*(APF3:APF54=ALX72)*(APH3:APH54="W"))+SUMPRODUCT((APC3:APC54=ALX70)*(APF3:APF54=ALX72)*(APH3:APH54="W"))+SUMPRODUCT((APC3:APC54=ALX71)*(APF3:APF54=ALX72)*(APH3:APH54="W"))</f>
        <v>0</v>
      </c>
      <c r="ALZ72" s="385">
        <f ca="1">SUMPRODUCT((APC3:APC54=ALX72)*(APF3:APF54=ALX73)*(APG3:APG54="D"))+SUMPRODUCT((APC3:APC54=ALX72)*(APF3:APF54=ALX74)*(APG3:APG54="D"))+SUMPRODUCT((APC3:APC54=ALX72)*(APF3:APF54=ALX70)*(APG3:APG54="D"))+SUMPRODUCT((APC3:APC54=ALX72)*(APF3:APF54=ALX71)*(APG3:APG54="D"))+SUMPRODUCT((APC3:APC54=ALX73)*(APF3:APF54=ALX72)*(APG3:APG54="D"))+SUMPRODUCT((APC3:APC54=ALX74)*(APF3:APF54=ALX72)*(APG3:APG54="D"))+SUMPRODUCT((APC3:APC54=ALX70)*(APF3:APF54=ALX72)*(APG3:APG54="D"))+SUMPRODUCT((APC3:APC54=ALX71)*(APF3:APF54=ALX72)*(APG3:APG54="D"))</f>
        <v>0</v>
      </c>
      <c r="AMA72" s="385">
        <f ca="1">SUMPRODUCT((APC3:APC54=ALX72)*(APF3:APF54=ALX73)*(APG3:APG54="L"))+SUMPRODUCT((APC3:APC54=ALX72)*(APF3:APF54=ALX74)*(APG3:APG54="L"))+SUMPRODUCT((APC3:APC54=ALX72)*(APF3:APF54=ALX70)*(APG3:APG54="L"))+SUMPRODUCT((APC3:APC54=ALX72)*(APF3:APF54=ALX71)*(APG3:APG54="L"))+SUMPRODUCT((APC3:APC54=ALX73)*(APF3:APF54=ALX72)*(APH3:APH54="L"))+SUMPRODUCT((APC3:APC54=ALX74)*(APF3:APF54=ALX72)*(APH3:APH54="L"))+SUMPRODUCT((APC3:APC54=ALX70)*(APF3:APF54=ALX72)*(APH3:APH54="L"))+SUMPRODUCT((APC3:APC54=ALX71)*(APF3:APF54=ALX72)*(APH3:APH54="L"))</f>
        <v>0</v>
      </c>
      <c r="AMB72" s="385">
        <f ca="1">SUMPRODUCT((APC3:APC54=ALX72)*(APF3:APF54=ALX73)*APD3:APD54)+SUMPRODUCT((APC3:APC54=ALX72)*(APF3:APF54=ALX74)*APD3:APD54)+SUMPRODUCT((APC3:APC54=ALX72)*(APF3:APF54=ALX70)*APD3:APD54)+SUMPRODUCT((APC3:APC54=ALX72)*(APF3:APF54=ALX71)*APD3:APD54)+SUMPRODUCT((APC3:APC54=ALX73)*(APF3:APF54=ALX72)*APE3:APE54)+SUMPRODUCT((APC3:APC54=ALX74)*(APF3:APF54=ALX72)*APE3:APE54)+SUMPRODUCT((APC3:APC54=ALX70)*(APF3:APF54=ALX72)*APE3:APE54)+SUMPRODUCT((APC3:APC54=ALX71)*(APF3:APF54=ALX72)*APE3:APE54)</f>
        <v>0</v>
      </c>
      <c r="AMC72" s="385">
        <f ca="1">SUMPRODUCT((APC3:APC54=ALX72)*(APF3:APF54=ALX73)*APE3:APE54)+SUMPRODUCT((APC3:APC54=ALX72)*(APF3:APF54=ALX74)*APE3:APE54)+SUMPRODUCT((APC3:APC54=ALX72)*(APF3:APF54=ALX70)*APE3:APE54)+SUMPRODUCT((APC3:APC54=ALX72)*(APF3:APF54=ALX71)*APE3:APE54)+SUMPRODUCT((APC3:APC54=ALX73)*(APF3:APF54=ALX72)*APD3:APD54)+SUMPRODUCT((APC3:APC54=ALX74)*(APF3:APF54=ALX72)*APD3:APD54)+SUMPRODUCT((APC3:APC54=ALX70)*(APF3:APF54=ALX72)*APD3:APD54)+SUMPRODUCT((APC3:APC54=ALX71)*(APF3:APF54=ALX72)*APD3:APD54)</f>
        <v>0</v>
      </c>
      <c r="AMD72" s="385">
        <f t="shared" ca="1" si="6415"/>
        <v>1000</v>
      </c>
      <c r="AME72" s="385">
        <f t="shared" ca="1" si="6416"/>
        <v>0</v>
      </c>
      <c r="AMF72" s="385">
        <f ca="1">IF(ALX72&lt;&gt;"",VLOOKUP(ALX72,ALE4:ALK52,7,FALSE),"")</f>
        <v>1000</v>
      </c>
      <c r="AMG72" s="385">
        <f ca="1">IF(ALX72&lt;&gt;"",VLOOKUP(ALX72,ALE4:ALK52,5,FALSE),"")</f>
        <v>0</v>
      </c>
      <c r="AMH72" s="385">
        <f ca="1">IF(ALX72&lt;&gt;"",VLOOKUP(ALX72,ALE4:ALM52,9,FALSE),"")</f>
        <v>22</v>
      </c>
      <c r="AMI72" s="385">
        <f t="shared" ca="1" si="6417"/>
        <v>0</v>
      </c>
      <c r="AMJ72" s="385">
        <f t="shared" ref="AMJ72" ca="1" si="6741">IF(ALX72&lt;&gt;"",RANK(AMI72,AMI70:AMI73),"")</f>
        <v>1</v>
      </c>
      <c r="AMK72" s="385">
        <f t="shared" ref="AMK72" ca="1" si="6742">IF(ALX72&lt;&gt;"",SUMPRODUCT((AMI70:AMI73=AMI72)*(AMD70:AMD73&gt;AMD72)),"")</f>
        <v>0</v>
      </c>
      <c r="AML72" s="385">
        <f t="shared" ref="AML72" ca="1" si="6743">IF(ALX72&lt;&gt;"",SUMPRODUCT((AMI70:AMI73=AMI72)*(AMD70:AMD73=AMD72)*(AMB70:AMB73&gt;AMB72)),"")</f>
        <v>0</v>
      </c>
      <c r="AMM72" s="385">
        <f t="shared" ref="AMM72" ca="1" si="6744">IF(ALX72&lt;&gt;"",SUMPRODUCT((AMI70:AMI73=AMI72)*(AMD70:AMD73=AMD72)*(AMB70:AMB73=AMB72)*(AMF70:AMF73&gt;AMF72)),"")</f>
        <v>0</v>
      </c>
      <c r="AMN72" s="385">
        <f t="shared" ref="AMN72" ca="1" si="6745">IF(ALX72&lt;&gt;"",SUMPRODUCT((AMI70:AMI73=AMI72)*(AMD70:AMD73=AMD72)*(AMB70:AMB73=AMB72)*(AMF70:AMF73=AMF72)*(AMG70:AMG73&gt;AMG72)),"")</f>
        <v>0</v>
      </c>
      <c r="AMO72" s="385">
        <f t="shared" ref="AMO72" ca="1" si="6746">IF(ALX72&lt;&gt;"",SUMPRODUCT((AMI70:AMI73=AMI72)*(AMD70:AMD73=AMD72)*(AMB70:AMB73=AMB72)*(AMF70:AMF73=AMF72)*(AMG70:AMG73=AMG72)*(AMH70:AMH73&gt;AMH72)),"")</f>
        <v>1</v>
      </c>
      <c r="AMP72" s="385">
        <f t="shared" ca="1" si="6424"/>
        <v>2</v>
      </c>
      <c r="AMQ72" s="385" t="str">
        <f t="shared" ref="AMQ72" ca="1" si="6747">IF(AMR20&lt;&gt;"",SUMPRODUCT((AMY18:AMY21=AMY20)*(AMX18:AMX21=AMX20)*(AMV18:AMV21=AMV20)*(AMW18:AMW21=AMW20)),"")</f>
        <v/>
      </c>
      <c r="AMR72" s="385" t="str">
        <f t="shared" ref="AMR72" ca="1" si="6748">IF(AND(AMQ72&lt;&gt;"",AMQ72&gt;1),AMR20,"")</f>
        <v/>
      </c>
      <c r="AMS72" s="385">
        <f ca="1">SUMPRODUCT((APC3:APC54=AMR72)*(APF3:APF54=AMR73)*(APG3:APG54="W"))+SUMPRODUCT((APC3:APC54=AMR72)*(APF3:APF54=AMR74)*(APG3:APG54="W"))+SUMPRODUCT((APC3:APC54=AMR72)*(APF3:APF54=AMR71)*(APG3:APG54="W"))+SUMPRODUCT((APC3:APC54=AMR73)*(APF3:APF54=AMR72)*(APH3:APH54="W"))+SUMPRODUCT((APC3:APC54=AMR74)*(APF3:APF54=AMR72)*(APH3:APH54="W"))+SUMPRODUCT((APC3:APC54=AMR71)*(APF3:APF54=AMR72)*(APH3:APH54="W"))</f>
        <v>0</v>
      </c>
      <c r="AMT72" s="385">
        <f ca="1">SUMPRODUCT((APC3:APC54=AMR72)*(APF3:APF54=AMR73)*(APG3:APG54="D"))+SUMPRODUCT((APC3:APC54=AMR72)*(APF3:APF54=AMR74)*(APG3:APG54="D"))+SUMPRODUCT((APC3:APC54=AMR72)*(APF3:APF54=AMR71)*(APG3:APG54="D"))+SUMPRODUCT((APC3:APC54=AMR73)*(APF3:APF54=AMR72)*(APG3:APG54="D"))+SUMPRODUCT((APC3:APC54=AMR74)*(APF3:APF54=AMR72)*(APG3:APG54="D"))+SUMPRODUCT((APC3:APC54=AMR71)*(APF3:APF54=AMR72)*(APG3:APG54="D"))</f>
        <v>0</v>
      </c>
      <c r="AMU72" s="385">
        <f ca="1">SUMPRODUCT((APC3:APC54=AMR72)*(APF3:APF54=AMR73)*(APG3:APG54="L"))+SUMPRODUCT((APC3:APC54=AMR72)*(APF3:APF54=AMR74)*(APG3:APG54="L"))+SUMPRODUCT((APC3:APC54=AMR72)*(APF3:APF54=AMR71)*(APG3:APG54="L"))+SUMPRODUCT((APC3:APC54=AMR73)*(APF3:APF54=AMR72)*(APH3:APH54="L"))+SUMPRODUCT((APC3:APC54=AMR74)*(APF3:APF54=AMR72)*(APH3:APH54="L"))+SUMPRODUCT((APC3:APC54=AMR71)*(APF3:APF54=AMR72)*(APH3:APH54="L"))</f>
        <v>0</v>
      </c>
      <c r="AMV72" s="385">
        <f ca="1">SUMPRODUCT((APC3:APC54=AMR72)*(APF3:APF54=AMR73)*APD3:APD54)+SUMPRODUCT((APC3:APC54=AMR72)*(APF3:APF54=AMR74)*APD3:APD54)+SUMPRODUCT((APC3:APC54=AMR72)*(APF3:APF54=AMR70)*APD3:APD54)+SUMPRODUCT((APC3:APC54=AMR72)*(APF3:APF54=AMR71)*APD3:APD54)+SUMPRODUCT((APC3:APC54=AMR73)*(APF3:APF54=AMR72)*APE3:APE54)+SUMPRODUCT((APC3:APC54=AMR74)*(APF3:APF54=AMR72)*APE3:APE54)+SUMPRODUCT((APC3:APC54=AMR70)*(APF3:APF54=AMR72)*APE3:APE54)+SUMPRODUCT((APC3:APC54=AMR71)*(APF3:APF54=AMR72)*APE3:APE54)</f>
        <v>0</v>
      </c>
      <c r="AMW72" s="385">
        <f ca="1">SUMPRODUCT((APC3:APC54=AMR72)*(APF3:APF54=AMR73)*APE3:APE54)+SUMPRODUCT((APC3:APC54=AMR72)*(APF3:APF54=AMR74)*APE3:APE54)+SUMPRODUCT((APC3:APC54=AMR72)*(APF3:APF54=AMR70)*APE3:APE54)+SUMPRODUCT((APC3:APC54=AMR72)*(APF3:APF54=AMR71)*APE3:APE54)+SUMPRODUCT((APC3:APC54=AMR73)*(APF3:APF54=AMR72)*APD3:APD54)+SUMPRODUCT((APC3:APC54=AMR74)*(APF3:APF54=AMR72)*APD3:APD54)+SUMPRODUCT((APC3:APC54=AMR70)*(APF3:APF54=AMR72)*APD3:APD54)+SUMPRODUCT((APC3:APC54=AMR71)*(APF3:APF54=AMR72)*APD3:APD54)</f>
        <v>0</v>
      </c>
      <c r="AMX72" s="385">
        <f t="shared" ca="1" si="6595"/>
        <v>1000</v>
      </c>
      <c r="AMY72" s="385" t="str">
        <f t="shared" ca="1" si="6596"/>
        <v/>
      </c>
      <c r="AMZ72" s="385" t="str">
        <f ca="1">IF(AMR72&lt;&gt;"",VLOOKUP(AMR72,ALE4:ALK52,7,FALSE),"")</f>
        <v/>
      </c>
      <c r="ANA72" s="385" t="str">
        <f ca="1">IF(AMR72&lt;&gt;"",VLOOKUP(AMR72,ALE4:ALK52,5,FALSE),"")</f>
        <v/>
      </c>
      <c r="ANB72" s="385" t="str">
        <f ca="1">IF(AMR72&lt;&gt;"",VLOOKUP(AMR72,ALE4:ALM52,9,FALSE),"")</f>
        <v/>
      </c>
      <c r="ANC72" s="385" t="str">
        <f t="shared" ca="1" si="6597"/>
        <v/>
      </c>
      <c r="AND72" s="385" t="str">
        <f t="shared" ref="AND72" ca="1" si="6749">IF(AMR72&lt;&gt;"",RANK(ANC72,ANC70:ANC73),"")</f>
        <v/>
      </c>
      <c r="ANE72" s="385" t="str">
        <f t="shared" ref="ANE72" ca="1" si="6750">IF(AMR72&lt;&gt;"",SUMPRODUCT((ANC70:ANC73=ANC72)*(AMX70:AMX73&gt;AMX72)),"")</f>
        <v/>
      </c>
      <c r="ANF72" s="385" t="str">
        <f t="shared" ref="ANF72" ca="1" si="6751">IF(AMR72&lt;&gt;"",SUMPRODUCT((ANC70:ANC73=ANC72)*(AMX70:AMX73=AMX72)*(AMV70:AMV73&gt;AMV72)),"")</f>
        <v/>
      </c>
      <c r="ANG72" s="385" t="str">
        <f t="shared" ref="ANG72" ca="1" si="6752">IF(AMR72&lt;&gt;"",SUMPRODUCT((ANC70:ANC73=ANC72)*(AMX70:AMX73=AMX72)*(AMV70:AMV73=AMV72)*(AMZ70:AMZ73&gt;AMZ72)),"")</f>
        <v/>
      </c>
      <c r="ANH72" s="385" t="str">
        <f t="shared" ref="ANH72" ca="1" si="6753">IF(AMR72&lt;&gt;"",SUMPRODUCT((ANC70:ANC73=ANC72)*(AMX70:AMX73=AMX72)*(AMV70:AMV73=AMV72)*(AMZ70:AMZ73=AMZ72)*(ANA70:ANA73&gt;ANA72)),"")</f>
        <v/>
      </c>
      <c r="ANI72" s="385" t="str">
        <f t="shared" ref="ANI72" ca="1" si="6754">IF(AMR72&lt;&gt;"",SUMPRODUCT((ANC70:ANC73=ANC72)*(AMX70:AMX73=AMX72)*(AMV70:AMV73=AMV72)*(AMZ70:AMZ73=AMZ72)*(ANA70:ANA73=ANA72)*(ANB70:ANB73&gt;ANB72)),"")</f>
        <v/>
      </c>
      <c r="ANJ72" s="385" t="str">
        <f t="shared" ca="1" si="6604"/>
        <v/>
      </c>
      <c r="APR72" s="385">
        <f ca="1">IF(COUNTIF(APR18:APR21,4)=4,1,SUMPRODUCT((APR18:APR21=APR20)*(APQ18:APQ21=APQ20)*(APO18:APO21&gt;APO20))+1)</f>
        <v>1</v>
      </c>
      <c r="AQC72" s="385">
        <f t="shared" ref="AQC72" ca="1" si="6755">IF(AQD20&lt;&gt;"",SUMPRODUCT((AQK18:AQK21=AQK20)*(AQJ18:AQJ21=AQJ20)*(AQH18:AQH21=AQH20)*(AQI18:AQI21=AQI20)),"")</f>
        <v>4</v>
      </c>
      <c r="AQD72" s="385" t="str">
        <f t="shared" ref="AQD72" ca="1" si="6756">IF(AND(AQC72&lt;&gt;"",AQC72&gt;1),AQD20,"")</f>
        <v>Sweden</v>
      </c>
      <c r="AQE72" s="385">
        <f ca="1">SUMPRODUCT((ATI3:ATI54=AQD72)*(ATL3:ATL54=AQD73)*(ATM3:ATM54="W"))+SUMPRODUCT((ATI3:ATI54=AQD72)*(ATL3:ATL54=AQD74)*(ATM3:ATM54="W"))+SUMPRODUCT((ATI3:ATI54=AQD72)*(ATL3:ATL54=AQD70)*(ATM3:ATM54="W"))+SUMPRODUCT((ATI3:ATI54=AQD72)*(ATL3:ATL54=AQD71)*(ATM3:ATM54="W"))+SUMPRODUCT((ATI3:ATI54=AQD73)*(ATL3:ATL54=AQD72)*(ATN3:ATN54="W"))+SUMPRODUCT((ATI3:ATI54=AQD74)*(ATL3:ATL54=AQD72)*(ATN3:ATN54="W"))+SUMPRODUCT((ATI3:ATI54=AQD70)*(ATL3:ATL54=AQD72)*(ATN3:ATN54="W"))+SUMPRODUCT((ATI3:ATI54=AQD71)*(ATL3:ATL54=AQD72)*(ATN3:ATN54="W"))</f>
        <v>0</v>
      </c>
      <c r="AQF72" s="385">
        <f ca="1">SUMPRODUCT((ATI3:ATI54=AQD72)*(ATL3:ATL54=AQD73)*(ATM3:ATM54="D"))+SUMPRODUCT((ATI3:ATI54=AQD72)*(ATL3:ATL54=AQD74)*(ATM3:ATM54="D"))+SUMPRODUCT((ATI3:ATI54=AQD72)*(ATL3:ATL54=AQD70)*(ATM3:ATM54="D"))+SUMPRODUCT((ATI3:ATI54=AQD72)*(ATL3:ATL54=AQD71)*(ATM3:ATM54="D"))+SUMPRODUCT((ATI3:ATI54=AQD73)*(ATL3:ATL54=AQD72)*(ATM3:ATM54="D"))+SUMPRODUCT((ATI3:ATI54=AQD74)*(ATL3:ATL54=AQD72)*(ATM3:ATM54="D"))+SUMPRODUCT((ATI3:ATI54=AQD70)*(ATL3:ATL54=AQD72)*(ATM3:ATM54="D"))+SUMPRODUCT((ATI3:ATI54=AQD71)*(ATL3:ATL54=AQD72)*(ATM3:ATM54="D"))</f>
        <v>0</v>
      </c>
      <c r="AQG72" s="385">
        <f ca="1">SUMPRODUCT((ATI3:ATI54=AQD72)*(ATL3:ATL54=AQD73)*(ATM3:ATM54="L"))+SUMPRODUCT((ATI3:ATI54=AQD72)*(ATL3:ATL54=AQD74)*(ATM3:ATM54="L"))+SUMPRODUCT((ATI3:ATI54=AQD72)*(ATL3:ATL54=AQD70)*(ATM3:ATM54="L"))+SUMPRODUCT((ATI3:ATI54=AQD72)*(ATL3:ATL54=AQD71)*(ATM3:ATM54="L"))+SUMPRODUCT((ATI3:ATI54=AQD73)*(ATL3:ATL54=AQD72)*(ATN3:ATN54="L"))+SUMPRODUCT((ATI3:ATI54=AQD74)*(ATL3:ATL54=AQD72)*(ATN3:ATN54="L"))+SUMPRODUCT((ATI3:ATI54=AQD70)*(ATL3:ATL54=AQD72)*(ATN3:ATN54="L"))+SUMPRODUCT((ATI3:ATI54=AQD71)*(ATL3:ATL54=AQD72)*(ATN3:ATN54="L"))</f>
        <v>0</v>
      </c>
      <c r="AQH72" s="385">
        <f ca="1">SUMPRODUCT((ATI3:ATI54=AQD72)*(ATL3:ATL54=AQD73)*ATJ3:ATJ54)+SUMPRODUCT((ATI3:ATI54=AQD72)*(ATL3:ATL54=AQD74)*ATJ3:ATJ54)+SUMPRODUCT((ATI3:ATI54=AQD72)*(ATL3:ATL54=AQD70)*ATJ3:ATJ54)+SUMPRODUCT((ATI3:ATI54=AQD72)*(ATL3:ATL54=AQD71)*ATJ3:ATJ54)+SUMPRODUCT((ATI3:ATI54=AQD73)*(ATL3:ATL54=AQD72)*ATK3:ATK54)+SUMPRODUCT((ATI3:ATI54=AQD74)*(ATL3:ATL54=AQD72)*ATK3:ATK54)+SUMPRODUCT((ATI3:ATI54=AQD70)*(ATL3:ATL54=AQD72)*ATK3:ATK54)+SUMPRODUCT((ATI3:ATI54=AQD71)*(ATL3:ATL54=AQD72)*ATK3:ATK54)</f>
        <v>0</v>
      </c>
      <c r="AQI72" s="385">
        <f ca="1">SUMPRODUCT((ATI3:ATI54=AQD72)*(ATL3:ATL54=AQD73)*ATK3:ATK54)+SUMPRODUCT((ATI3:ATI54=AQD72)*(ATL3:ATL54=AQD74)*ATK3:ATK54)+SUMPRODUCT((ATI3:ATI54=AQD72)*(ATL3:ATL54=AQD70)*ATK3:ATK54)+SUMPRODUCT((ATI3:ATI54=AQD72)*(ATL3:ATL54=AQD71)*ATK3:ATK54)+SUMPRODUCT((ATI3:ATI54=AQD73)*(ATL3:ATL54=AQD72)*ATJ3:ATJ54)+SUMPRODUCT((ATI3:ATI54=AQD74)*(ATL3:ATL54=AQD72)*ATJ3:ATJ54)+SUMPRODUCT((ATI3:ATI54=AQD70)*(ATL3:ATL54=AQD72)*ATJ3:ATJ54)+SUMPRODUCT((ATI3:ATI54=AQD71)*(ATL3:ATL54=AQD72)*ATJ3:ATJ54)</f>
        <v>0</v>
      </c>
      <c r="AQJ72" s="385">
        <f t="shared" ca="1" si="6427"/>
        <v>1000</v>
      </c>
      <c r="AQK72" s="385">
        <f t="shared" ca="1" si="6428"/>
        <v>0</v>
      </c>
      <c r="AQL72" s="385">
        <f ca="1">IF(AQD72&lt;&gt;"",VLOOKUP(AQD72,APK4:APQ52,7,FALSE),"")</f>
        <v>1000</v>
      </c>
      <c r="AQM72" s="385">
        <f ca="1">IF(AQD72&lt;&gt;"",VLOOKUP(AQD72,APK4:APQ52,5,FALSE),"")</f>
        <v>0</v>
      </c>
      <c r="AQN72" s="385">
        <f ca="1">IF(AQD72&lt;&gt;"",VLOOKUP(AQD72,APK4:APS52,9,FALSE),"")</f>
        <v>22</v>
      </c>
      <c r="AQO72" s="385">
        <f t="shared" ca="1" si="6429"/>
        <v>0</v>
      </c>
      <c r="AQP72" s="385">
        <f t="shared" ref="AQP72" ca="1" si="6757">IF(AQD72&lt;&gt;"",RANK(AQO72,AQO70:AQO73),"")</f>
        <v>1</v>
      </c>
      <c r="AQQ72" s="385">
        <f t="shared" ref="AQQ72" ca="1" si="6758">IF(AQD72&lt;&gt;"",SUMPRODUCT((AQO70:AQO73=AQO72)*(AQJ70:AQJ73&gt;AQJ72)),"")</f>
        <v>0</v>
      </c>
      <c r="AQR72" s="385">
        <f t="shared" ref="AQR72" ca="1" si="6759">IF(AQD72&lt;&gt;"",SUMPRODUCT((AQO70:AQO73=AQO72)*(AQJ70:AQJ73=AQJ72)*(AQH70:AQH73&gt;AQH72)),"")</f>
        <v>0</v>
      </c>
      <c r="AQS72" s="385">
        <f t="shared" ref="AQS72" ca="1" si="6760">IF(AQD72&lt;&gt;"",SUMPRODUCT((AQO70:AQO73=AQO72)*(AQJ70:AQJ73=AQJ72)*(AQH70:AQH73=AQH72)*(AQL70:AQL73&gt;AQL72)),"")</f>
        <v>0</v>
      </c>
      <c r="AQT72" s="385">
        <f t="shared" ref="AQT72" ca="1" si="6761">IF(AQD72&lt;&gt;"",SUMPRODUCT((AQO70:AQO73=AQO72)*(AQJ70:AQJ73=AQJ72)*(AQH70:AQH73=AQH72)*(AQL70:AQL73=AQL72)*(AQM70:AQM73&gt;AQM72)),"")</f>
        <v>0</v>
      </c>
      <c r="AQU72" s="385">
        <f t="shared" ref="AQU72" ca="1" si="6762">IF(AQD72&lt;&gt;"",SUMPRODUCT((AQO70:AQO73=AQO72)*(AQJ70:AQJ73=AQJ72)*(AQH70:AQH73=AQH72)*(AQL70:AQL73=AQL72)*(AQM70:AQM73=AQM72)*(AQN70:AQN73&gt;AQN72)),"")</f>
        <v>1</v>
      </c>
      <c r="AQV72" s="385">
        <f t="shared" ca="1" si="6436"/>
        <v>2</v>
      </c>
      <c r="AQW72" s="385" t="str">
        <f t="shared" ref="AQW72" ca="1" si="6763">IF(AQX20&lt;&gt;"",SUMPRODUCT((ARE18:ARE21=ARE20)*(ARD18:ARD21=ARD20)*(ARB18:ARB21=ARB20)*(ARC18:ARC21=ARC20)),"")</f>
        <v/>
      </c>
      <c r="AQX72" s="385" t="str">
        <f t="shared" ref="AQX72" ca="1" si="6764">IF(AND(AQW72&lt;&gt;"",AQW72&gt;1),AQX20,"")</f>
        <v/>
      </c>
      <c r="AQY72" s="385">
        <f ca="1">SUMPRODUCT((ATI3:ATI54=AQX72)*(ATL3:ATL54=AQX73)*(ATM3:ATM54="W"))+SUMPRODUCT((ATI3:ATI54=AQX72)*(ATL3:ATL54=AQX74)*(ATM3:ATM54="W"))+SUMPRODUCT((ATI3:ATI54=AQX72)*(ATL3:ATL54=AQX71)*(ATM3:ATM54="W"))+SUMPRODUCT((ATI3:ATI54=AQX73)*(ATL3:ATL54=AQX72)*(ATN3:ATN54="W"))+SUMPRODUCT((ATI3:ATI54=AQX74)*(ATL3:ATL54=AQX72)*(ATN3:ATN54="W"))+SUMPRODUCT((ATI3:ATI54=AQX71)*(ATL3:ATL54=AQX72)*(ATN3:ATN54="W"))</f>
        <v>0</v>
      </c>
      <c r="AQZ72" s="385">
        <f ca="1">SUMPRODUCT((ATI3:ATI54=AQX72)*(ATL3:ATL54=AQX73)*(ATM3:ATM54="D"))+SUMPRODUCT((ATI3:ATI54=AQX72)*(ATL3:ATL54=AQX74)*(ATM3:ATM54="D"))+SUMPRODUCT((ATI3:ATI54=AQX72)*(ATL3:ATL54=AQX71)*(ATM3:ATM54="D"))+SUMPRODUCT((ATI3:ATI54=AQX73)*(ATL3:ATL54=AQX72)*(ATM3:ATM54="D"))+SUMPRODUCT((ATI3:ATI54=AQX74)*(ATL3:ATL54=AQX72)*(ATM3:ATM54="D"))+SUMPRODUCT((ATI3:ATI54=AQX71)*(ATL3:ATL54=AQX72)*(ATM3:ATM54="D"))</f>
        <v>0</v>
      </c>
      <c r="ARA72" s="385">
        <f ca="1">SUMPRODUCT((ATI3:ATI54=AQX72)*(ATL3:ATL54=AQX73)*(ATM3:ATM54="L"))+SUMPRODUCT((ATI3:ATI54=AQX72)*(ATL3:ATL54=AQX74)*(ATM3:ATM54="L"))+SUMPRODUCT((ATI3:ATI54=AQX72)*(ATL3:ATL54=AQX71)*(ATM3:ATM54="L"))+SUMPRODUCT((ATI3:ATI54=AQX73)*(ATL3:ATL54=AQX72)*(ATN3:ATN54="L"))+SUMPRODUCT((ATI3:ATI54=AQX74)*(ATL3:ATL54=AQX72)*(ATN3:ATN54="L"))+SUMPRODUCT((ATI3:ATI54=AQX71)*(ATL3:ATL54=AQX72)*(ATN3:ATN54="L"))</f>
        <v>0</v>
      </c>
      <c r="ARB72" s="385">
        <f ca="1">SUMPRODUCT((ATI3:ATI54=AQX72)*(ATL3:ATL54=AQX73)*ATJ3:ATJ54)+SUMPRODUCT((ATI3:ATI54=AQX72)*(ATL3:ATL54=AQX74)*ATJ3:ATJ54)+SUMPRODUCT((ATI3:ATI54=AQX72)*(ATL3:ATL54=AQX70)*ATJ3:ATJ54)+SUMPRODUCT((ATI3:ATI54=AQX72)*(ATL3:ATL54=AQX71)*ATJ3:ATJ54)+SUMPRODUCT((ATI3:ATI54=AQX73)*(ATL3:ATL54=AQX72)*ATK3:ATK54)+SUMPRODUCT((ATI3:ATI54=AQX74)*(ATL3:ATL54=AQX72)*ATK3:ATK54)+SUMPRODUCT((ATI3:ATI54=AQX70)*(ATL3:ATL54=AQX72)*ATK3:ATK54)+SUMPRODUCT((ATI3:ATI54=AQX71)*(ATL3:ATL54=AQX72)*ATK3:ATK54)</f>
        <v>0</v>
      </c>
      <c r="ARC72" s="385">
        <f ca="1">SUMPRODUCT((ATI3:ATI54=AQX72)*(ATL3:ATL54=AQX73)*ATK3:ATK54)+SUMPRODUCT((ATI3:ATI54=AQX72)*(ATL3:ATL54=AQX74)*ATK3:ATK54)+SUMPRODUCT((ATI3:ATI54=AQX72)*(ATL3:ATL54=AQX70)*ATK3:ATK54)+SUMPRODUCT((ATI3:ATI54=AQX72)*(ATL3:ATL54=AQX71)*ATK3:ATK54)+SUMPRODUCT((ATI3:ATI54=AQX73)*(ATL3:ATL54=AQX72)*ATJ3:ATJ54)+SUMPRODUCT((ATI3:ATI54=AQX74)*(ATL3:ATL54=AQX72)*ATJ3:ATJ54)+SUMPRODUCT((ATI3:ATI54=AQX70)*(ATL3:ATL54=AQX72)*ATJ3:ATJ54)+SUMPRODUCT((ATI3:ATI54=AQX71)*(ATL3:ATL54=AQX72)*ATJ3:ATJ54)</f>
        <v>0</v>
      </c>
      <c r="ARD72" s="385">
        <f t="shared" ca="1" si="6615"/>
        <v>1000</v>
      </c>
      <c r="ARE72" s="385" t="str">
        <f t="shared" ca="1" si="6616"/>
        <v/>
      </c>
      <c r="ARF72" s="385" t="str">
        <f ca="1">IF(AQX72&lt;&gt;"",VLOOKUP(AQX72,APK4:APQ52,7,FALSE),"")</f>
        <v/>
      </c>
      <c r="ARG72" s="385" t="str">
        <f ca="1">IF(AQX72&lt;&gt;"",VLOOKUP(AQX72,APK4:APQ52,5,FALSE),"")</f>
        <v/>
      </c>
      <c r="ARH72" s="385" t="str">
        <f ca="1">IF(AQX72&lt;&gt;"",VLOOKUP(AQX72,APK4:APS52,9,FALSE),"")</f>
        <v/>
      </c>
      <c r="ARI72" s="385" t="str">
        <f t="shared" ca="1" si="6617"/>
        <v/>
      </c>
      <c r="ARJ72" s="385" t="str">
        <f t="shared" ref="ARJ72" ca="1" si="6765">IF(AQX72&lt;&gt;"",RANK(ARI72,ARI70:ARI73),"")</f>
        <v/>
      </c>
      <c r="ARK72" s="385" t="str">
        <f t="shared" ref="ARK72" ca="1" si="6766">IF(AQX72&lt;&gt;"",SUMPRODUCT((ARI70:ARI73=ARI72)*(ARD70:ARD73&gt;ARD72)),"")</f>
        <v/>
      </c>
      <c r="ARL72" s="385" t="str">
        <f t="shared" ref="ARL72" ca="1" si="6767">IF(AQX72&lt;&gt;"",SUMPRODUCT((ARI70:ARI73=ARI72)*(ARD70:ARD73=ARD72)*(ARB70:ARB73&gt;ARB72)),"")</f>
        <v/>
      </c>
      <c r="ARM72" s="385" t="str">
        <f t="shared" ref="ARM72" ca="1" si="6768">IF(AQX72&lt;&gt;"",SUMPRODUCT((ARI70:ARI73=ARI72)*(ARD70:ARD73=ARD72)*(ARB70:ARB73=ARB72)*(ARF70:ARF73&gt;ARF72)),"")</f>
        <v/>
      </c>
      <c r="ARN72" s="385" t="str">
        <f t="shared" ref="ARN72" ca="1" si="6769">IF(AQX72&lt;&gt;"",SUMPRODUCT((ARI70:ARI73=ARI72)*(ARD70:ARD73=ARD72)*(ARB70:ARB73=ARB72)*(ARF70:ARF73=ARF72)*(ARG70:ARG73&gt;ARG72)),"")</f>
        <v/>
      </c>
      <c r="ARO72" s="385" t="str">
        <f t="shared" ref="ARO72" ca="1" si="6770">IF(AQX72&lt;&gt;"",SUMPRODUCT((ARI70:ARI73=ARI72)*(ARD70:ARD73=ARD72)*(ARB70:ARB73=ARB72)*(ARF70:ARF73=ARF72)*(ARG70:ARG73=ARG72)*(ARH70:ARH73&gt;ARH72)),"")</f>
        <v/>
      </c>
      <c r="ARP72" s="385" t="str">
        <f t="shared" ca="1" si="6624"/>
        <v/>
      </c>
    </row>
    <row r="73" spans="10:1160" x14ac:dyDescent="0.25">
      <c r="J73" s="385">
        <f>IF(COUNTIF(J18:J21,4)=4,1,SUMPRODUCT((J18:J21=J21)*(I18:I21=I21)*(G18:G21&gt;G21))+1)</f>
        <v>1</v>
      </c>
      <c r="U73" s="385">
        <f>IF(V21&lt;&gt;"",SUMPRODUCT((AC18:AC21=AC21)*(AB18:AB21=AB21)*(Z18:Z21=Z21)*(AA18:AA21=AA21)),"")</f>
        <v>4</v>
      </c>
      <c r="V73" s="385" t="str">
        <f>IF(AND(U73&lt;&gt;"",U73&gt;1),V21,"")</f>
        <v>Germany</v>
      </c>
      <c r="W73" s="385">
        <f>SUMPRODUCT((DA3:DA54=V73)*(DD3:DD54=V74)*(DE3:DE54="W"))+SUMPRODUCT((DA3:DA54=V73)*(DD3:DD54=V70)*(DE3:DE54="W"))+SUMPRODUCT((DA3:DA54=V73)*(DD3:DD54=V71)*(DE3:DE54="W"))+SUMPRODUCT((DA3:DA54=V73)*(DD3:DD54=V72)*(DE3:DE54="W"))+SUMPRODUCT((DA3:DA54=V74)*(DD3:DD54=V73)*(DF3:DF54="W"))+SUMPRODUCT((DA3:DA54=V70)*(DD3:DD54=V73)*(DF3:DF54="W"))+SUMPRODUCT((DA3:DA54=V71)*(DD3:DD54=V73)*(DF3:DF54="W"))+SUMPRODUCT((DA3:DA54=V72)*(DD3:DD54=V73)*(DF3:DF54="W"))</f>
        <v>0</v>
      </c>
      <c r="X73" s="385">
        <f>SUMPRODUCT((DA3:DA54=V73)*(DD3:DD54=V74)*(DE3:DE54="D"))+SUMPRODUCT((DA3:DA54=V73)*(DD3:DD54=V70)*(DE3:DE54="D"))+SUMPRODUCT((DA3:DA54=V73)*(DD3:DD54=V71)*(DE3:DE54="D"))+SUMPRODUCT((DA3:DA54=V73)*(DD3:DD54=V72)*(DE3:DE54="D"))+SUMPRODUCT((DA3:DA54=V74)*(DD3:DD54=V73)*(DE3:DE54="D"))+SUMPRODUCT((DA3:DA54=V70)*(DD3:DD54=V73)*(DE3:DE54="D"))+SUMPRODUCT((DA3:DA54=V71)*(DD3:DD54=V73)*(DE3:DE54="D"))+SUMPRODUCT((DA3:DA54=V72)*(DD3:DD54=V73)*(DE3:DE54="D"))</f>
        <v>0</v>
      </c>
      <c r="Y73" s="385">
        <f>SUMPRODUCT((DA3:DA54=V73)*(DD3:DD54=V74)*(DE3:DE54="L"))+SUMPRODUCT((DA3:DA54=V73)*(DD3:DD54=V70)*(DE3:DE54="L"))+SUMPRODUCT((DA3:DA54=V73)*(DD3:DD54=V71)*(DE3:DE54="L"))+SUMPRODUCT((DA3:DA54=V73)*(DD3:DD54=V72)*(DE3:DE54="L"))+SUMPRODUCT((DA3:DA54=V74)*(DD3:DD54=V73)*(DF3:DF54="L"))+SUMPRODUCT((DA3:DA54=V70)*(DD3:DD54=V73)*(DF3:DF54="L"))+SUMPRODUCT((DA3:DA54=V71)*(DD3:DD54=V73)*(DF3:DF54="L"))+SUMPRODUCT((DA3:DA54=V72)*(DD3:DD54=V73)*(DF3:DF54="L"))</f>
        <v>0</v>
      </c>
      <c r="Z73" s="385">
        <f>SUMPRODUCT((DA3:DA54=V73)*(DD3:DD54=V74)*DB3:DB54)+SUMPRODUCT((DA3:DA54=V73)*(DD3:DD54=V70)*DB3:DB54)+SUMPRODUCT((DA3:DA54=V73)*(DD3:DD54=V71)*DB3:DB54)+SUMPRODUCT((DA3:DA54=V73)*(DD3:DD54=V72)*DB3:DB54)+SUMPRODUCT((DA3:DA54=V74)*(DD3:DD54=V73)*DC3:DC54)+SUMPRODUCT((DA3:DA54=V70)*(DD3:DD54=V73)*DC3:DC54)+SUMPRODUCT((DA3:DA54=V71)*(DD3:DD54=V73)*DC3:DC54)+SUMPRODUCT((DA3:DA54=V72)*(DD3:DD54=V73)*DC3:DC54)</f>
        <v>0</v>
      </c>
      <c r="AA73" s="385">
        <f>SUMPRODUCT((DA3:DA54=V73)*(DD3:DD54=V74)*DC3:DC54)+SUMPRODUCT((DA3:DA54=V73)*(DD3:DD54=V70)*DC3:DC54)+SUMPRODUCT((DA3:DA54=V73)*(DD3:DD54=V71)*DC3:DC54)+SUMPRODUCT((DA3:DA54=V73)*(DD3:DD54=V72)*DC3:DC54)+SUMPRODUCT((DA3:DA54=V74)*(DD3:DD54=V73)*DB3:DB54)+SUMPRODUCT((DA3:DA54=V70)*(DD3:DD54=V73)*DB3:DB54)+SUMPRODUCT((DA3:DA54=V71)*(DD3:DD54=V73)*DB3:DB54)+SUMPRODUCT((DA3:DA54=V72)*(DD3:DD54=V73)*DB3:DB54)</f>
        <v>0</v>
      </c>
      <c r="AB73" s="385">
        <f>Z73-AA73+1000</f>
        <v>1000</v>
      </c>
      <c r="AC73" s="385">
        <f t="shared" si="6437"/>
        <v>0</v>
      </c>
      <c r="AD73" s="385">
        <f>IF(V73&lt;&gt;"",VLOOKUP(V73,C4:I52,7,FALSE),"")</f>
        <v>1000</v>
      </c>
      <c r="AE73" s="385">
        <f>IF(V73&lt;&gt;"",VLOOKUP(V73,C4:I52,5,FALSE),"")</f>
        <v>0</v>
      </c>
      <c r="AF73" s="385">
        <f>IF(V73&lt;&gt;"",VLOOKUP(V73,C4:K52,9,FALSE),"")</f>
        <v>30</v>
      </c>
      <c r="AG73" s="385">
        <f t="shared" si="6438"/>
        <v>0</v>
      </c>
      <c r="AH73" s="385">
        <f>IF(V73&lt;&gt;"",RANK(AG73,AG70:AG73),"")</f>
        <v>1</v>
      </c>
      <c r="AI73" s="385">
        <f>IF(V73&lt;&gt;"",SUMPRODUCT((AG70:AG73=AG73)*(AB70:AB73&gt;AB73)),"")</f>
        <v>0</v>
      </c>
      <c r="AJ73" s="385">
        <f>IF(V73&lt;&gt;"",SUMPRODUCT((AG70:AG73=AG73)*(AB70:AB73=AB73)*(Z70:Z73&gt;Z73)),"")</f>
        <v>0</v>
      </c>
      <c r="AK73" s="385">
        <f>IF(V73&lt;&gt;"",SUMPRODUCT((AG70:AG73=AG73)*(AB70:AB73=AB73)*(Z70:Z73=Z73)*(AD70:AD73&gt;AD73)),"")</f>
        <v>0</v>
      </c>
      <c r="AL73" s="385">
        <f>IF(V73&lt;&gt;"",SUMPRODUCT((AG70:AG73=AG73)*(AB70:AB73=AB73)*(Z70:Z73=Z73)*(AD70:AD73=AD73)*(AE70:AE73&gt;AE73)),"")</f>
        <v>0</v>
      </c>
      <c r="AM73" s="385">
        <f>IF(V73&lt;&gt;"",SUMPRODUCT((AG70:AG73=AG73)*(AB70:AB73=AB73)*(Z70:Z73=Z73)*(AD70:AD73=AD73)*(AE70:AE73=AE73)*(AF70:AF73&gt;AF73)),"")</f>
        <v>0</v>
      </c>
      <c r="AN73" s="385">
        <f>IF(V73&lt;&gt;"",SUM(AH73:AM73),"")</f>
        <v>1</v>
      </c>
      <c r="AO73" s="385" t="str">
        <f>IF(AP21&lt;&gt;"",SUMPRODUCT((AW18:AW21=AW21)*(AV18:AV21=AV21)*(AT18:AT21=AT21)*(AU18:AU21=AU21)),"")</f>
        <v/>
      </c>
      <c r="AP73" s="385" t="str">
        <f>IF(AND(AO73&lt;&gt;"",AO73&gt;1),AP21,"")</f>
        <v/>
      </c>
      <c r="AQ73" s="385" t="str">
        <f>IF(AP73&lt;&gt;"",SUMPRODUCT((DA3:DA54=AP73)*(DD3:DD54=AP74)*(DE3:DE54="W"))+SUMPRODUCT((DA3:DA54=AP73)*(DD3:DD54=AP71)*(DE3:DE54="W"))+SUMPRODUCT((DA3:DA54=AP73)*(DD3:DD54=AP72)*(DE3:DE54="W"))+SUMPRODUCT((DA3:DA54=AP74)*(DD3:DD54=AP73)*(DF3:DF54="W"))+SUMPRODUCT((DA3:DA54=AP71)*(DD3:DD54=AP73)*(DF3:DF54="W"))+SUMPRODUCT((DA3:DA54=AP72)*(DD3:DD54=AP73)*(DF3:DF54="W")),"")</f>
        <v/>
      </c>
      <c r="AR73" s="385" t="str">
        <f>IF(AP73&lt;&gt;"",SUMPRODUCT((DA3:DA54=AP73)*(DD3:DD54=AP74)*(DE3:DE54="D"))+SUMPRODUCT((DA3:DA54=AP73)*(DD3:DD54=AP71)*(DE3:DE54="D"))+SUMPRODUCT((DA3:DA54=AP73)*(DD3:DD54=AP72)*(DE3:DE54="D"))+SUMPRODUCT((DA3:DA54=AP74)*(DD3:DD54=AP73)*(DE3:DE54="D"))+SUMPRODUCT((DA3:DA54=AP71)*(DD3:DD54=AP73)*(DE3:DE54="D"))+SUMPRODUCT((DA3:DA54=AP72)*(DD3:DD54=AP73)*(DE3:DE54="D")),"")</f>
        <v/>
      </c>
      <c r="AS73" s="385" t="str">
        <f>IF(AP73&lt;&gt;"",SUMPRODUCT((DA3:DA54=AP73)*(DD3:DD54=AP74)*(DE3:DE54="L"))+SUMPRODUCT((DA3:DA54=AP73)*(DD3:DD54=AP71)*(DE3:DE54="L"))+SUMPRODUCT((DA3:DA54=AP73)*(DD3:DD54=AP72)*(DE3:DE54="L"))+SUMPRODUCT((DA3:DA54=AP74)*(DD3:DD54=AP73)*(DF3:DF54="L"))+SUMPRODUCT((DA3:DA54=AP71)*(DD3:DD54=AP73)*(DF3:DF54="L"))+SUMPRODUCT((DA3:DA54=AP72)*(DD3:DD54=AP73)*(DF3:DF54="L")),"")</f>
        <v/>
      </c>
      <c r="AT73" s="385">
        <f>SUMPRODUCT((DA3:DA54=AP73)*(DD3:DD54=AP74)*DB3:DB54)+SUMPRODUCT((DA3:DA54=AP73)*(DD3:DD54=AP70)*DB3:DB54)+SUMPRODUCT((DA3:DA54=AP73)*(DD3:DD54=AP71)*DB3:DB54)+SUMPRODUCT((DA3:DA54=AP73)*(DD3:DD54=AP72)*DB3:DB54)+SUMPRODUCT((DA3:DA54=AP74)*(DD3:DD54=AP73)*DC3:DC54)+SUMPRODUCT((DA3:DA54=AP70)*(DD3:DD54=AP73)*DC3:DC54)+SUMPRODUCT((DA3:DA54=AP71)*(DD3:DD54=AP73)*DC3:DC54)+SUMPRODUCT((DA3:DA54=AP72)*(DD3:DD54=AP73)*DC3:DC54)</f>
        <v>0</v>
      </c>
      <c r="AU73" s="385">
        <f>SUMPRODUCT((DA3:DA54=AP73)*(DD3:DD54=AP74)*DC3:DC54)+SUMPRODUCT((DA3:DA54=AP73)*(DD3:DD54=AP70)*DC3:DC54)+SUMPRODUCT((DA3:DA54=AP73)*(DD3:DD54=AP71)*DC3:DC54)+SUMPRODUCT((DA3:DA54=AP73)*(DD3:DD54=AP72)*DC3:DC54)+SUMPRODUCT((DA3:DA54=AP74)*(DD3:DD54=AP73)*DB3:DB54)+SUMPRODUCT((DA3:DA54=AP70)*(DD3:DD54=AP73)*DB3:DB54)+SUMPRODUCT((DA3:DA54=AP71)*(DD3:DD54=AP73)*DB3:DB54)+SUMPRODUCT((DA3:DA54=AP72)*(DD3:DD54=AP73)*DB3:DB54)</f>
        <v>0</v>
      </c>
      <c r="AV73" s="385">
        <f>AT73-AU73+1000</f>
        <v>1000</v>
      </c>
      <c r="AW73" s="385" t="str">
        <f t="shared" si="6439"/>
        <v/>
      </c>
      <c r="AX73" s="385" t="str">
        <f>IF(AP73&lt;&gt;"",VLOOKUP(AP73,C4:I52,7,FALSE),"")</f>
        <v/>
      </c>
      <c r="AY73" s="385" t="str">
        <f>IF(AP73&lt;&gt;"",VLOOKUP(AP73,C4:I52,5,FALSE),"")</f>
        <v/>
      </c>
      <c r="AZ73" s="385" t="str">
        <f>IF(AP73&lt;&gt;"",VLOOKUP(AP73,C4:K52,9,FALSE),"")</f>
        <v/>
      </c>
      <c r="BA73" s="385" t="str">
        <f t="shared" si="6440"/>
        <v/>
      </c>
      <c r="BB73" s="385" t="str">
        <f>IF(AP73&lt;&gt;"",RANK(BA73,BA70:BA73),"")</f>
        <v/>
      </c>
      <c r="BC73" s="385" t="str">
        <f>IF(AP73&lt;&gt;"",SUMPRODUCT((BA70:BA73=BA73)*(AV70:AV73&gt;AV73)),"")</f>
        <v/>
      </c>
      <c r="BD73" s="385" t="str">
        <f>IF(AP73&lt;&gt;"",SUMPRODUCT((BA70:BA73=BA73)*(AV70:AV73=AV73)*(AT70:AT73&gt;AT73)),"")</f>
        <v/>
      </c>
      <c r="BE73" s="385" t="str">
        <f>IF(AP73&lt;&gt;"",SUMPRODUCT((BA70:BA73=BA73)*(AV70:AV73=AV73)*(AT70:AT73=AT73)*(AX70:AX73&gt;AX73)),"")</f>
        <v/>
      </c>
      <c r="BF73" s="385" t="str">
        <f>IF(AP73&lt;&gt;"",SUMPRODUCT((BA70:BA73=BA73)*(AV70:AV73=AV73)*(AT70:AT73=AT73)*(AX70:AX73=AX73)*(AY70:AY73&gt;AY73)),"")</f>
        <v/>
      </c>
      <c r="BG73" s="385" t="str">
        <f>IF(AP73&lt;&gt;"",SUMPRODUCT((BA70:BA73=BA73)*(AV70:AV73=AV73)*(AT70:AT73=AT73)*(AX70:AX73=AX73)*(AY70:AY73=AY73)*(AZ70:AZ73&gt;AZ73)),"")</f>
        <v/>
      </c>
      <c r="BH73" s="385" t="str">
        <f t="shared" si="6625"/>
        <v/>
      </c>
      <c r="DP73" s="385">
        <f ca="1">IF(COUNTIF(DP18:DP21,4)=4,1,SUMPRODUCT((DP18:DP21=DP21)*(DO18:DO21=DO21)*(DM18:DM21&gt;DM21))+1)</f>
        <v>1</v>
      </c>
      <c r="EA73" s="385">
        <f ca="1">IF(EB21&lt;&gt;"",SUMPRODUCT((EI18:EI21=EI21)*(EH18:EH21=EH21)*(EF18:EF21=EF21)*(EG18:EG21=EG21)),"")</f>
        <v>4</v>
      </c>
      <c r="EB73" s="385" t="str">
        <f ca="1">IF(AND(EA73&lt;&gt;"",EA73&gt;1),EB21,"")</f>
        <v>Germany</v>
      </c>
      <c r="EC73" s="385">
        <f ca="1">SUMPRODUCT((HG3:HG54=EB73)*(HJ3:HJ54=EB74)*(HK3:HK54="W"))+SUMPRODUCT((HG3:HG54=EB73)*(HJ3:HJ54=EB70)*(HK3:HK54="W"))+SUMPRODUCT((HG3:HG54=EB73)*(HJ3:HJ54=EB71)*(HK3:HK54="W"))+SUMPRODUCT((HG3:HG54=EB73)*(HJ3:HJ54=EB72)*(HK3:HK54="W"))+SUMPRODUCT((HG3:HG54=EB74)*(HJ3:HJ54=EB73)*(HL3:HL54="W"))+SUMPRODUCT((HG3:HG54=EB70)*(HJ3:HJ54=EB73)*(HL3:HL54="W"))+SUMPRODUCT((HG3:HG54=EB71)*(HJ3:HJ54=EB73)*(HL3:HL54="W"))+SUMPRODUCT((HG3:HG54=EB72)*(HJ3:HJ54=EB73)*(HL3:HL54="W"))</f>
        <v>0</v>
      </c>
      <c r="ED73" s="385">
        <f ca="1">SUMPRODUCT((HG3:HG54=EB73)*(HJ3:HJ54=EB74)*(HK3:HK54="D"))+SUMPRODUCT((HG3:HG54=EB73)*(HJ3:HJ54=EB70)*(HK3:HK54="D"))+SUMPRODUCT((HG3:HG54=EB73)*(HJ3:HJ54=EB71)*(HK3:HK54="D"))+SUMPRODUCT((HG3:HG54=EB73)*(HJ3:HJ54=EB72)*(HK3:HK54="D"))+SUMPRODUCT((HG3:HG54=EB74)*(HJ3:HJ54=EB73)*(HK3:HK54="D"))+SUMPRODUCT((HG3:HG54=EB70)*(HJ3:HJ54=EB73)*(HK3:HK54="D"))+SUMPRODUCT((HG3:HG54=EB71)*(HJ3:HJ54=EB73)*(HK3:HK54="D"))+SUMPRODUCT((HG3:HG54=EB72)*(HJ3:HJ54=EB73)*(HK3:HK54="D"))</f>
        <v>0</v>
      </c>
      <c r="EE73" s="385">
        <f ca="1">SUMPRODUCT((HG3:HG54=EB73)*(HJ3:HJ54=EB74)*(HK3:HK54="L"))+SUMPRODUCT((HG3:HG54=EB73)*(HJ3:HJ54=EB70)*(HK3:HK54="L"))+SUMPRODUCT((HG3:HG54=EB73)*(HJ3:HJ54=EB71)*(HK3:HK54="L"))+SUMPRODUCT((HG3:HG54=EB73)*(HJ3:HJ54=EB72)*(HK3:HK54="L"))+SUMPRODUCT((HG3:HG54=EB74)*(HJ3:HJ54=EB73)*(HL3:HL54="L"))+SUMPRODUCT((HG3:HG54=EB70)*(HJ3:HJ54=EB73)*(HL3:HL54="L"))+SUMPRODUCT((HG3:HG54=EB71)*(HJ3:HJ54=EB73)*(HL3:HL54="L"))+SUMPRODUCT((HG3:HG54=EB72)*(HJ3:HJ54=EB73)*(HL3:HL54="L"))</f>
        <v>0</v>
      </c>
      <c r="EF73" s="385">
        <f ca="1">SUMPRODUCT((HG3:HG54=EB73)*(HJ3:HJ54=EB74)*HH3:HH54)+SUMPRODUCT((HG3:HG54=EB73)*(HJ3:HJ54=EB70)*HH3:HH54)+SUMPRODUCT((HG3:HG54=EB73)*(HJ3:HJ54=EB71)*HH3:HH54)+SUMPRODUCT((HG3:HG54=EB73)*(HJ3:HJ54=EB72)*HH3:HH54)+SUMPRODUCT((HG3:HG54=EB74)*(HJ3:HJ54=EB73)*HI3:HI54)+SUMPRODUCT((HG3:HG54=EB70)*(HJ3:HJ54=EB73)*HI3:HI54)+SUMPRODUCT((HG3:HG54=EB71)*(HJ3:HJ54=EB73)*HI3:HI54)+SUMPRODUCT((HG3:HG54=EB72)*(HJ3:HJ54=EB73)*HI3:HI54)</f>
        <v>0</v>
      </c>
      <c r="EG73" s="385">
        <f ca="1">SUMPRODUCT((HG3:HG54=EB73)*(HJ3:HJ54=EB74)*HI3:HI54)+SUMPRODUCT((HG3:HG54=EB73)*(HJ3:HJ54=EB70)*HI3:HI54)+SUMPRODUCT((HG3:HG54=EB73)*(HJ3:HJ54=EB71)*HI3:HI54)+SUMPRODUCT((HG3:HG54=EB73)*(HJ3:HJ54=EB72)*HI3:HI54)+SUMPRODUCT((HG3:HG54=EB74)*(HJ3:HJ54=EB73)*HH3:HH54)+SUMPRODUCT((HG3:HG54=EB70)*(HJ3:HJ54=EB73)*HH3:HH54)+SUMPRODUCT((HG3:HG54=EB71)*(HJ3:HJ54=EB73)*HH3:HH54)+SUMPRODUCT((HG3:HG54=EB72)*(HJ3:HJ54=EB73)*HH3:HH54)</f>
        <v>0</v>
      </c>
      <c r="EH73" s="385">
        <f ca="1">EF73-EG73+1000</f>
        <v>1000</v>
      </c>
      <c r="EI73" s="385">
        <f t="shared" ca="1" si="6441"/>
        <v>0</v>
      </c>
      <c r="EJ73" s="385">
        <f ca="1">IF(EB73&lt;&gt;"",VLOOKUP(EB73,DI4:DO52,7,FALSE),"")</f>
        <v>1000</v>
      </c>
      <c r="EK73" s="385">
        <f ca="1">IF(EB73&lt;&gt;"",VLOOKUP(EB73,DI4:DO52,5,FALSE),"")</f>
        <v>0</v>
      </c>
      <c r="EL73" s="385">
        <f ca="1">IF(EB73&lt;&gt;"",VLOOKUP(EB73,DI4:DQ52,9,FALSE),"")</f>
        <v>30</v>
      </c>
      <c r="EM73" s="385">
        <f t="shared" ca="1" si="6442"/>
        <v>0</v>
      </c>
      <c r="EN73" s="385">
        <f ca="1">IF(EB73&lt;&gt;"",RANK(EM73,EM70:EM73),"")</f>
        <v>1</v>
      </c>
      <c r="EO73" s="385">
        <f ca="1">IF(EB73&lt;&gt;"",SUMPRODUCT((EM70:EM73=EM73)*(EH70:EH73&gt;EH73)),"")</f>
        <v>0</v>
      </c>
      <c r="EP73" s="385">
        <f ca="1">IF(EB73&lt;&gt;"",SUMPRODUCT((EM70:EM73=EM73)*(EH70:EH73=EH73)*(EF70:EF73&gt;EF73)),"")</f>
        <v>0</v>
      </c>
      <c r="EQ73" s="385">
        <f ca="1">IF(EB73&lt;&gt;"",SUMPRODUCT((EM70:EM73=EM73)*(EH70:EH73=EH73)*(EF70:EF73=EF73)*(EJ70:EJ73&gt;EJ73)),"")</f>
        <v>0</v>
      </c>
      <c r="ER73" s="385">
        <f ca="1">IF(EB73&lt;&gt;"",SUMPRODUCT((EM70:EM73=EM73)*(EH70:EH73=EH73)*(EF70:EF73=EF73)*(EJ70:EJ73=EJ73)*(EK70:EK73&gt;EK73)),"")</f>
        <v>0</v>
      </c>
      <c r="ES73" s="385">
        <f ca="1">IF(EB73&lt;&gt;"",SUMPRODUCT((EM70:EM73=EM73)*(EH70:EH73=EH73)*(EF70:EF73=EF73)*(EJ70:EJ73=EJ73)*(EK70:EK73=EK73)*(EL70:EL73&gt;EL73)),"")</f>
        <v>0</v>
      </c>
      <c r="ET73" s="385">
        <f ca="1">IF(EB73&lt;&gt;"",SUM(EN73:ES73),"")</f>
        <v>1</v>
      </c>
      <c r="EU73" s="385" t="str">
        <f ca="1">IF(EV21&lt;&gt;"",SUMPRODUCT((FC18:FC21=FC21)*(FB18:FB21=FB21)*(EZ18:EZ21=EZ21)*(FA18:FA21=FA21)),"")</f>
        <v/>
      </c>
      <c r="EV73" s="385" t="str">
        <f ca="1">IF(AND(EU73&lt;&gt;"",EU73&gt;1),EV21,"")</f>
        <v/>
      </c>
      <c r="EW73" s="385" t="str">
        <f ca="1">IF(EV73&lt;&gt;"",SUMPRODUCT((HG3:HG54=EV73)*(HJ3:HJ54=EV74)*(HK3:HK54="W"))+SUMPRODUCT((HG3:HG54=EV73)*(HJ3:HJ54=EV71)*(HK3:HK54="W"))+SUMPRODUCT((HG3:HG54=EV73)*(HJ3:HJ54=EV72)*(HK3:HK54="W"))+SUMPRODUCT((HG3:HG54=EV74)*(HJ3:HJ54=EV73)*(HL3:HL54="W"))+SUMPRODUCT((HG3:HG54=EV71)*(HJ3:HJ54=EV73)*(HL3:HL54="W"))+SUMPRODUCT((HG3:HG54=EV72)*(HJ3:HJ54=EV73)*(HL3:HL54="W")),"")</f>
        <v/>
      </c>
      <c r="EX73" s="385" t="str">
        <f ca="1">IF(EV73&lt;&gt;"",SUMPRODUCT((HG3:HG54=EV73)*(HJ3:HJ54=EV74)*(HK3:HK54="D"))+SUMPRODUCT((HG3:HG54=EV73)*(HJ3:HJ54=EV71)*(HK3:HK54="D"))+SUMPRODUCT((HG3:HG54=EV73)*(HJ3:HJ54=EV72)*(HK3:HK54="D"))+SUMPRODUCT((HG3:HG54=EV74)*(HJ3:HJ54=EV73)*(HK3:HK54="D"))+SUMPRODUCT((HG3:HG54=EV71)*(HJ3:HJ54=EV73)*(HK3:HK54="D"))+SUMPRODUCT((HG3:HG54=EV72)*(HJ3:HJ54=EV73)*(HK3:HK54="D")),"")</f>
        <v/>
      </c>
      <c r="EY73" s="385" t="str">
        <f ca="1">IF(EV73&lt;&gt;"",SUMPRODUCT((HG3:HG54=EV73)*(HJ3:HJ54=EV74)*(HK3:HK54="L"))+SUMPRODUCT((HG3:HG54=EV73)*(HJ3:HJ54=EV71)*(HK3:HK54="L"))+SUMPRODUCT((HG3:HG54=EV73)*(HJ3:HJ54=EV72)*(HK3:HK54="L"))+SUMPRODUCT((HG3:HG54=EV74)*(HJ3:HJ54=EV73)*(HL3:HL54="L"))+SUMPRODUCT((HG3:HG54=EV71)*(HJ3:HJ54=EV73)*(HL3:HL54="L"))+SUMPRODUCT((HG3:HG54=EV72)*(HJ3:HJ54=EV73)*(HL3:HL54="L")),"")</f>
        <v/>
      </c>
      <c r="EZ73" s="385">
        <f ca="1">SUMPRODUCT((HG3:HG54=EV73)*(HJ3:HJ54=EV74)*HH3:HH54)+SUMPRODUCT((HG3:HG54=EV73)*(HJ3:HJ54=EV70)*HH3:HH54)+SUMPRODUCT((HG3:HG54=EV73)*(HJ3:HJ54=EV71)*HH3:HH54)+SUMPRODUCT((HG3:HG54=EV73)*(HJ3:HJ54=EV72)*HH3:HH54)+SUMPRODUCT((HG3:HG54=EV74)*(HJ3:HJ54=EV73)*HI3:HI54)+SUMPRODUCT((HG3:HG54=EV70)*(HJ3:HJ54=EV73)*HI3:HI54)+SUMPRODUCT((HG3:HG54=EV71)*(HJ3:HJ54=EV73)*HI3:HI54)+SUMPRODUCT((HG3:HG54=EV72)*(HJ3:HJ54=EV73)*HI3:HI54)</f>
        <v>0</v>
      </c>
      <c r="FA73" s="385">
        <f ca="1">SUMPRODUCT((HG3:HG54=EV73)*(HJ3:HJ54=EV74)*HI3:HI54)+SUMPRODUCT((HG3:HG54=EV73)*(HJ3:HJ54=EV70)*HI3:HI54)+SUMPRODUCT((HG3:HG54=EV73)*(HJ3:HJ54=EV71)*HI3:HI54)+SUMPRODUCT((HG3:HG54=EV73)*(HJ3:HJ54=EV72)*HI3:HI54)+SUMPRODUCT((HG3:HG54=EV74)*(HJ3:HJ54=EV73)*HH3:HH54)+SUMPRODUCT((HG3:HG54=EV70)*(HJ3:HJ54=EV73)*HH3:HH54)+SUMPRODUCT((HG3:HG54=EV71)*(HJ3:HJ54=EV73)*HH3:HH54)+SUMPRODUCT((HG3:HG54=EV72)*(HJ3:HJ54=EV73)*HH3:HH54)</f>
        <v>0</v>
      </c>
      <c r="FB73" s="385">
        <f ca="1">EZ73-FA73+1000</f>
        <v>1000</v>
      </c>
      <c r="FC73" s="385" t="str">
        <f t="shared" ca="1" si="6443"/>
        <v/>
      </c>
      <c r="FD73" s="385" t="str">
        <f ca="1">IF(EV73&lt;&gt;"",VLOOKUP(EV73,DI4:DO52,7,FALSE),"")</f>
        <v/>
      </c>
      <c r="FE73" s="385" t="str">
        <f ca="1">IF(EV73&lt;&gt;"",VLOOKUP(EV73,DI4:DO52,5,FALSE),"")</f>
        <v/>
      </c>
      <c r="FF73" s="385" t="str">
        <f ca="1">IF(EV73&lt;&gt;"",VLOOKUP(EV73,DI4:DQ52,9,FALSE),"")</f>
        <v/>
      </c>
      <c r="FG73" s="385" t="str">
        <f t="shared" ca="1" si="6444"/>
        <v/>
      </c>
      <c r="FH73" s="385" t="str">
        <f ca="1">IF(EV73&lt;&gt;"",RANK(FG73,FG70:FG73),"")</f>
        <v/>
      </c>
      <c r="FI73" s="385" t="str">
        <f ca="1">IF(EV73&lt;&gt;"",SUMPRODUCT((FG70:FG73=FG73)*(FB70:FB73&gt;FB73)),"")</f>
        <v/>
      </c>
      <c r="FJ73" s="385" t="str">
        <f ca="1">IF(EV73&lt;&gt;"",SUMPRODUCT((FG70:FG73=FG73)*(FB70:FB73=FB73)*(EZ70:EZ73&gt;EZ73)),"")</f>
        <v/>
      </c>
      <c r="FK73" s="385" t="str">
        <f ca="1">IF(EV73&lt;&gt;"",SUMPRODUCT((FG70:FG73=FG73)*(FB70:FB73=FB73)*(EZ70:EZ73=EZ73)*(FD70:FD73&gt;FD73)),"")</f>
        <v/>
      </c>
      <c r="FL73" s="385" t="str">
        <f ca="1">IF(EV73&lt;&gt;"",SUMPRODUCT((FG70:FG73=FG73)*(FB70:FB73=FB73)*(EZ70:EZ73=EZ73)*(FD70:FD73=FD73)*(FE70:FE73&gt;FE73)),"")</f>
        <v/>
      </c>
      <c r="FM73" s="385" t="str">
        <f ca="1">IF(EV73&lt;&gt;"",SUMPRODUCT((FG70:FG73=FG73)*(FB70:FB73=FB73)*(EZ70:EZ73=EZ73)*(FD70:FD73=FD73)*(FE70:FE73=FE73)*(FF70:FF73&gt;FF73)),"")</f>
        <v/>
      </c>
      <c r="FN73" s="385" t="str">
        <f t="shared" ca="1" si="6626"/>
        <v/>
      </c>
      <c r="HV73" s="385">
        <f ca="1">IF(COUNTIF(HV18:HV21,4)=4,1,SUMPRODUCT((HV18:HV21=HV21)*(HU18:HU21=HU21)*(HS18:HS21&gt;HS21))+1)</f>
        <v>1</v>
      </c>
      <c r="IG73" s="385">
        <f t="shared" ref="IG73" ca="1" si="6771">IF(IH21&lt;&gt;"",SUMPRODUCT((IO18:IO21=IO21)*(IN18:IN21=IN21)*(IL18:IL21=IL21)*(IM18:IM21=IM21)),"")</f>
        <v>4</v>
      </c>
      <c r="IH73" s="385" t="str">
        <f t="shared" ref="IH73" ca="1" si="6772">IF(AND(IG73&lt;&gt;"",IG73&gt;1),IH21,"")</f>
        <v>Germany</v>
      </c>
      <c r="II73" s="385">
        <f ca="1">SUMPRODUCT((LM3:LM54=IH73)*(LP3:LP54=IH74)*(LQ3:LQ54="W"))+SUMPRODUCT((LM3:LM54=IH73)*(LP3:LP54=IH70)*(LQ3:LQ54="W"))+SUMPRODUCT((LM3:LM54=IH73)*(LP3:LP54=IH71)*(LQ3:LQ54="W"))+SUMPRODUCT((LM3:LM54=IH73)*(LP3:LP54=IH72)*(LQ3:LQ54="W"))+SUMPRODUCT((LM3:LM54=IH74)*(LP3:LP54=IH73)*(LR3:LR54="W"))+SUMPRODUCT((LM3:LM54=IH70)*(LP3:LP54=IH73)*(LR3:LR54="W"))+SUMPRODUCT((LM3:LM54=IH71)*(LP3:LP54=IH73)*(LR3:LR54="W"))+SUMPRODUCT((LM3:LM54=IH72)*(LP3:LP54=IH73)*(LR3:LR54="W"))</f>
        <v>0</v>
      </c>
      <c r="IJ73" s="385">
        <f ca="1">SUMPRODUCT((LM3:LM54=IH73)*(LP3:LP54=IH74)*(LQ3:LQ54="D"))+SUMPRODUCT((LM3:LM54=IH73)*(LP3:LP54=IH70)*(LQ3:LQ54="D"))+SUMPRODUCT((LM3:LM54=IH73)*(LP3:LP54=IH71)*(LQ3:LQ54="D"))+SUMPRODUCT((LM3:LM54=IH73)*(LP3:LP54=IH72)*(LQ3:LQ54="D"))+SUMPRODUCT((LM3:LM54=IH74)*(LP3:LP54=IH73)*(LQ3:LQ54="D"))+SUMPRODUCT((LM3:LM54=IH70)*(LP3:LP54=IH73)*(LQ3:LQ54="D"))+SUMPRODUCT((LM3:LM54=IH71)*(LP3:LP54=IH73)*(LQ3:LQ54="D"))+SUMPRODUCT((LM3:LM54=IH72)*(LP3:LP54=IH73)*(LQ3:LQ54="D"))</f>
        <v>0</v>
      </c>
      <c r="IK73" s="385">
        <f ca="1">SUMPRODUCT((LM3:LM54=IH73)*(LP3:LP54=IH74)*(LQ3:LQ54="L"))+SUMPRODUCT((LM3:LM54=IH73)*(LP3:LP54=IH70)*(LQ3:LQ54="L"))+SUMPRODUCT((LM3:LM54=IH73)*(LP3:LP54=IH71)*(LQ3:LQ54="L"))+SUMPRODUCT((LM3:LM54=IH73)*(LP3:LP54=IH72)*(LQ3:LQ54="L"))+SUMPRODUCT((LM3:LM54=IH74)*(LP3:LP54=IH73)*(LR3:LR54="L"))+SUMPRODUCT((LM3:LM54=IH70)*(LP3:LP54=IH73)*(LR3:LR54="L"))+SUMPRODUCT((LM3:LM54=IH71)*(LP3:LP54=IH73)*(LR3:LR54="L"))+SUMPRODUCT((LM3:LM54=IH72)*(LP3:LP54=IH73)*(LR3:LR54="L"))</f>
        <v>0</v>
      </c>
      <c r="IL73" s="385">
        <f ca="1">SUMPRODUCT((LM3:LM54=IH73)*(LP3:LP54=IH74)*LN3:LN54)+SUMPRODUCT((LM3:LM54=IH73)*(LP3:LP54=IH70)*LN3:LN54)+SUMPRODUCT((LM3:LM54=IH73)*(LP3:LP54=IH71)*LN3:LN54)+SUMPRODUCT((LM3:LM54=IH73)*(LP3:LP54=IH72)*LN3:LN54)+SUMPRODUCT((LM3:LM54=IH74)*(LP3:LP54=IH73)*LO3:LO54)+SUMPRODUCT((LM3:LM54=IH70)*(LP3:LP54=IH73)*LO3:LO54)+SUMPRODUCT((LM3:LM54=IH71)*(LP3:LP54=IH73)*LO3:LO54)+SUMPRODUCT((LM3:LM54=IH72)*(LP3:LP54=IH73)*LO3:LO54)</f>
        <v>0</v>
      </c>
      <c r="IM73" s="385">
        <f ca="1">SUMPRODUCT((LM3:LM54=IH73)*(LP3:LP54=IH74)*LO3:LO54)+SUMPRODUCT((LM3:LM54=IH73)*(LP3:LP54=IH70)*LO3:LO54)+SUMPRODUCT((LM3:LM54=IH73)*(LP3:LP54=IH71)*LO3:LO54)+SUMPRODUCT((LM3:LM54=IH73)*(LP3:LP54=IH72)*LO3:LO54)+SUMPRODUCT((LM3:LM54=IH74)*(LP3:LP54=IH73)*LN3:LN54)+SUMPRODUCT((LM3:LM54=IH70)*(LP3:LP54=IH73)*LN3:LN54)+SUMPRODUCT((LM3:LM54=IH71)*(LP3:LP54=IH73)*LN3:LN54)+SUMPRODUCT((LM3:LM54=IH72)*(LP3:LP54=IH73)*LN3:LN54)</f>
        <v>0</v>
      </c>
      <c r="IN73" s="385">
        <f t="shared" ca="1" si="6331"/>
        <v>1000</v>
      </c>
      <c r="IO73" s="385">
        <f t="shared" ca="1" si="6332"/>
        <v>0</v>
      </c>
      <c r="IP73" s="385">
        <f ca="1">IF(IH73&lt;&gt;"",VLOOKUP(IH73,HO4:HU52,7,FALSE),"")</f>
        <v>1000</v>
      </c>
      <c r="IQ73" s="385">
        <f ca="1">IF(IH73&lt;&gt;"",VLOOKUP(IH73,HO4:HU52,5,FALSE),"")</f>
        <v>0</v>
      </c>
      <c r="IR73" s="385">
        <f ca="1">IF(IH73&lt;&gt;"",VLOOKUP(IH73,HO4:HW52,9,FALSE),"")</f>
        <v>30</v>
      </c>
      <c r="IS73" s="385">
        <f t="shared" ca="1" si="6333"/>
        <v>0</v>
      </c>
      <c r="IT73" s="385">
        <f t="shared" ref="IT73" ca="1" si="6773">IF(IH73&lt;&gt;"",RANK(IS73,IS70:IS73),"")</f>
        <v>1</v>
      </c>
      <c r="IU73" s="385">
        <f t="shared" ref="IU73" ca="1" si="6774">IF(IH73&lt;&gt;"",SUMPRODUCT((IS70:IS73=IS73)*(IN70:IN73&gt;IN73)),"")</f>
        <v>0</v>
      </c>
      <c r="IV73" s="385">
        <f t="shared" ref="IV73" ca="1" si="6775">IF(IH73&lt;&gt;"",SUMPRODUCT((IS70:IS73=IS73)*(IN70:IN73=IN73)*(IL70:IL73&gt;IL73)),"")</f>
        <v>0</v>
      </c>
      <c r="IW73" s="385">
        <f t="shared" ref="IW73" ca="1" si="6776">IF(IH73&lt;&gt;"",SUMPRODUCT((IS70:IS73=IS73)*(IN70:IN73=IN73)*(IL70:IL73=IL73)*(IP70:IP73&gt;IP73)),"")</f>
        <v>0</v>
      </c>
      <c r="IX73" s="385">
        <f t="shared" ref="IX73" ca="1" si="6777">IF(IH73&lt;&gt;"",SUMPRODUCT((IS70:IS73=IS73)*(IN70:IN73=IN73)*(IL70:IL73=IL73)*(IP70:IP73=IP73)*(IQ70:IQ73&gt;IQ73)),"")</f>
        <v>0</v>
      </c>
      <c r="IY73" s="385">
        <f t="shared" ref="IY73" ca="1" si="6778">IF(IH73&lt;&gt;"",SUMPRODUCT((IS70:IS73=IS73)*(IN70:IN73=IN73)*(IL70:IL73=IL73)*(IP70:IP73=IP73)*(IQ70:IQ73=IQ73)*(IR70:IR73&gt;IR73)),"")</f>
        <v>0</v>
      </c>
      <c r="IZ73" s="385">
        <f t="shared" ca="1" si="6340"/>
        <v>1</v>
      </c>
      <c r="JA73" s="385" t="str">
        <f t="shared" ref="JA73" ca="1" si="6779">IF(JB21&lt;&gt;"",SUMPRODUCT((JI18:JI21=JI21)*(JH18:JH21=JH21)*(JF18:JF21=JF21)*(JG18:JG21=JG21)),"")</f>
        <v/>
      </c>
      <c r="JB73" s="385" t="str">
        <f t="shared" ref="JB73" ca="1" si="6780">IF(AND(JA73&lt;&gt;"",JA73&gt;1),JB21,"")</f>
        <v/>
      </c>
      <c r="JC73" s="385" t="str">
        <f ca="1">IF(JB73&lt;&gt;"",SUMPRODUCT((LM3:LM54=JB73)*(LP3:LP54=JB74)*(LQ3:LQ54="W"))+SUMPRODUCT((LM3:LM54=JB73)*(LP3:LP54=JB71)*(LQ3:LQ54="W"))+SUMPRODUCT((LM3:LM54=JB73)*(LP3:LP54=JB72)*(LQ3:LQ54="W"))+SUMPRODUCT((LM3:LM54=JB74)*(LP3:LP54=JB73)*(LR3:LR54="W"))+SUMPRODUCT((LM3:LM54=JB71)*(LP3:LP54=JB73)*(LR3:LR54="W"))+SUMPRODUCT((LM3:LM54=JB72)*(LP3:LP54=JB73)*(LR3:LR54="W")),"")</f>
        <v/>
      </c>
      <c r="JD73" s="385" t="str">
        <f ca="1">IF(JB73&lt;&gt;"",SUMPRODUCT((LM3:LM54=JB73)*(LP3:LP54=JB74)*(LQ3:LQ54="D"))+SUMPRODUCT((LM3:LM54=JB73)*(LP3:LP54=JB71)*(LQ3:LQ54="D"))+SUMPRODUCT((LM3:LM54=JB73)*(LP3:LP54=JB72)*(LQ3:LQ54="D"))+SUMPRODUCT((LM3:LM54=JB74)*(LP3:LP54=JB73)*(LQ3:LQ54="D"))+SUMPRODUCT((LM3:LM54=JB71)*(LP3:LP54=JB73)*(LQ3:LQ54="D"))+SUMPRODUCT((LM3:LM54=JB72)*(LP3:LP54=JB73)*(LQ3:LQ54="D")),"")</f>
        <v/>
      </c>
      <c r="JE73" s="385" t="str">
        <f ca="1">IF(JB73&lt;&gt;"",SUMPRODUCT((LM3:LM54=JB73)*(LP3:LP54=JB74)*(LQ3:LQ54="L"))+SUMPRODUCT((LM3:LM54=JB73)*(LP3:LP54=JB71)*(LQ3:LQ54="L"))+SUMPRODUCT((LM3:LM54=JB73)*(LP3:LP54=JB72)*(LQ3:LQ54="L"))+SUMPRODUCT((LM3:LM54=JB74)*(LP3:LP54=JB73)*(LR3:LR54="L"))+SUMPRODUCT((LM3:LM54=JB71)*(LP3:LP54=JB73)*(LR3:LR54="L"))+SUMPRODUCT((LM3:LM54=JB72)*(LP3:LP54=JB73)*(LR3:LR54="L")),"")</f>
        <v/>
      </c>
      <c r="JF73" s="385">
        <f ca="1">SUMPRODUCT((LM3:LM54=JB73)*(LP3:LP54=JB74)*LN3:LN54)+SUMPRODUCT((LM3:LM54=JB73)*(LP3:LP54=JB70)*LN3:LN54)+SUMPRODUCT((LM3:LM54=JB73)*(LP3:LP54=JB71)*LN3:LN54)+SUMPRODUCT((LM3:LM54=JB73)*(LP3:LP54=JB72)*LN3:LN54)+SUMPRODUCT((LM3:LM54=JB74)*(LP3:LP54=JB73)*LO3:LO54)+SUMPRODUCT((LM3:LM54=JB70)*(LP3:LP54=JB73)*LO3:LO54)+SUMPRODUCT((LM3:LM54=JB71)*(LP3:LP54=JB73)*LO3:LO54)+SUMPRODUCT((LM3:LM54=JB72)*(LP3:LP54=JB73)*LO3:LO54)</f>
        <v>0</v>
      </c>
      <c r="JG73" s="385">
        <f ca="1">SUMPRODUCT((LM3:LM54=JB73)*(LP3:LP54=JB74)*LO3:LO54)+SUMPRODUCT((LM3:LM54=JB73)*(LP3:LP54=JB70)*LO3:LO54)+SUMPRODUCT((LM3:LM54=JB73)*(LP3:LP54=JB71)*LO3:LO54)+SUMPRODUCT((LM3:LM54=JB73)*(LP3:LP54=JB72)*LO3:LO54)+SUMPRODUCT((LM3:LM54=JB74)*(LP3:LP54=JB73)*LN3:LN54)+SUMPRODUCT((LM3:LM54=JB70)*(LP3:LP54=JB73)*LN3:LN54)+SUMPRODUCT((LM3:LM54=JB71)*(LP3:LP54=JB73)*LN3:LN54)+SUMPRODUCT((LM3:LM54=JB72)*(LP3:LP54=JB73)*LN3:LN54)</f>
        <v>0</v>
      </c>
      <c r="JH73" s="385">
        <f t="shared" ca="1" si="6455"/>
        <v>1000</v>
      </c>
      <c r="JI73" s="385" t="str">
        <f t="shared" ca="1" si="6456"/>
        <v/>
      </c>
      <c r="JJ73" s="385" t="str">
        <f ca="1">IF(JB73&lt;&gt;"",VLOOKUP(JB73,HO4:HU52,7,FALSE),"")</f>
        <v/>
      </c>
      <c r="JK73" s="385" t="str">
        <f ca="1">IF(JB73&lt;&gt;"",VLOOKUP(JB73,HO4:HU52,5,FALSE),"")</f>
        <v/>
      </c>
      <c r="JL73" s="385" t="str">
        <f ca="1">IF(JB73&lt;&gt;"",VLOOKUP(JB73,HO4:HW52,9,FALSE),"")</f>
        <v/>
      </c>
      <c r="JM73" s="385" t="str">
        <f t="shared" ca="1" si="6457"/>
        <v/>
      </c>
      <c r="JN73" s="385" t="str">
        <f t="shared" ref="JN73" ca="1" si="6781">IF(JB73&lt;&gt;"",RANK(JM73,JM70:JM73),"")</f>
        <v/>
      </c>
      <c r="JO73" s="385" t="str">
        <f t="shared" ref="JO73" ca="1" si="6782">IF(JB73&lt;&gt;"",SUMPRODUCT((JM70:JM73=JM73)*(JH70:JH73&gt;JH73)),"")</f>
        <v/>
      </c>
      <c r="JP73" s="385" t="str">
        <f t="shared" ref="JP73" ca="1" si="6783">IF(JB73&lt;&gt;"",SUMPRODUCT((JM70:JM73=JM73)*(JH70:JH73=JH73)*(JF70:JF73&gt;JF73)),"")</f>
        <v/>
      </c>
      <c r="JQ73" s="385" t="str">
        <f t="shared" ref="JQ73" ca="1" si="6784">IF(JB73&lt;&gt;"",SUMPRODUCT((JM70:JM73=JM73)*(JH70:JH73=JH73)*(JF70:JF73=JF73)*(JJ70:JJ73&gt;JJ73)),"")</f>
        <v/>
      </c>
      <c r="JR73" s="385" t="str">
        <f t="shared" ref="JR73" ca="1" si="6785">IF(JB73&lt;&gt;"",SUMPRODUCT((JM70:JM73=JM73)*(JH70:JH73=JH73)*(JF70:JF73=JF73)*(JJ70:JJ73=JJ73)*(JK70:JK73&gt;JK73)),"")</f>
        <v/>
      </c>
      <c r="JS73" s="385" t="str">
        <f t="shared" ref="JS73" ca="1" si="6786">IF(JB73&lt;&gt;"",SUMPRODUCT((JM70:JM73=JM73)*(JH70:JH73=JH73)*(JF70:JF73=JF73)*(JJ70:JJ73=JJ73)*(JK70:JK73=JK73)*(JL70:JL73&gt;JL73)),"")</f>
        <v/>
      </c>
      <c r="JT73" s="385" t="str">
        <f t="shared" ca="1" si="6464"/>
        <v/>
      </c>
      <c r="MB73" s="385">
        <f ca="1">IF(COUNTIF(MB18:MB21,4)=4,1,SUMPRODUCT((MB18:MB21=MB21)*(MA18:MA21=MA21)*(LY18:LY21&gt;LY21))+1)</f>
        <v>1</v>
      </c>
      <c r="MM73" s="385">
        <f t="shared" ref="MM73" ca="1" si="6787">IF(MN21&lt;&gt;"",SUMPRODUCT((MU18:MU21=MU21)*(MT18:MT21=MT21)*(MR18:MR21=MR21)*(MS18:MS21=MS21)),"")</f>
        <v>4</v>
      </c>
      <c r="MN73" s="385" t="str">
        <f t="shared" ref="MN73" ca="1" si="6788">IF(AND(MM73&lt;&gt;"",MM73&gt;1),MN21,"")</f>
        <v>Germany</v>
      </c>
      <c r="MO73" s="385">
        <f ca="1">SUMPRODUCT((PS3:PS54=MN73)*(PV3:PV54=MN74)*(PW3:PW54="W"))+SUMPRODUCT((PS3:PS54=MN73)*(PV3:PV54=MN70)*(PW3:PW54="W"))+SUMPRODUCT((PS3:PS54=MN73)*(PV3:PV54=MN71)*(PW3:PW54="W"))+SUMPRODUCT((PS3:PS54=MN73)*(PV3:PV54=MN72)*(PW3:PW54="W"))+SUMPRODUCT((PS3:PS54=MN74)*(PV3:PV54=MN73)*(PX3:PX54="W"))+SUMPRODUCT((PS3:PS54=MN70)*(PV3:PV54=MN73)*(PX3:PX54="W"))+SUMPRODUCT((PS3:PS54=MN71)*(PV3:PV54=MN73)*(PX3:PX54="W"))+SUMPRODUCT((PS3:PS54=MN72)*(PV3:PV54=MN73)*(PX3:PX54="W"))</f>
        <v>0</v>
      </c>
      <c r="MP73" s="385">
        <f ca="1">SUMPRODUCT((PS3:PS54=MN73)*(PV3:PV54=MN74)*(PW3:PW54="D"))+SUMPRODUCT((PS3:PS54=MN73)*(PV3:PV54=MN70)*(PW3:PW54="D"))+SUMPRODUCT((PS3:PS54=MN73)*(PV3:PV54=MN71)*(PW3:PW54="D"))+SUMPRODUCT((PS3:PS54=MN73)*(PV3:PV54=MN72)*(PW3:PW54="D"))+SUMPRODUCT((PS3:PS54=MN74)*(PV3:PV54=MN73)*(PW3:PW54="D"))+SUMPRODUCT((PS3:PS54=MN70)*(PV3:PV54=MN73)*(PW3:PW54="D"))+SUMPRODUCT((PS3:PS54=MN71)*(PV3:PV54=MN73)*(PW3:PW54="D"))+SUMPRODUCT((PS3:PS54=MN72)*(PV3:PV54=MN73)*(PW3:PW54="D"))</f>
        <v>0</v>
      </c>
      <c r="MQ73" s="385">
        <f ca="1">SUMPRODUCT((PS3:PS54=MN73)*(PV3:PV54=MN74)*(PW3:PW54="L"))+SUMPRODUCT((PS3:PS54=MN73)*(PV3:PV54=MN70)*(PW3:PW54="L"))+SUMPRODUCT((PS3:PS54=MN73)*(PV3:PV54=MN71)*(PW3:PW54="L"))+SUMPRODUCT((PS3:PS54=MN73)*(PV3:PV54=MN72)*(PW3:PW54="L"))+SUMPRODUCT((PS3:PS54=MN74)*(PV3:PV54=MN73)*(PX3:PX54="L"))+SUMPRODUCT((PS3:PS54=MN70)*(PV3:PV54=MN73)*(PX3:PX54="L"))+SUMPRODUCT((PS3:PS54=MN71)*(PV3:PV54=MN73)*(PX3:PX54="L"))+SUMPRODUCT((PS3:PS54=MN72)*(PV3:PV54=MN73)*(PX3:PX54="L"))</f>
        <v>0</v>
      </c>
      <c r="MR73" s="385">
        <f ca="1">SUMPRODUCT((PS3:PS54=MN73)*(PV3:PV54=MN74)*PT3:PT54)+SUMPRODUCT((PS3:PS54=MN73)*(PV3:PV54=MN70)*PT3:PT54)+SUMPRODUCT((PS3:PS54=MN73)*(PV3:PV54=MN71)*PT3:PT54)+SUMPRODUCT((PS3:PS54=MN73)*(PV3:PV54=MN72)*PT3:PT54)+SUMPRODUCT((PS3:PS54=MN74)*(PV3:PV54=MN73)*PU3:PU54)+SUMPRODUCT((PS3:PS54=MN70)*(PV3:PV54=MN73)*PU3:PU54)+SUMPRODUCT((PS3:PS54=MN71)*(PV3:PV54=MN73)*PU3:PU54)+SUMPRODUCT((PS3:PS54=MN72)*(PV3:PV54=MN73)*PU3:PU54)</f>
        <v>0</v>
      </c>
      <c r="MS73" s="385">
        <f ca="1">SUMPRODUCT((PS3:PS54=MN73)*(PV3:PV54=MN74)*PU3:PU54)+SUMPRODUCT((PS3:PS54=MN73)*(PV3:PV54=MN70)*PU3:PU54)+SUMPRODUCT((PS3:PS54=MN73)*(PV3:PV54=MN71)*PU3:PU54)+SUMPRODUCT((PS3:PS54=MN73)*(PV3:PV54=MN72)*PU3:PU54)+SUMPRODUCT((PS3:PS54=MN74)*(PV3:PV54=MN73)*PT3:PT54)+SUMPRODUCT((PS3:PS54=MN70)*(PV3:PV54=MN73)*PT3:PT54)+SUMPRODUCT((PS3:PS54=MN71)*(PV3:PV54=MN73)*PT3:PT54)+SUMPRODUCT((PS3:PS54=MN72)*(PV3:PV54=MN73)*PT3:PT54)</f>
        <v>0</v>
      </c>
      <c r="MT73" s="385">
        <f t="shared" ca="1" si="6343"/>
        <v>1000</v>
      </c>
      <c r="MU73" s="385">
        <f t="shared" ca="1" si="6344"/>
        <v>0</v>
      </c>
      <c r="MV73" s="385">
        <f ca="1">IF(MN73&lt;&gt;"",VLOOKUP(MN73,LU4:MA52,7,FALSE),"")</f>
        <v>1000</v>
      </c>
      <c r="MW73" s="385">
        <f ca="1">IF(MN73&lt;&gt;"",VLOOKUP(MN73,LU4:MA52,5,FALSE),"")</f>
        <v>0</v>
      </c>
      <c r="MX73" s="385">
        <f ca="1">IF(MN73&lt;&gt;"",VLOOKUP(MN73,LU4:MC52,9,FALSE),"")</f>
        <v>30</v>
      </c>
      <c r="MY73" s="385">
        <f t="shared" ca="1" si="6345"/>
        <v>0</v>
      </c>
      <c r="MZ73" s="385">
        <f t="shared" ref="MZ73" ca="1" si="6789">IF(MN73&lt;&gt;"",RANK(MY73,MY70:MY73),"")</f>
        <v>1</v>
      </c>
      <c r="NA73" s="385">
        <f t="shared" ref="NA73" ca="1" si="6790">IF(MN73&lt;&gt;"",SUMPRODUCT((MY70:MY73=MY73)*(MT70:MT73&gt;MT73)),"")</f>
        <v>0</v>
      </c>
      <c r="NB73" s="385">
        <f t="shared" ref="NB73" ca="1" si="6791">IF(MN73&lt;&gt;"",SUMPRODUCT((MY70:MY73=MY73)*(MT70:MT73=MT73)*(MR70:MR73&gt;MR73)),"")</f>
        <v>0</v>
      </c>
      <c r="NC73" s="385">
        <f t="shared" ref="NC73" ca="1" si="6792">IF(MN73&lt;&gt;"",SUMPRODUCT((MY70:MY73=MY73)*(MT70:MT73=MT73)*(MR70:MR73=MR73)*(MV70:MV73&gt;MV73)),"")</f>
        <v>0</v>
      </c>
      <c r="ND73" s="385">
        <f t="shared" ref="ND73" ca="1" si="6793">IF(MN73&lt;&gt;"",SUMPRODUCT((MY70:MY73=MY73)*(MT70:MT73=MT73)*(MR70:MR73=MR73)*(MV70:MV73=MV73)*(MW70:MW73&gt;MW73)),"")</f>
        <v>0</v>
      </c>
      <c r="NE73" s="385">
        <f t="shared" ref="NE73" ca="1" si="6794">IF(MN73&lt;&gt;"",SUMPRODUCT((MY70:MY73=MY73)*(MT70:MT73=MT73)*(MR70:MR73=MR73)*(MV70:MV73=MV73)*(MW70:MW73=MW73)*(MX70:MX73&gt;MX73)),"")</f>
        <v>0</v>
      </c>
      <c r="NF73" s="385">
        <f t="shared" ca="1" si="6352"/>
        <v>1</v>
      </c>
      <c r="NG73" s="385" t="str">
        <f t="shared" ref="NG73" ca="1" si="6795">IF(NH21&lt;&gt;"",SUMPRODUCT((NO18:NO21=NO21)*(NN18:NN21=NN21)*(NL18:NL21=NL21)*(NM18:NM21=NM21)),"")</f>
        <v/>
      </c>
      <c r="NH73" s="385" t="str">
        <f t="shared" ref="NH73" ca="1" si="6796">IF(AND(NG73&lt;&gt;"",NG73&gt;1),NH21,"")</f>
        <v/>
      </c>
      <c r="NI73" s="385" t="str">
        <f ca="1">IF(NH73&lt;&gt;"",SUMPRODUCT((PS3:PS54=NH73)*(PV3:PV54=NH74)*(PW3:PW54="W"))+SUMPRODUCT((PS3:PS54=NH73)*(PV3:PV54=NH71)*(PW3:PW54="W"))+SUMPRODUCT((PS3:PS54=NH73)*(PV3:PV54=NH72)*(PW3:PW54="W"))+SUMPRODUCT((PS3:PS54=NH74)*(PV3:PV54=NH73)*(PX3:PX54="W"))+SUMPRODUCT((PS3:PS54=NH71)*(PV3:PV54=NH73)*(PX3:PX54="W"))+SUMPRODUCT((PS3:PS54=NH72)*(PV3:PV54=NH73)*(PX3:PX54="W")),"")</f>
        <v/>
      </c>
      <c r="NJ73" s="385" t="str">
        <f ca="1">IF(NH73&lt;&gt;"",SUMPRODUCT((PS3:PS54=NH73)*(PV3:PV54=NH74)*(PW3:PW54="D"))+SUMPRODUCT((PS3:PS54=NH73)*(PV3:PV54=NH71)*(PW3:PW54="D"))+SUMPRODUCT((PS3:PS54=NH73)*(PV3:PV54=NH72)*(PW3:PW54="D"))+SUMPRODUCT((PS3:PS54=NH74)*(PV3:PV54=NH73)*(PW3:PW54="D"))+SUMPRODUCT((PS3:PS54=NH71)*(PV3:PV54=NH73)*(PW3:PW54="D"))+SUMPRODUCT((PS3:PS54=NH72)*(PV3:PV54=NH73)*(PW3:PW54="D")),"")</f>
        <v/>
      </c>
      <c r="NK73" s="385" t="str">
        <f ca="1">IF(NH73&lt;&gt;"",SUMPRODUCT((PS3:PS54=NH73)*(PV3:PV54=NH74)*(PW3:PW54="L"))+SUMPRODUCT((PS3:PS54=NH73)*(PV3:PV54=NH71)*(PW3:PW54="L"))+SUMPRODUCT((PS3:PS54=NH73)*(PV3:PV54=NH72)*(PW3:PW54="L"))+SUMPRODUCT((PS3:PS54=NH74)*(PV3:PV54=NH73)*(PX3:PX54="L"))+SUMPRODUCT((PS3:PS54=NH71)*(PV3:PV54=NH73)*(PX3:PX54="L"))+SUMPRODUCT((PS3:PS54=NH72)*(PV3:PV54=NH73)*(PX3:PX54="L")),"")</f>
        <v/>
      </c>
      <c r="NL73" s="385">
        <f ca="1">SUMPRODUCT((PS3:PS54=NH73)*(PV3:PV54=NH74)*PT3:PT54)+SUMPRODUCT((PS3:PS54=NH73)*(PV3:PV54=NH70)*PT3:PT54)+SUMPRODUCT((PS3:PS54=NH73)*(PV3:PV54=NH71)*PT3:PT54)+SUMPRODUCT((PS3:PS54=NH73)*(PV3:PV54=NH72)*PT3:PT54)+SUMPRODUCT((PS3:PS54=NH74)*(PV3:PV54=NH73)*PU3:PU54)+SUMPRODUCT((PS3:PS54=NH70)*(PV3:PV54=NH73)*PU3:PU54)+SUMPRODUCT((PS3:PS54=NH71)*(PV3:PV54=NH73)*PU3:PU54)+SUMPRODUCT((PS3:PS54=NH72)*(PV3:PV54=NH73)*PU3:PU54)</f>
        <v>0</v>
      </c>
      <c r="NM73" s="385">
        <f ca="1">SUMPRODUCT((PS3:PS54=NH73)*(PV3:PV54=NH74)*PU3:PU54)+SUMPRODUCT((PS3:PS54=NH73)*(PV3:PV54=NH70)*PU3:PU54)+SUMPRODUCT((PS3:PS54=NH73)*(PV3:PV54=NH71)*PU3:PU54)+SUMPRODUCT((PS3:PS54=NH73)*(PV3:PV54=NH72)*PU3:PU54)+SUMPRODUCT((PS3:PS54=NH74)*(PV3:PV54=NH73)*PT3:PT54)+SUMPRODUCT((PS3:PS54=NH70)*(PV3:PV54=NH73)*PT3:PT54)+SUMPRODUCT((PS3:PS54=NH71)*(PV3:PV54=NH73)*PT3:PT54)+SUMPRODUCT((PS3:PS54=NH72)*(PV3:PV54=NH73)*PT3:PT54)</f>
        <v>0</v>
      </c>
      <c r="NN73" s="385">
        <f t="shared" ca="1" si="6475"/>
        <v>1000</v>
      </c>
      <c r="NO73" s="385" t="str">
        <f t="shared" ca="1" si="6476"/>
        <v/>
      </c>
      <c r="NP73" s="385" t="str">
        <f ca="1">IF(NH73&lt;&gt;"",VLOOKUP(NH73,LU4:MA52,7,FALSE),"")</f>
        <v/>
      </c>
      <c r="NQ73" s="385" t="str">
        <f ca="1">IF(NH73&lt;&gt;"",VLOOKUP(NH73,LU4:MA52,5,FALSE),"")</f>
        <v/>
      </c>
      <c r="NR73" s="385" t="str">
        <f ca="1">IF(NH73&lt;&gt;"",VLOOKUP(NH73,LU4:MC52,9,FALSE),"")</f>
        <v/>
      </c>
      <c r="NS73" s="385" t="str">
        <f t="shared" ca="1" si="6477"/>
        <v/>
      </c>
      <c r="NT73" s="385" t="str">
        <f t="shared" ref="NT73" ca="1" si="6797">IF(NH73&lt;&gt;"",RANK(NS73,NS70:NS73),"")</f>
        <v/>
      </c>
      <c r="NU73" s="385" t="str">
        <f t="shared" ref="NU73" ca="1" si="6798">IF(NH73&lt;&gt;"",SUMPRODUCT((NS70:NS73=NS73)*(NN70:NN73&gt;NN73)),"")</f>
        <v/>
      </c>
      <c r="NV73" s="385" t="str">
        <f t="shared" ref="NV73" ca="1" si="6799">IF(NH73&lt;&gt;"",SUMPRODUCT((NS70:NS73=NS73)*(NN70:NN73=NN73)*(NL70:NL73&gt;NL73)),"")</f>
        <v/>
      </c>
      <c r="NW73" s="385" t="str">
        <f t="shared" ref="NW73" ca="1" si="6800">IF(NH73&lt;&gt;"",SUMPRODUCT((NS70:NS73=NS73)*(NN70:NN73=NN73)*(NL70:NL73=NL73)*(NP70:NP73&gt;NP73)),"")</f>
        <v/>
      </c>
      <c r="NX73" s="385" t="str">
        <f t="shared" ref="NX73" ca="1" si="6801">IF(NH73&lt;&gt;"",SUMPRODUCT((NS70:NS73=NS73)*(NN70:NN73=NN73)*(NL70:NL73=NL73)*(NP70:NP73=NP73)*(NQ70:NQ73&gt;NQ73)),"")</f>
        <v/>
      </c>
      <c r="NY73" s="385" t="str">
        <f t="shared" ref="NY73" ca="1" si="6802">IF(NH73&lt;&gt;"",SUMPRODUCT((NS70:NS73=NS73)*(NN70:NN73=NN73)*(NL70:NL73=NL73)*(NP70:NP73=NP73)*(NQ70:NQ73=NQ73)*(NR70:NR73&gt;NR73)),"")</f>
        <v/>
      </c>
      <c r="NZ73" s="385" t="str">
        <f t="shared" ca="1" si="6484"/>
        <v/>
      </c>
      <c r="QH73" s="385">
        <f ca="1">IF(COUNTIF(QH18:QH21,4)=4,1,SUMPRODUCT((QH18:QH21=QH21)*(QG18:QG21=QG21)*(QE18:QE21&gt;QE21))+1)</f>
        <v>1</v>
      </c>
      <c r="QS73" s="385">
        <f t="shared" ref="QS73" ca="1" si="6803">IF(QT21&lt;&gt;"",SUMPRODUCT((RA18:RA21=RA21)*(QZ18:QZ21=QZ21)*(QX18:QX21=QX21)*(QY18:QY21=QY21)),"")</f>
        <v>4</v>
      </c>
      <c r="QT73" s="385" t="str">
        <f t="shared" ref="QT73" ca="1" si="6804">IF(AND(QS73&lt;&gt;"",QS73&gt;1),QT21,"")</f>
        <v>Germany</v>
      </c>
      <c r="QU73" s="385">
        <f ca="1">SUMPRODUCT((TY3:TY54=QT73)*(UB3:UB54=QT74)*(UC3:UC54="W"))+SUMPRODUCT((TY3:TY54=QT73)*(UB3:UB54=QT70)*(UC3:UC54="W"))+SUMPRODUCT((TY3:TY54=QT73)*(UB3:UB54=QT71)*(UC3:UC54="W"))+SUMPRODUCT((TY3:TY54=QT73)*(UB3:UB54=QT72)*(UC3:UC54="W"))+SUMPRODUCT((TY3:TY54=QT74)*(UB3:UB54=QT73)*(UD3:UD54="W"))+SUMPRODUCT((TY3:TY54=QT70)*(UB3:UB54=QT73)*(UD3:UD54="W"))+SUMPRODUCT((TY3:TY54=QT71)*(UB3:UB54=QT73)*(UD3:UD54="W"))+SUMPRODUCT((TY3:TY54=QT72)*(UB3:UB54=QT73)*(UD3:UD54="W"))</f>
        <v>0</v>
      </c>
      <c r="QV73" s="385">
        <f ca="1">SUMPRODUCT((TY3:TY54=QT73)*(UB3:UB54=QT74)*(UC3:UC54="D"))+SUMPRODUCT((TY3:TY54=QT73)*(UB3:UB54=QT70)*(UC3:UC54="D"))+SUMPRODUCT((TY3:TY54=QT73)*(UB3:UB54=QT71)*(UC3:UC54="D"))+SUMPRODUCT((TY3:TY54=QT73)*(UB3:UB54=QT72)*(UC3:UC54="D"))+SUMPRODUCT((TY3:TY54=QT74)*(UB3:UB54=QT73)*(UC3:UC54="D"))+SUMPRODUCT((TY3:TY54=QT70)*(UB3:UB54=QT73)*(UC3:UC54="D"))+SUMPRODUCT((TY3:TY54=QT71)*(UB3:UB54=QT73)*(UC3:UC54="D"))+SUMPRODUCT((TY3:TY54=QT72)*(UB3:UB54=QT73)*(UC3:UC54="D"))</f>
        <v>0</v>
      </c>
      <c r="QW73" s="385">
        <f ca="1">SUMPRODUCT((TY3:TY54=QT73)*(UB3:UB54=QT74)*(UC3:UC54="L"))+SUMPRODUCT((TY3:TY54=QT73)*(UB3:UB54=QT70)*(UC3:UC54="L"))+SUMPRODUCT((TY3:TY54=QT73)*(UB3:UB54=QT71)*(UC3:UC54="L"))+SUMPRODUCT((TY3:TY54=QT73)*(UB3:UB54=QT72)*(UC3:UC54="L"))+SUMPRODUCT((TY3:TY54=QT74)*(UB3:UB54=QT73)*(UD3:UD54="L"))+SUMPRODUCT((TY3:TY54=QT70)*(UB3:UB54=QT73)*(UD3:UD54="L"))+SUMPRODUCT((TY3:TY54=QT71)*(UB3:UB54=QT73)*(UD3:UD54="L"))+SUMPRODUCT((TY3:TY54=QT72)*(UB3:UB54=QT73)*(UD3:UD54="L"))</f>
        <v>0</v>
      </c>
      <c r="QX73" s="385">
        <f ca="1">SUMPRODUCT((TY3:TY54=QT73)*(UB3:UB54=QT74)*TZ3:TZ54)+SUMPRODUCT((TY3:TY54=QT73)*(UB3:UB54=QT70)*TZ3:TZ54)+SUMPRODUCT((TY3:TY54=QT73)*(UB3:UB54=QT71)*TZ3:TZ54)+SUMPRODUCT((TY3:TY54=QT73)*(UB3:UB54=QT72)*TZ3:TZ54)+SUMPRODUCT((TY3:TY54=QT74)*(UB3:UB54=QT73)*UA3:UA54)+SUMPRODUCT((TY3:TY54=QT70)*(UB3:UB54=QT73)*UA3:UA54)+SUMPRODUCT((TY3:TY54=QT71)*(UB3:UB54=QT73)*UA3:UA54)+SUMPRODUCT((TY3:TY54=QT72)*(UB3:UB54=QT73)*UA3:UA54)</f>
        <v>0</v>
      </c>
      <c r="QY73" s="385">
        <f ca="1">SUMPRODUCT((TY3:TY54=QT73)*(UB3:UB54=QT74)*UA3:UA54)+SUMPRODUCT((TY3:TY54=QT73)*(UB3:UB54=QT70)*UA3:UA54)+SUMPRODUCT((TY3:TY54=QT73)*(UB3:UB54=QT71)*UA3:UA54)+SUMPRODUCT((TY3:TY54=QT73)*(UB3:UB54=QT72)*UA3:UA54)+SUMPRODUCT((TY3:TY54=QT74)*(UB3:UB54=QT73)*TZ3:TZ54)+SUMPRODUCT((TY3:TY54=QT70)*(UB3:UB54=QT73)*TZ3:TZ54)+SUMPRODUCT((TY3:TY54=QT71)*(UB3:UB54=QT73)*TZ3:TZ54)+SUMPRODUCT((TY3:TY54=QT72)*(UB3:UB54=QT73)*TZ3:TZ54)</f>
        <v>0</v>
      </c>
      <c r="QZ73" s="385">
        <f t="shared" ca="1" si="6355"/>
        <v>1000</v>
      </c>
      <c r="RA73" s="385">
        <f t="shared" ca="1" si="6356"/>
        <v>0</v>
      </c>
      <c r="RB73" s="385">
        <f ca="1">IF(QT73&lt;&gt;"",VLOOKUP(QT73,QA4:QG52,7,FALSE),"")</f>
        <v>1000</v>
      </c>
      <c r="RC73" s="385">
        <f ca="1">IF(QT73&lt;&gt;"",VLOOKUP(QT73,QA4:QG52,5,FALSE),"")</f>
        <v>0</v>
      </c>
      <c r="RD73" s="385">
        <f ca="1">IF(QT73&lt;&gt;"",VLOOKUP(QT73,QA4:QI52,9,FALSE),"")</f>
        <v>30</v>
      </c>
      <c r="RE73" s="385">
        <f t="shared" ca="1" si="6357"/>
        <v>0</v>
      </c>
      <c r="RF73" s="385">
        <f t="shared" ref="RF73" ca="1" si="6805">IF(QT73&lt;&gt;"",RANK(RE73,RE70:RE73),"")</f>
        <v>1</v>
      </c>
      <c r="RG73" s="385">
        <f t="shared" ref="RG73" ca="1" si="6806">IF(QT73&lt;&gt;"",SUMPRODUCT((RE70:RE73=RE73)*(QZ70:QZ73&gt;QZ73)),"")</f>
        <v>0</v>
      </c>
      <c r="RH73" s="385">
        <f t="shared" ref="RH73" ca="1" si="6807">IF(QT73&lt;&gt;"",SUMPRODUCT((RE70:RE73=RE73)*(QZ70:QZ73=QZ73)*(QX70:QX73&gt;QX73)),"")</f>
        <v>0</v>
      </c>
      <c r="RI73" s="385">
        <f t="shared" ref="RI73" ca="1" si="6808">IF(QT73&lt;&gt;"",SUMPRODUCT((RE70:RE73=RE73)*(QZ70:QZ73=QZ73)*(QX70:QX73=QX73)*(RB70:RB73&gt;RB73)),"")</f>
        <v>0</v>
      </c>
      <c r="RJ73" s="385">
        <f t="shared" ref="RJ73" ca="1" si="6809">IF(QT73&lt;&gt;"",SUMPRODUCT((RE70:RE73=RE73)*(QZ70:QZ73=QZ73)*(QX70:QX73=QX73)*(RB70:RB73=RB73)*(RC70:RC73&gt;RC73)),"")</f>
        <v>0</v>
      </c>
      <c r="RK73" s="385">
        <f t="shared" ref="RK73" ca="1" si="6810">IF(QT73&lt;&gt;"",SUMPRODUCT((RE70:RE73=RE73)*(QZ70:QZ73=QZ73)*(QX70:QX73=QX73)*(RB70:RB73=RB73)*(RC70:RC73=RC73)*(RD70:RD73&gt;RD73)),"")</f>
        <v>0</v>
      </c>
      <c r="RL73" s="385">
        <f t="shared" ca="1" si="6364"/>
        <v>1</v>
      </c>
      <c r="RM73" s="385" t="str">
        <f t="shared" ref="RM73" ca="1" si="6811">IF(RN21&lt;&gt;"",SUMPRODUCT((RU18:RU21=RU21)*(RT18:RT21=RT21)*(RR18:RR21=RR21)*(RS18:RS21=RS21)),"")</f>
        <v/>
      </c>
      <c r="RN73" s="385" t="str">
        <f t="shared" ref="RN73" ca="1" si="6812">IF(AND(RM73&lt;&gt;"",RM73&gt;1),RN21,"")</f>
        <v/>
      </c>
      <c r="RO73" s="385" t="str">
        <f ca="1">IF(RN73&lt;&gt;"",SUMPRODUCT((TY3:TY54=RN73)*(UB3:UB54=RN74)*(UC3:UC54="W"))+SUMPRODUCT((TY3:TY54=RN73)*(UB3:UB54=RN71)*(UC3:UC54="W"))+SUMPRODUCT((TY3:TY54=RN73)*(UB3:UB54=RN72)*(UC3:UC54="W"))+SUMPRODUCT((TY3:TY54=RN74)*(UB3:UB54=RN73)*(UD3:UD54="W"))+SUMPRODUCT((TY3:TY54=RN71)*(UB3:UB54=RN73)*(UD3:UD54="W"))+SUMPRODUCT((TY3:TY54=RN72)*(UB3:UB54=RN73)*(UD3:UD54="W")),"")</f>
        <v/>
      </c>
      <c r="RP73" s="385" t="str">
        <f ca="1">IF(RN73&lt;&gt;"",SUMPRODUCT((TY3:TY54=RN73)*(UB3:UB54=RN74)*(UC3:UC54="D"))+SUMPRODUCT((TY3:TY54=RN73)*(UB3:UB54=RN71)*(UC3:UC54="D"))+SUMPRODUCT((TY3:TY54=RN73)*(UB3:UB54=RN72)*(UC3:UC54="D"))+SUMPRODUCT((TY3:TY54=RN74)*(UB3:UB54=RN73)*(UC3:UC54="D"))+SUMPRODUCT((TY3:TY54=RN71)*(UB3:UB54=RN73)*(UC3:UC54="D"))+SUMPRODUCT((TY3:TY54=RN72)*(UB3:UB54=RN73)*(UC3:UC54="D")),"")</f>
        <v/>
      </c>
      <c r="RQ73" s="385" t="str">
        <f ca="1">IF(RN73&lt;&gt;"",SUMPRODUCT((TY3:TY54=RN73)*(UB3:UB54=RN74)*(UC3:UC54="L"))+SUMPRODUCT((TY3:TY54=RN73)*(UB3:UB54=RN71)*(UC3:UC54="L"))+SUMPRODUCT((TY3:TY54=RN73)*(UB3:UB54=RN72)*(UC3:UC54="L"))+SUMPRODUCT((TY3:TY54=RN74)*(UB3:UB54=RN73)*(UD3:UD54="L"))+SUMPRODUCT((TY3:TY54=RN71)*(UB3:UB54=RN73)*(UD3:UD54="L"))+SUMPRODUCT((TY3:TY54=RN72)*(UB3:UB54=RN73)*(UD3:UD54="L")),"")</f>
        <v/>
      </c>
      <c r="RR73" s="385">
        <f ca="1">SUMPRODUCT((TY3:TY54=RN73)*(UB3:UB54=RN74)*TZ3:TZ54)+SUMPRODUCT((TY3:TY54=RN73)*(UB3:UB54=RN70)*TZ3:TZ54)+SUMPRODUCT((TY3:TY54=RN73)*(UB3:UB54=RN71)*TZ3:TZ54)+SUMPRODUCT((TY3:TY54=RN73)*(UB3:UB54=RN72)*TZ3:TZ54)+SUMPRODUCT((TY3:TY54=RN74)*(UB3:UB54=RN73)*UA3:UA54)+SUMPRODUCT((TY3:TY54=RN70)*(UB3:UB54=RN73)*UA3:UA54)+SUMPRODUCT((TY3:TY54=RN71)*(UB3:UB54=RN73)*UA3:UA54)+SUMPRODUCT((TY3:TY54=RN72)*(UB3:UB54=RN73)*UA3:UA54)</f>
        <v>0</v>
      </c>
      <c r="RS73" s="385">
        <f ca="1">SUMPRODUCT((TY3:TY54=RN73)*(UB3:UB54=RN74)*UA3:UA54)+SUMPRODUCT((TY3:TY54=RN73)*(UB3:UB54=RN70)*UA3:UA54)+SUMPRODUCT((TY3:TY54=RN73)*(UB3:UB54=RN71)*UA3:UA54)+SUMPRODUCT((TY3:TY54=RN73)*(UB3:UB54=RN72)*UA3:UA54)+SUMPRODUCT((TY3:TY54=RN74)*(UB3:UB54=RN73)*TZ3:TZ54)+SUMPRODUCT((TY3:TY54=RN70)*(UB3:UB54=RN73)*TZ3:TZ54)+SUMPRODUCT((TY3:TY54=RN71)*(UB3:UB54=RN73)*TZ3:TZ54)+SUMPRODUCT((TY3:TY54=RN72)*(UB3:UB54=RN73)*TZ3:TZ54)</f>
        <v>0</v>
      </c>
      <c r="RT73" s="385">
        <f t="shared" ca="1" si="6495"/>
        <v>1000</v>
      </c>
      <c r="RU73" s="385" t="str">
        <f t="shared" ca="1" si="6496"/>
        <v/>
      </c>
      <c r="RV73" s="385" t="str">
        <f ca="1">IF(RN73&lt;&gt;"",VLOOKUP(RN73,QA4:QG52,7,FALSE),"")</f>
        <v/>
      </c>
      <c r="RW73" s="385" t="str">
        <f ca="1">IF(RN73&lt;&gt;"",VLOOKUP(RN73,QA4:QG52,5,FALSE),"")</f>
        <v/>
      </c>
      <c r="RX73" s="385" t="str">
        <f ca="1">IF(RN73&lt;&gt;"",VLOOKUP(RN73,QA4:QI52,9,FALSE),"")</f>
        <v/>
      </c>
      <c r="RY73" s="385" t="str">
        <f t="shared" ca="1" si="6497"/>
        <v/>
      </c>
      <c r="RZ73" s="385" t="str">
        <f t="shared" ref="RZ73" ca="1" si="6813">IF(RN73&lt;&gt;"",RANK(RY73,RY70:RY73),"")</f>
        <v/>
      </c>
      <c r="SA73" s="385" t="str">
        <f t="shared" ref="SA73" ca="1" si="6814">IF(RN73&lt;&gt;"",SUMPRODUCT((RY70:RY73=RY73)*(RT70:RT73&gt;RT73)),"")</f>
        <v/>
      </c>
      <c r="SB73" s="385" t="str">
        <f t="shared" ref="SB73" ca="1" si="6815">IF(RN73&lt;&gt;"",SUMPRODUCT((RY70:RY73=RY73)*(RT70:RT73=RT73)*(RR70:RR73&gt;RR73)),"")</f>
        <v/>
      </c>
      <c r="SC73" s="385" t="str">
        <f t="shared" ref="SC73" ca="1" si="6816">IF(RN73&lt;&gt;"",SUMPRODUCT((RY70:RY73=RY73)*(RT70:RT73=RT73)*(RR70:RR73=RR73)*(RV70:RV73&gt;RV73)),"")</f>
        <v/>
      </c>
      <c r="SD73" s="385" t="str">
        <f t="shared" ref="SD73" ca="1" si="6817">IF(RN73&lt;&gt;"",SUMPRODUCT((RY70:RY73=RY73)*(RT70:RT73=RT73)*(RR70:RR73=RR73)*(RV70:RV73=RV73)*(RW70:RW73&gt;RW73)),"")</f>
        <v/>
      </c>
      <c r="SE73" s="385" t="str">
        <f t="shared" ref="SE73" ca="1" si="6818">IF(RN73&lt;&gt;"",SUMPRODUCT((RY70:RY73=RY73)*(RT70:RT73=RT73)*(RR70:RR73=RR73)*(RV70:RV73=RV73)*(RW70:RW73=RW73)*(RX70:RX73&gt;RX73)),"")</f>
        <v/>
      </c>
      <c r="SF73" s="385" t="str">
        <f t="shared" ca="1" si="6504"/>
        <v/>
      </c>
      <c r="UN73" s="385">
        <f ca="1">IF(COUNTIF(UN18:UN21,4)=4,1,SUMPRODUCT((UN18:UN21=UN21)*(UM18:UM21=UM21)*(UK18:UK21&gt;UK21))+1)</f>
        <v>1</v>
      </c>
      <c r="UY73" s="385">
        <f t="shared" ref="UY73" ca="1" si="6819">IF(UZ21&lt;&gt;"",SUMPRODUCT((VG18:VG21=VG21)*(VF18:VF21=VF21)*(VD18:VD21=VD21)*(VE18:VE21=VE21)),"")</f>
        <v>4</v>
      </c>
      <c r="UZ73" s="385" t="str">
        <f t="shared" ref="UZ73" ca="1" si="6820">IF(AND(UY73&lt;&gt;"",UY73&gt;1),UZ21,"")</f>
        <v>Germany</v>
      </c>
      <c r="VA73" s="385">
        <f ca="1">SUMPRODUCT((YE3:YE54=UZ73)*(YH3:YH54=UZ74)*(YI3:YI54="W"))+SUMPRODUCT((YE3:YE54=UZ73)*(YH3:YH54=UZ70)*(YI3:YI54="W"))+SUMPRODUCT((YE3:YE54=UZ73)*(YH3:YH54=UZ71)*(YI3:YI54="W"))+SUMPRODUCT((YE3:YE54=UZ73)*(YH3:YH54=UZ72)*(YI3:YI54="W"))+SUMPRODUCT((YE3:YE54=UZ74)*(YH3:YH54=UZ73)*(YJ3:YJ54="W"))+SUMPRODUCT((YE3:YE54=UZ70)*(YH3:YH54=UZ73)*(YJ3:YJ54="W"))+SUMPRODUCT((YE3:YE54=UZ71)*(YH3:YH54=UZ73)*(YJ3:YJ54="W"))+SUMPRODUCT((YE3:YE54=UZ72)*(YH3:YH54=UZ73)*(YJ3:YJ54="W"))</f>
        <v>0</v>
      </c>
      <c r="VB73" s="385">
        <f ca="1">SUMPRODUCT((YE3:YE54=UZ73)*(YH3:YH54=UZ74)*(YI3:YI54="D"))+SUMPRODUCT((YE3:YE54=UZ73)*(YH3:YH54=UZ70)*(YI3:YI54="D"))+SUMPRODUCT((YE3:YE54=UZ73)*(YH3:YH54=UZ71)*(YI3:YI54="D"))+SUMPRODUCT((YE3:YE54=UZ73)*(YH3:YH54=UZ72)*(YI3:YI54="D"))+SUMPRODUCT((YE3:YE54=UZ74)*(YH3:YH54=UZ73)*(YI3:YI54="D"))+SUMPRODUCT((YE3:YE54=UZ70)*(YH3:YH54=UZ73)*(YI3:YI54="D"))+SUMPRODUCT((YE3:YE54=UZ71)*(YH3:YH54=UZ73)*(YI3:YI54="D"))+SUMPRODUCT((YE3:YE54=UZ72)*(YH3:YH54=UZ73)*(YI3:YI54="D"))</f>
        <v>0</v>
      </c>
      <c r="VC73" s="385">
        <f ca="1">SUMPRODUCT((YE3:YE54=UZ73)*(YH3:YH54=UZ74)*(YI3:YI54="L"))+SUMPRODUCT((YE3:YE54=UZ73)*(YH3:YH54=UZ70)*(YI3:YI54="L"))+SUMPRODUCT((YE3:YE54=UZ73)*(YH3:YH54=UZ71)*(YI3:YI54="L"))+SUMPRODUCT((YE3:YE54=UZ73)*(YH3:YH54=UZ72)*(YI3:YI54="L"))+SUMPRODUCT((YE3:YE54=UZ74)*(YH3:YH54=UZ73)*(YJ3:YJ54="L"))+SUMPRODUCT((YE3:YE54=UZ70)*(YH3:YH54=UZ73)*(YJ3:YJ54="L"))+SUMPRODUCT((YE3:YE54=UZ71)*(YH3:YH54=UZ73)*(YJ3:YJ54="L"))+SUMPRODUCT((YE3:YE54=UZ72)*(YH3:YH54=UZ73)*(YJ3:YJ54="L"))</f>
        <v>0</v>
      </c>
      <c r="VD73" s="385">
        <f ca="1">SUMPRODUCT((YE3:YE54=UZ73)*(YH3:YH54=UZ74)*YF3:YF54)+SUMPRODUCT((YE3:YE54=UZ73)*(YH3:YH54=UZ70)*YF3:YF54)+SUMPRODUCT((YE3:YE54=UZ73)*(YH3:YH54=UZ71)*YF3:YF54)+SUMPRODUCT((YE3:YE54=UZ73)*(YH3:YH54=UZ72)*YF3:YF54)+SUMPRODUCT((YE3:YE54=UZ74)*(YH3:YH54=UZ73)*YG3:YG54)+SUMPRODUCT((YE3:YE54=UZ70)*(YH3:YH54=UZ73)*YG3:YG54)+SUMPRODUCT((YE3:YE54=UZ71)*(YH3:YH54=UZ73)*YG3:YG54)+SUMPRODUCT((YE3:YE54=UZ72)*(YH3:YH54=UZ73)*YG3:YG54)</f>
        <v>0</v>
      </c>
      <c r="VE73" s="385">
        <f ca="1">SUMPRODUCT((YE3:YE54=UZ73)*(YH3:YH54=UZ74)*YG3:YG54)+SUMPRODUCT((YE3:YE54=UZ73)*(YH3:YH54=UZ70)*YG3:YG54)+SUMPRODUCT((YE3:YE54=UZ73)*(YH3:YH54=UZ71)*YG3:YG54)+SUMPRODUCT((YE3:YE54=UZ73)*(YH3:YH54=UZ72)*YG3:YG54)+SUMPRODUCT((YE3:YE54=UZ74)*(YH3:YH54=UZ73)*YF3:YF54)+SUMPRODUCT((YE3:YE54=UZ70)*(YH3:YH54=UZ73)*YF3:YF54)+SUMPRODUCT((YE3:YE54=UZ71)*(YH3:YH54=UZ73)*YF3:YF54)+SUMPRODUCT((YE3:YE54=UZ72)*(YH3:YH54=UZ73)*YF3:YF54)</f>
        <v>0</v>
      </c>
      <c r="VF73" s="385">
        <f t="shared" ca="1" si="6367"/>
        <v>1000</v>
      </c>
      <c r="VG73" s="385">
        <f t="shared" ca="1" si="6368"/>
        <v>0</v>
      </c>
      <c r="VH73" s="385">
        <f ca="1">IF(UZ73&lt;&gt;"",VLOOKUP(UZ73,UG4:UM52,7,FALSE),"")</f>
        <v>1000</v>
      </c>
      <c r="VI73" s="385">
        <f ca="1">IF(UZ73&lt;&gt;"",VLOOKUP(UZ73,UG4:UM52,5,FALSE),"")</f>
        <v>0</v>
      </c>
      <c r="VJ73" s="385">
        <f ca="1">IF(UZ73&lt;&gt;"",VLOOKUP(UZ73,UG4:UO52,9,FALSE),"")</f>
        <v>30</v>
      </c>
      <c r="VK73" s="385">
        <f t="shared" ca="1" si="6369"/>
        <v>0</v>
      </c>
      <c r="VL73" s="385">
        <f t="shared" ref="VL73" ca="1" si="6821">IF(UZ73&lt;&gt;"",RANK(VK73,VK70:VK73),"")</f>
        <v>1</v>
      </c>
      <c r="VM73" s="385">
        <f t="shared" ref="VM73" ca="1" si="6822">IF(UZ73&lt;&gt;"",SUMPRODUCT((VK70:VK73=VK73)*(VF70:VF73&gt;VF73)),"")</f>
        <v>0</v>
      </c>
      <c r="VN73" s="385">
        <f t="shared" ref="VN73" ca="1" si="6823">IF(UZ73&lt;&gt;"",SUMPRODUCT((VK70:VK73=VK73)*(VF70:VF73=VF73)*(VD70:VD73&gt;VD73)),"")</f>
        <v>0</v>
      </c>
      <c r="VO73" s="385">
        <f t="shared" ref="VO73" ca="1" si="6824">IF(UZ73&lt;&gt;"",SUMPRODUCT((VK70:VK73=VK73)*(VF70:VF73=VF73)*(VD70:VD73=VD73)*(VH70:VH73&gt;VH73)),"")</f>
        <v>0</v>
      </c>
      <c r="VP73" s="385">
        <f t="shared" ref="VP73" ca="1" si="6825">IF(UZ73&lt;&gt;"",SUMPRODUCT((VK70:VK73=VK73)*(VF70:VF73=VF73)*(VD70:VD73=VD73)*(VH70:VH73=VH73)*(VI70:VI73&gt;VI73)),"")</f>
        <v>0</v>
      </c>
      <c r="VQ73" s="385">
        <f t="shared" ref="VQ73" ca="1" si="6826">IF(UZ73&lt;&gt;"",SUMPRODUCT((VK70:VK73=VK73)*(VF70:VF73=VF73)*(VD70:VD73=VD73)*(VH70:VH73=VH73)*(VI70:VI73=VI73)*(VJ70:VJ73&gt;VJ73)),"")</f>
        <v>0</v>
      </c>
      <c r="VR73" s="385">
        <f t="shared" ca="1" si="6376"/>
        <v>1</v>
      </c>
      <c r="VS73" s="385" t="str">
        <f t="shared" ref="VS73" ca="1" si="6827">IF(VT21&lt;&gt;"",SUMPRODUCT((WA18:WA21=WA21)*(VZ18:VZ21=VZ21)*(VX18:VX21=VX21)*(VY18:VY21=VY21)),"")</f>
        <v/>
      </c>
      <c r="VT73" s="385" t="str">
        <f t="shared" ref="VT73" ca="1" si="6828">IF(AND(VS73&lt;&gt;"",VS73&gt;1),VT21,"")</f>
        <v/>
      </c>
      <c r="VU73" s="385" t="str">
        <f ca="1">IF(VT73&lt;&gt;"",SUMPRODUCT((YE3:YE54=VT73)*(YH3:YH54=VT74)*(YI3:YI54="W"))+SUMPRODUCT((YE3:YE54=VT73)*(YH3:YH54=VT71)*(YI3:YI54="W"))+SUMPRODUCT((YE3:YE54=VT73)*(YH3:YH54=VT72)*(YI3:YI54="W"))+SUMPRODUCT((YE3:YE54=VT74)*(YH3:YH54=VT73)*(YJ3:YJ54="W"))+SUMPRODUCT((YE3:YE54=VT71)*(YH3:YH54=VT73)*(YJ3:YJ54="W"))+SUMPRODUCT((YE3:YE54=VT72)*(YH3:YH54=VT73)*(YJ3:YJ54="W")),"")</f>
        <v/>
      </c>
      <c r="VV73" s="385" t="str">
        <f ca="1">IF(VT73&lt;&gt;"",SUMPRODUCT((YE3:YE54=VT73)*(YH3:YH54=VT74)*(YI3:YI54="D"))+SUMPRODUCT((YE3:YE54=VT73)*(YH3:YH54=VT71)*(YI3:YI54="D"))+SUMPRODUCT((YE3:YE54=VT73)*(YH3:YH54=VT72)*(YI3:YI54="D"))+SUMPRODUCT((YE3:YE54=VT74)*(YH3:YH54=VT73)*(YI3:YI54="D"))+SUMPRODUCT((YE3:YE54=VT71)*(YH3:YH54=VT73)*(YI3:YI54="D"))+SUMPRODUCT((YE3:YE54=VT72)*(YH3:YH54=VT73)*(YI3:YI54="D")),"")</f>
        <v/>
      </c>
      <c r="VW73" s="385" t="str">
        <f ca="1">IF(VT73&lt;&gt;"",SUMPRODUCT((YE3:YE54=VT73)*(YH3:YH54=VT74)*(YI3:YI54="L"))+SUMPRODUCT((YE3:YE54=VT73)*(YH3:YH54=VT71)*(YI3:YI54="L"))+SUMPRODUCT((YE3:YE54=VT73)*(YH3:YH54=VT72)*(YI3:YI54="L"))+SUMPRODUCT((YE3:YE54=VT74)*(YH3:YH54=VT73)*(YJ3:YJ54="L"))+SUMPRODUCT((YE3:YE54=VT71)*(YH3:YH54=VT73)*(YJ3:YJ54="L"))+SUMPRODUCT((YE3:YE54=VT72)*(YH3:YH54=VT73)*(YJ3:YJ54="L")),"")</f>
        <v/>
      </c>
      <c r="VX73" s="385">
        <f ca="1">SUMPRODUCT((YE3:YE54=VT73)*(YH3:YH54=VT74)*YF3:YF54)+SUMPRODUCT((YE3:YE54=VT73)*(YH3:YH54=VT70)*YF3:YF54)+SUMPRODUCT((YE3:YE54=VT73)*(YH3:YH54=VT71)*YF3:YF54)+SUMPRODUCT((YE3:YE54=VT73)*(YH3:YH54=VT72)*YF3:YF54)+SUMPRODUCT((YE3:YE54=VT74)*(YH3:YH54=VT73)*YG3:YG54)+SUMPRODUCT((YE3:YE54=VT70)*(YH3:YH54=VT73)*YG3:YG54)+SUMPRODUCT((YE3:YE54=VT71)*(YH3:YH54=VT73)*YG3:YG54)+SUMPRODUCT((YE3:YE54=VT72)*(YH3:YH54=VT73)*YG3:YG54)</f>
        <v>0</v>
      </c>
      <c r="VY73" s="385">
        <f ca="1">SUMPRODUCT((YE3:YE54=VT73)*(YH3:YH54=VT74)*YG3:YG54)+SUMPRODUCT((YE3:YE54=VT73)*(YH3:YH54=VT70)*YG3:YG54)+SUMPRODUCT((YE3:YE54=VT73)*(YH3:YH54=VT71)*YG3:YG54)+SUMPRODUCT((YE3:YE54=VT73)*(YH3:YH54=VT72)*YG3:YG54)+SUMPRODUCT((YE3:YE54=VT74)*(YH3:YH54=VT73)*YF3:YF54)+SUMPRODUCT((YE3:YE54=VT70)*(YH3:YH54=VT73)*YF3:YF54)+SUMPRODUCT((YE3:YE54=VT71)*(YH3:YH54=VT73)*YF3:YF54)+SUMPRODUCT((YE3:YE54=VT72)*(YH3:YH54=VT73)*YF3:YF54)</f>
        <v>0</v>
      </c>
      <c r="VZ73" s="385">
        <f t="shared" ca="1" si="6515"/>
        <v>1000</v>
      </c>
      <c r="WA73" s="385" t="str">
        <f t="shared" ca="1" si="6516"/>
        <v/>
      </c>
      <c r="WB73" s="385" t="str">
        <f ca="1">IF(VT73&lt;&gt;"",VLOOKUP(VT73,UG4:UM52,7,FALSE),"")</f>
        <v/>
      </c>
      <c r="WC73" s="385" t="str">
        <f ca="1">IF(VT73&lt;&gt;"",VLOOKUP(VT73,UG4:UM52,5,FALSE),"")</f>
        <v/>
      </c>
      <c r="WD73" s="385" t="str">
        <f ca="1">IF(VT73&lt;&gt;"",VLOOKUP(VT73,UG4:UO52,9,FALSE),"")</f>
        <v/>
      </c>
      <c r="WE73" s="385" t="str">
        <f t="shared" ca="1" si="6517"/>
        <v/>
      </c>
      <c r="WF73" s="385" t="str">
        <f t="shared" ref="WF73" ca="1" si="6829">IF(VT73&lt;&gt;"",RANK(WE73,WE70:WE73),"")</f>
        <v/>
      </c>
      <c r="WG73" s="385" t="str">
        <f t="shared" ref="WG73" ca="1" si="6830">IF(VT73&lt;&gt;"",SUMPRODUCT((WE70:WE73=WE73)*(VZ70:VZ73&gt;VZ73)),"")</f>
        <v/>
      </c>
      <c r="WH73" s="385" t="str">
        <f t="shared" ref="WH73" ca="1" si="6831">IF(VT73&lt;&gt;"",SUMPRODUCT((WE70:WE73=WE73)*(VZ70:VZ73=VZ73)*(VX70:VX73&gt;VX73)),"")</f>
        <v/>
      </c>
      <c r="WI73" s="385" t="str">
        <f t="shared" ref="WI73" ca="1" si="6832">IF(VT73&lt;&gt;"",SUMPRODUCT((WE70:WE73=WE73)*(VZ70:VZ73=VZ73)*(VX70:VX73=VX73)*(WB70:WB73&gt;WB73)),"")</f>
        <v/>
      </c>
      <c r="WJ73" s="385" t="str">
        <f t="shared" ref="WJ73" ca="1" si="6833">IF(VT73&lt;&gt;"",SUMPRODUCT((WE70:WE73=WE73)*(VZ70:VZ73=VZ73)*(VX70:VX73=VX73)*(WB70:WB73=WB73)*(WC70:WC73&gt;WC73)),"")</f>
        <v/>
      </c>
      <c r="WK73" s="385" t="str">
        <f t="shared" ref="WK73" ca="1" si="6834">IF(VT73&lt;&gt;"",SUMPRODUCT((WE70:WE73=WE73)*(VZ70:VZ73=VZ73)*(VX70:VX73=VX73)*(WB70:WB73=WB73)*(WC70:WC73=WC73)*(WD70:WD73&gt;WD73)),"")</f>
        <v/>
      </c>
      <c r="WL73" s="385" t="str">
        <f t="shared" ca="1" si="6524"/>
        <v/>
      </c>
      <c r="YT73" s="385">
        <f ca="1">IF(COUNTIF(YT18:YT21,4)=4,1,SUMPRODUCT((YT18:YT21=YT21)*(YS18:YS21=YS21)*(YQ18:YQ21&gt;YQ21))+1)</f>
        <v>1</v>
      </c>
      <c r="ZE73" s="385">
        <f t="shared" ref="ZE73" ca="1" si="6835">IF(ZF21&lt;&gt;"",SUMPRODUCT((ZM18:ZM21=ZM21)*(ZL18:ZL21=ZL21)*(ZJ18:ZJ21=ZJ21)*(ZK18:ZK21=ZK21)),"")</f>
        <v>4</v>
      </c>
      <c r="ZF73" s="385" t="str">
        <f t="shared" ref="ZF73" ca="1" si="6836">IF(AND(ZE73&lt;&gt;"",ZE73&gt;1),ZF21,"")</f>
        <v>Germany</v>
      </c>
      <c r="ZG73" s="385">
        <f ca="1">SUMPRODUCT((ACK3:ACK54=ZF73)*(ACN3:ACN54=ZF74)*(ACO3:ACO54="W"))+SUMPRODUCT((ACK3:ACK54=ZF73)*(ACN3:ACN54=ZF70)*(ACO3:ACO54="W"))+SUMPRODUCT((ACK3:ACK54=ZF73)*(ACN3:ACN54=ZF71)*(ACO3:ACO54="W"))+SUMPRODUCT((ACK3:ACK54=ZF73)*(ACN3:ACN54=ZF72)*(ACO3:ACO54="W"))+SUMPRODUCT((ACK3:ACK54=ZF74)*(ACN3:ACN54=ZF73)*(ACP3:ACP54="W"))+SUMPRODUCT((ACK3:ACK54=ZF70)*(ACN3:ACN54=ZF73)*(ACP3:ACP54="W"))+SUMPRODUCT((ACK3:ACK54=ZF71)*(ACN3:ACN54=ZF73)*(ACP3:ACP54="W"))+SUMPRODUCT((ACK3:ACK54=ZF72)*(ACN3:ACN54=ZF73)*(ACP3:ACP54="W"))</f>
        <v>0</v>
      </c>
      <c r="ZH73" s="385">
        <f ca="1">SUMPRODUCT((ACK3:ACK54=ZF73)*(ACN3:ACN54=ZF74)*(ACO3:ACO54="D"))+SUMPRODUCT((ACK3:ACK54=ZF73)*(ACN3:ACN54=ZF70)*(ACO3:ACO54="D"))+SUMPRODUCT((ACK3:ACK54=ZF73)*(ACN3:ACN54=ZF71)*(ACO3:ACO54="D"))+SUMPRODUCT((ACK3:ACK54=ZF73)*(ACN3:ACN54=ZF72)*(ACO3:ACO54="D"))+SUMPRODUCT((ACK3:ACK54=ZF74)*(ACN3:ACN54=ZF73)*(ACO3:ACO54="D"))+SUMPRODUCT((ACK3:ACK54=ZF70)*(ACN3:ACN54=ZF73)*(ACO3:ACO54="D"))+SUMPRODUCT((ACK3:ACK54=ZF71)*(ACN3:ACN54=ZF73)*(ACO3:ACO54="D"))+SUMPRODUCT((ACK3:ACK54=ZF72)*(ACN3:ACN54=ZF73)*(ACO3:ACO54="D"))</f>
        <v>0</v>
      </c>
      <c r="ZI73" s="385">
        <f ca="1">SUMPRODUCT((ACK3:ACK54=ZF73)*(ACN3:ACN54=ZF74)*(ACO3:ACO54="L"))+SUMPRODUCT((ACK3:ACK54=ZF73)*(ACN3:ACN54=ZF70)*(ACO3:ACO54="L"))+SUMPRODUCT((ACK3:ACK54=ZF73)*(ACN3:ACN54=ZF71)*(ACO3:ACO54="L"))+SUMPRODUCT((ACK3:ACK54=ZF73)*(ACN3:ACN54=ZF72)*(ACO3:ACO54="L"))+SUMPRODUCT((ACK3:ACK54=ZF74)*(ACN3:ACN54=ZF73)*(ACP3:ACP54="L"))+SUMPRODUCT((ACK3:ACK54=ZF70)*(ACN3:ACN54=ZF73)*(ACP3:ACP54="L"))+SUMPRODUCT((ACK3:ACK54=ZF71)*(ACN3:ACN54=ZF73)*(ACP3:ACP54="L"))+SUMPRODUCT((ACK3:ACK54=ZF72)*(ACN3:ACN54=ZF73)*(ACP3:ACP54="L"))</f>
        <v>0</v>
      </c>
      <c r="ZJ73" s="385">
        <f ca="1">SUMPRODUCT((ACK3:ACK54=ZF73)*(ACN3:ACN54=ZF74)*ACL3:ACL54)+SUMPRODUCT((ACK3:ACK54=ZF73)*(ACN3:ACN54=ZF70)*ACL3:ACL54)+SUMPRODUCT((ACK3:ACK54=ZF73)*(ACN3:ACN54=ZF71)*ACL3:ACL54)+SUMPRODUCT((ACK3:ACK54=ZF73)*(ACN3:ACN54=ZF72)*ACL3:ACL54)+SUMPRODUCT((ACK3:ACK54=ZF74)*(ACN3:ACN54=ZF73)*ACM3:ACM54)+SUMPRODUCT((ACK3:ACK54=ZF70)*(ACN3:ACN54=ZF73)*ACM3:ACM54)+SUMPRODUCT((ACK3:ACK54=ZF71)*(ACN3:ACN54=ZF73)*ACM3:ACM54)+SUMPRODUCT((ACK3:ACK54=ZF72)*(ACN3:ACN54=ZF73)*ACM3:ACM54)</f>
        <v>0</v>
      </c>
      <c r="ZK73" s="385">
        <f ca="1">SUMPRODUCT((ACK3:ACK54=ZF73)*(ACN3:ACN54=ZF74)*ACM3:ACM54)+SUMPRODUCT((ACK3:ACK54=ZF73)*(ACN3:ACN54=ZF70)*ACM3:ACM54)+SUMPRODUCT((ACK3:ACK54=ZF73)*(ACN3:ACN54=ZF71)*ACM3:ACM54)+SUMPRODUCT((ACK3:ACK54=ZF73)*(ACN3:ACN54=ZF72)*ACM3:ACM54)+SUMPRODUCT((ACK3:ACK54=ZF74)*(ACN3:ACN54=ZF73)*ACL3:ACL54)+SUMPRODUCT((ACK3:ACK54=ZF70)*(ACN3:ACN54=ZF73)*ACL3:ACL54)+SUMPRODUCT((ACK3:ACK54=ZF71)*(ACN3:ACN54=ZF73)*ACL3:ACL54)+SUMPRODUCT((ACK3:ACK54=ZF72)*(ACN3:ACN54=ZF73)*ACL3:ACL54)</f>
        <v>0</v>
      </c>
      <c r="ZL73" s="385">
        <f t="shared" ca="1" si="6379"/>
        <v>1000</v>
      </c>
      <c r="ZM73" s="385">
        <f t="shared" ca="1" si="6380"/>
        <v>0</v>
      </c>
      <c r="ZN73" s="385">
        <f ca="1">IF(ZF73&lt;&gt;"",VLOOKUP(ZF73,YM4:YS52,7,FALSE),"")</f>
        <v>1000</v>
      </c>
      <c r="ZO73" s="385">
        <f ca="1">IF(ZF73&lt;&gt;"",VLOOKUP(ZF73,YM4:YS52,5,FALSE),"")</f>
        <v>0</v>
      </c>
      <c r="ZP73" s="385">
        <f ca="1">IF(ZF73&lt;&gt;"",VLOOKUP(ZF73,YM4:YU52,9,FALSE),"")</f>
        <v>30</v>
      </c>
      <c r="ZQ73" s="385">
        <f t="shared" ca="1" si="6381"/>
        <v>0</v>
      </c>
      <c r="ZR73" s="385">
        <f t="shared" ref="ZR73" ca="1" si="6837">IF(ZF73&lt;&gt;"",RANK(ZQ73,ZQ70:ZQ73),"")</f>
        <v>1</v>
      </c>
      <c r="ZS73" s="385">
        <f t="shared" ref="ZS73" ca="1" si="6838">IF(ZF73&lt;&gt;"",SUMPRODUCT((ZQ70:ZQ73=ZQ73)*(ZL70:ZL73&gt;ZL73)),"")</f>
        <v>0</v>
      </c>
      <c r="ZT73" s="385">
        <f t="shared" ref="ZT73" ca="1" si="6839">IF(ZF73&lt;&gt;"",SUMPRODUCT((ZQ70:ZQ73=ZQ73)*(ZL70:ZL73=ZL73)*(ZJ70:ZJ73&gt;ZJ73)),"")</f>
        <v>0</v>
      </c>
      <c r="ZU73" s="385">
        <f t="shared" ref="ZU73" ca="1" si="6840">IF(ZF73&lt;&gt;"",SUMPRODUCT((ZQ70:ZQ73=ZQ73)*(ZL70:ZL73=ZL73)*(ZJ70:ZJ73=ZJ73)*(ZN70:ZN73&gt;ZN73)),"")</f>
        <v>0</v>
      </c>
      <c r="ZV73" s="385">
        <f t="shared" ref="ZV73" ca="1" si="6841">IF(ZF73&lt;&gt;"",SUMPRODUCT((ZQ70:ZQ73=ZQ73)*(ZL70:ZL73=ZL73)*(ZJ70:ZJ73=ZJ73)*(ZN70:ZN73=ZN73)*(ZO70:ZO73&gt;ZO73)),"")</f>
        <v>0</v>
      </c>
      <c r="ZW73" s="385">
        <f t="shared" ref="ZW73" ca="1" si="6842">IF(ZF73&lt;&gt;"",SUMPRODUCT((ZQ70:ZQ73=ZQ73)*(ZL70:ZL73=ZL73)*(ZJ70:ZJ73=ZJ73)*(ZN70:ZN73=ZN73)*(ZO70:ZO73=ZO73)*(ZP70:ZP73&gt;ZP73)),"")</f>
        <v>0</v>
      </c>
      <c r="ZX73" s="385">
        <f t="shared" ca="1" si="6388"/>
        <v>1</v>
      </c>
      <c r="ZY73" s="385" t="str">
        <f t="shared" ref="ZY73" ca="1" si="6843">IF(ZZ21&lt;&gt;"",SUMPRODUCT((AAG18:AAG21=AAG21)*(AAF18:AAF21=AAF21)*(AAD18:AAD21=AAD21)*(AAE18:AAE21=AAE21)),"")</f>
        <v/>
      </c>
      <c r="ZZ73" s="385" t="str">
        <f t="shared" ref="ZZ73" ca="1" si="6844">IF(AND(ZY73&lt;&gt;"",ZY73&gt;1),ZZ21,"")</f>
        <v/>
      </c>
      <c r="AAA73" s="385" t="str">
        <f ca="1">IF(ZZ73&lt;&gt;"",SUMPRODUCT((ACK3:ACK54=ZZ73)*(ACN3:ACN54=ZZ74)*(ACO3:ACO54="W"))+SUMPRODUCT((ACK3:ACK54=ZZ73)*(ACN3:ACN54=ZZ71)*(ACO3:ACO54="W"))+SUMPRODUCT((ACK3:ACK54=ZZ73)*(ACN3:ACN54=ZZ72)*(ACO3:ACO54="W"))+SUMPRODUCT((ACK3:ACK54=ZZ74)*(ACN3:ACN54=ZZ73)*(ACP3:ACP54="W"))+SUMPRODUCT((ACK3:ACK54=ZZ71)*(ACN3:ACN54=ZZ73)*(ACP3:ACP54="W"))+SUMPRODUCT((ACK3:ACK54=ZZ72)*(ACN3:ACN54=ZZ73)*(ACP3:ACP54="W")),"")</f>
        <v/>
      </c>
      <c r="AAB73" s="385" t="str">
        <f ca="1">IF(ZZ73&lt;&gt;"",SUMPRODUCT((ACK3:ACK54=ZZ73)*(ACN3:ACN54=ZZ74)*(ACO3:ACO54="D"))+SUMPRODUCT((ACK3:ACK54=ZZ73)*(ACN3:ACN54=ZZ71)*(ACO3:ACO54="D"))+SUMPRODUCT((ACK3:ACK54=ZZ73)*(ACN3:ACN54=ZZ72)*(ACO3:ACO54="D"))+SUMPRODUCT((ACK3:ACK54=ZZ74)*(ACN3:ACN54=ZZ73)*(ACO3:ACO54="D"))+SUMPRODUCT((ACK3:ACK54=ZZ71)*(ACN3:ACN54=ZZ73)*(ACO3:ACO54="D"))+SUMPRODUCT((ACK3:ACK54=ZZ72)*(ACN3:ACN54=ZZ73)*(ACO3:ACO54="D")),"")</f>
        <v/>
      </c>
      <c r="AAC73" s="385" t="str">
        <f ca="1">IF(ZZ73&lt;&gt;"",SUMPRODUCT((ACK3:ACK54=ZZ73)*(ACN3:ACN54=ZZ74)*(ACO3:ACO54="L"))+SUMPRODUCT((ACK3:ACK54=ZZ73)*(ACN3:ACN54=ZZ71)*(ACO3:ACO54="L"))+SUMPRODUCT((ACK3:ACK54=ZZ73)*(ACN3:ACN54=ZZ72)*(ACO3:ACO54="L"))+SUMPRODUCT((ACK3:ACK54=ZZ74)*(ACN3:ACN54=ZZ73)*(ACP3:ACP54="L"))+SUMPRODUCT((ACK3:ACK54=ZZ71)*(ACN3:ACN54=ZZ73)*(ACP3:ACP54="L"))+SUMPRODUCT((ACK3:ACK54=ZZ72)*(ACN3:ACN54=ZZ73)*(ACP3:ACP54="L")),"")</f>
        <v/>
      </c>
      <c r="AAD73" s="385">
        <f ca="1">SUMPRODUCT((ACK3:ACK54=ZZ73)*(ACN3:ACN54=ZZ74)*ACL3:ACL54)+SUMPRODUCT((ACK3:ACK54=ZZ73)*(ACN3:ACN54=ZZ70)*ACL3:ACL54)+SUMPRODUCT((ACK3:ACK54=ZZ73)*(ACN3:ACN54=ZZ71)*ACL3:ACL54)+SUMPRODUCT((ACK3:ACK54=ZZ73)*(ACN3:ACN54=ZZ72)*ACL3:ACL54)+SUMPRODUCT((ACK3:ACK54=ZZ74)*(ACN3:ACN54=ZZ73)*ACM3:ACM54)+SUMPRODUCT((ACK3:ACK54=ZZ70)*(ACN3:ACN54=ZZ73)*ACM3:ACM54)+SUMPRODUCT((ACK3:ACK54=ZZ71)*(ACN3:ACN54=ZZ73)*ACM3:ACM54)+SUMPRODUCT((ACK3:ACK54=ZZ72)*(ACN3:ACN54=ZZ73)*ACM3:ACM54)</f>
        <v>0</v>
      </c>
      <c r="AAE73" s="385">
        <f ca="1">SUMPRODUCT((ACK3:ACK54=ZZ73)*(ACN3:ACN54=ZZ74)*ACM3:ACM54)+SUMPRODUCT((ACK3:ACK54=ZZ73)*(ACN3:ACN54=ZZ70)*ACM3:ACM54)+SUMPRODUCT((ACK3:ACK54=ZZ73)*(ACN3:ACN54=ZZ71)*ACM3:ACM54)+SUMPRODUCT((ACK3:ACK54=ZZ73)*(ACN3:ACN54=ZZ72)*ACM3:ACM54)+SUMPRODUCT((ACK3:ACK54=ZZ74)*(ACN3:ACN54=ZZ73)*ACL3:ACL54)+SUMPRODUCT((ACK3:ACK54=ZZ70)*(ACN3:ACN54=ZZ73)*ACL3:ACL54)+SUMPRODUCT((ACK3:ACK54=ZZ71)*(ACN3:ACN54=ZZ73)*ACL3:ACL54)+SUMPRODUCT((ACK3:ACK54=ZZ72)*(ACN3:ACN54=ZZ73)*ACL3:ACL54)</f>
        <v>0</v>
      </c>
      <c r="AAF73" s="385">
        <f t="shared" ca="1" si="6535"/>
        <v>1000</v>
      </c>
      <c r="AAG73" s="385" t="str">
        <f t="shared" ca="1" si="6536"/>
        <v/>
      </c>
      <c r="AAH73" s="385" t="str">
        <f ca="1">IF(ZZ73&lt;&gt;"",VLOOKUP(ZZ73,YM4:YS52,7,FALSE),"")</f>
        <v/>
      </c>
      <c r="AAI73" s="385" t="str">
        <f ca="1">IF(ZZ73&lt;&gt;"",VLOOKUP(ZZ73,YM4:YS52,5,FALSE),"")</f>
        <v/>
      </c>
      <c r="AAJ73" s="385" t="str">
        <f ca="1">IF(ZZ73&lt;&gt;"",VLOOKUP(ZZ73,YM4:YU52,9,FALSE),"")</f>
        <v/>
      </c>
      <c r="AAK73" s="385" t="str">
        <f t="shared" ca="1" si="6537"/>
        <v/>
      </c>
      <c r="AAL73" s="385" t="str">
        <f t="shared" ref="AAL73" ca="1" si="6845">IF(ZZ73&lt;&gt;"",RANK(AAK73,AAK70:AAK73),"")</f>
        <v/>
      </c>
      <c r="AAM73" s="385" t="str">
        <f t="shared" ref="AAM73" ca="1" si="6846">IF(ZZ73&lt;&gt;"",SUMPRODUCT((AAK70:AAK73=AAK73)*(AAF70:AAF73&gt;AAF73)),"")</f>
        <v/>
      </c>
      <c r="AAN73" s="385" t="str">
        <f t="shared" ref="AAN73" ca="1" si="6847">IF(ZZ73&lt;&gt;"",SUMPRODUCT((AAK70:AAK73=AAK73)*(AAF70:AAF73=AAF73)*(AAD70:AAD73&gt;AAD73)),"")</f>
        <v/>
      </c>
      <c r="AAO73" s="385" t="str">
        <f t="shared" ref="AAO73" ca="1" si="6848">IF(ZZ73&lt;&gt;"",SUMPRODUCT((AAK70:AAK73=AAK73)*(AAF70:AAF73=AAF73)*(AAD70:AAD73=AAD73)*(AAH70:AAH73&gt;AAH73)),"")</f>
        <v/>
      </c>
      <c r="AAP73" s="385" t="str">
        <f t="shared" ref="AAP73" ca="1" si="6849">IF(ZZ73&lt;&gt;"",SUMPRODUCT((AAK70:AAK73=AAK73)*(AAF70:AAF73=AAF73)*(AAD70:AAD73=AAD73)*(AAH70:AAH73=AAH73)*(AAI70:AAI73&gt;AAI73)),"")</f>
        <v/>
      </c>
      <c r="AAQ73" s="385" t="str">
        <f t="shared" ref="AAQ73" ca="1" si="6850">IF(ZZ73&lt;&gt;"",SUMPRODUCT((AAK70:AAK73=AAK73)*(AAF70:AAF73=AAF73)*(AAD70:AAD73=AAD73)*(AAH70:AAH73=AAH73)*(AAI70:AAI73=AAI73)*(AAJ70:AAJ73&gt;AAJ73)),"")</f>
        <v/>
      </c>
      <c r="AAR73" s="385" t="str">
        <f t="shared" ca="1" si="6544"/>
        <v/>
      </c>
      <c r="ACZ73" s="385">
        <f ca="1">IF(COUNTIF(ACZ18:ACZ21,4)=4,1,SUMPRODUCT((ACZ18:ACZ21=ACZ21)*(ACY18:ACY21=ACY21)*(ACW18:ACW21&gt;ACW21))+1)</f>
        <v>1</v>
      </c>
      <c r="ADK73" s="385">
        <f t="shared" ref="ADK73" ca="1" si="6851">IF(ADL21&lt;&gt;"",SUMPRODUCT((ADS18:ADS21=ADS21)*(ADR18:ADR21=ADR21)*(ADP18:ADP21=ADP21)*(ADQ18:ADQ21=ADQ21)),"")</f>
        <v>4</v>
      </c>
      <c r="ADL73" s="385" t="str">
        <f t="shared" ref="ADL73" ca="1" si="6852">IF(AND(ADK73&lt;&gt;"",ADK73&gt;1),ADL21,"")</f>
        <v>Germany</v>
      </c>
      <c r="ADM73" s="385">
        <f ca="1">SUMPRODUCT((AGQ3:AGQ54=ADL73)*(AGT3:AGT54=ADL74)*(AGU3:AGU54="W"))+SUMPRODUCT((AGQ3:AGQ54=ADL73)*(AGT3:AGT54=ADL70)*(AGU3:AGU54="W"))+SUMPRODUCT((AGQ3:AGQ54=ADL73)*(AGT3:AGT54=ADL71)*(AGU3:AGU54="W"))+SUMPRODUCT((AGQ3:AGQ54=ADL73)*(AGT3:AGT54=ADL72)*(AGU3:AGU54="W"))+SUMPRODUCT((AGQ3:AGQ54=ADL74)*(AGT3:AGT54=ADL73)*(AGV3:AGV54="W"))+SUMPRODUCT((AGQ3:AGQ54=ADL70)*(AGT3:AGT54=ADL73)*(AGV3:AGV54="W"))+SUMPRODUCT((AGQ3:AGQ54=ADL71)*(AGT3:AGT54=ADL73)*(AGV3:AGV54="W"))+SUMPRODUCT((AGQ3:AGQ54=ADL72)*(AGT3:AGT54=ADL73)*(AGV3:AGV54="W"))</f>
        <v>0</v>
      </c>
      <c r="ADN73" s="385">
        <f ca="1">SUMPRODUCT((AGQ3:AGQ54=ADL73)*(AGT3:AGT54=ADL74)*(AGU3:AGU54="D"))+SUMPRODUCT((AGQ3:AGQ54=ADL73)*(AGT3:AGT54=ADL70)*(AGU3:AGU54="D"))+SUMPRODUCT((AGQ3:AGQ54=ADL73)*(AGT3:AGT54=ADL71)*(AGU3:AGU54="D"))+SUMPRODUCT((AGQ3:AGQ54=ADL73)*(AGT3:AGT54=ADL72)*(AGU3:AGU54="D"))+SUMPRODUCT((AGQ3:AGQ54=ADL74)*(AGT3:AGT54=ADL73)*(AGU3:AGU54="D"))+SUMPRODUCT((AGQ3:AGQ54=ADL70)*(AGT3:AGT54=ADL73)*(AGU3:AGU54="D"))+SUMPRODUCT((AGQ3:AGQ54=ADL71)*(AGT3:AGT54=ADL73)*(AGU3:AGU54="D"))+SUMPRODUCT((AGQ3:AGQ54=ADL72)*(AGT3:AGT54=ADL73)*(AGU3:AGU54="D"))</f>
        <v>0</v>
      </c>
      <c r="ADO73" s="385">
        <f ca="1">SUMPRODUCT((AGQ3:AGQ54=ADL73)*(AGT3:AGT54=ADL74)*(AGU3:AGU54="L"))+SUMPRODUCT((AGQ3:AGQ54=ADL73)*(AGT3:AGT54=ADL70)*(AGU3:AGU54="L"))+SUMPRODUCT((AGQ3:AGQ54=ADL73)*(AGT3:AGT54=ADL71)*(AGU3:AGU54="L"))+SUMPRODUCT((AGQ3:AGQ54=ADL73)*(AGT3:AGT54=ADL72)*(AGU3:AGU54="L"))+SUMPRODUCT((AGQ3:AGQ54=ADL74)*(AGT3:AGT54=ADL73)*(AGV3:AGV54="L"))+SUMPRODUCT((AGQ3:AGQ54=ADL70)*(AGT3:AGT54=ADL73)*(AGV3:AGV54="L"))+SUMPRODUCT((AGQ3:AGQ54=ADL71)*(AGT3:AGT54=ADL73)*(AGV3:AGV54="L"))+SUMPRODUCT((AGQ3:AGQ54=ADL72)*(AGT3:AGT54=ADL73)*(AGV3:AGV54="L"))</f>
        <v>0</v>
      </c>
      <c r="ADP73" s="385">
        <f ca="1">SUMPRODUCT((AGQ3:AGQ54=ADL73)*(AGT3:AGT54=ADL74)*AGR3:AGR54)+SUMPRODUCT((AGQ3:AGQ54=ADL73)*(AGT3:AGT54=ADL70)*AGR3:AGR54)+SUMPRODUCT((AGQ3:AGQ54=ADL73)*(AGT3:AGT54=ADL71)*AGR3:AGR54)+SUMPRODUCT((AGQ3:AGQ54=ADL73)*(AGT3:AGT54=ADL72)*AGR3:AGR54)+SUMPRODUCT((AGQ3:AGQ54=ADL74)*(AGT3:AGT54=ADL73)*AGS3:AGS54)+SUMPRODUCT((AGQ3:AGQ54=ADL70)*(AGT3:AGT54=ADL73)*AGS3:AGS54)+SUMPRODUCT((AGQ3:AGQ54=ADL71)*(AGT3:AGT54=ADL73)*AGS3:AGS54)+SUMPRODUCT((AGQ3:AGQ54=ADL72)*(AGT3:AGT54=ADL73)*AGS3:AGS54)</f>
        <v>0</v>
      </c>
      <c r="ADQ73" s="385">
        <f ca="1">SUMPRODUCT((AGQ3:AGQ54=ADL73)*(AGT3:AGT54=ADL74)*AGS3:AGS54)+SUMPRODUCT((AGQ3:AGQ54=ADL73)*(AGT3:AGT54=ADL70)*AGS3:AGS54)+SUMPRODUCT((AGQ3:AGQ54=ADL73)*(AGT3:AGT54=ADL71)*AGS3:AGS54)+SUMPRODUCT((AGQ3:AGQ54=ADL73)*(AGT3:AGT54=ADL72)*AGS3:AGS54)+SUMPRODUCT((AGQ3:AGQ54=ADL74)*(AGT3:AGT54=ADL73)*AGR3:AGR54)+SUMPRODUCT((AGQ3:AGQ54=ADL70)*(AGT3:AGT54=ADL73)*AGR3:AGR54)+SUMPRODUCT((AGQ3:AGQ54=ADL71)*(AGT3:AGT54=ADL73)*AGR3:AGR54)+SUMPRODUCT((AGQ3:AGQ54=ADL72)*(AGT3:AGT54=ADL73)*AGR3:AGR54)</f>
        <v>0</v>
      </c>
      <c r="ADR73" s="385">
        <f t="shared" ca="1" si="6391"/>
        <v>1000</v>
      </c>
      <c r="ADS73" s="385">
        <f t="shared" ca="1" si="6392"/>
        <v>0</v>
      </c>
      <c r="ADT73" s="385">
        <f ca="1">IF(ADL73&lt;&gt;"",VLOOKUP(ADL73,ACS4:ACY52,7,FALSE),"")</f>
        <v>1000</v>
      </c>
      <c r="ADU73" s="385">
        <f ca="1">IF(ADL73&lt;&gt;"",VLOOKUP(ADL73,ACS4:ACY52,5,FALSE),"")</f>
        <v>0</v>
      </c>
      <c r="ADV73" s="385">
        <f ca="1">IF(ADL73&lt;&gt;"",VLOOKUP(ADL73,ACS4:ADA52,9,FALSE),"")</f>
        <v>30</v>
      </c>
      <c r="ADW73" s="385">
        <f t="shared" ca="1" si="6393"/>
        <v>0</v>
      </c>
      <c r="ADX73" s="385">
        <f t="shared" ref="ADX73" ca="1" si="6853">IF(ADL73&lt;&gt;"",RANK(ADW73,ADW70:ADW73),"")</f>
        <v>1</v>
      </c>
      <c r="ADY73" s="385">
        <f t="shared" ref="ADY73" ca="1" si="6854">IF(ADL73&lt;&gt;"",SUMPRODUCT((ADW70:ADW73=ADW73)*(ADR70:ADR73&gt;ADR73)),"")</f>
        <v>0</v>
      </c>
      <c r="ADZ73" s="385">
        <f t="shared" ref="ADZ73" ca="1" si="6855">IF(ADL73&lt;&gt;"",SUMPRODUCT((ADW70:ADW73=ADW73)*(ADR70:ADR73=ADR73)*(ADP70:ADP73&gt;ADP73)),"")</f>
        <v>0</v>
      </c>
      <c r="AEA73" s="385">
        <f t="shared" ref="AEA73" ca="1" si="6856">IF(ADL73&lt;&gt;"",SUMPRODUCT((ADW70:ADW73=ADW73)*(ADR70:ADR73=ADR73)*(ADP70:ADP73=ADP73)*(ADT70:ADT73&gt;ADT73)),"")</f>
        <v>0</v>
      </c>
      <c r="AEB73" s="385">
        <f t="shared" ref="AEB73" ca="1" si="6857">IF(ADL73&lt;&gt;"",SUMPRODUCT((ADW70:ADW73=ADW73)*(ADR70:ADR73=ADR73)*(ADP70:ADP73=ADP73)*(ADT70:ADT73=ADT73)*(ADU70:ADU73&gt;ADU73)),"")</f>
        <v>0</v>
      </c>
      <c r="AEC73" s="385">
        <f t="shared" ref="AEC73" ca="1" si="6858">IF(ADL73&lt;&gt;"",SUMPRODUCT((ADW70:ADW73=ADW73)*(ADR70:ADR73=ADR73)*(ADP70:ADP73=ADP73)*(ADT70:ADT73=ADT73)*(ADU70:ADU73=ADU73)*(ADV70:ADV73&gt;ADV73)),"")</f>
        <v>0</v>
      </c>
      <c r="AED73" s="385">
        <f t="shared" ca="1" si="6400"/>
        <v>1</v>
      </c>
      <c r="AEE73" s="385" t="str">
        <f t="shared" ref="AEE73" ca="1" si="6859">IF(AEF21&lt;&gt;"",SUMPRODUCT((AEM18:AEM21=AEM21)*(AEL18:AEL21=AEL21)*(AEJ18:AEJ21=AEJ21)*(AEK18:AEK21=AEK21)),"")</f>
        <v/>
      </c>
      <c r="AEF73" s="385" t="str">
        <f t="shared" ref="AEF73" ca="1" si="6860">IF(AND(AEE73&lt;&gt;"",AEE73&gt;1),AEF21,"")</f>
        <v/>
      </c>
      <c r="AEG73" s="385" t="str">
        <f ca="1">IF(AEF73&lt;&gt;"",SUMPRODUCT((AGQ3:AGQ54=AEF73)*(AGT3:AGT54=AEF74)*(AGU3:AGU54="W"))+SUMPRODUCT((AGQ3:AGQ54=AEF73)*(AGT3:AGT54=AEF71)*(AGU3:AGU54="W"))+SUMPRODUCT((AGQ3:AGQ54=AEF73)*(AGT3:AGT54=AEF72)*(AGU3:AGU54="W"))+SUMPRODUCT((AGQ3:AGQ54=AEF74)*(AGT3:AGT54=AEF73)*(AGV3:AGV54="W"))+SUMPRODUCT((AGQ3:AGQ54=AEF71)*(AGT3:AGT54=AEF73)*(AGV3:AGV54="W"))+SUMPRODUCT((AGQ3:AGQ54=AEF72)*(AGT3:AGT54=AEF73)*(AGV3:AGV54="W")),"")</f>
        <v/>
      </c>
      <c r="AEH73" s="385" t="str">
        <f ca="1">IF(AEF73&lt;&gt;"",SUMPRODUCT((AGQ3:AGQ54=AEF73)*(AGT3:AGT54=AEF74)*(AGU3:AGU54="D"))+SUMPRODUCT((AGQ3:AGQ54=AEF73)*(AGT3:AGT54=AEF71)*(AGU3:AGU54="D"))+SUMPRODUCT((AGQ3:AGQ54=AEF73)*(AGT3:AGT54=AEF72)*(AGU3:AGU54="D"))+SUMPRODUCT((AGQ3:AGQ54=AEF74)*(AGT3:AGT54=AEF73)*(AGU3:AGU54="D"))+SUMPRODUCT((AGQ3:AGQ54=AEF71)*(AGT3:AGT54=AEF73)*(AGU3:AGU54="D"))+SUMPRODUCT((AGQ3:AGQ54=AEF72)*(AGT3:AGT54=AEF73)*(AGU3:AGU54="D")),"")</f>
        <v/>
      </c>
      <c r="AEI73" s="385" t="str">
        <f ca="1">IF(AEF73&lt;&gt;"",SUMPRODUCT((AGQ3:AGQ54=AEF73)*(AGT3:AGT54=AEF74)*(AGU3:AGU54="L"))+SUMPRODUCT((AGQ3:AGQ54=AEF73)*(AGT3:AGT54=AEF71)*(AGU3:AGU54="L"))+SUMPRODUCT((AGQ3:AGQ54=AEF73)*(AGT3:AGT54=AEF72)*(AGU3:AGU54="L"))+SUMPRODUCT((AGQ3:AGQ54=AEF74)*(AGT3:AGT54=AEF73)*(AGV3:AGV54="L"))+SUMPRODUCT((AGQ3:AGQ54=AEF71)*(AGT3:AGT54=AEF73)*(AGV3:AGV54="L"))+SUMPRODUCT((AGQ3:AGQ54=AEF72)*(AGT3:AGT54=AEF73)*(AGV3:AGV54="L")),"")</f>
        <v/>
      </c>
      <c r="AEJ73" s="385">
        <f ca="1">SUMPRODUCT((AGQ3:AGQ54=AEF73)*(AGT3:AGT54=AEF74)*AGR3:AGR54)+SUMPRODUCT((AGQ3:AGQ54=AEF73)*(AGT3:AGT54=AEF70)*AGR3:AGR54)+SUMPRODUCT((AGQ3:AGQ54=AEF73)*(AGT3:AGT54=AEF71)*AGR3:AGR54)+SUMPRODUCT((AGQ3:AGQ54=AEF73)*(AGT3:AGT54=AEF72)*AGR3:AGR54)+SUMPRODUCT((AGQ3:AGQ54=AEF74)*(AGT3:AGT54=AEF73)*AGS3:AGS54)+SUMPRODUCT((AGQ3:AGQ54=AEF70)*(AGT3:AGT54=AEF73)*AGS3:AGS54)+SUMPRODUCT((AGQ3:AGQ54=AEF71)*(AGT3:AGT54=AEF73)*AGS3:AGS54)+SUMPRODUCT((AGQ3:AGQ54=AEF72)*(AGT3:AGT54=AEF73)*AGS3:AGS54)</f>
        <v>0</v>
      </c>
      <c r="AEK73" s="385">
        <f ca="1">SUMPRODUCT((AGQ3:AGQ54=AEF73)*(AGT3:AGT54=AEF74)*AGS3:AGS54)+SUMPRODUCT((AGQ3:AGQ54=AEF73)*(AGT3:AGT54=AEF70)*AGS3:AGS54)+SUMPRODUCT((AGQ3:AGQ54=AEF73)*(AGT3:AGT54=AEF71)*AGS3:AGS54)+SUMPRODUCT((AGQ3:AGQ54=AEF73)*(AGT3:AGT54=AEF72)*AGS3:AGS54)+SUMPRODUCT((AGQ3:AGQ54=AEF74)*(AGT3:AGT54=AEF73)*AGR3:AGR54)+SUMPRODUCT((AGQ3:AGQ54=AEF70)*(AGT3:AGT54=AEF73)*AGR3:AGR54)+SUMPRODUCT((AGQ3:AGQ54=AEF71)*(AGT3:AGT54=AEF73)*AGR3:AGR54)+SUMPRODUCT((AGQ3:AGQ54=AEF72)*(AGT3:AGT54=AEF73)*AGR3:AGR54)</f>
        <v>0</v>
      </c>
      <c r="AEL73" s="385">
        <f t="shared" ca="1" si="6555"/>
        <v>1000</v>
      </c>
      <c r="AEM73" s="385" t="str">
        <f t="shared" ca="1" si="6556"/>
        <v/>
      </c>
      <c r="AEN73" s="385" t="str">
        <f ca="1">IF(AEF73&lt;&gt;"",VLOOKUP(AEF73,ACS4:ACY52,7,FALSE),"")</f>
        <v/>
      </c>
      <c r="AEO73" s="385" t="str">
        <f ca="1">IF(AEF73&lt;&gt;"",VLOOKUP(AEF73,ACS4:ACY52,5,FALSE),"")</f>
        <v/>
      </c>
      <c r="AEP73" s="385" t="str">
        <f ca="1">IF(AEF73&lt;&gt;"",VLOOKUP(AEF73,ACS4:ADA52,9,FALSE),"")</f>
        <v/>
      </c>
      <c r="AEQ73" s="385" t="str">
        <f t="shared" ca="1" si="6557"/>
        <v/>
      </c>
      <c r="AER73" s="385" t="str">
        <f t="shared" ref="AER73" ca="1" si="6861">IF(AEF73&lt;&gt;"",RANK(AEQ73,AEQ70:AEQ73),"")</f>
        <v/>
      </c>
      <c r="AES73" s="385" t="str">
        <f t="shared" ref="AES73" ca="1" si="6862">IF(AEF73&lt;&gt;"",SUMPRODUCT((AEQ70:AEQ73=AEQ73)*(AEL70:AEL73&gt;AEL73)),"")</f>
        <v/>
      </c>
      <c r="AET73" s="385" t="str">
        <f t="shared" ref="AET73" ca="1" si="6863">IF(AEF73&lt;&gt;"",SUMPRODUCT((AEQ70:AEQ73=AEQ73)*(AEL70:AEL73=AEL73)*(AEJ70:AEJ73&gt;AEJ73)),"")</f>
        <v/>
      </c>
      <c r="AEU73" s="385" t="str">
        <f t="shared" ref="AEU73" ca="1" si="6864">IF(AEF73&lt;&gt;"",SUMPRODUCT((AEQ70:AEQ73=AEQ73)*(AEL70:AEL73=AEL73)*(AEJ70:AEJ73=AEJ73)*(AEN70:AEN73&gt;AEN73)),"")</f>
        <v/>
      </c>
      <c r="AEV73" s="385" t="str">
        <f t="shared" ref="AEV73" ca="1" si="6865">IF(AEF73&lt;&gt;"",SUMPRODUCT((AEQ70:AEQ73=AEQ73)*(AEL70:AEL73=AEL73)*(AEJ70:AEJ73=AEJ73)*(AEN70:AEN73=AEN73)*(AEO70:AEO73&gt;AEO73)),"")</f>
        <v/>
      </c>
      <c r="AEW73" s="385" t="str">
        <f t="shared" ref="AEW73" ca="1" si="6866">IF(AEF73&lt;&gt;"",SUMPRODUCT((AEQ70:AEQ73=AEQ73)*(AEL70:AEL73=AEL73)*(AEJ70:AEJ73=AEJ73)*(AEN70:AEN73=AEN73)*(AEO70:AEO73=AEO73)*(AEP70:AEP73&gt;AEP73)),"")</f>
        <v/>
      </c>
      <c r="AEX73" s="385" t="str">
        <f t="shared" ca="1" si="6564"/>
        <v/>
      </c>
      <c r="AHF73" s="385">
        <f ca="1">IF(COUNTIF(AHF18:AHF21,4)=4,1,SUMPRODUCT((AHF18:AHF21=AHF21)*(AHE18:AHE21=AHE21)*(AHC18:AHC21&gt;AHC21))+1)</f>
        <v>1</v>
      </c>
      <c r="AHQ73" s="385">
        <f t="shared" ref="AHQ73" ca="1" si="6867">IF(AHR21&lt;&gt;"",SUMPRODUCT((AHY18:AHY21=AHY21)*(AHX18:AHX21=AHX21)*(AHV18:AHV21=AHV21)*(AHW18:AHW21=AHW21)),"")</f>
        <v>4</v>
      </c>
      <c r="AHR73" s="385" t="str">
        <f t="shared" ref="AHR73" ca="1" si="6868">IF(AND(AHQ73&lt;&gt;"",AHQ73&gt;1),AHR21,"")</f>
        <v>Germany</v>
      </c>
      <c r="AHS73" s="385">
        <f ca="1">SUMPRODUCT((AKW3:AKW54=AHR73)*(AKZ3:AKZ54=AHR74)*(ALA3:ALA54="W"))+SUMPRODUCT((AKW3:AKW54=AHR73)*(AKZ3:AKZ54=AHR70)*(ALA3:ALA54="W"))+SUMPRODUCT((AKW3:AKW54=AHR73)*(AKZ3:AKZ54=AHR71)*(ALA3:ALA54="W"))+SUMPRODUCT((AKW3:AKW54=AHR73)*(AKZ3:AKZ54=AHR72)*(ALA3:ALA54="W"))+SUMPRODUCT((AKW3:AKW54=AHR74)*(AKZ3:AKZ54=AHR73)*(ALB3:ALB54="W"))+SUMPRODUCT((AKW3:AKW54=AHR70)*(AKZ3:AKZ54=AHR73)*(ALB3:ALB54="W"))+SUMPRODUCT((AKW3:AKW54=AHR71)*(AKZ3:AKZ54=AHR73)*(ALB3:ALB54="W"))+SUMPRODUCT((AKW3:AKW54=AHR72)*(AKZ3:AKZ54=AHR73)*(ALB3:ALB54="W"))</f>
        <v>0</v>
      </c>
      <c r="AHT73" s="385">
        <f ca="1">SUMPRODUCT((AKW3:AKW54=AHR73)*(AKZ3:AKZ54=AHR74)*(ALA3:ALA54="D"))+SUMPRODUCT((AKW3:AKW54=AHR73)*(AKZ3:AKZ54=AHR70)*(ALA3:ALA54="D"))+SUMPRODUCT((AKW3:AKW54=AHR73)*(AKZ3:AKZ54=AHR71)*(ALA3:ALA54="D"))+SUMPRODUCT((AKW3:AKW54=AHR73)*(AKZ3:AKZ54=AHR72)*(ALA3:ALA54="D"))+SUMPRODUCT((AKW3:AKW54=AHR74)*(AKZ3:AKZ54=AHR73)*(ALA3:ALA54="D"))+SUMPRODUCT((AKW3:AKW54=AHR70)*(AKZ3:AKZ54=AHR73)*(ALA3:ALA54="D"))+SUMPRODUCT((AKW3:AKW54=AHR71)*(AKZ3:AKZ54=AHR73)*(ALA3:ALA54="D"))+SUMPRODUCT((AKW3:AKW54=AHR72)*(AKZ3:AKZ54=AHR73)*(ALA3:ALA54="D"))</f>
        <v>0</v>
      </c>
      <c r="AHU73" s="385">
        <f ca="1">SUMPRODUCT((AKW3:AKW54=AHR73)*(AKZ3:AKZ54=AHR74)*(ALA3:ALA54="L"))+SUMPRODUCT((AKW3:AKW54=AHR73)*(AKZ3:AKZ54=AHR70)*(ALA3:ALA54="L"))+SUMPRODUCT((AKW3:AKW54=AHR73)*(AKZ3:AKZ54=AHR71)*(ALA3:ALA54="L"))+SUMPRODUCT((AKW3:AKW54=AHR73)*(AKZ3:AKZ54=AHR72)*(ALA3:ALA54="L"))+SUMPRODUCT((AKW3:AKW54=AHR74)*(AKZ3:AKZ54=AHR73)*(ALB3:ALB54="L"))+SUMPRODUCT((AKW3:AKW54=AHR70)*(AKZ3:AKZ54=AHR73)*(ALB3:ALB54="L"))+SUMPRODUCT((AKW3:AKW54=AHR71)*(AKZ3:AKZ54=AHR73)*(ALB3:ALB54="L"))+SUMPRODUCT((AKW3:AKW54=AHR72)*(AKZ3:AKZ54=AHR73)*(ALB3:ALB54="L"))</f>
        <v>0</v>
      </c>
      <c r="AHV73" s="385">
        <f ca="1">SUMPRODUCT((AKW3:AKW54=AHR73)*(AKZ3:AKZ54=AHR74)*AKX3:AKX54)+SUMPRODUCT((AKW3:AKW54=AHR73)*(AKZ3:AKZ54=AHR70)*AKX3:AKX54)+SUMPRODUCT((AKW3:AKW54=AHR73)*(AKZ3:AKZ54=AHR71)*AKX3:AKX54)+SUMPRODUCT((AKW3:AKW54=AHR73)*(AKZ3:AKZ54=AHR72)*AKX3:AKX54)+SUMPRODUCT((AKW3:AKW54=AHR74)*(AKZ3:AKZ54=AHR73)*AKY3:AKY54)+SUMPRODUCT((AKW3:AKW54=AHR70)*(AKZ3:AKZ54=AHR73)*AKY3:AKY54)+SUMPRODUCT((AKW3:AKW54=AHR71)*(AKZ3:AKZ54=AHR73)*AKY3:AKY54)+SUMPRODUCT((AKW3:AKW54=AHR72)*(AKZ3:AKZ54=AHR73)*AKY3:AKY54)</f>
        <v>0</v>
      </c>
      <c r="AHW73" s="385">
        <f ca="1">SUMPRODUCT((AKW3:AKW54=AHR73)*(AKZ3:AKZ54=AHR74)*AKY3:AKY54)+SUMPRODUCT((AKW3:AKW54=AHR73)*(AKZ3:AKZ54=AHR70)*AKY3:AKY54)+SUMPRODUCT((AKW3:AKW54=AHR73)*(AKZ3:AKZ54=AHR71)*AKY3:AKY54)+SUMPRODUCT((AKW3:AKW54=AHR73)*(AKZ3:AKZ54=AHR72)*AKY3:AKY54)+SUMPRODUCT((AKW3:AKW54=AHR74)*(AKZ3:AKZ54=AHR73)*AKX3:AKX54)+SUMPRODUCT((AKW3:AKW54=AHR70)*(AKZ3:AKZ54=AHR73)*AKX3:AKX54)+SUMPRODUCT((AKW3:AKW54=AHR71)*(AKZ3:AKZ54=AHR73)*AKX3:AKX54)+SUMPRODUCT((AKW3:AKW54=AHR72)*(AKZ3:AKZ54=AHR73)*AKX3:AKX54)</f>
        <v>0</v>
      </c>
      <c r="AHX73" s="385">
        <f t="shared" ca="1" si="6403"/>
        <v>1000</v>
      </c>
      <c r="AHY73" s="385">
        <f t="shared" ca="1" si="6404"/>
        <v>0</v>
      </c>
      <c r="AHZ73" s="385">
        <f ca="1">IF(AHR73&lt;&gt;"",VLOOKUP(AHR73,AGY4:AHE52,7,FALSE),"")</f>
        <v>1000</v>
      </c>
      <c r="AIA73" s="385">
        <f ca="1">IF(AHR73&lt;&gt;"",VLOOKUP(AHR73,AGY4:AHE52,5,FALSE),"")</f>
        <v>0</v>
      </c>
      <c r="AIB73" s="385">
        <f ca="1">IF(AHR73&lt;&gt;"",VLOOKUP(AHR73,AGY4:AHG52,9,FALSE),"")</f>
        <v>30</v>
      </c>
      <c r="AIC73" s="385">
        <f t="shared" ca="1" si="6405"/>
        <v>0</v>
      </c>
      <c r="AID73" s="385">
        <f t="shared" ref="AID73" ca="1" si="6869">IF(AHR73&lt;&gt;"",RANK(AIC73,AIC70:AIC73),"")</f>
        <v>1</v>
      </c>
      <c r="AIE73" s="385">
        <f t="shared" ref="AIE73" ca="1" si="6870">IF(AHR73&lt;&gt;"",SUMPRODUCT((AIC70:AIC73=AIC73)*(AHX70:AHX73&gt;AHX73)),"")</f>
        <v>0</v>
      </c>
      <c r="AIF73" s="385">
        <f t="shared" ref="AIF73" ca="1" si="6871">IF(AHR73&lt;&gt;"",SUMPRODUCT((AIC70:AIC73=AIC73)*(AHX70:AHX73=AHX73)*(AHV70:AHV73&gt;AHV73)),"")</f>
        <v>0</v>
      </c>
      <c r="AIG73" s="385">
        <f t="shared" ref="AIG73" ca="1" si="6872">IF(AHR73&lt;&gt;"",SUMPRODUCT((AIC70:AIC73=AIC73)*(AHX70:AHX73=AHX73)*(AHV70:AHV73=AHV73)*(AHZ70:AHZ73&gt;AHZ73)),"")</f>
        <v>0</v>
      </c>
      <c r="AIH73" s="385">
        <f t="shared" ref="AIH73" ca="1" si="6873">IF(AHR73&lt;&gt;"",SUMPRODUCT((AIC70:AIC73=AIC73)*(AHX70:AHX73=AHX73)*(AHV70:AHV73=AHV73)*(AHZ70:AHZ73=AHZ73)*(AIA70:AIA73&gt;AIA73)),"")</f>
        <v>0</v>
      </c>
      <c r="AII73" s="385">
        <f t="shared" ref="AII73" ca="1" si="6874">IF(AHR73&lt;&gt;"",SUMPRODUCT((AIC70:AIC73=AIC73)*(AHX70:AHX73=AHX73)*(AHV70:AHV73=AHV73)*(AHZ70:AHZ73=AHZ73)*(AIA70:AIA73=AIA73)*(AIB70:AIB73&gt;AIB73)),"")</f>
        <v>0</v>
      </c>
      <c r="AIJ73" s="385">
        <f t="shared" ca="1" si="6412"/>
        <v>1</v>
      </c>
      <c r="AIK73" s="385" t="str">
        <f t="shared" ref="AIK73" ca="1" si="6875">IF(AIL21&lt;&gt;"",SUMPRODUCT((AIS18:AIS21=AIS21)*(AIR18:AIR21=AIR21)*(AIP18:AIP21=AIP21)*(AIQ18:AIQ21=AIQ21)),"")</f>
        <v/>
      </c>
      <c r="AIL73" s="385" t="str">
        <f t="shared" ref="AIL73" ca="1" si="6876">IF(AND(AIK73&lt;&gt;"",AIK73&gt;1),AIL21,"")</f>
        <v/>
      </c>
      <c r="AIM73" s="385" t="str">
        <f ca="1">IF(AIL73&lt;&gt;"",SUMPRODUCT((AKW3:AKW54=AIL73)*(AKZ3:AKZ54=AIL74)*(ALA3:ALA54="W"))+SUMPRODUCT((AKW3:AKW54=AIL73)*(AKZ3:AKZ54=AIL71)*(ALA3:ALA54="W"))+SUMPRODUCT((AKW3:AKW54=AIL73)*(AKZ3:AKZ54=AIL72)*(ALA3:ALA54="W"))+SUMPRODUCT((AKW3:AKW54=AIL74)*(AKZ3:AKZ54=AIL73)*(ALB3:ALB54="W"))+SUMPRODUCT((AKW3:AKW54=AIL71)*(AKZ3:AKZ54=AIL73)*(ALB3:ALB54="W"))+SUMPRODUCT((AKW3:AKW54=AIL72)*(AKZ3:AKZ54=AIL73)*(ALB3:ALB54="W")),"")</f>
        <v/>
      </c>
      <c r="AIN73" s="385" t="str">
        <f ca="1">IF(AIL73&lt;&gt;"",SUMPRODUCT((AKW3:AKW54=AIL73)*(AKZ3:AKZ54=AIL74)*(ALA3:ALA54="D"))+SUMPRODUCT((AKW3:AKW54=AIL73)*(AKZ3:AKZ54=AIL71)*(ALA3:ALA54="D"))+SUMPRODUCT((AKW3:AKW54=AIL73)*(AKZ3:AKZ54=AIL72)*(ALA3:ALA54="D"))+SUMPRODUCT((AKW3:AKW54=AIL74)*(AKZ3:AKZ54=AIL73)*(ALA3:ALA54="D"))+SUMPRODUCT((AKW3:AKW54=AIL71)*(AKZ3:AKZ54=AIL73)*(ALA3:ALA54="D"))+SUMPRODUCT((AKW3:AKW54=AIL72)*(AKZ3:AKZ54=AIL73)*(ALA3:ALA54="D")),"")</f>
        <v/>
      </c>
      <c r="AIO73" s="385" t="str">
        <f ca="1">IF(AIL73&lt;&gt;"",SUMPRODUCT((AKW3:AKW54=AIL73)*(AKZ3:AKZ54=AIL74)*(ALA3:ALA54="L"))+SUMPRODUCT((AKW3:AKW54=AIL73)*(AKZ3:AKZ54=AIL71)*(ALA3:ALA54="L"))+SUMPRODUCT((AKW3:AKW54=AIL73)*(AKZ3:AKZ54=AIL72)*(ALA3:ALA54="L"))+SUMPRODUCT((AKW3:AKW54=AIL74)*(AKZ3:AKZ54=AIL73)*(ALB3:ALB54="L"))+SUMPRODUCT((AKW3:AKW54=AIL71)*(AKZ3:AKZ54=AIL73)*(ALB3:ALB54="L"))+SUMPRODUCT((AKW3:AKW54=AIL72)*(AKZ3:AKZ54=AIL73)*(ALB3:ALB54="L")),"")</f>
        <v/>
      </c>
      <c r="AIP73" s="385">
        <f ca="1">SUMPRODUCT((AKW3:AKW54=AIL73)*(AKZ3:AKZ54=AIL74)*AKX3:AKX54)+SUMPRODUCT((AKW3:AKW54=AIL73)*(AKZ3:AKZ54=AIL70)*AKX3:AKX54)+SUMPRODUCT((AKW3:AKW54=AIL73)*(AKZ3:AKZ54=AIL71)*AKX3:AKX54)+SUMPRODUCT((AKW3:AKW54=AIL73)*(AKZ3:AKZ54=AIL72)*AKX3:AKX54)+SUMPRODUCT((AKW3:AKW54=AIL74)*(AKZ3:AKZ54=AIL73)*AKY3:AKY54)+SUMPRODUCT((AKW3:AKW54=AIL70)*(AKZ3:AKZ54=AIL73)*AKY3:AKY54)+SUMPRODUCT((AKW3:AKW54=AIL71)*(AKZ3:AKZ54=AIL73)*AKY3:AKY54)+SUMPRODUCT((AKW3:AKW54=AIL72)*(AKZ3:AKZ54=AIL73)*AKY3:AKY54)</f>
        <v>0</v>
      </c>
      <c r="AIQ73" s="385">
        <f ca="1">SUMPRODUCT((AKW3:AKW54=AIL73)*(AKZ3:AKZ54=AIL74)*AKY3:AKY54)+SUMPRODUCT((AKW3:AKW54=AIL73)*(AKZ3:AKZ54=AIL70)*AKY3:AKY54)+SUMPRODUCT((AKW3:AKW54=AIL73)*(AKZ3:AKZ54=AIL71)*AKY3:AKY54)+SUMPRODUCT((AKW3:AKW54=AIL73)*(AKZ3:AKZ54=AIL72)*AKY3:AKY54)+SUMPRODUCT((AKW3:AKW54=AIL74)*(AKZ3:AKZ54=AIL73)*AKX3:AKX54)+SUMPRODUCT((AKW3:AKW54=AIL70)*(AKZ3:AKZ54=AIL73)*AKX3:AKX54)+SUMPRODUCT((AKW3:AKW54=AIL71)*(AKZ3:AKZ54=AIL73)*AKX3:AKX54)+SUMPRODUCT((AKW3:AKW54=AIL72)*(AKZ3:AKZ54=AIL73)*AKX3:AKX54)</f>
        <v>0</v>
      </c>
      <c r="AIR73" s="385">
        <f t="shared" ca="1" si="6575"/>
        <v>1000</v>
      </c>
      <c r="AIS73" s="385" t="str">
        <f t="shared" ca="1" si="6576"/>
        <v/>
      </c>
      <c r="AIT73" s="385" t="str">
        <f ca="1">IF(AIL73&lt;&gt;"",VLOOKUP(AIL73,AGY4:AHE52,7,FALSE),"")</f>
        <v/>
      </c>
      <c r="AIU73" s="385" t="str">
        <f ca="1">IF(AIL73&lt;&gt;"",VLOOKUP(AIL73,AGY4:AHE52,5,FALSE),"")</f>
        <v/>
      </c>
      <c r="AIV73" s="385" t="str">
        <f ca="1">IF(AIL73&lt;&gt;"",VLOOKUP(AIL73,AGY4:AHG52,9,FALSE),"")</f>
        <v/>
      </c>
      <c r="AIW73" s="385" t="str">
        <f t="shared" ca="1" si="6577"/>
        <v/>
      </c>
      <c r="AIX73" s="385" t="str">
        <f t="shared" ref="AIX73" ca="1" si="6877">IF(AIL73&lt;&gt;"",RANK(AIW73,AIW70:AIW73),"")</f>
        <v/>
      </c>
      <c r="AIY73" s="385" t="str">
        <f t="shared" ref="AIY73" ca="1" si="6878">IF(AIL73&lt;&gt;"",SUMPRODUCT((AIW70:AIW73=AIW73)*(AIR70:AIR73&gt;AIR73)),"")</f>
        <v/>
      </c>
      <c r="AIZ73" s="385" t="str">
        <f t="shared" ref="AIZ73" ca="1" si="6879">IF(AIL73&lt;&gt;"",SUMPRODUCT((AIW70:AIW73=AIW73)*(AIR70:AIR73=AIR73)*(AIP70:AIP73&gt;AIP73)),"")</f>
        <v/>
      </c>
      <c r="AJA73" s="385" t="str">
        <f t="shared" ref="AJA73" ca="1" si="6880">IF(AIL73&lt;&gt;"",SUMPRODUCT((AIW70:AIW73=AIW73)*(AIR70:AIR73=AIR73)*(AIP70:AIP73=AIP73)*(AIT70:AIT73&gt;AIT73)),"")</f>
        <v/>
      </c>
      <c r="AJB73" s="385" t="str">
        <f t="shared" ref="AJB73" ca="1" si="6881">IF(AIL73&lt;&gt;"",SUMPRODUCT((AIW70:AIW73=AIW73)*(AIR70:AIR73=AIR73)*(AIP70:AIP73=AIP73)*(AIT70:AIT73=AIT73)*(AIU70:AIU73&gt;AIU73)),"")</f>
        <v/>
      </c>
      <c r="AJC73" s="385" t="str">
        <f t="shared" ref="AJC73" ca="1" si="6882">IF(AIL73&lt;&gt;"",SUMPRODUCT((AIW70:AIW73=AIW73)*(AIR70:AIR73=AIR73)*(AIP70:AIP73=AIP73)*(AIT70:AIT73=AIT73)*(AIU70:AIU73=AIU73)*(AIV70:AIV73&gt;AIV73)),"")</f>
        <v/>
      </c>
      <c r="AJD73" s="385" t="str">
        <f t="shared" ca="1" si="6584"/>
        <v/>
      </c>
      <c r="ALL73" s="385">
        <f ca="1">IF(COUNTIF(ALL18:ALL21,4)=4,1,SUMPRODUCT((ALL18:ALL21=ALL21)*(ALK18:ALK21=ALK21)*(ALI18:ALI21&gt;ALI21))+1)</f>
        <v>1</v>
      </c>
      <c r="ALW73" s="385">
        <f t="shared" ref="ALW73" ca="1" si="6883">IF(ALX21&lt;&gt;"",SUMPRODUCT((AME18:AME21=AME21)*(AMD18:AMD21=AMD21)*(AMB18:AMB21=AMB21)*(AMC18:AMC21=AMC21)),"")</f>
        <v>4</v>
      </c>
      <c r="ALX73" s="385" t="str">
        <f t="shared" ref="ALX73" ca="1" si="6884">IF(AND(ALW73&lt;&gt;"",ALW73&gt;1),ALX21,"")</f>
        <v>Germany</v>
      </c>
      <c r="ALY73" s="385">
        <f ca="1">SUMPRODUCT((APC3:APC54=ALX73)*(APF3:APF54=ALX74)*(APG3:APG54="W"))+SUMPRODUCT((APC3:APC54=ALX73)*(APF3:APF54=ALX70)*(APG3:APG54="W"))+SUMPRODUCT((APC3:APC54=ALX73)*(APF3:APF54=ALX71)*(APG3:APG54="W"))+SUMPRODUCT((APC3:APC54=ALX73)*(APF3:APF54=ALX72)*(APG3:APG54="W"))+SUMPRODUCT((APC3:APC54=ALX74)*(APF3:APF54=ALX73)*(APH3:APH54="W"))+SUMPRODUCT((APC3:APC54=ALX70)*(APF3:APF54=ALX73)*(APH3:APH54="W"))+SUMPRODUCT((APC3:APC54=ALX71)*(APF3:APF54=ALX73)*(APH3:APH54="W"))+SUMPRODUCT((APC3:APC54=ALX72)*(APF3:APF54=ALX73)*(APH3:APH54="W"))</f>
        <v>0</v>
      </c>
      <c r="ALZ73" s="385">
        <f ca="1">SUMPRODUCT((APC3:APC54=ALX73)*(APF3:APF54=ALX74)*(APG3:APG54="D"))+SUMPRODUCT((APC3:APC54=ALX73)*(APF3:APF54=ALX70)*(APG3:APG54="D"))+SUMPRODUCT((APC3:APC54=ALX73)*(APF3:APF54=ALX71)*(APG3:APG54="D"))+SUMPRODUCT((APC3:APC54=ALX73)*(APF3:APF54=ALX72)*(APG3:APG54="D"))+SUMPRODUCT((APC3:APC54=ALX74)*(APF3:APF54=ALX73)*(APG3:APG54="D"))+SUMPRODUCT((APC3:APC54=ALX70)*(APF3:APF54=ALX73)*(APG3:APG54="D"))+SUMPRODUCT((APC3:APC54=ALX71)*(APF3:APF54=ALX73)*(APG3:APG54="D"))+SUMPRODUCT((APC3:APC54=ALX72)*(APF3:APF54=ALX73)*(APG3:APG54="D"))</f>
        <v>0</v>
      </c>
      <c r="AMA73" s="385">
        <f ca="1">SUMPRODUCT((APC3:APC54=ALX73)*(APF3:APF54=ALX74)*(APG3:APG54="L"))+SUMPRODUCT((APC3:APC54=ALX73)*(APF3:APF54=ALX70)*(APG3:APG54="L"))+SUMPRODUCT((APC3:APC54=ALX73)*(APF3:APF54=ALX71)*(APG3:APG54="L"))+SUMPRODUCT((APC3:APC54=ALX73)*(APF3:APF54=ALX72)*(APG3:APG54="L"))+SUMPRODUCT((APC3:APC54=ALX74)*(APF3:APF54=ALX73)*(APH3:APH54="L"))+SUMPRODUCT((APC3:APC54=ALX70)*(APF3:APF54=ALX73)*(APH3:APH54="L"))+SUMPRODUCT((APC3:APC54=ALX71)*(APF3:APF54=ALX73)*(APH3:APH54="L"))+SUMPRODUCT((APC3:APC54=ALX72)*(APF3:APF54=ALX73)*(APH3:APH54="L"))</f>
        <v>0</v>
      </c>
      <c r="AMB73" s="385">
        <f ca="1">SUMPRODUCT((APC3:APC54=ALX73)*(APF3:APF54=ALX74)*APD3:APD54)+SUMPRODUCT((APC3:APC54=ALX73)*(APF3:APF54=ALX70)*APD3:APD54)+SUMPRODUCT((APC3:APC54=ALX73)*(APF3:APF54=ALX71)*APD3:APD54)+SUMPRODUCT((APC3:APC54=ALX73)*(APF3:APF54=ALX72)*APD3:APD54)+SUMPRODUCT((APC3:APC54=ALX74)*(APF3:APF54=ALX73)*APE3:APE54)+SUMPRODUCT((APC3:APC54=ALX70)*(APF3:APF54=ALX73)*APE3:APE54)+SUMPRODUCT((APC3:APC54=ALX71)*(APF3:APF54=ALX73)*APE3:APE54)+SUMPRODUCT((APC3:APC54=ALX72)*(APF3:APF54=ALX73)*APE3:APE54)</f>
        <v>0</v>
      </c>
      <c r="AMC73" s="385">
        <f ca="1">SUMPRODUCT((APC3:APC54=ALX73)*(APF3:APF54=ALX74)*APE3:APE54)+SUMPRODUCT((APC3:APC54=ALX73)*(APF3:APF54=ALX70)*APE3:APE54)+SUMPRODUCT((APC3:APC54=ALX73)*(APF3:APF54=ALX71)*APE3:APE54)+SUMPRODUCT((APC3:APC54=ALX73)*(APF3:APF54=ALX72)*APE3:APE54)+SUMPRODUCT((APC3:APC54=ALX74)*(APF3:APF54=ALX73)*APD3:APD54)+SUMPRODUCT((APC3:APC54=ALX70)*(APF3:APF54=ALX73)*APD3:APD54)+SUMPRODUCT((APC3:APC54=ALX71)*(APF3:APF54=ALX73)*APD3:APD54)+SUMPRODUCT((APC3:APC54=ALX72)*(APF3:APF54=ALX73)*APD3:APD54)</f>
        <v>0</v>
      </c>
      <c r="AMD73" s="385">
        <f t="shared" ca="1" si="6415"/>
        <v>1000</v>
      </c>
      <c r="AME73" s="385">
        <f t="shared" ca="1" si="6416"/>
        <v>0</v>
      </c>
      <c r="AMF73" s="385">
        <f ca="1">IF(ALX73&lt;&gt;"",VLOOKUP(ALX73,ALE4:ALK52,7,FALSE),"")</f>
        <v>1000</v>
      </c>
      <c r="AMG73" s="385">
        <f ca="1">IF(ALX73&lt;&gt;"",VLOOKUP(ALX73,ALE4:ALK52,5,FALSE),"")</f>
        <v>0</v>
      </c>
      <c r="AMH73" s="385">
        <f ca="1">IF(ALX73&lt;&gt;"",VLOOKUP(ALX73,ALE4:ALM52,9,FALSE),"")</f>
        <v>30</v>
      </c>
      <c r="AMI73" s="385">
        <f t="shared" ca="1" si="6417"/>
        <v>0</v>
      </c>
      <c r="AMJ73" s="385">
        <f t="shared" ref="AMJ73" ca="1" si="6885">IF(ALX73&lt;&gt;"",RANK(AMI73,AMI70:AMI73),"")</f>
        <v>1</v>
      </c>
      <c r="AMK73" s="385">
        <f t="shared" ref="AMK73" ca="1" si="6886">IF(ALX73&lt;&gt;"",SUMPRODUCT((AMI70:AMI73=AMI73)*(AMD70:AMD73&gt;AMD73)),"")</f>
        <v>0</v>
      </c>
      <c r="AML73" s="385">
        <f t="shared" ref="AML73" ca="1" si="6887">IF(ALX73&lt;&gt;"",SUMPRODUCT((AMI70:AMI73=AMI73)*(AMD70:AMD73=AMD73)*(AMB70:AMB73&gt;AMB73)),"")</f>
        <v>0</v>
      </c>
      <c r="AMM73" s="385">
        <f t="shared" ref="AMM73" ca="1" si="6888">IF(ALX73&lt;&gt;"",SUMPRODUCT((AMI70:AMI73=AMI73)*(AMD70:AMD73=AMD73)*(AMB70:AMB73=AMB73)*(AMF70:AMF73&gt;AMF73)),"")</f>
        <v>0</v>
      </c>
      <c r="AMN73" s="385">
        <f t="shared" ref="AMN73" ca="1" si="6889">IF(ALX73&lt;&gt;"",SUMPRODUCT((AMI70:AMI73=AMI73)*(AMD70:AMD73=AMD73)*(AMB70:AMB73=AMB73)*(AMF70:AMF73=AMF73)*(AMG70:AMG73&gt;AMG73)),"")</f>
        <v>0</v>
      </c>
      <c r="AMO73" s="385">
        <f t="shared" ref="AMO73" ca="1" si="6890">IF(ALX73&lt;&gt;"",SUMPRODUCT((AMI70:AMI73=AMI73)*(AMD70:AMD73=AMD73)*(AMB70:AMB73=AMB73)*(AMF70:AMF73=AMF73)*(AMG70:AMG73=AMG73)*(AMH70:AMH73&gt;AMH73)),"")</f>
        <v>0</v>
      </c>
      <c r="AMP73" s="385">
        <f t="shared" ca="1" si="6424"/>
        <v>1</v>
      </c>
      <c r="AMQ73" s="385" t="str">
        <f t="shared" ref="AMQ73" ca="1" si="6891">IF(AMR21&lt;&gt;"",SUMPRODUCT((AMY18:AMY21=AMY21)*(AMX18:AMX21=AMX21)*(AMV18:AMV21=AMV21)*(AMW18:AMW21=AMW21)),"")</f>
        <v/>
      </c>
      <c r="AMR73" s="385" t="str">
        <f t="shared" ref="AMR73" ca="1" si="6892">IF(AND(AMQ73&lt;&gt;"",AMQ73&gt;1),AMR21,"")</f>
        <v/>
      </c>
      <c r="AMS73" s="385" t="str">
        <f ca="1">IF(AMR73&lt;&gt;"",SUMPRODUCT((APC3:APC54=AMR73)*(APF3:APF54=AMR74)*(APG3:APG54="W"))+SUMPRODUCT((APC3:APC54=AMR73)*(APF3:APF54=AMR71)*(APG3:APG54="W"))+SUMPRODUCT((APC3:APC54=AMR73)*(APF3:APF54=AMR72)*(APG3:APG54="W"))+SUMPRODUCT((APC3:APC54=AMR74)*(APF3:APF54=AMR73)*(APH3:APH54="W"))+SUMPRODUCT((APC3:APC54=AMR71)*(APF3:APF54=AMR73)*(APH3:APH54="W"))+SUMPRODUCT((APC3:APC54=AMR72)*(APF3:APF54=AMR73)*(APH3:APH54="W")),"")</f>
        <v/>
      </c>
      <c r="AMT73" s="385" t="str">
        <f ca="1">IF(AMR73&lt;&gt;"",SUMPRODUCT((APC3:APC54=AMR73)*(APF3:APF54=AMR74)*(APG3:APG54="D"))+SUMPRODUCT((APC3:APC54=AMR73)*(APF3:APF54=AMR71)*(APG3:APG54="D"))+SUMPRODUCT((APC3:APC54=AMR73)*(APF3:APF54=AMR72)*(APG3:APG54="D"))+SUMPRODUCT((APC3:APC54=AMR74)*(APF3:APF54=AMR73)*(APG3:APG54="D"))+SUMPRODUCT((APC3:APC54=AMR71)*(APF3:APF54=AMR73)*(APG3:APG54="D"))+SUMPRODUCT((APC3:APC54=AMR72)*(APF3:APF54=AMR73)*(APG3:APG54="D")),"")</f>
        <v/>
      </c>
      <c r="AMU73" s="385" t="str">
        <f ca="1">IF(AMR73&lt;&gt;"",SUMPRODUCT((APC3:APC54=AMR73)*(APF3:APF54=AMR74)*(APG3:APG54="L"))+SUMPRODUCT((APC3:APC54=AMR73)*(APF3:APF54=AMR71)*(APG3:APG54="L"))+SUMPRODUCT((APC3:APC54=AMR73)*(APF3:APF54=AMR72)*(APG3:APG54="L"))+SUMPRODUCT((APC3:APC54=AMR74)*(APF3:APF54=AMR73)*(APH3:APH54="L"))+SUMPRODUCT((APC3:APC54=AMR71)*(APF3:APF54=AMR73)*(APH3:APH54="L"))+SUMPRODUCT((APC3:APC54=AMR72)*(APF3:APF54=AMR73)*(APH3:APH54="L")),"")</f>
        <v/>
      </c>
      <c r="AMV73" s="385">
        <f ca="1">SUMPRODUCT((APC3:APC54=AMR73)*(APF3:APF54=AMR74)*APD3:APD54)+SUMPRODUCT((APC3:APC54=AMR73)*(APF3:APF54=AMR70)*APD3:APD54)+SUMPRODUCT((APC3:APC54=AMR73)*(APF3:APF54=AMR71)*APD3:APD54)+SUMPRODUCT((APC3:APC54=AMR73)*(APF3:APF54=AMR72)*APD3:APD54)+SUMPRODUCT((APC3:APC54=AMR74)*(APF3:APF54=AMR73)*APE3:APE54)+SUMPRODUCT((APC3:APC54=AMR70)*(APF3:APF54=AMR73)*APE3:APE54)+SUMPRODUCT((APC3:APC54=AMR71)*(APF3:APF54=AMR73)*APE3:APE54)+SUMPRODUCT((APC3:APC54=AMR72)*(APF3:APF54=AMR73)*APE3:APE54)</f>
        <v>0</v>
      </c>
      <c r="AMW73" s="385">
        <f ca="1">SUMPRODUCT((APC3:APC54=AMR73)*(APF3:APF54=AMR74)*APE3:APE54)+SUMPRODUCT((APC3:APC54=AMR73)*(APF3:APF54=AMR70)*APE3:APE54)+SUMPRODUCT((APC3:APC54=AMR73)*(APF3:APF54=AMR71)*APE3:APE54)+SUMPRODUCT((APC3:APC54=AMR73)*(APF3:APF54=AMR72)*APE3:APE54)+SUMPRODUCT((APC3:APC54=AMR74)*(APF3:APF54=AMR73)*APD3:APD54)+SUMPRODUCT((APC3:APC54=AMR70)*(APF3:APF54=AMR73)*APD3:APD54)+SUMPRODUCT((APC3:APC54=AMR71)*(APF3:APF54=AMR73)*APD3:APD54)+SUMPRODUCT((APC3:APC54=AMR72)*(APF3:APF54=AMR73)*APD3:APD54)</f>
        <v>0</v>
      </c>
      <c r="AMX73" s="385">
        <f t="shared" ca="1" si="6595"/>
        <v>1000</v>
      </c>
      <c r="AMY73" s="385" t="str">
        <f t="shared" ca="1" si="6596"/>
        <v/>
      </c>
      <c r="AMZ73" s="385" t="str">
        <f ca="1">IF(AMR73&lt;&gt;"",VLOOKUP(AMR73,ALE4:ALK52,7,FALSE),"")</f>
        <v/>
      </c>
      <c r="ANA73" s="385" t="str">
        <f ca="1">IF(AMR73&lt;&gt;"",VLOOKUP(AMR73,ALE4:ALK52,5,FALSE),"")</f>
        <v/>
      </c>
      <c r="ANB73" s="385" t="str">
        <f ca="1">IF(AMR73&lt;&gt;"",VLOOKUP(AMR73,ALE4:ALM52,9,FALSE),"")</f>
        <v/>
      </c>
      <c r="ANC73" s="385" t="str">
        <f t="shared" ca="1" si="6597"/>
        <v/>
      </c>
      <c r="AND73" s="385" t="str">
        <f t="shared" ref="AND73" ca="1" si="6893">IF(AMR73&lt;&gt;"",RANK(ANC73,ANC70:ANC73),"")</f>
        <v/>
      </c>
      <c r="ANE73" s="385" t="str">
        <f t="shared" ref="ANE73" ca="1" si="6894">IF(AMR73&lt;&gt;"",SUMPRODUCT((ANC70:ANC73=ANC73)*(AMX70:AMX73&gt;AMX73)),"")</f>
        <v/>
      </c>
      <c r="ANF73" s="385" t="str">
        <f t="shared" ref="ANF73" ca="1" si="6895">IF(AMR73&lt;&gt;"",SUMPRODUCT((ANC70:ANC73=ANC73)*(AMX70:AMX73=AMX73)*(AMV70:AMV73&gt;AMV73)),"")</f>
        <v/>
      </c>
      <c r="ANG73" s="385" t="str">
        <f t="shared" ref="ANG73" ca="1" si="6896">IF(AMR73&lt;&gt;"",SUMPRODUCT((ANC70:ANC73=ANC73)*(AMX70:AMX73=AMX73)*(AMV70:AMV73=AMV73)*(AMZ70:AMZ73&gt;AMZ73)),"")</f>
        <v/>
      </c>
      <c r="ANH73" s="385" t="str">
        <f t="shared" ref="ANH73" ca="1" si="6897">IF(AMR73&lt;&gt;"",SUMPRODUCT((ANC70:ANC73=ANC73)*(AMX70:AMX73=AMX73)*(AMV70:AMV73=AMV73)*(AMZ70:AMZ73=AMZ73)*(ANA70:ANA73&gt;ANA73)),"")</f>
        <v/>
      </c>
      <c r="ANI73" s="385" t="str">
        <f t="shared" ref="ANI73" ca="1" si="6898">IF(AMR73&lt;&gt;"",SUMPRODUCT((ANC70:ANC73=ANC73)*(AMX70:AMX73=AMX73)*(AMV70:AMV73=AMV73)*(AMZ70:AMZ73=AMZ73)*(ANA70:ANA73=ANA73)*(ANB70:ANB73&gt;ANB73)),"")</f>
        <v/>
      </c>
      <c r="ANJ73" s="385" t="str">
        <f t="shared" ca="1" si="6604"/>
        <v/>
      </c>
      <c r="APR73" s="385">
        <f ca="1">IF(COUNTIF(APR18:APR21,4)=4,1,SUMPRODUCT((APR18:APR21=APR21)*(APQ18:APQ21=APQ21)*(APO18:APO21&gt;APO21))+1)</f>
        <v>1</v>
      </c>
      <c r="AQC73" s="385">
        <f t="shared" ref="AQC73" ca="1" si="6899">IF(AQD21&lt;&gt;"",SUMPRODUCT((AQK18:AQK21=AQK21)*(AQJ18:AQJ21=AQJ21)*(AQH18:AQH21=AQH21)*(AQI18:AQI21=AQI21)),"")</f>
        <v>4</v>
      </c>
      <c r="AQD73" s="385" t="str">
        <f t="shared" ref="AQD73" ca="1" si="6900">IF(AND(AQC73&lt;&gt;"",AQC73&gt;1),AQD21,"")</f>
        <v>Germany</v>
      </c>
      <c r="AQE73" s="385">
        <f ca="1">SUMPRODUCT((ATI3:ATI54=AQD73)*(ATL3:ATL54=AQD74)*(ATM3:ATM54="W"))+SUMPRODUCT((ATI3:ATI54=AQD73)*(ATL3:ATL54=AQD70)*(ATM3:ATM54="W"))+SUMPRODUCT((ATI3:ATI54=AQD73)*(ATL3:ATL54=AQD71)*(ATM3:ATM54="W"))+SUMPRODUCT((ATI3:ATI54=AQD73)*(ATL3:ATL54=AQD72)*(ATM3:ATM54="W"))+SUMPRODUCT((ATI3:ATI54=AQD74)*(ATL3:ATL54=AQD73)*(ATN3:ATN54="W"))+SUMPRODUCT((ATI3:ATI54=AQD70)*(ATL3:ATL54=AQD73)*(ATN3:ATN54="W"))+SUMPRODUCT((ATI3:ATI54=AQD71)*(ATL3:ATL54=AQD73)*(ATN3:ATN54="W"))+SUMPRODUCT((ATI3:ATI54=AQD72)*(ATL3:ATL54=AQD73)*(ATN3:ATN54="W"))</f>
        <v>0</v>
      </c>
      <c r="AQF73" s="385">
        <f ca="1">SUMPRODUCT((ATI3:ATI54=AQD73)*(ATL3:ATL54=AQD74)*(ATM3:ATM54="D"))+SUMPRODUCT((ATI3:ATI54=AQD73)*(ATL3:ATL54=AQD70)*(ATM3:ATM54="D"))+SUMPRODUCT((ATI3:ATI54=AQD73)*(ATL3:ATL54=AQD71)*(ATM3:ATM54="D"))+SUMPRODUCT((ATI3:ATI54=AQD73)*(ATL3:ATL54=AQD72)*(ATM3:ATM54="D"))+SUMPRODUCT((ATI3:ATI54=AQD74)*(ATL3:ATL54=AQD73)*(ATM3:ATM54="D"))+SUMPRODUCT((ATI3:ATI54=AQD70)*(ATL3:ATL54=AQD73)*(ATM3:ATM54="D"))+SUMPRODUCT((ATI3:ATI54=AQD71)*(ATL3:ATL54=AQD73)*(ATM3:ATM54="D"))+SUMPRODUCT((ATI3:ATI54=AQD72)*(ATL3:ATL54=AQD73)*(ATM3:ATM54="D"))</f>
        <v>0</v>
      </c>
      <c r="AQG73" s="385">
        <f ca="1">SUMPRODUCT((ATI3:ATI54=AQD73)*(ATL3:ATL54=AQD74)*(ATM3:ATM54="L"))+SUMPRODUCT((ATI3:ATI54=AQD73)*(ATL3:ATL54=AQD70)*(ATM3:ATM54="L"))+SUMPRODUCT((ATI3:ATI54=AQD73)*(ATL3:ATL54=AQD71)*(ATM3:ATM54="L"))+SUMPRODUCT((ATI3:ATI54=AQD73)*(ATL3:ATL54=AQD72)*(ATM3:ATM54="L"))+SUMPRODUCT((ATI3:ATI54=AQD74)*(ATL3:ATL54=AQD73)*(ATN3:ATN54="L"))+SUMPRODUCT((ATI3:ATI54=AQD70)*(ATL3:ATL54=AQD73)*(ATN3:ATN54="L"))+SUMPRODUCT((ATI3:ATI54=AQD71)*(ATL3:ATL54=AQD73)*(ATN3:ATN54="L"))+SUMPRODUCT((ATI3:ATI54=AQD72)*(ATL3:ATL54=AQD73)*(ATN3:ATN54="L"))</f>
        <v>0</v>
      </c>
      <c r="AQH73" s="385">
        <f ca="1">SUMPRODUCT((ATI3:ATI54=AQD73)*(ATL3:ATL54=AQD74)*ATJ3:ATJ54)+SUMPRODUCT((ATI3:ATI54=AQD73)*(ATL3:ATL54=AQD70)*ATJ3:ATJ54)+SUMPRODUCT((ATI3:ATI54=AQD73)*(ATL3:ATL54=AQD71)*ATJ3:ATJ54)+SUMPRODUCT((ATI3:ATI54=AQD73)*(ATL3:ATL54=AQD72)*ATJ3:ATJ54)+SUMPRODUCT((ATI3:ATI54=AQD74)*(ATL3:ATL54=AQD73)*ATK3:ATK54)+SUMPRODUCT((ATI3:ATI54=AQD70)*(ATL3:ATL54=AQD73)*ATK3:ATK54)+SUMPRODUCT((ATI3:ATI54=AQD71)*(ATL3:ATL54=AQD73)*ATK3:ATK54)+SUMPRODUCT((ATI3:ATI54=AQD72)*(ATL3:ATL54=AQD73)*ATK3:ATK54)</f>
        <v>0</v>
      </c>
      <c r="AQI73" s="385">
        <f ca="1">SUMPRODUCT((ATI3:ATI54=AQD73)*(ATL3:ATL54=AQD74)*ATK3:ATK54)+SUMPRODUCT((ATI3:ATI54=AQD73)*(ATL3:ATL54=AQD70)*ATK3:ATK54)+SUMPRODUCT((ATI3:ATI54=AQD73)*(ATL3:ATL54=AQD71)*ATK3:ATK54)+SUMPRODUCT((ATI3:ATI54=AQD73)*(ATL3:ATL54=AQD72)*ATK3:ATK54)+SUMPRODUCT((ATI3:ATI54=AQD74)*(ATL3:ATL54=AQD73)*ATJ3:ATJ54)+SUMPRODUCT((ATI3:ATI54=AQD70)*(ATL3:ATL54=AQD73)*ATJ3:ATJ54)+SUMPRODUCT((ATI3:ATI54=AQD71)*(ATL3:ATL54=AQD73)*ATJ3:ATJ54)+SUMPRODUCT((ATI3:ATI54=AQD72)*(ATL3:ATL54=AQD73)*ATJ3:ATJ54)</f>
        <v>0</v>
      </c>
      <c r="AQJ73" s="385">
        <f t="shared" ca="1" si="6427"/>
        <v>1000</v>
      </c>
      <c r="AQK73" s="385">
        <f t="shared" ca="1" si="6428"/>
        <v>0</v>
      </c>
      <c r="AQL73" s="385">
        <f ca="1">IF(AQD73&lt;&gt;"",VLOOKUP(AQD73,APK4:APQ52,7,FALSE),"")</f>
        <v>1000</v>
      </c>
      <c r="AQM73" s="385">
        <f ca="1">IF(AQD73&lt;&gt;"",VLOOKUP(AQD73,APK4:APQ52,5,FALSE),"")</f>
        <v>0</v>
      </c>
      <c r="AQN73" s="385">
        <f ca="1">IF(AQD73&lt;&gt;"",VLOOKUP(AQD73,APK4:APS52,9,FALSE),"")</f>
        <v>30</v>
      </c>
      <c r="AQO73" s="385">
        <f t="shared" ca="1" si="6429"/>
        <v>0</v>
      </c>
      <c r="AQP73" s="385">
        <f t="shared" ref="AQP73" ca="1" si="6901">IF(AQD73&lt;&gt;"",RANK(AQO73,AQO70:AQO73),"")</f>
        <v>1</v>
      </c>
      <c r="AQQ73" s="385">
        <f t="shared" ref="AQQ73" ca="1" si="6902">IF(AQD73&lt;&gt;"",SUMPRODUCT((AQO70:AQO73=AQO73)*(AQJ70:AQJ73&gt;AQJ73)),"")</f>
        <v>0</v>
      </c>
      <c r="AQR73" s="385">
        <f t="shared" ref="AQR73" ca="1" si="6903">IF(AQD73&lt;&gt;"",SUMPRODUCT((AQO70:AQO73=AQO73)*(AQJ70:AQJ73=AQJ73)*(AQH70:AQH73&gt;AQH73)),"")</f>
        <v>0</v>
      </c>
      <c r="AQS73" s="385">
        <f t="shared" ref="AQS73" ca="1" si="6904">IF(AQD73&lt;&gt;"",SUMPRODUCT((AQO70:AQO73=AQO73)*(AQJ70:AQJ73=AQJ73)*(AQH70:AQH73=AQH73)*(AQL70:AQL73&gt;AQL73)),"")</f>
        <v>0</v>
      </c>
      <c r="AQT73" s="385">
        <f t="shared" ref="AQT73" ca="1" si="6905">IF(AQD73&lt;&gt;"",SUMPRODUCT((AQO70:AQO73=AQO73)*(AQJ70:AQJ73=AQJ73)*(AQH70:AQH73=AQH73)*(AQL70:AQL73=AQL73)*(AQM70:AQM73&gt;AQM73)),"")</f>
        <v>0</v>
      </c>
      <c r="AQU73" s="385">
        <f t="shared" ref="AQU73" ca="1" si="6906">IF(AQD73&lt;&gt;"",SUMPRODUCT((AQO70:AQO73=AQO73)*(AQJ70:AQJ73=AQJ73)*(AQH70:AQH73=AQH73)*(AQL70:AQL73=AQL73)*(AQM70:AQM73=AQM73)*(AQN70:AQN73&gt;AQN73)),"")</f>
        <v>0</v>
      </c>
      <c r="AQV73" s="385">
        <f t="shared" ca="1" si="6436"/>
        <v>1</v>
      </c>
      <c r="AQW73" s="385" t="str">
        <f t="shared" ref="AQW73" ca="1" si="6907">IF(AQX21&lt;&gt;"",SUMPRODUCT((ARE18:ARE21=ARE21)*(ARD18:ARD21=ARD21)*(ARB18:ARB21=ARB21)*(ARC18:ARC21=ARC21)),"")</f>
        <v/>
      </c>
      <c r="AQX73" s="385" t="str">
        <f t="shared" ref="AQX73" ca="1" si="6908">IF(AND(AQW73&lt;&gt;"",AQW73&gt;1),AQX21,"")</f>
        <v/>
      </c>
      <c r="AQY73" s="385" t="str">
        <f ca="1">IF(AQX73&lt;&gt;"",SUMPRODUCT((ATI3:ATI54=AQX73)*(ATL3:ATL54=AQX74)*(ATM3:ATM54="W"))+SUMPRODUCT((ATI3:ATI54=AQX73)*(ATL3:ATL54=AQX71)*(ATM3:ATM54="W"))+SUMPRODUCT((ATI3:ATI54=AQX73)*(ATL3:ATL54=AQX72)*(ATM3:ATM54="W"))+SUMPRODUCT((ATI3:ATI54=AQX74)*(ATL3:ATL54=AQX73)*(ATN3:ATN54="W"))+SUMPRODUCT((ATI3:ATI54=AQX71)*(ATL3:ATL54=AQX73)*(ATN3:ATN54="W"))+SUMPRODUCT((ATI3:ATI54=AQX72)*(ATL3:ATL54=AQX73)*(ATN3:ATN54="W")),"")</f>
        <v/>
      </c>
      <c r="AQZ73" s="385" t="str">
        <f ca="1">IF(AQX73&lt;&gt;"",SUMPRODUCT((ATI3:ATI54=AQX73)*(ATL3:ATL54=AQX74)*(ATM3:ATM54="D"))+SUMPRODUCT((ATI3:ATI54=AQX73)*(ATL3:ATL54=AQX71)*(ATM3:ATM54="D"))+SUMPRODUCT((ATI3:ATI54=AQX73)*(ATL3:ATL54=AQX72)*(ATM3:ATM54="D"))+SUMPRODUCT((ATI3:ATI54=AQX74)*(ATL3:ATL54=AQX73)*(ATM3:ATM54="D"))+SUMPRODUCT((ATI3:ATI54=AQX71)*(ATL3:ATL54=AQX73)*(ATM3:ATM54="D"))+SUMPRODUCT((ATI3:ATI54=AQX72)*(ATL3:ATL54=AQX73)*(ATM3:ATM54="D")),"")</f>
        <v/>
      </c>
      <c r="ARA73" s="385" t="str">
        <f ca="1">IF(AQX73&lt;&gt;"",SUMPRODUCT((ATI3:ATI54=AQX73)*(ATL3:ATL54=AQX74)*(ATM3:ATM54="L"))+SUMPRODUCT((ATI3:ATI54=AQX73)*(ATL3:ATL54=AQX71)*(ATM3:ATM54="L"))+SUMPRODUCT((ATI3:ATI54=AQX73)*(ATL3:ATL54=AQX72)*(ATM3:ATM54="L"))+SUMPRODUCT((ATI3:ATI54=AQX74)*(ATL3:ATL54=AQX73)*(ATN3:ATN54="L"))+SUMPRODUCT((ATI3:ATI54=AQX71)*(ATL3:ATL54=AQX73)*(ATN3:ATN54="L"))+SUMPRODUCT((ATI3:ATI54=AQX72)*(ATL3:ATL54=AQX73)*(ATN3:ATN54="L")),"")</f>
        <v/>
      </c>
      <c r="ARB73" s="385">
        <f ca="1">SUMPRODUCT((ATI3:ATI54=AQX73)*(ATL3:ATL54=AQX74)*ATJ3:ATJ54)+SUMPRODUCT((ATI3:ATI54=AQX73)*(ATL3:ATL54=AQX70)*ATJ3:ATJ54)+SUMPRODUCT((ATI3:ATI54=AQX73)*(ATL3:ATL54=AQX71)*ATJ3:ATJ54)+SUMPRODUCT((ATI3:ATI54=AQX73)*(ATL3:ATL54=AQX72)*ATJ3:ATJ54)+SUMPRODUCT((ATI3:ATI54=AQX74)*(ATL3:ATL54=AQX73)*ATK3:ATK54)+SUMPRODUCT((ATI3:ATI54=AQX70)*(ATL3:ATL54=AQX73)*ATK3:ATK54)+SUMPRODUCT((ATI3:ATI54=AQX71)*(ATL3:ATL54=AQX73)*ATK3:ATK54)+SUMPRODUCT((ATI3:ATI54=AQX72)*(ATL3:ATL54=AQX73)*ATK3:ATK54)</f>
        <v>0</v>
      </c>
      <c r="ARC73" s="385">
        <f ca="1">SUMPRODUCT((ATI3:ATI54=AQX73)*(ATL3:ATL54=AQX74)*ATK3:ATK54)+SUMPRODUCT((ATI3:ATI54=AQX73)*(ATL3:ATL54=AQX70)*ATK3:ATK54)+SUMPRODUCT((ATI3:ATI54=AQX73)*(ATL3:ATL54=AQX71)*ATK3:ATK54)+SUMPRODUCT((ATI3:ATI54=AQX73)*(ATL3:ATL54=AQX72)*ATK3:ATK54)+SUMPRODUCT((ATI3:ATI54=AQX74)*(ATL3:ATL54=AQX73)*ATJ3:ATJ54)+SUMPRODUCT((ATI3:ATI54=AQX70)*(ATL3:ATL54=AQX73)*ATJ3:ATJ54)+SUMPRODUCT((ATI3:ATI54=AQX71)*(ATL3:ATL54=AQX73)*ATJ3:ATJ54)+SUMPRODUCT((ATI3:ATI54=AQX72)*(ATL3:ATL54=AQX73)*ATJ3:ATJ54)</f>
        <v>0</v>
      </c>
      <c r="ARD73" s="385">
        <f t="shared" ca="1" si="6615"/>
        <v>1000</v>
      </c>
      <c r="ARE73" s="385" t="str">
        <f t="shared" ca="1" si="6616"/>
        <v/>
      </c>
      <c r="ARF73" s="385" t="str">
        <f ca="1">IF(AQX73&lt;&gt;"",VLOOKUP(AQX73,APK4:APQ52,7,FALSE),"")</f>
        <v/>
      </c>
      <c r="ARG73" s="385" t="str">
        <f ca="1">IF(AQX73&lt;&gt;"",VLOOKUP(AQX73,APK4:APQ52,5,FALSE),"")</f>
        <v/>
      </c>
      <c r="ARH73" s="385" t="str">
        <f ca="1">IF(AQX73&lt;&gt;"",VLOOKUP(AQX73,APK4:APS52,9,FALSE),"")</f>
        <v/>
      </c>
      <c r="ARI73" s="385" t="str">
        <f t="shared" ca="1" si="6617"/>
        <v/>
      </c>
      <c r="ARJ73" s="385" t="str">
        <f t="shared" ref="ARJ73" ca="1" si="6909">IF(AQX73&lt;&gt;"",RANK(ARI73,ARI70:ARI73),"")</f>
        <v/>
      </c>
      <c r="ARK73" s="385" t="str">
        <f t="shared" ref="ARK73" ca="1" si="6910">IF(AQX73&lt;&gt;"",SUMPRODUCT((ARI70:ARI73=ARI73)*(ARD70:ARD73&gt;ARD73)),"")</f>
        <v/>
      </c>
      <c r="ARL73" s="385" t="str">
        <f t="shared" ref="ARL73" ca="1" si="6911">IF(AQX73&lt;&gt;"",SUMPRODUCT((ARI70:ARI73=ARI73)*(ARD70:ARD73=ARD73)*(ARB70:ARB73&gt;ARB73)),"")</f>
        <v/>
      </c>
      <c r="ARM73" s="385" t="str">
        <f t="shared" ref="ARM73" ca="1" si="6912">IF(AQX73&lt;&gt;"",SUMPRODUCT((ARI70:ARI73=ARI73)*(ARD70:ARD73=ARD73)*(ARB70:ARB73=ARB73)*(ARF70:ARF73&gt;ARF73)),"")</f>
        <v/>
      </c>
      <c r="ARN73" s="385" t="str">
        <f t="shared" ref="ARN73" ca="1" si="6913">IF(AQX73&lt;&gt;"",SUMPRODUCT((ARI70:ARI73=ARI73)*(ARD70:ARD73=ARD73)*(ARB70:ARB73=ARB73)*(ARF70:ARF73=ARF73)*(ARG70:ARG73&gt;ARG73)),"")</f>
        <v/>
      </c>
      <c r="ARO73" s="385" t="str">
        <f t="shared" ref="ARO73" ca="1" si="6914">IF(AQX73&lt;&gt;"",SUMPRODUCT((ARI70:ARI73=ARI73)*(ARD70:ARD73=ARD73)*(ARB70:ARB73=ARB73)*(ARF70:ARF73=ARF73)*(ARG70:ARG73=ARG73)*(ARH70:ARH73&gt;ARH73)),"")</f>
        <v/>
      </c>
      <c r="ARP73" s="385" t="str">
        <f t="shared" ca="1" si="6624"/>
        <v/>
      </c>
    </row>
    <row r="76" spans="10:1160" x14ac:dyDescent="0.25">
      <c r="U76" s="385">
        <f>IF(V77="",SUM(AH25:AM25),IF(V78="",SUM(AH26:AM26),IF(V79="",SUM(AH27:AM27),IF(V80="",SUM(AH28:AM28),0))))</f>
        <v>0</v>
      </c>
      <c r="AO76" s="385">
        <f>IF(AP78="",SUM(BB26:BG26),IF(AP79="",SUM(BB27:BG27),IF(AP80="",SUM(BB28:BG28),0)))</f>
        <v>0</v>
      </c>
      <c r="EA76" s="385">
        <f ca="1">IF(EB77="",SUM(EN25:ES25),IF(EB78="",SUM(EN26:ES26),IF(EB79="",SUM(EN27:ES27),IF(EB80="",SUM(EN28:ES28),0))))</f>
        <v>0</v>
      </c>
      <c r="EU76" s="385">
        <f ca="1">IF(EV78="",SUM(FH26:FM26),IF(EV79="",SUM(FH27:FM27),IF(EV80="",SUM(FH28:FM28),0)))</f>
        <v>0</v>
      </c>
      <c r="IG76" s="385">
        <f t="shared" ref="IG76" ca="1" si="6915">IF(IH77="",SUM(IT25:IY25),IF(IH78="",SUM(IT26:IY26),IF(IH79="",SUM(IT27:IY27),IF(IH80="",SUM(IT28:IY28),0))))</f>
        <v>0</v>
      </c>
      <c r="JA76" s="385">
        <f t="shared" ref="JA76" ca="1" si="6916">IF(JB78="",SUM(JN26:JS26),IF(JB79="",SUM(JN27:JS27),IF(JB80="",SUM(JN28:JS28),0)))</f>
        <v>0</v>
      </c>
      <c r="MM76" s="385">
        <f t="shared" ref="MM76" ca="1" si="6917">IF(MN77="",SUM(MZ25:NE25),IF(MN78="",SUM(MZ26:NE26),IF(MN79="",SUM(MZ27:NE27),IF(MN80="",SUM(MZ28:NE28),0))))</f>
        <v>0</v>
      </c>
      <c r="NG76" s="385">
        <f t="shared" ref="NG76" ca="1" si="6918">IF(NH78="",SUM(NT26:NY26),IF(NH79="",SUM(NT27:NY27),IF(NH80="",SUM(NT28:NY28),0)))</f>
        <v>0</v>
      </c>
      <c r="QS76" s="385">
        <f t="shared" ref="QS76" ca="1" si="6919">IF(QT77="",SUM(RF25:RK25),IF(QT78="",SUM(RF26:RK26),IF(QT79="",SUM(RF27:RK27),IF(QT80="",SUM(RF28:RK28),0))))</f>
        <v>0</v>
      </c>
      <c r="RM76" s="385">
        <f t="shared" ref="RM76" ca="1" si="6920">IF(RN78="",SUM(RZ26:SE26),IF(RN79="",SUM(RZ27:SE27),IF(RN80="",SUM(RZ28:SE28),0)))</f>
        <v>0</v>
      </c>
      <c r="UY76" s="385">
        <f t="shared" ref="UY76" ca="1" si="6921">IF(UZ77="",SUM(VL25:VQ25),IF(UZ78="",SUM(VL26:VQ26),IF(UZ79="",SUM(VL27:VQ27),IF(UZ80="",SUM(VL28:VQ28),0))))</f>
        <v>0</v>
      </c>
      <c r="VS76" s="385">
        <f t="shared" ref="VS76" ca="1" si="6922">IF(VT78="",SUM(WF26:WK26),IF(VT79="",SUM(WF27:WK27),IF(VT80="",SUM(WF28:WK28),0)))</f>
        <v>0</v>
      </c>
      <c r="ZE76" s="385">
        <f t="shared" ref="ZE76" ca="1" si="6923">IF(ZF77="",SUM(ZR25:ZW25),IF(ZF78="",SUM(ZR26:ZW26),IF(ZF79="",SUM(ZR27:ZW27),IF(ZF80="",SUM(ZR28:ZW28),0))))</f>
        <v>0</v>
      </c>
      <c r="ZY76" s="385">
        <f t="shared" ref="ZY76" ca="1" si="6924">IF(ZZ78="",SUM(AAL26:AAQ26),IF(ZZ79="",SUM(AAL27:AAQ27),IF(ZZ80="",SUM(AAL28:AAQ28),0)))</f>
        <v>0</v>
      </c>
      <c r="ADK76" s="385">
        <f t="shared" ref="ADK76" ca="1" si="6925">IF(ADL77="",SUM(ADX25:AEC25),IF(ADL78="",SUM(ADX26:AEC26),IF(ADL79="",SUM(ADX27:AEC27),IF(ADL80="",SUM(ADX28:AEC28),0))))</f>
        <v>0</v>
      </c>
      <c r="AEE76" s="385">
        <f t="shared" ref="AEE76" ca="1" si="6926">IF(AEF78="",SUM(AER26:AEW26),IF(AEF79="",SUM(AER27:AEW27),IF(AEF80="",SUM(AER28:AEW28),0)))</f>
        <v>0</v>
      </c>
      <c r="AHQ76" s="385">
        <f t="shared" ref="AHQ76" ca="1" si="6927">IF(AHR77="",SUM(AID25:AII25),IF(AHR78="",SUM(AID26:AII26),IF(AHR79="",SUM(AID27:AII27),IF(AHR80="",SUM(AID28:AII28),0))))</f>
        <v>0</v>
      </c>
      <c r="AIK76" s="385">
        <f t="shared" ref="AIK76" ca="1" si="6928">IF(AIL78="",SUM(AIX26:AJC26),IF(AIL79="",SUM(AIX27:AJC27),IF(AIL80="",SUM(AIX28:AJC28),0)))</f>
        <v>0</v>
      </c>
      <c r="ALW76" s="385">
        <f t="shared" ref="ALW76" ca="1" si="6929">IF(ALX77="",SUM(AMJ25:AMO25),IF(ALX78="",SUM(AMJ26:AMO26),IF(ALX79="",SUM(AMJ27:AMO27),IF(ALX80="",SUM(AMJ28:AMO28),0))))</f>
        <v>0</v>
      </c>
      <c r="AMQ76" s="385">
        <f t="shared" ref="AMQ76" ca="1" si="6930">IF(AMR78="",SUM(AND26:ANI26),IF(AMR79="",SUM(AND27:ANI27),IF(AMR80="",SUM(AND28:ANI28),0)))</f>
        <v>0</v>
      </c>
      <c r="AQC76" s="385">
        <f t="shared" ref="AQC76" ca="1" si="6931">IF(AQD77="",SUM(AQP25:AQU25),IF(AQD78="",SUM(AQP26:AQU26),IF(AQD79="",SUM(AQP27:AQU27),IF(AQD80="",SUM(AQP28:AQU28),0))))</f>
        <v>0</v>
      </c>
      <c r="AQW76" s="385">
        <f t="shared" ref="AQW76" ca="1" si="6932">IF(AQX78="",SUM(ARJ26:ARO26),IF(AQX79="",SUM(ARJ27:ARO27),IF(AQX80="",SUM(ARJ28:ARO28),0)))</f>
        <v>0</v>
      </c>
    </row>
    <row r="77" spans="10:1160" x14ac:dyDescent="0.25">
      <c r="J77" s="385">
        <f>IF(COUNTIF(J25:J28,4)=4,1,SUMPRODUCT((J25:J28=J25)*(I25:I28=I25)*(G25:G28&gt;G25))+1)</f>
        <v>1</v>
      </c>
      <c r="U77" s="385">
        <f>IF(V25&lt;&gt;"",SUMPRODUCT((AC25:AC28=AC25)*(AB25:AB28=AB25)*(Z25:Z28=Z25)*(AA25:AA28=AA25)),"")</f>
        <v>4</v>
      </c>
      <c r="V77" s="385" t="str">
        <f>IF(AND(U77&lt;&gt;"",U77&gt;1),V25,"")</f>
        <v>England</v>
      </c>
      <c r="W77" s="385">
        <f>SUMPRODUCT((DA3:DA54=V77)*(DD3:DD54=V78)*(DE3:DE54="W"))+SUMPRODUCT((DA3:DA54=V77)*(DD3:DD54=V79)*(DE3:DE54="W"))+SUMPRODUCT((DA3:DA54=V77)*(DD3:DD54=V80)*(DE3:DE54="W"))+SUMPRODUCT((DA3:DA54=V77)*(DD3:DD54=V81)*(DE3:DE54="W"))+SUMPRODUCT((DA3:DA54=V78)*(DD3:DD54=V77)*(DF3:DF54="W"))+SUMPRODUCT((DA3:DA54=V79)*(DD3:DD54=V77)*(DF3:DF54="W"))+SUMPRODUCT((DA3:DA54=V80)*(DD3:DD54=V77)*(DF3:DF54="W"))+SUMPRODUCT((DA3:DA54=V81)*(DD3:DD54=V77)*(DF3:DF54="W"))</f>
        <v>0</v>
      </c>
      <c r="X77" s="385">
        <f>SUMPRODUCT((DA3:DA54=V77)*(DD3:DD54=V78)*(DE3:DE54="D"))+SUMPRODUCT((DA3:DA54=V77)*(DD3:DD54=V79)*(DE3:DE54="D"))+SUMPRODUCT((DA3:DA54=V77)*(DD3:DD54=V80)*(DE3:DE54="D"))+SUMPRODUCT((DA3:DA54=V77)*(DD3:DD54=V81)*(DE3:DE54="D"))+SUMPRODUCT((DA3:DA54=V78)*(DD3:DD54=V77)*(DE3:DE54="D"))+SUMPRODUCT((DA3:DA54=V79)*(DD3:DD54=V77)*(DE3:DE54="D"))+SUMPRODUCT((DA3:DA54=V80)*(DD3:DD54=V77)*(DE3:DE54="D"))+SUMPRODUCT((DA3:DA54=V81)*(DD3:DD54=V77)*(DE3:DE54="D"))</f>
        <v>0</v>
      </c>
      <c r="Y77" s="385">
        <f>SUMPRODUCT((DA3:DA54=V77)*(DD3:DD54=V78)*(DE3:DE54="L"))+SUMPRODUCT((DA3:DA54=V77)*(DD3:DD54=V79)*(DE3:DE54="L"))+SUMPRODUCT((DA3:DA54=V77)*(DD3:DD54=V80)*(DE3:DE54="L"))+SUMPRODUCT((DA3:DA54=V77)*(DD3:DD54=V81)*(DE3:DE54="L"))+SUMPRODUCT((DA3:DA54=V78)*(DD3:DD54=V77)*(DF3:DF54="L"))+SUMPRODUCT((DA3:DA54=V79)*(DD3:DD54=V77)*(DF3:DF54="L"))+SUMPRODUCT((DA3:DA54=V80)*(DD3:DD54=V77)*(DF3:DF54="L"))+SUMPRODUCT((DA3:DA54=V81)*(DD3:DD54=V77)*(DF3:DF54="L"))</f>
        <v>0</v>
      </c>
      <c r="Z77" s="385">
        <f>SUMPRODUCT((DA3:DA54=V77)*(DD3:DD54=V78)*DB3:DB54)+SUMPRODUCT((DA3:DA54=V77)*(DD3:DD54=V79)*DB3:DB54)+SUMPRODUCT((DA3:DA54=V77)*(DD3:DD54=V80)*DB3:DB54)+SUMPRODUCT((DA3:DA54=V77)*(DD3:DD54=V81)*DB3:DB54)+SUMPRODUCT((DA3:DA54=V78)*(DD3:DD54=V77)*DC3:DC54)+SUMPRODUCT((DA3:DA54=V79)*(DD3:DD54=V77)*DC3:DC54)+SUMPRODUCT((DA3:DA54=V80)*(DD3:DD54=V77)*DC3:DC54)+SUMPRODUCT((DA3:DA54=V81)*(DD3:DD54=V77)*DC3:DC54)</f>
        <v>0</v>
      </c>
      <c r="AA77" s="385">
        <f>SUMPRODUCT((DA3:DA54=V77)*(DD3:DD54=V78)*DC3:DC54)+SUMPRODUCT((DA3:DA54=V77)*(DD3:DD54=V79)*DC3:DC54)+SUMPRODUCT((DA3:DA54=V77)*(DD3:DD54=V80)*DC3:DC54)+SUMPRODUCT((DA3:DA54=V77)*(DD3:DD54=V81)*DC3:DC54)+SUMPRODUCT((DA3:DA54=V78)*(DD3:DD54=V77)*DB3:DB54)+SUMPRODUCT((DA3:DA54=V79)*(DD3:DD54=V77)*DB3:DB54)+SUMPRODUCT((DA3:DA54=V80)*(DD3:DD54=V77)*DB3:DB54)+SUMPRODUCT((DA3:DA54=V81)*(DD3:DD54=V77)*DB3:DB54)</f>
        <v>0</v>
      </c>
      <c r="AB77" s="385">
        <f>Z77-AA77+1000</f>
        <v>1000</v>
      </c>
      <c r="AC77" s="385">
        <f>IF(V77&lt;&gt;"",W77*3+X77*1,"")</f>
        <v>0</v>
      </c>
      <c r="AD77" s="385">
        <f>IF(V77&lt;&gt;"",VLOOKUP(V77,C4:I52,7,FALSE),"")</f>
        <v>1000</v>
      </c>
      <c r="AE77" s="385">
        <f>IF(V77&lt;&gt;"",VLOOKUP(V77,C4:I52,5,FALSE),"")</f>
        <v>0</v>
      </c>
      <c r="AF77" s="385">
        <f>IF(V77&lt;&gt;"",VLOOKUP(V77,C4:K52,9,FALSE),"")</f>
        <v>5</v>
      </c>
      <c r="AG77" s="385">
        <f>AC77</f>
        <v>0</v>
      </c>
      <c r="AH77" s="385">
        <f>IF(V77&lt;&gt;"",RANK(AG77,AG77:AG80),"")</f>
        <v>1</v>
      </c>
      <c r="AI77" s="385">
        <f>IF(V77&lt;&gt;"",SUMPRODUCT((AG77:AG80=AG77)*(AB77:AB80&gt;AB77)),"")</f>
        <v>0</v>
      </c>
      <c r="AJ77" s="385">
        <f>IF(V77&lt;&gt;"",SUMPRODUCT((AG77:AG80=AG77)*(AB77:AB80=AB77)*(Z77:Z80&gt;Z77)),"")</f>
        <v>0</v>
      </c>
      <c r="AK77" s="385">
        <f>IF(V77&lt;&gt;"",SUMPRODUCT((AG77:AG80=AG77)*(AB77:AB80=AB77)*(Z77:Z80=Z77)*(AD77:AD80&gt;AD77)),"")</f>
        <v>0</v>
      </c>
      <c r="AL77" s="385">
        <f>IF(V77&lt;&gt;"",SUMPRODUCT((AG77:AG80=AG77)*(AB77:AB80=AB77)*(Z77:Z80=Z77)*(AD77:AD80=AD77)*(AE77:AE80&gt;AE77)),"")</f>
        <v>0</v>
      </c>
      <c r="AM77" s="385">
        <f>IF(V77&lt;&gt;"",SUMPRODUCT((AG77:AG80=AG77)*(AB77:AB80=AB77)*(Z77:Z80=Z77)*(AD77:AD80=AD77)*(AE77:AE80=AE77)*(AF77:AF80&gt;AF77)),"")</f>
        <v>3</v>
      </c>
      <c r="AN77" s="385">
        <f>IF(V77&lt;&gt;"",SUM(AH77:AM77),"")</f>
        <v>4</v>
      </c>
      <c r="DP77" s="385">
        <f ca="1">IF(COUNTIF(DP25:DP28,4)=4,1,SUMPRODUCT((DP25:DP28=DP25)*(DO25:DO28=DO25)*(DM25:DM28&gt;DM25))+1)</f>
        <v>1</v>
      </c>
      <c r="EA77" s="385">
        <f ca="1">IF(EB25&lt;&gt;"",SUMPRODUCT((EI25:EI28=EI25)*(EH25:EH28=EH25)*(EF25:EF28=EF25)*(EG25:EG28=EG25)),"")</f>
        <v>4</v>
      </c>
      <c r="EB77" s="385" t="str">
        <f ca="1">IF(AND(EA77&lt;&gt;"",EA77&gt;1),EB25,"")</f>
        <v>England</v>
      </c>
      <c r="EC77" s="385">
        <f ca="1">SUMPRODUCT((HG3:HG54=EB77)*(HJ3:HJ54=EB78)*(HK3:HK54="W"))+SUMPRODUCT((HG3:HG54=EB77)*(HJ3:HJ54=EB79)*(HK3:HK54="W"))+SUMPRODUCT((HG3:HG54=EB77)*(HJ3:HJ54=EB80)*(HK3:HK54="W"))+SUMPRODUCT((HG3:HG54=EB77)*(HJ3:HJ54=EB81)*(HK3:HK54="W"))+SUMPRODUCT((HG3:HG54=EB78)*(HJ3:HJ54=EB77)*(HL3:HL54="W"))+SUMPRODUCT((HG3:HG54=EB79)*(HJ3:HJ54=EB77)*(HL3:HL54="W"))+SUMPRODUCT((HG3:HG54=EB80)*(HJ3:HJ54=EB77)*(HL3:HL54="W"))+SUMPRODUCT((HG3:HG54=EB81)*(HJ3:HJ54=EB77)*(HL3:HL54="W"))</f>
        <v>0</v>
      </c>
      <c r="ED77" s="385">
        <f ca="1">SUMPRODUCT((HG3:HG54=EB77)*(HJ3:HJ54=EB78)*(HK3:HK54="D"))+SUMPRODUCT((HG3:HG54=EB77)*(HJ3:HJ54=EB79)*(HK3:HK54="D"))+SUMPRODUCT((HG3:HG54=EB77)*(HJ3:HJ54=EB80)*(HK3:HK54="D"))+SUMPRODUCT((HG3:HG54=EB77)*(HJ3:HJ54=EB81)*(HK3:HK54="D"))+SUMPRODUCT((HG3:HG54=EB78)*(HJ3:HJ54=EB77)*(HK3:HK54="D"))+SUMPRODUCT((HG3:HG54=EB79)*(HJ3:HJ54=EB77)*(HK3:HK54="D"))+SUMPRODUCT((HG3:HG54=EB80)*(HJ3:HJ54=EB77)*(HK3:HK54="D"))+SUMPRODUCT((HG3:HG54=EB81)*(HJ3:HJ54=EB77)*(HK3:HK54="D"))</f>
        <v>0</v>
      </c>
      <c r="EE77" s="385">
        <f ca="1">SUMPRODUCT((HG3:HG54=EB77)*(HJ3:HJ54=EB78)*(HK3:HK54="L"))+SUMPRODUCT((HG3:HG54=EB77)*(HJ3:HJ54=EB79)*(HK3:HK54="L"))+SUMPRODUCT((HG3:HG54=EB77)*(HJ3:HJ54=EB80)*(HK3:HK54="L"))+SUMPRODUCT((HG3:HG54=EB77)*(HJ3:HJ54=EB81)*(HK3:HK54="L"))+SUMPRODUCT((HG3:HG54=EB78)*(HJ3:HJ54=EB77)*(HL3:HL54="L"))+SUMPRODUCT((HG3:HG54=EB79)*(HJ3:HJ54=EB77)*(HL3:HL54="L"))+SUMPRODUCT((HG3:HG54=EB80)*(HJ3:HJ54=EB77)*(HL3:HL54="L"))+SUMPRODUCT((HG3:HG54=EB81)*(HJ3:HJ54=EB77)*(HL3:HL54="L"))</f>
        <v>0</v>
      </c>
      <c r="EF77" s="385">
        <f ca="1">SUMPRODUCT((HG3:HG54=EB77)*(HJ3:HJ54=EB78)*HH3:HH54)+SUMPRODUCT((HG3:HG54=EB77)*(HJ3:HJ54=EB79)*HH3:HH54)+SUMPRODUCT((HG3:HG54=EB77)*(HJ3:HJ54=EB80)*HH3:HH54)+SUMPRODUCT((HG3:HG54=EB77)*(HJ3:HJ54=EB81)*HH3:HH54)+SUMPRODUCT((HG3:HG54=EB78)*(HJ3:HJ54=EB77)*HI3:HI54)+SUMPRODUCT((HG3:HG54=EB79)*(HJ3:HJ54=EB77)*HI3:HI54)+SUMPRODUCT((HG3:HG54=EB80)*(HJ3:HJ54=EB77)*HI3:HI54)+SUMPRODUCT((HG3:HG54=EB81)*(HJ3:HJ54=EB77)*HI3:HI54)</f>
        <v>0</v>
      </c>
      <c r="EG77" s="385">
        <f ca="1">SUMPRODUCT((HG3:HG54=EB77)*(HJ3:HJ54=EB78)*HI3:HI54)+SUMPRODUCT((HG3:HG54=EB77)*(HJ3:HJ54=EB79)*HI3:HI54)+SUMPRODUCT((HG3:HG54=EB77)*(HJ3:HJ54=EB80)*HI3:HI54)+SUMPRODUCT((HG3:HG54=EB77)*(HJ3:HJ54=EB81)*HI3:HI54)+SUMPRODUCT((HG3:HG54=EB78)*(HJ3:HJ54=EB77)*HH3:HH54)+SUMPRODUCT((HG3:HG54=EB79)*(HJ3:HJ54=EB77)*HH3:HH54)+SUMPRODUCT((HG3:HG54=EB80)*(HJ3:HJ54=EB77)*HH3:HH54)+SUMPRODUCT((HG3:HG54=EB81)*(HJ3:HJ54=EB77)*HH3:HH54)</f>
        <v>0</v>
      </c>
      <c r="EH77" s="385">
        <f ca="1">EF77-EG77+1000</f>
        <v>1000</v>
      </c>
      <c r="EI77" s="385">
        <f ca="1">IF(EB77&lt;&gt;"",EC77*3+ED77*1,"")</f>
        <v>0</v>
      </c>
      <c r="EJ77" s="385">
        <f ca="1">IF(EB77&lt;&gt;"",VLOOKUP(EB77,DI4:DO52,7,FALSE),"")</f>
        <v>1000</v>
      </c>
      <c r="EK77" s="385">
        <f ca="1">IF(EB77&lt;&gt;"",VLOOKUP(EB77,DI4:DO52,5,FALSE),"")</f>
        <v>0</v>
      </c>
      <c r="EL77" s="385">
        <f ca="1">IF(EB77&lt;&gt;"",VLOOKUP(EB77,DI4:DQ52,9,FALSE),"")</f>
        <v>5</v>
      </c>
      <c r="EM77" s="385">
        <f ca="1">EI77</f>
        <v>0</v>
      </c>
      <c r="EN77" s="385">
        <f ca="1">IF(EB77&lt;&gt;"",RANK(EM77,EM77:EM80),"")</f>
        <v>1</v>
      </c>
      <c r="EO77" s="385">
        <f ca="1">IF(EB77&lt;&gt;"",SUMPRODUCT((EM77:EM80=EM77)*(EH77:EH80&gt;EH77)),"")</f>
        <v>0</v>
      </c>
      <c r="EP77" s="385">
        <f ca="1">IF(EB77&lt;&gt;"",SUMPRODUCT((EM77:EM80=EM77)*(EH77:EH80=EH77)*(EF77:EF80&gt;EF77)),"")</f>
        <v>0</v>
      </c>
      <c r="EQ77" s="385">
        <f ca="1">IF(EB77&lt;&gt;"",SUMPRODUCT((EM77:EM80=EM77)*(EH77:EH80=EH77)*(EF77:EF80=EF77)*(EJ77:EJ80&gt;EJ77)),"")</f>
        <v>0</v>
      </c>
      <c r="ER77" s="385">
        <f ca="1">IF(EB77&lt;&gt;"",SUMPRODUCT((EM77:EM80=EM77)*(EH77:EH80=EH77)*(EF77:EF80=EF77)*(EJ77:EJ80=EJ77)*(EK77:EK80&gt;EK77)),"")</f>
        <v>0</v>
      </c>
      <c r="ES77" s="385">
        <f ca="1">IF(EB77&lt;&gt;"",SUMPRODUCT((EM77:EM80=EM77)*(EH77:EH80=EH77)*(EF77:EF80=EF77)*(EJ77:EJ80=EJ77)*(EK77:EK80=EK77)*(EL77:EL80&gt;EL77)),"")</f>
        <v>3</v>
      </c>
      <c r="ET77" s="385">
        <f ca="1">IF(EB77&lt;&gt;"",SUM(EN77:ES77),"")</f>
        <v>4</v>
      </c>
      <c r="HV77" s="385">
        <f ca="1">IF(COUNTIF(HV25:HV28,4)=4,1,SUMPRODUCT((HV25:HV28=HV25)*(HU25:HU28=HU25)*(HS25:HS28&gt;HS25))+1)</f>
        <v>1</v>
      </c>
      <c r="IG77" s="385">
        <f t="shared" ref="IG77" ca="1" si="6933">IF(IH25&lt;&gt;"",SUMPRODUCT((IO25:IO28=IO25)*(IN25:IN28=IN25)*(IL25:IL28=IL25)*(IM25:IM28=IM25)),"")</f>
        <v>4</v>
      </c>
      <c r="IH77" s="385" t="str">
        <f t="shared" ref="IH77" ca="1" si="6934">IF(AND(IG77&lt;&gt;"",IG77&gt;1),IH25,"")</f>
        <v>England</v>
      </c>
      <c r="II77" s="385">
        <f ca="1">SUMPRODUCT((LM3:LM54=IH77)*(LP3:LP54=IH78)*(LQ3:LQ54="W"))+SUMPRODUCT((LM3:LM54=IH77)*(LP3:LP54=IH79)*(LQ3:LQ54="W"))+SUMPRODUCT((LM3:LM54=IH77)*(LP3:LP54=IH80)*(LQ3:LQ54="W"))+SUMPRODUCT((LM3:LM54=IH77)*(LP3:LP54=IH81)*(LQ3:LQ54="W"))+SUMPRODUCT((LM3:LM54=IH78)*(LP3:LP54=IH77)*(LR3:LR54="W"))+SUMPRODUCT((LM3:LM54=IH79)*(LP3:LP54=IH77)*(LR3:LR54="W"))+SUMPRODUCT((LM3:LM54=IH80)*(LP3:LP54=IH77)*(LR3:LR54="W"))+SUMPRODUCT((LM3:LM54=IH81)*(LP3:LP54=IH77)*(LR3:LR54="W"))</f>
        <v>0</v>
      </c>
      <c r="IJ77" s="385">
        <f ca="1">SUMPRODUCT((LM3:LM54=IH77)*(LP3:LP54=IH78)*(LQ3:LQ54="D"))+SUMPRODUCT((LM3:LM54=IH77)*(LP3:LP54=IH79)*(LQ3:LQ54="D"))+SUMPRODUCT((LM3:LM54=IH77)*(LP3:LP54=IH80)*(LQ3:LQ54="D"))+SUMPRODUCT((LM3:LM54=IH77)*(LP3:LP54=IH81)*(LQ3:LQ54="D"))+SUMPRODUCT((LM3:LM54=IH78)*(LP3:LP54=IH77)*(LQ3:LQ54="D"))+SUMPRODUCT((LM3:LM54=IH79)*(LP3:LP54=IH77)*(LQ3:LQ54="D"))+SUMPRODUCT((LM3:LM54=IH80)*(LP3:LP54=IH77)*(LQ3:LQ54="D"))+SUMPRODUCT((LM3:LM54=IH81)*(LP3:LP54=IH77)*(LQ3:LQ54="D"))</f>
        <v>0</v>
      </c>
      <c r="IK77" s="385">
        <f ca="1">SUMPRODUCT((LM3:LM54=IH77)*(LP3:LP54=IH78)*(LQ3:LQ54="L"))+SUMPRODUCT((LM3:LM54=IH77)*(LP3:LP54=IH79)*(LQ3:LQ54="L"))+SUMPRODUCT((LM3:LM54=IH77)*(LP3:LP54=IH80)*(LQ3:LQ54="L"))+SUMPRODUCT((LM3:LM54=IH77)*(LP3:LP54=IH81)*(LQ3:LQ54="L"))+SUMPRODUCT((LM3:LM54=IH78)*(LP3:LP54=IH77)*(LR3:LR54="L"))+SUMPRODUCT((LM3:LM54=IH79)*(LP3:LP54=IH77)*(LR3:LR54="L"))+SUMPRODUCT((LM3:LM54=IH80)*(LP3:LP54=IH77)*(LR3:LR54="L"))+SUMPRODUCT((LM3:LM54=IH81)*(LP3:LP54=IH77)*(LR3:LR54="L"))</f>
        <v>0</v>
      </c>
      <c r="IL77" s="385">
        <f ca="1">SUMPRODUCT((LM3:LM54=IH77)*(LP3:LP54=IH78)*LN3:LN54)+SUMPRODUCT((LM3:LM54=IH77)*(LP3:LP54=IH79)*LN3:LN54)+SUMPRODUCT((LM3:LM54=IH77)*(LP3:LP54=IH80)*LN3:LN54)+SUMPRODUCT((LM3:LM54=IH77)*(LP3:LP54=IH81)*LN3:LN54)+SUMPRODUCT((LM3:LM54=IH78)*(LP3:LP54=IH77)*LO3:LO54)+SUMPRODUCT((LM3:LM54=IH79)*(LP3:LP54=IH77)*LO3:LO54)+SUMPRODUCT((LM3:LM54=IH80)*(LP3:LP54=IH77)*LO3:LO54)+SUMPRODUCT((LM3:LM54=IH81)*(LP3:LP54=IH77)*LO3:LO54)</f>
        <v>0</v>
      </c>
      <c r="IM77" s="385">
        <f ca="1">SUMPRODUCT((LM3:LM54=IH77)*(LP3:LP54=IH78)*LO3:LO54)+SUMPRODUCT((LM3:LM54=IH77)*(LP3:LP54=IH79)*LO3:LO54)+SUMPRODUCT((LM3:LM54=IH77)*(LP3:LP54=IH80)*LO3:LO54)+SUMPRODUCT((LM3:LM54=IH77)*(LP3:LP54=IH81)*LO3:LO54)+SUMPRODUCT((LM3:LM54=IH78)*(LP3:LP54=IH77)*LN3:LN54)+SUMPRODUCT((LM3:LM54=IH79)*(LP3:LP54=IH77)*LN3:LN54)+SUMPRODUCT((LM3:LM54=IH80)*(LP3:LP54=IH77)*LN3:LN54)+SUMPRODUCT((LM3:LM54=IH81)*(LP3:LP54=IH77)*LN3:LN54)</f>
        <v>0</v>
      </c>
      <c r="IN77" s="385">
        <f t="shared" ref="IN77:IN80" ca="1" si="6935">IL77-IM77+1000</f>
        <v>1000</v>
      </c>
      <c r="IO77" s="385">
        <f t="shared" ref="IO77:IO80" ca="1" si="6936">IF(IH77&lt;&gt;"",II77*3+IJ77*1,"")</f>
        <v>0</v>
      </c>
      <c r="IP77" s="385">
        <f ca="1">IF(IH77&lt;&gt;"",VLOOKUP(IH77,HO4:HU52,7,FALSE),"")</f>
        <v>1000</v>
      </c>
      <c r="IQ77" s="385">
        <f ca="1">IF(IH77&lt;&gt;"",VLOOKUP(IH77,HO4:HU52,5,FALSE),"")</f>
        <v>0</v>
      </c>
      <c r="IR77" s="385">
        <f ca="1">IF(IH77&lt;&gt;"",VLOOKUP(IH77,HO4:HW52,9,FALSE),"")</f>
        <v>5</v>
      </c>
      <c r="IS77" s="385">
        <f t="shared" ref="IS77:IS80" ca="1" si="6937">IO77</f>
        <v>0</v>
      </c>
      <c r="IT77" s="385">
        <f t="shared" ref="IT77" ca="1" si="6938">IF(IH77&lt;&gt;"",RANK(IS77,IS77:IS80),"")</f>
        <v>1</v>
      </c>
      <c r="IU77" s="385">
        <f t="shared" ref="IU77" ca="1" si="6939">IF(IH77&lt;&gt;"",SUMPRODUCT((IS77:IS80=IS77)*(IN77:IN80&gt;IN77)),"")</f>
        <v>0</v>
      </c>
      <c r="IV77" s="385">
        <f t="shared" ref="IV77" ca="1" si="6940">IF(IH77&lt;&gt;"",SUMPRODUCT((IS77:IS80=IS77)*(IN77:IN80=IN77)*(IL77:IL80&gt;IL77)),"")</f>
        <v>0</v>
      </c>
      <c r="IW77" s="385">
        <f t="shared" ref="IW77" ca="1" si="6941">IF(IH77&lt;&gt;"",SUMPRODUCT((IS77:IS80=IS77)*(IN77:IN80=IN77)*(IL77:IL80=IL77)*(IP77:IP80&gt;IP77)),"")</f>
        <v>0</v>
      </c>
      <c r="IX77" s="385">
        <f t="shared" ref="IX77" ca="1" si="6942">IF(IH77&lt;&gt;"",SUMPRODUCT((IS77:IS80=IS77)*(IN77:IN80=IN77)*(IL77:IL80=IL77)*(IP77:IP80=IP77)*(IQ77:IQ80&gt;IQ77)),"")</f>
        <v>0</v>
      </c>
      <c r="IY77" s="385">
        <f t="shared" ref="IY77" ca="1" si="6943">IF(IH77&lt;&gt;"",SUMPRODUCT((IS77:IS80=IS77)*(IN77:IN80=IN77)*(IL77:IL80=IL77)*(IP77:IP80=IP77)*(IQ77:IQ80=IQ77)*(IR77:IR80&gt;IR77)),"")</f>
        <v>3</v>
      </c>
      <c r="IZ77" s="385">
        <f t="shared" ref="IZ77:IZ80" ca="1" si="6944">IF(IH77&lt;&gt;"",SUM(IT77:IY77),"")</f>
        <v>4</v>
      </c>
      <c r="MB77" s="385">
        <f ca="1">IF(COUNTIF(MB25:MB28,4)=4,1,SUMPRODUCT((MB25:MB28=MB25)*(MA25:MA28=MA25)*(LY25:LY28&gt;LY25))+1)</f>
        <v>1</v>
      </c>
      <c r="MM77" s="385">
        <f t="shared" ref="MM77" ca="1" si="6945">IF(MN25&lt;&gt;"",SUMPRODUCT((MU25:MU28=MU25)*(MT25:MT28=MT25)*(MR25:MR28=MR25)*(MS25:MS28=MS25)),"")</f>
        <v>4</v>
      </c>
      <c r="MN77" s="385" t="str">
        <f t="shared" ref="MN77" ca="1" si="6946">IF(AND(MM77&lt;&gt;"",MM77&gt;1),MN25,"")</f>
        <v>England</v>
      </c>
      <c r="MO77" s="385">
        <f ca="1">SUMPRODUCT((PS3:PS54=MN77)*(PV3:PV54=MN78)*(PW3:PW54="W"))+SUMPRODUCT((PS3:PS54=MN77)*(PV3:PV54=MN79)*(PW3:PW54="W"))+SUMPRODUCT((PS3:PS54=MN77)*(PV3:PV54=MN80)*(PW3:PW54="W"))+SUMPRODUCT((PS3:PS54=MN77)*(PV3:PV54=MN81)*(PW3:PW54="W"))+SUMPRODUCT((PS3:PS54=MN78)*(PV3:PV54=MN77)*(PX3:PX54="W"))+SUMPRODUCT((PS3:PS54=MN79)*(PV3:PV54=MN77)*(PX3:PX54="W"))+SUMPRODUCT((PS3:PS54=MN80)*(PV3:PV54=MN77)*(PX3:PX54="W"))+SUMPRODUCT((PS3:PS54=MN81)*(PV3:PV54=MN77)*(PX3:PX54="W"))</f>
        <v>0</v>
      </c>
      <c r="MP77" s="385">
        <f ca="1">SUMPRODUCT((PS3:PS54=MN77)*(PV3:PV54=MN78)*(PW3:PW54="D"))+SUMPRODUCT((PS3:PS54=MN77)*(PV3:PV54=MN79)*(PW3:PW54="D"))+SUMPRODUCT((PS3:PS54=MN77)*(PV3:PV54=MN80)*(PW3:PW54="D"))+SUMPRODUCT((PS3:PS54=MN77)*(PV3:PV54=MN81)*(PW3:PW54="D"))+SUMPRODUCT((PS3:PS54=MN78)*(PV3:PV54=MN77)*(PW3:PW54="D"))+SUMPRODUCT((PS3:PS54=MN79)*(PV3:PV54=MN77)*(PW3:PW54="D"))+SUMPRODUCT((PS3:PS54=MN80)*(PV3:PV54=MN77)*(PW3:PW54="D"))+SUMPRODUCT((PS3:PS54=MN81)*(PV3:PV54=MN77)*(PW3:PW54="D"))</f>
        <v>0</v>
      </c>
      <c r="MQ77" s="385">
        <f ca="1">SUMPRODUCT((PS3:PS54=MN77)*(PV3:PV54=MN78)*(PW3:PW54="L"))+SUMPRODUCT((PS3:PS54=MN77)*(PV3:PV54=MN79)*(PW3:PW54="L"))+SUMPRODUCT((PS3:PS54=MN77)*(PV3:PV54=MN80)*(PW3:PW54="L"))+SUMPRODUCT((PS3:PS54=MN77)*(PV3:PV54=MN81)*(PW3:PW54="L"))+SUMPRODUCT((PS3:PS54=MN78)*(PV3:PV54=MN77)*(PX3:PX54="L"))+SUMPRODUCT((PS3:PS54=MN79)*(PV3:PV54=MN77)*(PX3:PX54="L"))+SUMPRODUCT((PS3:PS54=MN80)*(PV3:PV54=MN77)*(PX3:PX54="L"))+SUMPRODUCT((PS3:PS54=MN81)*(PV3:PV54=MN77)*(PX3:PX54="L"))</f>
        <v>0</v>
      </c>
      <c r="MR77" s="385">
        <f ca="1">SUMPRODUCT((PS3:PS54=MN77)*(PV3:PV54=MN78)*PT3:PT54)+SUMPRODUCT((PS3:PS54=MN77)*(PV3:PV54=MN79)*PT3:PT54)+SUMPRODUCT((PS3:PS54=MN77)*(PV3:PV54=MN80)*PT3:PT54)+SUMPRODUCT((PS3:PS54=MN77)*(PV3:PV54=MN81)*PT3:PT54)+SUMPRODUCT((PS3:PS54=MN78)*(PV3:PV54=MN77)*PU3:PU54)+SUMPRODUCT((PS3:PS54=MN79)*(PV3:PV54=MN77)*PU3:PU54)+SUMPRODUCT((PS3:PS54=MN80)*(PV3:PV54=MN77)*PU3:PU54)+SUMPRODUCT((PS3:PS54=MN81)*(PV3:PV54=MN77)*PU3:PU54)</f>
        <v>0</v>
      </c>
      <c r="MS77" s="385">
        <f ca="1">SUMPRODUCT((PS3:PS54=MN77)*(PV3:PV54=MN78)*PU3:PU54)+SUMPRODUCT((PS3:PS54=MN77)*(PV3:PV54=MN79)*PU3:PU54)+SUMPRODUCT((PS3:PS54=MN77)*(PV3:PV54=MN80)*PU3:PU54)+SUMPRODUCT((PS3:PS54=MN77)*(PV3:PV54=MN81)*PU3:PU54)+SUMPRODUCT((PS3:PS54=MN78)*(PV3:PV54=MN77)*PT3:PT54)+SUMPRODUCT((PS3:PS54=MN79)*(PV3:PV54=MN77)*PT3:PT54)+SUMPRODUCT((PS3:PS54=MN80)*(PV3:PV54=MN77)*PT3:PT54)+SUMPRODUCT((PS3:PS54=MN81)*(PV3:PV54=MN77)*PT3:PT54)</f>
        <v>0</v>
      </c>
      <c r="MT77" s="385">
        <f t="shared" ref="MT77:MT80" ca="1" si="6947">MR77-MS77+1000</f>
        <v>1000</v>
      </c>
      <c r="MU77" s="385">
        <f t="shared" ref="MU77:MU80" ca="1" si="6948">IF(MN77&lt;&gt;"",MO77*3+MP77*1,"")</f>
        <v>0</v>
      </c>
      <c r="MV77" s="385">
        <f ca="1">IF(MN77&lt;&gt;"",VLOOKUP(MN77,LU4:MA52,7,FALSE),"")</f>
        <v>1000</v>
      </c>
      <c r="MW77" s="385">
        <f ca="1">IF(MN77&lt;&gt;"",VLOOKUP(MN77,LU4:MA52,5,FALSE),"")</f>
        <v>0</v>
      </c>
      <c r="MX77" s="385">
        <f ca="1">IF(MN77&lt;&gt;"",VLOOKUP(MN77,LU4:MC52,9,FALSE),"")</f>
        <v>5</v>
      </c>
      <c r="MY77" s="385">
        <f t="shared" ref="MY77:MY80" ca="1" si="6949">MU77</f>
        <v>0</v>
      </c>
      <c r="MZ77" s="385">
        <f t="shared" ref="MZ77" ca="1" si="6950">IF(MN77&lt;&gt;"",RANK(MY77,MY77:MY80),"")</f>
        <v>1</v>
      </c>
      <c r="NA77" s="385">
        <f t="shared" ref="NA77" ca="1" si="6951">IF(MN77&lt;&gt;"",SUMPRODUCT((MY77:MY80=MY77)*(MT77:MT80&gt;MT77)),"")</f>
        <v>0</v>
      </c>
      <c r="NB77" s="385">
        <f t="shared" ref="NB77" ca="1" si="6952">IF(MN77&lt;&gt;"",SUMPRODUCT((MY77:MY80=MY77)*(MT77:MT80=MT77)*(MR77:MR80&gt;MR77)),"")</f>
        <v>0</v>
      </c>
      <c r="NC77" s="385">
        <f t="shared" ref="NC77" ca="1" si="6953">IF(MN77&lt;&gt;"",SUMPRODUCT((MY77:MY80=MY77)*(MT77:MT80=MT77)*(MR77:MR80=MR77)*(MV77:MV80&gt;MV77)),"")</f>
        <v>0</v>
      </c>
      <c r="ND77" s="385">
        <f t="shared" ref="ND77" ca="1" si="6954">IF(MN77&lt;&gt;"",SUMPRODUCT((MY77:MY80=MY77)*(MT77:MT80=MT77)*(MR77:MR80=MR77)*(MV77:MV80=MV77)*(MW77:MW80&gt;MW77)),"")</f>
        <v>0</v>
      </c>
      <c r="NE77" s="385">
        <f t="shared" ref="NE77" ca="1" si="6955">IF(MN77&lt;&gt;"",SUMPRODUCT((MY77:MY80=MY77)*(MT77:MT80=MT77)*(MR77:MR80=MR77)*(MV77:MV80=MV77)*(MW77:MW80=MW77)*(MX77:MX80&gt;MX77)),"")</f>
        <v>3</v>
      </c>
      <c r="NF77" s="385">
        <f t="shared" ref="NF77:NF80" ca="1" si="6956">IF(MN77&lt;&gt;"",SUM(MZ77:NE77),"")</f>
        <v>4</v>
      </c>
      <c r="QH77" s="385">
        <f ca="1">IF(COUNTIF(QH25:QH28,4)=4,1,SUMPRODUCT((QH25:QH28=QH25)*(QG25:QG28=QG25)*(QE25:QE28&gt;QE25))+1)</f>
        <v>1</v>
      </c>
      <c r="QS77" s="385">
        <f t="shared" ref="QS77" ca="1" si="6957">IF(QT25&lt;&gt;"",SUMPRODUCT((RA25:RA28=RA25)*(QZ25:QZ28=QZ25)*(QX25:QX28=QX25)*(QY25:QY28=QY25)),"")</f>
        <v>4</v>
      </c>
      <c r="QT77" s="385" t="str">
        <f t="shared" ref="QT77" ca="1" si="6958">IF(AND(QS77&lt;&gt;"",QS77&gt;1),QT25,"")</f>
        <v>England</v>
      </c>
      <c r="QU77" s="385">
        <f ca="1">SUMPRODUCT((TY3:TY54=QT77)*(UB3:UB54=QT78)*(UC3:UC54="W"))+SUMPRODUCT((TY3:TY54=QT77)*(UB3:UB54=QT79)*(UC3:UC54="W"))+SUMPRODUCT((TY3:TY54=QT77)*(UB3:UB54=QT80)*(UC3:UC54="W"))+SUMPRODUCT((TY3:TY54=QT77)*(UB3:UB54=QT81)*(UC3:UC54="W"))+SUMPRODUCT((TY3:TY54=QT78)*(UB3:UB54=QT77)*(UD3:UD54="W"))+SUMPRODUCT((TY3:TY54=QT79)*(UB3:UB54=QT77)*(UD3:UD54="W"))+SUMPRODUCT((TY3:TY54=QT80)*(UB3:UB54=QT77)*(UD3:UD54="W"))+SUMPRODUCT((TY3:TY54=QT81)*(UB3:UB54=QT77)*(UD3:UD54="W"))</f>
        <v>0</v>
      </c>
      <c r="QV77" s="385">
        <f ca="1">SUMPRODUCT((TY3:TY54=QT77)*(UB3:UB54=QT78)*(UC3:UC54="D"))+SUMPRODUCT((TY3:TY54=QT77)*(UB3:UB54=QT79)*(UC3:UC54="D"))+SUMPRODUCT((TY3:TY54=QT77)*(UB3:UB54=QT80)*(UC3:UC54="D"))+SUMPRODUCT((TY3:TY54=QT77)*(UB3:UB54=QT81)*(UC3:UC54="D"))+SUMPRODUCT((TY3:TY54=QT78)*(UB3:UB54=QT77)*(UC3:UC54="D"))+SUMPRODUCT((TY3:TY54=QT79)*(UB3:UB54=QT77)*(UC3:UC54="D"))+SUMPRODUCT((TY3:TY54=QT80)*(UB3:UB54=QT77)*(UC3:UC54="D"))+SUMPRODUCT((TY3:TY54=QT81)*(UB3:UB54=QT77)*(UC3:UC54="D"))</f>
        <v>0</v>
      </c>
      <c r="QW77" s="385">
        <f ca="1">SUMPRODUCT((TY3:TY54=QT77)*(UB3:UB54=QT78)*(UC3:UC54="L"))+SUMPRODUCT((TY3:TY54=QT77)*(UB3:UB54=QT79)*(UC3:UC54="L"))+SUMPRODUCT((TY3:TY54=QT77)*(UB3:UB54=QT80)*(UC3:UC54="L"))+SUMPRODUCT((TY3:TY54=QT77)*(UB3:UB54=QT81)*(UC3:UC54="L"))+SUMPRODUCT((TY3:TY54=QT78)*(UB3:UB54=QT77)*(UD3:UD54="L"))+SUMPRODUCT((TY3:TY54=QT79)*(UB3:UB54=QT77)*(UD3:UD54="L"))+SUMPRODUCT((TY3:TY54=QT80)*(UB3:UB54=QT77)*(UD3:UD54="L"))+SUMPRODUCT((TY3:TY54=QT81)*(UB3:UB54=QT77)*(UD3:UD54="L"))</f>
        <v>0</v>
      </c>
      <c r="QX77" s="385">
        <f ca="1">SUMPRODUCT((TY3:TY54=QT77)*(UB3:UB54=QT78)*TZ3:TZ54)+SUMPRODUCT((TY3:TY54=QT77)*(UB3:UB54=QT79)*TZ3:TZ54)+SUMPRODUCT((TY3:TY54=QT77)*(UB3:UB54=QT80)*TZ3:TZ54)+SUMPRODUCT((TY3:TY54=QT77)*(UB3:UB54=QT81)*TZ3:TZ54)+SUMPRODUCT((TY3:TY54=QT78)*(UB3:UB54=QT77)*UA3:UA54)+SUMPRODUCT((TY3:TY54=QT79)*(UB3:UB54=QT77)*UA3:UA54)+SUMPRODUCT((TY3:TY54=QT80)*(UB3:UB54=QT77)*UA3:UA54)+SUMPRODUCT((TY3:TY54=QT81)*(UB3:UB54=QT77)*UA3:UA54)</f>
        <v>0</v>
      </c>
      <c r="QY77" s="385">
        <f ca="1">SUMPRODUCT((TY3:TY54=QT77)*(UB3:UB54=QT78)*UA3:UA54)+SUMPRODUCT((TY3:TY54=QT77)*(UB3:UB54=QT79)*UA3:UA54)+SUMPRODUCT((TY3:TY54=QT77)*(UB3:UB54=QT80)*UA3:UA54)+SUMPRODUCT((TY3:TY54=QT77)*(UB3:UB54=QT81)*UA3:UA54)+SUMPRODUCT((TY3:TY54=QT78)*(UB3:UB54=QT77)*TZ3:TZ54)+SUMPRODUCT((TY3:TY54=QT79)*(UB3:UB54=QT77)*TZ3:TZ54)+SUMPRODUCT((TY3:TY54=QT80)*(UB3:UB54=QT77)*TZ3:TZ54)+SUMPRODUCT((TY3:TY54=QT81)*(UB3:UB54=QT77)*TZ3:TZ54)</f>
        <v>0</v>
      </c>
      <c r="QZ77" s="385">
        <f t="shared" ref="QZ77:QZ80" ca="1" si="6959">QX77-QY77+1000</f>
        <v>1000</v>
      </c>
      <c r="RA77" s="385">
        <f t="shared" ref="RA77:RA80" ca="1" si="6960">IF(QT77&lt;&gt;"",QU77*3+QV77*1,"")</f>
        <v>0</v>
      </c>
      <c r="RB77" s="385">
        <f ca="1">IF(QT77&lt;&gt;"",VLOOKUP(QT77,QA4:QG52,7,FALSE),"")</f>
        <v>1000</v>
      </c>
      <c r="RC77" s="385">
        <f ca="1">IF(QT77&lt;&gt;"",VLOOKUP(QT77,QA4:QG52,5,FALSE),"")</f>
        <v>0</v>
      </c>
      <c r="RD77" s="385">
        <f ca="1">IF(QT77&lt;&gt;"",VLOOKUP(QT77,QA4:QI52,9,FALSE),"")</f>
        <v>5</v>
      </c>
      <c r="RE77" s="385">
        <f t="shared" ref="RE77:RE80" ca="1" si="6961">RA77</f>
        <v>0</v>
      </c>
      <c r="RF77" s="385">
        <f t="shared" ref="RF77" ca="1" si="6962">IF(QT77&lt;&gt;"",RANK(RE77,RE77:RE80),"")</f>
        <v>1</v>
      </c>
      <c r="RG77" s="385">
        <f t="shared" ref="RG77" ca="1" si="6963">IF(QT77&lt;&gt;"",SUMPRODUCT((RE77:RE80=RE77)*(QZ77:QZ80&gt;QZ77)),"")</f>
        <v>0</v>
      </c>
      <c r="RH77" s="385">
        <f t="shared" ref="RH77" ca="1" si="6964">IF(QT77&lt;&gt;"",SUMPRODUCT((RE77:RE80=RE77)*(QZ77:QZ80=QZ77)*(QX77:QX80&gt;QX77)),"")</f>
        <v>0</v>
      </c>
      <c r="RI77" s="385">
        <f t="shared" ref="RI77" ca="1" si="6965">IF(QT77&lt;&gt;"",SUMPRODUCT((RE77:RE80=RE77)*(QZ77:QZ80=QZ77)*(QX77:QX80=QX77)*(RB77:RB80&gt;RB77)),"")</f>
        <v>0</v>
      </c>
      <c r="RJ77" s="385">
        <f t="shared" ref="RJ77" ca="1" si="6966">IF(QT77&lt;&gt;"",SUMPRODUCT((RE77:RE80=RE77)*(QZ77:QZ80=QZ77)*(QX77:QX80=QX77)*(RB77:RB80=RB77)*(RC77:RC80&gt;RC77)),"")</f>
        <v>0</v>
      </c>
      <c r="RK77" s="385">
        <f t="shared" ref="RK77" ca="1" si="6967">IF(QT77&lt;&gt;"",SUMPRODUCT((RE77:RE80=RE77)*(QZ77:QZ80=QZ77)*(QX77:QX80=QX77)*(RB77:RB80=RB77)*(RC77:RC80=RC77)*(RD77:RD80&gt;RD77)),"")</f>
        <v>3</v>
      </c>
      <c r="RL77" s="385">
        <f t="shared" ref="RL77:RL80" ca="1" si="6968">IF(QT77&lt;&gt;"",SUM(RF77:RK77),"")</f>
        <v>4</v>
      </c>
      <c r="UN77" s="385">
        <f ca="1">IF(COUNTIF(UN25:UN28,4)=4,1,SUMPRODUCT((UN25:UN28=UN25)*(UM25:UM28=UM25)*(UK25:UK28&gt;UK25))+1)</f>
        <v>1</v>
      </c>
      <c r="UY77" s="385">
        <f t="shared" ref="UY77" ca="1" si="6969">IF(UZ25&lt;&gt;"",SUMPRODUCT((VG25:VG28=VG25)*(VF25:VF28=VF25)*(VD25:VD28=VD25)*(VE25:VE28=VE25)),"")</f>
        <v>4</v>
      </c>
      <c r="UZ77" s="385" t="str">
        <f t="shared" ref="UZ77" ca="1" si="6970">IF(AND(UY77&lt;&gt;"",UY77&gt;1),UZ25,"")</f>
        <v>England</v>
      </c>
      <c r="VA77" s="385">
        <f ca="1">SUMPRODUCT((YE3:YE54=UZ77)*(YH3:YH54=UZ78)*(YI3:YI54="W"))+SUMPRODUCT((YE3:YE54=UZ77)*(YH3:YH54=UZ79)*(YI3:YI54="W"))+SUMPRODUCT((YE3:YE54=UZ77)*(YH3:YH54=UZ80)*(YI3:YI54="W"))+SUMPRODUCT((YE3:YE54=UZ77)*(YH3:YH54=UZ81)*(YI3:YI54="W"))+SUMPRODUCT((YE3:YE54=UZ78)*(YH3:YH54=UZ77)*(YJ3:YJ54="W"))+SUMPRODUCT((YE3:YE54=UZ79)*(YH3:YH54=UZ77)*(YJ3:YJ54="W"))+SUMPRODUCT((YE3:YE54=UZ80)*(YH3:YH54=UZ77)*(YJ3:YJ54="W"))+SUMPRODUCT((YE3:YE54=UZ81)*(YH3:YH54=UZ77)*(YJ3:YJ54="W"))</f>
        <v>0</v>
      </c>
      <c r="VB77" s="385">
        <f ca="1">SUMPRODUCT((YE3:YE54=UZ77)*(YH3:YH54=UZ78)*(YI3:YI54="D"))+SUMPRODUCT((YE3:YE54=UZ77)*(YH3:YH54=UZ79)*(YI3:YI54="D"))+SUMPRODUCT((YE3:YE54=UZ77)*(YH3:YH54=UZ80)*(YI3:YI54="D"))+SUMPRODUCT((YE3:YE54=UZ77)*(YH3:YH54=UZ81)*(YI3:YI54="D"))+SUMPRODUCT((YE3:YE54=UZ78)*(YH3:YH54=UZ77)*(YI3:YI54="D"))+SUMPRODUCT((YE3:YE54=UZ79)*(YH3:YH54=UZ77)*(YI3:YI54="D"))+SUMPRODUCT((YE3:YE54=UZ80)*(YH3:YH54=UZ77)*(YI3:YI54="D"))+SUMPRODUCT((YE3:YE54=UZ81)*(YH3:YH54=UZ77)*(YI3:YI54="D"))</f>
        <v>0</v>
      </c>
      <c r="VC77" s="385">
        <f ca="1">SUMPRODUCT((YE3:YE54=UZ77)*(YH3:YH54=UZ78)*(YI3:YI54="L"))+SUMPRODUCT((YE3:YE54=UZ77)*(YH3:YH54=UZ79)*(YI3:YI54="L"))+SUMPRODUCT((YE3:YE54=UZ77)*(YH3:YH54=UZ80)*(YI3:YI54="L"))+SUMPRODUCT((YE3:YE54=UZ77)*(YH3:YH54=UZ81)*(YI3:YI54="L"))+SUMPRODUCT((YE3:YE54=UZ78)*(YH3:YH54=UZ77)*(YJ3:YJ54="L"))+SUMPRODUCT((YE3:YE54=UZ79)*(YH3:YH54=UZ77)*(YJ3:YJ54="L"))+SUMPRODUCT((YE3:YE54=UZ80)*(YH3:YH54=UZ77)*(YJ3:YJ54="L"))+SUMPRODUCT((YE3:YE54=UZ81)*(YH3:YH54=UZ77)*(YJ3:YJ54="L"))</f>
        <v>0</v>
      </c>
      <c r="VD77" s="385">
        <f ca="1">SUMPRODUCT((YE3:YE54=UZ77)*(YH3:YH54=UZ78)*YF3:YF54)+SUMPRODUCT((YE3:YE54=UZ77)*(YH3:YH54=UZ79)*YF3:YF54)+SUMPRODUCT((YE3:YE54=UZ77)*(YH3:YH54=UZ80)*YF3:YF54)+SUMPRODUCT((YE3:YE54=UZ77)*(YH3:YH54=UZ81)*YF3:YF54)+SUMPRODUCT((YE3:YE54=UZ78)*(YH3:YH54=UZ77)*YG3:YG54)+SUMPRODUCT((YE3:YE54=UZ79)*(YH3:YH54=UZ77)*YG3:YG54)+SUMPRODUCT((YE3:YE54=UZ80)*(YH3:YH54=UZ77)*YG3:YG54)+SUMPRODUCT((YE3:YE54=UZ81)*(YH3:YH54=UZ77)*YG3:YG54)</f>
        <v>0</v>
      </c>
      <c r="VE77" s="385">
        <f ca="1">SUMPRODUCT((YE3:YE54=UZ77)*(YH3:YH54=UZ78)*YG3:YG54)+SUMPRODUCT((YE3:YE54=UZ77)*(YH3:YH54=UZ79)*YG3:YG54)+SUMPRODUCT((YE3:YE54=UZ77)*(YH3:YH54=UZ80)*YG3:YG54)+SUMPRODUCT((YE3:YE54=UZ77)*(YH3:YH54=UZ81)*YG3:YG54)+SUMPRODUCT((YE3:YE54=UZ78)*(YH3:YH54=UZ77)*YF3:YF54)+SUMPRODUCT((YE3:YE54=UZ79)*(YH3:YH54=UZ77)*YF3:YF54)+SUMPRODUCT((YE3:YE54=UZ80)*(YH3:YH54=UZ77)*YF3:YF54)+SUMPRODUCT((YE3:YE54=UZ81)*(YH3:YH54=UZ77)*YF3:YF54)</f>
        <v>0</v>
      </c>
      <c r="VF77" s="385">
        <f t="shared" ref="VF77:VF80" ca="1" si="6971">VD77-VE77+1000</f>
        <v>1000</v>
      </c>
      <c r="VG77" s="385">
        <f t="shared" ref="VG77:VG80" ca="1" si="6972">IF(UZ77&lt;&gt;"",VA77*3+VB77*1,"")</f>
        <v>0</v>
      </c>
      <c r="VH77" s="385">
        <f ca="1">IF(UZ77&lt;&gt;"",VLOOKUP(UZ77,UG4:UM52,7,FALSE),"")</f>
        <v>1000</v>
      </c>
      <c r="VI77" s="385">
        <f ca="1">IF(UZ77&lt;&gt;"",VLOOKUP(UZ77,UG4:UM52,5,FALSE),"")</f>
        <v>0</v>
      </c>
      <c r="VJ77" s="385">
        <f ca="1">IF(UZ77&lt;&gt;"",VLOOKUP(UZ77,UG4:UO52,9,FALSE),"")</f>
        <v>5</v>
      </c>
      <c r="VK77" s="385">
        <f t="shared" ref="VK77:VK80" ca="1" si="6973">VG77</f>
        <v>0</v>
      </c>
      <c r="VL77" s="385">
        <f t="shared" ref="VL77" ca="1" si="6974">IF(UZ77&lt;&gt;"",RANK(VK77,VK77:VK80),"")</f>
        <v>1</v>
      </c>
      <c r="VM77" s="385">
        <f t="shared" ref="VM77" ca="1" si="6975">IF(UZ77&lt;&gt;"",SUMPRODUCT((VK77:VK80=VK77)*(VF77:VF80&gt;VF77)),"")</f>
        <v>0</v>
      </c>
      <c r="VN77" s="385">
        <f t="shared" ref="VN77" ca="1" si="6976">IF(UZ77&lt;&gt;"",SUMPRODUCT((VK77:VK80=VK77)*(VF77:VF80=VF77)*(VD77:VD80&gt;VD77)),"")</f>
        <v>0</v>
      </c>
      <c r="VO77" s="385">
        <f t="shared" ref="VO77" ca="1" si="6977">IF(UZ77&lt;&gt;"",SUMPRODUCT((VK77:VK80=VK77)*(VF77:VF80=VF77)*(VD77:VD80=VD77)*(VH77:VH80&gt;VH77)),"")</f>
        <v>0</v>
      </c>
      <c r="VP77" s="385">
        <f t="shared" ref="VP77" ca="1" si="6978">IF(UZ77&lt;&gt;"",SUMPRODUCT((VK77:VK80=VK77)*(VF77:VF80=VF77)*(VD77:VD80=VD77)*(VH77:VH80=VH77)*(VI77:VI80&gt;VI77)),"")</f>
        <v>0</v>
      </c>
      <c r="VQ77" s="385">
        <f t="shared" ref="VQ77" ca="1" si="6979">IF(UZ77&lt;&gt;"",SUMPRODUCT((VK77:VK80=VK77)*(VF77:VF80=VF77)*(VD77:VD80=VD77)*(VH77:VH80=VH77)*(VI77:VI80=VI77)*(VJ77:VJ80&gt;VJ77)),"")</f>
        <v>3</v>
      </c>
      <c r="VR77" s="385">
        <f t="shared" ref="VR77:VR80" ca="1" si="6980">IF(UZ77&lt;&gt;"",SUM(VL77:VQ77),"")</f>
        <v>4</v>
      </c>
      <c r="YT77" s="385">
        <f ca="1">IF(COUNTIF(YT25:YT28,4)=4,1,SUMPRODUCT((YT25:YT28=YT25)*(YS25:YS28=YS25)*(YQ25:YQ28&gt;YQ25))+1)</f>
        <v>1</v>
      </c>
      <c r="ZE77" s="385">
        <f t="shared" ref="ZE77" ca="1" si="6981">IF(ZF25&lt;&gt;"",SUMPRODUCT((ZM25:ZM28=ZM25)*(ZL25:ZL28=ZL25)*(ZJ25:ZJ28=ZJ25)*(ZK25:ZK28=ZK25)),"")</f>
        <v>4</v>
      </c>
      <c r="ZF77" s="385" t="str">
        <f t="shared" ref="ZF77" ca="1" si="6982">IF(AND(ZE77&lt;&gt;"",ZE77&gt;1),ZF25,"")</f>
        <v>England</v>
      </c>
      <c r="ZG77" s="385">
        <f ca="1">SUMPRODUCT((ACK3:ACK54=ZF77)*(ACN3:ACN54=ZF78)*(ACO3:ACO54="W"))+SUMPRODUCT((ACK3:ACK54=ZF77)*(ACN3:ACN54=ZF79)*(ACO3:ACO54="W"))+SUMPRODUCT((ACK3:ACK54=ZF77)*(ACN3:ACN54=ZF80)*(ACO3:ACO54="W"))+SUMPRODUCT((ACK3:ACK54=ZF77)*(ACN3:ACN54=ZF81)*(ACO3:ACO54="W"))+SUMPRODUCT((ACK3:ACK54=ZF78)*(ACN3:ACN54=ZF77)*(ACP3:ACP54="W"))+SUMPRODUCT((ACK3:ACK54=ZF79)*(ACN3:ACN54=ZF77)*(ACP3:ACP54="W"))+SUMPRODUCT((ACK3:ACK54=ZF80)*(ACN3:ACN54=ZF77)*(ACP3:ACP54="W"))+SUMPRODUCT((ACK3:ACK54=ZF81)*(ACN3:ACN54=ZF77)*(ACP3:ACP54="W"))</f>
        <v>0</v>
      </c>
      <c r="ZH77" s="385">
        <f ca="1">SUMPRODUCT((ACK3:ACK54=ZF77)*(ACN3:ACN54=ZF78)*(ACO3:ACO54="D"))+SUMPRODUCT((ACK3:ACK54=ZF77)*(ACN3:ACN54=ZF79)*(ACO3:ACO54="D"))+SUMPRODUCT((ACK3:ACK54=ZF77)*(ACN3:ACN54=ZF80)*(ACO3:ACO54="D"))+SUMPRODUCT((ACK3:ACK54=ZF77)*(ACN3:ACN54=ZF81)*(ACO3:ACO54="D"))+SUMPRODUCT((ACK3:ACK54=ZF78)*(ACN3:ACN54=ZF77)*(ACO3:ACO54="D"))+SUMPRODUCT((ACK3:ACK54=ZF79)*(ACN3:ACN54=ZF77)*(ACO3:ACO54="D"))+SUMPRODUCT((ACK3:ACK54=ZF80)*(ACN3:ACN54=ZF77)*(ACO3:ACO54="D"))+SUMPRODUCT((ACK3:ACK54=ZF81)*(ACN3:ACN54=ZF77)*(ACO3:ACO54="D"))</f>
        <v>0</v>
      </c>
      <c r="ZI77" s="385">
        <f ca="1">SUMPRODUCT((ACK3:ACK54=ZF77)*(ACN3:ACN54=ZF78)*(ACO3:ACO54="L"))+SUMPRODUCT((ACK3:ACK54=ZF77)*(ACN3:ACN54=ZF79)*(ACO3:ACO54="L"))+SUMPRODUCT((ACK3:ACK54=ZF77)*(ACN3:ACN54=ZF80)*(ACO3:ACO54="L"))+SUMPRODUCT((ACK3:ACK54=ZF77)*(ACN3:ACN54=ZF81)*(ACO3:ACO54="L"))+SUMPRODUCT((ACK3:ACK54=ZF78)*(ACN3:ACN54=ZF77)*(ACP3:ACP54="L"))+SUMPRODUCT((ACK3:ACK54=ZF79)*(ACN3:ACN54=ZF77)*(ACP3:ACP54="L"))+SUMPRODUCT((ACK3:ACK54=ZF80)*(ACN3:ACN54=ZF77)*(ACP3:ACP54="L"))+SUMPRODUCT((ACK3:ACK54=ZF81)*(ACN3:ACN54=ZF77)*(ACP3:ACP54="L"))</f>
        <v>0</v>
      </c>
      <c r="ZJ77" s="385">
        <f ca="1">SUMPRODUCT((ACK3:ACK54=ZF77)*(ACN3:ACN54=ZF78)*ACL3:ACL54)+SUMPRODUCT((ACK3:ACK54=ZF77)*(ACN3:ACN54=ZF79)*ACL3:ACL54)+SUMPRODUCT((ACK3:ACK54=ZF77)*(ACN3:ACN54=ZF80)*ACL3:ACL54)+SUMPRODUCT((ACK3:ACK54=ZF77)*(ACN3:ACN54=ZF81)*ACL3:ACL54)+SUMPRODUCT((ACK3:ACK54=ZF78)*(ACN3:ACN54=ZF77)*ACM3:ACM54)+SUMPRODUCT((ACK3:ACK54=ZF79)*(ACN3:ACN54=ZF77)*ACM3:ACM54)+SUMPRODUCT((ACK3:ACK54=ZF80)*(ACN3:ACN54=ZF77)*ACM3:ACM54)+SUMPRODUCT((ACK3:ACK54=ZF81)*(ACN3:ACN54=ZF77)*ACM3:ACM54)</f>
        <v>0</v>
      </c>
      <c r="ZK77" s="385">
        <f ca="1">SUMPRODUCT((ACK3:ACK54=ZF77)*(ACN3:ACN54=ZF78)*ACM3:ACM54)+SUMPRODUCT((ACK3:ACK54=ZF77)*(ACN3:ACN54=ZF79)*ACM3:ACM54)+SUMPRODUCT((ACK3:ACK54=ZF77)*(ACN3:ACN54=ZF80)*ACM3:ACM54)+SUMPRODUCT((ACK3:ACK54=ZF77)*(ACN3:ACN54=ZF81)*ACM3:ACM54)+SUMPRODUCT((ACK3:ACK54=ZF78)*(ACN3:ACN54=ZF77)*ACL3:ACL54)+SUMPRODUCT((ACK3:ACK54=ZF79)*(ACN3:ACN54=ZF77)*ACL3:ACL54)+SUMPRODUCT((ACK3:ACK54=ZF80)*(ACN3:ACN54=ZF77)*ACL3:ACL54)+SUMPRODUCT((ACK3:ACK54=ZF81)*(ACN3:ACN54=ZF77)*ACL3:ACL54)</f>
        <v>0</v>
      </c>
      <c r="ZL77" s="385">
        <f t="shared" ref="ZL77:ZL80" ca="1" si="6983">ZJ77-ZK77+1000</f>
        <v>1000</v>
      </c>
      <c r="ZM77" s="385">
        <f t="shared" ref="ZM77:ZM80" ca="1" si="6984">IF(ZF77&lt;&gt;"",ZG77*3+ZH77*1,"")</f>
        <v>0</v>
      </c>
      <c r="ZN77" s="385">
        <f ca="1">IF(ZF77&lt;&gt;"",VLOOKUP(ZF77,YM4:YS52,7,FALSE),"")</f>
        <v>1000</v>
      </c>
      <c r="ZO77" s="385">
        <f ca="1">IF(ZF77&lt;&gt;"",VLOOKUP(ZF77,YM4:YS52,5,FALSE),"")</f>
        <v>0</v>
      </c>
      <c r="ZP77" s="385">
        <f ca="1">IF(ZF77&lt;&gt;"",VLOOKUP(ZF77,YM4:YU52,9,FALSE),"")</f>
        <v>5</v>
      </c>
      <c r="ZQ77" s="385">
        <f t="shared" ref="ZQ77:ZQ80" ca="1" si="6985">ZM77</f>
        <v>0</v>
      </c>
      <c r="ZR77" s="385">
        <f t="shared" ref="ZR77" ca="1" si="6986">IF(ZF77&lt;&gt;"",RANK(ZQ77,ZQ77:ZQ80),"")</f>
        <v>1</v>
      </c>
      <c r="ZS77" s="385">
        <f t="shared" ref="ZS77" ca="1" si="6987">IF(ZF77&lt;&gt;"",SUMPRODUCT((ZQ77:ZQ80=ZQ77)*(ZL77:ZL80&gt;ZL77)),"")</f>
        <v>0</v>
      </c>
      <c r="ZT77" s="385">
        <f t="shared" ref="ZT77" ca="1" si="6988">IF(ZF77&lt;&gt;"",SUMPRODUCT((ZQ77:ZQ80=ZQ77)*(ZL77:ZL80=ZL77)*(ZJ77:ZJ80&gt;ZJ77)),"")</f>
        <v>0</v>
      </c>
      <c r="ZU77" s="385">
        <f t="shared" ref="ZU77" ca="1" si="6989">IF(ZF77&lt;&gt;"",SUMPRODUCT((ZQ77:ZQ80=ZQ77)*(ZL77:ZL80=ZL77)*(ZJ77:ZJ80=ZJ77)*(ZN77:ZN80&gt;ZN77)),"")</f>
        <v>0</v>
      </c>
      <c r="ZV77" s="385">
        <f t="shared" ref="ZV77" ca="1" si="6990">IF(ZF77&lt;&gt;"",SUMPRODUCT((ZQ77:ZQ80=ZQ77)*(ZL77:ZL80=ZL77)*(ZJ77:ZJ80=ZJ77)*(ZN77:ZN80=ZN77)*(ZO77:ZO80&gt;ZO77)),"")</f>
        <v>0</v>
      </c>
      <c r="ZW77" s="385">
        <f t="shared" ref="ZW77" ca="1" si="6991">IF(ZF77&lt;&gt;"",SUMPRODUCT((ZQ77:ZQ80=ZQ77)*(ZL77:ZL80=ZL77)*(ZJ77:ZJ80=ZJ77)*(ZN77:ZN80=ZN77)*(ZO77:ZO80=ZO77)*(ZP77:ZP80&gt;ZP77)),"")</f>
        <v>3</v>
      </c>
      <c r="ZX77" s="385">
        <f t="shared" ref="ZX77:ZX80" ca="1" si="6992">IF(ZF77&lt;&gt;"",SUM(ZR77:ZW77),"")</f>
        <v>4</v>
      </c>
      <c r="ACZ77" s="385">
        <f ca="1">IF(COUNTIF(ACZ25:ACZ28,4)=4,1,SUMPRODUCT((ACZ25:ACZ28=ACZ25)*(ACY25:ACY28=ACY25)*(ACW25:ACW28&gt;ACW25))+1)</f>
        <v>1</v>
      </c>
      <c r="ADK77" s="385">
        <f t="shared" ref="ADK77" ca="1" si="6993">IF(ADL25&lt;&gt;"",SUMPRODUCT((ADS25:ADS28=ADS25)*(ADR25:ADR28=ADR25)*(ADP25:ADP28=ADP25)*(ADQ25:ADQ28=ADQ25)),"")</f>
        <v>4</v>
      </c>
      <c r="ADL77" s="385" t="str">
        <f t="shared" ref="ADL77" ca="1" si="6994">IF(AND(ADK77&lt;&gt;"",ADK77&gt;1),ADL25,"")</f>
        <v>England</v>
      </c>
      <c r="ADM77" s="385">
        <f ca="1">SUMPRODUCT((AGQ3:AGQ54=ADL77)*(AGT3:AGT54=ADL78)*(AGU3:AGU54="W"))+SUMPRODUCT((AGQ3:AGQ54=ADL77)*(AGT3:AGT54=ADL79)*(AGU3:AGU54="W"))+SUMPRODUCT((AGQ3:AGQ54=ADL77)*(AGT3:AGT54=ADL80)*(AGU3:AGU54="W"))+SUMPRODUCT((AGQ3:AGQ54=ADL77)*(AGT3:AGT54=ADL81)*(AGU3:AGU54="W"))+SUMPRODUCT((AGQ3:AGQ54=ADL78)*(AGT3:AGT54=ADL77)*(AGV3:AGV54="W"))+SUMPRODUCT((AGQ3:AGQ54=ADL79)*(AGT3:AGT54=ADL77)*(AGV3:AGV54="W"))+SUMPRODUCT((AGQ3:AGQ54=ADL80)*(AGT3:AGT54=ADL77)*(AGV3:AGV54="W"))+SUMPRODUCT((AGQ3:AGQ54=ADL81)*(AGT3:AGT54=ADL77)*(AGV3:AGV54="W"))</f>
        <v>0</v>
      </c>
      <c r="ADN77" s="385">
        <f ca="1">SUMPRODUCT((AGQ3:AGQ54=ADL77)*(AGT3:AGT54=ADL78)*(AGU3:AGU54="D"))+SUMPRODUCT((AGQ3:AGQ54=ADL77)*(AGT3:AGT54=ADL79)*(AGU3:AGU54="D"))+SUMPRODUCT((AGQ3:AGQ54=ADL77)*(AGT3:AGT54=ADL80)*(AGU3:AGU54="D"))+SUMPRODUCT((AGQ3:AGQ54=ADL77)*(AGT3:AGT54=ADL81)*(AGU3:AGU54="D"))+SUMPRODUCT((AGQ3:AGQ54=ADL78)*(AGT3:AGT54=ADL77)*(AGU3:AGU54="D"))+SUMPRODUCT((AGQ3:AGQ54=ADL79)*(AGT3:AGT54=ADL77)*(AGU3:AGU54="D"))+SUMPRODUCT((AGQ3:AGQ54=ADL80)*(AGT3:AGT54=ADL77)*(AGU3:AGU54="D"))+SUMPRODUCT((AGQ3:AGQ54=ADL81)*(AGT3:AGT54=ADL77)*(AGU3:AGU54="D"))</f>
        <v>0</v>
      </c>
      <c r="ADO77" s="385">
        <f ca="1">SUMPRODUCT((AGQ3:AGQ54=ADL77)*(AGT3:AGT54=ADL78)*(AGU3:AGU54="L"))+SUMPRODUCT((AGQ3:AGQ54=ADL77)*(AGT3:AGT54=ADL79)*(AGU3:AGU54="L"))+SUMPRODUCT((AGQ3:AGQ54=ADL77)*(AGT3:AGT54=ADL80)*(AGU3:AGU54="L"))+SUMPRODUCT((AGQ3:AGQ54=ADL77)*(AGT3:AGT54=ADL81)*(AGU3:AGU54="L"))+SUMPRODUCT((AGQ3:AGQ54=ADL78)*(AGT3:AGT54=ADL77)*(AGV3:AGV54="L"))+SUMPRODUCT((AGQ3:AGQ54=ADL79)*(AGT3:AGT54=ADL77)*(AGV3:AGV54="L"))+SUMPRODUCT((AGQ3:AGQ54=ADL80)*(AGT3:AGT54=ADL77)*(AGV3:AGV54="L"))+SUMPRODUCT((AGQ3:AGQ54=ADL81)*(AGT3:AGT54=ADL77)*(AGV3:AGV54="L"))</f>
        <v>0</v>
      </c>
      <c r="ADP77" s="385">
        <f ca="1">SUMPRODUCT((AGQ3:AGQ54=ADL77)*(AGT3:AGT54=ADL78)*AGR3:AGR54)+SUMPRODUCT((AGQ3:AGQ54=ADL77)*(AGT3:AGT54=ADL79)*AGR3:AGR54)+SUMPRODUCT((AGQ3:AGQ54=ADL77)*(AGT3:AGT54=ADL80)*AGR3:AGR54)+SUMPRODUCT((AGQ3:AGQ54=ADL77)*(AGT3:AGT54=ADL81)*AGR3:AGR54)+SUMPRODUCT((AGQ3:AGQ54=ADL78)*(AGT3:AGT54=ADL77)*AGS3:AGS54)+SUMPRODUCT((AGQ3:AGQ54=ADL79)*(AGT3:AGT54=ADL77)*AGS3:AGS54)+SUMPRODUCT((AGQ3:AGQ54=ADL80)*(AGT3:AGT54=ADL77)*AGS3:AGS54)+SUMPRODUCT((AGQ3:AGQ54=ADL81)*(AGT3:AGT54=ADL77)*AGS3:AGS54)</f>
        <v>0</v>
      </c>
      <c r="ADQ77" s="385">
        <f ca="1">SUMPRODUCT((AGQ3:AGQ54=ADL77)*(AGT3:AGT54=ADL78)*AGS3:AGS54)+SUMPRODUCT((AGQ3:AGQ54=ADL77)*(AGT3:AGT54=ADL79)*AGS3:AGS54)+SUMPRODUCT((AGQ3:AGQ54=ADL77)*(AGT3:AGT54=ADL80)*AGS3:AGS54)+SUMPRODUCT((AGQ3:AGQ54=ADL77)*(AGT3:AGT54=ADL81)*AGS3:AGS54)+SUMPRODUCT((AGQ3:AGQ54=ADL78)*(AGT3:AGT54=ADL77)*AGR3:AGR54)+SUMPRODUCT((AGQ3:AGQ54=ADL79)*(AGT3:AGT54=ADL77)*AGR3:AGR54)+SUMPRODUCT((AGQ3:AGQ54=ADL80)*(AGT3:AGT54=ADL77)*AGR3:AGR54)+SUMPRODUCT((AGQ3:AGQ54=ADL81)*(AGT3:AGT54=ADL77)*AGR3:AGR54)</f>
        <v>0</v>
      </c>
      <c r="ADR77" s="385">
        <f t="shared" ref="ADR77:ADR80" ca="1" si="6995">ADP77-ADQ77+1000</f>
        <v>1000</v>
      </c>
      <c r="ADS77" s="385">
        <f t="shared" ref="ADS77:ADS80" ca="1" si="6996">IF(ADL77&lt;&gt;"",ADM77*3+ADN77*1,"")</f>
        <v>0</v>
      </c>
      <c r="ADT77" s="385">
        <f ca="1">IF(ADL77&lt;&gt;"",VLOOKUP(ADL77,ACS4:ACY52,7,FALSE),"")</f>
        <v>1000</v>
      </c>
      <c r="ADU77" s="385">
        <f ca="1">IF(ADL77&lt;&gt;"",VLOOKUP(ADL77,ACS4:ACY52,5,FALSE),"")</f>
        <v>0</v>
      </c>
      <c r="ADV77" s="385">
        <f ca="1">IF(ADL77&lt;&gt;"",VLOOKUP(ADL77,ACS4:ADA52,9,FALSE),"")</f>
        <v>5</v>
      </c>
      <c r="ADW77" s="385">
        <f t="shared" ref="ADW77:ADW80" ca="1" si="6997">ADS77</f>
        <v>0</v>
      </c>
      <c r="ADX77" s="385">
        <f t="shared" ref="ADX77" ca="1" si="6998">IF(ADL77&lt;&gt;"",RANK(ADW77,ADW77:ADW80),"")</f>
        <v>1</v>
      </c>
      <c r="ADY77" s="385">
        <f t="shared" ref="ADY77" ca="1" si="6999">IF(ADL77&lt;&gt;"",SUMPRODUCT((ADW77:ADW80=ADW77)*(ADR77:ADR80&gt;ADR77)),"")</f>
        <v>0</v>
      </c>
      <c r="ADZ77" s="385">
        <f t="shared" ref="ADZ77" ca="1" si="7000">IF(ADL77&lt;&gt;"",SUMPRODUCT((ADW77:ADW80=ADW77)*(ADR77:ADR80=ADR77)*(ADP77:ADP80&gt;ADP77)),"")</f>
        <v>0</v>
      </c>
      <c r="AEA77" s="385">
        <f t="shared" ref="AEA77" ca="1" si="7001">IF(ADL77&lt;&gt;"",SUMPRODUCT((ADW77:ADW80=ADW77)*(ADR77:ADR80=ADR77)*(ADP77:ADP80=ADP77)*(ADT77:ADT80&gt;ADT77)),"")</f>
        <v>0</v>
      </c>
      <c r="AEB77" s="385">
        <f t="shared" ref="AEB77" ca="1" si="7002">IF(ADL77&lt;&gt;"",SUMPRODUCT((ADW77:ADW80=ADW77)*(ADR77:ADR80=ADR77)*(ADP77:ADP80=ADP77)*(ADT77:ADT80=ADT77)*(ADU77:ADU80&gt;ADU77)),"")</f>
        <v>0</v>
      </c>
      <c r="AEC77" s="385">
        <f t="shared" ref="AEC77" ca="1" si="7003">IF(ADL77&lt;&gt;"",SUMPRODUCT((ADW77:ADW80=ADW77)*(ADR77:ADR80=ADR77)*(ADP77:ADP80=ADP77)*(ADT77:ADT80=ADT77)*(ADU77:ADU80=ADU77)*(ADV77:ADV80&gt;ADV77)),"")</f>
        <v>3</v>
      </c>
      <c r="AED77" s="385">
        <f t="shared" ref="AED77:AED80" ca="1" si="7004">IF(ADL77&lt;&gt;"",SUM(ADX77:AEC77),"")</f>
        <v>4</v>
      </c>
      <c r="AHF77" s="385">
        <f ca="1">IF(COUNTIF(AHF25:AHF28,4)=4,1,SUMPRODUCT((AHF25:AHF28=AHF25)*(AHE25:AHE28=AHE25)*(AHC25:AHC28&gt;AHC25))+1)</f>
        <v>1</v>
      </c>
      <c r="AHQ77" s="385">
        <f t="shared" ref="AHQ77" ca="1" si="7005">IF(AHR25&lt;&gt;"",SUMPRODUCT((AHY25:AHY28=AHY25)*(AHX25:AHX28=AHX25)*(AHV25:AHV28=AHV25)*(AHW25:AHW28=AHW25)),"")</f>
        <v>4</v>
      </c>
      <c r="AHR77" s="385" t="str">
        <f t="shared" ref="AHR77" ca="1" si="7006">IF(AND(AHQ77&lt;&gt;"",AHQ77&gt;1),AHR25,"")</f>
        <v>England</v>
      </c>
      <c r="AHS77" s="385">
        <f ca="1">SUMPRODUCT((AKW3:AKW54=AHR77)*(AKZ3:AKZ54=AHR78)*(ALA3:ALA54="W"))+SUMPRODUCT((AKW3:AKW54=AHR77)*(AKZ3:AKZ54=AHR79)*(ALA3:ALA54="W"))+SUMPRODUCT((AKW3:AKW54=AHR77)*(AKZ3:AKZ54=AHR80)*(ALA3:ALA54="W"))+SUMPRODUCT((AKW3:AKW54=AHR77)*(AKZ3:AKZ54=AHR81)*(ALA3:ALA54="W"))+SUMPRODUCT((AKW3:AKW54=AHR78)*(AKZ3:AKZ54=AHR77)*(ALB3:ALB54="W"))+SUMPRODUCT((AKW3:AKW54=AHR79)*(AKZ3:AKZ54=AHR77)*(ALB3:ALB54="W"))+SUMPRODUCT((AKW3:AKW54=AHR80)*(AKZ3:AKZ54=AHR77)*(ALB3:ALB54="W"))+SUMPRODUCT((AKW3:AKW54=AHR81)*(AKZ3:AKZ54=AHR77)*(ALB3:ALB54="W"))</f>
        <v>0</v>
      </c>
      <c r="AHT77" s="385">
        <f ca="1">SUMPRODUCT((AKW3:AKW54=AHR77)*(AKZ3:AKZ54=AHR78)*(ALA3:ALA54="D"))+SUMPRODUCT((AKW3:AKW54=AHR77)*(AKZ3:AKZ54=AHR79)*(ALA3:ALA54="D"))+SUMPRODUCT((AKW3:AKW54=AHR77)*(AKZ3:AKZ54=AHR80)*(ALA3:ALA54="D"))+SUMPRODUCT((AKW3:AKW54=AHR77)*(AKZ3:AKZ54=AHR81)*(ALA3:ALA54="D"))+SUMPRODUCT((AKW3:AKW54=AHR78)*(AKZ3:AKZ54=AHR77)*(ALA3:ALA54="D"))+SUMPRODUCT((AKW3:AKW54=AHR79)*(AKZ3:AKZ54=AHR77)*(ALA3:ALA54="D"))+SUMPRODUCT((AKW3:AKW54=AHR80)*(AKZ3:AKZ54=AHR77)*(ALA3:ALA54="D"))+SUMPRODUCT((AKW3:AKW54=AHR81)*(AKZ3:AKZ54=AHR77)*(ALA3:ALA54="D"))</f>
        <v>0</v>
      </c>
      <c r="AHU77" s="385">
        <f ca="1">SUMPRODUCT((AKW3:AKW54=AHR77)*(AKZ3:AKZ54=AHR78)*(ALA3:ALA54="L"))+SUMPRODUCT((AKW3:AKW54=AHR77)*(AKZ3:AKZ54=AHR79)*(ALA3:ALA54="L"))+SUMPRODUCT((AKW3:AKW54=AHR77)*(AKZ3:AKZ54=AHR80)*(ALA3:ALA54="L"))+SUMPRODUCT((AKW3:AKW54=AHR77)*(AKZ3:AKZ54=AHR81)*(ALA3:ALA54="L"))+SUMPRODUCT((AKW3:AKW54=AHR78)*(AKZ3:AKZ54=AHR77)*(ALB3:ALB54="L"))+SUMPRODUCT((AKW3:AKW54=AHR79)*(AKZ3:AKZ54=AHR77)*(ALB3:ALB54="L"))+SUMPRODUCT((AKW3:AKW54=AHR80)*(AKZ3:AKZ54=AHR77)*(ALB3:ALB54="L"))+SUMPRODUCT((AKW3:AKW54=AHR81)*(AKZ3:AKZ54=AHR77)*(ALB3:ALB54="L"))</f>
        <v>0</v>
      </c>
      <c r="AHV77" s="385">
        <f ca="1">SUMPRODUCT((AKW3:AKW54=AHR77)*(AKZ3:AKZ54=AHR78)*AKX3:AKX54)+SUMPRODUCT((AKW3:AKW54=AHR77)*(AKZ3:AKZ54=AHR79)*AKX3:AKX54)+SUMPRODUCT((AKW3:AKW54=AHR77)*(AKZ3:AKZ54=AHR80)*AKX3:AKX54)+SUMPRODUCT((AKW3:AKW54=AHR77)*(AKZ3:AKZ54=AHR81)*AKX3:AKX54)+SUMPRODUCT((AKW3:AKW54=AHR78)*(AKZ3:AKZ54=AHR77)*AKY3:AKY54)+SUMPRODUCT((AKW3:AKW54=AHR79)*(AKZ3:AKZ54=AHR77)*AKY3:AKY54)+SUMPRODUCT((AKW3:AKW54=AHR80)*(AKZ3:AKZ54=AHR77)*AKY3:AKY54)+SUMPRODUCT((AKW3:AKW54=AHR81)*(AKZ3:AKZ54=AHR77)*AKY3:AKY54)</f>
        <v>0</v>
      </c>
      <c r="AHW77" s="385">
        <f ca="1">SUMPRODUCT((AKW3:AKW54=AHR77)*(AKZ3:AKZ54=AHR78)*AKY3:AKY54)+SUMPRODUCT((AKW3:AKW54=AHR77)*(AKZ3:AKZ54=AHR79)*AKY3:AKY54)+SUMPRODUCT((AKW3:AKW54=AHR77)*(AKZ3:AKZ54=AHR80)*AKY3:AKY54)+SUMPRODUCT((AKW3:AKW54=AHR77)*(AKZ3:AKZ54=AHR81)*AKY3:AKY54)+SUMPRODUCT((AKW3:AKW54=AHR78)*(AKZ3:AKZ54=AHR77)*AKX3:AKX54)+SUMPRODUCT((AKW3:AKW54=AHR79)*(AKZ3:AKZ54=AHR77)*AKX3:AKX54)+SUMPRODUCT((AKW3:AKW54=AHR80)*(AKZ3:AKZ54=AHR77)*AKX3:AKX54)+SUMPRODUCT((AKW3:AKW54=AHR81)*(AKZ3:AKZ54=AHR77)*AKX3:AKX54)</f>
        <v>0</v>
      </c>
      <c r="AHX77" s="385">
        <f t="shared" ref="AHX77:AHX80" ca="1" si="7007">AHV77-AHW77+1000</f>
        <v>1000</v>
      </c>
      <c r="AHY77" s="385">
        <f t="shared" ref="AHY77:AHY80" ca="1" si="7008">IF(AHR77&lt;&gt;"",AHS77*3+AHT77*1,"")</f>
        <v>0</v>
      </c>
      <c r="AHZ77" s="385">
        <f ca="1">IF(AHR77&lt;&gt;"",VLOOKUP(AHR77,AGY4:AHE52,7,FALSE),"")</f>
        <v>1000</v>
      </c>
      <c r="AIA77" s="385">
        <f ca="1">IF(AHR77&lt;&gt;"",VLOOKUP(AHR77,AGY4:AHE52,5,FALSE),"")</f>
        <v>0</v>
      </c>
      <c r="AIB77" s="385">
        <f ca="1">IF(AHR77&lt;&gt;"",VLOOKUP(AHR77,AGY4:AHG52,9,FALSE),"")</f>
        <v>5</v>
      </c>
      <c r="AIC77" s="385">
        <f t="shared" ref="AIC77:AIC80" ca="1" si="7009">AHY77</f>
        <v>0</v>
      </c>
      <c r="AID77" s="385">
        <f t="shared" ref="AID77" ca="1" si="7010">IF(AHR77&lt;&gt;"",RANK(AIC77,AIC77:AIC80),"")</f>
        <v>1</v>
      </c>
      <c r="AIE77" s="385">
        <f t="shared" ref="AIE77" ca="1" si="7011">IF(AHR77&lt;&gt;"",SUMPRODUCT((AIC77:AIC80=AIC77)*(AHX77:AHX80&gt;AHX77)),"")</f>
        <v>0</v>
      </c>
      <c r="AIF77" s="385">
        <f t="shared" ref="AIF77" ca="1" si="7012">IF(AHR77&lt;&gt;"",SUMPRODUCT((AIC77:AIC80=AIC77)*(AHX77:AHX80=AHX77)*(AHV77:AHV80&gt;AHV77)),"")</f>
        <v>0</v>
      </c>
      <c r="AIG77" s="385">
        <f t="shared" ref="AIG77" ca="1" si="7013">IF(AHR77&lt;&gt;"",SUMPRODUCT((AIC77:AIC80=AIC77)*(AHX77:AHX80=AHX77)*(AHV77:AHV80=AHV77)*(AHZ77:AHZ80&gt;AHZ77)),"")</f>
        <v>0</v>
      </c>
      <c r="AIH77" s="385">
        <f t="shared" ref="AIH77" ca="1" si="7014">IF(AHR77&lt;&gt;"",SUMPRODUCT((AIC77:AIC80=AIC77)*(AHX77:AHX80=AHX77)*(AHV77:AHV80=AHV77)*(AHZ77:AHZ80=AHZ77)*(AIA77:AIA80&gt;AIA77)),"")</f>
        <v>0</v>
      </c>
      <c r="AII77" s="385">
        <f t="shared" ref="AII77" ca="1" si="7015">IF(AHR77&lt;&gt;"",SUMPRODUCT((AIC77:AIC80=AIC77)*(AHX77:AHX80=AHX77)*(AHV77:AHV80=AHV77)*(AHZ77:AHZ80=AHZ77)*(AIA77:AIA80=AIA77)*(AIB77:AIB80&gt;AIB77)),"")</f>
        <v>3</v>
      </c>
      <c r="AIJ77" s="385">
        <f t="shared" ref="AIJ77:AIJ80" ca="1" si="7016">IF(AHR77&lt;&gt;"",SUM(AID77:AII77),"")</f>
        <v>4</v>
      </c>
      <c r="ALL77" s="385">
        <f ca="1">IF(COUNTIF(ALL25:ALL28,4)=4,1,SUMPRODUCT((ALL25:ALL28=ALL25)*(ALK25:ALK28=ALK25)*(ALI25:ALI28&gt;ALI25))+1)</f>
        <v>1</v>
      </c>
      <c r="ALW77" s="385">
        <f t="shared" ref="ALW77" ca="1" si="7017">IF(ALX25&lt;&gt;"",SUMPRODUCT((AME25:AME28=AME25)*(AMD25:AMD28=AMD25)*(AMB25:AMB28=AMB25)*(AMC25:AMC28=AMC25)),"")</f>
        <v>4</v>
      </c>
      <c r="ALX77" s="385" t="str">
        <f t="shared" ref="ALX77" ca="1" si="7018">IF(AND(ALW77&lt;&gt;"",ALW77&gt;1),ALX25,"")</f>
        <v>England</v>
      </c>
      <c r="ALY77" s="385">
        <f ca="1">SUMPRODUCT((APC3:APC54=ALX77)*(APF3:APF54=ALX78)*(APG3:APG54="W"))+SUMPRODUCT((APC3:APC54=ALX77)*(APF3:APF54=ALX79)*(APG3:APG54="W"))+SUMPRODUCT((APC3:APC54=ALX77)*(APF3:APF54=ALX80)*(APG3:APG54="W"))+SUMPRODUCT((APC3:APC54=ALX77)*(APF3:APF54=ALX81)*(APG3:APG54="W"))+SUMPRODUCT((APC3:APC54=ALX78)*(APF3:APF54=ALX77)*(APH3:APH54="W"))+SUMPRODUCT((APC3:APC54=ALX79)*(APF3:APF54=ALX77)*(APH3:APH54="W"))+SUMPRODUCT((APC3:APC54=ALX80)*(APF3:APF54=ALX77)*(APH3:APH54="W"))+SUMPRODUCT((APC3:APC54=ALX81)*(APF3:APF54=ALX77)*(APH3:APH54="W"))</f>
        <v>0</v>
      </c>
      <c r="ALZ77" s="385">
        <f ca="1">SUMPRODUCT((APC3:APC54=ALX77)*(APF3:APF54=ALX78)*(APG3:APG54="D"))+SUMPRODUCT((APC3:APC54=ALX77)*(APF3:APF54=ALX79)*(APG3:APG54="D"))+SUMPRODUCT((APC3:APC54=ALX77)*(APF3:APF54=ALX80)*(APG3:APG54="D"))+SUMPRODUCT((APC3:APC54=ALX77)*(APF3:APF54=ALX81)*(APG3:APG54="D"))+SUMPRODUCT((APC3:APC54=ALX78)*(APF3:APF54=ALX77)*(APG3:APG54="D"))+SUMPRODUCT((APC3:APC54=ALX79)*(APF3:APF54=ALX77)*(APG3:APG54="D"))+SUMPRODUCT((APC3:APC54=ALX80)*(APF3:APF54=ALX77)*(APG3:APG54="D"))+SUMPRODUCT((APC3:APC54=ALX81)*(APF3:APF54=ALX77)*(APG3:APG54="D"))</f>
        <v>0</v>
      </c>
      <c r="AMA77" s="385">
        <f ca="1">SUMPRODUCT((APC3:APC54=ALX77)*(APF3:APF54=ALX78)*(APG3:APG54="L"))+SUMPRODUCT((APC3:APC54=ALX77)*(APF3:APF54=ALX79)*(APG3:APG54="L"))+SUMPRODUCT((APC3:APC54=ALX77)*(APF3:APF54=ALX80)*(APG3:APG54="L"))+SUMPRODUCT((APC3:APC54=ALX77)*(APF3:APF54=ALX81)*(APG3:APG54="L"))+SUMPRODUCT((APC3:APC54=ALX78)*(APF3:APF54=ALX77)*(APH3:APH54="L"))+SUMPRODUCT((APC3:APC54=ALX79)*(APF3:APF54=ALX77)*(APH3:APH54="L"))+SUMPRODUCT((APC3:APC54=ALX80)*(APF3:APF54=ALX77)*(APH3:APH54="L"))+SUMPRODUCT((APC3:APC54=ALX81)*(APF3:APF54=ALX77)*(APH3:APH54="L"))</f>
        <v>0</v>
      </c>
      <c r="AMB77" s="385">
        <f ca="1">SUMPRODUCT((APC3:APC54=ALX77)*(APF3:APF54=ALX78)*APD3:APD54)+SUMPRODUCT((APC3:APC54=ALX77)*(APF3:APF54=ALX79)*APD3:APD54)+SUMPRODUCT((APC3:APC54=ALX77)*(APF3:APF54=ALX80)*APD3:APD54)+SUMPRODUCT((APC3:APC54=ALX77)*(APF3:APF54=ALX81)*APD3:APD54)+SUMPRODUCT((APC3:APC54=ALX78)*(APF3:APF54=ALX77)*APE3:APE54)+SUMPRODUCT((APC3:APC54=ALX79)*(APF3:APF54=ALX77)*APE3:APE54)+SUMPRODUCT((APC3:APC54=ALX80)*(APF3:APF54=ALX77)*APE3:APE54)+SUMPRODUCT((APC3:APC54=ALX81)*(APF3:APF54=ALX77)*APE3:APE54)</f>
        <v>0</v>
      </c>
      <c r="AMC77" s="385">
        <f ca="1">SUMPRODUCT((APC3:APC54=ALX77)*(APF3:APF54=ALX78)*APE3:APE54)+SUMPRODUCT((APC3:APC54=ALX77)*(APF3:APF54=ALX79)*APE3:APE54)+SUMPRODUCT((APC3:APC54=ALX77)*(APF3:APF54=ALX80)*APE3:APE54)+SUMPRODUCT((APC3:APC54=ALX77)*(APF3:APF54=ALX81)*APE3:APE54)+SUMPRODUCT((APC3:APC54=ALX78)*(APF3:APF54=ALX77)*APD3:APD54)+SUMPRODUCT((APC3:APC54=ALX79)*(APF3:APF54=ALX77)*APD3:APD54)+SUMPRODUCT((APC3:APC54=ALX80)*(APF3:APF54=ALX77)*APD3:APD54)+SUMPRODUCT((APC3:APC54=ALX81)*(APF3:APF54=ALX77)*APD3:APD54)</f>
        <v>0</v>
      </c>
      <c r="AMD77" s="385">
        <f t="shared" ref="AMD77:AMD80" ca="1" si="7019">AMB77-AMC77+1000</f>
        <v>1000</v>
      </c>
      <c r="AME77" s="385">
        <f t="shared" ref="AME77:AME80" ca="1" si="7020">IF(ALX77&lt;&gt;"",ALY77*3+ALZ77*1,"")</f>
        <v>0</v>
      </c>
      <c r="AMF77" s="385">
        <f ca="1">IF(ALX77&lt;&gt;"",VLOOKUP(ALX77,ALE4:ALK52,7,FALSE),"")</f>
        <v>1000</v>
      </c>
      <c r="AMG77" s="385">
        <f ca="1">IF(ALX77&lt;&gt;"",VLOOKUP(ALX77,ALE4:ALK52,5,FALSE),"")</f>
        <v>0</v>
      </c>
      <c r="AMH77" s="385">
        <f ca="1">IF(ALX77&lt;&gt;"",VLOOKUP(ALX77,ALE4:ALM52,9,FALSE),"")</f>
        <v>5</v>
      </c>
      <c r="AMI77" s="385">
        <f t="shared" ref="AMI77:AMI80" ca="1" si="7021">AME77</f>
        <v>0</v>
      </c>
      <c r="AMJ77" s="385">
        <f t="shared" ref="AMJ77" ca="1" si="7022">IF(ALX77&lt;&gt;"",RANK(AMI77,AMI77:AMI80),"")</f>
        <v>1</v>
      </c>
      <c r="AMK77" s="385">
        <f t="shared" ref="AMK77" ca="1" si="7023">IF(ALX77&lt;&gt;"",SUMPRODUCT((AMI77:AMI80=AMI77)*(AMD77:AMD80&gt;AMD77)),"")</f>
        <v>0</v>
      </c>
      <c r="AML77" s="385">
        <f t="shared" ref="AML77" ca="1" si="7024">IF(ALX77&lt;&gt;"",SUMPRODUCT((AMI77:AMI80=AMI77)*(AMD77:AMD80=AMD77)*(AMB77:AMB80&gt;AMB77)),"")</f>
        <v>0</v>
      </c>
      <c r="AMM77" s="385">
        <f t="shared" ref="AMM77" ca="1" si="7025">IF(ALX77&lt;&gt;"",SUMPRODUCT((AMI77:AMI80=AMI77)*(AMD77:AMD80=AMD77)*(AMB77:AMB80=AMB77)*(AMF77:AMF80&gt;AMF77)),"")</f>
        <v>0</v>
      </c>
      <c r="AMN77" s="385">
        <f t="shared" ref="AMN77" ca="1" si="7026">IF(ALX77&lt;&gt;"",SUMPRODUCT((AMI77:AMI80=AMI77)*(AMD77:AMD80=AMD77)*(AMB77:AMB80=AMB77)*(AMF77:AMF80=AMF77)*(AMG77:AMG80&gt;AMG77)),"")</f>
        <v>0</v>
      </c>
      <c r="AMO77" s="385">
        <f t="shared" ref="AMO77" ca="1" si="7027">IF(ALX77&lt;&gt;"",SUMPRODUCT((AMI77:AMI80=AMI77)*(AMD77:AMD80=AMD77)*(AMB77:AMB80=AMB77)*(AMF77:AMF80=AMF77)*(AMG77:AMG80=AMG77)*(AMH77:AMH80&gt;AMH77)),"")</f>
        <v>3</v>
      </c>
      <c r="AMP77" s="385">
        <f t="shared" ref="AMP77:AMP80" ca="1" si="7028">IF(ALX77&lt;&gt;"",SUM(AMJ77:AMO77),"")</f>
        <v>4</v>
      </c>
      <c r="APR77" s="385">
        <f ca="1">IF(COUNTIF(APR25:APR28,4)=4,1,SUMPRODUCT((APR25:APR28=APR25)*(APQ25:APQ28=APQ25)*(APO25:APO28&gt;APO25))+1)</f>
        <v>1</v>
      </c>
      <c r="AQC77" s="385">
        <f t="shared" ref="AQC77" ca="1" si="7029">IF(AQD25&lt;&gt;"",SUMPRODUCT((AQK25:AQK28=AQK25)*(AQJ25:AQJ28=AQJ25)*(AQH25:AQH28=AQH25)*(AQI25:AQI28=AQI25)),"")</f>
        <v>4</v>
      </c>
      <c r="AQD77" s="385" t="str">
        <f t="shared" ref="AQD77" ca="1" si="7030">IF(AND(AQC77&lt;&gt;"",AQC77&gt;1),AQD25,"")</f>
        <v>England</v>
      </c>
      <c r="AQE77" s="385">
        <f ca="1">SUMPRODUCT((ATI3:ATI54=AQD77)*(ATL3:ATL54=AQD78)*(ATM3:ATM54="W"))+SUMPRODUCT((ATI3:ATI54=AQD77)*(ATL3:ATL54=AQD79)*(ATM3:ATM54="W"))+SUMPRODUCT((ATI3:ATI54=AQD77)*(ATL3:ATL54=AQD80)*(ATM3:ATM54="W"))+SUMPRODUCT((ATI3:ATI54=AQD77)*(ATL3:ATL54=AQD81)*(ATM3:ATM54="W"))+SUMPRODUCT((ATI3:ATI54=AQD78)*(ATL3:ATL54=AQD77)*(ATN3:ATN54="W"))+SUMPRODUCT((ATI3:ATI54=AQD79)*(ATL3:ATL54=AQD77)*(ATN3:ATN54="W"))+SUMPRODUCT((ATI3:ATI54=AQD80)*(ATL3:ATL54=AQD77)*(ATN3:ATN54="W"))+SUMPRODUCT((ATI3:ATI54=AQD81)*(ATL3:ATL54=AQD77)*(ATN3:ATN54="W"))</f>
        <v>0</v>
      </c>
      <c r="AQF77" s="385">
        <f ca="1">SUMPRODUCT((ATI3:ATI54=AQD77)*(ATL3:ATL54=AQD78)*(ATM3:ATM54="D"))+SUMPRODUCT((ATI3:ATI54=AQD77)*(ATL3:ATL54=AQD79)*(ATM3:ATM54="D"))+SUMPRODUCT((ATI3:ATI54=AQD77)*(ATL3:ATL54=AQD80)*(ATM3:ATM54="D"))+SUMPRODUCT((ATI3:ATI54=AQD77)*(ATL3:ATL54=AQD81)*(ATM3:ATM54="D"))+SUMPRODUCT((ATI3:ATI54=AQD78)*(ATL3:ATL54=AQD77)*(ATM3:ATM54="D"))+SUMPRODUCT((ATI3:ATI54=AQD79)*(ATL3:ATL54=AQD77)*(ATM3:ATM54="D"))+SUMPRODUCT((ATI3:ATI54=AQD80)*(ATL3:ATL54=AQD77)*(ATM3:ATM54="D"))+SUMPRODUCT((ATI3:ATI54=AQD81)*(ATL3:ATL54=AQD77)*(ATM3:ATM54="D"))</f>
        <v>0</v>
      </c>
      <c r="AQG77" s="385">
        <f ca="1">SUMPRODUCT((ATI3:ATI54=AQD77)*(ATL3:ATL54=AQD78)*(ATM3:ATM54="L"))+SUMPRODUCT((ATI3:ATI54=AQD77)*(ATL3:ATL54=AQD79)*(ATM3:ATM54="L"))+SUMPRODUCT((ATI3:ATI54=AQD77)*(ATL3:ATL54=AQD80)*(ATM3:ATM54="L"))+SUMPRODUCT((ATI3:ATI54=AQD77)*(ATL3:ATL54=AQD81)*(ATM3:ATM54="L"))+SUMPRODUCT((ATI3:ATI54=AQD78)*(ATL3:ATL54=AQD77)*(ATN3:ATN54="L"))+SUMPRODUCT((ATI3:ATI54=AQD79)*(ATL3:ATL54=AQD77)*(ATN3:ATN54="L"))+SUMPRODUCT((ATI3:ATI54=AQD80)*(ATL3:ATL54=AQD77)*(ATN3:ATN54="L"))+SUMPRODUCT((ATI3:ATI54=AQD81)*(ATL3:ATL54=AQD77)*(ATN3:ATN54="L"))</f>
        <v>0</v>
      </c>
      <c r="AQH77" s="385">
        <f ca="1">SUMPRODUCT((ATI3:ATI54=AQD77)*(ATL3:ATL54=AQD78)*ATJ3:ATJ54)+SUMPRODUCT((ATI3:ATI54=AQD77)*(ATL3:ATL54=AQD79)*ATJ3:ATJ54)+SUMPRODUCT((ATI3:ATI54=AQD77)*(ATL3:ATL54=AQD80)*ATJ3:ATJ54)+SUMPRODUCT((ATI3:ATI54=AQD77)*(ATL3:ATL54=AQD81)*ATJ3:ATJ54)+SUMPRODUCT((ATI3:ATI54=AQD78)*(ATL3:ATL54=AQD77)*ATK3:ATK54)+SUMPRODUCT((ATI3:ATI54=AQD79)*(ATL3:ATL54=AQD77)*ATK3:ATK54)+SUMPRODUCT((ATI3:ATI54=AQD80)*(ATL3:ATL54=AQD77)*ATK3:ATK54)+SUMPRODUCT((ATI3:ATI54=AQD81)*(ATL3:ATL54=AQD77)*ATK3:ATK54)</f>
        <v>0</v>
      </c>
      <c r="AQI77" s="385">
        <f ca="1">SUMPRODUCT((ATI3:ATI54=AQD77)*(ATL3:ATL54=AQD78)*ATK3:ATK54)+SUMPRODUCT((ATI3:ATI54=AQD77)*(ATL3:ATL54=AQD79)*ATK3:ATK54)+SUMPRODUCT((ATI3:ATI54=AQD77)*(ATL3:ATL54=AQD80)*ATK3:ATK54)+SUMPRODUCT((ATI3:ATI54=AQD77)*(ATL3:ATL54=AQD81)*ATK3:ATK54)+SUMPRODUCT((ATI3:ATI54=AQD78)*(ATL3:ATL54=AQD77)*ATJ3:ATJ54)+SUMPRODUCT((ATI3:ATI54=AQD79)*(ATL3:ATL54=AQD77)*ATJ3:ATJ54)+SUMPRODUCT((ATI3:ATI54=AQD80)*(ATL3:ATL54=AQD77)*ATJ3:ATJ54)+SUMPRODUCT((ATI3:ATI54=AQD81)*(ATL3:ATL54=AQD77)*ATJ3:ATJ54)</f>
        <v>0</v>
      </c>
      <c r="AQJ77" s="385">
        <f t="shared" ref="AQJ77:AQJ80" ca="1" si="7031">AQH77-AQI77+1000</f>
        <v>1000</v>
      </c>
      <c r="AQK77" s="385">
        <f t="shared" ref="AQK77:AQK80" ca="1" si="7032">IF(AQD77&lt;&gt;"",AQE77*3+AQF77*1,"")</f>
        <v>0</v>
      </c>
      <c r="AQL77" s="385">
        <f ca="1">IF(AQD77&lt;&gt;"",VLOOKUP(AQD77,APK4:APQ52,7,FALSE),"")</f>
        <v>1000</v>
      </c>
      <c r="AQM77" s="385">
        <f ca="1">IF(AQD77&lt;&gt;"",VLOOKUP(AQD77,APK4:APQ52,5,FALSE),"")</f>
        <v>0</v>
      </c>
      <c r="AQN77" s="385">
        <f ca="1">IF(AQD77&lt;&gt;"",VLOOKUP(AQD77,APK4:APS52,9,FALSE),"")</f>
        <v>5</v>
      </c>
      <c r="AQO77" s="385">
        <f t="shared" ref="AQO77:AQO80" ca="1" si="7033">AQK77</f>
        <v>0</v>
      </c>
      <c r="AQP77" s="385">
        <f t="shared" ref="AQP77" ca="1" si="7034">IF(AQD77&lt;&gt;"",RANK(AQO77,AQO77:AQO80),"")</f>
        <v>1</v>
      </c>
      <c r="AQQ77" s="385">
        <f t="shared" ref="AQQ77" ca="1" si="7035">IF(AQD77&lt;&gt;"",SUMPRODUCT((AQO77:AQO80=AQO77)*(AQJ77:AQJ80&gt;AQJ77)),"")</f>
        <v>0</v>
      </c>
      <c r="AQR77" s="385">
        <f t="shared" ref="AQR77" ca="1" si="7036">IF(AQD77&lt;&gt;"",SUMPRODUCT((AQO77:AQO80=AQO77)*(AQJ77:AQJ80=AQJ77)*(AQH77:AQH80&gt;AQH77)),"")</f>
        <v>0</v>
      </c>
      <c r="AQS77" s="385">
        <f t="shared" ref="AQS77" ca="1" si="7037">IF(AQD77&lt;&gt;"",SUMPRODUCT((AQO77:AQO80=AQO77)*(AQJ77:AQJ80=AQJ77)*(AQH77:AQH80=AQH77)*(AQL77:AQL80&gt;AQL77)),"")</f>
        <v>0</v>
      </c>
      <c r="AQT77" s="385">
        <f t="shared" ref="AQT77" ca="1" si="7038">IF(AQD77&lt;&gt;"",SUMPRODUCT((AQO77:AQO80=AQO77)*(AQJ77:AQJ80=AQJ77)*(AQH77:AQH80=AQH77)*(AQL77:AQL80=AQL77)*(AQM77:AQM80&gt;AQM77)),"")</f>
        <v>0</v>
      </c>
      <c r="AQU77" s="385">
        <f t="shared" ref="AQU77" ca="1" si="7039">IF(AQD77&lt;&gt;"",SUMPRODUCT((AQO77:AQO80=AQO77)*(AQJ77:AQJ80=AQJ77)*(AQH77:AQH80=AQH77)*(AQL77:AQL80=AQL77)*(AQM77:AQM80=AQM77)*(AQN77:AQN80&gt;AQN77)),"")</f>
        <v>3</v>
      </c>
      <c r="AQV77" s="385">
        <f t="shared" ref="AQV77:AQV80" ca="1" si="7040">IF(AQD77&lt;&gt;"",SUM(AQP77:AQU77),"")</f>
        <v>4</v>
      </c>
    </row>
    <row r="78" spans="10:1160" x14ac:dyDescent="0.25">
      <c r="J78" s="385">
        <f>IF(COUNTIF(J25:J28,4)=4,1,SUMPRODUCT((J25:J28=J26)*(I25:I28=I26)*(G25:G28&gt;G26))+1)</f>
        <v>1</v>
      </c>
      <c r="U78" s="385">
        <f>IF(V26&lt;&gt;"",SUMPRODUCT((AC25:AC28=AC26)*(AB25:AB28=AB26)*(Z25:Z28=Z26)*(AA25:AA28=AA26)),"")</f>
        <v>4</v>
      </c>
      <c r="V78" s="385" t="str">
        <f>IF(AND(U78&lt;&gt;"",U78&gt;1),V26,"")</f>
        <v>Netherlands</v>
      </c>
      <c r="W78" s="385">
        <f>SUMPRODUCT((DA3:DA54=V78)*(DD3:DD54=V79)*(DE3:DE54="W"))+SUMPRODUCT((DA3:DA54=V78)*(DD3:DD54=V80)*(DE3:DE54="W"))+SUMPRODUCT((DA3:DA54=V78)*(DD3:DD54=V81)*(DE3:DE54="W"))+SUMPRODUCT((DA3:DA54=V78)*(DD3:DD54=V77)*(DE3:DE54="W"))+SUMPRODUCT((DA3:DA54=V79)*(DD3:DD54=V78)*(DF3:DF54="W"))+SUMPRODUCT((DA3:DA54=V80)*(DD3:DD54=V78)*(DF3:DF54="W"))+SUMPRODUCT((DA3:DA54=V81)*(DD3:DD54=V78)*(DF3:DF54="W"))+SUMPRODUCT((DA3:DA54=V77)*(DD3:DD54=V78)*(DF3:DF54="W"))</f>
        <v>0</v>
      </c>
      <c r="X78" s="385">
        <f>SUMPRODUCT((DA3:DA54=V78)*(DD3:DD54=V79)*(DE3:DE54="D"))+SUMPRODUCT((DA3:DA54=V78)*(DD3:DD54=V80)*(DE3:DE54="D"))+SUMPRODUCT((DA3:DA54=V78)*(DD3:DD54=V81)*(DE3:DE54="D"))+SUMPRODUCT((DA3:DA54=V78)*(DD3:DD54=V77)*(DE3:DE54="D"))+SUMPRODUCT((DA3:DA54=V79)*(DD3:DD54=V78)*(DE3:DE54="D"))+SUMPRODUCT((DA3:DA54=V80)*(DD3:DD54=V78)*(DE3:DE54="D"))+SUMPRODUCT((DA3:DA54=V81)*(DD3:DD54=V78)*(DE3:DE54="D"))+SUMPRODUCT((DA3:DA54=V77)*(DD3:DD54=V78)*(DE3:DE54="D"))</f>
        <v>0</v>
      </c>
      <c r="Y78" s="385">
        <f>SUMPRODUCT((DA3:DA54=V78)*(DD3:DD54=V79)*(DE3:DE54="L"))+SUMPRODUCT((DA3:DA54=V78)*(DD3:DD54=V80)*(DE3:DE54="L"))+SUMPRODUCT((DA3:DA54=V78)*(DD3:DD54=V81)*(DE3:DE54="L"))+SUMPRODUCT((DA3:DA54=V78)*(DD3:DD54=V77)*(DE3:DE54="L"))+SUMPRODUCT((DA3:DA54=V79)*(DD3:DD54=V78)*(DF3:DF54="L"))+SUMPRODUCT((DA3:DA54=V80)*(DD3:DD54=V78)*(DF3:DF54="L"))+SUMPRODUCT((DA3:DA54=V81)*(DD3:DD54=V78)*(DF3:DF54="L"))+SUMPRODUCT((DA3:DA54=V77)*(DD3:DD54=V78)*(DF3:DF54="L"))</f>
        <v>0</v>
      </c>
      <c r="Z78" s="385">
        <f>SUMPRODUCT((DA3:DA54=V78)*(DD3:DD54=V79)*DB3:DB54)+SUMPRODUCT((DA3:DA54=V78)*(DD3:DD54=V80)*DB3:DB54)+SUMPRODUCT((DA3:DA54=V78)*(DD3:DD54=V81)*DB3:DB54)+SUMPRODUCT((DA3:DA54=V78)*(DD3:DD54=V77)*DB3:DB54)+SUMPRODUCT((DA3:DA54=V79)*(DD3:DD54=V78)*DC3:DC54)+SUMPRODUCT((DA3:DA54=V80)*(DD3:DD54=V78)*DC3:DC54)+SUMPRODUCT((DA3:DA54=V81)*(DD3:DD54=V78)*DC3:DC54)+SUMPRODUCT((DA3:DA54=V77)*(DD3:DD54=V78)*DC3:DC54)</f>
        <v>0</v>
      </c>
      <c r="AA78" s="385">
        <f>SUMPRODUCT((DA3:DA54=V78)*(DD3:DD54=V79)*DC3:DC54)+SUMPRODUCT((DA3:DA54=V78)*(DD3:DD54=V80)*DC3:DC54)+SUMPRODUCT((DA3:DA54=V78)*(DD3:DD54=V81)*DC3:DC54)+SUMPRODUCT((DA3:DA54=V78)*(DD3:DD54=V77)*DC3:DC54)+SUMPRODUCT((DA3:DA54=V79)*(DD3:DD54=V78)*DB3:DB54)+SUMPRODUCT((DA3:DA54=V80)*(DD3:DD54=V78)*DB3:DB54)+SUMPRODUCT((DA3:DA54=V81)*(DD3:DD54=V78)*DB3:DB54)+SUMPRODUCT((DA3:DA54=V77)*(DD3:DD54=V78)*DB3:DB54)</f>
        <v>0</v>
      </c>
      <c r="AB78" s="385">
        <f>Z78-AA78+1000</f>
        <v>1000</v>
      </c>
      <c r="AC78" s="385">
        <f t="shared" ref="AC78:AC80" si="7041">IF(V78&lt;&gt;"",W78*3+X78*1,"")</f>
        <v>0</v>
      </c>
      <c r="AD78" s="385">
        <f>IF(V78&lt;&gt;"",VLOOKUP(V78,C4:I52,7,FALSE),"")</f>
        <v>1000</v>
      </c>
      <c r="AE78" s="385">
        <f>IF(V78&lt;&gt;"",VLOOKUP(V78,C4:I52,5,FALSE),"")</f>
        <v>0</v>
      </c>
      <c r="AF78" s="385">
        <f>IF(V78&lt;&gt;"",VLOOKUP(V78,C4:K52,9,FALSE),"")</f>
        <v>13</v>
      </c>
      <c r="AG78" s="385">
        <f t="shared" ref="AG78:AG80" si="7042">AC78</f>
        <v>0</v>
      </c>
      <c r="AH78" s="385">
        <f>IF(V78&lt;&gt;"",RANK(AG78,AG77:AG80),"")</f>
        <v>1</v>
      </c>
      <c r="AI78" s="385">
        <f>IF(V78&lt;&gt;"",SUMPRODUCT((AG77:AG80=AG78)*(AB77:AB80&gt;AB78)),"")</f>
        <v>0</v>
      </c>
      <c r="AJ78" s="385">
        <f>IF(V78&lt;&gt;"",SUMPRODUCT((AG77:AG80=AG78)*(AB77:AB80=AB78)*(Z77:Z80&gt;Z78)),"")</f>
        <v>0</v>
      </c>
      <c r="AK78" s="385">
        <f>IF(V78&lt;&gt;"",SUMPRODUCT((AG77:AG80=AG78)*(AB77:AB80=AB78)*(Z77:Z80=Z78)*(AD77:AD80&gt;AD78)),"")</f>
        <v>0</v>
      </c>
      <c r="AL78" s="385">
        <f>IF(V78&lt;&gt;"",SUMPRODUCT((AG77:AG80=AG78)*(AB77:AB80=AB78)*(Z77:Z80=Z78)*(AD77:AD80=AD78)*(AE77:AE80&gt;AE78)),"")</f>
        <v>0</v>
      </c>
      <c r="AM78" s="385">
        <f>IF(V78&lt;&gt;"",SUMPRODUCT((AG77:AG80=AG78)*(AB77:AB80=AB78)*(Z77:Z80=Z78)*(AD77:AD80=AD78)*(AE77:AE80=AE78)*(AF77:AF80&gt;AF78)),"")</f>
        <v>2</v>
      </c>
      <c r="AN78" s="385">
        <f>IF(V78&lt;&gt;"",SUM(AH78:AM78),"")</f>
        <v>3</v>
      </c>
      <c r="AO78" s="385" t="str">
        <f>IF(AP26&lt;&gt;"",SUMPRODUCT((AW25:AW28=AW26)*(AV25:AV28=AV26)*(AT25:AT28=AT26)*(AU25:AU28=AU26)),"")</f>
        <v/>
      </c>
      <c r="AP78" s="385" t="str">
        <f>IF(AND(AO78&lt;&gt;"",AO78&gt;1),AP26,"")</f>
        <v/>
      </c>
      <c r="AQ78" s="385">
        <f>SUMPRODUCT((DA3:DA54=AP78)*(DD3:DD54=AP79)*(DE3:DE54="W"))+SUMPRODUCT((DA3:DA54=AP78)*(DD3:DD54=AP80)*(DE3:DE54="W"))+SUMPRODUCT((DA3:DA54=AP78)*(DD3:DD54=AP81)*(DE3:DE54="W"))+SUMPRODUCT((DA3:DA54=AP79)*(DD3:DD54=AP78)*(DF3:DF54="W"))+SUMPRODUCT((DA3:DA54=AP80)*(DD3:DD54=AP78)*(DF3:DF54="W"))+SUMPRODUCT((DA3:DA54=AP81)*(DD3:DD54=AP78)*(DF3:DF54="W"))</f>
        <v>0</v>
      </c>
      <c r="AR78" s="385">
        <f>SUMPRODUCT((DA3:DA54=AP78)*(DD3:DD54=AP79)*(DE3:DE54="D"))+SUMPRODUCT((DA3:DA54=AP78)*(DD3:DD54=AP80)*(DE3:DE54="D"))+SUMPRODUCT((DA3:DA54=AP78)*(DD3:DD54=AP81)*(DE3:DE54="D"))+SUMPRODUCT((DA3:DA54=AP79)*(DD3:DD54=AP78)*(DE3:DE54="D"))+SUMPRODUCT((DA3:DA54=AP80)*(DD3:DD54=AP78)*(DE3:DE54="D"))+SUMPRODUCT((DA3:DA54=AP81)*(DD3:DD54=AP78)*(DE3:DE54="D"))</f>
        <v>0</v>
      </c>
      <c r="AS78" s="385">
        <f>SUMPRODUCT((DA3:DA54=AP78)*(DD3:DD54=AP79)*(DE3:DE54="L"))+SUMPRODUCT((DA3:DA54=AP78)*(DD3:DD54=AP80)*(DE3:DE54="L"))+SUMPRODUCT((DA3:DA54=AP78)*(DD3:DD54=AP81)*(DE3:DE54="L"))+SUMPRODUCT((DA3:DA54=AP79)*(DD3:DD54=AP78)*(DF3:DF54="L"))+SUMPRODUCT((DA3:DA54=AP80)*(DD3:DD54=AP78)*(DF3:DF54="L"))+SUMPRODUCT((DA3:DA54=AP81)*(DD3:DD54=AP78)*(DF3:DF54="L"))</f>
        <v>0</v>
      </c>
      <c r="AT78" s="385">
        <f>SUMPRODUCT((DA3:DA54=AP78)*(DD3:DD54=AP79)*DB3:DB54)+SUMPRODUCT((DA3:DA54=AP78)*(DD3:DD54=AP80)*DB3:DB54)+SUMPRODUCT((DA3:DA54=AP78)*(DD3:DD54=AP81)*DB3:DB54)+SUMPRODUCT((DA3:DA54=AP78)*(DD3:DD54=AP77)*DB3:DB54)+SUMPRODUCT((DA3:DA54=AP79)*(DD3:DD54=AP78)*DC3:DC54)+SUMPRODUCT((DA3:DA54=AP80)*(DD3:DD54=AP78)*DC3:DC54)+SUMPRODUCT((DA3:DA54=AP81)*(DD3:DD54=AP78)*DC3:DC54)+SUMPRODUCT((DA3:DA54=AP77)*(DD3:DD54=AP78)*DC3:DC54)</f>
        <v>0</v>
      </c>
      <c r="AU78" s="385">
        <f>SUMPRODUCT((DA3:DA54=AP78)*(DD3:DD54=AP79)*DC3:DC54)+SUMPRODUCT((DA3:DA54=AP78)*(DD3:DD54=AP80)*DC3:DC54)+SUMPRODUCT((DA3:DA54=AP78)*(DD3:DD54=AP81)*DC3:DC54)+SUMPRODUCT((DA3:DA54=AP78)*(DD3:DD54=AP77)*DC3:DC54)+SUMPRODUCT((DA3:DA54=AP79)*(DD3:DD54=AP78)*DB3:DB54)+SUMPRODUCT((DA3:DA54=AP80)*(DD3:DD54=AP78)*DB3:DB54)+SUMPRODUCT((DA3:DA54=AP81)*(DD3:DD54=AP78)*DB3:DB54)+SUMPRODUCT((DA3:DA54=AP77)*(DD3:DD54=AP78)*DB3:DB54)</f>
        <v>0</v>
      </c>
      <c r="AV78" s="385">
        <f>AT78-AU78+1000</f>
        <v>1000</v>
      </c>
      <c r="AW78" s="385" t="str">
        <f t="shared" ref="AW78:AW80" si="7043">IF(AP78&lt;&gt;"",AQ78*3+AR78*1,"")</f>
        <v/>
      </c>
      <c r="AX78" s="385" t="str">
        <f>IF(AP78&lt;&gt;"",VLOOKUP(AP78,C4:I52,7,FALSE),"")</f>
        <v/>
      </c>
      <c r="AY78" s="385" t="str">
        <f>IF(AP78&lt;&gt;"",VLOOKUP(AP78,C4:I52,5,FALSE),"")</f>
        <v/>
      </c>
      <c r="AZ78" s="385" t="str">
        <f>IF(AP78&lt;&gt;"",VLOOKUP(AP78,C4:K52,9,FALSE),"")</f>
        <v/>
      </c>
      <c r="BA78" s="385" t="str">
        <f t="shared" ref="BA78:BA80" si="7044">AW78</f>
        <v/>
      </c>
      <c r="BB78" s="385" t="str">
        <f>IF(AP78&lt;&gt;"",RANK(BA78,BA77:BA80),"")</f>
        <v/>
      </c>
      <c r="BC78" s="385" t="str">
        <f>IF(AP78&lt;&gt;"",SUMPRODUCT((BA77:BA80=BA78)*(AV77:AV80&gt;AV78)),"")</f>
        <v/>
      </c>
      <c r="BD78" s="385" t="str">
        <f>IF(AP78&lt;&gt;"",SUMPRODUCT((BA77:BA80=BA78)*(AV77:AV80=AV78)*(AT77:AT80&gt;AT78)),"")</f>
        <v/>
      </c>
      <c r="BE78" s="385" t="str">
        <f>IF(AP78&lt;&gt;"",SUMPRODUCT((BA77:BA80=BA78)*(AV77:AV80=AV78)*(AT77:AT80=AT78)*(AX77:AX80&gt;AX78)),"")</f>
        <v/>
      </c>
      <c r="BF78" s="385" t="str">
        <f>IF(AP78&lt;&gt;"",SUMPRODUCT((BA77:BA80=BA78)*(AV77:AV80=AV78)*(AT77:AT80=AT78)*(AX77:AX80=AX78)*(AY77:AY80&gt;AY78)),"")</f>
        <v/>
      </c>
      <c r="BG78" s="385" t="str">
        <f>IF(AP78&lt;&gt;"",SUMPRODUCT((BA77:BA80=BA78)*(AV77:AV80=AV78)*(AT77:AT80=AT78)*(AX77:AX80=AX78)*(AY77:AY80=AY78)*(AZ77:AZ80&gt;AZ78)),"")</f>
        <v/>
      </c>
      <c r="BH78" s="385" t="str">
        <f>IF(AP78&lt;&gt;"",SUM(BB78:BG78)+1,"")</f>
        <v/>
      </c>
      <c r="DP78" s="385">
        <f ca="1">IF(COUNTIF(DP25:DP28,4)=4,1,SUMPRODUCT((DP25:DP28=DP26)*(DO25:DO28=DO26)*(DM25:DM28&gt;DM26))+1)</f>
        <v>1</v>
      </c>
      <c r="EA78" s="385">
        <f ca="1">IF(EB26&lt;&gt;"",SUMPRODUCT((EI25:EI28=EI26)*(EH25:EH28=EH26)*(EF25:EF28=EF26)*(EG25:EG28=EG26)),"")</f>
        <v>4</v>
      </c>
      <c r="EB78" s="385" t="str">
        <f ca="1">IF(AND(EA78&lt;&gt;"",EA78&gt;1),EB26,"")</f>
        <v>Netherlands</v>
      </c>
      <c r="EC78" s="385">
        <f ca="1">SUMPRODUCT((HG3:HG54=EB78)*(HJ3:HJ54=EB79)*(HK3:HK54="W"))+SUMPRODUCT((HG3:HG54=EB78)*(HJ3:HJ54=EB80)*(HK3:HK54="W"))+SUMPRODUCT((HG3:HG54=EB78)*(HJ3:HJ54=EB81)*(HK3:HK54="W"))+SUMPRODUCT((HG3:HG54=EB78)*(HJ3:HJ54=EB77)*(HK3:HK54="W"))+SUMPRODUCT((HG3:HG54=EB79)*(HJ3:HJ54=EB78)*(HL3:HL54="W"))+SUMPRODUCT((HG3:HG54=EB80)*(HJ3:HJ54=EB78)*(HL3:HL54="W"))+SUMPRODUCT((HG3:HG54=EB81)*(HJ3:HJ54=EB78)*(HL3:HL54="W"))+SUMPRODUCT((HG3:HG54=EB77)*(HJ3:HJ54=EB78)*(HL3:HL54="W"))</f>
        <v>0</v>
      </c>
      <c r="ED78" s="385">
        <f ca="1">SUMPRODUCT((HG3:HG54=EB78)*(HJ3:HJ54=EB79)*(HK3:HK54="D"))+SUMPRODUCT((HG3:HG54=EB78)*(HJ3:HJ54=EB80)*(HK3:HK54="D"))+SUMPRODUCT((HG3:HG54=EB78)*(HJ3:HJ54=EB81)*(HK3:HK54="D"))+SUMPRODUCT((HG3:HG54=EB78)*(HJ3:HJ54=EB77)*(HK3:HK54="D"))+SUMPRODUCT((HG3:HG54=EB79)*(HJ3:HJ54=EB78)*(HK3:HK54="D"))+SUMPRODUCT((HG3:HG54=EB80)*(HJ3:HJ54=EB78)*(HK3:HK54="D"))+SUMPRODUCT((HG3:HG54=EB81)*(HJ3:HJ54=EB78)*(HK3:HK54="D"))+SUMPRODUCT((HG3:HG54=EB77)*(HJ3:HJ54=EB78)*(HK3:HK54="D"))</f>
        <v>0</v>
      </c>
      <c r="EE78" s="385">
        <f ca="1">SUMPRODUCT((HG3:HG54=EB78)*(HJ3:HJ54=EB79)*(HK3:HK54="L"))+SUMPRODUCT((HG3:HG54=EB78)*(HJ3:HJ54=EB80)*(HK3:HK54="L"))+SUMPRODUCT((HG3:HG54=EB78)*(HJ3:HJ54=EB81)*(HK3:HK54="L"))+SUMPRODUCT((HG3:HG54=EB78)*(HJ3:HJ54=EB77)*(HK3:HK54="L"))+SUMPRODUCT((HG3:HG54=EB79)*(HJ3:HJ54=EB78)*(HL3:HL54="L"))+SUMPRODUCT((HG3:HG54=EB80)*(HJ3:HJ54=EB78)*(HL3:HL54="L"))+SUMPRODUCT((HG3:HG54=EB81)*(HJ3:HJ54=EB78)*(HL3:HL54="L"))+SUMPRODUCT((HG3:HG54=EB77)*(HJ3:HJ54=EB78)*(HL3:HL54="L"))</f>
        <v>0</v>
      </c>
      <c r="EF78" s="385">
        <f ca="1">SUMPRODUCT((HG3:HG54=EB78)*(HJ3:HJ54=EB79)*HH3:HH54)+SUMPRODUCT((HG3:HG54=EB78)*(HJ3:HJ54=EB80)*HH3:HH54)+SUMPRODUCT((HG3:HG54=EB78)*(HJ3:HJ54=EB81)*HH3:HH54)+SUMPRODUCT((HG3:HG54=EB78)*(HJ3:HJ54=EB77)*HH3:HH54)+SUMPRODUCT((HG3:HG54=EB79)*(HJ3:HJ54=EB78)*HI3:HI54)+SUMPRODUCT((HG3:HG54=EB80)*(HJ3:HJ54=EB78)*HI3:HI54)+SUMPRODUCT((HG3:HG54=EB81)*(HJ3:HJ54=EB78)*HI3:HI54)+SUMPRODUCT((HG3:HG54=EB77)*(HJ3:HJ54=EB78)*HI3:HI54)</f>
        <v>0</v>
      </c>
      <c r="EG78" s="385">
        <f ca="1">SUMPRODUCT((HG3:HG54=EB78)*(HJ3:HJ54=EB79)*HI3:HI54)+SUMPRODUCT((HG3:HG54=EB78)*(HJ3:HJ54=EB80)*HI3:HI54)+SUMPRODUCT((HG3:HG54=EB78)*(HJ3:HJ54=EB81)*HI3:HI54)+SUMPRODUCT((HG3:HG54=EB78)*(HJ3:HJ54=EB77)*HI3:HI54)+SUMPRODUCT((HG3:HG54=EB79)*(HJ3:HJ54=EB78)*HH3:HH54)+SUMPRODUCT((HG3:HG54=EB80)*(HJ3:HJ54=EB78)*HH3:HH54)+SUMPRODUCT((HG3:HG54=EB81)*(HJ3:HJ54=EB78)*HH3:HH54)+SUMPRODUCT((HG3:HG54=EB77)*(HJ3:HJ54=EB78)*HH3:HH54)</f>
        <v>0</v>
      </c>
      <c r="EH78" s="385">
        <f ca="1">EF78-EG78+1000</f>
        <v>1000</v>
      </c>
      <c r="EI78" s="385">
        <f t="shared" ref="EI78:EI80" ca="1" si="7045">IF(EB78&lt;&gt;"",EC78*3+ED78*1,"")</f>
        <v>0</v>
      </c>
      <c r="EJ78" s="385">
        <f ca="1">IF(EB78&lt;&gt;"",VLOOKUP(EB78,DI4:DO52,7,FALSE),"")</f>
        <v>1000</v>
      </c>
      <c r="EK78" s="385">
        <f ca="1">IF(EB78&lt;&gt;"",VLOOKUP(EB78,DI4:DO52,5,FALSE),"")</f>
        <v>0</v>
      </c>
      <c r="EL78" s="385">
        <f ca="1">IF(EB78&lt;&gt;"",VLOOKUP(EB78,DI4:DQ52,9,FALSE),"")</f>
        <v>13</v>
      </c>
      <c r="EM78" s="385">
        <f t="shared" ref="EM78:EM80" ca="1" si="7046">EI78</f>
        <v>0</v>
      </c>
      <c r="EN78" s="385">
        <f ca="1">IF(EB78&lt;&gt;"",RANK(EM78,EM77:EM80),"")</f>
        <v>1</v>
      </c>
      <c r="EO78" s="385">
        <f ca="1">IF(EB78&lt;&gt;"",SUMPRODUCT((EM77:EM80=EM78)*(EH77:EH80&gt;EH78)),"")</f>
        <v>0</v>
      </c>
      <c r="EP78" s="385">
        <f ca="1">IF(EB78&lt;&gt;"",SUMPRODUCT((EM77:EM80=EM78)*(EH77:EH80=EH78)*(EF77:EF80&gt;EF78)),"")</f>
        <v>0</v>
      </c>
      <c r="EQ78" s="385">
        <f ca="1">IF(EB78&lt;&gt;"",SUMPRODUCT((EM77:EM80=EM78)*(EH77:EH80=EH78)*(EF77:EF80=EF78)*(EJ77:EJ80&gt;EJ78)),"")</f>
        <v>0</v>
      </c>
      <c r="ER78" s="385">
        <f ca="1">IF(EB78&lt;&gt;"",SUMPRODUCT((EM77:EM80=EM78)*(EH77:EH80=EH78)*(EF77:EF80=EF78)*(EJ77:EJ80=EJ78)*(EK77:EK80&gt;EK78)),"")</f>
        <v>0</v>
      </c>
      <c r="ES78" s="385">
        <f ca="1">IF(EB78&lt;&gt;"",SUMPRODUCT((EM77:EM80=EM78)*(EH77:EH80=EH78)*(EF77:EF80=EF78)*(EJ77:EJ80=EJ78)*(EK77:EK80=EK78)*(EL77:EL80&gt;EL78)),"")</f>
        <v>2</v>
      </c>
      <c r="ET78" s="385">
        <f ca="1">IF(EB78&lt;&gt;"",SUM(EN78:ES78),"")</f>
        <v>3</v>
      </c>
      <c r="EU78" s="385" t="str">
        <f ca="1">IF(EV26&lt;&gt;"",SUMPRODUCT((FC25:FC28=FC26)*(FB25:FB28=FB26)*(EZ25:EZ28=EZ26)*(FA25:FA28=FA26)),"")</f>
        <v/>
      </c>
      <c r="EV78" s="385" t="str">
        <f ca="1">IF(AND(EU78&lt;&gt;"",EU78&gt;1),EV26,"")</f>
        <v/>
      </c>
      <c r="EW78" s="385">
        <f ca="1">SUMPRODUCT((HG3:HG54=EV78)*(HJ3:HJ54=EV79)*(HK3:HK54="W"))+SUMPRODUCT((HG3:HG54=EV78)*(HJ3:HJ54=EV80)*(HK3:HK54="W"))+SUMPRODUCT((HG3:HG54=EV78)*(HJ3:HJ54=EV81)*(HK3:HK54="W"))+SUMPRODUCT((HG3:HG54=EV79)*(HJ3:HJ54=EV78)*(HL3:HL54="W"))+SUMPRODUCT((HG3:HG54=EV80)*(HJ3:HJ54=EV78)*(HL3:HL54="W"))+SUMPRODUCT((HG3:HG54=EV81)*(HJ3:HJ54=EV78)*(HL3:HL54="W"))</f>
        <v>0</v>
      </c>
      <c r="EX78" s="385">
        <f ca="1">SUMPRODUCT((HG3:HG54=EV78)*(HJ3:HJ54=EV79)*(HK3:HK54="D"))+SUMPRODUCT((HG3:HG54=EV78)*(HJ3:HJ54=EV80)*(HK3:HK54="D"))+SUMPRODUCT((HG3:HG54=EV78)*(HJ3:HJ54=EV81)*(HK3:HK54="D"))+SUMPRODUCT((HG3:HG54=EV79)*(HJ3:HJ54=EV78)*(HK3:HK54="D"))+SUMPRODUCT((HG3:HG54=EV80)*(HJ3:HJ54=EV78)*(HK3:HK54="D"))+SUMPRODUCT((HG3:HG54=EV81)*(HJ3:HJ54=EV78)*(HK3:HK54="D"))</f>
        <v>0</v>
      </c>
      <c r="EY78" s="385">
        <f ca="1">SUMPRODUCT((HG3:HG54=EV78)*(HJ3:HJ54=EV79)*(HK3:HK54="L"))+SUMPRODUCT((HG3:HG54=EV78)*(HJ3:HJ54=EV80)*(HK3:HK54="L"))+SUMPRODUCT((HG3:HG54=EV78)*(HJ3:HJ54=EV81)*(HK3:HK54="L"))+SUMPRODUCT((HG3:HG54=EV79)*(HJ3:HJ54=EV78)*(HL3:HL54="L"))+SUMPRODUCT((HG3:HG54=EV80)*(HJ3:HJ54=EV78)*(HL3:HL54="L"))+SUMPRODUCT((HG3:HG54=EV81)*(HJ3:HJ54=EV78)*(HL3:HL54="L"))</f>
        <v>0</v>
      </c>
      <c r="EZ78" s="385">
        <f ca="1">SUMPRODUCT((HG3:HG54=EV78)*(HJ3:HJ54=EV79)*HH3:HH54)+SUMPRODUCT((HG3:HG54=EV78)*(HJ3:HJ54=EV80)*HH3:HH54)+SUMPRODUCT((HG3:HG54=EV78)*(HJ3:HJ54=EV81)*HH3:HH54)+SUMPRODUCT((HG3:HG54=EV78)*(HJ3:HJ54=EV77)*HH3:HH54)+SUMPRODUCT((HG3:HG54=EV79)*(HJ3:HJ54=EV78)*HI3:HI54)+SUMPRODUCT((HG3:HG54=EV80)*(HJ3:HJ54=EV78)*HI3:HI54)+SUMPRODUCT((HG3:HG54=EV81)*(HJ3:HJ54=EV78)*HI3:HI54)+SUMPRODUCT((HG3:HG54=EV77)*(HJ3:HJ54=EV78)*HI3:HI54)</f>
        <v>0</v>
      </c>
      <c r="FA78" s="385">
        <f ca="1">SUMPRODUCT((HG3:HG54=EV78)*(HJ3:HJ54=EV79)*HI3:HI54)+SUMPRODUCT((HG3:HG54=EV78)*(HJ3:HJ54=EV80)*HI3:HI54)+SUMPRODUCT((HG3:HG54=EV78)*(HJ3:HJ54=EV81)*HI3:HI54)+SUMPRODUCT((HG3:HG54=EV78)*(HJ3:HJ54=EV77)*HI3:HI54)+SUMPRODUCT((HG3:HG54=EV79)*(HJ3:HJ54=EV78)*HH3:HH54)+SUMPRODUCT((HG3:HG54=EV80)*(HJ3:HJ54=EV78)*HH3:HH54)+SUMPRODUCT((HG3:HG54=EV81)*(HJ3:HJ54=EV78)*HH3:HH54)+SUMPRODUCT((HG3:HG54=EV77)*(HJ3:HJ54=EV78)*HH3:HH54)</f>
        <v>0</v>
      </c>
      <c r="FB78" s="385">
        <f ca="1">EZ78-FA78+1000</f>
        <v>1000</v>
      </c>
      <c r="FC78" s="385" t="str">
        <f t="shared" ref="FC78:FC80" ca="1" si="7047">IF(EV78&lt;&gt;"",EW78*3+EX78*1,"")</f>
        <v/>
      </c>
      <c r="FD78" s="385" t="str">
        <f ca="1">IF(EV78&lt;&gt;"",VLOOKUP(EV78,DI4:DO52,7,FALSE),"")</f>
        <v/>
      </c>
      <c r="FE78" s="385" t="str">
        <f ca="1">IF(EV78&lt;&gt;"",VLOOKUP(EV78,DI4:DO52,5,FALSE),"")</f>
        <v/>
      </c>
      <c r="FF78" s="385" t="str">
        <f ca="1">IF(EV78&lt;&gt;"",VLOOKUP(EV78,DI4:DQ52,9,FALSE),"")</f>
        <v/>
      </c>
      <c r="FG78" s="385" t="str">
        <f t="shared" ref="FG78:FG80" ca="1" si="7048">FC78</f>
        <v/>
      </c>
      <c r="FH78" s="385" t="str">
        <f ca="1">IF(EV78&lt;&gt;"",RANK(FG78,FG77:FG80),"")</f>
        <v/>
      </c>
      <c r="FI78" s="385" t="str">
        <f ca="1">IF(EV78&lt;&gt;"",SUMPRODUCT((FG77:FG80=FG78)*(FB77:FB80&gt;FB78)),"")</f>
        <v/>
      </c>
      <c r="FJ78" s="385" t="str">
        <f ca="1">IF(EV78&lt;&gt;"",SUMPRODUCT((FG77:FG80=FG78)*(FB77:FB80=FB78)*(EZ77:EZ80&gt;EZ78)),"")</f>
        <v/>
      </c>
      <c r="FK78" s="385" t="str">
        <f ca="1">IF(EV78&lt;&gt;"",SUMPRODUCT((FG77:FG80=FG78)*(FB77:FB80=FB78)*(EZ77:EZ80=EZ78)*(FD77:FD80&gt;FD78)),"")</f>
        <v/>
      </c>
      <c r="FL78" s="385" t="str">
        <f ca="1">IF(EV78&lt;&gt;"",SUMPRODUCT((FG77:FG80=FG78)*(FB77:FB80=FB78)*(EZ77:EZ80=EZ78)*(FD77:FD80=FD78)*(FE77:FE80&gt;FE78)),"")</f>
        <v/>
      </c>
      <c r="FM78" s="385" t="str">
        <f ca="1">IF(EV78&lt;&gt;"",SUMPRODUCT((FG77:FG80=FG78)*(FB77:FB80=FB78)*(EZ77:EZ80=EZ78)*(FD77:FD80=FD78)*(FE77:FE80=FE78)*(FF77:FF80&gt;FF78)),"")</f>
        <v/>
      </c>
      <c r="FN78" s="385" t="str">
        <f ca="1">IF(EV78&lt;&gt;"",SUM(FH78:FM78)+1,"")</f>
        <v/>
      </c>
      <c r="HV78" s="385">
        <f ca="1">IF(COUNTIF(HV25:HV28,4)=4,1,SUMPRODUCT((HV25:HV28=HV26)*(HU25:HU28=HU26)*(HS25:HS28&gt;HS26))+1)</f>
        <v>1</v>
      </c>
      <c r="IG78" s="385">
        <f t="shared" ref="IG78" ca="1" si="7049">IF(IH26&lt;&gt;"",SUMPRODUCT((IO25:IO28=IO26)*(IN25:IN28=IN26)*(IL25:IL28=IL26)*(IM25:IM28=IM26)),"")</f>
        <v>4</v>
      </c>
      <c r="IH78" s="385" t="str">
        <f t="shared" ref="IH78" ca="1" si="7050">IF(AND(IG78&lt;&gt;"",IG78&gt;1),IH26,"")</f>
        <v>Netherlands</v>
      </c>
      <c r="II78" s="385">
        <f ca="1">SUMPRODUCT((LM3:LM54=IH78)*(LP3:LP54=IH79)*(LQ3:LQ54="W"))+SUMPRODUCT((LM3:LM54=IH78)*(LP3:LP54=IH80)*(LQ3:LQ54="W"))+SUMPRODUCT((LM3:LM54=IH78)*(LP3:LP54=IH81)*(LQ3:LQ54="W"))+SUMPRODUCT((LM3:LM54=IH78)*(LP3:LP54=IH77)*(LQ3:LQ54="W"))+SUMPRODUCT((LM3:LM54=IH79)*(LP3:LP54=IH78)*(LR3:LR54="W"))+SUMPRODUCT((LM3:LM54=IH80)*(LP3:LP54=IH78)*(LR3:LR54="W"))+SUMPRODUCT((LM3:LM54=IH81)*(LP3:LP54=IH78)*(LR3:LR54="W"))+SUMPRODUCT((LM3:LM54=IH77)*(LP3:LP54=IH78)*(LR3:LR54="W"))</f>
        <v>0</v>
      </c>
      <c r="IJ78" s="385">
        <f ca="1">SUMPRODUCT((LM3:LM54=IH78)*(LP3:LP54=IH79)*(LQ3:LQ54="D"))+SUMPRODUCT((LM3:LM54=IH78)*(LP3:LP54=IH80)*(LQ3:LQ54="D"))+SUMPRODUCT((LM3:LM54=IH78)*(LP3:LP54=IH81)*(LQ3:LQ54="D"))+SUMPRODUCT((LM3:LM54=IH78)*(LP3:LP54=IH77)*(LQ3:LQ54="D"))+SUMPRODUCT((LM3:LM54=IH79)*(LP3:LP54=IH78)*(LQ3:LQ54="D"))+SUMPRODUCT((LM3:LM54=IH80)*(LP3:LP54=IH78)*(LQ3:LQ54="D"))+SUMPRODUCT((LM3:LM54=IH81)*(LP3:LP54=IH78)*(LQ3:LQ54="D"))+SUMPRODUCT((LM3:LM54=IH77)*(LP3:LP54=IH78)*(LQ3:LQ54="D"))</f>
        <v>0</v>
      </c>
      <c r="IK78" s="385">
        <f ca="1">SUMPRODUCT((LM3:LM54=IH78)*(LP3:LP54=IH79)*(LQ3:LQ54="L"))+SUMPRODUCT((LM3:LM54=IH78)*(LP3:LP54=IH80)*(LQ3:LQ54="L"))+SUMPRODUCT((LM3:LM54=IH78)*(LP3:LP54=IH81)*(LQ3:LQ54="L"))+SUMPRODUCT((LM3:LM54=IH78)*(LP3:LP54=IH77)*(LQ3:LQ54="L"))+SUMPRODUCT((LM3:LM54=IH79)*(LP3:LP54=IH78)*(LR3:LR54="L"))+SUMPRODUCT((LM3:LM54=IH80)*(LP3:LP54=IH78)*(LR3:LR54="L"))+SUMPRODUCT((LM3:LM54=IH81)*(LP3:LP54=IH78)*(LR3:LR54="L"))+SUMPRODUCT((LM3:LM54=IH77)*(LP3:LP54=IH78)*(LR3:LR54="L"))</f>
        <v>0</v>
      </c>
      <c r="IL78" s="385">
        <f ca="1">SUMPRODUCT((LM3:LM54=IH78)*(LP3:LP54=IH79)*LN3:LN54)+SUMPRODUCT((LM3:LM54=IH78)*(LP3:LP54=IH80)*LN3:LN54)+SUMPRODUCT((LM3:LM54=IH78)*(LP3:LP54=IH81)*LN3:LN54)+SUMPRODUCT((LM3:LM54=IH78)*(LP3:LP54=IH77)*LN3:LN54)+SUMPRODUCT((LM3:LM54=IH79)*(LP3:LP54=IH78)*LO3:LO54)+SUMPRODUCT((LM3:LM54=IH80)*(LP3:LP54=IH78)*LO3:LO54)+SUMPRODUCT((LM3:LM54=IH81)*(LP3:LP54=IH78)*LO3:LO54)+SUMPRODUCT((LM3:LM54=IH77)*(LP3:LP54=IH78)*LO3:LO54)</f>
        <v>0</v>
      </c>
      <c r="IM78" s="385">
        <f ca="1">SUMPRODUCT((LM3:LM54=IH78)*(LP3:LP54=IH79)*LO3:LO54)+SUMPRODUCT((LM3:LM54=IH78)*(LP3:LP54=IH80)*LO3:LO54)+SUMPRODUCT((LM3:LM54=IH78)*(LP3:LP54=IH81)*LO3:LO54)+SUMPRODUCT((LM3:LM54=IH78)*(LP3:LP54=IH77)*LO3:LO54)+SUMPRODUCT((LM3:LM54=IH79)*(LP3:LP54=IH78)*LN3:LN54)+SUMPRODUCT((LM3:LM54=IH80)*(LP3:LP54=IH78)*LN3:LN54)+SUMPRODUCT((LM3:LM54=IH81)*(LP3:LP54=IH78)*LN3:LN54)+SUMPRODUCT((LM3:LM54=IH77)*(LP3:LP54=IH78)*LN3:LN54)</f>
        <v>0</v>
      </c>
      <c r="IN78" s="385">
        <f t="shared" ca="1" si="6935"/>
        <v>1000</v>
      </c>
      <c r="IO78" s="385">
        <f t="shared" ca="1" si="6936"/>
        <v>0</v>
      </c>
      <c r="IP78" s="385">
        <f ca="1">IF(IH78&lt;&gt;"",VLOOKUP(IH78,HO4:HU52,7,FALSE),"")</f>
        <v>1000</v>
      </c>
      <c r="IQ78" s="385">
        <f ca="1">IF(IH78&lt;&gt;"",VLOOKUP(IH78,HO4:HU52,5,FALSE),"")</f>
        <v>0</v>
      </c>
      <c r="IR78" s="385">
        <f ca="1">IF(IH78&lt;&gt;"",VLOOKUP(IH78,HO4:HW52,9,FALSE),"")</f>
        <v>13</v>
      </c>
      <c r="IS78" s="385">
        <f t="shared" ca="1" si="6937"/>
        <v>0</v>
      </c>
      <c r="IT78" s="385">
        <f t="shared" ref="IT78" ca="1" si="7051">IF(IH78&lt;&gt;"",RANK(IS78,IS77:IS80),"")</f>
        <v>1</v>
      </c>
      <c r="IU78" s="385">
        <f t="shared" ref="IU78" ca="1" si="7052">IF(IH78&lt;&gt;"",SUMPRODUCT((IS77:IS80=IS78)*(IN77:IN80&gt;IN78)),"")</f>
        <v>0</v>
      </c>
      <c r="IV78" s="385">
        <f t="shared" ref="IV78" ca="1" si="7053">IF(IH78&lt;&gt;"",SUMPRODUCT((IS77:IS80=IS78)*(IN77:IN80=IN78)*(IL77:IL80&gt;IL78)),"")</f>
        <v>0</v>
      </c>
      <c r="IW78" s="385">
        <f t="shared" ref="IW78" ca="1" si="7054">IF(IH78&lt;&gt;"",SUMPRODUCT((IS77:IS80=IS78)*(IN77:IN80=IN78)*(IL77:IL80=IL78)*(IP77:IP80&gt;IP78)),"")</f>
        <v>0</v>
      </c>
      <c r="IX78" s="385">
        <f t="shared" ref="IX78" ca="1" si="7055">IF(IH78&lt;&gt;"",SUMPRODUCT((IS77:IS80=IS78)*(IN77:IN80=IN78)*(IL77:IL80=IL78)*(IP77:IP80=IP78)*(IQ77:IQ80&gt;IQ78)),"")</f>
        <v>0</v>
      </c>
      <c r="IY78" s="385">
        <f t="shared" ref="IY78" ca="1" si="7056">IF(IH78&lt;&gt;"",SUMPRODUCT((IS77:IS80=IS78)*(IN77:IN80=IN78)*(IL77:IL80=IL78)*(IP77:IP80=IP78)*(IQ77:IQ80=IQ78)*(IR77:IR80&gt;IR78)),"")</f>
        <v>2</v>
      </c>
      <c r="IZ78" s="385">
        <f t="shared" ca="1" si="6944"/>
        <v>3</v>
      </c>
      <c r="JA78" s="385" t="str">
        <f t="shared" ref="JA78" ca="1" si="7057">IF(JB26&lt;&gt;"",SUMPRODUCT((JI25:JI28=JI26)*(JH25:JH28=JH26)*(JF25:JF28=JF26)*(JG25:JG28=JG26)),"")</f>
        <v/>
      </c>
      <c r="JB78" s="385" t="str">
        <f t="shared" ref="JB78" ca="1" si="7058">IF(AND(JA78&lt;&gt;"",JA78&gt;1),JB26,"")</f>
        <v/>
      </c>
      <c r="JC78" s="385">
        <f ca="1">SUMPRODUCT((LM3:LM54=JB78)*(LP3:LP54=JB79)*(LQ3:LQ54="W"))+SUMPRODUCT((LM3:LM54=JB78)*(LP3:LP54=JB80)*(LQ3:LQ54="W"))+SUMPRODUCT((LM3:LM54=JB78)*(LP3:LP54=JB81)*(LQ3:LQ54="W"))+SUMPRODUCT((LM3:LM54=JB79)*(LP3:LP54=JB78)*(LR3:LR54="W"))+SUMPRODUCT((LM3:LM54=JB80)*(LP3:LP54=JB78)*(LR3:LR54="W"))+SUMPRODUCT((LM3:LM54=JB81)*(LP3:LP54=JB78)*(LR3:LR54="W"))</f>
        <v>0</v>
      </c>
      <c r="JD78" s="385">
        <f ca="1">SUMPRODUCT((LM3:LM54=JB78)*(LP3:LP54=JB79)*(LQ3:LQ54="D"))+SUMPRODUCT((LM3:LM54=JB78)*(LP3:LP54=JB80)*(LQ3:LQ54="D"))+SUMPRODUCT((LM3:LM54=JB78)*(LP3:LP54=JB81)*(LQ3:LQ54="D"))+SUMPRODUCT((LM3:LM54=JB79)*(LP3:LP54=JB78)*(LQ3:LQ54="D"))+SUMPRODUCT((LM3:LM54=JB80)*(LP3:LP54=JB78)*(LQ3:LQ54="D"))+SUMPRODUCT((LM3:LM54=JB81)*(LP3:LP54=JB78)*(LQ3:LQ54="D"))</f>
        <v>0</v>
      </c>
      <c r="JE78" s="385">
        <f ca="1">SUMPRODUCT((LM3:LM54=JB78)*(LP3:LP54=JB79)*(LQ3:LQ54="L"))+SUMPRODUCT((LM3:LM54=JB78)*(LP3:LP54=JB80)*(LQ3:LQ54="L"))+SUMPRODUCT((LM3:LM54=JB78)*(LP3:LP54=JB81)*(LQ3:LQ54="L"))+SUMPRODUCT((LM3:LM54=JB79)*(LP3:LP54=JB78)*(LR3:LR54="L"))+SUMPRODUCT((LM3:LM54=JB80)*(LP3:LP54=JB78)*(LR3:LR54="L"))+SUMPRODUCT((LM3:LM54=JB81)*(LP3:LP54=JB78)*(LR3:LR54="L"))</f>
        <v>0</v>
      </c>
      <c r="JF78" s="385">
        <f ca="1">SUMPRODUCT((LM3:LM54=JB78)*(LP3:LP54=JB79)*LN3:LN54)+SUMPRODUCT((LM3:LM54=JB78)*(LP3:LP54=JB80)*LN3:LN54)+SUMPRODUCT((LM3:LM54=JB78)*(LP3:LP54=JB81)*LN3:LN54)+SUMPRODUCT((LM3:LM54=JB78)*(LP3:LP54=JB77)*LN3:LN54)+SUMPRODUCT((LM3:LM54=JB79)*(LP3:LP54=JB78)*LO3:LO54)+SUMPRODUCT((LM3:LM54=JB80)*(LP3:LP54=JB78)*LO3:LO54)+SUMPRODUCT((LM3:LM54=JB81)*(LP3:LP54=JB78)*LO3:LO54)+SUMPRODUCT((LM3:LM54=JB77)*(LP3:LP54=JB78)*LO3:LO54)</f>
        <v>0</v>
      </c>
      <c r="JG78" s="385">
        <f ca="1">SUMPRODUCT((LM3:LM54=JB78)*(LP3:LP54=JB79)*LO3:LO54)+SUMPRODUCT((LM3:LM54=JB78)*(LP3:LP54=JB80)*LO3:LO54)+SUMPRODUCT((LM3:LM54=JB78)*(LP3:LP54=JB81)*LO3:LO54)+SUMPRODUCT((LM3:LM54=JB78)*(LP3:LP54=JB77)*LO3:LO54)+SUMPRODUCT((LM3:LM54=JB79)*(LP3:LP54=JB78)*LN3:LN54)+SUMPRODUCT((LM3:LM54=JB80)*(LP3:LP54=JB78)*LN3:LN54)+SUMPRODUCT((LM3:LM54=JB81)*(LP3:LP54=JB78)*LN3:LN54)+SUMPRODUCT((LM3:LM54=JB77)*(LP3:LP54=JB78)*LN3:LN54)</f>
        <v>0</v>
      </c>
      <c r="JH78" s="385">
        <f t="shared" ref="JH78:JH80" ca="1" si="7059">JF78-JG78+1000</f>
        <v>1000</v>
      </c>
      <c r="JI78" s="385" t="str">
        <f t="shared" ref="JI78:JI80" ca="1" si="7060">IF(JB78&lt;&gt;"",JC78*3+JD78*1,"")</f>
        <v/>
      </c>
      <c r="JJ78" s="385" t="str">
        <f ca="1">IF(JB78&lt;&gt;"",VLOOKUP(JB78,HO4:HU52,7,FALSE),"")</f>
        <v/>
      </c>
      <c r="JK78" s="385" t="str">
        <f ca="1">IF(JB78&lt;&gt;"",VLOOKUP(JB78,HO4:HU52,5,FALSE),"")</f>
        <v/>
      </c>
      <c r="JL78" s="385" t="str">
        <f ca="1">IF(JB78&lt;&gt;"",VLOOKUP(JB78,HO4:HW52,9,FALSE),"")</f>
        <v/>
      </c>
      <c r="JM78" s="385" t="str">
        <f t="shared" ref="JM78:JM80" ca="1" si="7061">JI78</f>
        <v/>
      </c>
      <c r="JN78" s="385" t="str">
        <f t="shared" ref="JN78" ca="1" si="7062">IF(JB78&lt;&gt;"",RANK(JM78,JM77:JM80),"")</f>
        <v/>
      </c>
      <c r="JO78" s="385" t="str">
        <f t="shared" ref="JO78" ca="1" si="7063">IF(JB78&lt;&gt;"",SUMPRODUCT((JM77:JM80=JM78)*(JH77:JH80&gt;JH78)),"")</f>
        <v/>
      </c>
      <c r="JP78" s="385" t="str">
        <f t="shared" ref="JP78" ca="1" si="7064">IF(JB78&lt;&gt;"",SUMPRODUCT((JM77:JM80=JM78)*(JH77:JH80=JH78)*(JF77:JF80&gt;JF78)),"")</f>
        <v/>
      </c>
      <c r="JQ78" s="385" t="str">
        <f t="shared" ref="JQ78" ca="1" si="7065">IF(JB78&lt;&gt;"",SUMPRODUCT((JM77:JM80=JM78)*(JH77:JH80=JH78)*(JF77:JF80=JF78)*(JJ77:JJ80&gt;JJ78)),"")</f>
        <v/>
      </c>
      <c r="JR78" s="385" t="str">
        <f t="shared" ref="JR78" ca="1" si="7066">IF(JB78&lt;&gt;"",SUMPRODUCT((JM77:JM80=JM78)*(JH77:JH80=JH78)*(JF77:JF80=JF78)*(JJ77:JJ80=JJ78)*(JK77:JK80&gt;JK78)),"")</f>
        <v/>
      </c>
      <c r="JS78" s="385" t="str">
        <f t="shared" ref="JS78" ca="1" si="7067">IF(JB78&lt;&gt;"",SUMPRODUCT((JM77:JM80=JM78)*(JH77:JH80=JH78)*(JF77:JF80=JF78)*(JJ77:JJ80=JJ78)*(JK77:JK80=JK78)*(JL77:JL80&gt;JL78)),"")</f>
        <v/>
      </c>
      <c r="JT78" s="385" t="str">
        <f t="shared" ref="JT78:JT80" ca="1" si="7068">IF(JB78&lt;&gt;"",SUM(JN78:JS78)+1,"")</f>
        <v/>
      </c>
      <c r="MB78" s="385">
        <f ca="1">IF(COUNTIF(MB25:MB28,4)=4,1,SUMPRODUCT((MB25:MB28=MB26)*(MA25:MA28=MA26)*(LY25:LY28&gt;LY26))+1)</f>
        <v>1</v>
      </c>
      <c r="MM78" s="385">
        <f t="shared" ref="MM78" ca="1" si="7069">IF(MN26&lt;&gt;"",SUMPRODUCT((MU25:MU28=MU26)*(MT25:MT28=MT26)*(MR25:MR28=MR26)*(MS25:MS28=MS26)),"")</f>
        <v>4</v>
      </c>
      <c r="MN78" s="385" t="str">
        <f t="shared" ref="MN78" ca="1" si="7070">IF(AND(MM78&lt;&gt;"",MM78&gt;1),MN26,"")</f>
        <v>Netherlands</v>
      </c>
      <c r="MO78" s="385">
        <f ca="1">SUMPRODUCT((PS3:PS54=MN78)*(PV3:PV54=MN79)*(PW3:PW54="W"))+SUMPRODUCT((PS3:PS54=MN78)*(PV3:PV54=MN80)*(PW3:PW54="W"))+SUMPRODUCT((PS3:PS54=MN78)*(PV3:PV54=MN81)*(PW3:PW54="W"))+SUMPRODUCT((PS3:PS54=MN78)*(PV3:PV54=MN77)*(PW3:PW54="W"))+SUMPRODUCT((PS3:PS54=MN79)*(PV3:PV54=MN78)*(PX3:PX54="W"))+SUMPRODUCT((PS3:PS54=MN80)*(PV3:PV54=MN78)*(PX3:PX54="W"))+SUMPRODUCT((PS3:PS54=MN81)*(PV3:PV54=MN78)*(PX3:PX54="W"))+SUMPRODUCT((PS3:PS54=MN77)*(PV3:PV54=MN78)*(PX3:PX54="W"))</f>
        <v>0</v>
      </c>
      <c r="MP78" s="385">
        <f ca="1">SUMPRODUCT((PS3:PS54=MN78)*(PV3:PV54=MN79)*(PW3:PW54="D"))+SUMPRODUCT((PS3:PS54=MN78)*(PV3:PV54=MN80)*(PW3:PW54="D"))+SUMPRODUCT((PS3:PS54=MN78)*(PV3:PV54=MN81)*(PW3:PW54="D"))+SUMPRODUCT((PS3:PS54=MN78)*(PV3:PV54=MN77)*(PW3:PW54="D"))+SUMPRODUCT((PS3:PS54=MN79)*(PV3:PV54=MN78)*(PW3:PW54="D"))+SUMPRODUCT((PS3:PS54=MN80)*(PV3:PV54=MN78)*(PW3:PW54="D"))+SUMPRODUCT((PS3:PS54=MN81)*(PV3:PV54=MN78)*(PW3:PW54="D"))+SUMPRODUCT((PS3:PS54=MN77)*(PV3:PV54=MN78)*(PW3:PW54="D"))</f>
        <v>0</v>
      </c>
      <c r="MQ78" s="385">
        <f ca="1">SUMPRODUCT((PS3:PS54=MN78)*(PV3:PV54=MN79)*(PW3:PW54="L"))+SUMPRODUCT((PS3:PS54=MN78)*(PV3:PV54=MN80)*(PW3:PW54="L"))+SUMPRODUCT((PS3:PS54=MN78)*(PV3:PV54=MN81)*(PW3:PW54="L"))+SUMPRODUCT((PS3:PS54=MN78)*(PV3:PV54=MN77)*(PW3:PW54="L"))+SUMPRODUCT((PS3:PS54=MN79)*(PV3:PV54=MN78)*(PX3:PX54="L"))+SUMPRODUCT((PS3:PS54=MN80)*(PV3:PV54=MN78)*(PX3:PX54="L"))+SUMPRODUCT((PS3:PS54=MN81)*(PV3:PV54=MN78)*(PX3:PX54="L"))+SUMPRODUCT((PS3:PS54=MN77)*(PV3:PV54=MN78)*(PX3:PX54="L"))</f>
        <v>0</v>
      </c>
      <c r="MR78" s="385">
        <f ca="1">SUMPRODUCT((PS3:PS54=MN78)*(PV3:PV54=MN79)*PT3:PT54)+SUMPRODUCT((PS3:PS54=MN78)*(PV3:PV54=MN80)*PT3:PT54)+SUMPRODUCT((PS3:PS54=MN78)*(PV3:PV54=MN81)*PT3:PT54)+SUMPRODUCT((PS3:PS54=MN78)*(PV3:PV54=MN77)*PT3:PT54)+SUMPRODUCT((PS3:PS54=MN79)*(PV3:PV54=MN78)*PU3:PU54)+SUMPRODUCT((PS3:PS54=MN80)*(PV3:PV54=MN78)*PU3:PU54)+SUMPRODUCT((PS3:PS54=MN81)*(PV3:PV54=MN78)*PU3:PU54)+SUMPRODUCT((PS3:PS54=MN77)*(PV3:PV54=MN78)*PU3:PU54)</f>
        <v>0</v>
      </c>
      <c r="MS78" s="385">
        <f ca="1">SUMPRODUCT((PS3:PS54=MN78)*(PV3:PV54=MN79)*PU3:PU54)+SUMPRODUCT((PS3:PS54=MN78)*(PV3:PV54=MN80)*PU3:PU54)+SUMPRODUCT((PS3:PS54=MN78)*(PV3:PV54=MN81)*PU3:PU54)+SUMPRODUCT((PS3:PS54=MN78)*(PV3:PV54=MN77)*PU3:PU54)+SUMPRODUCT((PS3:PS54=MN79)*(PV3:PV54=MN78)*PT3:PT54)+SUMPRODUCT((PS3:PS54=MN80)*(PV3:PV54=MN78)*PT3:PT54)+SUMPRODUCT((PS3:PS54=MN81)*(PV3:PV54=MN78)*PT3:PT54)+SUMPRODUCT((PS3:PS54=MN77)*(PV3:PV54=MN78)*PT3:PT54)</f>
        <v>0</v>
      </c>
      <c r="MT78" s="385">
        <f t="shared" ca="1" si="6947"/>
        <v>1000</v>
      </c>
      <c r="MU78" s="385">
        <f t="shared" ca="1" si="6948"/>
        <v>0</v>
      </c>
      <c r="MV78" s="385">
        <f ca="1">IF(MN78&lt;&gt;"",VLOOKUP(MN78,LU4:MA52,7,FALSE),"")</f>
        <v>1000</v>
      </c>
      <c r="MW78" s="385">
        <f ca="1">IF(MN78&lt;&gt;"",VLOOKUP(MN78,LU4:MA52,5,FALSE),"")</f>
        <v>0</v>
      </c>
      <c r="MX78" s="385">
        <f ca="1">IF(MN78&lt;&gt;"",VLOOKUP(MN78,LU4:MC52,9,FALSE),"")</f>
        <v>13</v>
      </c>
      <c r="MY78" s="385">
        <f t="shared" ca="1" si="6949"/>
        <v>0</v>
      </c>
      <c r="MZ78" s="385">
        <f t="shared" ref="MZ78" ca="1" si="7071">IF(MN78&lt;&gt;"",RANK(MY78,MY77:MY80),"")</f>
        <v>1</v>
      </c>
      <c r="NA78" s="385">
        <f t="shared" ref="NA78" ca="1" si="7072">IF(MN78&lt;&gt;"",SUMPRODUCT((MY77:MY80=MY78)*(MT77:MT80&gt;MT78)),"")</f>
        <v>0</v>
      </c>
      <c r="NB78" s="385">
        <f t="shared" ref="NB78" ca="1" si="7073">IF(MN78&lt;&gt;"",SUMPRODUCT((MY77:MY80=MY78)*(MT77:MT80=MT78)*(MR77:MR80&gt;MR78)),"")</f>
        <v>0</v>
      </c>
      <c r="NC78" s="385">
        <f t="shared" ref="NC78" ca="1" si="7074">IF(MN78&lt;&gt;"",SUMPRODUCT((MY77:MY80=MY78)*(MT77:MT80=MT78)*(MR77:MR80=MR78)*(MV77:MV80&gt;MV78)),"")</f>
        <v>0</v>
      </c>
      <c r="ND78" s="385">
        <f t="shared" ref="ND78" ca="1" si="7075">IF(MN78&lt;&gt;"",SUMPRODUCT((MY77:MY80=MY78)*(MT77:MT80=MT78)*(MR77:MR80=MR78)*(MV77:MV80=MV78)*(MW77:MW80&gt;MW78)),"")</f>
        <v>0</v>
      </c>
      <c r="NE78" s="385">
        <f t="shared" ref="NE78" ca="1" si="7076">IF(MN78&lt;&gt;"",SUMPRODUCT((MY77:MY80=MY78)*(MT77:MT80=MT78)*(MR77:MR80=MR78)*(MV77:MV80=MV78)*(MW77:MW80=MW78)*(MX77:MX80&gt;MX78)),"")</f>
        <v>2</v>
      </c>
      <c r="NF78" s="385">
        <f t="shared" ca="1" si="6956"/>
        <v>3</v>
      </c>
      <c r="NG78" s="385" t="str">
        <f t="shared" ref="NG78" ca="1" si="7077">IF(NH26&lt;&gt;"",SUMPRODUCT((NO25:NO28=NO26)*(NN25:NN28=NN26)*(NL25:NL28=NL26)*(NM25:NM28=NM26)),"")</f>
        <v/>
      </c>
      <c r="NH78" s="385" t="str">
        <f t="shared" ref="NH78" ca="1" si="7078">IF(AND(NG78&lt;&gt;"",NG78&gt;1),NH26,"")</f>
        <v/>
      </c>
      <c r="NI78" s="385">
        <f ca="1">SUMPRODUCT((PS3:PS54=NH78)*(PV3:PV54=NH79)*(PW3:PW54="W"))+SUMPRODUCT((PS3:PS54=NH78)*(PV3:PV54=NH80)*(PW3:PW54="W"))+SUMPRODUCT((PS3:PS54=NH78)*(PV3:PV54=NH81)*(PW3:PW54="W"))+SUMPRODUCT((PS3:PS54=NH79)*(PV3:PV54=NH78)*(PX3:PX54="W"))+SUMPRODUCT((PS3:PS54=NH80)*(PV3:PV54=NH78)*(PX3:PX54="W"))+SUMPRODUCT((PS3:PS54=NH81)*(PV3:PV54=NH78)*(PX3:PX54="W"))</f>
        <v>0</v>
      </c>
      <c r="NJ78" s="385">
        <f ca="1">SUMPRODUCT((PS3:PS54=NH78)*(PV3:PV54=NH79)*(PW3:PW54="D"))+SUMPRODUCT((PS3:PS54=NH78)*(PV3:PV54=NH80)*(PW3:PW54="D"))+SUMPRODUCT((PS3:PS54=NH78)*(PV3:PV54=NH81)*(PW3:PW54="D"))+SUMPRODUCT((PS3:PS54=NH79)*(PV3:PV54=NH78)*(PW3:PW54="D"))+SUMPRODUCT((PS3:PS54=NH80)*(PV3:PV54=NH78)*(PW3:PW54="D"))+SUMPRODUCT((PS3:PS54=NH81)*(PV3:PV54=NH78)*(PW3:PW54="D"))</f>
        <v>0</v>
      </c>
      <c r="NK78" s="385">
        <f ca="1">SUMPRODUCT((PS3:PS54=NH78)*(PV3:PV54=NH79)*(PW3:PW54="L"))+SUMPRODUCT((PS3:PS54=NH78)*(PV3:PV54=NH80)*(PW3:PW54="L"))+SUMPRODUCT((PS3:PS54=NH78)*(PV3:PV54=NH81)*(PW3:PW54="L"))+SUMPRODUCT((PS3:PS54=NH79)*(PV3:PV54=NH78)*(PX3:PX54="L"))+SUMPRODUCT((PS3:PS54=NH80)*(PV3:PV54=NH78)*(PX3:PX54="L"))+SUMPRODUCT((PS3:PS54=NH81)*(PV3:PV54=NH78)*(PX3:PX54="L"))</f>
        <v>0</v>
      </c>
      <c r="NL78" s="385">
        <f ca="1">SUMPRODUCT((PS3:PS54=NH78)*(PV3:PV54=NH79)*PT3:PT54)+SUMPRODUCT((PS3:PS54=NH78)*(PV3:PV54=NH80)*PT3:PT54)+SUMPRODUCT((PS3:PS54=NH78)*(PV3:PV54=NH81)*PT3:PT54)+SUMPRODUCT((PS3:PS54=NH78)*(PV3:PV54=NH77)*PT3:PT54)+SUMPRODUCT((PS3:PS54=NH79)*(PV3:PV54=NH78)*PU3:PU54)+SUMPRODUCT((PS3:PS54=NH80)*(PV3:PV54=NH78)*PU3:PU54)+SUMPRODUCT((PS3:PS54=NH81)*(PV3:PV54=NH78)*PU3:PU54)+SUMPRODUCT((PS3:PS54=NH77)*(PV3:PV54=NH78)*PU3:PU54)</f>
        <v>0</v>
      </c>
      <c r="NM78" s="385">
        <f ca="1">SUMPRODUCT((PS3:PS54=NH78)*(PV3:PV54=NH79)*PU3:PU54)+SUMPRODUCT((PS3:PS54=NH78)*(PV3:PV54=NH80)*PU3:PU54)+SUMPRODUCT((PS3:PS54=NH78)*(PV3:PV54=NH81)*PU3:PU54)+SUMPRODUCT((PS3:PS54=NH78)*(PV3:PV54=NH77)*PU3:PU54)+SUMPRODUCT((PS3:PS54=NH79)*(PV3:PV54=NH78)*PT3:PT54)+SUMPRODUCT((PS3:PS54=NH80)*(PV3:PV54=NH78)*PT3:PT54)+SUMPRODUCT((PS3:PS54=NH81)*(PV3:PV54=NH78)*PT3:PT54)+SUMPRODUCT((PS3:PS54=NH77)*(PV3:PV54=NH78)*PT3:PT54)</f>
        <v>0</v>
      </c>
      <c r="NN78" s="385">
        <f t="shared" ref="NN78:NN80" ca="1" si="7079">NL78-NM78+1000</f>
        <v>1000</v>
      </c>
      <c r="NO78" s="385" t="str">
        <f t="shared" ref="NO78:NO80" ca="1" si="7080">IF(NH78&lt;&gt;"",NI78*3+NJ78*1,"")</f>
        <v/>
      </c>
      <c r="NP78" s="385" t="str">
        <f ca="1">IF(NH78&lt;&gt;"",VLOOKUP(NH78,LU4:MA52,7,FALSE),"")</f>
        <v/>
      </c>
      <c r="NQ78" s="385" t="str">
        <f ca="1">IF(NH78&lt;&gt;"",VLOOKUP(NH78,LU4:MA52,5,FALSE),"")</f>
        <v/>
      </c>
      <c r="NR78" s="385" t="str">
        <f ca="1">IF(NH78&lt;&gt;"",VLOOKUP(NH78,LU4:MC52,9,FALSE),"")</f>
        <v/>
      </c>
      <c r="NS78" s="385" t="str">
        <f t="shared" ref="NS78:NS80" ca="1" si="7081">NO78</f>
        <v/>
      </c>
      <c r="NT78" s="385" t="str">
        <f t="shared" ref="NT78" ca="1" si="7082">IF(NH78&lt;&gt;"",RANK(NS78,NS77:NS80),"")</f>
        <v/>
      </c>
      <c r="NU78" s="385" t="str">
        <f t="shared" ref="NU78" ca="1" si="7083">IF(NH78&lt;&gt;"",SUMPRODUCT((NS77:NS80=NS78)*(NN77:NN80&gt;NN78)),"")</f>
        <v/>
      </c>
      <c r="NV78" s="385" t="str">
        <f t="shared" ref="NV78" ca="1" si="7084">IF(NH78&lt;&gt;"",SUMPRODUCT((NS77:NS80=NS78)*(NN77:NN80=NN78)*(NL77:NL80&gt;NL78)),"")</f>
        <v/>
      </c>
      <c r="NW78" s="385" t="str">
        <f t="shared" ref="NW78" ca="1" si="7085">IF(NH78&lt;&gt;"",SUMPRODUCT((NS77:NS80=NS78)*(NN77:NN80=NN78)*(NL77:NL80=NL78)*(NP77:NP80&gt;NP78)),"")</f>
        <v/>
      </c>
      <c r="NX78" s="385" t="str">
        <f t="shared" ref="NX78" ca="1" si="7086">IF(NH78&lt;&gt;"",SUMPRODUCT((NS77:NS80=NS78)*(NN77:NN80=NN78)*(NL77:NL80=NL78)*(NP77:NP80=NP78)*(NQ77:NQ80&gt;NQ78)),"")</f>
        <v/>
      </c>
      <c r="NY78" s="385" t="str">
        <f t="shared" ref="NY78" ca="1" si="7087">IF(NH78&lt;&gt;"",SUMPRODUCT((NS77:NS80=NS78)*(NN77:NN80=NN78)*(NL77:NL80=NL78)*(NP77:NP80=NP78)*(NQ77:NQ80=NQ78)*(NR77:NR80&gt;NR78)),"")</f>
        <v/>
      </c>
      <c r="NZ78" s="385" t="str">
        <f t="shared" ref="NZ78:NZ80" ca="1" si="7088">IF(NH78&lt;&gt;"",SUM(NT78:NY78)+1,"")</f>
        <v/>
      </c>
      <c r="QH78" s="385">
        <f ca="1">IF(COUNTIF(QH25:QH28,4)=4,1,SUMPRODUCT((QH25:QH28=QH26)*(QG25:QG28=QG26)*(QE25:QE28&gt;QE26))+1)</f>
        <v>1</v>
      </c>
      <c r="QS78" s="385">
        <f t="shared" ref="QS78" ca="1" si="7089">IF(QT26&lt;&gt;"",SUMPRODUCT((RA25:RA28=RA26)*(QZ25:QZ28=QZ26)*(QX25:QX28=QX26)*(QY25:QY28=QY26)),"")</f>
        <v>4</v>
      </c>
      <c r="QT78" s="385" t="str">
        <f t="shared" ref="QT78" ca="1" si="7090">IF(AND(QS78&lt;&gt;"",QS78&gt;1),QT26,"")</f>
        <v>Netherlands</v>
      </c>
      <c r="QU78" s="385">
        <f ca="1">SUMPRODUCT((TY3:TY54=QT78)*(UB3:UB54=QT79)*(UC3:UC54="W"))+SUMPRODUCT((TY3:TY54=QT78)*(UB3:UB54=QT80)*(UC3:UC54="W"))+SUMPRODUCT((TY3:TY54=QT78)*(UB3:UB54=QT81)*(UC3:UC54="W"))+SUMPRODUCT((TY3:TY54=QT78)*(UB3:UB54=QT77)*(UC3:UC54="W"))+SUMPRODUCT((TY3:TY54=QT79)*(UB3:UB54=QT78)*(UD3:UD54="W"))+SUMPRODUCT((TY3:TY54=QT80)*(UB3:UB54=QT78)*(UD3:UD54="W"))+SUMPRODUCT((TY3:TY54=QT81)*(UB3:UB54=QT78)*(UD3:UD54="W"))+SUMPRODUCT((TY3:TY54=QT77)*(UB3:UB54=QT78)*(UD3:UD54="W"))</f>
        <v>0</v>
      </c>
      <c r="QV78" s="385">
        <f ca="1">SUMPRODUCT((TY3:TY54=QT78)*(UB3:UB54=QT79)*(UC3:UC54="D"))+SUMPRODUCT((TY3:TY54=QT78)*(UB3:UB54=QT80)*(UC3:UC54="D"))+SUMPRODUCT((TY3:TY54=QT78)*(UB3:UB54=QT81)*(UC3:UC54="D"))+SUMPRODUCT((TY3:TY54=QT78)*(UB3:UB54=QT77)*(UC3:UC54="D"))+SUMPRODUCT((TY3:TY54=QT79)*(UB3:UB54=QT78)*(UC3:UC54="D"))+SUMPRODUCT((TY3:TY54=QT80)*(UB3:UB54=QT78)*(UC3:UC54="D"))+SUMPRODUCT((TY3:TY54=QT81)*(UB3:UB54=QT78)*(UC3:UC54="D"))+SUMPRODUCT((TY3:TY54=QT77)*(UB3:UB54=QT78)*(UC3:UC54="D"))</f>
        <v>0</v>
      </c>
      <c r="QW78" s="385">
        <f ca="1">SUMPRODUCT((TY3:TY54=QT78)*(UB3:UB54=QT79)*(UC3:UC54="L"))+SUMPRODUCT((TY3:TY54=QT78)*(UB3:UB54=QT80)*(UC3:UC54="L"))+SUMPRODUCT((TY3:TY54=QT78)*(UB3:UB54=QT81)*(UC3:UC54="L"))+SUMPRODUCT((TY3:TY54=QT78)*(UB3:UB54=QT77)*(UC3:UC54="L"))+SUMPRODUCT((TY3:TY54=QT79)*(UB3:UB54=QT78)*(UD3:UD54="L"))+SUMPRODUCT((TY3:TY54=QT80)*(UB3:UB54=QT78)*(UD3:UD54="L"))+SUMPRODUCT((TY3:TY54=QT81)*(UB3:UB54=QT78)*(UD3:UD54="L"))+SUMPRODUCT((TY3:TY54=QT77)*(UB3:UB54=QT78)*(UD3:UD54="L"))</f>
        <v>0</v>
      </c>
      <c r="QX78" s="385">
        <f ca="1">SUMPRODUCT((TY3:TY54=QT78)*(UB3:UB54=QT79)*TZ3:TZ54)+SUMPRODUCT((TY3:TY54=QT78)*(UB3:UB54=QT80)*TZ3:TZ54)+SUMPRODUCT((TY3:TY54=QT78)*(UB3:UB54=QT81)*TZ3:TZ54)+SUMPRODUCT((TY3:TY54=QT78)*(UB3:UB54=QT77)*TZ3:TZ54)+SUMPRODUCT((TY3:TY54=QT79)*(UB3:UB54=QT78)*UA3:UA54)+SUMPRODUCT((TY3:TY54=QT80)*(UB3:UB54=QT78)*UA3:UA54)+SUMPRODUCT((TY3:TY54=QT81)*(UB3:UB54=QT78)*UA3:UA54)+SUMPRODUCT((TY3:TY54=QT77)*(UB3:UB54=QT78)*UA3:UA54)</f>
        <v>0</v>
      </c>
      <c r="QY78" s="385">
        <f ca="1">SUMPRODUCT((TY3:TY54=QT78)*(UB3:UB54=QT79)*UA3:UA54)+SUMPRODUCT((TY3:TY54=QT78)*(UB3:UB54=QT80)*UA3:UA54)+SUMPRODUCT((TY3:TY54=QT78)*(UB3:UB54=QT81)*UA3:UA54)+SUMPRODUCT((TY3:TY54=QT78)*(UB3:UB54=QT77)*UA3:UA54)+SUMPRODUCT((TY3:TY54=QT79)*(UB3:UB54=QT78)*TZ3:TZ54)+SUMPRODUCT((TY3:TY54=QT80)*(UB3:UB54=QT78)*TZ3:TZ54)+SUMPRODUCT((TY3:TY54=QT81)*(UB3:UB54=QT78)*TZ3:TZ54)+SUMPRODUCT((TY3:TY54=QT77)*(UB3:UB54=QT78)*TZ3:TZ54)</f>
        <v>0</v>
      </c>
      <c r="QZ78" s="385">
        <f t="shared" ca="1" si="6959"/>
        <v>1000</v>
      </c>
      <c r="RA78" s="385">
        <f t="shared" ca="1" si="6960"/>
        <v>0</v>
      </c>
      <c r="RB78" s="385">
        <f ca="1">IF(QT78&lt;&gt;"",VLOOKUP(QT78,QA4:QG52,7,FALSE),"")</f>
        <v>1000</v>
      </c>
      <c r="RC78" s="385">
        <f ca="1">IF(QT78&lt;&gt;"",VLOOKUP(QT78,QA4:QG52,5,FALSE),"")</f>
        <v>0</v>
      </c>
      <c r="RD78" s="385">
        <f ca="1">IF(QT78&lt;&gt;"",VLOOKUP(QT78,QA4:QI52,9,FALSE),"")</f>
        <v>13</v>
      </c>
      <c r="RE78" s="385">
        <f t="shared" ca="1" si="6961"/>
        <v>0</v>
      </c>
      <c r="RF78" s="385">
        <f t="shared" ref="RF78" ca="1" si="7091">IF(QT78&lt;&gt;"",RANK(RE78,RE77:RE80),"")</f>
        <v>1</v>
      </c>
      <c r="RG78" s="385">
        <f t="shared" ref="RG78" ca="1" si="7092">IF(QT78&lt;&gt;"",SUMPRODUCT((RE77:RE80=RE78)*(QZ77:QZ80&gt;QZ78)),"")</f>
        <v>0</v>
      </c>
      <c r="RH78" s="385">
        <f t="shared" ref="RH78" ca="1" si="7093">IF(QT78&lt;&gt;"",SUMPRODUCT((RE77:RE80=RE78)*(QZ77:QZ80=QZ78)*(QX77:QX80&gt;QX78)),"")</f>
        <v>0</v>
      </c>
      <c r="RI78" s="385">
        <f t="shared" ref="RI78" ca="1" si="7094">IF(QT78&lt;&gt;"",SUMPRODUCT((RE77:RE80=RE78)*(QZ77:QZ80=QZ78)*(QX77:QX80=QX78)*(RB77:RB80&gt;RB78)),"")</f>
        <v>0</v>
      </c>
      <c r="RJ78" s="385">
        <f t="shared" ref="RJ78" ca="1" si="7095">IF(QT78&lt;&gt;"",SUMPRODUCT((RE77:RE80=RE78)*(QZ77:QZ80=QZ78)*(QX77:QX80=QX78)*(RB77:RB80=RB78)*(RC77:RC80&gt;RC78)),"")</f>
        <v>0</v>
      </c>
      <c r="RK78" s="385">
        <f t="shared" ref="RK78" ca="1" si="7096">IF(QT78&lt;&gt;"",SUMPRODUCT((RE77:RE80=RE78)*(QZ77:QZ80=QZ78)*(QX77:QX80=QX78)*(RB77:RB80=RB78)*(RC77:RC80=RC78)*(RD77:RD80&gt;RD78)),"")</f>
        <v>2</v>
      </c>
      <c r="RL78" s="385">
        <f t="shared" ca="1" si="6968"/>
        <v>3</v>
      </c>
      <c r="RM78" s="385" t="str">
        <f t="shared" ref="RM78" ca="1" si="7097">IF(RN26&lt;&gt;"",SUMPRODUCT((RU25:RU28=RU26)*(RT25:RT28=RT26)*(RR25:RR28=RR26)*(RS25:RS28=RS26)),"")</f>
        <v/>
      </c>
      <c r="RN78" s="385" t="str">
        <f t="shared" ref="RN78" ca="1" si="7098">IF(AND(RM78&lt;&gt;"",RM78&gt;1),RN26,"")</f>
        <v/>
      </c>
      <c r="RO78" s="385">
        <f ca="1">SUMPRODUCT((TY3:TY54=RN78)*(UB3:UB54=RN79)*(UC3:UC54="W"))+SUMPRODUCT((TY3:TY54=RN78)*(UB3:UB54=RN80)*(UC3:UC54="W"))+SUMPRODUCT((TY3:TY54=RN78)*(UB3:UB54=RN81)*(UC3:UC54="W"))+SUMPRODUCT((TY3:TY54=RN79)*(UB3:UB54=RN78)*(UD3:UD54="W"))+SUMPRODUCT((TY3:TY54=RN80)*(UB3:UB54=RN78)*(UD3:UD54="W"))+SUMPRODUCT((TY3:TY54=RN81)*(UB3:UB54=RN78)*(UD3:UD54="W"))</f>
        <v>0</v>
      </c>
      <c r="RP78" s="385">
        <f ca="1">SUMPRODUCT((TY3:TY54=RN78)*(UB3:UB54=RN79)*(UC3:UC54="D"))+SUMPRODUCT((TY3:TY54=RN78)*(UB3:UB54=RN80)*(UC3:UC54="D"))+SUMPRODUCT((TY3:TY54=RN78)*(UB3:UB54=RN81)*(UC3:UC54="D"))+SUMPRODUCT((TY3:TY54=RN79)*(UB3:UB54=RN78)*(UC3:UC54="D"))+SUMPRODUCT((TY3:TY54=RN80)*(UB3:UB54=RN78)*(UC3:UC54="D"))+SUMPRODUCT((TY3:TY54=RN81)*(UB3:UB54=RN78)*(UC3:UC54="D"))</f>
        <v>0</v>
      </c>
      <c r="RQ78" s="385">
        <f ca="1">SUMPRODUCT((TY3:TY54=RN78)*(UB3:UB54=RN79)*(UC3:UC54="L"))+SUMPRODUCT((TY3:TY54=RN78)*(UB3:UB54=RN80)*(UC3:UC54="L"))+SUMPRODUCT((TY3:TY54=RN78)*(UB3:UB54=RN81)*(UC3:UC54="L"))+SUMPRODUCT((TY3:TY54=RN79)*(UB3:UB54=RN78)*(UD3:UD54="L"))+SUMPRODUCT((TY3:TY54=RN80)*(UB3:UB54=RN78)*(UD3:UD54="L"))+SUMPRODUCT((TY3:TY54=RN81)*(UB3:UB54=RN78)*(UD3:UD54="L"))</f>
        <v>0</v>
      </c>
      <c r="RR78" s="385">
        <f ca="1">SUMPRODUCT((TY3:TY54=RN78)*(UB3:UB54=RN79)*TZ3:TZ54)+SUMPRODUCT((TY3:TY54=RN78)*(UB3:UB54=RN80)*TZ3:TZ54)+SUMPRODUCT((TY3:TY54=RN78)*(UB3:UB54=RN81)*TZ3:TZ54)+SUMPRODUCT((TY3:TY54=RN78)*(UB3:UB54=RN77)*TZ3:TZ54)+SUMPRODUCT((TY3:TY54=RN79)*(UB3:UB54=RN78)*UA3:UA54)+SUMPRODUCT((TY3:TY54=RN80)*(UB3:UB54=RN78)*UA3:UA54)+SUMPRODUCT((TY3:TY54=RN81)*(UB3:UB54=RN78)*UA3:UA54)+SUMPRODUCT((TY3:TY54=RN77)*(UB3:UB54=RN78)*UA3:UA54)</f>
        <v>0</v>
      </c>
      <c r="RS78" s="385">
        <f ca="1">SUMPRODUCT((TY3:TY54=RN78)*(UB3:UB54=RN79)*UA3:UA54)+SUMPRODUCT((TY3:TY54=RN78)*(UB3:UB54=RN80)*UA3:UA54)+SUMPRODUCT((TY3:TY54=RN78)*(UB3:UB54=RN81)*UA3:UA54)+SUMPRODUCT((TY3:TY54=RN78)*(UB3:UB54=RN77)*UA3:UA54)+SUMPRODUCT((TY3:TY54=RN79)*(UB3:UB54=RN78)*TZ3:TZ54)+SUMPRODUCT((TY3:TY54=RN80)*(UB3:UB54=RN78)*TZ3:TZ54)+SUMPRODUCT((TY3:TY54=RN81)*(UB3:UB54=RN78)*TZ3:TZ54)+SUMPRODUCT((TY3:TY54=RN77)*(UB3:UB54=RN78)*TZ3:TZ54)</f>
        <v>0</v>
      </c>
      <c r="RT78" s="385">
        <f t="shared" ref="RT78:RT80" ca="1" si="7099">RR78-RS78+1000</f>
        <v>1000</v>
      </c>
      <c r="RU78" s="385" t="str">
        <f t="shared" ref="RU78:RU80" ca="1" si="7100">IF(RN78&lt;&gt;"",RO78*3+RP78*1,"")</f>
        <v/>
      </c>
      <c r="RV78" s="385" t="str">
        <f ca="1">IF(RN78&lt;&gt;"",VLOOKUP(RN78,QA4:QG52,7,FALSE),"")</f>
        <v/>
      </c>
      <c r="RW78" s="385" t="str">
        <f ca="1">IF(RN78&lt;&gt;"",VLOOKUP(RN78,QA4:QG52,5,FALSE),"")</f>
        <v/>
      </c>
      <c r="RX78" s="385" t="str">
        <f ca="1">IF(RN78&lt;&gt;"",VLOOKUP(RN78,QA4:QI52,9,FALSE),"")</f>
        <v/>
      </c>
      <c r="RY78" s="385" t="str">
        <f t="shared" ref="RY78:RY80" ca="1" si="7101">RU78</f>
        <v/>
      </c>
      <c r="RZ78" s="385" t="str">
        <f t="shared" ref="RZ78" ca="1" si="7102">IF(RN78&lt;&gt;"",RANK(RY78,RY77:RY80),"")</f>
        <v/>
      </c>
      <c r="SA78" s="385" t="str">
        <f t="shared" ref="SA78" ca="1" si="7103">IF(RN78&lt;&gt;"",SUMPRODUCT((RY77:RY80=RY78)*(RT77:RT80&gt;RT78)),"")</f>
        <v/>
      </c>
      <c r="SB78" s="385" t="str">
        <f t="shared" ref="SB78" ca="1" si="7104">IF(RN78&lt;&gt;"",SUMPRODUCT((RY77:RY80=RY78)*(RT77:RT80=RT78)*(RR77:RR80&gt;RR78)),"")</f>
        <v/>
      </c>
      <c r="SC78" s="385" t="str">
        <f t="shared" ref="SC78" ca="1" si="7105">IF(RN78&lt;&gt;"",SUMPRODUCT((RY77:RY80=RY78)*(RT77:RT80=RT78)*(RR77:RR80=RR78)*(RV77:RV80&gt;RV78)),"")</f>
        <v/>
      </c>
      <c r="SD78" s="385" t="str">
        <f t="shared" ref="SD78" ca="1" si="7106">IF(RN78&lt;&gt;"",SUMPRODUCT((RY77:RY80=RY78)*(RT77:RT80=RT78)*(RR77:RR80=RR78)*(RV77:RV80=RV78)*(RW77:RW80&gt;RW78)),"")</f>
        <v/>
      </c>
      <c r="SE78" s="385" t="str">
        <f t="shared" ref="SE78" ca="1" si="7107">IF(RN78&lt;&gt;"",SUMPRODUCT((RY77:RY80=RY78)*(RT77:RT80=RT78)*(RR77:RR80=RR78)*(RV77:RV80=RV78)*(RW77:RW80=RW78)*(RX77:RX80&gt;RX78)),"")</f>
        <v/>
      </c>
      <c r="SF78" s="385" t="str">
        <f t="shared" ref="SF78:SF80" ca="1" si="7108">IF(RN78&lt;&gt;"",SUM(RZ78:SE78)+1,"")</f>
        <v/>
      </c>
      <c r="UN78" s="385">
        <f ca="1">IF(COUNTIF(UN25:UN28,4)=4,1,SUMPRODUCT((UN25:UN28=UN26)*(UM25:UM28=UM26)*(UK25:UK28&gt;UK26))+1)</f>
        <v>1</v>
      </c>
      <c r="UY78" s="385">
        <f t="shared" ref="UY78" ca="1" si="7109">IF(UZ26&lt;&gt;"",SUMPRODUCT((VG25:VG28=VG26)*(VF25:VF28=VF26)*(VD25:VD28=VD26)*(VE25:VE28=VE26)),"")</f>
        <v>4</v>
      </c>
      <c r="UZ78" s="385" t="str">
        <f t="shared" ref="UZ78" ca="1" si="7110">IF(AND(UY78&lt;&gt;"",UY78&gt;1),UZ26,"")</f>
        <v>Netherlands</v>
      </c>
      <c r="VA78" s="385">
        <f ca="1">SUMPRODUCT((YE3:YE54=UZ78)*(YH3:YH54=UZ79)*(YI3:YI54="W"))+SUMPRODUCT((YE3:YE54=UZ78)*(YH3:YH54=UZ80)*(YI3:YI54="W"))+SUMPRODUCT((YE3:YE54=UZ78)*(YH3:YH54=UZ81)*(YI3:YI54="W"))+SUMPRODUCT((YE3:YE54=UZ78)*(YH3:YH54=UZ77)*(YI3:YI54="W"))+SUMPRODUCT((YE3:YE54=UZ79)*(YH3:YH54=UZ78)*(YJ3:YJ54="W"))+SUMPRODUCT((YE3:YE54=UZ80)*(YH3:YH54=UZ78)*(YJ3:YJ54="W"))+SUMPRODUCT((YE3:YE54=UZ81)*(YH3:YH54=UZ78)*(YJ3:YJ54="W"))+SUMPRODUCT((YE3:YE54=UZ77)*(YH3:YH54=UZ78)*(YJ3:YJ54="W"))</f>
        <v>0</v>
      </c>
      <c r="VB78" s="385">
        <f ca="1">SUMPRODUCT((YE3:YE54=UZ78)*(YH3:YH54=UZ79)*(YI3:YI54="D"))+SUMPRODUCT((YE3:YE54=UZ78)*(YH3:YH54=UZ80)*(YI3:YI54="D"))+SUMPRODUCT((YE3:YE54=UZ78)*(YH3:YH54=UZ81)*(YI3:YI54="D"))+SUMPRODUCT((YE3:YE54=UZ78)*(YH3:YH54=UZ77)*(YI3:YI54="D"))+SUMPRODUCT((YE3:YE54=UZ79)*(YH3:YH54=UZ78)*(YI3:YI54="D"))+SUMPRODUCT((YE3:YE54=UZ80)*(YH3:YH54=UZ78)*(YI3:YI54="D"))+SUMPRODUCT((YE3:YE54=UZ81)*(YH3:YH54=UZ78)*(YI3:YI54="D"))+SUMPRODUCT((YE3:YE54=UZ77)*(YH3:YH54=UZ78)*(YI3:YI54="D"))</f>
        <v>0</v>
      </c>
      <c r="VC78" s="385">
        <f ca="1">SUMPRODUCT((YE3:YE54=UZ78)*(YH3:YH54=UZ79)*(YI3:YI54="L"))+SUMPRODUCT((YE3:YE54=UZ78)*(YH3:YH54=UZ80)*(YI3:YI54="L"))+SUMPRODUCT((YE3:YE54=UZ78)*(YH3:YH54=UZ81)*(YI3:YI54="L"))+SUMPRODUCT((YE3:YE54=UZ78)*(YH3:YH54=UZ77)*(YI3:YI54="L"))+SUMPRODUCT((YE3:YE54=UZ79)*(YH3:YH54=UZ78)*(YJ3:YJ54="L"))+SUMPRODUCT((YE3:YE54=UZ80)*(YH3:YH54=UZ78)*(YJ3:YJ54="L"))+SUMPRODUCT((YE3:YE54=UZ81)*(YH3:YH54=UZ78)*(YJ3:YJ54="L"))+SUMPRODUCT((YE3:YE54=UZ77)*(YH3:YH54=UZ78)*(YJ3:YJ54="L"))</f>
        <v>0</v>
      </c>
      <c r="VD78" s="385">
        <f ca="1">SUMPRODUCT((YE3:YE54=UZ78)*(YH3:YH54=UZ79)*YF3:YF54)+SUMPRODUCT((YE3:YE54=UZ78)*(YH3:YH54=UZ80)*YF3:YF54)+SUMPRODUCT((YE3:YE54=UZ78)*(YH3:YH54=UZ81)*YF3:YF54)+SUMPRODUCT((YE3:YE54=UZ78)*(YH3:YH54=UZ77)*YF3:YF54)+SUMPRODUCT((YE3:YE54=UZ79)*(YH3:YH54=UZ78)*YG3:YG54)+SUMPRODUCT((YE3:YE54=UZ80)*(YH3:YH54=UZ78)*YG3:YG54)+SUMPRODUCT((YE3:YE54=UZ81)*(YH3:YH54=UZ78)*YG3:YG54)+SUMPRODUCT((YE3:YE54=UZ77)*(YH3:YH54=UZ78)*YG3:YG54)</f>
        <v>0</v>
      </c>
      <c r="VE78" s="385">
        <f ca="1">SUMPRODUCT((YE3:YE54=UZ78)*(YH3:YH54=UZ79)*YG3:YG54)+SUMPRODUCT((YE3:YE54=UZ78)*(YH3:YH54=UZ80)*YG3:YG54)+SUMPRODUCT((YE3:YE54=UZ78)*(YH3:YH54=UZ81)*YG3:YG54)+SUMPRODUCT((YE3:YE54=UZ78)*(YH3:YH54=UZ77)*YG3:YG54)+SUMPRODUCT((YE3:YE54=UZ79)*(YH3:YH54=UZ78)*YF3:YF54)+SUMPRODUCT((YE3:YE54=UZ80)*(YH3:YH54=UZ78)*YF3:YF54)+SUMPRODUCT((YE3:YE54=UZ81)*(YH3:YH54=UZ78)*YF3:YF54)+SUMPRODUCT((YE3:YE54=UZ77)*(YH3:YH54=UZ78)*YF3:YF54)</f>
        <v>0</v>
      </c>
      <c r="VF78" s="385">
        <f t="shared" ca="1" si="6971"/>
        <v>1000</v>
      </c>
      <c r="VG78" s="385">
        <f t="shared" ca="1" si="6972"/>
        <v>0</v>
      </c>
      <c r="VH78" s="385">
        <f ca="1">IF(UZ78&lt;&gt;"",VLOOKUP(UZ78,UG4:UM52,7,FALSE),"")</f>
        <v>1000</v>
      </c>
      <c r="VI78" s="385">
        <f ca="1">IF(UZ78&lt;&gt;"",VLOOKUP(UZ78,UG4:UM52,5,FALSE),"")</f>
        <v>0</v>
      </c>
      <c r="VJ78" s="385">
        <f ca="1">IF(UZ78&lt;&gt;"",VLOOKUP(UZ78,UG4:UO52,9,FALSE),"")</f>
        <v>13</v>
      </c>
      <c r="VK78" s="385">
        <f t="shared" ca="1" si="6973"/>
        <v>0</v>
      </c>
      <c r="VL78" s="385">
        <f t="shared" ref="VL78" ca="1" si="7111">IF(UZ78&lt;&gt;"",RANK(VK78,VK77:VK80),"")</f>
        <v>1</v>
      </c>
      <c r="VM78" s="385">
        <f t="shared" ref="VM78" ca="1" si="7112">IF(UZ78&lt;&gt;"",SUMPRODUCT((VK77:VK80=VK78)*(VF77:VF80&gt;VF78)),"")</f>
        <v>0</v>
      </c>
      <c r="VN78" s="385">
        <f t="shared" ref="VN78" ca="1" si="7113">IF(UZ78&lt;&gt;"",SUMPRODUCT((VK77:VK80=VK78)*(VF77:VF80=VF78)*(VD77:VD80&gt;VD78)),"")</f>
        <v>0</v>
      </c>
      <c r="VO78" s="385">
        <f t="shared" ref="VO78" ca="1" si="7114">IF(UZ78&lt;&gt;"",SUMPRODUCT((VK77:VK80=VK78)*(VF77:VF80=VF78)*(VD77:VD80=VD78)*(VH77:VH80&gt;VH78)),"")</f>
        <v>0</v>
      </c>
      <c r="VP78" s="385">
        <f t="shared" ref="VP78" ca="1" si="7115">IF(UZ78&lt;&gt;"",SUMPRODUCT((VK77:VK80=VK78)*(VF77:VF80=VF78)*(VD77:VD80=VD78)*(VH77:VH80=VH78)*(VI77:VI80&gt;VI78)),"")</f>
        <v>0</v>
      </c>
      <c r="VQ78" s="385">
        <f t="shared" ref="VQ78" ca="1" si="7116">IF(UZ78&lt;&gt;"",SUMPRODUCT((VK77:VK80=VK78)*(VF77:VF80=VF78)*(VD77:VD80=VD78)*(VH77:VH80=VH78)*(VI77:VI80=VI78)*(VJ77:VJ80&gt;VJ78)),"")</f>
        <v>2</v>
      </c>
      <c r="VR78" s="385">
        <f t="shared" ca="1" si="6980"/>
        <v>3</v>
      </c>
      <c r="VS78" s="385" t="str">
        <f t="shared" ref="VS78" ca="1" si="7117">IF(VT26&lt;&gt;"",SUMPRODUCT((WA25:WA28=WA26)*(VZ25:VZ28=VZ26)*(VX25:VX28=VX26)*(VY25:VY28=VY26)),"")</f>
        <v/>
      </c>
      <c r="VT78" s="385" t="str">
        <f t="shared" ref="VT78" ca="1" si="7118">IF(AND(VS78&lt;&gt;"",VS78&gt;1),VT26,"")</f>
        <v/>
      </c>
      <c r="VU78" s="385">
        <f ca="1">SUMPRODUCT((YE3:YE54=VT78)*(YH3:YH54=VT79)*(YI3:YI54="W"))+SUMPRODUCT((YE3:YE54=VT78)*(YH3:YH54=VT80)*(YI3:YI54="W"))+SUMPRODUCT((YE3:YE54=VT78)*(YH3:YH54=VT81)*(YI3:YI54="W"))+SUMPRODUCT((YE3:YE54=VT79)*(YH3:YH54=VT78)*(YJ3:YJ54="W"))+SUMPRODUCT((YE3:YE54=VT80)*(YH3:YH54=VT78)*(YJ3:YJ54="W"))+SUMPRODUCT((YE3:YE54=VT81)*(YH3:YH54=VT78)*(YJ3:YJ54="W"))</f>
        <v>0</v>
      </c>
      <c r="VV78" s="385">
        <f ca="1">SUMPRODUCT((YE3:YE54=VT78)*(YH3:YH54=VT79)*(YI3:YI54="D"))+SUMPRODUCT((YE3:YE54=VT78)*(YH3:YH54=VT80)*(YI3:YI54="D"))+SUMPRODUCT((YE3:YE54=VT78)*(YH3:YH54=VT81)*(YI3:YI54="D"))+SUMPRODUCT((YE3:YE54=VT79)*(YH3:YH54=VT78)*(YI3:YI54="D"))+SUMPRODUCT((YE3:YE54=VT80)*(YH3:YH54=VT78)*(YI3:YI54="D"))+SUMPRODUCT((YE3:YE54=VT81)*(YH3:YH54=VT78)*(YI3:YI54="D"))</f>
        <v>0</v>
      </c>
      <c r="VW78" s="385">
        <f ca="1">SUMPRODUCT((YE3:YE54=VT78)*(YH3:YH54=VT79)*(YI3:YI54="L"))+SUMPRODUCT((YE3:YE54=VT78)*(YH3:YH54=VT80)*(YI3:YI54="L"))+SUMPRODUCT((YE3:YE54=VT78)*(YH3:YH54=VT81)*(YI3:YI54="L"))+SUMPRODUCT((YE3:YE54=VT79)*(YH3:YH54=VT78)*(YJ3:YJ54="L"))+SUMPRODUCT((YE3:YE54=VT80)*(YH3:YH54=VT78)*(YJ3:YJ54="L"))+SUMPRODUCT((YE3:YE54=VT81)*(YH3:YH54=VT78)*(YJ3:YJ54="L"))</f>
        <v>0</v>
      </c>
      <c r="VX78" s="385">
        <f ca="1">SUMPRODUCT((YE3:YE54=VT78)*(YH3:YH54=VT79)*YF3:YF54)+SUMPRODUCT((YE3:YE54=VT78)*(YH3:YH54=VT80)*YF3:YF54)+SUMPRODUCT((YE3:YE54=VT78)*(YH3:YH54=VT81)*YF3:YF54)+SUMPRODUCT((YE3:YE54=VT78)*(YH3:YH54=VT77)*YF3:YF54)+SUMPRODUCT((YE3:YE54=VT79)*(YH3:YH54=VT78)*YG3:YG54)+SUMPRODUCT((YE3:YE54=VT80)*(YH3:YH54=VT78)*YG3:YG54)+SUMPRODUCT((YE3:YE54=VT81)*(YH3:YH54=VT78)*YG3:YG54)+SUMPRODUCT((YE3:YE54=VT77)*(YH3:YH54=VT78)*YG3:YG54)</f>
        <v>0</v>
      </c>
      <c r="VY78" s="385">
        <f ca="1">SUMPRODUCT((YE3:YE54=VT78)*(YH3:YH54=VT79)*YG3:YG54)+SUMPRODUCT((YE3:YE54=VT78)*(YH3:YH54=VT80)*YG3:YG54)+SUMPRODUCT((YE3:YE54=VT78)*(YH3:YH54=VT81)*YG3:YG54)+SUMPRODUCT((YE3:YE54=VT78)*(YH3:YH54=VT77)*YG3:YG54)+SUMPRODUCT((YE3:YE54=VT79)*(YH3:YH54=VT78)*YF3:YF54)+SUMPRODUCT((YE3:YE54=VT80)*(YH3:YH54=VT78)*YF3:YF54)+SUMPRODUCT((YE3:YE54=VT81)*(YH3:YH54=VT78)*YF3:YF54)+SUMPRODUCT((YE3:YE54=VT77)*(YH3:YH54=VT78)*YF3:YF54)</f>
        <v>0</v>
      </c>
      <c r="VZ78" s="385">
        <f t="shared" ref="VZ78:VZ80" ca="1" si="7119">VX78-VY78+1000</f>
        <v>1000</v>
      </c>
      <c r="WA78" s="385" t="str">
        <f t="shared" ref="WA78:WA80" ca="1" si="7120">IF(VT78&lt;&gt;"",VU78*3+VV78*1,"")</f>
        <v/>
      </c>
      <c r="WB78" s="385" t="str">
        <f ca="1">IF(VT78&lt;&gt;"",VLOOKUP(VT78,UG4:UM52,7,FALSE),"")</f>
        <v/>
      </c>
      <c r="WC78" s="385" t="str">
        <f ca="1">IF(VT78&lt;&gt;"",VLOOKUP(VT78,UG4:UM52,5,FALSE),"")</f>
        <v/>
      </c>
      <c r="WD78" s="385" t="str">
        <f ca="1">IF(VT78&lt;&gt;"",VLOOKUP(VT78,UG4:UO52,9,FALSE),"")</f>
        <v/>
      </c>
      <c r="WE78" s="385" t="str">
        <f t="shared" ref="WE78:WE80" ca="1" si="7121">WA78</f>
        <v/>
      </c>
      <c r="WF78" s="385" t="str">
        <f t="shared" ref="WF78" ca="1" si="7122">IF(VT78&lt;&gt;"",RANK(WE78,WE77:WE80),"")</f>
        <v/>
      </c>
      <c r="WG78" s="385" t="str">
        <f t="shared" ref="WG78" ca="1" si="7123">IF(VT78&lt;&gt;"",SUMPRODUCT((WE77:WE80=WE78)*(VZ77:VZ80&gt;VZ78)),"")</f>
        <v/>
      </c>
      <c r="WH78" s="385" t="str">
        <f t="shared" ref="WH78" ca="1" si="7124">IF(VT78&lt;&gt;"",SUMPRODUCT((WE77:WE80=WE78)*(VZ77:VZ80=VZ78)*(VX77:VX80&gt;VX78)),"")</f>
        <v/>
      </c>
      <c r="WI78" s="385" t="str">
        <f t="shared" ref="WI78" ca="1" si="7125">IF(VT78&lt;&gt;"",SUMPRODUCT((WE77:WE80=WE78)*(VZ77:VZ80=VZ78)*(VX77:VX80=VX78)*(WB77:WB80&gt;WB78)),"")</f>
        <v/>
      </c>
      <c r="WJ78" s="385" t="str">
        <f t="shared" ref="WJ78" ca="1" si="7126">IF(VT78&lt;&gt;"",SUMPRODUCT((WE77:WE80=WE78)*(VZ77:VZ80=VZ78)*(VX77:VX80=VX78)*(WB77:WB80=WB78)*(WC77:WC80&gt;WC78)),"")</f>
        <v/>
      </c>
      <c r="WK78" s="385" t="str">
        <f t="shared" ref="WK78" ca="1" si="7127">IF(VT78&lt;&gt;"",SUMPRODUCT((WE77:WE80=WE78)*(VZ77:VZ80=VZ78)*(VX77:VX80=VX78)*(WB77:WB80=WB78)*(WC77:WC80=WC78)*(WD77:WD80&gt;WD78)),"")</f>
        <v/>
      </c>
      <c r="WL78" s="385" t="str">
        <f t="shared" ref="WL78:WL80" ca="1" si="7128">IF(VT78&lt;&gt;"",SUM(WF78:WK78)+1,"")</f>
        <v/>
      </c>
      <c r="YT78" s="385">
        <f ca="1">IF(COUNTIF(YT25:YT28,4)=4,1,SUMPRODUCT((YT25:YT28=YT26)*(YS25:YS28=YS26)*(YQ25:YQ28&gt;YQ26))+1)</f>
        <v>1</v>
      </c>
      <c r="ZE78" s="385">
        <f t="shared" ref="ZE78" ca="1" si="7129">IF(ZF26&lt;&gt;"",SUMPRODUCT((ZM25:ZM28=ZM26)*(ZL25:ZL28=ZL26)*(ZJ25:ZJ28=ZJ26)*(ZK25:ZK28=ZK26)),"")</f>
        <v>4</v>
      </c>
      <c r="ZF78" s="385" t="str">
        <f t="shared" ref="ZF78" ca="1" si="7130">IF(AND(ZE78&lt;&gt;"",ZE78&gt;1),ZF26,"")</f>
        <v>Netherlands</v>
      </c>
      <c r="ZG78" s="385">
        <f ca="1">SUMPRODUCT((ACK3:ACK54=ZF78)*(ACN3:ACN54=ZF79)*(ACO3:ACO54="W"))+SUMPRODUCT((ACK3:ACK54=ZF78)*(ACN3:ACN54=ZF80)*(ACO3:ACO54="W"))+SUMPRODUCT((ACK3:ACK54=ZF78)*(ACN3:ACN54=ZF81)*(ACO3:ACO54="W"))+SUMPRODUCT((ACK3:ACK54=ZF78)*(ACN3:ACN54=ZF77)*(ACO3:ACO54="W"))+SUMPRODUCT((ACK3:ACK54=ZF79)*(ACN3:ACN54=ZF78)*(ACP3:ACP54="W"))+SUMPRODUCT((ACK3:ACK54=ZF80)*(ACN3:ACN54=ZF78)*(ACP3:ACP54="W"))+SUMPRODUCT((ACK3:ACK54=ZF81)*(ACN3:ACN54=ZF78)*(ACP3:ACP54="W"))+SUMPRODUCT((ACK3:ACK54=ZF77)*(ACN3:ACN54=ZF78)*(ACP3:ACP54="W"))</f>
        <v>0</v>
      </c>
      <c r="ZH78" s="385">
        <f ca="1">SUMPRODUCT((ACK3:ACK54=ZF78)*(ACN3:ACN54=ZF79)*(ACO3:ACO54="D"))+SUMPRODUCT((ACK3:ACK54=ZF78)*(ACN3:ACN54=ZF80)*(ACO3:ACO54="D"))+SUMPRODUCT((ACK3:ACK54=ZF78)*(ACN3:ACN54=ZF81)*(ACO3:ACO54="D"))+SUMPRODUCT((ACK3:ACK54=ZF78)*(ACN3:ACN54=ZF77)*(ACO3:ACO54="D"))+SUMPRODUCT((ACK3:ACK54=ZF79)*(ACN3:ACN54=ZF78)*(ACO3:ACO54="D"))+SUMPRODUCT((ACK3:ACK54=ZF80)*(ACN3:ACN54=ZF78)*(ACO3:ACO54="D"))+SUMPRODUCT((ACK3:ACK54=ZF81)*(ACN3:ACN54=ZF78)*(ACO3:ACO54="D"))+SUMPRODUCT((ACK3:ACK54=ZF77)*(ACN3:ACN54=ZF78)*(ACO3:ACO54="D"))</f>
        <v>0</v>
      </c>
      <c r="ZI78" s="385">
        <f ca="1">SUMPRODUCT((ACK3:ACK54=ZF78)*(ACN3:ACN54=ZF79)*(ACO3:ACO54="L"))+SUMPRODUCT((ACK3:ACK54=ZF78)*(ACN3:ACN54=ZF80)*(ACO3:ACO54="L"))+SUMPRODUCT((ACK3:ACK54=ZF78)*(ACN3:ACN54=ZF81)*(ACO3:ACO54="L"))+SUMPRODUCT((ACK3:ACK54=ZF78)*(ACN3:ACN54=ZF77)*(ACO3:ACO54="L"))+SUMPRODUCT((ACK3:ACK54=ZF79)*(ACN3:ACN54=ZF78)*(ACP3:ACP54="L"))+SUMPRODUCT((ACK3:ACK54=ZF80)*(ACN3:ACN54=ZF78)*(ACP3:ACP54="L"))+SUMPRODUCT((ACK3:ACK54=ZF81)*(ACN3:ACN54=ZF78)*(ACP3:ACP54="L"))+SUMPRODUCT((ACK3:ACK54=ZF77)*(ACN3:ACN54=ZF78)*(ACP3:ACP54="L"))</f>
        <v>0</v>
      </c>
      <c r="ZJ78" s="385">
        <f ca="1">SUMPRODUCT((ACK3:ACK54=ZF78)*(ACN3:ACN54=ZF79)*ACL3:ACL54)+SUMPRODUCT((ACK3:ACK54=ZF78)*(ACN3:ACN54=ZF80)*ACL3:ACL54)+SUMPRODUCT((ACK3:ACK54=ZF78)*(ACN3:ACN54=ZF81)*ACL3:ACL54)+SUMPRODUCT((ACK3:ACK54=ZF78)*(ACN3:ACN54=ZF77)*ACL3:ACL54)+SUMPRODUCT((ACK3:ACK54=ZF79)*(ACN3:ACN54=ZF78)*ACM3:ACM54)+SUMPRODUCT((ACK3:ACK54=ZF80)*(ACN3:ACN54=ZF78)*ACM3:ACM54)+SUMPRODUCT((ACK3:ACK54=ZF81)*(ACN3:ACN54=ZF78)*ACM3:ACM54)+SUMPRODUCT((ACK3:ACK54=ZF77)*(ACN3:ACN54=ZF78)*ACM3:ACM54)</f>
        <v>0</v>
      </c>
      <c r="ZK78" s="385">
        <f ca="1">SUMPRODUCT((ACK3:ACK54=ZF78)*(ACN3:ACN54=ZF79)*ACM3:ACM54)+SUMPRODUCT((ACK3:ACK54=ZF78)*(ACN3:ACN54=ZF80)*ACM3:ACM54)+SUMPRODUCT((ACK3:ACK54=ZF78)*(ACN3:ACN54=ZF81)*ACM3:ACM54)+SUMPRODUCT((ACK3:ACK54=ZF78)*(ACN3:ACN54=ZF77)*ACM3:ACM54)+SUMPRODUCT((ACK3:ACK54=ZF79)*(ACN3:ACN54=ZF78)*ACL3:ACL54)+SUMPRODUCT((ACK3:ACK54=ZF80)*(ACN3:ACN54=ZF78)*ACL3:ACL54)+SUMPRODUCT((ACK3:ACK54=ZF81)*(ACN3:ACN54=ZF78)*ACL3:ACL54)+SUMPRODUCT((ACK3:ACK54=ZF77)*(ACN3:ACN54=ZF78)*ACL3:ACL54)</f>
        <v>0</v>
      </c>
      <c r="ZL78" s="385">
        <f t="shared" ca="1" si="6983"/>
        <v>1000</v>
      </c>
      <c r="ZM78" s="385">
        <f t="shared" ca="1" si="6984"/>
        <v>0</v>
      </c>
      <c r="ZN78" s="385">
        <f ca="1">IF(ZF78&lt;&gt;"",VLOOKUP(ZF78,YM4:YS52,7,FALSE),"")</f>
        <v>1000</v>
      </c>
      <c r="ZO78" s="385">
        <f ca="1">IF(ZF78&lt;&gt;"",VLOOKUP(ZF78,YM4:YS52,5,FALSE),"")</f>
        <v>0</v>
      </c>
      <c r="ZP78" s="385">
        <f ca="1">IF(ZF78&lt;&gt;"",VLOOKUP(ZF78,YM4:YU52,9,FALSE),"")</f>
        <v>13</v>
      </c>
      <c r="ZQ78" s="385">
        <f t="shared" ca="1" si="6985"/>
        <v>0</v>
      </c>
      <c r="ZR78" s="385">
        <f t="shared" ref="ZR78" ca="1" si="7131">IF(ZF78&lt;&gt;"",RANK(ZQ78,ZQ77:ZQ80),"")</f>
        <v>1</v>
      </c>
      <c r="ZS78" s="385">
        <f t="shared" ref="ZS78" ca="1" si="7132">IF(ZF78&lt;&gt;"",SUMPRODUCT((ZQ77:ZQ80=ZQ78)*(ZL77:ZL80&gt;ZL78)),"")</f>
        <v>0</v>
      </c>
      <c r="ZT78" s="385">
        <f t="shared" ref="ZT78" ca="1" si="7133">IF(ZF78&lt;&gt;"",SUMPRODUCT((ZQ77:ZQ80=ZQ78)*(ZL77:ZL80=ZL78)*(ZJ77:ZJ80&gt;ZJ78)),"")</f>
        <v>0</v>
      </c>
      <c r="ZU78" s="385">
        <f t="shared" ref="ZU78" ca="1" si="7134">IF(ZF78&lt;&gt;"",SUMPRODUCT((ZQ77:ZQ80=ZQ78)*(ZL77:ZL80=ZL78)*(ZJ77:ZJ80=ZJ78)*(ZN77:ZN80&gt;ZN78)),"")</f>
        <v>0</v>
      </c>
      <c r="ZV78" s="385">
        <f t="shared" ref="ZV78" ca="1" si="7135">IF(ZF78&lt;&gt;"",SUMPRODUCT((ZQ77:ZQ80=ZQ78)*(ZL77:ZL80=ZL78)*(ZJ77:ZJ80=ZJ78)*(ZN77:ZN80=ZN78)*(ZO77:ZO80&gt;ZO78)),"")</f>
        <v>0</v>
      </c>
      <c r="ZW78" s="385">
        <f t="shared" ref="ZW78" ca="1" si="7136">IF(ZF78&lt;&gt;"",SUMPRODUCT((ZQ77:ZQ80=ZQ78)*(ZL77:ZL80=ZL78)*(ZJ77:ZJ80=ZJ78)*(ZN77:ZN80=ZN78)*(ZO77:ZO80=ZO78)*(ZP77:ZP80&gt;ZP78)),"")</f>
        <v>2</v>
      </c>
      <c r="ZX78" s="385">
        <f t="shared" ca="1" si="6992"/>
        <v>3</v>
      </c>
      <c r="ZY78" s="385" t="str">
        <f t="shared" ref="ZY78" ca="1" si="7137">IF(ZZ26&lt;&gt;"",SUMPRODUCT((AAG25:AAG28=AAG26)*(AAF25:AAF28=AAF26)*(AAD25:AAD28=AAD26)*(AAE25:AAE28=AAE26)),"")</f>
        <v/>
      </c>
      <c r="ZZ78" s="385" t="str">
        <f t="shared" ref="ZZ78" ca="1" si="7138">IF(AND(ZY78&lt;&gt;"",ZY78&gt;1),ZZ26,"")</f>
        <v/>
      </c>
      <c r="AAA78" s="385">
        <f ca="1">SUMPRODUCT((ACK3:ACK54=ZZ78)*(ACN3:ACN54=ZZ79)*(ACO3:ACO54="W"))+SUMPRODUCT((ACK3:ACK54=ZZ78)*(ACN3:ACN54=ZZ80)*(ACO3:ACO54="W"))+SUMPRODUCT((ACK3:ACK54=ZZ78)*(ACN3:ACN54=ZZ81)*(ACO3:ACO54="W"))+SUMPRODUCT((ACK3:ACK54=ZZ79)*(ACN3:ACN54=ZZ78)*(ACP3:ACP54="W"))+SUMPRODUCT((ACK3:ACK54=ZZ80)*(ACN3:ACN54=ZZ78)*(ACP3:ACP54="W"))+SUMPRODUCT((ACK3:ACK54=ZZ81)*(ACN3:ACN54=ZZ78)*(ACP3:ACP54="W"))</f>
        <v>0</v>
      </c>
      <c r="AAB78" s="385">
        <f ca="1">SUMPRODUCT((ACK3:ACK54=ZZ78)*(ACN3:ACN54=ZZ79)*(ACO3:ACO54="D"))+SUMPRODUCT((ACK3:ACK54=ZZ78)*(ACN3:ACN54=ZZ80)*(ACO3:ACO54="D"))+SUMPRODUCT((ACK3:ACK54=ZZ78)*(ACN3:ACN54=ZZ81)*(ACO3:ACO54="D"))+SUMPRODUCT((ACK3:ACK54=ZZ79)*(ACN3:ACN54=ZZ78)*(ACO3:ACO54="D"))+SUMPRODUCT((ACK3:ACK54=ZZ80)*(ACN3:ACN54=ZZ78)*(ACO3:ACO54="D"))+SUMPRODUCT((ACK3:ACK54=ZZ81)*(ACN3:ACN54=ZZ78)*(ACO3:ACO54="D"))</f>
        <v>0</v>
      </c>
      <c r="AAC78" s="385">
        <f ca="1">SUMPRODUCT((ACK3:ACK54=ZZ78)*(ACN3:ACN54=ZZ79)*(ACO3:ACO54="L"))+SUMPRODUCT((ACK3:ACK54=ZZ78)*(ACN3:ACN54=ZZ80)*(ACO3:ACO54="L"))+SUMPRODUCT((ACK3:ACK54=ZZ78)*(ACN3:ACN54=ZZ81)*(ACO3:ACO54="L"))+SUMPRODUCT((ACK3:ACK54=ZZ79)*(ACN3:ACN54=ZZ78)*(ACP3:ACP54="L"))+SUMPRODUCT((ACK3:ACK54=ZZ80)*(ACN3:ACN54=ZZ78)*(ACP3:ACP54="L"))+SUMPRODUCT((ACK3:ACK54=ZZ81)*(ACN3:ACN54=ZZ78)*(ACP3:ACP54="L"))</f>
        <v>0</v>
      </c>
      <c r="AAD78" s="385">
        <f ca="1">SUMPRODUCT((ACK3:ACK54=ZZ78)*(ACN3:ACN54=ZZ79)*ACL3:ACL54)+SUMPRODUCT((ACK3:ACK54=ZZ78)*(ACN3:ACN54=ZZ80)*ACL3:ACL54)+SUMPRODUCT((ACK3:ACK54=ZZ78)*(ACN3:ACN54=ZZ81)*ACL3:ACL54)+SUMPRODUCT((ACK3:ACK54=ZZ78)*(ACN3:ACN54=ZZ77)*ACL3:ACL54)+SUMPRODUCT((ACK3:ACK54=ZZ79)*(ACN3:ACN54=ZZ78)*ACM3:ACM54)+SUMPRODUCT((ACK3:ACK54=ZZ80)*(ACN3:ACN54=ZZ78)*ACM3:ACM54)+SUMPRODUCT((ACK3:ACK54=ZZ81)*(ACN3:ACN54=ZZ78)*ACM3:ACM54)+SUMPRODUCT((ACK3:ACK54=ZZ77)*(ACN3:ACN54=ZZ78)*ACM3:ACM54)</f>
        <v>0</v>
      </c>
      <c r="AAE78" s="385">
        <f ca="1">SUMPRODUCT((ACK3:ACK54=ZZ78)*(ACN3:ACN54=ZZ79)*ACM3:ACM54)+SUMPRODUCT((ACK3:ACK54=ZZ78)*(ACN3:ACN54=ZZ80)*ACM3:ACM54)+SUMPRODUCT((ACK3:ACK54=ZZ78)*(ACN3:ACN54=ZZ81)*ACM3:ACM54)+SUMPRODUCT((ACK3:ACK54=ZZ78)*(ACN3:ACN54=ZZ77)*ACM3:ACM54)+SUMPRODUCT((ACK3:ACK54=ZZ79)*(ACN3:ACN54=ZZ78)*ACL3:ACL54)+SUMPRODUCT((ACK3:ACK54=ZZ80)*(ACN3:ACN54=ZZ78)*ACL3:ACL54)+SUMPRODUCT((ACK3:ACK54=ZZ81)*(ACN3:ACN54=ZZ78)*ACL3:ACL54)+SUMPRODUCT((ACK3:ACK54=ZZ77)*(ACN3:ACN54=ZZ78)*ACL3:ACL54)</f>
        <v>0</v>
      </c>
      <c r="AAF78" s="385">
        <f t="shared" ref="AAF78:AAF80" ca="1" si="7139">AAD78-AAE78+1000</f>
        <v>1000</v>
      </c>
      <c r="AAG78" s="385" t="str">
        <f t="shared" ref="AAG78:AAG80" ca="1" si="7140">IF(ZZ78&lt;&gt;"",AAA78*3+AAB78*1,"")</f>
        <v/>
      </c>
      <c r="AAH78" s="385" t="str">
        <f ca="1">IF(ZZ78&lt;&gt;"",VLOOKUP(ZZ78,YM4:YS52,7,FALSE),"")</f>
        <v/>
      </c>
      <c r="AAI78" s="385" t="str">
        <f ca="1">IF(ZZ78&lt;&gt;"",VLOOKUP(ZZ78,YM4:YS52,5,FALSE),"")</f>
        <v/>
      </c>
      <c r="AAJ78" s="385" t="str">
        <f ca="1">IF(ZZ78&lt;&gt;"",VLOOKUP(ZZ78,YM4:YU52,9,FALSE),"")</f>
        <v/>
      </c>
      <c r="AAK78" s="385" t="str">
        <f t="shared" ref="AAK78:AAK80" ca="1" si="7141">AAG78</f>
        <v/>
      </c>
      <c r="AAL78" s="385" t="str">
        <f t="shared" ref="AAL78" ca="1" si="7142">IF(ZZ78&lt;&gt;"",RANK(AAK78,AAK77:AAK80),"")</f>
        <v/>
      </c>
      <c r="AAM78" s="385" t="str">
        <f t="shared" ref="AAM78" ca="1" si="7143">IF(ZZ78&lt;&gt;"",SUMPRODUCT((AAK77:AAK80=AAK78)*(AAF77:AAF80&gt;AAF78)),"")</f>
        <v/>
      </c>
      <c r="AAN78" s="385" t="str">
        <f t="shared" ref="AAN78" ca="1" si="7144">IF(ZZ78&lt;&gt;"",SUMPRODUCT((AAK77:AAK80=AAK78)*(AAF77:AAF80=AAF78)*(AAD77:AAD80&gt;AAD78)),"")</f>
        <v/>
      </c>
      <c r="AAO78" s="385" t="str">
        <f t="shared" ref="AAO78" ca="1" si="7145">IF(ZZ78&lt;&gt;"",SUMPRODUCT((AAK77:AAK80=AAK78)*(AAF77:AAF80=AAF78)*(AAD77:AAD80=AAD78)*(AAH77:AAH80&gt;AAH78)),"")</f>
        <v/>
      </c>
      <c r="AAP78" s="385" t="str">
        <f t="shared" ref="AAP78" ca="1" si="7146">IF(ZZ78&lt;&gt;"",SUMPRODUCT((AAK77:AAK80=AAK78)*(AAF77:AAF80=AAF78)*(AAD77:AAD80=AAD78)*(AAH77:AAH80=AAH78)*(AAI77:AAI80&gt;AAI78)),"")</f>
        <v/>
      </c>
      <c r="AAQ78" s="385" t="str">
        <f t="shared" ref="AAQ78" ca="1" si="7147">IF(ZZ78&lt;&gt;"",SUMPRODUCT((AAK77:AAK80=AAK78)*(AAF77:AAF80=AAF78)*(AAD77:AAD80=AAD78)*(AAH77:AAH80=AAH78)*(AAI77:AAI80=AAI78)*(AAJ77:AAJ80&gt;AAJ78)),"")</f>
        <v/>
      </c>
      <c r="AAR78" s="385" t="str">
        <f t="shared" ref="AAR78:AAR80" ca="1" si="7148">IF(ZZ78&lt;&gt;"",SUM(AAL78:AAQ78)+1,"")</f>
        <v/>
      </c>
      <c r="ACZ78" s="385">
        <f ca="1">IF(COUNTIF(ACZ25:ACZ28,4)=4,1,SUMPRODUCT((ACZ25:ACZ28=ACZ26)*(ACY25:ACY28=ACY26)*(ACW25:ACW28&gt;ACW26))+1)</f>
        <v>1</v>
      </c>
      <c r="ADK78" s="385">
        <f t="shared" ref="ADK78" ca="1" si="7149">IF(ADL26&lt;&gt;"",SUMPRODUCT((ADS25:ADS28=ADS26)*(ADR25:ADR28=ADR26)*(ADP25:ADP28=ADP26)*(ADQ25:ADQ28=ADQ26)),"")</f>
        <v>4</v>
      </c>
      <c r="ADL78" s="385" t="str">
        <f t="shared" ref="ADL78" ca="1" si="7150">IF(AND(ADK78&lt;&gt;"",ADK78&gt;1),ADL26,"")</f>
        <v>Netherlands</v>
      </c>
      <c r="ADM78" s="385">
        <f ca="1">SUMPRODUCT((AGQ3:AGQ54=ADL78)*(AGT3:AGT54=ADL79)*(AGU3:AGU54="W"))+SUMPRODUCT((AGQ3:AGQ54=ADL78)*(AGT3:AGT54=ADL80)*(AGU3:AGU54="W"))+SUMPRODUCT((AGQ3:AGQ54=ADL78)*(AGT3:AGT54=ADL81)*(AGU3:AGU54="W"))+SUMPRODUCT((AGQ3:AGQ54=ADL78)*(AGT3:AGT54=ADL77)*(AGU3:AGU54="W"))+SUMPRODUCT((AGQ3:AGQ54=ADL79)*(AGT3:AGT54=ADL78)*(AGV3:AGV54="W"))+SUMPRODUCT((AGQ3:AGQ54=ADL80)*(AGT3:AGT54=ADL78)*(AGV3:AGV54="W"))+SUMPRODUCT((AGQ3:AGQ54=ADL81)*(AGT3:AGT54=ADL78)*(AGV3:AGV54="W"))+SUMPRODUCT((AGQ3:AGQ54=ADL77)*(AGT3:AGT54=ADL78)*(AGV3:AGV54="W"))</f>
        <v>0</v>
      </c>
      <c r="ADN78" s="385">
        <f ca="1">SUMPRODUCT((AGQ3:AGQ54=ADL78)*(AGT3:AGT54=ADL79)*(AGU3:AGU54="D"))+SUMPRODUCT((AGQ3:AGQ54=ADL78)*(AGT3:AGT54=ADL80)*(AGU3:AGU54="D"))+SUMPRODUCT((AGQ3:AGQ54=ADL78)*(AGT3:AGT54=ADL81)*(AGU3:AGU54="D"))+SUMPRODUCT((AGQ3:AGQ54=ADL78)*(AGT3:AGT54=ADL77)*(AGU3:AGU54="D"))+SUMPRODUCT((AGQ3:AGQ54=ADL79)*(AGT3:AGT54=ADL78)*(AGU3:AGU54="D"))+SUMPRODUCT((AGQ3:AGQ54=ADL80)*(AGT3:AGT54=ADL78)*(AGU3:AGU54="D"))+SUMPRODUCT((AGQ3:AGQ54=ADL81)*(AGT3:AGT54=ADL78)*(AGU3:AGU54="D"))+SUMPRODUCT((AGQ3:AGQ54=ADL77)*(AGT3:AGT54=ADL78)*(AGU3:AGU54="D"))</f>
        <v>0</v>
      </c>
      <c r="ADO78" s="385">
        <f ca="1">SUMPRODUCT((AGQ3:AGQ54=ADL78)*(AGT3:AGT54=ADL79)*(AGU3:AGU54="L"))+SUMPRODUCT((AGQ3:AGQ54=ADL78)*(AGT3:AGT54=ADL80)*(AGU3:AGU54="L"))+SUMPRODUCT((AGQ3:AGQ54=ADL78)*(AGT3:AGT54=ADL81)*(AGU3:AGU54="L"))+SUMPRODUCT((AGQ3:AGQ54=ADL78)*(AGT3:AGT54=ADL77)*(AGU3:AGU54="L"))+SUMPRODUCT((AGQ3:AGQ54=ADL79)*(AGT3:AGT54=ADL78)*(AGV3:AGV54="L"))+SUMPRODUCT((AGQ3:AGQ54=ADL80)*(AGT3:AGT54=ADL78)*(AGV3:AGV54="L"))+SUMPRODUCT((AGQ3:AGQ54=ADL81)*(AGT3:AGT54=ADL78)*(AGV3:AGV54="L"))+SUMPRODUCT((AGQ3:AGQ54=ADL77)*(AGT3:AGT54=ADL78)*(AGV3:AGV54="L"))</f>
        <v>0</v>
      </c>
      <c r="ADP78" s="385">
        <f ca="1">SUMPRODUCT((AGQ3:AGQ54=ADL78)*(AGT3:AGT54=ADL79)*AGR3:AGR54)+SUMPRODUCT((AGQ3:AGQ54=ADL78)*(AGT3:AGT54=ADL80)*AGR3:AGR54)+SUMPRODUCT((AGQ3:AGQ54=ADL78)*(AGT3:AGT54=ADL81)*AGR3:AGR54)+SUMPRODUCT((AGQ3:AGQ54=ADL78)*(AGT3:AGT54=ADL77)*AGR3:AGR54)+SUMPRODUCT((AGQ3:AGQ54=ADL79)*(AGT3:AGT54=ADL78)*AGS3:AGS54)+SUMPRODUCT((AGQ3:AGQ54=ADL80)*(AGT3:AGT54=ADL78)*AGS3:AGS54)+SUMPRODUCT((AGQ3:AGQ54=ADL81)*(AGT3:AGT54=ADL78)*AGS3:AGS54)+SUMPRODUCT((AGQ3:AGQ54=ADL77)*(AGT3:AGT54=ADL78)*AGS3:AGS54)</f>
        <v>0</v>
      </c>
      <c r="ADQ78" s="385">
        <f ca="1">SUMPRODUCT((AGQ3:AGQ54=ADL78)*(AGT3:AGT54=ADL79)*AGS3:AGS54)+SUMPRODUCT((AGQ3:AGQ54=ADL78)*(AGT3:AGT54=ADL80)*AGS3:AGS54)+SUMPRODUCT((AGQ3:AGQ54=ADL78)*(AGT3:AGT54=ADL81)*AGS3:AGS54)+SUMPRODUCT((AGQ3:AGQ54=ADL78)*(AGT3:AGT54=ADL77)*AGS3:AGS54)+SUMPRODUCT((AGQ3:AGQ54=ADL79)*(AGT3:AGT54=ADL78)*AGR3:AGR54)+SUMPRODUCT((AGQ3:AGQ54=ADL80)*(AGT3:AGT54=ADL78)*AGR3:AGR54)+SUMPRODUCT((AGQ3:AGQ54=ADL81)*(AGT3:AGT54=ADL78)*AGR3:AGR54)+SUMPRODUCT((AGQ3:AGQ54=ADL77)*(AGT3:AGT54=ADL78)*AGR3:AGR54)</f>
        <v>0</v>
      </c>
      <c r="ADR78" s="385">
        <f t="shared" ca="1" si="6995"/>
        <v>1000</v>
      </c>
      <c r="ADS78" s="385">
        <f t="shared" ca="1" si="6996"/>
        <v>0</v>
      </c>
      <c r="ADT78" s="385">
        <f ca="1">IF(ADL78&lt;&gt;"",VLOOKUP(ADL78,ACS4:ACY52,7,FALSE),"")</f>
        <v>1000</v>
      </c>
      <c r="ADU78" s="385">
        <f ca="1">IF(ADL78&lt;&gt;"",VLOOKUP(ADL78,ACS4:ACY52,5,FALSE),"")</f>
        <v>0</v>
      </c>
      <c r="ADV78" s="385">
        <f ca="1">IF(ADL78&lt;&gt;"",VLOOKUP(ADL78,ACS4:ADA52,9,FALSE),"")</f>
        <v>13</v>
      </c>
      <c r="ADW78" s="385">
        <f t="shared" ca="1" si="6997"/>
        <v>0</v>
      </c>
      <c r="ADX78" s="385">
        <f t="shared" ref="ADX78" ca="1" si="7151">IF(ADL78&lt;&gt;"",RANK(ADW78,ADW77:ADW80),"")</f>
        <v>1</v>
      </c>
      <c r="ADY78" s="385">
        <f t="shared" ref="ADY78" ca="1" si="7152">IF(ADL78&lt;&gt;"",SUMPRODUCT((ADW77:ADW80=ADW78)*(ADR77:ADR80&gt;ADR78)),"")</f>
        <v>0</v>
      </c>
      <c r="ADZ78" s="385">
        <f t="shared" ref="ADZ78" ca="1" si="7153">IF(ADL78&lt;&gt;"",SUMPRODUCT((ADW77:ADW80=ADW78)*(ADR77:ADR80=ADR78)*(ADP77:ADP80&gt;ADP78)),"")</f>
        <v>0</v>
      </c>
      <c r="AEA78" s="385">
        <f t="shared" ref="AEA78" ca="1" si="7154">IF(ADL78&lt;&gt;"",SUMPRODUCT((ADW77:ADW80=ADW78)*(ADR77:ADR80=ADR78)*(ADP77:ADP80=ADP78)*(ADT77:ADT80&gt;ADT78)),"")</f>
        <v>0</v>
      </c>
      <c r="AEB78" s="385">
        <f t="shared" ref="AEB78" ca="1" si="7155">IF(ADL78&lt;&gt;"",SUMPRODUCT((ADW77:ADW80=ADW78)*(ADR77:ADR80=ADR78)*(ADP77:ADP80=ADP78)*(ADT77:ADT80=ADT78)*(ADU77:ADU80&gt;ADU78)),"")</f>
        <v>0</v>
      </c>
      <c r="AEC78" s="385">
        <f t="shared" ref="AEC78" ca="1" si="7156">IF(ADL78&lt;&gt;"",SUMPRODUCT((ADW77:ADW80=ADW78)*(ADR77:ADR80=ADR78)*(ADP77:ADP80=ADP78)*(ADT77:ADT80=ADT78)*(ADU77:ADU80=ADU78)*(ADV77:ADV80&gt;ADV78)),"")</f>
        <v>2</v>
      </c>
      <c r="AED78" s="385">
        <f t="shared" ca="1" si="7004"/>
        <v>3</v>
      </c>
      <c r="AEE78" s="385" t="str">
        <f t="shared" ref="AEE78" ca="1" si="7157">IF(AEF26&lt;&gt;"",SUMPRODUCT((AEM25:AEM28=AEM26)*(AEL25:AEL28=AEL26)*(AEJ25:AEJ28=AEJ26)*(AEK25:AEK28=AEK26)),"")</f>
        <v/>
      </c>
      <c r="AEF78" s="385" t="str">
        <f t="shared" ref="AEF78" ca="1" si="7158">IF(AND(AEE78&lt;&gt;"",AEE78&gt;1),AEF26,"")</f>
        <v/>
      </c>
      <c r="AEG78" s="385">
        <f ca="1">SUMPRODUCT((AGQ3:AGQ54=AEF78)*(AGT3:AGT54=AEF79)*(AGU3:AGU54="W"))+SUMPRODUCT((AGQ3:AGQ54=AEF78)*(AGT3:AGT54=AEF80)*(AGU3:AGU54="W"))+SUMPRODUCT((AGQ3:AGQ54=AEF78)*(AGT3:AGT54=AEF81)*(AGU3:AGU54="W"))+SUMPRODUCT((AGQ3:AGQ54=AEF79)*(AGT3:AGT54=AEF78)*(AGV3:AGV54="W"))+SUMPRODUCT((AGQ3:AGQ54=AEF80)*(AGT3:AGT54=AEF78)*(AGV3:AGV54="W"))+SUMPRODUCT((AGQ3:AGQ54=AEF81)*(AGT3:AGT54=AEF78)*(AGV3:AGV54="W"))</f>
        <v>0</v>
      </c>
      <c r="AEH78" s="385">
        <f ca="1">SUMPRODUCT((AGQ3:AGQ54=AEF78)*(AGT3:AGT54=AEF79)*(AGU3:AGU54="D"))+SUMPRODUCT((AGQ3:AGQ54=AEF78)*(AGT3:AGT54=AEF80)*(AGU3:AGU54="D"))+SUMPRODUCT((AGQ3:AGQ54=AEF78)*(AGT3:AGT54=AEF81)*(AGU3:AGU54="D"))+SUMPRODUCT((AGQ3:AGQ54=AEF79)*(AGT3:AGT54=AEF78)*(AGU3:AGU54="D"))+SUMPRODUCT((AGQ3:AGQ54=AEF80)*(AGT3:AGT54=AEF78)*(AGU3:AGU54="D"))+SUMPRODUCT((AGQ3:AGQ54=AEF81)*(AGT3:AGT54=AEF78)*(AGU3:AGU54="D"))</f>
        <v>0</v>
      </c>
      <c r="AEI78" s="385">
        <f ca="1">SUMPRODUCT((AGQ3:AGQ54=AEF78)*(AGT3:AGT54=AEF79)*(AGU3:AGU54="L"))+SUMPRODUCT((AGQ3:AGQ54=AEF78)*(AGT3:AGT54=AEF80)*(AGU3:AGU54="L"))+SUMPRODUCT((AGQ3:AGQ54=AEF78)*(AGT3:AGT54=AEF81)*(AGU3:AGU54="L"))+SUMPRODUCT((AGQ3:AGQ54=AEF79)*(AGT3:AGT54=AEF78)*(AGV3:AGV54="L"))+SUMPRODUCT((AGQ3:AGQ54=AEF80)*(AGT3:AGT54=AEF78)*(AGV3:AGV54="L"))+SUMPRODUCT((AGQ3:AGQ54=AEF81)*(AGT3:AGT54=AEF78)*(AGV3:AGV54="L"))</f>
        <v>0</v>
      </c>
      <c r="AEJ78" s="385">
        <f ca="1">SUMPRODUCT((AGQ3:AGQ54=AEF78)*(AGT3:AGT54=AEF79)*AGR3:AGR54)+SUMPRODUCT((AGQ3:AGQ54=AEF78)*(AGT3:AGT54=AEF80)*AGR3:AGR54)+SUMPRODUCT((AGQ3:AGQ54=AEF78)*(AGT3:AGT54=AEF81)*AGR3:AGR54)+SUMPRODUCT((AGQ3:AGQ54=AEF78)*(AGT3:AGT54=AEF77)*AGR3:AGR54)+SUMPRODUCT((AGQ3:AGQ54=AEF79)*(AGT3:AGT54=AEF78)*AGS3:AGS54)+SUMPRODUCT((AGQ3:AGQ54=AEF80)*(AGT3:AGT54=AEF78)*AGS3:AGS54)+SUMPRODUCT((AGQ3:AGQ54=AEF81)*(AGT3:AGT54=AEF78)*AGS3:AGS54)+SUMPRODUCT((AGQ3:AGQ54=AEF77)*(AGT3:AGT54=AEF78)*AGS3:AGS54)</f>
        <v>0</v>
      </c>
      <c r="AEK78" s="385">
        <f ca="1">SUMPRODUCT((AGQ3:AGQ54=AEF78)*(AGT3:AGT54=AEF79)*AGS3:AGS54)+SUMPRODUCT((AGQ3:AGQ54=AEF78)*(AGT3:AGT54=AEF80)*AGS3:AGS54)+SUMPRODUCT((AGQ3:AGQ54=AEF78)*(AGT3:AGT54=AEF81)*AGS3:AGS54)+SUMPRODUCT((AGQ3:AGQ54=AEF78)*(AGT3:AGT54=AEF77)*AGS3:AGS54)+SUMPRODUCT((AGQ3:AGQ54=AEF79)*(AGT3:AGT54=AEF78)*AGR3:AGR54)+SUMPRODUCT((AGQ3:AGQ54=AEF80)*(AGT3:AGT54=AEF78)*AGR3:AGR54)+SUMPRODUCT((AGQ3:AGQ54=AEF81)*(AGT3:AGT54=AEF78)*AGR3:AGR54)+SUMPRODUCT((AGQ3:AGQ54=AEF77)*(AGT3:AGT54=AEF78)*AGR3:AGR54)</f>
        <v>0</v>
      </c>
      <c r="AEL78" s="385">
        <f t="shared" ref="AEL78:AEL80" ca="1" si="7159">AEJ78-AEK78+1000</f>
        <v>1000</v>
      </c>
      <c r="AEM78" s="385" t="str">
        <f t="shared" ref="AEM78:AEM80" ca="1" si="7160">IF(AEF78&lt;&gt;"",AEG78*3+AEH78*1,"")</f>
        <v/>
      </c>
      <c r="AEN78" s="385" t="str">
        <f ca="1">IF(AEF78&lt;&gt;"",VLOOKUP(AEF78,ACS4:ACY52,7,FALSE),"")</f>
        <v/>
      </c>
      <c r="AEO78" s="385" t="str">
        <f ca="1">IF(AEF78&lt;&gt;"",VLOOKUP(AEF78,ACS4:ACY52,5,FALSE),"")</f>
        <v/>
      </c>
      <c r="AEP78" s="385" t="str">
        <f ca="1">IF(AEF78&lt;&gt;"",VLOOKUP(AEF78,ACS4:ADA52,9,FALSE),"")</f>
        <v/>
      </c>
      <c r="AEQ78" s="385" t="str">
        <f t="shared" ref="AEQ78:AEQ80" ca="1" si="7161">AEM78</f>
        <v/>
      </c>
      <c r="AER78" s="385" t="str">
        <f t="shared" ref="AER78" ca="1" si="7162">IF(AEF78&lt;&gt;"",RANK(AEQ78,AEQ77:AEQ80),"")</f>
        <v/>
      </c>
      <c r="AES78" s="385" t="str">
        <f t="shared" ref="AES78" ca="1" si="7163">IF(AEF78&lt;&gt;"",SUMPRODUCT((AEQ77:AEQ80=AEQ78)*(AEL77:AEL80&gt;AEL78)),"")</f>
        <v/>
      </c>
      <c r="AET78" s="385" t="str">
        <f t="shared" ref="AET78" ca="1" si="7164">IF(AEF78&lt;&gt;"",SUMPRODUCT((AEQ77:AEQ80=AEQ78)*(AEL77:AEL80=AEL78)*(AEJ77:AEJ80&gt;AEJ78)),"")</f>
        <v/>
      </c>
      <c r="AEU78" s="385" t="str">
        <f t="shared" ref="AEU78" ca="1" si="7165">IF(AEF78&lt;&gt;"",SUMPRODUCT((AEQ77:AEQ80=AEQ78)*(AEL77:AEL80=AEL78)*(AEJ77:AEJ80=AEJ78)*(AEN77:AEN80&gt;AEN78)),"")</f>
        <v/>
      </c>
      <c r="AEV78" s="385" t="str">
        <f t="shared" ref="AEV78" ca="1" si="7166">IF(AEF78&lt;&gt;"",SUMPRODUCT((AEQ77:AEQ80=AEQ78)*(AEL77:AEL80=AEL78)*(AEJ77:AEJ80=AEJ78)*(AEN77:AEN80=AEN78)*(AEO77:AEO80&gt;AEO78)),"")</f>
        <v/>
      </c>
      <c r="AEW78" s="385" t="str">
        <f t="shared" ref="AEW78" ca="1" si="7167">IF(AEF78&lt;&gt;"",SUMPRODUCT((AEQ77:AEQ80=AEQ78)*(AEL77:AEL80=AEL78)*(AEJ77:AEJ80=AEJ78)*(AEN77:AEN80=AEN78)*(AEO77:AEO80=AEO78)*(AEP77:AEP80&gt;AEP78)),"")</f>
        <v/>
      </c>
      <c r="AEX78" s="385" t="str">
        <f t="shared" ref="AEX78:AEX80" ca="1" si="7168">IF(AEF78&lt;&gt;"",SUM(AER78:AEW78)+1,"")</f>
        <v/>
      </c>
      <c r="AHF78" s="385">
        <f ca="1">IF(COUNTIF(AHF25:AHF28,4)=4,1,SUMPRODUCT((AHF25:AHF28=AHF26)*(AHE25:AHE28=AHE26)*(AHC25:AHC28&gt;AHC26))+1)</f>
        <v>1</v>
      </c>
      <c r="AHQ78" s="385">
        <f t="shared" ref="AHQ78" ca="1" si="7169">IF(AHR26&lt;&gt;"",SUMPRODUCT((AHY25:AHY28=AHY26)*(AHX25:AHX28=AHX26)*(AHV25:AHV28=AHV26)*(AHW25:AHW28=AHW26)),"")</f>
        <v>4</v>
      </c>
      <c r="AHR78" s="385" t="str">
        <f t="shared" ref="AHR78" ca="1" si="7170">IF(AND(AHQ78&lt;&gt;"",AHQ78&gt;1),AHR26,"")</f>
        <v>Netherlands</v>
      </c>
      <c r="AHS78" s="385">
        <f ca="1">SUMPRODUCT((AKW3:AKW54=AHR78)*(AKZ3:AKZ54=AHR79)*(ALA3:ALA54="W"))+SUMPRODUCT((AKW3:AKW54=AHR78)*(AKZ3:AKZ54=AHR80)*(ALA3:ALA54="W"))+SUMPRODUCT((AKW3:AKW54=AHR78)*(AKZ3:AKZ54=AHR81)*(ALA3:ALA54="W"))+SUMPRODUCT((AKW3:AKW54=AHR78)*(AKZ3:AKZ54=AHR77)*(ALA3:ALA54="W"))+SUMPRODUCT((AKW3:AKW54=AHR79)*(AKZ3:AKZ54=AHR78)*(ALB3:ALB54="W"))+SUMPRODUCT((AKW3:AKW54=AHR80)*(AKZ3:AKZ54=AHR78)*(ALB3:ALB54="W"))+SUMPRODUCT((AKW3:AKW54=AHR81)*(AKZ3:AKZ54=AHR78)*(ALB3:ALB54="W"))+SUMPRODUCT((AKW3:AKW54=AHR77)*(AKZ3:AKZ54=AHR78)*(ALB3:ALB54="W"))</f>
        <v>0</v>
      </c>
      <c r="AHT78" s="385">
        <f ca="1">SUMPRODUCT((AKW3:AKW54=AHR78)*(AKZ3:AKZ54=AHR79)*(ALA3:ALA54="D"))+SUMPRODUCT((AKW3:AKW54=AHR78)*(AKZ3:AKZ54=AHR80)*(ALA3:ALA54="D"))+SUMPRODUCT((AKW3:AKW54=AHR78)*(AKZ3:AKZ54=AHR81)*(ALA3:ALA54="D"))+SUMPRODUCT((AKW3:AKW54=AHR78)*(AKZ3:AKZ54=AHR77)*(ALA3:ALA54="D"))+SUMPRODUCT((AKW3:AKW54=AHR79)*(AKZ3:AKZ54=AHR78)*(ALA3:ALA54="D"))+SUMPRODUCT((AKW3:AKW54=AHR80)*(AKZ3:AKZ54=AHR78)*(ALA3:ALA54="D"))+SUMPRODUCT((AKW3:AKW54=AHR81)*(AKZ3:AKZ54=AHR78)*(ALA3:ALA54="D"))+SUMPRODUCT((AKW3:AKW54=AHR77)*(AKZ3:AKZ54=AHR78)*(ALA3:ALA54="D"))</f>
        <v>0</v>
      </c>
      <c r="AHU78" s="385">
        <f ca="1">SUMPRODUCT((AKW3:AKW54=AHR78)*(AKZ3:AKZ54=AHR79)*(ALA3:ALA54="L"))+SUMPRODUCT((AKW3:AKW54=AHR78)*(AKZ3:AKZ54=AHR80)*(ALA3:ALA54="L"))+SUMPRODUCT((AKW3:AKW54=AHR78)*(AKZ3:AKZ54=AHR81)*(ALA3:ALA54="L"))+SUMPRODUCT((AKW3:AKW54=AHR78)*(AKZ3:AKZ54=AHR77)*(ALA3:ALA54="L"))+SUMPRODUCT((AKW3:AKW54=AHR79)*(AKZ3:AKZ54=AHR78)*(ALB3:ALB54="L"))+SUMPRODUCT((AKW3:AKW54=AHR80)*(AKZ3:AKZ54=AHR78)*(ALB3:ALB54="L"))+SUMPRODUCT((AKW3:AKW54=AHR81)*(AKZ3:AKZ54=AHR78)*(ALB3:ALB54="L"))+SUMPRODUCT((AKW3:AKW54=AHR77)*(AKZ3:AKZ54=AHR78)*(ALB3:ALB54="L"))</f>
        <v>0</v>
      </c>
      <c r="AHV78" s="385">
        <f ca="1">SUMPRODUCT((AKW3:AKW54=AHR78)*(AKZ3:AKZ54=AHR79)*AKX3:AKX54)+SUMPRODUCT((AKW3:AKW54=AHR78)*(AKZ3:AKZ54=AHR80)*AKX3:AKX54)+SUMPRODUCT((AKW3:AKW54=AHR78)*(AKZ3:AKZ54=AHR81)*AKX3:AKX54)+SUMPRODUCT((AKW3:AKW54=AHR78)*(AKZ3:AKZ54=AHR77)*AKX3:AKX54)+SUMPRODUCT((AKW3:AKW54=AHR79)*(AKZ3:AKZ54=AHR78)*AKY3:AKY54)+SUMPRODUCT((AKW3:AKW54=AHR80)*(AKZ3:AKZ54=AHR78)*AKY3:AKY54)+SUMPRODUCT((AKW3:AKW54=AHR81)*(AKZ3:AKZ54=AHR78)*AKY3:AKY54)+SUMPRODUCT((AKW3:AKW54=AHR77)*(AKZ3:AKZ54=AHR78)*AKY3:AKY54)</f>
        <v>0</v>
      </c>
      <c r="AHW78" s="385">
        <f ca="1">SUMPRODUCT((AKW3:AKW54=AHR78)*(AKZ3:AKZ54=AHR79)*AKY3:AKY54)+SUMPRODUCT((AKW3:AKW54=AHR78)*(AKZ3:AKZ54=AHR80)*AKY3:AKY54)+SUMPRODUCT((AKW3:AKW54=AHR78)*(AKZ3:AKZ54=AHR81)*AKY3:AKY54)+SUMPRODUCT((AKW3:AKW54=AHR78)*(AKZ3:AKZ54=AHR77)*AKY3:AKY54)+SUMPRODUCT((AKW3:AKW54=AHR79)*(AKZ3:AKZ54=AHR78)*AKX3:AKX54)+SUMPRODUCT((AKW3:AKW54=AHR80)*(AKZ3:AKZ54=AHR78)*AKX3:AKX54)+SUMPRODUCT((AKW3:AKW54=AHR81)*(AKZ3:AKZ54=AHR78)*AKX3:AKX54)+SUMPRODUCT((AKW3:AKW54=AHR77)*(AKZ3:AKZ54=AHR78)*AKX3:AKX54)</f>
        <v>0</v>
      </c>
      <c r="AHX78" s="385">
        <f t="shared" ca="1" si="7007"/>
        <v>1000</v>
      </c>
      <c r="AHY78" s="385">
        <f t="shared" ca="1" si="7008"/>
        <v>0</v>
      </c>
      <c r="AHZ78" s="385">
        <f ca="1">IF(AHR78&lt;&gt;"",VLOOKUP(AHR78,AGY4:AHE52,7,FALSE),"")</f>
        <v>1000</v>
      </c>
      <c r="AIA78" s="385">
        <f ca="1">IF(AHR78&lt;&gt;"",VLOOKUP(AHR78,AGY4:AHE52,5,FALSE),"")</f>
        <v>0</v>
      </c>
      <c r="AIB78" s="385">
        <f ca="1">IF(AHR78&lt;&gt;"",VLOOKUP(AHR78,AGY4:AHG52,9,FALSE),"")</f>
        <v>13</v>
      </c>
      <c r="AIC78" s="385">
        <f t="shared" ca="1" si="7009"/>
        <v>0</v>
      </c>
      <c r="AID78" s="385">
        <f t="shared" ref="AID78" ca="1" si="7171">IF(AHR78&lt;&gt;"",RANK(AIC78,AIC77:AIC80),"")</f>
        <v>1</v>
      </c>
      <c r="AIE78" s="385">
        <f t="shared" ref="AIE78" ca="1" si="7172">IF(AHR78&lt;&gt;"",SUMPRODUCT((AIC77:AIC80=AIC78)*(AHX77:AHX80&gt;AHX78)),"")</f>
        <v>0</v>
      </c>
      <c r="AIF78" s="385">
        <f t="shared" ref="AIF78" ca="1" si="7173">IF(AHR78&lt;&gt;"",SUMPRODUCT((AIC77:AIC80=AIC78)*(AHX77:AHX80=AHX78)*(AHV77:AHV80&gt;AHV78)),"")</f>
        <v>0</v>
      </c>
      <c r="AIG78" s="385">
        <f t="shared" ref="AIG78" ca="1" si="7174">IF(AHR78&lt;&gt;"",SUMPRODUCT((AIC77:AIC80=AIC78)*(AHX77:AHX80=AHX78)*(AHV77:AHV80=AHV78)*(AHZ77:AHZ80&gt;AHZ78)),"")</f>
        <v>0</v>
      </c>
      <c r="AIH78" s="385">
        <f t="shared" ref="AIH78" ca="1" si="7175">IF(AHR78&lt;&gt;"",SUMPRODUCT((AIC77:AIC80=AIC78)*(AHX77:AHX80=AHX78)*(AHV77:AHV80=AHV78)*(AHZ77:AHZ80=AHZ78)*(AIA77:AIA80&gt;AIA78)),"")</f>
        <v>0</v>
      </c>
      <c r="AII78" s="385">
        <f t="shared" ref="AII78" ca="1" si="7176">IF(AHR78&lt;&gt;"",SUMPRODUCT((AIC77:AIC80=AIC78)*(AHX77:AHX80=AHX78)*(AHV77:AHV80=AHV78)*(AHZ77:AHZ80=AHZ78)*(AIA77:AIA80=AIA78)*(AIB77:AIB80&gt;AIB78)),"")</f>
        <v>2</v>
      </c>
      <c r="AIJ78" s="385">
        <f t="shared" ca="1" si="7016"/>
        <v>3</v>
      </c>
      <c r="AIK78" s="385" t="str">
        <f t="shared" ref="AIK78" ca="1" si="7177">IF(AIL26&lt;&gt;"",SUMPRODUCT((AIS25:AIS28=AIS26)*(AIR25:AIR28=AIR26)*(AIP25:AIP28=AIP26)*(AIQ25:AIQ28=AIQ26)),"")</f>
        <v/>
      </c>
      <c r="AIL78" s="385" t="str">
        <f t="shared" ref="AIL78" ca="1" si="7178">IF(AND(AIK78&lt;&gt;"",AIK78&gt;1),AIL26,"")</f>
        <v/>
      </c>
      <c r="AIM78" s="385">
        <f ca="1">SUMPRODUCT((AKW3:AKW54=AIL78)*(AKZ3:AKZ54=AIL79)*(ALA3:ALA54="W"))+SUMPRODUCT((AKW3:AKW54=AIL78)*(AKZ3:AKZ54=AIL80)*(ALA3:ALA54="W"))+SUMPRODUCT((AKW3:AKW54=AIL78)*(AKZ3:AKZ54=AIL81)*(ALA3:ALA54="W"))+SUMPRODUCT((AKW3:AKW54=AIL79)*(AKZ3:AKZ54=AIL78)*(ALB3:ALB54="W"))+SUMPRODUCT((AKW3:AKW54=AIL80)*(AKZ3:AKZ54=AIL78)*(ALB3:ALB54="W"))+SUMPRODUCT((AKW3:AKW54=AIL81)*(AKZ3:AKZ54=AIL78)*(ALB3:ALB54="W"))</f>
        <v>0</v>
      </c>
      <c r="AIN78" s="385">
        <f ca="1">SUMPRODUCT((AKW3:AKW54=AIL78)*(AKZ3:AKZ54=AIL79)*(ALA3:ALA54="D"))+SUMPRODUCT((AKW3:AKW54=AIL78)*(AKZ3:AKZ54=AIL80)*(ALA3:ALA54="D"))+SUMPRODUCT((AKW3:AKW54=AIL78)*(AKZ3:AKZ54=AIL81)*(ALA3:ALA54="D"))+SUMPRODUCT((AKW3:AKW54=AIL79)*(AKZ3:AKZ54=AIL78)*(ALA3:ALA54="D"))+SUMPRODUCT((AKW3:AKW54=AIL80)*(AKZ3:AKZ54=AIL78)*(ALA3:ALA54="D"))+SUMPRODUCT((AKW3:AKW54=AIL81)*(AKZ3:AKZ54=AIL78)*(ALA3:ALA54="D"))</f>
        <v>0</v>
      </c>
      <c r="AIO78" s="385">
        <f ca="1">SUMPRODUCT((AKW3:AKW54=AIL78)*(AKZ3:AKZ54=AIL79)*(ALA3:ALA54="L"))+SUMPRODUCT((AKW3:AKW54=AIL78)*(AKZ3:AKZ54=AIL80)*(ALA3:ALA54="L"))+SUMPRODUCT((AKW3:AKW54=AIL78)*(AKZ3:AKZ54=AIL81)*(ALA3:ALA54="L"))+SUMPRODUCT((AKW3:AKW54=AIL79)*(AKZ3:AKZ54=AIL78)*(ALB3:ALB54="L"))+SUMPRODUCT((AKW3:AKW54=AIL80)*(AKZ3:AKZ54=AIL78)*(ALB3:ALB54="L"))+SUMPRODUCT((AKW3:AKW54=AIL81)*(AKZ3:AKZ54=AIL78)*(ALB3:ALB54="L"))</f>
        <v>0</v>
      </c>
      <c r="AIP78" s="385">
        <f ca="1">SUMPRODUCT((AKW3:AKW54=AIL78)*(AKZ3:AKZ54=AIL79)*AKX3:AKX54)+SUMPRODUCT((AKW3:AKW54=AIL78)*(AKZ3:AKZ54=AIL80)*AKX3:AKX54)+SUMPRODUCT((AKW3:AKW54=AIL78)*(AKZ3:AKZ54=AIL81)*AKX3:AKX54)+SUMPRODUCT((AKW3:AKW54=AIL78)*(AKZ3:AKZ54=AIL77)*AKX3:AKX54)+SUMPRODUCT((AKW3:AKW54=AIL79)*(AKZ3:AKZ54=AIL78)*AKY3:AKY54)+SUMPRODUCT((AKW3:AKW54=AIL80)*(AKZ3:AKZ54=AIL78)*AKY3:AKY54)+SUMPRODUCT((AKW3:AKW54=AIL81)*(AKZ3:AKZ54=AIL78)*AKY3:AKY54)+SUMPRODUCT((AKW3:AKW54=AIL77)*(AKZ3:AKZ54=AIL78)*AKY3:AKY54)</f>
        <v>0</v>
      </c>
      <c r="AIQ78" s="385">
        <f ca="1">SUMPRODUCT((AKW3:AKW54=AIL78)*(AKZ3:AKZ54=AIL79)*AKY3:AKY54)+SUMPRODUCT((AKW3:AKW54=AIL78)*(AKZ3:AKZ54=AIL80)*AKY3:AKY54)+SUMPRODUCT((AKW3:AKW54=AIL78)*(AKZ3:AKZ54=AIL81)*AKY3:AKY54)+SUMPRODUCT((AKW3:AKW54=AIL78)*(AKZ3:AKZ54=AIL77)*AKY3:AKY54)+SUMPRODUCT((AKW3:AKW54=AIL79)*(AKZ3:AKZ54=AIL78)*AKX3:AKX54)+SUMPRODUCT((AKW3:AKW54=AIL80)*(AKZ3:AKZ54=AIL78)*AKX3:AKX54)+SUMPRODUCT((AKW3:AKW54=AIL81)*(AKZ3:AKZ54=AIL78)*AKX3:AKX54)+SUMPRODUCT((AKW3:AKW54=AIL77)*(AKZ3:AKZ54=AIL78)*AKX3:AKX54)</f>
        <v>0</v>
      </c>
      <c r="AIR78" s="385">
        <f t="shared" ref="AIR78:AIR80" ca="1" si="7179">AIP78-AIQ78+1000</f>
        <v>1000</v>
      </c>
      <c r="AIS78" s="385" t="str">
        <f t="shared" ref="AIS78:AIS80" ca="1" si="7180">IF(AIL78&lt;&gt;"",AIM78*3+AIN78*1,"")</f>
        <v/>
      </c>
      <c r="AIT78" s="385" t="str">
        <f ca="1">IF(AIL78&lt;&gt;"",VLOOKUP(AIL78,AGY4:AHE52,7,FALSE),"")</f>
        <v/>
      </c>
      <c r="AIU78" s="385" t="str">
        <f ca="1">IF(AIL78&lt;&gt;"",VLOOKUP(AIL78,AGY4:AHE52,5,FALSE),"")</f>
        <v/>
      </c>
      <c r="AIV78" s="385" t="str">
        <f ca="1">IF(AIL78&lt;&gt;"",VLOOKUP(AIL78,AGY4:AHG52,9,FALSE),"")</f>
        <v/>
      </c>
      <c r="AIW78" s="385" t="str">
        <f t="shared" ref="AIW78:AIW80" ca="1" si="7181">AIS78</f>
        <v/>
      </c>
      <c r="AIX78" s="385" t="str">
        <f t="shared" ref="AIX78" ca="1" si="7182">IF(AIL78&lt;&gt;"",RANK(AIW78,AIW77:AIW80),"")</f>
        <v/>
      </c>
      <c r="AIY78" s="385" t="str">
        <f t="shared" ref="AIY78" ca="1" si="7183">IF(AIL78&lt;&gt;"",SUMPRODUCT((AIW77:AIW80=AIW78)*(AIR77:AIR80&gt;AIR78)),"")</f>
        <v/>
      </c>
      <c r="AIZ78" s="385" t="str">
        <f t="shared" ref="AIZ78" ca="1" si="7184">IF(AIL78&lt;&gt;"",SUMPRODUCT((AIW77:AIW80=AIW78)*(AIR77:AIR80=AIR78)*(AIP77:AIP80&gt;AIP78)),"")</f>
        <v/>
      </c>
      <c r="AJA78" s="385" t="str">
        <f t="shared" ref="AJA78" ca="1" si="7185">IF(AIL78&lt;&gt;"",SUMPRODUCT((AIW77:AIW80=AIW78)*(AIR77:AIR80=AIR78)*(AIP77:AIP80=AIP78)*(AIT77:AIT80&gt;AIT78)),"")</f>
        <v/>
      </c>
      <c r="AJB78" s="385" t="str">
        <f t="shared" ref="AJB78" ca="1" si="7186">IF(AIL78&lt;&gt;"",SUMPRODUCT((AIW77:AIW80=AIW78)*(AIR77:AIR80=AIR78)*(AIP77:AIP80=AIP78)*(AIT77:AIT80=AIT78)*(AIU77:AIU80&gt;AIU78)),"")</f>
        <v/>
      </c>
      <c r="AJC78" s="385" t="str">
        <f t="shared" ref="AJC78" ca="1" si="7187">IF(AIL78&lt;&gt;"",SUMPRODUCT((AIW77:AIW80=AIW78)*(AIR77:AIR80=AIR78)*(AIP77:AIP80=AIP78)*(AIT77:AIT80=AIT78)*(AIU77:AIU80=AIU78)*(AIV77:AIV80&gt;AIV78)),"")</f>
        <v/>
      </c>
      <c r="AJD78" s="385" t="str">
        <f t="shared" ref="AJD78:AJD80" ca="1" si="7188">IF(AIL78&lt;&gt;"",SUM(AIX78:AJC78)+1,"")</f>
        <v/>
      </c>
      <c r="ALL78" s="385">
        <f ca="1">IF(COUNTIF(ALL25:ALL28,4)=4,1,SUMPRODUCT((ALL25:ALL28=ALL26)*(ALK25:ALK28=ALK26)*(ALI25:ALI28&gt;ALI26))+1)</f>
        <v>1</v>
      </c>
      <c r="ALW78" s="385">
        <f t="shared" ref="ALW78" ca="1" si="7189">IF(ALX26&lt;&gt;"",SUMPRODUCT((AME25:AME28=AME26)*(AMD25:AMD28=AMD26)*(AMB25:AMB28=AMB26)*(AMC25:AMC28=AMC26)),"")</f>
        <v>4</v>
      </c>
      <c r="ALX78" s="385" t="str">
        <f t="shared" ref="ALX78" ca="1" si="7190">IF(AND(ALW78&lt;&gt;"",ALW78&gt;1),ALX26,"")</f>
        <v>Netherlands</v>
      </c>
      <c r="ALY78" s="385">
        <f ca="1">SUMPRODUCT((APC3:APC54=ALX78)*(APF3:APF54=ALX79)*(APG3:APG54="W"))+SUMPRODUCT((APC3:APC54=ALX78)*(APF3:APF54=ALX80)*(APG3:APG54="W"))+SUMPRODUCT((APC3:APC54=ALX78)*(APF3:APF54=ALX81)*(APG3:APG54="W"))+SUMPRODUCT((APC3:APC54=ALX78)*(APF3:APF54=ALX77)*(APG3:APG54="W"))+SUMPRODUCT((APC3:APC54=ALX79)*(APF3:APF54=ALX78)*(APH3:APH54="W"))+SUMPRODUCT((APC3:APC54=ALX80)*(APF3:APF54=ALX78)*(APH3:APH54="W"))+SUMPRODUCT((APC3:APC54=ALX81)*(APF3:APF54=ALX78)*(APH3:APH54="W"))+SUMPRODUCT((APC3:APC54=ALX77)*(APF3:APF54=ALX78)*(APH3:APH54="W"))</f>
        <v>0</v>
      </c>
      <c r="ALZ78" s="385">
        <f ca="1">SUMPRODUCT((APC3:APC54=ALX78)*(APF3:APF54=ALX79)*(APG3:APG54="D"))+SUMPRODUCT((APC3:APC54=ALX78)*(APF3:APF54=ALX80)*(APG3:APG54="D"))+SUMPRODUCT((APC3:APC54=ALX78)*(APF3:APF54=ALX81)*(APG3:APG54="D"))+SUMPRODUCT((APC3:APC54=ALX78)*(APF3:APF54=ALX77)*(APG3:APG54="D"))+SUMPRODUCT((APC3:APC54=ALX79)*(APF3:APF54=ALX78)*(APG3:APG54="D"))+SUMPRODUCT((APC3:APC54=ALX80)*(APF3:APF54=ALX78)*(APG3:APG54="D"))+SUMPRODUCT((APC3:APC54=ALX81)*(APF3:APF54=ALX78)*(APG3:APG54="D"))+SUMPRODUCT((APC3:APC54=ALX77)*(APF3:APF54=ALX78)*(APG3:APG54="D"))</f>
        <v>0</v>
      </c>
      <c r="AMA78" s="385">
        <f ca="1">SUMPRODUCT((APC3:APC54=ALX78)*(APF3:APF54=ALX79)*(APG3:APG54="L"))+SUMPRODUCT((APC3:APC54=ALX78)*(APF3:APF54=ALX80)*(APG3:APG54="L"))+SUMPRODUCT((APC3:APC54=ALX78)*(APF3:APF54=ALX81)*(APG3:APG54="L"))+SUMPRODUCT((APC3:APC54=ALX78)*(APF3:APF54=ALX77)*(APG3:APG54="L"))+SUMPRODUCT((APC3:APC54=ALX79)*(APF3:APF54=ALX78)*(APH3:APH54="L"))+SUMPRODUCT((APC3:APC54=ALX80)*(APF3:APF54=ALX78)*(APH3:APH54="L"))+SUMPRODUCT((APC3:APC54=ALX81)*(APF3:APF54=ALX78)*(APH3:APH54="L"))+SUMPRODUCT((APC3:APC54=ALX77)*(APF3:APF54=ALX78)*(APH3:APH54="L"))</f>
        <v>0</v>
      </c>
      <c r="AMB78" s="385">
        <f ca="1">SUMPRODUCT((APC3:APC54=ALX78)*(APF3:APF54=ALX79)*APD3:APD54)+SUMPRODUCT((APC3:APC54=ALX78)*(APF3:APF54=ALX80)*APD3:APD54)+SUMPRODUCT((APC3:APC54=ALX78)*(APF3:APF54=ALX81)*APD3:APD54)+SUMPRODUCT((APC3:APC54=ALX78)*(APF3:APF54=ALX77)*APD3:APD54)+SUMPRODUCT((APC3:APC54=ALX79)*(APF3:APF54=ALX78)*APE3:APE54)+SUMPRODUCT((APC3:APC54=ALX80)*(APF3:APF54=ALX78)*APE3:APE54)+SUMPRODUCT((APC3:APC54=ALX81)*(APF3:APF54=ALX78)*APE3:APE54)+SUMPRODUCT((APC3:APC54=ALX77)*(APF3:APF54=ALX78)*APE3:APE54)</f>
        <v>0</v>
      </c>
      <c r="AMC78" s="385">
        <f ca="1">SUMPRODUCT((APC3:APC54=ALX78)*(APF3:APF54=ALX79)*APE3:APE54)+SUMPRODUCT((APC3:APC54=ALX78)*(APF3:APF54=ALX80)*APE3:APE54)+SUMPRODUCT((APC3:APC54=ALX78)*(APF3:APF54=ALX81)*APE3:APE54)+SUMPRODUCT((APC3:APC54=ALX78)*(APF3:APF54=ALX77)*APE3:APE54)+SUMPRODUCT((APC3:APC54=ALX79)*(APF3:APF54=ALX78)*APD3:APD54)+SUMPRODUCT((APC3:APC54=ALX80)*(APF3:APF54=ALX78)*APD3:APD54)+SUMPRODUCT((APC3:APC54=ALX81)*(APF3:APF54=ALX78)*APD3:APD54)+SUMPRODUCT((APC3:APC54=ALX77)*(APF3:APF54=ALX78)*APD3:APD54)</f>
        <v>0</v>
      </c>
      <c r="AMD78" s="385">
        <f t="shared" ca="1" si="7019"/>
        <v>1000</v>
      </c>
      <c r="AME78" s="385">
        <f t="shared" ca="1" si="7020"/>
        <v>0</v>
      </c>
      <c r="AMF78" s="385">
        <f ca="1">IF(ALX78&lt;&gt;"",VLOOKUP(ALX78,ALE4:ALK52,7,FALSE),"")</f>
        <v>1000</v>
      </c>
      <c r="AMG78" s="385">
        <f ca="1">IF(ALX78&lt;&gt;"",VLOOKUP(ALX78,ALE4:ALK52,5,FALSE),"")</f>
        <v>0</v>
      </c>
      <c r="AMH78" s="385">
        <f ca="1">IF(ALX78&lt;&gt;"",VLOOKUP(ALX78,ALE4:ALM52,9,FALSE),"")</f>
        <v>13</v>
      </c>
      <c r="AMI78" s="385">
        <f t="shared" ca="1" si="7021"/>
        <v>0</v>
      </c>
      <c r="AMJ78" s="385">
        <f t="shared" ref="AMJ78" ca="1" si="7191">IF(ALX78&lt;&gt;"",RANK(AMI78,AMI77:AMI80),"")</f>
        <v>1</v>
      </c>
      <c r="AMK78" s="385">
        <f t="shared" ref="AMK78" ca="1" si="7192">IF(ALX78&lt;&gt;"",SUMPRODUCT((AMI77:AMI80=AMI78)*(AMD77:AMD80&gt;AMD78)),"")</f>
        <v>0</v>
      </c>
      <c r="AML78" s="385">
        <f t="shared" ref="AML78" ca="1" si="7193">IF(ALX78&lt;&gt;"",SUMPRODUCT((AMI77:AMI80=AMI78)*(AMD77:AMD80=AMD78)*(AMB77:AMB80&gt;AMB78)),"")</f>
        <v>0</v>
      </c>
      <c r="AMM78" s="385">
        <f t="shared" ref="AMM78" ca="1" si="7194">IF(ALX78&lt;&gt;"",SUMPRODUCT((AMI77:AMI80=AMI78)*(AMD77:AMD80=AMD78)*(AMB77:AMB80=AMB78)*(AMF77:AMF80&gt;AMF78)),"")</f>
        <v>0</v>
      </c>
      <c r="AMN78" s="385">
        <f t="shared" ref="AMN78" ca="1" si="7195">IF(ALX78&lt;&gt;"",SUMPRODUCT((AMI77:AMI80=AMI78)*(AMD77:AMD80=AMD78)*(AMB77:AMB80=AMB78)*(AMF77:AMF80=AMF78)*(AMG77:AMG80&gt;AMG78)),"")</f>
        <v>0</v>
      </c>
      <c r="AMO78" s="385">
        <f t="shared" ref="AMO78" ca="1" si="7196">IF(ALX78&lt;&gt;"",SUMPRODUCT((AMI77:AMI80=AMI78)*(AMD77:AMD80=AMD78)*(AMB77:AMB80=AMB78)*(AMF77:AMF80=AMF78)*(AMG77:AMG80=AMG78)*(AMH77:AMH80&gt;AMH78)),"")</f>
        <v>2</v>
      </c>
      <c r="AMP78" s="385">
        <f t="shared" ca="1" si="7028"/>
        <v>3</v>
      </c>
      <c r="AMQ78" s="385" t="str">
        <f t="shared" ref="AMQ78" ca="1" si="7197">IF(AMR26&lt;&gt;"",SUMPRODUCT((AMY25:AMY28=AMY26)*(AMX25:AMX28=AMX26)*(AMV25:AMV28=AMV26)*(AMW25:AMW28=AMW26)),"")</f>
        <v/>
      </c>
      <c r="AMR78" s="385" t="str">
        <f t="shared" ref="AMR78" ca="1" si="7198">IF(AND(AMQ78&lt;&gt;"",AMQ78&gt;1),AMR26,"")</f>
        <v/>
      </c>
      <c r="AMS78" s="385">
        <f ca="1">SUMPRODUCT((APC3:APC54=AMR78)*(APF3:APF54=AMR79)*(APG3:APG54="W"))+SUMPRODUCT((APC3:APC54=AMR78)*(APF3:APF54=AMR80)*(APG3:APG54="W"))+SUMPRODUCT((APC3:APC54=AMR78)*(APF3:APF54=AMR81)*(APG3:APG54="W"))+SUMPRODUCT((APC3:APC54=AMR79)*(APF3:APF54=AMR78)*(APH3:APH54="W"))+SUMPRODUCT((APC3:APC54=AMR80)*(APF3:APF54=AMR78)*(APH3:APH54="W"))+SUMPRODUCT((APC3:APC54=AMR81)*(APF3:APF54=AMR78)*(APH3:APH54="W"))</f>
        <v>0</v>
      </c>
      <c r="AMT78" s="385">
        <f ca="1">SUMPRODUCT((APC3:APC54=AMR78)*(APF3:APF54=AMR79)*(APG3:APG54="D"))+SUMPRODUCT((APC3:APC54=AMR78)*(APF3:APF54=AMR80)*(APG3:APG54="D"))+SUMPRODUCT((APC3:APC54=AMR78)*(APF3:APF54=AMR81)*(APG3:APG54="D"))+SUMPRODUCT((APC3:APC54=AMR79)*(APF3:APF54=AMR78)*(APG3:APG54="D"))+SUMPRODUCT((APC3:APC54=AMR80)*(APF3:APF54=AMR78)*(APG3:APG54="D"))+SUMPRODUCT((APC3:APC54=AMR81)*(APF3:APF54=AMR78)*(APG3:APG54="D"))</f>
        <v>0</v>
      </c>
      <c r="AMU78" s="385">
        <f ca="1">SUMPRODUCT((APC3:APC54=AMR78)*(APF3:APF54=AMR79)*(APG3:APG54="L"))+SUMPRODUCT((APC3:APC54=AMR78)*(APF3:APF54=AMR80)*(APG3:APG54="L"))+SUMPRODUCT((APC3:APC54=AMR78)*(APF3:APF54=AMR81)*(APG3:APG54="L"))+SUMPRODUCT((APC3:APC54=AMR79)*(APF3:APF54=AMR78)*(APH3:APH54="L"))+SUMPRODUCT((APC3:APC54=AMR80)*(APF3:APF54=AMR78)*(APH3:APH54="L"))+SUMPRODUCT((APC3:APC54=AMR81)*(APF3:APF54=AMR78)*(APH3:APH54="L"))</f>
        <v>0</v>
      </c>
      <c r="AMV78" s="385">
        <f ca="1">SUMPRODUCT((APC3:APC54=AMR78)*(APF3:APF54=AMR79)*APD3:APD54)+SUMPRODUCT((APC3:APC54=AMR78)*(APF3:APF54=AMR80)*APD3:APD54)+SUMPRODUCT((APC3:APC54=AMR78)*(APF3:APF54=AMR81)*APD3:APD54)+SUMPRODUCT((APC3:APC54=AMR78)*(APF3:APF54=AMR77)*APD3:APD54)+SUMPRODUCT((APC3:APC54=AMR79)*(APF3:APF54=AMR78)*APE3:APE54)+SUMPRODUCT((APC3:APC54=AMR80)*(APF3:APF54=AMR78)*APE3:APE54)+SUMPRODUCT((APC3:APC54=AMR81)*(APF3:APF54=AMR78)*APE3:APE54)+SUMPRODUCT((APC3:APC54=AMR77)*(APF3:APF54=AMR78)*APE3:APE54)</f>
        <v>0</v>
      </c>
      <c r="AMW78" s="385">
        <f ca="1">SUMPRODUCT((APC3:APC54=AMR78)*(APF3:APF54=AMR79)*APE3:APE54)+SUMPRODUCT((APC3:APC54=AMR78)*(APF3:APF54=AMR80)*APE3:APE54)+SUMPRODUCT((APC3:APC54=AMR78)*(APF3:APF54=AMR81)*APE3:APE54)+SUMPRODUCT((APC3:APC54=AMR78)*(APF3:APF54=AMR77)*APE3:APE54)+SUMPRODUCT((APC3:APC54=AMR79)*(APF3:APF54=AMR78)*APD3:APD54)+SUMPRODUCT((APC3:APC54=AMR80)*(APF3:APF54=AMR78)*APD3:APD54)+SUMPRODUCT((APC3:APC54=AMR81)*(APF3:APF54=AMR78)*APD3:APD54)+SUMPRODUCT((APC3:APC54=AMR77)*(APF3:APF54=AMR78)*APD3:APD54)</f>
        <v>0</v>
      </c>
      <c r="AMX78" s="385">
        <f t="shared" ref="AMX78:AMX80" ca="1" si="7199">AMV78-AMW78+1000</f>
        <v>1000</v>
      </c>
      <c r="AMY78" s="385" t="str">
        <f t="shared" ref="AMY78:AMY80" ca="1" si="7200">IF(AMR78&lt;&gt;"",AMS78*3+AMT78*1,"")</f>
        <v/>
      </c>
      <c r="AMZ78" s="385" t="str">
        <f ca="1">IF(AMR78&lt;&gt;"",VLOOKUP(AMR78,ALE4:ALK52,7,FALSE),"")</f>
        <v/>
      </c>
      <c r="ANA78" s="385" t="str">
        <f ca="1">IF(AMR78&lt;&gt;"",VLOOKUP(AMR78,ALE4:ALK52,5,FALSE),"")</f>
        <v/>
      </c>
      <c r="ANB78" s="385" t="str">
        <f ca="1">IF(AMR78&lt;&gt;"",VLOOKUP(AMR78,ALE4:ALM52,9,FALSE),"")</f>
        <v/>
      </c>
      <c r="ANC78" s="385" t="str">
        <f t="shared" ref="ANC78:ANC80" ca="1" si="7201">AMY78</f>
        <v/>
      </c>
      <c r="AND78" s="385" t="str">
        <f t="shared" ref="AND78" ca="1" si="7202">IF(AMR78&lt;&gt;"",RANK(ANC78,ANC77:ANC80),"")</f>
        <v/>
      </c>
      <c r="ANE78" s="385" t="str">
        <f t="shared" ref="ANE78" ca="1" si="7203">IF(AMR78&lt;&gt;"",SUMPRODUCT((ANC77:ANC80=ANC78)*(AMX77:AMX80&gt;AMX78)),"")</f>
        <v/>
      </c>
      <c r="ANF78" s="385" t="str">
        <f t="shared" ref="ANF78" ca="1" si="7204">IF(AMR78&lt;&gt;"",SUMPRODUCT((ANC77:ANC80=ANC78)*(AMX77:AMX80=AMX78)*(AMV77:AMV80&gt;AMV78)),"")</f>
        <v/>
      </c>
      <c r="ANG78" s="385" t="str">
        <f t="shared" ref="ANG78" ca="1" si="7205">IF(AMR78&lt;&gt;"",SUMPRODUCT((ANC77:ANC80=ANC78)*(AMX77:AMX80=AMX78)*(AMV77:AMV80=AMV78)*(AMZ77:AMZ80&gt;AMZ78)),"")</f>
        <v/>
      </c>
      <c r="ANH78" s="385" t="str">
        <f t="shared" ref="ANH78" ca="1" si="7206">IF(AMR78&lt;&gt;"",SUMPRODUCT((ANC77:ANC80=ANC78)*(AMX77:AMX80=AMX78)*(AMV77:AMV80=AMV78)*(AMZ77:AMZ80=AMZ78)*(ANA77:ANA80&gt;ANA78)),"")</f>
        <v/>
      </c>
      <c r="ANI78" s="385" t="str">
        <f t="shared" ref="ANI78" ca="1" si="7207">IF(AMR78&lt;&gt;"",SUMPRODUCT((ANC77:ANC80=ANC78)*(AMX77:AMX80=AMX78)*(AMV77:AMV80=AMV78)*(AMZ77:AMZ80=AMZ78)*(ANA77:ANA80=ANA78)*(ANB77:ANB80&gt;ANB78)),"")</f>
        <v/>
      </c>
      <c r="ANJ78" s="385" t="str">
        <f t="shared" ref="ANJ78:ANJ80" ca="1" si="7208">IF(AMR78&lt;&gt;"",SUM(AND78:ANI78)+1,"")</f>
        <v/>
      </c>
      <c r="APR78" s="385">
        <f ca="1">IF(COUNTIF(APR25:APR28,4)=4,1,SUMPRODUCT((APR25:APR28=APR26)*(APQ25:APQ28=APQ26)*(APO25:APO28&gt;APO26))+1)</f>
        <v>1</v>
      </c>
      <c r="AQC78" s="385">
        <f t="shared" ref="AQC78" ca="1" si="7209">IF(AQD26&lt;&gt;"",SUMPRODUCT((AQK25:AQK28=AQK26)*(AQJ25:AQJ28=AQJ26)*(AQH25:AQH28=AQH26)*(AQI25:AQI28=AQI26)),"")</f>
        <v>4</v>
      </c>
      <c r="AQD78" s="385" t="str">
        <f t="shared" ref="AQD78" ca="1" si="7210">IF(AND(AQC78&lt;&gt;"",AQC78&gt;1),AQD26,"")</f>
        <v>Netherlands</v>
      </c>
      <c r="AQE78" s="385">
        <f ca="1">SUMPRODUCT((ATI3:ATI54=AQD78)*(ATL3:ATL54=AQD79)*(ATM3:ATM54="W"))+SUMPRODUCT((ATI3:ATI54=AQD78)*(ATL3:ATL54=AQD80)*(ATM3:ATM54="W"))+SUMPRODUCT((ATI3:ATI54=AQD78)*(ATL3:ATL54=AQD81)*(ATM3:ATM54="W"))+SUMPRODUCT((ATI3:ATI54=AQD78)*(ATL3:ATL54=AQD77)*(ATM3:ATM54="W"))+SUMPRODUCT((ATI3:ATI54=AQD79)*(ATL3:ATL54=AQD78)*(ATN3:ATN54="W"))+SUMPRODUCT((ATI3:ATI54=AQD80)*(ATL3:ATL54=AQD78)*(ATN3:ATN54="W"))+SUMPRODUCT((ATI3:ATI54=AQD81)*(ATL3:ATL54=AQD78)*(ATN3:ATN54="W"))+SUMPRODUCT((ATI3:ATI54=AQD77)*(ATL3:ATL54=AQD78)*(ATN3:ATN54="W"))</f>
        <v>0</v>
      </c>
      <c r="AQF78" s="385">
        <f ca="1">SUMPRODUCT((ATI3:ATI54=AQD78)*(ATL3:ATL54=AQD79)*(ATM3:ATM54="D"))+SUMPRODUCT((ATI3:ATI54=AQD78)*(ATL3:ATL54=AQD80)*(ATM3:ATM54="D"))+SUMPRODUCT((ATI3:ATI54=AQD78)*(ATL3:ATL54=AQD81)*(ATM3:ATM54="D"))+SUMPRODUCT((ATI3:ATI54=AQD78)*(ATL3:ATL54=AQD77)*(ATM3:ATM54="D"))+SUMPRODUCT((ATI3:ATI54=AQD79)*(ATL3:ATL54=AQD78)*(ATM3:ATM54="D"))+SUMPRODUCT((ATI3:ATI54=AQD80)*(ATL3:ATL54=AQD78)*(ATM3:ATM54="D"))+SUMPRODUCT((ATI3:ATI54=AQD81)*(ATL3:ATL54=AQD78)*(ATM3:ATM54="D"))+SUMPRODUCT((ATI3:ATI54=AQD77)*(ATL3:ATL54=AQD78)*(ATM3:ATM54="D"))</f>
        <v>0</v>
      </c>
      <c r="AQG78" s="385">
        <f ca="1">SUMPRODUCT((ATI3:ATI54=AQD78)*(ATL3:ATL54=AQD79)*(ATM3:ATM54="L"))+SUMPRODUCT((ATI3:ATI54=AQD78)*(ATL3:ATL54=AQD80)*(ATM3:ATM54="L"))+SUMPRODUCT((ATI3:ATI54=AQD78)*(ATL3:ATL54=AQD81)*(ATM3:ATM54="L"))+SUMPRODUCT((ATI3:ATI54=AQD78)*(ATL3:ATL54=AQD77)*(ATM3:ATM54="L"))+SUMPRODUCT((ATI3:ATI54=AQD79)*(ATL3:ATL54=AQD78)*(ATN3:ATN54="L"))+SUMPRODUCT((ATI3:ATI54=AQD80)*(ATL3:ATL54=AQD78)*(ATN3:ATN54="L"))+SUMPRODUCT((ATI3:ATI54=AQD81)*(ATL3:ATL54=AQD78)*(ATN3:ATN54="L"))+SUMPRODUCT((ATI3:ATI54=AQD77)*(ATL3:ATL54=AQD78)*(ATN3:ATN54="L"))</f>
        <v>0</v>
      </c>
      <c r="AQH78" s="385">
        <f ca="1">SUMPRODUCT((ATI3:ATI54=AQD78)*(ATL3:ATL54=AQD79)*ATJ3:ATJ54)+SUMPRODUCT((ATI3:ATI54=AQD78)*(ATL3:ATL54=AQD80)*ATJ3:ATJ54)+SUMPRODUCT((ATI3:ATI54=AQD78)*(ATL3:ATL54=AQD81)*ATJ3:ATJ54)+SUMPRODUCT((ATI3:ATI54=AQD78)*(ATL3:ATL54=AQD77)*ATJ3:ATJ54)+SUMPRODUCT((ATI3:ATI54=AQD79)*(ATL3:ATL54=AQD78)*ATK3:ATK54)+SUMPRODUCT((ATI3:ATI54=AQD80)*(ATL3:ATL54=AQD78)*ATK3:ATK54)+SUMPRODUCT((ATI3:ATI54=AQD81)*(ATL3:ATL54=AQD78)*ATK3:ATK54)+SUMPRODUCT((ATI3:ATI54=AQD77)*(ATL3:ATL54=AQD78)*ATK3:ATK54)</f>
        <v>0</v>
      </c>
      <c r="AQI78" s="385">
        <f ca="1">SUMPRODUCT((ATI3:ATI54=AQD78)*(ATL3:ATL54=AQD79)*ATK3:ATK54)+SUMPRODUCT((ATI3:ATI54=AQD78)*(ATL3:ATL54=AQD80)*ATK3:ATK54)+SUMPRODUCT((ATI3:ATI54=AQD78)*(ATL3:ATL54=AQD81)*ATK3:ATK54)+SUMPRODUCT((ATI3:ATI54=AQD78)*(ATL3:ATL54=AQD77)*ATK3:ATK54)+SUMPRODUCT((ATI3:ATI54=AQD79)*(ATL3:ATL54=AQD78)*ATJ3:ATJ54)+SUMPRODUCT((ATI3:ATI54=AQD80)*(ATL3:ATL54=AQD78)*ATJ3:ATJ54)+SUMPRODUCT((ATI3:ATI54=AQD81)*(ATL3:ATL54=AQD78)*ATJ3:ATJ54)+SUMPRODUCT((ATI3:ATI54=AQD77)*(ATL3:ATL54=AQD78)*ATJ3:ATJ54)</f>
        <v>0</v>
      </c>
      <c r="AQJ78" s="385">
        <f t="shared" ca="1" si="7031"/>
        <v>1000</v>
      </c>
      <c r="AQK78" s="385">
        <f t="shared" ca="1" si="7032"/>
        <v>0</v>
      </c>
      <c r="AQL78" s="385">
        <f ca="1">IF(AQD78&lt;&gt;"",VLOOKUP(AQD78,APK4:APQ52,7,FALSE),"")</f>
        <v>1000</v>
      </c>
      <c r="AQM78" s="385">
        <f ca="1">IF(AQD78&lt;&gt;"",VLOOKUP(AQD78,APK4:APQ52,5,FALSE),"")</f>
        <v>0</v>
      </c>
      <c r="AQN78" s="385">
        <f ca="1">IF(AQD78&lt;&gt;"",VLOOKUP(AQD78,APK4:APS52,9,FALSE),"")</f>
        <v>13</v>
      </c>
      <c r="AQO78" s="385">
        <f t="shared" ca="1" si="7033"/>
        <v>0</v>
      </c>
      <c r="AQP78" s="385">
        <f t="shared" ref="AQP78" ca="1" si="7211">IF(AQD78&lt;&gt;"",RANK(AQO78,AQO77:AQO80),"")</f>
        <v>1</v>
      </c>
      <c r="AQQ78" s="385">
        <f t="shared" ref="AQQ78" ca="1" si="7212">IF(AQD78&lt;&gt;"",SUMPRODUCT((AQO77:AQO80=AQO78)*(AQJ77:AQJ80&gt;AQJ78)),"")</f>
        <v>0</v>
      </c>
      <c r="AQR78" s="385">
        <f t="shared" ref="AQR78" ca="1" si="7213">IF(AQD78&lt;&gt;"",SUMPRODUCT((AQO77:AQO80=AQO78)*(AQJ77:AQJ80=AQJ78)*(AQH77:AQH80&gt;AQH78)),"")</f>
        <v>0</v>
      </c>
      <c r="AQS78" s="385">
        <f t="shared" ref="AQS78" ca="1" si="7214">IF(AQD78&lt;&gt;"",SUMPRODUCT((AQO77:AQO80=AQO78)*(AQJ77:AQJ80=AQJ78)*(AQH77:AQH80=AQH78)*(AQL77:AQL80&gt;AQL78)),"")</f>
        <v>0</v>
      </c>
      <c r="AQT78" s="385">
        <f t="shared" ref="AQT78" ca="1" si="7215">IF(AQD78&lt;&gt;"",SUMPRODUCT((AQO77:AQO80=AQO78)*(AQJ77:AQJ80=AQJ78)*(AQH77:AQH80=AQH78)*(AQL77:AQL80=AQL78)*(AQM77:AQM80&gt;AQM78)),"")</f>
        <v>0</v>
      </c>
      <c r="AQU78" s="385">
        <f t="shared" ref="AQU78" ca="1" si="7216">IF(AQD78&lt;&gt;"",SUMPRODUCT((AQO77:AQO80=AQO78)*(AQJ77:AQJ80=AQJ78)*(AQH77:AQH80=AQH78)*(AQL77:AQL80=AQL78)*(AQM77:AQM80=AQM78)*(AQN77:AQN80&gt;AQN78)),"")</f>
        <v>2</v>
      </c>
      <c r="AQV78" s="385">
        <f t="shared" ca="1" si="7040"/>
        <v>3</v>
      </c>
      <c r="AQW78" s="385" t="str">
        <f t="shared" ref="AQW78" ca="1" si="7217">IF(AQX26&lt;&gt;"",SUMPRODUCT((ARE25:ARE28=ARE26)*(ARD25:ARD28=ARD26)*(ARB25:ARB28=ARB26)*(ARC25:ARC28=ARC26)),"")</f>
        <v/>
      </c>
      <c r="AQX78" s="385" t="str">
        <f t="shared" ref="AQX78" ca="1" si="7218">IF(AND(AQW78&lt;&gt;"",AQW78&gt;1),AQX26,"")</f>
        <v/>
      </c>
      <c r="AQY78" s="385">
        <f ca="1">SUMPRODUCT((ATI3:ATI54=AQX78)*(ATL3:ATL54=AQX79)*(ATM3:ATM54="W"))+SUMPRODUCT((ATI3:ATI54=AQX78)*(ATL3:ATL54=AQX80)*(ATM3:ATM54="W"))+SUMPRODUCT((ATI3:ATI54=AQX78)*(ATL3:ATL54=AQX81)*(ATM3:ATM54="W"))+SUMPRODUCT((ATI3:ATI54=AQX79)*(ATL3:ATL54=AQX78)*(ATN3:ATN54="W"))+SUMPRODUCT((ATI3:ATI54=AQX80)*(ATL3:ATL54=AQX78)*(ATN3:ATN54="W"))+SUMPRODUCT((ATI3:ATI54=AQX81)*(ATL3:ATL54=AQX78)*(ATN3:ATN54="W"))</f>
        <v>0</v>
      </c>
      <c r="AQZ78" s="385">
        <f ca="1">SUMPRODUCT((ATI3:ATI54=AQX78)*(ATL3:ATL54=AQX79)*(ATM3:ATM54="D"))+SUMPRODUCT((ATI3:ATI54=AQX78)*(ATL3:ATL54=AQX80)*(ATM3:ATM54="D"))+SUMPRODUCT((ATI3:ATI54=AQX78)*(ATL3:ATL54=AQX81)*(ATM3:ATM54="D"))+SUMPRODUCT((ATI3:ATI54=AQX79)*(ATL3:ATL54=AQX78)*(ATM3:ATM54="D"))+SUMPRODUCT((ATI3:ATI54=AQX80)*(ATL3:ATL54=AQX78)*(ATM3:ATM54="D"))+SUMPRODUCT((ATI3:ATI54=AQX81)*(ATL3:ATL54=AQX78)*(ATM3:ATM54="D"))</f>
        <v>0</v>
      </c>
      <c r="ARA78" s="385">
        <f ca="1">SUMPRODUCT((ATI3:ATI54=AQX78)*(ATL3:ATL54=AQX79)*(ATM3:ATM54="L"))+SUMPRODUCT((ATI3:ATI54=AQX78)*(ATL3:ATL54=AQX80)*(ATM3:ATM54="L"))+SUMPRODUCT((ATI3:ATI54=AQX78)*(ATL3:ATL54=AQX81)*(ATM3:ATM54="L"))+SUMPRODUCT((ATI3:ATI54=AQX79)*(ATL3:ATL54=AQX78)*(ATN3:ATN54="L"))+SUMPRODUCT((ATI3:ATI54=AQX80)*(ATL3:ATL54=AQX78)*(ATN3:ATN54="L"))+SUMPRODUCT((ATI3:ATI54=AQX81)*(ATL3:ATL54=AQX78)*(ATN3:ATN54="L"))</f>
        <v>0</v>
      </c>
      <c r="ARB78" s="385">
        <f ca="1">SUMPRODUCT((ATI3:ATI54=AQX78)*(ATL3:ATL54=AQX79)*ATJ3:ATJ54)+SUMPRODUCT((ATI3:ATI54=AQX78)*(ATL3:ATL54=AQX80)*ATJ3:ATJ54)+SUMPRODUCT((ATI3:ATI54=AQX78)*(ATL3:ATL54=AQX81)*ATJ3:ATJ54)+SUMPRODUCT((ATI3:ATI54=AQX78)*(ATL3:ATL54=AQX77)*ATJ3:ATJ54)+SUMPRODUCT((ATI3:ATI54=AQX79)*(ATL3:ATL54=AQX78)*ATK3:ATK54)+SUMPRODUCT((ATI3:ATI54=AQX80)*(ATL3:ATL54=AQX78)*ATK3:ATK54)+SUMPRODUCT((ATI3:ATI54=AQX81)*(ATL3:ATL54=AQX78)*ATK3:ATK54)+SUMPRODUCT((ATI3:ATI54=AQX77)*(ATL3:ATL54=AQX78)*ATK3:ATK54)</f>
        <v>0</v>
      </c>
      <c r="ARC78" s="385">
        <f ca="1">SUMPRODUCT((ATI3:ATI54=AQX78)*(ATL3:ATL54=AQX79)*ATK3:ATK54)+SUMPRODUCT((ATI3:ATI54=AQX78)*(ATL3:ATL54=AQX80)*ATK3:ATK54)+SUMPRODUCT((ATI3:ATI54=AQX78)*(ATL3:ATL54=AQX81)*ATK3:ATK54)+SUMPRODUCT((ATI3:ATI54=AQX78)*(ATL3:ATL54=AQX77)*ATK3:ATK54)+SUMPRODUCT((ATI3:ATI54=AQX79)*(ATL3:ATL54=AQX78)*ATJ3:ATJ54)+SUMPRODUCT((ATI3:ATI54=AQX80)*(ATL3:ATL54=AQX78)*ATJ3:ATJ54)+SUMPRODUCT((ATI3:ATI54=AQX81)*(ATL3:ATL54=AQX78)*ATJ3:ATJ54)+SUMPRODUCT((ATI3:ATI54=AQX77)*(ATL3:ATL54=AQX78)*ATJ3:ATJ54)</f>
        <v>0</v>
      </c>
      <c r="ARD78" s="385">
        <f t="shared" ref="ARD78:ARD80" ca="1" si="7219">ARB78-ARC78+1000</f>
        <v>1000</v>
      </c>
      <c r="ARE78" s="385" t="str">
        <f t="shared" ref="ARE78:ARE80" ca="1" si="7220">IF(AQX78&lt;&gt;"",AQY78*3+AQZ78*1,"")</f>
        <v/>
      </c>
      <c r="ARF78" s="385" t="str">
        <f ca="1">IF(AQX78&lt;&gt;"",VLOOKUP(AQX78,APK4:APQ52,7,FALSE),"")</f>
        <v/>
      </c>
      <c r="ARG78" s="385" t="str">
        <f ca="1">IF(AQX78&lt;&gt;"",VLOOKUP(AQX78,APK4:APQ52,5,FALSE),"")</f>
        <v/>
      </c>
      <c r="ARH78" s="385" t="str">
        <f ca="1">IF(AQX78&lt;&gt;"",VLOOKUP(AQX78,APK4:APS52,9,FALSE),"")</f>
        <v/>
      </c>
      <c r="ARI78" s="385" t="str">
        <f t="shared" ref="ARI78:ARI80" ca="1" si="7221">ARE78</f>
        <v/>
      </c>
      <c r="ARJ78" s="385" t="str">
        <f t="shared" ref="ARJ78" ca="1" si="7222">IF(AQX78&lt;&gt;"",RANK(ARI78,ARI77:ARI80),"")</f>
        <v/>
      </c>
      <c r="ARK78" s="385" t="str">
        <f t="shared" ref="ARK78" ca="1" si="7223">IF(AQX78&lt;&gt;"",SUMPRODUCT((ARI77:ARI80=ARI78)*(ARD77:ARD80&gt;ARD78)),"")</f>
        <v/>
      </c>
      <c r="ARL78" s="385" t="str">
        <f t="shared" ref="ARL78" ca="1" si="7224">IF(AQX78&lt;&gt;"",SUMPRODUCT((ARI77:ARI80=ARI78)*(ARD77:ARD80=ARD78)*(ARB77:ARB80&gt;ARB78)),"")</f>
        <v/>
      </c>
      <c r="ARM78" s="385" t="str">
        <f t="shared" ref="ARM78" ca="1" si="7225">IF(AQX78&lt;&gt;"",SUMPRODUCT((ARI77:ARI80=ARI78)*(ARD77:ARD80=ARD78)*(ARB77:ARB80=ARB78)*(ARF77:ARF80&gt;ARF78)),"")</f>
        <v/>
      </c>
      <c r="ARN78" s="385" t="str">
        <f t="shared" ref="ARN78" ca="1" si="7226">IF(AQX78&lt;&gt;"",SUMPRODUCT((ARI77:ARI80=ARI78)*(ARD77:ARD80=ARD78)*(ARB77:ARB80=ARB78)*(ARF77:ARF80=ARF78)*(ARG77:ARG80&gt;ARG78)),"")</f>
        <v/>
      </c>
      <c r="ARO78" s="385" t="str">
        <f t="shared" ref="ARO78" ca="1" si="7227">IF(AQX78&lt;&gt;"",SUMPRODUCT((ARI77:ARI80=ARI78)*(ARD77:ARD80=ARD78)*(ARB77:ARB80=ARB78)*(ARF77:ARF80=ARF78)*(ARG77:ARG80=ARG78)*(ARH77:ARH80&gt;ARH78)),"")</f>
        <v/>
      </c>
      <c r="ARP78" s="385" t="str">
        <f t="shared" ref="ARP78:ARP80" ca="1" si="7228">IF(AQX78&lt;&gt;"",SUM(ARJ78:ARO78)+1,"")</f>
        <v/>
      </c>
    </row>
    <row r="79" spans="10:1160" x14ac:dyDescent="0.25">
      <c r="J79" s="385">
        <f>IF(COUNTIF(J25:J28,4)=4,1,SUMPRODUCT((J25:J28=J27)*(I25:I28=I27)*(G25:G28&gt;G27))+1)</f>
        <v>1</v>
      </c>
      <c r="U79" s="385">
        <f>IF(V27&lt;&gt;"",SUMPRODUCT((AC25:AC28=AC27)*(AB25:AB28=AB27)*(Z25:Z28=Z27)*(AA25:AA28=AA27)),"")</f>
        <v>4</v>
      </c>
      <c r="V79" s="385" t="str">
        <f>IF(AND(U79&lt;&gt;"",U79&gt;1),V27,"")</f>
        <v>Wales</v>
      </c>
      <c r="W79" s="385">
        <f>SUMPRODUCT((DA3:DA54=V79)*(DD3:DD54=V80)*(DE3:DE54="W"))+SUMPRODUCT((DA3:DA54=V79)*(DD3:DD54=V81)*(DE3:DE54="W"))+SUMPRODUCT((DA3:DA54=V79)*(DD3:DD54=V77)*(DE3:DE54="W"))+SUMPRODUCT((DA3:DA54=V79)*(DD3:DD54=V78)*(DE3:DE54="W"))+SUMPRODUCT((DA3:DA54=V80)*(DD3:DD54=V79)*(DF3:DF54="W"))+SUMPRODUCT((DA3:DA54=V81)*(DD3:DD54=V79)*(DF3:DF54="W"))+SUMPRODUCT((DA3:DA54=V77)*(DD3:DD54=V79)*(DF3:DF54="W"))+SUMPRODUCT((DA3:DA54=V78)*(DD3:DD54=V79)*(DF3:DF54="W"))</f>
        <v>0</v>
      </c>
      <c r="X79" s="385">
        <f>SUMPRODUCT((DA3:DA54=V79)*(DD3:DD54=V80)*(DE3:DE54="D"))+SUMPRODUCT((DA3:DA54=V79)*(DD3:DD54=V81)*(DE3:DE54="D"))+SUMPRODUCT((DA3:DA54=V79)*(DD3:DD54=V77)*(DE3:DE54="D"))+SUMPRODUCT((DA3:DA54=V79)*(DD3:DD54=V78)*(DE3:DE54="D"))+SUMPRODUCT((DA3:DA54=V80)*(DD3:DD54=V79)*(DE3:DE54="D"))+SUMPRODUCT((DA3:DA54=V81)*(DD3:DD54=V79)*(DE3:DE54="D"))+SUMPRODUCT((DA3:DA54=V77)*(DD3:DD54=V79)*(DE3:DE54="D"))+SUMPRODUCT((DA3:DA54=V78)*(DD3:DD54=V79)*(DE3:DE54="D"))</f>
        <v>0</v>
      </c>
      <c r="Y79" s="385">
        <f>SUMPRODUCT((DA3:DA54=V79)*(DD3:DD54=V80)*(DE3:DE54="L"))+SUMPRODUCT((DA3:DA54=V79)*(DD3:DD54=V81)*(DE3:DE54="L"))+SUMPRODUCT((DA3:DA54=V79)*(DD3:DD54=V77)*(DE3:DE54="L"))+SUMPRODUCT((DA3:DA54=V79)*(DD3:DD54=V78)*(DE3:DE54="L"))+SUMPRODUCT((DA3:DA54=V80)*(DD3:DD54=V79)*(DF3:DF54="L"))+SUMPRODUCT((DA3:DA54=V81)*(DD3:DD54=V79)*(DF3:DF54="L"))+SUMPRODUCT((DA3:DA54=V77)*(DD3:DD54=V79)*(DF3:DF54="L"))+SUMPRODUCT((DA3:DA54=V78)*(DD3:DD54=V79)*(DF3:DF54="L"))</f>
        <v>0</v>
      </c>
      <c r="Z79" s="385">
        <f>SUMPRODUCT((DA3:DA54=V79)*(DD3:DD54=V80)*DB3:DB54)+SUMPRODUCT((DA3:DA54=V79)*(DD3:DD54=V81)*DB3:DB54)+SUMPRODUCT((DA3:DA54=V79)*(DD3:DD54=V77)*DB3:DB54)+SUMPRODUCT((DA3:DA54=V79)*(DD3:DD54=V78)*DB3:DB54)+SUMPRODUCT((DA3:DA54=V80)*(DD3:DD54=V79)*DC3:DC54)+SUMPRODUCT((DA3:DA54=V81)*(DD3:DD54=V79)*DC3:DC54)+SUMPRODUCT((DA3:DA54=V77)*(DD3:DD54=V79)*DC3:DC54)+SUMPRODUCT((DA3:DA54=V78)*(DD3:DD54=V79)*DC3:DC54)</f>
        <v>0</v>
      </c>
      <c r="AA79" s="385">
        <f>SUMPRODUCT((DA3:DA54=V79)*(DD3:DD54=V80)*DC3:DC54)+SUMPRODUCT((DA3:DA54=V79)*(DD3:DD54=V81)*DC3:DC54)+SUMPRODUCT((DA3:DA54=V79)*(DD3:DD54=V77)*DC3:DC54)+SUMPRODUCT((DA3:DA54=V79)*(DD3:DD54=V78)*DC3:DC54)+SUMPRODUCT((DA3:DA54=V80)*(DD3:DD54=V79)*DB3:DB54)+SUMPRODUCT((DA3:DA54=V81)*(DD3:DD54=V79)*DB3:DB54)+SUMPRODUCT((DA3:DA54=V77)*(DD3:DD54=V79)*DB3:DB54)+SUMPRODUCT((DA3:DA54=V78)*(DD3:DD54=V79)*DB3:DB54)</f>
        <v>0</v>
      </c>
      <c r="AB79" s="385">
        <f>Z79-AA79+1000</f>
        <v>1000</v>
      </c>
      <c r="AC79" s="385">
        <f t="shared" si="7041"/>
        <v>0</v>
      </c>
      <c r="AD79" s="385">
        <f>IF(V79&lt;&gt;"",VLOOKUP(V79,C4:I52,7,FALSE),"")</f>
        <v>1000</v>
      </c>
      <c r="AE79" s="385">
        <f>IF(V79&lt;&gt;"",VLOOKUP(V79,C4:I52,5,FALSE),"")</f>
        <v>0</v>
      </c>
      <c r="AF79" s="385">
        <f>IF(V79&lt;&gt;"",VLOOKUP(V79,C4:K52,9,FALSE),"")</f>
        <v>18</v>
      </c>
      <c r="AG79" s="385">
        <f t="shared" si="7042"/>
        <v>0</v>
      </c>
      <c r="AH79" s="385">
        <f>IF(V79&lt;&gt;"",RANK(AG79,AG77:AG80),"")</f>
        <v>1</v>
      </c>
      <c r="AI79" s="385">
        <f>IF(V79&lt;&gt;"",SUMPRODUCT((AG77:AG80=AG79)*(AB77:AB80&gt;AB79)),"")</f>
        <v>0</v>
      </c>
      <c r="AJ79" s="385">
        <f>IF(V79&lt;&gt;"",SUMPRODUCT((AG77:AG80=AG79)*(AB77:AB80=AB79)*(Z77:Z80&gt;Z79)),"")</f>
        <v>0</v>
      </c>
      <c r="AK79" s="385">
        <f>IF(V79&lt;&gt;"",SUMPRODUCT((AG77:AG80=AG79)*(AB77:AB80=AB79)*(Z77:Z80=Z79)*(AD77:AD80&gt;AD79)),"")</f>
        <v>0</v>
      </c>
      <c r="AL79" s="385">
        <f>IF(V79&lt;&gt;"",SUMPRODUCT((AG77:AG80=AG79)*(AB77:AB80=AB79)*(Z77:Z80=Z79)*(AD77:AD80=AD79)*(AE77:AE80&gt;AE79)),"")</f>
        <v>0</v>
      </c>
      <c r="AM79" s="385">
        <f>IF(V79&lt;&gt;"",SUMPRODUCT((AG77:AG80=AG79)*(AB77:AB80=AB79)*(Z77:Z80=Z79)*(AD77:AD80=AD79)*(AE77:AE80=AE79)*(AF77:AF80&gt;AF79)),"")</f>
        <v>1</v>
      </c>
      <c r="AN79" s="385">
        <f>IF(V79&lt;&gt;"",SUM(AH79:AM79),"")</f>
        <v>2</v>
      </c>
      <c r="AO79" s="385" t="str">
        <f>IF(AP27&lt;&gt;"",SUMPRODUCT((AW25:AW28=AW27)*(AV25:AV28=AV27)*(AT25:AT28=AT27)*(AU25:AU28=AU27)),"")</f>
        <v/>
      </c>
      <c r="AP79" s="385" t="str">
        <f>IF(AND(AO79&lt;&gt;"",AO79&gt;1),AP27,"")</f>
        <v/>
      </c>
      <c r="AQ79" s="385">
        <f>SUMPRODUCT((DA3:DA54=AP79)*(DD3:DD54=AP80)*(DE3:DE54="W"))+SUMPRODUCT((DA3:DA54=AP79)*(DD3:DD54=AP81)*(DE3:DE54="W"))+SUMPRODUCT((DA3:DA54=AP79)*(DD3:DD54=AP78)*(DE3:DE54="W"))+SUMPRODUCT((DA3:DA54=AP80)*(DD3:DD54=AP79)*(DF3:DF54="W"))+SUMPRODUCT((DA3:DA54=AP81)*(DD3:DD54=AP79)*(DF3:DF54="W"))+SUMPRODUCT((DA3:DA54=AP78)*(DD3:DD54=AP79)*(DF3:DF54="W"))</f>
        <v>0</v>
      </c>
      <c r="AR79" s="385">
        <f>SUMPRODUCT((DA3:DA54=AP79)*(DD3:DD54=AP80)*(DE3:DE54="D"))+SUMPRODUCT((DA3:DA54=AP79)*(DD3:DD54=AP81)*(DE3:DE54="D"))+SUMPRODUCT((DA3:DA54=AP79)*(DD3:DD54=AP78)*(DE3:DE54="D"))+SUMPRODUCT((DA3:DA54=AP80)*(DD3:DD54=AP79)*(DE3:DE54="D"))+SUMPRODUCT((DA3:DA54=AP81)*(DD3:DD54=AP79)*(DE3:DE54="D"))+SUMPRODUCT((DA3:DA54=AP78)*(DD3:DD54=AP79)*(DE3:DE54="D"))</f>
        <v>0</v>
      </c>
      <c r="AS79" s="385">
        <f>SUMPRODUCT((DA3:DA54=AP79)*(DD3:DD54=AP80)*(DE3:DE54="L"))+SUMPRODUCT((DA3:DA54=AP79)*(DD3:DD54=AP81)*(DE3:DE54="L"))+SUMPRODUCT((DA3:DA54=AP79)*(DD3:DD54=AP78)*(DE3:DE54="L"))+SUMPRODUCT((DA3:DA54=AP80)*(DD3:DD54=AP79)*(DF3:DF54="L"))+SUMPRODUCT((DA3:DA54=AP81)*(DD3:DD54=AP79)*(DF3:DF54="L"))+SUMPRODUCT((DA3:DA54=AP78)*(DD3:DD54=AP79)*(DF3:DF54="L"))</f>
        <v>0</v>
      </c>
      <c r="AT79" s="385">
        <f>SUMPRODUCT((DA3:DA54=AP79)*(DD3:DD54=AP80)*DB3:DB54)+SUMPRODUCT((DA3:DA54=AP79)*(DD3:DD54=AP81)*DB3:DB54)+SUMPRODUCT((DA3:DA54=AP79)*(DD3:DD54=AP77)*DB3:DB54)+SUMPRODUCT((DA3:DA54=AP79)*(DD3:DD54=AP78)*DB3:DB54)+SUMPRODUCT((DA3:DA54=AP80)*(DD3:DD54=AP79)*DC3:DC54)+SUMPRODUCT((DA3:DA54=AP81)*(DD3:DD54=AP79)*DC3:DC54)+SUMPRODUCT((DA3:DA54=AP77)*(DD3:DD54=AP79)*DC3:DC54)+SUMPRODUCT((DA3:DA54=AP78)*(DD3:DD54=AP79)*DC3:DC54)</f>
        <v>0</v>
      </c>
      <c r="AU79" s="385">
        <f>SUMPRODUCT((DA3:DA54=AP79)*(DD3:DD54=AP80)*DC3:DC54)+SUMPRODUCT((DA3:DA54=AP79)*(DD3:DD54=AP81)*DC3:DC54)+SUMPRODUCT((DA3:DA54=AP79)*(DD3:DD54=AP77)*DC3:DC54)+SUMPRODUCT((DA3:DA54=AP79)*(DD3:DD54=AP78)*DC3:DC54)+SUMPRODUCT((DA3:DA54=AP80)*(DD3:DD54=AP79)*DB3:DB54)+SUMPRODUCT((DA3:DA54=AP81)*(DD3:DD54=AP79)*DB3:DB54)+SUMPRODUCT((DA3:DA54=AP77)*(DD3:DD54=AP79)*DB3:DB54)+SUMPRODUCT((DA3:DA54=AP78)*(DD3:DD54=AP79)*DB3:DB54)</f>
        <v>0</v>
      </c>
      <c r="AV79" s="385">
        <f>AT79-AU79+1000</f>
        <v>1000</v>
      </c>
      <c r="AW79" s="385" t="str">
        <f t="shared" si="7043"/>
        <v/>
      </c>
      <c r="AX79" s="385" t="str">
        <f>IF(AP79&lt;&gt;"",VLOOKUP(AP79,C4:I52,7,FALSE),"")</f>
        <v/>
      </c>
      <c r="AY79" s="385" t="str">
        <f>IF(AP79&lt;&gt;"",VLOOKUP(AP79,C4:I52,5,FALSE),"")</f>
        <v/>
      </c>
      <c r="AZ79" s="385" t="str">
        <f>IF(AP79&lt;&gt;"",VLOOKUP(AP79,C4:K52,9,FALSE),"")</f>
        <v/>
      </c>
      <c r="BA79" s="385" t="str">
        <f t="shared" si="7044"/>
        <v/>
      </c>
      <c r="BB79" s="385" t="str">
        <f>IF(AP79&lt;&gt;"",RANK(BA79,BA77:BA80),"")</f>
        <v/>
      </c>
      <c r="BC79" s="385" t="str">
        <f>IF(AP79&lt;&gt;"",SUMPRODUCT((BA77:BA80=BA79)*(AV77:AV80&gt;AV79)),"")</f>
        <v/>
      </c>
      <c r="BD79" s="385" t="str">
        <f>IF(AP79&lt;&gt;"",SUMPRODUCT((BA77:BA80=BA79)*(AV77:AV80=AV79)*(AT77:AT80&gt;AT79)),"")</f>
        <v/>
      </c>
      <c r="BE79" s="385" t="str">
        <f>IF(AP79&lt;&gt;"",SUMPRODUCT((BA77:BA80=BA79)*(AV77:AV80=AV79)*(AT77:AT80=AT79)*(AX77:AX80&gt;AX79)),"")</f>
        <v/>
      </c>
      <c r="BF79" s="385" t="str">
        <f>IF(AP79&lt;&gt;"",SUMPRODUCT((BA77:BA80=BA79)*(AV77:AV80=AV79)*(AT77:AT80=AT79)*(AX77:AX80=AX79)*(AY77:AY80&gt;AY79)),"")</f>
        <v/>
      </c>
      <c r="BG79" s="385" t="str">
        <f>IF(AP79&lt;&gt;"",SUMPRODUCT((BA77:BA80=BA79)*(AV77:AV80=AV79)*(AT77:AT80=AT79)*(AX77:AX80=AX79)*(AY77:AY80=AY79)*(AZ77:AZ80&gt;AZ79)),"")</f>
        <v/>
      </c>
      <c r="BH79" s="385" t="str">
        <f t="shared" ref="BH79:BH80" si="7229">IF(AP79&lt;&gt;"",SUM(BB79:BG79)+1,"")</f>
        <v/>
      </c>
      <c r="DP79" s="385">
        <f ca="1">IF(COUNTIF(DP25:DP28,4)=4,1,SUMPRODUCT((DP25:DP28=DP27)*(DO25:DO28=DO27)*(DM25:DM28&gt;DM27))+1)</f>
        <v>1</v>
      </c>
      <c r="EA79" s="385">
        <f ca="1">IF(EB27&lt;&gt;"",SUMPRODUCT((EI25:EI28=EI27)*(EH25:EH28=EH27)*(EF25:EF28=EF27)*(EG25:EG28=EG27)),"")</f>
        <v>4</v>
      </c>
      <c r="EB79" s="385" t="str">
        <f ca="1">IF(AND(EA79&lt;&gt;"",EA79&gt;1),EB27,"")</f>
        <v>Wales</v>
      </c>
      <c r="EC79" s="385">
        <f ca="1">SUMPRODUCT((HG3:HG54=EB79)*(HJ3:HJ54=EB80)*(HK3:HK54="W"))+SUMPRODUCT((HG3:HG54=EB79)*(HJ3:HJ54=EB81)*(HK3:HK54="W"))+SUMPRODUCT((HG3:HG54=EB79)*(HJ3:HJ54=EB77)*(HK3:HK54="W"))+SUMPRODUCT((HG3:HG54=EB79)*(HJ3:HJ54=EB78)*(HK3:HK54="W"))+SUMPRODUCT((HG3:HG54=EB80)*(HJ3:HJ54=EB79)*(HL3:HL54="W"))+SUMPRODUCT((HG3:HG54=EB81)*(HJ3:HJ54=EB79)*(HL3:HL54="W"))+SUMPRODUCT((HG3:HG54=EB77)*(HJ3:HJ54=EB79)*(HL3:HL54="W"))+SUMPRODUCT((HG3:HG54=EB78)*(HJ3:HJ54=EB79)*(HL3:HL54="W"))</f>
        <v>0</v>
      </c>
      <c r="ED79" s="385">
        <f ca="1">SUMPRODUCT((HG3:HG54=EB79)*(HJ3:HJ54=EB80)*(HK3:HK54="D"))+SUMPRODUCT((HG3:HG54=EB79)*(HJ3:HJ54=EB81)*(HK3:HK54="D"))+SUMPRODUCT((HG3:HG54=EB79)*(HJ3:HJ54=EB77)*(HK3:HK54="D"))+SUMPRODUCT((HG3:HG54=EB79)*(HJ3:HJ54=EB78)*(HK3:HK54="D"))+SUMPRODUCT((HG3:HG54=EB80)*(HJ3:HJ54=EB79)*(HK3:HK54="D"))+SUMPRODUCT((HG3:HG54=EB81)*(HJ3:HJ54=EB79)*(HK3:HK54="D"))+SUMPRODUCT((HG3:HG54=EB77)*(HJ3:HJ54=EB79)*(HK3:HK54="D"))+SUMPRODUCT((HG3:HG54=EB78)*(HJ3:HJ54=EB79)*(HK3:HK54="D"))</f>
        <v>0</v>
      </c>
      <c r="EE79" s="385">
        <f ca="1">SUMPRODUCT((HG3:HG54=EB79)*(HJ3:HJ54=EB80)*(HK3:HK54="L"))+SUMPRODUCT((HG3:HG54=EB79)*(HJ3:HJ54=EB81)*(HK3:HK54="L"))+SUMPRODUCT((HG3:HG54=EB79)*(HJ3:HJ54=EB77)*(HK3:HK54="L"))+SUMPRODUCT((HG3:HG54=EB79)*(HJ3:HJ54=EB78)*(HK3:HK54="L"))+SUMPRODUCT((HG3:HG54=EB80)*(HJ3:HJ54=EB79)*(HL3:HL54="L"))+SUMPRODUCT((HG3:HG54=EB81)*(HJ3:HJ54=EB79)*(HL3:HL54="L"))+SUMPRODUCT((HG3:HG54=EB77)*(HJ3:HJ54=EB79)*(HL3:HL54="L"))+SUMPRODUCT((HG3:HG54=EB78)*(HJ3:HJ54=EB79)*(HL3:HL54="L"))</f>
        <v>0</v>
      </c>
      <c r="EF79" s="385">
        <f ca="1">SUMPRODUCT((HG3:HG54=EB79)*(HJ3:HJ54=EB80)*HH3:HH54)+SUMPRODUCT((HG3:HG54=EB79)*(HJ3:HJ54=EB81)*HH3:HH54)+SUMPRODUCT((HG3:HG54=EB79)*(HJ3:HJ54=EB77)*HH3:HH54)+SUMPRODUCT((HG3:HG54=EB79)*(HJ3:HJ54=EB78)*HH3:HH54)+SUMPRODUCT((HG3:HG54=EB80)*(HJ3:HJ54=EB79)*HI3:HI54)+SUMPRODUCT((HG3:HG54=EB81)*(HJ3:HJ54=EB79)*HI3:HI54)+SUMPRODUCT((HG3:HG54=EB77)*(HJ3:HJ54=EB79)*HI3:HI54)+SUMPRODUCT((HG3:HG54=EB78)*(HJ3:HJ54=EB79)*HI3:HI54)</f>
        <v>0</v>
      </c>
      <c r="EG79" s="385">
        <f ca="1">SUMPRODUCT((HG3:HG54=EB79)*(HJ3:HJ54=EB80)*HI3:HI54)+SUMPRODUCT((HG3:HG54=EB79)*(HJ3:HJ54=EB81)*HI3:HI54)+SUMPRODUCT((HG3:HG54=EB79)*(HJ3:HJ54=EB77)*HI3:HI54)+SUMPRODUCT((HG3:HG54=EB79)*(HJ3:HJ54=EB78)*HI3:HI54)+SUMPRODUCT((HG3:HG54=EB80)*(HJ3:HJ54=EB79)*HH3:HH54)+SUMPRODUCT((HG3:HG54=EB81)*(HJ3:HJ54=EB79)*HH3:HH54)+SUMPRODUCT((HG3:HG54=EB77)*(HJ3:HJ54=EB79)*HH3:HH54)+SUMPRODUCT((HG3:HG54=EB78)*(HJ3:HJ54=EB79)*HH3:HH54)</f>
        <v>0</v>
      </c>
      <c r="EH79" s="385">
        <f ca="1">EF79-EG79+1000</f>
        <v>1000</v>
      </c>
      <c r="EI79" s="385">
        <f t="shared" ca="1" si="7045"/>
        <v>0</v>
      </c>
      <c r="EJ79" s="385">
        <f ca="1">IF(EB79&lt;&gt;"",VLOOKUP(EB79,DI4:DO52,7,FALSE),"")</f>
        <v>1000</v>
      </c>
      <c r="EK79" s="385">
        <f ca="1">IF(EB79&lt;&gt;"",VLOOKUP(EB79,DI4:DO52,5,FALSE),"")</f>
        <v>0</v>
      </c>
      <c r="EL79" s="385">
        <f ca="1">IF(EB79&lt;&gt;"",VLOOKUP(EB79,DI4:DQ52,9,FALSE),"")</f>
        <v>18</v>
      </c>
      <c r="EM79" s="385">
        <f t="shared" ca="1" si="7046"/>
        <v>0</v>
      </c>
      <c r="EN79" s="385">
        <f ca="1">IF(EB79&lt;&gt;"",RANK(EM79,EM77:EM80),"")</f>
        <v>1</v>
      </c>
      <c r="EO79" s="385">
        <f ca="1">IF(EB79&lt;&gt;"",SUMPRODUCT((EM77:EM80=EM79)*(EH77:EH80&gt;EH79)),"")</f>
        <v>0</v>
      </c>
      <c r="EP79" s="385">
        <f ca="1">IF(EB79&lt;&gt;"",SUMPRODUCT((EM77:EM80=EM79)*(EH77:EH80=EH79)*(EF77:EF80&gt;EF79)),"")</f>
        <v>0</v>
      </c>
      <c r="EQ79" s="385">
        <f ca="1">IF(EB79&lt;&gt;"",SUMPRODUCT((EM77:EM80=EM79)*(EH77:EH80=EH79)*(EF77:EF80=EF79)*(EJ77:EJ80&gt;EJ79)),"")</f>
        <v>0</v>
      </c>
      <c r="ER79" s="385">
        <f ca="1">IF(EB79&lt;&gt;"",SUMPRODUCT((EM77:EM80=EM79)*(EH77:EH80=EH79)*(EF77:EF80=EF79)*(EJ77:EJ80=EJ79)*(EK77:EK80&gt;EK79)),"")</f>
        <v>0</v>
      </c>
      <c r="ES79" s="385">
        <f ca="1">IF(EB79&lt;&gt;"",SUMPRODUCT((EM77:EM80=EM79)*(EH77:EH80=EH79)*(EF77:EF80=EF79)*(EJ77:EJ80=EJ79)*(EK77:EK80=EK79)*(EL77:EL80&gt;EL79)),"")</f>
        <v>1</v>
      </c>
      <c r="ET79" s="385">
        <f ca="1">IF(EB79&lt;&gt;"",SUM(EN79:ES79),"")</f>
        <v>2</v>
      </c>
      <c r="EU79" s="385" t="str">
        <f ca="1">IF(EV27&lt;&gt;"",SUMPRODUCT((FC25:FC28=FC27)*(FB25:FB28=FB27)*(EZ25:EZ28=EZ27)*(FA25:FA28=FA27)),"")</f>
        <v/>
      </c>
      <c r="EV79" s="385" t="str">
        <f ca="1">IF(AND(EU79&lt;&gt;"",EU79&gt;1),EV27,"")</f>
        <v/>
      </c>
      <c r="EW79" s="385">
        <f ca="1">SUMPRODUCT((HG3:HG54=EV79)*(HJ3:HJ54=EV80)*(HK3:HK54="W"))+SUMPRODUCT((HG3:HG54=EV79)*(HJ3:HJ54=EV81)*(HK3:HK54="W"))+SUMPRODUCT((HG3:HG54=EV79)*(HJ3:HJ54=EV78)*(HK3:HK54="W"))+SUMPRODUCT((HG3:HG54=EV80)*(HJ3:HJ54=EV79)*(HL3:HL54="W"))+SUMPRODUCT((HG3:HG54=EV81)*(HJ3:HJ54=EV79)*(HL3:HL54="W"))+SUMPRODUCT((HG3:HG54=EV78)*(HJ3:HJ54=EV79)*(HL3:HL54="W"))</f>
        <v>0</v>
      </c>
      <c r="EX79" s="385">
        <f ca="1">SUMPRODUCT((HG3:HG54=EV79)*(HJ3:HJ54=EV80)*(HK3:HK54="D"))+SUMPRODUCT((HG3:HG54=EV79)*(HJ3:HJ54=EV81)*(HK3:HK54="D"))+SUMPRODUCT((HG3:HG54=EV79)*(HJ3:HJ54=EV78)*(HK3:HK54="D"))+SUMPRODUCT((HG3:HG54=EV80)*(HJ3:HJ54=EV79)*(HK3:HK54="D"))+SUMPRODUCT((HG3:HG54=EV81)*(HJ3:HJ54=EV79)*(HK3:HK54="D"))+SUMPRODUCT((HG3:HG54=EV78)*(HJ3:HJ54=EV79)*(HK3:HK54="D"))</f>
        <v>0</v>
      </c>
      <c r="EY79" s="385">
        <f ca="1">SUMPRODUCT((HG3:HG54=EV79)*(HJ3:HJ54=EV80)*(HK3:HK54="L"))+SUMPRODUCT((HG3:HG54=EV79)*(HJ3:HJ54=EV81)*(HK3:HK54="L"))+SUMPRODUCT((HG3:HG54=EV79)*(HJ3:HJ54=EV78)*(HK3:HK54="L"))+SUMPRODUCT((HG3:HG54=EV80)*(HJ3:HJ54=EV79)*(HL3:HL54="L"))+SUMPRODUCT((HG3:HG54=EV81)*(HJ3:HJ54=EV79)*(HL3:HL54="L"))+SUMPRODUCT((HG3:HG54=EV78)*(HJ3:HJ54=EV79)*(HL3:HL54="L"))</f>
        <v>0</v>
      </c>
      <c r="EZ79" s="385">
        <f ca="1">SUMPRODUCT((HG3:HG54=EV79)*(HJ3:HJ54=EV80)*HH3:HH54)+SUMPRODUCT((HG3:HG54=EV79)*(HJ3:HJ54=EV81)*HH3:HH54)+SUMPRODUCT((HG3:HG54=EV79)*(HJ3:HJ54=EV77)*HH3:HH54)+SUMPRODUCT((HG3:HG54=EV79)*(HJ3:HJ54=EV78)*HH3:HH54)+SUMPRODUCT((HG3:HG54=EV80)*(HJ3:HJ54=EV79)*HI3:HI54)+SUMPRODUCT((HG3:HG54=EV81)*(HJ3:HJ54=EV79)*HI3:HI54)+SUMPRODUCT((HG3:HG54=EV77)*(HJ3:HJ54=EV79)*HI3:HI54)+SUMPRODUCT((HG3:HG54=EV78)*(HJ3:HJ54=EV79)*HI3:HI54)</f>
        <v>0</v>
      </c>
      <c r="FA79" s="385">
        <f ca="1">SUMPRODUCT((HG3:HG54=EV79)*(HJ3:HJ54=EV80)*HI3:HI54)+SUMPRODUCT((HG3:HG54=EV79)*(HJ3:HJ54=EV81)*HI3:HI54)+SUMPRODUCT((HG3:HG54=EV79)*(HJ3:HJ54=EV77)*HI3:HI54)+SUMPRODUCT((HG3:HG54=EV79)*(HJ3:HJ54=EV78)*HI3:HI54)+SUMPRODUCT((HG3:HG54=EV80)*(HJ3:HJ54=EV79)*HH3:HH54)+SUMPRODUCT((HG3:HG54=EV81)*(HJ3:HJ54=EV79)*HH3:HH54)+SUMPRODUCT((HG3:HG54=EV77)*(HJ3:HJ54=EV79)*HH3:HH54)+SUMPRODUCT((HG3:HG54=EV78)*(HJ3:HJ54=EV79)*HH3:HH54)</f>
        <v>0</v>
      </c>
      <c r="FB79" s="385">
        <f ca="1">EZ79-FA79+1000</f>
        <v>1000</v>
      </c>
      <c r="FC79" s="385" t="str">
        <f t="shared" ca="1" si="7047"/>
        <v/>
      </c>
      <c r="FD79" s="385" t="str">
        <f ca="1">IF(EV79&lt;&gt;"",VLOOKUP(EV79,DI4:DO52,7,FALSE),"")</f>
        <v/>
      </c>
      <c r="FE79" s="385" t="str">
        <f ca="1">IF(EV79&lt;&gt;"",VLOOKUP(EV79,DI4:DO52,5,FALSE),"")</f>
        <v/>
      </c>
      <c r="FF79" s="385" t="str">
        <f ca="1">IF(EV79&lt;&gt;"",VLOOKUP(EV79,DI4:DQ52,9,FALSE),"")</f>
        <v/>
      </c>
      <c r="FG79" s="385" t="str">
        <f t="shared" ca="1" si="7048"/>
        <v/>
      </c>
      <c r="FH79" s="385" t="str">
        <f ca="1">IF(EV79&lt;&gt;"",RANK(FG79,FG77:FG80),"")</f>
        <v/>
      </c>
      <c r="FI79" s="385" t="str">
        <f ca="1">IF(EV79&lt;&gt;"",SUMPRODUCT((FG77:FG80=FG79)*(FB77:FB80&gt;FB79)),"")</f>
        <v/>
      </c>
      <c r="FJ79" s="385" t="str">
        <f ca="1">IF(EV79&lt;&gt;"",SUMPRODUCT((FG77:FG80=FG79)*(FB77:FB80=FB79)*(EZ77:EZ80&gt;EZ79)),"")</f>
        <v/>
      </c>
      <c r="FK79" s="385" t="str">
        <f ca="1">IF(EV79&lt;&gt;"",SUMPRODUCT((FG77:FG80=FG79)*(FB77:FB80=FB79)*(EZ77:EZ80=EZ79)*(FD77:FD80&gt;FD79)),"")</f>
        <v/>
      </c>
      <c r="FL79" s="385" t="str">
        <f ca="1">IF(EV79&lt;&gt;"",SUMPRODUCT((FG77:FG80=FG79)*(FB77:FB80=FB79)*(EZ77:EZ80=EZ79)*(FD77:FD80=FD79)*(FE77:FE80&gt;FE79)),"")</f>
        <v/>
      </c>
      <c r="FM79" s="385" t="str">
        <f ca="1">IF(EV79&lt;&gt;"",SUMPRODUCT((FG77:FG80=FG79)*(FB77:FB80=FB79)*(EZ77:EZ80=EZ79)*(FD77:FD80=FD79)*(FE77:FE80=FE79)*(FF77:FF80&gt;FF79)),"")</f>
        <v/>
      </c>
      <c r="FN79" s="385" t="str">
        <f t="shared" ref="FN79:FN80" ca="1" si="7230">IF(EV79&lt;&gt;"",SUM(FH79:FM79)+1,"")</f>
        <v/>
      </c>
      <c r="HV79" s="385">
        <f ca="1">IF(COUNTIF(HV25:HV28,4)=4,1,SUMPRODUCT((HV25:HV28=HV27)*(HU25:HU28=HU27)*(HS25:HS28&gt;HS27))+1)</f>
        <v>1</v>
      </c>
      <c r="IG79" s="385">
        <f t="shared" ref="IG79" ca="1" si="7231">IF(IH27&lt;&gt;"",SUMPRODUCT((IO25:IO28=IO27)*(IN25:IN28=IN27)*(IL25:IL28=IL27)*(IM25:IM28=IM27)),"")</f>
        <v>4</v>
      </c>
      <c r="IH79" s="385" t="str">
        <f t="shared" ref="IH79" ca="1" si="7232">IF(AND(IG79&lt;&gt;"",IG79&gt;1),IH27,"")</f>
        <v>Wales</v>
      </c>
      <c r="II79" s="385">
        <f ca="1">SUMPRODUCT((LM3:LM54=IH79)*(LP3:LP54=IH80)*(LQ3:LQ54="W"))+SUMPRODUCT((LM3:LM54=IH79)*(LP3:LP54=IH81)*(LQ3:LQ54="W"))+SUMPRODUCT((LM3:LM54=IH79)*(LP3:LP54=IH77)*(LQ3:LQ54="W"))+SUMPRODUCT((LM3:LM54=IH79)*(LP3:LP54=IH78)*(LQ3:LQ54="W"))+SUMPRODUCT((LM3:LM54=IH80)*(LP3:LP54=IH79)*(LR3:LR54="W"))+SUMPRODUCT((LM3:LM54=IH81)*(LP3:LP54=IH79)*(LR3:LR54="W"))+SUMPRODUCT((LM3:LM54=IH77)*(LP3:LP54=IH79)*(LR3:LR54="W"))+SUMPRODUCT((LM3:LM54=IH78)*(LP3:LP54=IH79)*(LR3:LR54="W"))</f>
        <v>0</v>
      </c>
      <c r="IJ79" s="385">
        <f ca="1">SUMPRODUCT((LM3:LM54=IH79)*(LP3:LP54=IH80)*(LQ3:LQ54="D"))+SUMPRODUCT((LM3:LM54=IH79)*(LP3:LP54=IH81)*(LQ3:LQ54="D"))+SUMPRODUCT((LM3:LM54=IH79)*(LP3:LP54=IH77)*(LQ3:LQ54="D"))+SUMPRODUCT((LM3:LM54=IH79)*(LP3:LP54=IH78)*(LQ3:LQ54="D"))+SUMPRODUCT((LM3:LM54=IH80)*(LP3:LP54=IH79)*(LQ3:LQ54="D"))+SUMPRODUCT((LM3:LM54=IH81)*(LP3:LP54=IH79)*(LQ3:LQ54="D"))+SUMPRODUCT((LM3:LM54=IH77)*(LP3:LP54=IH79)*(LQ3:LQ54="D"))+SUMPRODUCT((LM3:LM54=IH78)*(LP3:LP54=IH79)*(LQ3:LQ54="D"))</f>
        <v>0</v>
      </c>
      <c r="IK79" s="385">
        <f ca="1">SUMPRODUCT((LM3:LM54=IH79)*(LP3:LP54=IH80)*(LQ3:LQ54="L"))+SUMPRODUCT((LM3:LM54=IH79)*(LP3:LP54=IH81)*(LQ3:LQ54="L"))+SUMPRODUCT((LM3:LM54=IH79)*(LP3:LP54=IH77)*(LQ3:LQ54="L"))+SUMPRODUCT((LM3:LM54=IH79)*(LP3:LP54=IH78)*(LQ3:LQ54="L"))+SUMPRODUCT((LM3:LM54=IH80)*(LP3:LP54=IH79)*(LR3:LR54="L"))+SUMPRODUCT((LM3:LM54=IH81)*(LP3:LP54=IH79)*(LR3:LR54="L"))+SUMPRODUCT((LM3:LM54=IH77)*(LP3:LP54=IH79)*(LR3:LR54="L"))+SUMPRODUCT((LM3:LM54=IH78)*(LP3:LP54=IH79)*(LR3:LR54="L"))</f>
        <v>0</v>
      </c>
      <c r="IL79" s="385">
        <f ca="1">SUMPRODUCT((LM3:LM54=IH79)*(LP3:LP54=IH80)*LN3:LN54)+SUMPRODUCT((LM3:LM54=IH79)*(LP3:LP54=IH81)*LN3:LN54)+SUMPRODUCT((LM3:LM54=IH79)*(LP3:LP54=IH77)*LN3:LN54)+SUMPRODUCT((LM3:LM54=IH79)*(LP3:LP54=IH78)*LN3:LN54)+SUMPRODUCT((LM3:LM54=IH80)*(LP3:LP54=IH79)*LO3:LO54)+SUMPRODUCT((LM3:LM54=IH81)*(LP3:LP54=IH79)*LO3:LO54)+SUMPRODUCT((LM3:LM54=IH77)*(LP3:LP54=IH79)*LO3:LO54)+SUMPRODUCT((LM3:LM54=IH78)*(LP3:LP54=IH79)*LO3:LO54)</f>
        <v>0</v>
      </c>
      <c r="IM79" s="385">
        <f ca="1">SUMPRODUCT((LM3:LM54=IH79)*(LP3:LP54=IH80)*LO3:LO54)+SUMPRODUCT((LM3:LM54=IH79)*(LP3:LP54=IH81)*LO3:LO54)+SUMPRODUCT((LM3:LM54=IH79)*(LP3:LP54=IH77)*LO3:LO54)+SUMPRODUCT((LM3:LM54=IH79)*(LP3:LP54=IH78)*LO3:LO54)+SUMPRODUCT((LM3:LM54=IH80)*(LP3:LP54=IH79)*LN3:LN54)+SUMPRODUCT((LM3:LM54=IH81)*(LP3:LP54=IH79)*LN3:LN54)+SUMPRODUCT((LM3:LM54=IH77)*(LP3:LP54=IH79)*LN3:LN54)+SUMPRODUCT((LM3:LM54=IH78)*(LP3:LP54=IH79)*LN3:LN54)</f>
        <v>0</v>
      </c>
      <c r="IN79" s="385">
        <f t="shared" ca="1" si="6935"/>
        <v>1000</v>
      </c>
      <c r="IO79" s="385">
        <f t="shared" ca="1" si="6936"/>
        <v>0</v>
      </c>
      <c r="IP79" s="385">
        <f ca="1">IF(IH79&lt;&gt;"",VLOOKUP(IH79,HO4:HU52,7,FALSE),"")</f>
        <v>1000</v>
      </c>
      <c r="IQ79" s="385">
        <f ca="1">IF(IH79&lt;&gt;"",VLOOKUP(IH79,HO4:HU52,5,FALSE),"")</f>
        <v>0</v>
      </c>
      <c r="IR79" s="385">
        <f ca="1">IF(IH79&lt;&gt;"",VLOOKUP(IH79,HO4:HW52,9,FALSE),"")</f>
        <v>18</v>
      </c>
      <c r="IS79" s="385">
        <f t="shared" ca="1" si="6937"/>
        <v>0</v>
      </c>
      <c r="IT79" s="385">
        <f t="shared" ref="IT79" ca="1" si="7233">IF(IH79&lt;&gt;"",RANK(IS79,IS77:IS80),"")</f>
        <v>1</v>
      </c>
      <c r="IU79" s="385">
        <f t="shared" ref="IU79" ca="1" si="7234">IF(IH79&lt;&gt;"",SUMPRODUCT((IS77:IS80=IS79)*(IN77:IN80&gt;IN79)),"")</f>
        <v>0</v>
      </c>
      <c r="IV79" s="385">
        <f t="shared" ref="IV79" ca="1" si="7235">IF(IH79&lt;&gt;"",SUMPRODUCT((IS77:IS80=IS79)*(IN77:IN80=IN79)*(IL77:IL80&gt;IL79)),"")</f>
        <v>0</v>
      </c>
      <c r="IW79" s="385">
        <f t="shared" ref="IW79" ca="1" si="7236">IF(IH79&lt;&gt;"",SUMPRODUCT((IS77:IS80=IS79)*(IN77:IN80=IN79)*(IL77:IL80=IL79)*(IP77:IP80&gt;IP79)),"")</f>
        <v>0</v>
      </c>
      <c r="IX79" s="385">
        <f t="shared" ref="IX79" ca="1" si="7237">IF(IH79&lt;&gt;"",SUMPRODUCT((IS77:IS80=IS79)*(IN77:IN80=IN79)*(IL77:IL80=IL79)*(IP77:IP80=IP79)*(IQ77:IQ80&gt;IQ79)),"")</f>
        <v>0</v>
      </c>
      <c r="IY79" s="385">
        <f t="shared" ref="IY79" ca="1" si="7238">IF(IH79&lt;&gt;"",SUMPRODUCT((IS77:IS80=IS79)*(IN77:IN80=IN79)*(IL77:IL80=IL79)*(IP77:IP80=IP79)*(IQ77:IQ80=IQ79)*(IR77:IR80&gt;IR79)),"")</f>
        <v>1</v>
      </c>
      <c r="IZ79" s="385">
        <f t="shared" ca="1" si="6944"/>
        <v>2</v>
      </c>
      <c r="JA79" s="385" t="str">
        <f t="shared" ref="JA79" ca="1" si="7239">IF(JB27&lt;&gt;"",SUMPRODUCT((JI25:JI28=JI27)*(JH25:JH28=JH27)*(JF25:JF28=JF27)*(JG25:JG28=JG27)),"")</f>
        <v/>
      </c>
      <c r="JB79" s="385" t="str">
        <f t="shared" ref="JB79" ca="1" si="7240">IF(AND(JA79&lt;&gt;"",JA79&gt;1),JB27,"")</f>
        <v/>
      </c>
      <c r="JC79" s="385">
        <f ca="1">SUMPRODUCT((LM3:LM54=JB79)*(LP3:LP54=JB80)*(LQ3:LQ54="W"))+SUMPRODUCT((LM3:LM54=JB79)*(LP3:LP54=JB81)*(LQ3:LQ54="W"))+SUMPRODUCT((LM3:LM54=JB79)*(LP3:LP54=JB78)*(LQ3:LQ54="W"))+SUMPRODUCT((LM3:LM54=JB80)*(LP3:LP54=JB79)*(LR3:LR54="W"))+SUMPRODUCT((LM3:LM54=JB81)*(LP3:LP54=JB79)*(LR3:LR54="W"))+SUMPRODUCT((LM3:LM54=JB78)*(LP3:LP54=JB79)*(LR3:LR54="W"))</f>
        <v>0</v>
      </c>
      <c r="JD79" s="385">
        <f ca="1">SUMPRODUCT((LM3:LM54=JB79)*(LP3:LP54=JB80)*(LQ3:LQ54="D"))+SUMPRODUCT((LM3:LM54=JB79)*(LP3:LP54=JB81)*(LQ3:LQ54="D"))+SUMPRODUCT((LM3:LM54=JB79)*(LP3:LP54=JB78)*(LQ3:LQ54="D"))+SUMPRODUCT((LM3:LM54=JB80)*(LP3:LP54=JB79)*(LQ3:LQ54="D"))+SUMPRODUCT((LM3:LM54=JB81)*(LP3:LP54=JB79)*(LQ3:LQ54="D"))+SUMPRODUCT((LM3:LM54=JB78)*(LP3:LP54=JB79)*(LQ3:LQ54="D"))</f>
        <v>0</v>
      </c>
      <c r="JE79" s="385">
        <f ca="1">SUMPRODUCT((LM3:LM54=JB79)*(LP3:LP54=JB80)*(LQ3:LQ54="L"))+SUMPRODUCT((LM3:LM54=JB79)*(LP3:LP54=JB81)*(LQ3:LQ54="L"))+SUMPRODUCT((LM3:LM54=JB79)*(LP3:LP54=JB78)*(LQ3:LQ54="L"))+SUMPRODUCT((LM3:LM54=JB80)*(LP3:LP54=JB79)*(LR3:LR54="L"))+SUMPRODUCT((LM3:LM54=JB81)*(LP3:LP54=JB79)*(LR3:LR54="L"))+SUMPRODUCT((LM3:LM54=JB78)*(LP3:LP54=JB79)*(LR3:LR54="L"))</f>
        <v>0</v>
      </c>
      <c r="JF79" s="385">
        <f ca="1">SUMPRODUCT((LM3:LM54=JB79)*(LP3:LP54=JB80)*LN3:LN54)+SUMPRODUCT((LM3:LM54=JB79)*(LP3:LP54=JB81)*LN3:LN54)+SUMPRODUCT((LM3:LM54=JB79)*(LP3:LP54=JB77)*LN3:LN54)+SUMPRODUCT((LM3:LM54=JB79)*(LP3:LP54=JB78)*LN3:LN54)+SUMPRODUCT((LM3:LM54=JB80)*(LP3:LP54=JB79)*LO3:LO54)+SUMPRODUCT((LM3:LM54=JB81)*(LP3:LP54=JB79)*LO3:LO54)+SUMPRODUCT((LM3:LM54=JB77)*(LP3:LP54=JB79)*LO3:LO54)+SUMPRODUCT((LM3:LM54=JB78)*(LP3:LP54=JB79)*LO3:LO54)</f>
        <v>0</v>
      </c>
      <c r="JG79" s="385">
        <f ca="1">SUMPRODUCT((LM3:LM54=JB79)*(LP3:LP54=JB80)*LO3:LO54)+SUMPRODUCT((LM3:LM54=JB79)*(LP3:LP54=JB81)*LO3:LO54)+SUMPRODUCT((LM3:LM54=JB79)*(LP3:LP54=JB77)*LO3:LO54)+SUMPRODUCT((LM3:LM54=JB79)*(LP3:LP54=JB78)*LO3:LO54)+SUMPRODUCT((LM3:LM54=JB80)*(LP3:LP54=JB79)*LN3:LN54)+SUMPRODUCT((LM3:LM54=JB81)*(LP3:LP54=JB79)*LN3:LN54)+SUMPRODUCT((LM3:LM54=JB77)*(LP3:LP54=JB79)*LN3:LN54)+SUMPRODUCT((LM3:LM54=JB78)*(LP3:LP54=JB79)*LN3:LN54)</f>
        <v>0</v>
      </c>
      <c r="JH79" s="385">
        <f t="shared" ca="1" si="7059"/>
        <v>1000</v>
      </c>
      <c r="JI79" s="385" t="str">
        <f t="shared" ca="1" si="7060"/>
        <v/>
      </c>
      <c r="JJ79" s="385" t="str">
        <f ca="1">IF(JB79&lt;&gt;"",VLOOKUP(JB79,HO4:HU52,7,FALSE),"")</f>
        <v/>
      </c>
      <c r="JK79" s="385" t="str">
        <f ca="1">IF(JB79&lt;&gt;"",VLOOKUP(JB79,HO4:HU52,5,FALSE),"")</f>
        <v/>
      </c>
      <c r="JL79" s="385" t="str">
        <f ca="1">IF(JB79&lt;&gt;"",VLOOKUP(JB79,HO4:HW52,9,FALSE),"")</f>
        <v/>
      </c>
      <c r="JM79" s="385" t="str">
        <f t="shared" ca="1" si="7061"/>
        <v/>
      </c>
      <c r="JN79" s="385" t="str">
        <f t="shared" ref="JN79" ca="1" si="7241">IF(JB79&lt;&gt;"",RANK(JM79,JM77:JM80),"")</f>
        <v/>
      </c>
      <c r="JO79" s="385" t="str">
        <f t="shared" ref="JO79" ca="1" si="7242">IF(JB79&lt;&gt;"",SUMPRODUCT((JM77:JM80=JM79)*(JH77:JH80&gt;JH79)),"")</f>
        <v/>
      </c>
      <c r="JP79" s="385" t="str">
        <f t="shared" ref="JP79" ca="1" si="7243">IF(JB79&lt;&gt;"",SUMPRODUCT((JM77:JM80=JM79)*(JH77:JH80=JH79)*(JF77:JF80&gt;JF79)),"")</f>
        <v/>
      </c>
      <c r="JQ79" s="385" t="str">
        <f t="shared" ref="JQ79" ca="1" si="7244">IF(JB79&lt;&gt;"",SUMPRODUCT((JM77:JM80=JM79)*(JH77:JH80=JH79)*(JF77:JF80=JF79)*(JJ77:JJ80&gt;JJ79)),"")</f>
        <v/>
      </c>
      <c r="JR79" s="385" t="str">
        <f t="shared" ref="JR79" ca="1" si="7245">IF(JB79&lt;&gt;"",SUMPRODUCT((JM77:JM80=JM79)*(JH77:JH80=JH79)*(JF77:JF80=JF79)*(JJ77:JJ80=JJ79)*(JK77:JK80&gt;JK79)),"")</f>
        <v/>
      </c>
      <c r="JS79" s="385" t="str">
        <f t="shared" ref="JS79" ca="1" si="7246">IF(JB79&lt;&gt;"",SUMPRODUCT((JM77:JM80=JM79)*(JH77:JH80=JH79)*(JF77:JF80=JF79)*(JJ77:JJ80=JJ79)*(JK77:JK80=JK79)*(JL77:JL80&gt;JL79)),"")</f>
        <v/>
      </c>
      <c r="JT79" s="385" t="str">
        <f t="shared" ca="1" si="7068"/>
        <v/>
      </c>
      <c r="MB79" s="385">
        <f ca="1">IF(COUNTIF(MB25:MB28,4)=4,1,SUMPRODUCT((MB25:MB28=MB27)*(MA25:MA28=MA27)*(LY25:LY28&gt;LY27))+1)</f>
        <v>1</v>
      </c>
      <c r="MM79" s="385">
        <f t="shared" ref="MM79" ca="1" si="7247">IF(MN27&lt;&gt;"",SUMPRODUCT((MU25:MU28=MU27)*(MT25:MT28=MT27)*(MR25:MR28=MR27)*(MS25:MS28=MS27)),"")</f>
        <v>4</v>
      </c>
      <c r="MN79" s="385" t="str">
        <f t="shared" ref="MN79" ca="1" si="7248">IF(AND(MM79&lt;&gt;"",MM79&gt;1),MN27,"")</f>
        <v>Wales</v>
      </c>
      <c r="MO79" s="385">
        <f ca="1">SUMPRODUCT((PS3:PS54=MN79)*(PV3:PV54=MN80)*(PW3:PW54="W"))+SUMPRODUCT((PS3:PS54=MN79)*(PV3:PV54=MN81)*(PW3:PW54="W"))+SUMPRODUCT((PS3:PS54=MN79)*(PV3:PV54=MN77)*(PW3:PW54="W"))+SUMPRODUCT((PS3:PS54=MN79)*(PV3:PV54=MN78)*(PW3:PW54="W"))+SUMPRODUCT((PS3:PS54=MN80)*(PV3:PV54=MN79)*(PX3:PX54="W"))+SUMPRODUCT((PS3:PS54=MN81)*(PV3:PV54=MN79)*(PX3:PX54="W"))+SUMPRODUCT((PS3:PS54=MN77)*(PV3:PV54=MN79)*(PX3:PX54="W"))+SUMPRODUCT((PS3:PS54=MN78)*(PV3:PV54=MN79)*(PX3:PX54="W"))</f>
        <v>0</v>
      </c>
      <c r="MP79" s="385">
        <f ca="1">SUMPRODUCT((PS3:PS54=MN79)*(PV3:PV54=MN80)*(PW3:PW54="D"))+SUMPRODUCT((PS3:PS54=MN79)*(PV3:PV54=MN81)*(PW3:PW54="D"))+SUMPRODUCT((PS3:PS54=MN79)*(PV3:PV54=MN77)*(PW3:PW54="D"))+SUMPRODUCT((PS3:PS54=MN79)*(PV3:PV54=MN78)*(PW3:PW54="D"))+SUMPRODUCT((PS3:PS54=MN80)*(PV3:PV54=MN79)*(PW3:PW54="D"))+SUMPRODUCT((PS3:PS54=MN81)*(PV3:PV54=MN79)*(PW3:PW54="D"))+SUMPRODUCT((PS3:PS54=MN77)*(PV3:PV54=MN79)*(PW3:PW54="D"))+SUMPRODUCT((PS3:PS54=MN78)*(PV3:PV54=MN79)*(PW3:PW54="D"))</f>
        <v>0</v>
      </c>
      <c r="MQ79" s="385">
        <f ca="1">SUMPRODUCT((PS3:PS54=MN79)*(PV3:PV54=MN80)*(PW3:PW54="L"))+SUMPRODUCT((PS3:PS54=MN79)*(PV3:PV54=MN81)*(PW3:PW54="L"))+SUMPRODUCT((PS3:PS54=MN79)*(PV3:PV54=MN77)*(PW3:PW54="L"))+SUMPRODUCT((PS3:PS54=MN79)*(PV3:PV54=MN78)*(PW3:PW54="L"))+SUMPRODUCT((PS3:PS54=MN80)*(PV3:PV54=MN79)*(PX3:PX54="L"))+SUMPRODUCT((PS3:PS54=MN81)*(PV3:PV54=MN79)*(PX3:PX54="L"))+SUMPRODUCT((PS3:PS54=MN77)*(PV3:PV54=MN79)*(PX3:PX54="L"))+SUMPRODUCT((PS3:PS54=MN78)*(PV3:PV54=MN79)*(PX3:PX54="L"))</f>
        <v>0</v>
      </c>
      <c r="MR79" s="385">
        <f ca="1">SUMPRODUCT((PS3:PS54=MN79)*(PV3:PV54=MN80)*PT3:PT54)+SUMPRODUCT((PS3:PS54=MN79)*(PV3:PV54=MN81)*PT3:PT54)+SUMPRODUCT((PS3:PS54=MN79)*(PV3:PV54=MN77)*PT3:PT54)+SUMPRODUCT((PS3:PS54=MN79)*(PV3:PV54=MN78)*PT3:PT54)+SUMPRODUCT((PS3:PS54=MN80)*(PV3:PV54=MN79)*PU3:PU54)+SUMPRODUCT((PS3:PS54=MN81)*(PV3:PV54=MN79)*PU3:PU54)+SUMPRODUCT((PS3:PS54=MN77)*(PV3:PV54=MN79)*PU3:PU54)+SUMPRODUCT((PS3:PS54=MN78)*(PV3:PV54=MN79)*PU3:PU54)</f>
        <v>0</v>
      </c>
      <c r="MS79" s="385">
        <f ca="1">SUMPRODUCT((PS3:PS54=MN79)*(PV3:PV54=MN80)*PU3:PU54)+SUMPRODUCT((PS3:PS54=MN79)*(PV3:PV54=MN81)*PU3:PU54)+SUMPRODUCT((PS3:PS54=MN79)*(PV3:PV54=MN77)*PU3:PU54)+SUMPRODUCT((PS3:PS54=MN79)*(PV3:PV54=MN78)*PU3:PU54)+SUMPRODUCT((PS3:PS54=MN80)*(PV3:PV54=MN79)*PT3:PT54)+SUMPRODUCT((PS3:PS54=MN81)*(PV3:PV54=MN79)*PT3:PT54)+SUMPRODUCT((PS3:PS54=MN77)*(PV3:PV54=MN79)*PT3:PT54)+SUMPRODUCT((PS3:PS54=MN78)*(PV3:PV54=MN79)*PT3:PT54)</f>
        <v>0</v>
      </c>
      <c r="MT79" s="385">
        <f t="shared" ca="1" si="6947"/>
        <v>1000</v>
      </c>
      <c r="MU79" s="385">
        <f t="shared" ca="1" si="6948"/>
        <v>0</v>
      </c>
      <c r="MV79" s="385">
        <f ca="1">IF(MN79&lt;&gt;"",VLOOKUP(MN79,LU4:MA52,7,FALSE),"")</f>
        <v>1000</v>
      </c>
      <c r="MW79" s="385">
        <f ca="1">IF(MN79&lt;&gt;"",VLOOKUP(MN79,LU4:MA52,5,FALSE),"")</f>
        <v>0</v>
      </c>
      <c r="MX79" s="385">
        <f ca="1">IF(MN79&lt;&gt;"",VLOOKUP(MN79,LU4:MC52,9,FALSE),"")</f>
        <v>18</v>
      </c>
      <c r="MY79" s="385">
        <f t="shared" ca="1" si="6949"/>
        <v>0</v>
      </c>
      <c r="MZ79" s="385">
        <f t="shared" ref="MZ79" ca="1" si="7249">IF(MN79&lt;&gt;"",RANK(MY79,MY77:MY80),"")</f>
        <v>1</v>
      </c>
      <c r="NA79" s="385">
        <f t="shared" ref="NA79" ca="1" si="7250">IF(MN79&lt;&gt;"",SUMPRODUCT((MY77:MY80=MY79)*(MT77:MT80&gt;MT79)),"")</f>
        <v>0</v>
      </c>
      <c r="NB79" s="385">
        <f t="shared" ref="NB79" ca="1" si="7251">IF(MN79&lt;&gt;"",SUMPRODUCT((MY77:MY80=MY79)*(MT77:MT80=MT79)*(MR77:MR80&gt;MR79)),"")</f>
        <v>0</v>
      </c>
      <c r="NC79" s="385">
        <f t="shared" ref="NC79" ca="1" si="7252">IF(MN79&lt;&gt;"",SUMPRODUCT((MY77:MY80=MY79)*(MT77:MT80=MT79)*(MR77:MR80=MR79)*(MV77:MV80&gt;MV79)),"")</f>
        <v>0</v>
      </c>
      <c r="ND79" s="385">
        <f t="shared" ref="ND79" ca="1" si="7253">IF(MN79&lt;&gt;"",SUMPRODUCT((MY77:MY80=MY79)*(MT77:MT80=MT79)*(MR77:MR80=MR79)*(MV77:MV80=MV79)*(MW77:MW80&gt;MW79)),"")</f>
        <v>0</v>
      </c>
      <c r="NE79" s="385">
        <f t="shared" ref="NE79" ca="1" si="7254">IF(MN79&lt;&gt;"",SUMPRODUCT((MY77:MY80=MY79)*(MT77:MT80=MT79)*(MR77:MR80=MR79)*(MV77:MV80=MV79)*(MW77:MW80=MW79)*(MX77:MX80&gt;MX79)),"")</f>
        <v>1</v>
      </c>
      <c r="NF79" s="385">
        <f t="shared" ca="1" si="6956"/>
        <v>2</v>
      </c>
      <c r="NG79" s="385" t="str">
        <f t="shared" ref="NG79" ca="1" si="7255">IF(NH27&lt;&gt;"",SUMPRODUCT((NO25:NO28=NO27)*(NN25:NN28=NN27)*(NL25:NL28=NL27)*(NM25:NM28=NM27)),"")</f>
        <v/>
      </c>
      <c r="NH79" s="385" t="str">
        <f t="shared" ref="NH79" ca="1" si="7256">IF(AND(NG79&lt;&gt;"",NG79&gt;1),NH27,"")</f>
        <v/>
      </c>
      <c r="NI79" s="385">
        <f ca="1">SUMPRODUCT((PS3:PS54=NH79)*(PV3:PV54=NH80)*(PW3:PW54="W"))+SUMPRODUCT((PS3:PS54=NH79)*(PV3:PV54=NH81)*(PW3:PW54="W"))+SUMPRODUCT((PS3:PS54=NH79)*(PV3:PV54=NH78)*(PW3:PW54="W"))+SUMPRODUCT((PS3:PS54=NH80)*(PV3:PV54=NH79)*(PX3:PX54="W"))+SUMPRODUCT((PS3:PS54=NH81)*(PV3:PV54=NH79)*(PX3:PX54="W"))+SUMPRODUCT((PS3:PS54=NH78)*(PV3:PV54=NH79)*(PX3:PX54="W"))</f>
        <v>0</v>
      </c>
      <c r="NJ79" s="385">
        <f ca="1">SUMPRODUCT((PS3:PS54=NH79)*(PV3:PV54=NH80)*(PW3:PW54="D"))+SUMPRODUCT((PS3:PS54=NH79)*(PV3:PV54=NH81)*(PW3:PW54="D"))+SUMPRODUCT((PS3:PS54=NH79)*(PV3:PV54=NH78)*(PW3:PW54="D"))+SUMPRODUCT((PS3:PS54=NH80)*(PV3:PV54=NH79)*(PW3:PW54="D"))+SUMPRODUCT((PS3:PS54=NH81)*(PV3:PV54=NH79)*(PW3:PW54="D"))+SUMPRODUCT((PS3:PS54=NH78)*(PV3:PV54=NH79)*(PW3:PW54="D"))</f>
        <v>0</v>
      </c>
      <c r="NK79" s="385">
        <f ca="1">SUMPRODUCT((PS3:PS54=NH79)*(PV3:PV54=NH80)*(PW3:PW54="L"))+SUMPRODUCT((PS3:PS54=NH79)*(PV3:PV54=NH81)*(PW3:PW54="L"))+SUMPRODUCT((PS3:PS54=NH79)*(PV3:PV54=NH78)*(PW3:PW54="L"))+SUMPRODUCT((PS3:PS54=NH80)*(PV3:PV54=NH79)*(PX3:PX54="L"))+SUMPRODUCT((PS3:PS54=NH81)*(PV3:PV54=NH79)*(PX3:PX54="L"))+SUMPRODUCT((PS3:PS54=NH78)*(PV3:PV54=NH79)*(PX3:PX54="L"))</f>
        <v>0</v>
      </c>
      <c r="NL79" s="385">
        <f ca="1">SUMPRODUCT((PS3:PS54=NH79)*(PV3:PV54=NH80)*PT3:PT54)+SUMPRODUCT((PS3:PS54=NH79)*(PV3:PV54=NH81)*PT3:PT54)+SUMPRODUCT((PS3:PS54=NH79)*(PV3:PV54=NH77)*PT3:PT54)+SUMPRODUCT((PS3:PS54=NH79)*(PV3:PV54=NH78)*PT3:PT54)+SUMPRODUCT((PS3:PS54=NH80)*(PV3:PV54=NH79)*PU3:PU54)+SUMPRODUCT((PS3:PS54=NH81)*(PV3:PV54=NH79)*PU3:PU54)+SUMPRODUCT((PS3:PS54=NH77)*(PV3:PV54=NH79)*PU3:PU54)+SUMPRODUCT((PS3:PS54=NH78)*(PV3:PV54=NH79)*PU3:PU54)</f>
        <v>0</v>
      </c>
      <c r="NM79" s="385">
        <f ca="1">SUMPRODUCT((PS3:PS54=NH79)*(PV3:PV54=NH80)*PU3:PU54)+SUMPRODUCT((PS3:PS54=NH79)*(PV3:PV54=NH81)*PU3:PU54)+SUMPRODUCT((PS3:PS54=NH79)*(PV3:PV54=NH77)*PU3:PU54)+SUMPRODUCT((PS3:PS54=NH79)*(PV3:PV54=NH78)*PU3:PU54)+SUMPRODUCT((PS3:PS54=NH80)*(PV3:PV54=NH79)*PT3:PT54)+SUMPRODUCT((PS3:PS54=NH81)*(PV3:PV54=NH79)*PT3:PT54)+SUMPRODUCT((PS3:PS54=NH77)*(PV3:PV54=NH79)*PT3:PT54)+SUMPRODUCT((PS3:PS54=NH78)*(PV3:PV54=NH79)*PT3:PT54)</f>
        <v>0</v>
      </c>
      <c r="NN79" s="385">
        <f t="shared" ca="1" si="7079"/>
        <v>1000</v>
      </c>
      <c r="NO79" s="385" t="str">
        <f t="shared" ca="1" si="7080"/>
        <v/>
      </c>
      <c r="NP79" s="385" t="str">
        <f ca="1">IF(NH79&lt;&gt;"",VLOOKUP(NH79,LU4:MA52,7,FALSE),"")</f>
        <v/>
      </c>
      <c r="NQ79" s="385" t="str">
        <f ca="1">IF(NH79&lt;&gt;"",VLOOKUP(NH79,LU4:MA52,5,FALSE),"")</f>
        <v/>
      </c>
      <c r="NR79" s="385" t="str">
        <f ca="1">IF(NH79&lt;&gt;"",VLOOKUP(NH79,LU4:MC52,9,FALSE),"")</f>
        <v/>
      </c>
      <c r="NS79" s="385" t="str">
        <f t="shared" ca="1" si="7081"/>
        <v/>
      </c>
      <c r="NT79" s="385" t="str">
        <f t="shared" ref="NT79" ca="1" si="7257">IF(NH79&lt;&gt;"",RANK(NS79,NS77:NS80),"")</f>
        <v/>
      </c>
      <c r="NU79" s="385" t="str">
        <f t="shared" ref="NU79" ca="1" si="7258">IF(NH79&lt;&gt;"",SUMPRODUCT((NS77:NS80=NS79)*(NN77:NN80&gt;NN79)),"")</f>
        <v/>
      </c>
      <c r="NV79" s="385" t="str">
        <f t="shared" ref="NV79" ca="1" si="7259">IF(NH79&lt;&gt;"",SUMPRODUCT((NS77:NS80=NS79)*(NN77:NN80=NN79)*(NL77:NL80&gt;NL79)),"")</f>
        <v/>
      </c>
      <c r="NW79" s="385" t="str">
        <f t="shared" ref="NW79" ca="1" si="7260">IF(NH79&lt;&gt;"",SUMPRODUCT((NS77:NS80=NS79)*(NN77:NN80=NN79)*(NL77:NL80=NL79)*(NP77:NP80&gt;NP79)),"")</f>
        <v/>
      </c>
      <c r="NX79" s="385" t="str">
        <f t="shared" ref="NX79" ca="1" si="7261">IF(NH79&lt;&gt;"",SUMPRODUCT((NS77:NS80=NS79)*(NN77:NN80=NN79)*(NL77:NL80=NL79)*(NP77:NP80=NP79)*(NQ77:NQ80&gt;NQ79)),"")</f>
        <v/>
      </c>
      <c r="NY79" s="385" t="str">
        <f t="shared" ref="NY79" ca="1" si="7262">IF(NH79&lt;&gt;"",SUMPRODUCT((NS77:NS80=NS79)*(NN77:NN80=NN79)*(NL77:NL80=NL79)*(NP77:NP80=NP79)*(NQ77:NQ80=NQ79)*(NR77:NR80&gt;NR79)),"")</f>
        <v/>
      </c>
      <c r="NZ79" s="385" t="str">
        <f t="shared" ca="1" si="7088"/>
        <v/>
      </c>
      <c r="QH79" s="385">
        <f ca="1">IF(COUNTIF(QH25:QH28,4)=4,1,SUMPRODUCT((QH25:QH28=QH27)*(QG25:QG28=QG27)*(QE25:QE28&gt;QE27))+1)</f>
        <v>1</v>
      </c>
      <c r="QS79" s="385">
        <f t="shared" ref="QS79" ca="1" si="7263">IF(QT27&lt;&gt;"",SUMPRODUCT((RA25:RA28=RA27)*(QZ25:QZ28=QZ27)*(QX25:QX28=QX27)*(QY25:QY28=QY27)),"")</f>
        <v>4</v>
      </c>
      <c r="QT79" s="385" t="str">
        <f t="shared" ref="QT79" ca="1" si="7264">IF(AND(QS79&lt;&gt;"",QS79&gt;1),QT27,"")</f>
        <v>Wales</v>
      </c>
      <c r="QU79" s="385">
        <f ca="1">SUMPRODUCT((TY3:TY54=QT79)*(UB3:UB54=QT80)*(UC3:UC54="W"))+SUMPRODUCT((TY3:TY54=QT79)*(UB3:UB54=QT81)*(UC3:UC54="W"))+SUMPRODUCT((TY3:TY54=QT79)*(UB3:UB54=QT77)*(UC3:UC54="W"))+SUMPRODUCT((TY3:TY54=QT79)*(UB3:UB54=QT78)*(UC3:UC54="W"))+SUMPRODUCT((TY3:TY54=QT80)*(UB3:UB54=QT79)*(UD3:UD54="W"))+SUMPRODUCT((TY3:TY54=QT81)*(UB3:UB54=QT79)*(UD3:UD54="W"))+SUMPRODUCT((TY3:TY54=QT77)*(UB3:UB54=QT79)*(UD3:UD54="W"))+SUMPRODUCT((TY3:TY54=QT78)*(UB3:UB54=QT79)*(UD3:UD54="W"))</f>
        <v>0</v>
      </c>
      <c r="QV79" s="385">
        <f ca="1">SUMPRODUCT((TY3:TY54=QT79)*(UB3:UB54=QT80)*(UC3:UC54="D"))+SUMPRODUCT((TY3:TY54=QT79)*(UB3:UB54=QT81)*(UC3:UC54="D"))+SUMPRODUCT((TY3:TY54=QT79)*(UB3:UB54=QT77)*(UC3:UC54="D"))+SUMPRODUCT((TY3:TY54=QT79)*(UB3:UB54=QT78)*(UC3:UC54="D"))+SUMPRODUCT((TY3:TY54=QT80)*(UB3:UB54=QT79)*(UC3:UC54="D"))+SUMPRODUCT((TY3:TY54=QT81)*(UB3:UB54=QT79)*(UC3:UC54="D"))+SUMPRODUCT((TY3:TY54=QT77)*(UB3:UB54=QT79)*(UC3:UC54="D"))+SUMPRODUCT((TY3:TY54=QT78)*(UB3:UB54=QT79)*(UC3:UC54="D"))</f>
        <v>0</v>
      </c>
      <c r="QW79" s="385">
        <f ca="1">SUMPRODUCT((TY3:TY54=QT79)*(UB3:UB54=QT80)*(UC3:UC54="L"))+SUMPRODUCT((TY3:TY54=QT79)*(UB3:UB54=QT81)*(UC3:UC54="L"))+SUMPRODUCT((TY3:TY54=QT79)*(UB3:UB54=QT77)*(UC3:UC54="L"))+SUMPRODUCT((TY3:TY54=QT79)*(UB3:UB54=QT78)*(UC3:UC54="L"))+SUMPRODUCT((TY3:TY54=QT80)*(UB3:UB54=QT79)*(UD3:UD54="L"))+SUMPRODUCT((TY3:TY54=QT81)*(UB3:UB54=QT79)*(UD3:UD54="L"))+SUMPRODUCT((TY3:TY54=QT77)*(UB3:UB54=QT79)*(UD3:UD54="L"))+SUMPRODUCT((TY3:TY54=QT78)*(UB3:UB54=QT79)*(UD3:UD54="L"))</f>
        <v>0</v>
      </c>
      <c r="QX79" s="385">
        <f ca="1">SUMPRODUCT((TY3:TY54=QT79)*(UB3:UB54=QT80)*TZ3:TZ54)+SUMPRODUCT((TY3:TY54=QT79)*(UB3:UB54=QT81)*TZ3:TZ54)+SUMPRODUCT((TY3:TY54=QT79)*(UB3:UB54=QT77)*TZ3:TZ54)+SUMPRODUCT((TY3:TY54=QT79)*(UB3:UB54=QT78)*TZ3:TZ54)+SUMPRODUCT((TY3:TY54=QT80)*(UB3:UB54=QT79)*UA3:UA54)+SUMPRODUCT((TY3:TY54=QT81)*(UB3:UB54=QT79)*UA3:UA54)+SUMPRODUCT((TY3:TY54=QT77)*(UB3:UB54=QT79)*UA3:UA54)+SUMPRODUCT((TY3:TY54=QT78)*(UB3:UB54=QT79)*UA3:UA54)</f>
        <v>0</v>
      </c>
      <c r="QY79" s="385">
        <f ca="1">SUMPRODUCT((TY3:TY54=QT79)*(UB3:UB54=QT80)*UA3:UA54)+SUMPRODUCT((TY3:TY54=QT79)*(UB3:UB54=QT81)*UA3:UA54)+SUMPRODUCT((TY3:TY54=QT79)*(UB3:UB54=QT77)*UA3:UA54)+SUMPRODUCT((TY3:TY54=QT79)*(UB3:UB54=QT78)*UA3:UA54)+SUMPRODUCT((TY3:TY54=QT80)*(UB3:UB54=QT79)*TZ3:TZ54)+SUMPRODUCT((TY3:TY54=QT81)*(UB3:UB54=QT79)*TZ3:TZ54)+SUMPRODUCT((TY3:TY54=QT77)*(UB3:UB54=QT79)*TZ3:TZ54)+SUMPRODUCT((TY3:TY54=QT78)*(UB3:UB54=QT79)*TZ3:TZ54)</f>
        <v>0</v>
      </c>
      <c r="QZ79" s="385">
        <f t="shared" ca="1" si="6959"/>
        <v>1000</v>
      </c>
      <c r="RA79" s="385">
        <f t="shared" ca="1" si="6960"/>
        <v>0</v>
      </c>
      <c r="RB79" s="385">
        <f ca="1">IF(QT79&lt;&gt;"",VLOOKUP(QT79,QA4:QG52,7,FALSE),"")</f>
        <v>1000</v>
      </c>
      <c r="RC79" s="385">
        <f ca="1">IF(QT79&lt;&gt;"",VLOOKUP(QT79,QA4:QG52,5,FALSE),"")</f>
        <v>0</v>
      </c>
      <c r="RD79" s="385">
        <f ca="1">IF(QT79&lt;&gt;"",VLOOKUP(QT79,QA4:QI52,9,FALSE),"")</f>
        <v>18</v>
      </c>
      <c r="RE79" s="385">
        <f t="shared" ca="1" si="6961"/>
        <v>0</v>
      </c>
      <c r="RF79" s="385">
        <f t="shared" ref="RF79" ca="1" si="7265">IF(QT79&lt;&gt;"",RANK(RE79,RE77:RE80),"")</f>
        <v>1</v>
      </c>
      <c r="RG79" s="385">
        <f t="shared" ref="RG79" ca="1" si="7266">IF(QT79&lt;&gt;"",SUMPRODUCT((RE77:RE80=RE79)*(QZ77:QZ80&gt;QZ79)),"")</f>
        <v>0</v>
      </c>
      <c r="RH79" s="385">
        <f t="shared" ref="RH79" ca="1" si="7267">IF(QT79&lt;&gt;"",SUMPRODUCT((RE77:RE80=RE79)*(QZ77:QZ80=QZ79)*(QX77:QX80&gt;QX79)),"")</f>
        <v>0</v>
      </c>
      <c r="RI79" s="385">
        <f t="shared" ref="RI79" ca="1" si="7268">IF(QT79&lt;&gt;"",SUMPRODUCT((RE77:RE80=RE79)*(QZ77:QZ80=QZ79)*(QX77:QX80=QX79)*(RB77:RB80&gt;RB79)),"")</f>
        <v>0</v>
      </c>
      <c r="RJ79" s="385">
        <f t="shared" ref="RJ79" ca="1" si="7269">IF(QT79&lt;&gt;"",SUMPRODUCT((RE77:RE80=RE79)*(QZ77:QZ80=QZ79)*(QX77:QX80=QX79)*(RB77:RB80=RB79)*(RC77:RC80&gt;RC79)),"")</f>
        <v>0</v>
      </c>
      <c r="RK79" s="385">
        <f t="shared" ref="RK79" ca="1" si="7270">IF(QT79&lt;&gt;"",SUMPRODUCT((RE77:RE80=RE79)*(QZ77:QZ80=QZ79)*(QX77:QX80=QX79)*(RB77:RB80=RB79)*(RC77:RC80=RC79)*(RD77:RD80&gt;RD79)),"")</f>
        <v>1</v>
      </c>
      <c r="RL79" s="385">
        <f t="shared" ca="1" si="6968"/>
        <v>2</v>
      </c>
      <c r="RM79" s="385" t="str">
        <f t="shared" ref="RM79" ca="1" si="7271">IF(RN27&lt;&gt;"",SUMPRODUCT((RU25:RU28=RU27)*(RT25:RT28=RT27)*(RR25:RR28=RR27)*(RS25:RS28=RS27)),"")</f>
        <v/>
      </c>
      <c r="RN79" s="385" t="str">
        <f t="shared" ref="RN79" ca="1" si="7272">IF(AND(RM79&lt;&gt;"",RM79&gt;1),RN27,"")</f>
        <v/>
      </c>
      <c r="RO79" s="385">
        <f ca="1">SUMPRODUCT((TY3:TY54=RN79)*(UB3:UB54=RN80)*(UC3:UC54="W"))+SUMPRODUCT((TY3:TY54=RN79)*(UB3:UB54=RN81)*(UC3:UC54="W"))+SUMPRODUCT((TY3:TY54=RN79)*(UB3:UB54=RN78)*(UC3:UC54="W"))+SUMPRODUCT((TY3:TY54=RN80)*(UB3:UB54=RN79)*(UD3:UD54="W"))+SUMPRODUCT((TY3:TY54=RN81)*(UB3:UB54=RN79)*(UD3:UD54="W"))+SUMPRODUCT((TY3:TY54=RN78)*(UB3:UB54=RN79)*(UD3:UD54="W"))</f>
        <v>0</v>
      </c>
      <c r="RP79" s="385">
        <f ca="1">SUMPRODUCT((TY3:TY54=RN79)*(UB3:UB54=RN80)*(UC3:UC54="D"))+SUMPRODUCT((TY3:TY54=RN79)*(UB3:UB54=RN81)*(UC3:UC54="D"))+SUMPRODUCT((TY3:TY54=RN79)*(UB3:UB54=RN78)*(UC3:UC54="D"))+SUMPRODUCT((TY3:TY54=RN80)*(UB3:UB54=RN79)*(UC3:UC54="D"))+SUMPRODUCT((TY3:TY54=RN81)*(UB3:UB54=RN79)*(UC3:UC54="D"))+SUMPRODUCT((TY3:TY54=RN78)*(UB3:UB54=RN79)*(UC3:UC54="D"))</f>
        <v>0</v>
      </c>
      <c r="RQ79" s="385">
        <f ca="1">SUMPRODUCT((TY3:TY54=RN79)*(UB3:UB54=RN80)*(UC3:UC54="L"))+SUMPRODUCT((TY3:TY54=RN79)*(UB3:UB54=RN81)*(UC3:UC54="L"))+SUMPRODUCT((TY3:TY54=RN79)*(UB3:UB54=RN78)*(UC3:UC54="L"))+SUMPRODUCT((TY3:TY54=RN80)*(UB3:UB54=RN79)*(UD3:UD54="L"))+SUMPRODUCT((TY3:TY54=RN81)*(UB3:UB54=RN79)*(UD3:UD54="L"))+SUMPRODUCT((TY3:TY54=RN78)*(UB3:UB54=RN79)*(UD3:UD54="L"))</f>
        <v>0</v>
      </c>
      <c r="RR79" s="385">
        <f ca="1">SUMPRODUCT((TY3:TY54=RN79)*(UB3:UB54=RN80)*TZ3:TZ54)+SUMPRODUCT((TY3:TY54=RN79)*(UB3:UB54=RN81)*TZ3:TZ54)+SUMPRODUCT((TY3:TY54=RN79)*(UB3:UB54=RN77)*TZ3:TZ54)+SUMPRODUCT((TY3:TY54=RN79)*(UB3:UB54=RN78)*TZ3:TZ54)+SUMPRODUCT((TY3:TY54=RN80)*(UB3:UB54=RN79)*UA3:UA54)+SUMPRODUCT((TY3:TY54=RN81)*(UB3:UB54=RN79)*UA3:UA54)+SUMPRODUCT((TY3:TY54=RN77)*(UB3:UB54=RN79)*UA3:UA54)+SUMPRODUCT((TY3:TY54=RN78)*(UB3:UB54=RN79)*UA3:UA54)</f>
        <v>0</v>
      </c>
      <c r="RS79" s="385">
        <f ca="1">SUMPRODUCT((TY3:TY54=RN79)*(UB3:UB54=RN80)*UA3:UA54)+SUMPRODUCT((TY3:TY54=RN79)*(UB3:UB54=RN81)*UA3:UA54)+SUMPRODUCT((TY3:TY54=RN79)*(UB3:UB54=RN77)*UA3:UA54)+SUMPRODUCT((TY3:TY54=RN79)*(UB3:UB54=RN78)*UA3:UA54)+SUMPRODUCT((TY3:TY54=RN80)*(UB3:UB54=RN79)*TZ3:TZ54)+SUMPRODUCT((TY3:TY54=RN81)*(UB3:UB54=RN79)*TZ3:TZ54)+SUMPRODUCT((TY3:TY54=RN77)*(UB3:UB54=RN79)*TZ3:TZ54)+SUMPRODUCT((TY3:TY54=RN78)*(UB3:UB54=RN79)*TZ3:TZ54)</f>
        <v>0</v>
      </c>
      <c r="RT79" s="385">
        <f t="shared" ca="1" si="7099"/>
        <v>1000</v>
      </c>
      <c r="RU79" s="385" t="str">
        <f t="shared" ca="1" si="7100"/>
        <v/>
      </c>
      <c r="RV79" s="385" t="str">
        <f ca="1">IF(RN79&lt;&gt;"",VLOOKUP(RN79,QA4:QG52,7,FALSE),"")</f>
        <v/>
      </c>
      <c r="RW79" s="385" t="str">
        <f ca="1">IF(RN79&lt;&gt;"",VLOOKUP(RN79,QA4:QG52,5,FALSE),"")</f>
        <v/>
      </c>
      <c r="RX79" s="385" t="str">
        <f ca="1">IF(RN79&lt;&gt;"",VLOOKUP(RN79,QA4:QI52,9,FALSE),"")</f>
        <v/>
      </c>
      <c r="RY79" s="385" t="str">
        <f t="shared" ca="1" si="7101"/>
        <v/>
      </c>
      <c r="RZ79" s="385" t="str">
        <f t="shared" ref="RZ79" ca="1" si="7273">IF(RN79&lt;&gt;"",RANK(RY79,RY77:RY80),"")</f>
        <v/>
      </c>
      <c r="SA79" s="385" t="str">
        <f t="shared" ref="SA79" ca="1" si="7274">IF(RN79&lt;&gt;"",SUMPRODUCT((RY77:RY80=RY79)*(RT77:RT80&gt;RT79)),"")</f>
        <v/>
      </c>
      <c r="SB79" s="385" t="str">
        <f t="shared" ref="SB79" ca="1" si="7275">IF(RN79&lt;&gt;"",SUMPRODUCT((RY77:RY80=RY79)*(RT77:RT80=RT79)*(RR77:RR80&gt;RR79)),"")</f>
        <v/>
      </c>
      <c r="SC79" s="385" t="str">
        <f t="shared" ref="SC79" ca="1" si="7276">IF(RN79&lt;&gt;"",SUMPRODUCT((RY77:RY80=RY79)*(RT77:RT80=RT79)*(RR77:RR80=RR79)*(RV77:RV80&gt;RV79)),"")</f>
        <v/>
      </c>
      <c r="SD79" s="385" t="str">
        <f t="shared" ref="SD79" ca="1" si="7277">IF(RN79&lt;&gt;"",SUMPRODUCT((RY77:RY80=RY79)*(RT77:RT80=RT79)*(RR77:RR80=RR79)*(RV77:RV80=RV79)*(RW77:RW80&gt;RW79)),"")</f>
        <v/>
      </c>
      <c r="SE79" s="385" t="str">
        <f t="shared" ref="SE79" ca="1" si="7278">IF(RN79&lt;&gt;"",SUMPRODUCT((RY77:RY80=RY79)*(RT77:RT80=RT79)*(RR77:RR80=RR79)*(RV77:RV80=RV79)*(RW77:RW80=RW79)*(RX77:RX80&gt;RX79)),"")</f>
        <v/>
      </c>
      <c r="SF79" s="385" t="str">
        <f t="shared" ca="1" si="7108"/>
        <v/>
      </c>
      <c r="UN79" s="385">
        <f ca="1">IF(COUNTIF(UN25:UN28,4)=4,1,SUMPRODUCT((UN25:UN28=UN27)*(UM25:UM28=UM27)*(UK25:UK28&gt;UK27))+1)</f>
        <v>1</v>
      </c>
      <c r="UY79" s="385">
        <f t="shared" ref="UY79" ca="1" si="7279">IF(UZ27&lt;&gt;"",SUMPRODUCT((VG25:VG28=VG27)*(VF25:VF28=VF27)*(VD25:VD28=VD27)*(VE25:VE28=VE27)),"")</f>
        <v>4</v>
      </c>
      <c r="UZ79" s="385" t="str">
        <f t="shared" ref="UZ79" ca="1" si="7280">IF(AND(UY79&lt;&gt;"",UY79&gt;1),UZ27,"")</f>
        <v>Wales</v>
      </c>
      <c r="VA79" s="385">
        <f ca="1">SUMPRODUCT((YE3:YE54=UZ79)*(YH3:YH54=UZ80)*(YI3:YI54="W"))+SUMPRODUCT((YE3:YE54=UZ79)*(YH3:YH54=UZ81)*(YI3:YI54="W"))+SUMPRODUCT((YE3:YE54=UZ79)*(YH3:YH54=UZ77)*(YI3:YI54="W"))+SUMPRODUCT((YE3:YE54=UZ79)*(YH3:YH54=UZ78)*(YI3:YI54="W"))+SUMPRODUCT((YE3:YE54=UZ80)*(YH3:YH54=UZ79)*(YJ3:YJ54="W"))+SUMPRODUCT((YE3:YE54=UZ81)*(YH3:YH54=UZ79)*(YJ3:YJ54="W"))+SUMPRODUCT((YE3:YE54=UZ77)*(YH3:YH54=UZ79)*(YJ3:YJ54="W"))+SUMPRODUCT((YE3:YE54=UZ78)*(YH3:YH54=UZ79)*(YJ3:YJ54="W"))</f>
        <v>0</v>
      </c>
      <c r="VB79" s="385">
        <f ca="1">SUMPRODUCT((YE3:YE54=UZ79)*(YH3:YH54=UZ80)*(YI3:YI54="D"))+SUMPRODUCT((YE3:YE54=UZ79)*(YH3:YH54=UZ81)*(YI3:YI54="D"))+SUMPRODUCT((YE3:YE54=UZ79)*(YH3:YH54=UZ77)*(YI3:YI54="D"))+SUMPRODUCT((YE3:YE54=UZ79)*(YH3:YH54=UZ78)*(YI3:YI54="D"))+SUMPRODUCT((YE3:YE54=UZ80)*(YH3:YH54=UZ79)*(YI3:YI54="D"))+SUMPRODUCT((YE3:YE54=UZ81)*(YH3:YH54=UZ79)*(YI3:YI54="D"))+SUMPRODUCT((YE3:YE54=UZ77)*(YH3:YH54=UZ79)*(YI3:YI54="D"))+SUMPRODUCT((YE3:YE54=UZ78)*(YH3:YH54=UZ79)*(YI3:YI54="D"))</f>
        <v>0</v>
      </c>
      <c r="VC79" s="385">
        <f ca="1">SUMPRODUCT((YE3:YE54=UZ79)*(YH3:YH54=UZ80)*(YI3:YI54="L"))+SUMPRODUCT((YE3:YE54=UZ79)*(YH3:YH54=UZ81)*(YI3:YI54="L"))+SUMPRODUCT((YE3:YE54=UZ79)*(YH3:YH54=UZ77)*(YI3:YI54="L"))+SUMPRODUCT((YE3:YE54=UZ79)*(YH3:YH54=UZ78)*(YI3:YI54="L"))+SUMPRODUCT((YE3:YE54=UZ80)*(YH3:YH54=UZ79)*(YJ3:YJ54="L"))+SUMPRODUCT((YE3:YE54=UZ81)*(YH3:YH54=UZ79)*(YJ3:YJ54="L"))+SUMPRODUCT((YE3:YE54=UZ77)*(YH3:YH54=UZ79)*(YJ3:YJ54="L"))+SUMPRODUCT((YE3:YE54=UZ78)*(YH3:YH54=UZ79)*(YJ3:YJ54="L"))</f>
        <v>0</v>
      </c>
      <c r="VD79" s="385">
        <f ca="1">SUMPRODUCT((YE3:YE54=UZ79)*(YH3:YH54=UZ80)*YF3:YF54)+SUMPRODUCT((YE3:YE54=UZ79)*(YH3:YH54=UZ81)*YF3:YF54)+SUMPRODUCT((YE3:YE54=UZ79)*(YH3:YH54=UZ77)*YF3:YF54)+SUMPRODUCT((YE3:YE54=UZ79)*(YH3:YH54=UZ78)*YF3:YF54)+SUMPRODUCT((YE3:YE54=UZ80)*(YH3:YH54=UZ79)*YG3:YG54)+SUMPRODUCT((YE3:YE54=UZ81)*(YH3:YH54=UZ79)*YG3:YG54)+SUMPRODUCT((YE3:YE54=UZ77)*(YH3:YH54=UZ79)*YG3:YG54)+SUMPRODUCT((YE3:YE54=UZ78)*(YH3:YH54=UZ79)*YG3:YG54)</f>
        <v>0</v>
      </c>
      <c r="VE79" s="385">
        <f ca="1">SUMPRODUCT((YE3:YE54=UZ79)*(YH3:YH54=UZ80)*YG3:YG54)+SUMPRODUCT((YE3:YE54=UZ79)*(YH3:YH54=UZ81)*YG3:YG54)+SUMPRODUCT((YE3:YE54=UZ79)*(YH3:YH54=UZ77)*YG3:YG54)+SUMPRODUCT((YE3:YE54=UZ79)*(YH3:YH54=UZ78)*YG3:YG54)+SUMPRODUCT((YE3:YE54=UZ80)*(YH3:YH54=UZ79)*YF3:YF54)+SUMPRODUCT((YE3:YE54=UZ81)*(YH3:YH54=UZ79)*YF3:YF54)+SUMPRODUCT((YE3:YE54=UZ77)*(YH3:YH54=UZ79)*YF3:YF54)+SUMPRODUCT((YE3:YE54=UZ78)*(YH3:YH54=UZ79)*YF3:YF54)</f>
        <v>0</v>
      </c>
      <c r="VF79" s="385">
        <f t="shared" ca="1" si="6971"/>
        <v>1000</v>
      </c>
      <c r="VG79" s="385">
        <f t="shared" ca="1" si="6972"/>
        <v>0</v>
      </c>
      <c r="VH79" s="385">
        <f ca="1">IF(UZ79&lt;&gt;"",VLOOKUP(UZ79,UG4:UM52,7,FALSE),"")</f>
        <v>1000</v>
      </c>
      <c r="VI79" s="385">
        <f ca="1">IF(UZ79&lt;&gt;"",VLOOKUP(UZ79,UG4:UM52,5,FALSE),"")</f>
        <v>0</v>
      </c>
      <c r="VJ79" s="385">
        <f ca="1">IF(UZ79&lt;&gt;"",VLOOKUP(UZ79,UG4:UO52,9,FALSE),"")</f>
        <v>18</v>
      </c>
      <c r="VK79" s="385">
        <f t="shared" ca="1" si="6973"/>
        <v>0</v>
      </c>
      <c r="VL79" s="385">
        <f t="shared" ref="VL79" ca="1" si="7281">IF(UZ79&lt;&gt;"",RANK(VK79,VK77:VK80),"")</f>
        <v>1</v>
      </c>
      <c r="VM79" s="385">
        <f t="shared" ref="VM79" ca="1" si="7282">IF(UZ79&lt;&gt;"",SUMPRODUCT((VK77:VK80=VK79)*(VF77:VF80&gt;VF79)),"")</f>
        <v>0</v>
      </c>
      <c r="VN79" s="385">
        <f t="shared" ref="VN79" ca="1" si="7283">IF(UZ79&lt;&gt;"",SUMPRODUCT((VK77:VK80=VK79)*(VF77:VF80=VF79)*(VD77:VD80&gt;VD79)),"")</f>
        <v>0</v>
      </c>
      <c r="VO79" s="385">
        <f t="shared" ref="VO79" ca="1" si="7284">IF(UZ79&lt;&gt;"",SUMPRODUCT((VK77:VK80=VK79)*(VF77:VF80=VF79)*(VD77:VD80=VD79)*(VH77:VH80&gt;VH79)),"")</f>
        <v>0</v>
      </c>
      <c r="VP79" s="385">
        <f t="shared" ref="VP79" ca="1" si="7285">IF(UZ79&lt;&gt;"",SUMPRODUCT((VK77:VK80=VK79)*(VF77:VF80=VF79)*(VD77:VD80=VD79)*(VH77:VH80=VH79)*(VI77:VI80&gt;VI79)),"")</f>
        <v>0</v>
      </c>
      <c r="VQ79" s="385">
        <f t="shared" ref="VQ79" ca="1" si="7286">IF(UZ79&lt;&gt;"",SUMPRODUCT((VK77:VK80=VK79)*(VF77:VF80=VF79)*(VD77:VD80=VD79)*(VH77:VH80=VH79)*(VI77:VI80=VI79)*(VJ77:VJ80&gt;VJ79)),"")</f>
        <v>1</v>
      </c>
      <c r="VR79" s="385">
        <f t="shared" ca="1" si="6980"/>
        <v>2</v>
      </c>
      <c r="VS79" s="385" t="str">
        <f t="shared" ref="VS79" ca="1" si="7287">IF(VT27&lt;&gt;"",SUMPRODUCT((WA25:WA28=WA27)*(VZ25:VZ28=VZ27)*(VX25:VX28=VX27)*(VY25:VY28=VY27)),"")</f>
        <v/>
      </c>
      <c r="VT79" s="385" t="str">
        <f t="shared" ref="VT79" ca="1" si="7288">IF(AND(VS79&lt;&gt;"",VS79&gt;1),VT27,"")</f>
        <v/>
      </c>
      <c r="VU79" s="385">
        <f ca="1">SUMPRODUCT((YE3:YE54=VT79)*(YH3:YH54=VT80)*(YI3:YI54="W"))+SUMPRODUCT((YE3:YE54=VT79)*(YH3:YH54=VT81)*(YI3:YI54="W"))+SUMPRODUCT((YE3:YE54=VT79)*(YH3:YH54=VT78)*(YI3:YI54="W"))+SUMPRODUCT((YE3:YE54=VT80)*(YH3:YH54=VT79)*(YJ3:YJ54="W"))+SUMPRODUCT((YE3:YE54=VT81)*(YH3:YH54=VT79)*(YJ3:YJ54="W"))+SUMPRODUCT((YE3:YE54=VT78)*(YH3:YH54=VT79)*(YJ3:YJ54="W"))</f>
        <v>0</v>
      </c>
      <c r="VV79" s="385">
        <f ca="1">SUMPRODUCT((YE3:YE54=VT79)*(YH3:YH54=VT80)*(YI3:YI54="D"))+SUMPRODUCT((YE3:YE54=VT79)*(YH3:YH54=VT81)*(YI3:YI54="D"))+SUMPRODUCT((YE3:YE54=VT79)*(YH3:YH54=VT78)*(YI3:YI54="D"))+SUMPRODUCT((YE3:YE54=VT80)*(YH3:YH54=VT79)*(YI3:YI54="D"))+SUMPRODUCT((YE3:YE54=VT81)*(YH3:YH54=VT79)*(YI3:YI54="D"))+SUMPRODUCT((YE3:YE54=VT78)*(YH3:YH54=VT79)*(YI3:YI54="D"))</f>
        <v>0</v>
      </c>
      <c r="VW79" s="385">
        <f ca="1">SUMPRODUCT((YE3:YE54=VT79)*(YH3:YH54=VT80)*(YI3:YI54="L"))+SUMPRODUCT((YE3:YE54=VT79)*(YH3:YH54=VT81)*(YI3:YI54="L"))+SUMPRODUCT((YE3:YE54=VT79)*(YH3:YH54=VT78)*(YI3:YI54="L"))+SUMPRODUCT((YE3:YE54=VT80)*(YH3:YH54=VT79)*(YJ3:YJ54="L"))+SUMPRODUCT((YE3:YE54=VT81)*(YH3:YH54=VT79)*(YJ3:YJ54="L"))+SUMPRODUCT((YE3:YE54=VT78)*(YH3:YH54=VT79)*(YJ3:YJ54="L"))</f>
        <v>0</v>
      </c>
      <c r="VX79" s="385">
        <f ca="1">SUMPRODUCT((YE3:YE54=VT79)*(YH3:YH54=VT80)*YF3:YF54)+SUMPRODUCT((YE3:YE54=VT79)*(YH3:YH54=VT81)*YF3:YF54)+SUMPRODUCT((YE3:YE54=VT79)*(YH3:YH54=VT77)*YF3:YF54)+SUMPRODUCT((YE3:YE54=VT79)*(YH3:YH54=VT78)*YF3:YF54)+SUMPRODUCT((YE3:YE54=VT80)*(YH3:YH54=VT79)*YG3:YG54)+SUMPRODUCT((YE3:YE54=VT81)*(YH3:YH54=VT79)*YG3:YG54)+SUMPRODUCT((YE3:YE54=VT77)*(YH3:YH54=VT79)*YG3:YG54)+SUMPRODUCT((YE3:YE54=VT78)*(YH3:YH54=VT79)*YG3:YG54)</f>
        <v>0</v>
      </c>
      <c r="VY79" s="385">
        <f ca="1">SUMPRODUCT((YE3:YE54=VT79)*(YH3:YH54=VT80)*YG3:YG54)+SUMPRODUCT((YE3:YE54=VT79)*(YH3:YH54=VT81)*YG3:YG54)+SUMPRODUCT((YE3:YE54=VT79)*(YH3:YH54=VT77)*YG3:YG54)+SUMPRODUCT((YE3:YE54=VT79)*(YH3:YH54=VT78)*YG3:YG54)+SUMPRODUCT((YE3:YE54=VT80)*(YH3:YH54=VT79)*YF3:YF54)+SUMPRODUCT((YE3:YE54=VT81)*(YH3:YH54=VT79)*YF3:YF54)+SUMPRODUCT((YE3:YE54=VT77)*(YH3:YH54=VT79)*YF3:YF54)+SUMPRODUCT((YE3:YE54=VT78)*(YH3:YH54=VT79)*YF3:YF54)</f>
        <v>0</v>
      </c>
      <c r="VZ79" s="385">
        <f t="shared" ca="1" si="7119"/>
        <v>1000</v>
      </c>
      <c r="WA79" s="385" t="str">
        <f t="shared" ca="1" si="7120"/>
        <v/>
      </c>
      <c r="WB79" s="385" t="str">
        <f ca="1">IF(VT79&lt;&gt;"",VLOOKUP(VT79,UG4:UM52,7,FALSE),"")</f>
        <v/>
      </c>
      <c r="WC79" s="385" t="str">
        <f ca="1">IF(VT79&lt;&gt;"",VLOOKUP(VT79,UG4:UM52,5,FALSE),"")</f>
        <v/>
      </c>
      <c r="WD79" s="385" t="str">
        <f ca="1">IF(VT79&lt;&gt;"",VLOOKUP(VT79,UG4:UO52,9,FALSE),"")</f>
        <v/>
      </c>
      <c r="WE79" s="385" t="str">
        <f t="shared" ca="1" si="7121"/>
        <v/>
      </c>
      <c r="WF79" s="385" t="str">
        <f t="shared" ref="WF79" ca="1" si="7289">IF(VT79&lt;&gt;"",RANK(WE79,WE77:WE80),"")</f>
        <v/>
      </c>
      <c r="WG79" s="385" t="str">
        <f t="shared" ref="WG79" ca="1" si="7290">IF(VT79&lt;&gt;"",SUMPRODUCT((WE77:WE80=WE79)*(VZ77:VZ80&gt;VZ79)),"")</f>
        <v/>
      </c>
      <c r="WH79" s="385" t="str">
        <f t="shared" ref="WH79" ca="1" si="7291">IF(VT79&lt;&gt;"",SUMPRODUCT((WE77:WE80=WE79)*(VZ77:VZ80=VZ79)*(VX77:VX80&gt;VX79)),"")</f>
        <v/>
      </c>
      <c r="WI79" s="385" t="str">
        <f t="shared" ref="WI79" ca="1" si="7292">IF(VT79&lt;&gt;"",SUMPRODUCT((WE77:WE80=WE79)*(VZ77:VZ80=VZ79)*(VX77:VX80=VX79)*(WB77:WB80&gt;WB79)),"")</f>
        <v/>
      </c>
      <c r="WJ79" s="385" t="str">
        <f t="shared" ref="WJ79" ca="1" si="7293">IF(VT79&lt;&gt;"",SUMPRODUCT((WE77:WE80=WE79)*(VZ77:VZ80=VZ79)*(VX77:VX80=VX79)*(WB77:WB80=WB79)*(WC77:WC80&gt;WC79)),"")</f>
        <v/>
      </c>
      <c r="WK79" s="385" t="str">
        <f t="shared" ref="WK79" ca="1" si="7294">IF(VT79&lt;&gt;"",SUMPRODUCT((WE77:WE80=WE79)*(VZ77:VZ80=VZ79)*(VX77:VX80=VX79)*(WB77:WB80=WB79)*(WC77:WC80=WC79)*(WD77:WD80&gt;WD79)),"")</f>
        <v/>
      </c>
      <c r="WL79" s="385" t="str">
        <f t="shared" ca="1" si="7128"/>
        <v/>
      </c>
      <c r="YT79" s="385">
        <f ca="1">IF(COUNTIF(YT25:YT28,4)=4,1,SUMPRODUCT((YT25:YT28=YT27)*(YS25:YS28=YS27)*(YQ25:YQ28&gt;YQ27))+1)</f>
        <v>1</v>
      </c>
      <c r="ZE79" s="385">
        <f t="shared" ref="ZE79" ca="1" si="7295">IF(ZF27&lt;&gt;"",SUMPRODUCT((ZM25:ZM28=ZM27)*(ZL25:ZL28=ZL27)*(ZJ25:ZJ28=ZJ27)*(ZK25:ZK28=ZK27)),"")</f>
        <v>4</v>
      </c>
      <c r="ZF79" s="385" t="str">
        <f t="shared" ref="ZF79" ca="1" si="7296">IF(AND(ZE79&lt;&gt;"",ZE79&gt;1),ZF27,"")</f>
        <v>Wales</v>
      </c>
      <c r="ZG79" s="385">
        <f ca="1">SUMPRODUCT((ACK3:ACK54=ZF79)*(ACN3:ACN54=ZF80)*(ACO3:ACO54="W"))+SUMPRODUCT((ACK3:ACK54=ZF79)*(ACN3:ACN54=ZF81)*(ACO3:ACO54="W"))+SUMPRODUCT((ACK3:ACK54=ZF79)*(ACN3:ACN54=ZF77)*(ACO3:ACO54="W"))+SUMPRODUCT((ACK3:ACK54=ZF79)*(ACN3:ACN54=ZF78)*(ACO3:ACO54="W"))+SUMPRODUCT((ACK3:ACK54=ZF80)*(ACN3:ACN54=ZF79)*(ACP3:ACP54="W"))+SUMPRODUCT((ACK3:ACK54=ZF81)*(ACN3:ACN54=ZF79)*(ACP3:ACP54="W"))+SUMPRODUCT((ACK3:ACK54=ZF77)*(ACN3:ACN54=ZF79)*(ACP3:ACP54="W"))+SUMPRODUCT((ACK3:ACK54=ZF78)*(ACN3:ACN54=ZF79)*(ACP3:ACP54="W"))</f>
        <v>0</v>
      </c>
      <c r="ZH79" s="385">
        <f ca="1">SUMPRODUCT((ACK3:ACK54=ZF79)*(ACN3:ACN54=ZF80)*(ACO3:ACO54="D"))+SUMPRODUCT((ACK3:ACK54=ZF79)*(ACN3:ACN54=ZF81)*(ACO3:ACO54="D"))+SUMPRODUCT((ACK3:ACK54=ZF79)*(ACN3:ACN54=ZF77)*(ACO3:ACO54="D"))+SUMPRODUCT((ACK3:ACK54=ZF79)*(ACN3:ACN54=ZF78)*(ACO3:ACO54="D"))+SUMPRODUCT((ACK3:ACK54=ZF80)*(ACN3:ACN54=ZF79)*(ACO3:ACO54="D"))+SUMPRODUCT((ACK3:ACK54=ZF81)*(ACN3:ACN54=ZF79)*(ACO3:ACO54="D"))+SUMPRODUCT((ACK3:ACK54=ZF77)*(ACN3:ACN54=ZF79)*(ACO3:ACO54="D"))+SUMPRODUCT((ACK3:ACK54=ZF78)*(ACN3:ACN54=ZF79)*(ACO3:ACO54="D"))</f>
        <v>0</v>
      </c>
      <c r="ZI79" s="385">
        <f ca="1">SUMPRODUCT((ACK3:ACK54=ZF79)*(ACN3:ACN54=ZF80)*(ACO3:ACO54="L"))+SUMPRODUCT((ACK3:ACK54=ZF79)*(ACN3:ACN54=ZF81)*(ACO3:ACO54="L"))+SUMPRODUCT((ACK3:ACK54=ZF79)*(ACN3:ACN54=ZF77)*(ACO3:ACO54="L"))+SUMPRODUCT((ACK3:ACK54=ZF79)*(ACN3:ACN54=ZF78)*(ACO3:ACO54="L"))+SUMPRODUCT((ACK3:ACK54=ZF80)*(ACN3:ACN54=ZF79)*(ACP3:ACP54="L"))+SUMPRODUCT((ACK3:ACK54=ZF81)*(ACN3:ACN54=ZF79)*(ACP3:ACP54="L"))+SUMPRODUCT((ACK3:ACK54=ZF77)*(ACN3:ACN54=ZF79)*(ACP3:ACP54="L"))+SUMPRODUCT((ACK3:ACK54=ZF78)*(ACN3:ACN54=ZF79)*(ACP3:ACP54="L"))</f>
        <v>0</v>
      </c>
      <c r="ZJ79" s="385">
        <f ca="1">SUMPRODUCT((ACK3:ACK54=ZF79)*(ACN3:ACN54=ZF80)*ACL3:ACL54)+SUMPRODUCT((ACK3:ACK54=ZF79)*(ACN3:ACN54=ZF81)*ACL3:ACL54)+SUMPRODUCT((ACK3:ACK54=ZF79)*(ACN3:ACN54=ZF77)*ACL3:ACL54)+SUMPRODUCT((ACK3:ACK54=ZF79)*(ACN3:ACN54=ZF78)*ACL3:ACL54)+SUMPRODUCT((ACK3:ACK54=ZF80)*(ACN3:ACN54=ZF79)*ACM3:ACM54)+SUMPRODUCT((ACK3:ACK54=ZF81)*(ACN3:ACN54=ZF79)*ACM3:ACM54)+SUMPRODUCT((ACK3:ACK54=ZF77)*(ACN3:ACN54=ZF79)*ACM3:ACM54)+SUMPRODUCT((ACK3:ACK54=ZF78)*(ACN3:ACN54=ZF79)*ACM3:ACM54)</f>
        <v>0</v>
      </c>
      <c r="ZK79" s="385">
        <f ca="1">SUMPRODUCT((ACK3:ACK54=ZF79)*(ACN3:ACN54=ZF80)*ACM3:ACM54)+SUMPRODUCT((ACK3:ACK54=ZF79)*(ACN3:ACN54=ZF81)*ACM3:ACM54)+SUMPRODUCT((ACK3:ACK54=ZF79)*(ACN3:ACN54=ZF77)*ACM3:ACM54)+SUMPRODUCT((ACK3:ACK54=ZF79)*(ACN3:ACN54=ZF78)*ACM3:ACM54)+SUMPRODUCT((ACK3:ACK54=ZF80)*(ACN3:ACN54=ZF79)*ACL3:ACL54)+SUMPRODUCT((ACK3:ACK54=ZF81)*(ACN3:ACN54=ZF79)*ACL3:ACL54)+SUMPRODUCT((ACK3:ACK54=ZF77)*(ACN3:ACN54=ZF79)*ACL3:ACL54)+SUMPRODUCT((ACK3:ACK54=ZF78)*(ACN3:ACN54=ZF79)*ACL3:ACL54)</f>
        <v>0</v>
      </c>
      <c r="ZL79" s="385">
        <f t="shared" ca="1" si="6983"/>
        <v>1000</v>
      </c>
      <c r="ZM79" s="385">
        <f t="shared" ca="1" si="6984"/>
        <v>0</v>
      </c>
      <c r="ZN79" s="385">
        <f ca="1">IF(ZF79&lt;&gt;"",VLOOKUP(ZF79,YM4:YS52,7,FALSE),"")</f>
        <v>1000</v>
      </c>
      <c r="ZO79" s="385">
        <f ca="1">IF(ZF79&lt;&gt;"",VLOOKUP(ZF79,YM4:YS52,5,FALSE),"")</f>
        <v>0</v>
      </c>
      <c r="ZP79" s="385">
        <f ca="1">IF(ZF79&lt;&gt;"",VLOOKUP(ZF79,YM4:YU52,9,FALSE),"")</f>
        <v>18</v>
      </c>
      <c r="ZQ79" s="385">
        <f t="shared" ca="1" si="6985"/>
        <v>0</v>
      </c>
      <c r="ZR79" s="385">
        <f t="shared" ref="ZR79" ca="1" si="7297">IF(ZF79&lt;&gt;"",RANK(ZQ79,ZQ77:ZQ80),"")</f>
        <v>1</v>
      </c>
      <c r="ZS79" s="385">
        <f t="shared" ref="ZS79" ca="1" si="7298">IF(ZF79&lt;&gt;"",SUMPRODUCT((ZQ77:ZQ80=ZQ79)*(ZL77:ZL80&gt;ZL79)),"")</f>
        <v>0</v>
      </c>
      <c r="ZT79" s="385">
        <f t="shared" ref="ZT79" ca="1" si="7299">IF(ZF79&lt;&gt;"",SUMPRODUCT((ZQ77:ZQ80=ZQ79)*(ZL77:ZL80=ZL79)*(ZJ77:ZJ80&gt;ZJ79)),"")</f>
        <v>0</v>
      </c>
      <c r="ZU79" s="385">
        <f t="shared" ref="ZU79" ca="1" si="7300">IF(ZF79&lt;&gt;"",SUMPRODUCT((ZQ77:ZQ80=ZQ79)*(ZL77:ZL80=ZL79)*(ZJ77:ZJ80=ZJ79)*(ZN77:ZN80&gt;ZN79)),"")</f>
        <v>0</v>
      </c>
      <c r="ZV79" s="385">
        <f t="shared" ref="ZV79" ca="1" si="7301">IF(ZF79&lt;&gt;"",SUMPRODUCT((ZQ77:ZQ80=ZQ79)*(ZL77:ZL80=ZL79)*(ZJ77:ZJ80=ZJ79)*(ZN77:ZN80=ZN79)*(ZO77:ZO80&gt;ZO79)),"")</f>
        <v>0</v>
      </c>
      <c r="ZW79" s="385">
        <f t="shared" ref="ZW79" ca="1" si="7302">IF(ZF79&lt;&gt;"",SUMPRODUCT((ZQ77:ZQ80=ZQ79)*(ZL77:ZL80=ZL79)*(ZJ77:ZJ80=ZJ79)*(ZN77:ZN80=ZN79)*(ZO77:ZO80=ZO79)*(ZP77:ZP80&gt;ZP79)),"")</f>
        <v>1</v>
      </c>
      <c r="ZX79" s="385">
        <f t="shared" ca="1" si="6992"/>
        <v>2</v>
      </c>
      <c r="ZY79" s="385" t="str">
        <f t="shared" ref="ZY79" ca="1" si="7303">IF(ZZ27&lt;&gt;"",SUMPRODUCT((AAG25:AAG28=AAG27)*(AAF25:AAF28=AAF27)*(AAD25:AAD28=AAD27)*(AAE25:AAE28=AAE27)),"")</f>
        <v/>
      </c>
      <c r="ZZ79" s="385" t="str">
        <f t="shared" ref="ZZ79" ca="1" si="7304">IF(AND(ZY79&lt;&gt;"",ZY79&gt;1),ZZ27,"")</f>
        <v/>
      </c>
      <c r="AAA79" s="385">
        <f ca="1">SUMPRODUCT((ACK3:ACK54=ZZ79)*(ACN3:ACN54=ZZ80)*(ACO3:ACO54="W"))+SUMPRODUCT((ACK3:ACK54=ZZ79)*(ACN3:ACN54=ZZ81)*(ACO3:ACO54="W"))+SUMPRODUCT((ACK3:ACK54=ZZ79)*(ACN3:ACN54=ZZ78)*(ACO3:ACO54="W"))+SUMPRODUCT((ACK3:ACK54=ZZ80)*(ACN3:ACN54=ZZ79)*(ACP3:ACP54="W"))+SUMPRODUCT((ACK3:ACK54=ZZ81)*(ACN3:ACN54=ZZ79)*(ACP3:ACP54="W"))+SUMPRODUCT((ACK3:ACK54=ZZ78)*(ACN3:ACN54=ZZ79)*(ACP3:ACP54="W"))</f>
        <v>0</v>
      </c>
      <c r="AAB79" s="385">
        <f ca="1">SUMPRODUCT((ACK3:ACK54=ZZ79)*(ACN3:ACN54=ZZ80)*(ACO3:ACO54="D"))+SUMPRODUCT((ACK3:ACK54=ZZ79)*(ACN3:ACN54=ZZ81)*(ACO3:ACO54="D"))+SUMPRODUCT((ACK3:ACK54=ZZ79)*(ACN3:ACN54=ZZ78)*(ACO3:ACO54="D"))+SUMPRODUCT((ACK3:ACK54=ZZ80)*(ACN3:ACN54=ZZ79)*(ACO3:ACO54="D"))+SUMPRODUCT((ACK3:ACK54=ZZ81)*(ACN3:ACN54=ZZ79)*(ACO3:ACO54="D"))+SUMPRODUCT((ACK3:ACK54=ZZ78)*(ACN3:ACN54=ZZ79)*(ACO3:ACO54="D"))</f>
        <v>0</v>
      </c>
      <c r="AAC79" s="385">
        <f ca="1">SUMPRODUCT((ACK3:ACK54=ZZ79)*(ACN3:ACN54=ZZ80)*(ACO3:ACO54="L"))+SUMPRODUCT((ACK3:ACK54=ZZ79)*(ACN3:ACN54=ZZ81)*(ACO3:ACO54="L"))+SUMPRODUCT((ACK3:ACK54=ZZ79)*(ACN3:ACN54=ZZ78)*(ACO3:ACO54="L"))+SUMPRODUCT((ACK3:ACK54=ZZ80)*(ACN3:ACN54=ZZ79)*(ACP3:ACP54="L"))+SUMPRODUCT((ACK3:ACK54=ZZ81)*(ACN3:ACN54=ZZ79)*(ACP3:ACP54="L"))+SUMPRODUCT((ACK3:ACK54=ZZ78)*(ACN3:ACN54=ZZ79)*(ACP3:ACP54="L"))</f>
        <v>0</v>
      </c>
      <c r="AAD79" s="385">
        <f ca="1">SUMPRODUCT((ACK3:ACK54=ZZ79)*(ACN3:ACN54=ZZ80)*ACL3:ACL54)+SUMPRODUCT((ACK3:ACK54=ZZ79)*(ACN3:ACN54=ZZ81)*ACL3:ACL54)+SUMPRODUCT((ACK3:ACK54=ZZ79)*(ACN3:ACN54=ZZ77)*ACL3:ACL54)+SUMPRODUCT((ACK3:ACK54=ZZ79)*(ACN3:ACN54=ZZ78)*ACL3:ACL54)+SUMPRODUCT((ACK3:ACK54=ZZ80)*(ACN3:ACN54=ZZ79)*ACM3:ACM54)+SUMPRODUCT((ACK3:ACK54=ZZ81)*(ACN3:ACN54=ZZ79)*ACM3:ACM54)+SUMPRODUCT((ACK3:ACK54=ZZ77)*(ACN3:ACN54=ZZ79)*ACM3:ACM54)+SUMPRODUCT((ACK3:ACK54=ZZ78)*(ACN3:ACN54=ZZ79)*ACM3:ACM54)</f>
        <v>0</v>
      </c>
      <c r="AAE79" s="385">
        <f ca="1">SUMPRODUCT((ACK3:ACK54=ZZ79)*(ACN3:ACN54=ZZ80)*ACM3:ACM54)+SUMPRODUCT((ACK3:ACK54=ZZ79)*(ACN3:ACN54=ZZ81)*ACM3:ACM54)+SUMPRODUCT((ACK3:ACK54=ZZ79)*(ACN3:ACN54=ZZ77)*ACM3:ACM54)+SUMPRODUCT((ACK3:ACK54=ZZ79)*(ACN3:ACN54=ZZ78)*ACM3:ACM54)+SUMPRODUCT((ACK3:ACK54=ZZ80)*(ACN3:ACN54=ZZ79)*ACL3:ACL54)+SUMPRODUCT((ACK3:ACK54=ZZ81)*(ACN3:ACN54=ZZ79)*ACL3:ACL54)+SUMPRODUCT((ACK3:ACK54=ZZ77)*(ACN3:ACN54=ZZ79)*ACL3:ACL54)+SUMPRODUCT((ACK3:ACK54=ZZ78)*(ACN3:ACN54=ZZ79)*ACL3:ACL54)</f>
        <v>0</v>
      </c>
      <c r="AAF79" s="385">
        <f t="shared" ca="1" si="7139"/>
        <v>1000</v>
      </c>
      <c r="AAG79" s="385" t="str">
        <f t="shared" ca="1" si="7140"/>
        <v/>
      </c>
      <c r="AAH79" s="385" t="str">
        <f ca="1">IF(ZZ79&lt;&gt;"",VLOOKUP(ZZ79,YM4:YS52,7,FALSE),"")</f>
        <v/>
      </c>
      <c r="AAI79" s="385" t="str">
        <f ca="1">IF(ZZ79&lt;&gt;"",VLOOKUP(ZZ79,YM4:YS52,5,FALSE),"")</f>
        <v/>
      </c>
      <c r="AAJ79" s="385" t="str">
        <f ca="1">IF(ZZ79&lt;&gt;"",VLOOKUP(ZZ79,YM4:YU52,9,FALSE),"")</f>
        <v/>
      </c>
      <c r="AAK79" s="385" t="str">
        <f t="shared" ca="1" si="7141"/>
        <v/>
      </c>
      <c r="AAL79" s="385" t="str">
        <f t="shared" ref="AAL79" ca="1" si="7305">IF(ZZ79&lt;&gt;"",RANK(AAK79,AAK77:AAK80),"")</f>
        <v/>
      </c>
      <c r="AAM79" s="385" t="str">
        <f t="shared" ref="AAM79" ca="1" si="7306">IF(ZZ79&lt;&gt;"",SUMPRODUCT((AAK77:AAK80=AAK79)*(AAF77:AAF80&gt;AAF79)),"")</f>
        <v/>
      </c>
      <c r="AAN79" s="385" t="str">
        <f t="shared" ref="AAN79" ca="1" si="7307">IF(ZZ79&lt;&gt;"",SUMPRODUCT((AAK77:AAK80=AAK79)*(AAF77:AAF80=AAF79)*(AAD77:AAD80&gt;AAD79)),"")</f>
        <v/>
      </c>
      <c r="AAO79" s="385" t="str">
        <f t="shared" ref="AAO79" ca="1" si="7308">IF(ZZ79&lt;&gt;"",SUMPRODUCT((AAK77:AAK80=AAK79)*(AAF77:AAF80=AAF79)*(AAD77:AAD80=AAD79)*(AAH77:AAH80&gt;AAH79)),"")</f>
        <v/>
      </c>
      <c r="AAP79" s="385" t="str">
        <f t="shared" ref="AAP79" ca="1" si="7309">IF(ZZ79&lt;&gt;"",SUMPRODUCT((AAK77:AAK80=AAK79)*(AAF77:AAF80=AAF79)*(AAD77:AAD80=AAD79)*(AAH77:AAH80=AAH79)*(AAI77:AAI80&gt;AAI79)),"")</f>
        <v/>
      </c>
      <c r="AAQ79" s="385" t="str">
        <f t="shared" ref="AAQ79" ca="1" si="7310">IF(ZZ79&lt;&gt;"",SUMPRODUCT((AAK77:AAK80=AAK79)*(AAF77:AAF80=AAF79)*(AAD77:AAD80=AAD79)*(AAH77:AAH80=AAH79)*(AAI77:AAI80=AAI79)*(AAJ77:AAJ80&gt;AAJ79)),"")</f>
        <v/>
      </c>
      <c r="AAR79" s="385" t="str">
        <f t="shared" ca="1" si="7148"/>
        <v/>
      </c>
      <c r="ACZ79" s="385">
        <f ca="1">IF(COUNTIF(ACZ25:ACZ28,4)=4,1,SUMPRODUCT((ACZ25:ACZ28=ACZ27)*(ACY25:ACY28=ACY27)*(ACW25:ACW28&gt;ACW27))+1)</f>
        <v>1</v>
      </c>
      <c r="ADK79" s="385">
        <f t="shared" ref="ADK79" ca="1" si="7311">IF(ADL27&lt;&gt;"",SUMPRODUCT((ADS25:ADS28=ADS27)*(ADR25:ADR28=ADR27)*(ADP25:ADP28=ADP27)*(ADQ25:ADQ28=ADQ27)),"")</f>
        <v>4</v>
      </c>
      <c r="ADL79" s="385" t="str">
        <f t="shared" ref="ADL79" ca="1" si="7312">IF(AND(ADK79&lt;&gt;"",ADK79&gt;1),ADL27,"")</f>
        <v>Wales</v>
      </c>
      <c r="ADM79" s="385">
        <f ca="1">SUMPRODUCT((AGQ3:AGQ54=ADL79)*(AGT3:AGT54=ADL80)*(AGU3:AGU54="W"))+SUMPRODUCT((AGQ3:AGQ54=ADL79)*(AGT3:AGT54=ADL81)*(AGU3:AGU54="W"))+SUMPRODUCT((AGQ3:AGQ54=ADL79)*(AGT3:AGT54=ADL77)*(AGU3:AGU54="W"))+SUMPRODUCT((AGQ3:AGQ54=ADL79)*(AGT3:AGT54=ADL78)*(AGU3:AGU54="W"))+SUMPRODUCT((AGQ3:AGQ54=ADL80)*(AGT3:AGT54=ADL79)*(AGV3:AGV54="W"))+SUMPRODUCT((AGQ3:AGQ54=ADL81)*(AGT3:AGT54=ADL79)*(AGV3:AGV54="W"))+SUMPRODUCT((AGQ3:AGQ54=ADL77)*(AGT3:AGT54=ADL79)*(AGV3:AGV54="W"))+SUMPRODUCT((AGQ3:AGQ54=ADL78)*(AGT3:AGT54=ADL79)*(AGV3:AGV54="W"))</f>
        <v>0</v>
      </c>
      <c r="ADN79" s="385">
        <f ca="1">SUMPRODUCT((AGQ3:AGQ54=ADL79)*(AGT3:AGT54=ADL80)*(AGU3:AGU54="D"))+SUMPRODUCT((AGQ3:AGQ54=ADL79)*(AGT3:AGT54=ADL81)*(AGU3:AGU54="D"))+SUMPRODUCT((AGQ3:AGQ54=ADL79)*(AGT3:AGT54=ADL77)*(AGU3:AGU54="D"))+SUMPRODUCT((AGQ3:AGQ54=ADL79)*(AGT3:AGT54=ADL78)*(AGU3:AGU54="D"))+SUMPRODUCT((AGQ3:AGQ54=ADL80)*(AGT3:AGT54=ADL79)*(AGU3:AGU54="D"))+SUMPRODUCT((AGQ3:AGQ54=ADL81)*(AGT3:AGT54=ADL79)*(AGU3:AGU54="D"))+SUMPRODUCT((AGQ3:AGQ54=ADL77)*(AGT3:AGT54=ADL79)*(AGU3:AGU54="D"))+SUMPRODUCT((AGQ3:AGQ54=ADL78)*(AGT3:AGT54=ADL79)*(AGU3:AGU54="D"))</f>
        <v>0</v>
      </c>
      <c r="ADO79" s="385">
        <f ca="1">SUMPRODUCT((AGQ3:AGQ54=ADL79)*(AGT3:AGT54=ADL80)*(AGU3:AGU54="L"))+SUMPRODUCT((AGQ3:AGQ54=ADL79)*(AGT3:AGT54=ADL81)*(AGU3:AGU54="L"))+SUMPRODUCT((AGQ3:AGQ54=ADL79)*(AGT3:AGT54=ADL77)*(AGU3:AGU54="L"))+SUMPRODUCT((AGQ3:AGQ54=ADL79)*(AGT3:AGT54=ADL78)*(AGU3:AGU54="L"))+SUMPRODUCT((AGQ3:AGQ54=ADL80)*(AGT3:AGT54=ADL79)*(AGV3:AGV54="L"))+SUMPRODUCT((AGQ3:AGQ54=ADL81)*(AGT3:AGT54=ADL79)*(AGV3:AGV54="L"))+SUMPRODUCT((AGQ3:AGQ54=ADL77)*(AGT3:AGT54=ADL79)*(AGV3:AGV54="L"))+SUMPRODUCT((AGQ3:AGQ54=ADL78)*(AGT3:AGT54=ADL79)*(AGV3:AGV54="L"))</f>
        <v>0</v>
      </c>
      <c r="ADP79" s="385">
        <f ca="1">SUMPRODUCT((AGQ3:AGQ54=ADL79)*(AGT3:AGT54=ADL80)*AGR3:AGR54)+SUMPRODUCT((AGQ3:AGQ54=ADL79)*(AGT3:AGT54=ADL81)*AGR3:AGR54)+SUMPRODUCT((AGQ3:AGQ54=ADL79)*(AGT3:AGT54=ADL77)*AGR3:AGR54)+SUMPRODUCT((AGQ3:AGQ54=ADL79)*(AGT3:AGT54=ADL78)*AGR3:AGR54)+SUMPRODUCT((AGQ3:AGQ54=ADL80)*(AGT3:AGT54=ADL79)*AGS3:AGS54)+SUMPRODUCT((AGQ3:AGQ54=ADL81)*(AGT3:AGT54=ADL79)*AGS3:AGS54)+SUMPRODUCT((AGQ3:AGQ54=ADL77)*(AGT3:AGT54=ADL79)*AGS3:AGS54)+SUMPRODUCT((AGQ3:AGQ54=ADL78)*(AGT3:AGT54=ADL79)*AGS3:AGS54)</f>
        <v>0</v>
      </c>
      <c r="ADQ79" s="385">
        <f ca="1">SUMPRODUCT((AGQ3:AGQ54=ADL79)*(AGT3:AGT54=ADL80)*AGS3:AGS54)+SUMPRODUCT((AGQ3:AGQ54=ADL79)*(AGT3:AGT54=ADL81)*AGS3:AGS54)+SUMPRODUCT((AGQ3:AGQ54=ADL79)*(AGT3:AGT54=ADL77)*AGS3:AGS54)+SUMPRODUCT((AGQ3:AGQ54=ADL79)*(AGT3:AGT54=ADL78)*AGS3:AGS54)+SUMPRODUCT((AGQ3:AGQ54=ADL80)*(AGT3:AGT54=ADL79)*AGR3:AGR54)+SUMPRODUCT((AGQ3:AGQ54=ADL81)*(AGT3:AGT54=ADL79)*AGR3:AGR54)+SUMPRODUCT((AGQ3:AGQ54=ADL77)*(AGT3:AGT54=ADL79)*AGR3:AGR54)+SUMPRODUCT((AGQ3:AGQ54=ADL78)*(AGT3:AGT54=ADL79)*AGR3:AGR54)</f>
        <v>0</v>
      </c>
      <c r="ADR79" s="385">
        <f t="shared" ca="1" si="6995"/>
        <v>1000</v>
      </c>
      <c r="ADS79" s="385">
        <f t="shared" ca="1" si="6996"/>
        <v>0</v>
      </c>
      <c r="ADT79" s="385">
        <f ca="1">IF(ADL79&lt;&gt;"",VLOOKUP(ADL79,ACS4:ACY52,7,FALSE),"")</f>
        <v>1000</v>
      </c>
      <c r="ADU79" s="385">
        <f ca="1">IF(ADL79&lt;&gt;"",VLOOKUP(ADL79,ACS4:ACY52,5,FALSE),"")</f>
        <v>0</v>
      </c>
      <c r="ADV79" s="385">
        <f ca="1">IF(ADL79&lt;&gt;"",VLOOKUP(ADL79,ACS4:ADA52,9,FALSE),"")</f>
        <v>18</v>
      </c>
      <c r="ADW79" s="385">
        <f t="shared" ca="1" si="6997"/>
        <v>0</v>
      </c>
      <c r="ADX79" s="385">
        <f t="shared" ref="ADX79" ca="1" si="7313">IF(ADL79&lt;&gt;"",RANK(ADW79,ADW77:ADW80),"")</f>
        <v>1</v>
      </c>
      <c r="ADY79" s="385">
        <f t="shared" ref="ADY79" ca="1" si="7314">IF(ADL79&lt;&gt;"",SUMPRODUCT((ADW77:ADW80=ADW79)*(ADR77:ADR80&gt;ADR79)),"")</f>
        <v>0</v>
      </c>
      <c r="ADZ79" s="385">
        <f t="shared" ref="ADZ79" ca="1" si="7315">IF(ADL79&lt;&gt;"",SUMPRODUCT((ADW77:ADW80=ADW79)*(ADR77:ADR80=ADR79)*(ADP77:ADP80&gt;ADP79)),"")</f>
        <v>0</v>
      </c>
      <c r="AEA79" s="385">
        <f t="shared" ref="AEA79" ca="1" si="7316">IF(ADL79&lt;&gt;"",SUMPRODUCT((ADW77:ADW80=ADW79)*(ADR77:ADR80=ADR79)*(ADP77:ADP80=ADP79)*(ADT77:ADT80&gt;ADT79)),"")</f>
        <v>0</v>
      </c>
      <c r="AEB79" s="385">
        <f t="shared" ref="AEB79" ca="1" si="7317">IF(ADL79&lt;&gt;"",SUMPRODUCT((ADW77:ADW80=ADW79)*(ADR77:ADR80=ADR79)*(ADP77:ADP80=ADP79)*(ADT77:ADT80=ADT79)*(ADU77:ADU80&gt;ADU79)),"")</f>
        <v>0</v>
      </c>
      <c r="AEC79" s="385">
        <f t="shared" ref="AEC79" ca="1" si="7318">IF(ADL79&lt;&gt;"",SUMPRODUCT((ADW77:ADW80=ADW79)*(ADR77:ADR80=ADR79)*(ADP77:ADP80=ADP79)*(ADT77:ADT80=ADT79)*(ADU77:ADU80=ADU79)*(ADV77:ADV80&gt;ADV79)),"")</f>
        <v>1</v>
      </c>
      <c r="AED79" s="385">
        <f t="shared" ca="1" si="7004"/>
        <v>2</v>
      </c>
      <c r="AEE79" s="385" t="str">
        <f t="shared" ref="AEE79" ca="1" si="7319">IF(AEF27&lt;&gt;"",SUMPRODUCT((AEM25:AEM28=AEM27)*(AEL25:AEL28=AEL27)*(AEJ25:AEJ28=AEJ27)*(AEK25:AEK28=AEK27)),"")</f>
        <v/>
      </c>
      <c r="AEF79" s="385" t="str">
        <f t="shared" ref="AEF79" ca="1" si="7320">IF(AND(AEE79&lt;&gt;"",AEE79&gt;1),AEF27,"")</f>
        <v/>
      </c>
      <c r="AEG79" s="385">
        <f ca="1">SUMPRODUCT((AGQ3:AGQ54=AEF79)*(AGT3:AGT54=AEF80)*(AGU3:AGU54="W"))+SUMPRODUCT((AGQ3:AGQ54=AEF79)*(AGT3:AGT54=AEF81)*(AGU3:AGU54="W"))+SUMPRODUCT((AGQ3:AGQ54=AEF79)*(AGT3:AGT54=AEF78)*(AGU3:AGU54="W"))+SUMPRODUCT((AGQ3:AGQ54=AEF80)*(AGT3:AGT54=AEF79)*(AGV3:AGV54="W"))+SUMPRODUCT((AGQ3:AGQ54=AEF81)*(AGT3:AGT54=AEF79)*(AGV3:AGV54="W"))+SUMPRODUCT((AGQ3:AGQ54=AEF78)*(AGT3:AGT54=AEF79)*(AGV3:AGV54="W"))</f>
        <v>0</v>
      </c>
      <c r="AEH79" s="385">
        <f ca="1">SUMPRODUCT((AGQ3:AGQ54=AEF79)*(AGT3:AGT54=AEF80)*(AGU3:AGU54="D"))+SUMPRODUCT((AGQ3:AGQ54=AEF79)*(AGT3:AGT54=AEF81)*(AGU3:AGU54="D"))+SUMPRODUCT((AGQ3:AGQ54=AEF79)*(AGT3:AGT54=AEF78)*(AGU3:AGU54="D"))+SUMPRODUCT((AGQ3:AGQ54=AEF80)*(AGT3:AGT54=AEF79)*(AGU3:AGU54="D"))+SUMPRODUCT((AGQ3:AGQ54=AEF81)*(AGT3:AGT54=AEF79)*(AGU3:AGU54="D"))+SUMPRODUCT((AGQ3:AGQ54=AEF78)*(AGT3:AGT54=AEF79)*(AGU3:AGU54="D"))</f>
        <v>0</v>
      </c>
      <c r="AEI79" s="385">
        <f ca="1">SUMPRODUCT((AGQ3:AGQ54=AEF79)*(AGT3:AGT54=AEF80)*(AGU3:AGU54="L"))+SUMPRODUCT((AGQ3:AGQ54=AEF79)*(AGT3:AGT54=AEF81)*(AGU3:AGU54="L"))+SUMPRODUCT((AGQ3:AGQ54=AEF79)*(AGT3:AGT54=AEF78)*(AGU3:AGU54="L"))+SUMPRODUCT((AGQ3:AGQ54=AEF80)*(AGT3:AGT54=AEF79)*(AGV3:AGV54="L"))+SUMPRODUCT((AGQ3:AGQ54=AEF81)*(AGT3:AGT54=AEF79)*(AGV3:AGV54="L"))+SUMPRODUCT((AGQ3:AGQ54=AEF78)*(AGT3:AGT54=AEF79)*(AGV3:AGV54="L"))</f>
        <v>0</v>
      </c>
      <c r="AEJ79" s="385">
        <f ca="1">SUMPRODUCT((AGQ3:AGQ54=AEF79)*(AGT3:AGT54=AEF80)*AGR3:AGR54)+SUMPRODUCT((AGQ3:AGQ54=AEF79)*(AGT3:AGT54=AEF81)*AGR3:AGR54)+SUMPRODUCT((AGQ3:AGQ54=AEF79)*(AGT3:AGT54=AEF77)*AGR3:AGR54)+SUMPRODUCT((AGQ3:AGQ54=AEF79)*(AGT3:AGT54=AEF78)*AGR3:AGR54)+SUMPRODUCT((AGQ3:AGQ54=AEF80)*(AGT3:AGT54=AEF79)*AGS3:AGS54)+SUMPRODUCT((AGQ3:AGQ54=AEF81)*(AGT3:AGT54=AEF79)*AGS3:AGS54)+SUMPRODUCT((AGQ3:AGQ54=AEF77)*(AGT3:AGT54=AEF79)*AGS3:AGS54)+SUMPRODUCT((AGQ3:AGQ54=AEF78)*(AGT3:AGT54=AEF79)*AGS3:AGS54)</f>
        <v>0</v>
      </c>
      <c r="AEK79" s="385">
        <f ca="1">SUMPRODUCT((AGQ3:AGQ54=AEF79)*(AGT3:AGT54=AEF80)*AGS3:AGS54)+SUMPRODUCT((AGQ3:AGQ54=AEF79)*(AGT3:AGT54=AEF81)*AGS3:AGS54)+SUMPRODUCT((AGQ3:AGQ54=AEF79)*(AGT3:AGT54=AEF77)*AGS3:AGS54)+SUMPRODUCT((AGQ3:AGQ54=AEF79)*(AGT3:AGT54=AEF78)*AGS3:AGS54)+SUMPRODUCT((AGQ3:AGQ54=AEF80)*(AGT3:AGT54=AEF79)*AGR3:AGR54)+SUMPRODUCT((AGQ3:AGQ54=AEF81)*(AGT3:AGT54=AEF79)*AGR3:AGR54)+SUMPRODUCT((AGQ3:AGQ54=AEF77)*(AGT3:AGT54=AEF79)*AGR3:AGR54)+SUMPRODUCT((AGQ3:AGQ54=AEF78)*(AGT3:AGT54=AEF79)*AGR3:AGR54)</f>
        <v>0</v>
      </c>
      <c r="AEL79" s="385">
        <f t="shared" ca="1" si="7159"/>
        <v>1000</v>
      </c>
      <c r="AEM79" s="385" t="str">
        <f t="shared" ca="1" si="7160"/>
        <v/>
      </c>
      <c r="AEN79" s="385" t="str">
        <f ca="1">IF(AEF79&lt;&gt;"",VLOOKUP(AEF79,ACS4:ACY52,7,FALSE),"")</f>
        <v/>
      </c>
      <c r="AEO79" s="385" t="str">
        <f ca="1">IF(AEF79&lt;&gt;"",VLOOKUP(AEF79,ACS4:ACY52,5,FALSE),"")</f>
        <v/>
      </c>
      <c r="AEP79" s="385" t="str">
        <f ca="1">IF(AEF79&lt;&gt;"",VLOOKUP(AEF79,ACS4:ADA52,9,FALSE),"")</f>
        <v/>
      </c>
      <c r="AEQ79" s="385" t="str">
        <f t="shared" ca="1" si="7161"/>
        <v/>
      </c>
      <c r="AER79" s="385" t="str">
        <f t="shared" ref="AER79" ca="1" si="7321">IF(AEF79&lt;&gt;"",RANK(AEQ79,AEQ77:AEQ80),"")</f>
        <v/>
      </c>
      <c r="AES79" s="385" t="str">
        <f t="shared" ref="AES79" ca="1" si="7322">IF(AEF79&lt;&gt;"",SUMPRODUCT((AEQ77:AEQ80=AEQ79)*(AEL77:AEL80&gt;AEL79)),"")</f>
        <v/>
      </c>
      <c r="AET79" s="385" t="str">
        <f t="shared" ref="AET79" ca="1" si="7323">IF(AEF79&lt;&gt;"",SUMPRODUCT((AEQ77:AEQ80=AEQ79)*(AEL77:AEL80=AEL79)*(AEJ77:AEJ80&gt;AEJ79)),"")</f>
        <v/>
      </c>
      <c r="AEU79" s="385" t="str">
        <f t="shared" ref="AEU79" ca="1" si="7324">IF(AEF79&lt;&gt;"",SUMPRODUCT((AEQ77:AEQ80=AEQ79)*(AEL77:AEL80=AEL79)*(AEJ77:AEJ80=AEJ79)*(AEN77:AEN80&gt;AEN79)),"")</f>
        <v/>
      </c>
      <c r="AEV79" s="385" t="str">
        <f t="shared" ref="AEV79" ca="1" si="7325">IF(AEF79&lt;&gt;"",SUMPRODUCT((AEQ77:AEQ80=AEQ79)*(AEL77:AEL80=AEL79)*(AEJ77:AEJ80=AEJ79)*(AEN77:AEN80=AEN79)*(AEO77:AEO80&gt;AEO79)),"")</f>
        <v/>
      </c>
      <c r="AEW79" s="385" t="str">
        <f t="shared" ref="AEW79" ca="1" si="7326">IF(AEF79&lt;&gt;"",SUMPRODUCT((AEQ77:AEQ80=AEQ79)*(AEL77:AEL80=AEL79)*(AEJ77:AEJ80=AEJ79)*(AEN77:AEN80=AEN79)*(AEO77:AEO80=AEO79)*(AEP77:AEP80&gt;AEP79)),"")</f>
        <v/>
      </c>
      <c r="AEX79" s="385" t="str">
        <f t="shared" ca="1" si="7168"/>
        <v/>
      </c>
      <c r="AHF79" s="385">
        <f ca="1">IF(COUNTIF(AHF25:AHF28,4)=4,1,SUMPRODUCT((AHF25:AHF28=AHF27)*(AHE25:AHE28=AHE27)*(AHC25:AHC28&gt;AHC27))+1)</f>
        <v>1</v>
      </c>
      <c r="AHQ79" s="385">
        <f t="shared" ref="AHQ79" ca="1" si="7327">IF(AHR27&lt;&gt;"",SUMPRODUCT((AHY25:AHY28=AHY27)*(AHX25:AHX28=AHX27)*(AHV25:AHV28=AHV27)*(AHW25:AHW28=AHW27)),"")</f>
        <v>4</v>
      </c>
      <c r="AHR79" s="385" t="str">
        <f t="shared" ref="AHR79" ca="1" si="7328">IF(AND(AHQ79&lt;&gt;"",AHQ79&gt;1),AHR27,"")</f>
        <v>Wales</v>
      </c>
      <c r="AHS79" s="385">
        <f ca="1">SUMPRODUCT((AKW3:AKW54=AHR79)*(AKZ3:AKZ54=AHR80)*(ALA3:ALA54="W"))+SUMPRODUCT((AKW3:AKW54=AHR79)*(AKZ3:AKZ54=AHR81)*(ALA3:ALA54="W"))+SUMPRODUCT((AKW3:AKW54=AHR79)*(AKZ3:AKZ54=AHR77)*(ALA3:ALA54="W"))+SUMPRODUCT((AKW3:AKW54=AHR79)*(AKZ3:AKZ54=AHR78)*(ALA3:ALA54="W"))+SUMPRODUCT((AKW3:AKW54=AHR80)*(AKZ3:AKZ54=AHR79)*(ALB3:ALB54="W"))+SUMPRODUCT((AKW3:AKW54=AHR81)*(AKZ3:AKZ54=AHR79)*(ALB3:ALB54="W"))+SUMPRODUCT((AKW3:AKW54=AHR77)*(AKZ3:AKZ54=AHR79)*(ALB3:ALB54="W"))+SUMPRODUCT((AKW3:AKW54=AHR78)*(AKZ3:AKZ54=AHR79)*(ALB3:ALB54="W"))</f>
        <v>0</v>
      </c>
      <c r="AHT79" s="385">
        <f ca="1">SUMPRODUCT((AKW3:AKW54=AHR79)*(AKZ3:AKZ54=AHR80)*(ALA3:ALA54="D"))+SUMPRODUCT((AKW3:AKW54=AHR79)*(AKZ3:AKZ54=AHR81)*(ALA3:ALA54="D"))+SUMPRODUCT((AKW3:AKW54=AHR79)*(AKZ3:AKZ54=AHR77)*(ALA3:ALA54="D"))+SUMPRODUCT((AKW3:AKW54=AHR79)*(AKZ3:AKZ54=AHR78)*(ALA3:ALA54="D"))+SUMPRODUCT((AKW3:AKW54=AHR80)*(AKZ3:AKZ54=AHR79)*(ALA3:ALA54="D"))+SUMPRODUCT((AKW3:AKW54=AHR81)*(AKZ3:AKZ54=AHR79)*(ALA3:ALA54="D"))+SUMPRODUCT((AKW3:AKW54=AHR77)*(AKZ3:AKZ54=AHR79)*(ALA3:ALA54="D"))+SUMPRODUCT((AKW3:AKW54=AHR78)*(AKZ3:AKZ54=AHR79)*(ALA3:ALA54="D"))</f>
        <v>0</v>
      </c>
      <c r="AHU79" s="385">
        <f ca="1">SUMPRODUCT((AKW3:AKW54=AHR79)*(AKZ3:AKZ54=AHR80)*(ALA3:ALA54="L"))+SUMPRODUCT((AKW3:AKW54=AHR79)*(AKZ3:AKZ54=AHR81)*(ALA3:ALA54="L"))+SUMPRODUCT((AKW3:AKW54=AHR79)*(AKZ3:AKZ54=AHR77)*(ALA3:ALA54="L"))+SUMPRODUCT((AKW3:AKW54=AHR79)*(AKZ3:AKZ54=AHR78)*(ALA3:ALA54="L"))+SUMPRODUCT((AKW3:AKW54=AHR80)*(AKZ3:AKZ54=AHR79)*(ALB3:ALB54="L"))+SUMPRODUCT((AKW3:AKW54=AHR81)*(AKZ3:AKZ54=AHR79)*(ALB3:ALB54="L"))+SUMPRODUCT((AKW3:AKW54=AHR77)*(AKZ3:AKZ54=AHR79)*(ALB3:ALB54="L"))+SUMPRODUCT((AKW3:AKW54=AHR78)*(AKZ3:AKZ54=AHR79)*(ALB3:ALB54="L"))</f>
        <v>0</v>
      </c>
      <c r="AHV79" s="385">
        <f ca="1">SUMPRODUCT((AKW3:AKW54=AHR79)*(AKZ3:AKZ54=AHR80)*AKX3:AKX54)+SUMPRODUCT((AKW3:AKW54=AHR79)*(AKZ3:AKZ54=AHR81)*AKX3:AKX54)+SUMPRODUCT((AKW3:AKW54=AHR79)*(AKZ3:AKZ54=AHR77)*AKX3:AKX54)+SUMPRODUCT((AKW3:AKW54=AHR79)*(AKZ3:AKZ54=AHR78)*AKX3:AKX54)+SUMPRODUCT((AKW3:AKW54=AHR80)*(AKZ3:AKZ54=AHR79)*AKY3:AKY54)+SUMPRODUCT((AKW3:AKW54=AHR81)*(AKZ3:AKZ54=AHR79)*AKY3:AKY54)+SUMPRODUCT((AKW3:AKW54=AHR77)*(AKZ3:AKZ54=AHR79)*AKY3:AKY54)+SUMPRODUCT((AKW3:AKW54=AHR78)*(AKZ3:AKZ54=AHR79)*AKY3:AKY54)</f>
        <v>0</v>
      </c>
      <c r="AHW79" s="385">
        <f ca="1">SUMPRODUCT((AKW3:AKW54=AHR79)*(AKZ3:AKZ54=AHR80)*AKY3:AKY54)+SUMPRODUCT((AKW3:AKW54=AHR79)*(AKZ3:AKZ54=AHR81)*AKY3:AKY54)+SUMPRODUCT((AKW3:AKW54=AHR79)*(AKZ3:AKZ54=AHR77)*AKY3:AKY54)+SUMPRODUCT((AKW3:AKW54=AHR79)*(AKZ3:AKZ54=AHR78)*AKY3:AKY54)+SUMPRODUCT((AKW3:AKW54=AHR80)*(AKZ3:AKZ54=AHR79)*AKX3:AKX54)+SUMPRODUCT((AKW3:AKW54=AHR81)*(AKZ3:AKZ54=AHR79)*AKX3:AKX54)+SUMPRODUCT((AKW3:AKW54=AHR77)*(AKZ3:AKZ54=AHR79)*AKX3:AKX54)+SUMPRODUCT((AKW3:AKW54=AHR78)*(AKZ3:AKZ54=AHR79)*AKX3:AKX54)</f>
        <v>0</v>
      </c>
      <c r="AHX79" s="385">
        <f t="shared" ca="1" si="7007"/>
        <v>1000</v>
      </c>
      <c r="AHY79" s="385">
        <f t="shared" ca="1" si="7008"/>
        <v>0</v>
      </c>
      <c r="AHZ79" s="385">
        <f ca="1">IF(AHR79&lt;&gt;"",VLOOKUP(AHR79,AGY4:AHE52,7,FALSE),"")</f>
        <v>1000</v>
      </c>
      <c r="AIA79" s="385">
        <f ca="1">IF(AHR79&lt;&gt;"",VLOOKUP(AHR79,AGY4:AHE52,5,FALSE),"")</f>
        <v>0</v>
      </c>
      <c r="AIB79" s="385">
        <f ca="1">IF(AHR79&lt;&gt;"",VLOOKUP(AHR79,AGY4:AHG52,9,FALSE),"")</f>
        <v>18</v>
      </c>
      <c r="AIC79" s="385">
        <f t="shared" ca="1" si="7009"/>
        <v>0</v>
      </c>
      <c r="AID79" s="385">
        <f t="shared" ref="AID79" ca="1" si="7329">IF(AHR79&lt;&gt;"",RANK(AIC79,AIC77:AIC80),"")</f>
        <v>1</v>
      </c>
      <c r="AIE79" s="385">
        <f t="shared" ref="AIE79" ca="1" si="7330">IF(AHR79&lt;&gt;"",SUMPRODUCT((AIC77:AIC80=AIC79)*(AHX77:AHX80&gt;AHX79)),"")</f>
        <v>0</v>
      </c>
      <c r="AIF79" s="385">
        <f t="shared" ref="AIF79" ca="1" si="7331">IF(AHR79&lt;&gt;"",SUMPRODUCT((AIC77:AIC80=AIC79)*(AHX77:AHX80=AHX79)*(AHV77:AHV80&gt;AHV79)),"")</f>
        <v>0</v>
      </c>
      <c r="AIG79" s="385">
        <f t="shared" ref="AIG79" ca="1" si="7332">IF(AHR79&lt;&gt;"",SUMPRODUCT((AIC77:AIC80=AIC79)*(AHX77:AHX80=AHX79)*(AHV77:AHV80=AHV79)*(AHZ77:AHZ80&gt;AHZ79)),"")</f>
        <v>0</v>
      </c>
      <c r="AIH79" s="385">
        <f t="shared" ref="AIH79" ca="1" si="7333">IF(AHR79&lt;&gt;"",SUMPRODUCT((AIC77:AIC80=AIC79)*(AHX77:AHX80=AHX79)*(AHV77:AHV80=AHV79)*(AHZ77:AHZ80=AHZ79)*(AIA77:AIA80&gt;AIA79)),"")</f>
        <v>0</v>
      </c>
      <c r="AII79" s="385">
        <f t="shared" ref="AII79" ca="1" si="7334">IF(AHR79&lt;&gt;"",SUMPRODUCT((AIC77:AIC80=AIC79)*(AHX77:AHX80=AHX79)*(AHV77:AHV80=AHV79)*(AHZ77:AHZ80=AHZ79)*(AIA77:AIA80=AIA79)*(AIB77:AIB80&gt;AIB79)),"")</f>
        <v>1</v>
      </c>
      <c r="AIJ79" s="385">
        <f t="shared" ca="1" si="7016"/>
        <v>2</v>
      </c>
      <c r="AIK79" s="385" t="str">
        <f t="shared" ref="AIK79" ca="1" si="7335">IF(AIL27&lt;&gt;"",SUMPRODUCT((AIS25:AIS28=AIS27)*(AIR25:AIR28=AIR27)*(AIP25:AIP28=AIP27)*(AIQ25:AIQ28=AIQ27)),"")</f>
        <v/>
      </c>
      <c r="AIL79" s="385" t="str">
        <f t="shared" ref="AIL79" ca="1" si="7336">IF(AND(AIK79&lt;&gt;"",AIK79&gt;1),AIL27,"")</f>
        <v/>
      </c>
      <c r="AIM79" s="385">
        <f ca="1">SUMPRODUCT((AKW3:AKW54=AIL79)*(AKZ3:AKZ54=AIL80)*(ALA3:ALA54="W"))+SUMPRODUCT((AKW3:AKW54=AIL79)*(AKZ3:AKZ54=AIL81)*(ALA3:ALA54="W"))+SUMPRODUCT((AKW3:AKW54=AIL79)*(AKZ3:AKZ54=AIL78)*(ALA3:ALA54="W"))+SUMPRODUCT((AKW3:AKW54=AIL80)*(AKZ3:AKZ54=AIL79)*(ALB3:ALB54="W"))+SUMPRODUCT((AKW3:AKW54=AIL81)*(AKZ3:AKZ54=AIL79)*(ALB3:ALB54="W"))+SUMPRODUCT((AKW3:AKW54=AIL78)*(AKZ3:AKZ54=AIL79)*(ALB3:ALB54="W"))</f>
        <v>0</v>
      </c>
      <c r="AIN79" s="385">
        <f ca="1">SUMPRODUCT((AKW3:AKW54=AIL79)*(AKZ3:AKZ54=AIL80)*(ALA3:ALA54="D"))+SUMPRODUCT((AKW3:AKW54=AIL79)*(AKZ3:AKZ54=AIL81)*(ALA3:ALA54="D"))+SUMPRODUCT((AKW3:AKW54=AIL79)*(AKZ3:AKZ54=AIL78)*(ALA3:ALA54="D"))+SUMPRODUCT((AKW3:AKW54=AIL80)*(AKZ3:AKZ54=AIL79)*(ALA3:ALA54="D"))+SUMPRODUCT((AKW3:AKW54=AIL81)*(AKZ3:AKZ54=AIL79)*(ALA3:ALA54="D"))+SUMPRODUCT((AKW3:AKW54=AIL78)*(AKZ3:AKZ54=AIL79)*(ALA3:ALA54="D"))</f>
        <v>0</v>
      </c>
      <c r="AIO79" s="385">
        <f ca="1">SUMPRODUCT((AKW3:AKW54=AIL79)*(AKZ3:AKZ54=AIL80)*(ALA3:ALA54="L"))+SUMPRODUCT((AKW3:AKW54=AIL79)*(AKZ3:AKZ54=AIL81)*(ALA3:ALA54="L"))+SUMPRODUCT((AKW3:AKW54=AIL79)*(AKZ3:AKZ54=AIL78)*(ALA3:ALA54="L"))+SUMPRODUCT((AKW3:AKW54=AIL80)*(AKZ3:AKZ54=AIL79)*(ALB3:ALB54="L"))+SUMPRODUCT((AKW3:AKW54=AIL81)*(AKZ3:AKZ54=AIL79)*(ALB3:ALB54="L"))+SUMPRODUCT((AKW3:AKW54=AIL78)*(AKZ3:AKZ54=AIL79)*(ALB3:ALB54="L"))</f>
        <v>0</v>
      </c>
      <c r="AIP79" s="385">
        <f ca="1">SUMPRODUCT((AKW3:AKW54=AIL79)*(AKZ3:AKZ54=AIL80)*AKX3:AKX54)+SUMPRODUCT((AKW3:AKW54=AIL79)*(AKZ3:AKZ54=AIL81)*AKX3:AKX54)+SUMPRODUCT((AKW3:AKW54=AIL79)*(AKZ3:AKZ54=AIL77)*AKX3:AKX54)+SUMPRODUCT((AKW3:AKW54=AIL79)*(AKZ3:AKZ54=AIL78)*AKX3:AKX54)+SUMPRODUCT((AKW3:AKW54=AIL80)*(AKZ3:AKZ54=AIL79)*AKY3:AKY54)+SUMPRODUCT((AKW3:AKW54=AIL81)*(AKZ3:AKZ54=AIL79)*AKY3:AKY54)+SUMPRODUCT((AKW3:AKW54=AIL77)*(AKZ3:AKZ54=AIL79)*AKY3:AKY54)+SUMPRODUCT((AKW3:AKW54=AIL78)*(AKZ3:AKZ54=AIL79)*AKY3:AKY54)</f>
        <v>0</v>
      </c>
      <c r="AIQ79" s="385">
        <f ca="1">SUMPRODUCT((AKW3:AKW54=AIL79)*(AKZ3:AKZ54=AIL80)*AKY3:AKY54)+SUMPRODUCT((AKW3:AKW54=AIL79)*(AKZ3:AKZ54=AIL81)*AKY3:AKY54)+SUMPRODUCT((AKW3:AKW54=AIL79)*(AKZ3:AKZ54=AIL77)*AKY3:AKY54)+SUMPRODUCT((AKW3:AKW54=AIL79)*(AKZ3:AKZ54=AIL78)*AKY3:AKY54)+SUMPRODUCT((AKW3:AKW54=AIL80)*(AKZ3:AKZ54=AIL79)*AKX3:AKX54)+SUMPRODUCT((AKW3:AKW54=AIL81)*(AKZ3:AKZ54=AIL79)*AKX3:AKX54)+SUMPRODUCT((AKW3:AKW54=AIL77)*(AKZ3:AKZ54=AIL79)*AKX3:AKX54)+SUMPRODUCT((AKW3:AKW54=AIL78)*(AKZ3:AKZ54=AIL79)*AKX3:AKX54)</f>
        <v>0</v>
      </c>
      <c r="AIR79" s="385">
        <f t="shared" ca="1" si="7179"/>
        <v>1000</v>
      </c>
      <c r="AIS79" s="385" t="str">
        <f t="shared" ca="1" si="7180"/>
        <v/>
      </c>
      <c r="AIT79" s="385" t="str">
        <f ca="1">IF(AIL79&lt;&gt;"",VLOOKUP(AIL79,AGY4:AHE52,7,FALSE),"")</f>
        <v/>
      </c>
      <c r="AIU79" s="385" t="str">
        <f ca="1">IF(AIL79&lt;&gt;"",VLOOKUP(AIL79,AGY4:AHE52,5,FALSE),"")</f>
        <v/>
      </c>
      <c r="AIV79" s="385" t="str">
        <f ca="1">IF(AIL79&lt;&gt;"",VLOOKUP(AIL79,AGY4:AHG52,9,FALSE),"")</f>
        <v/>
      </c>
      <c r="AIW79" s="385" t="str">
        <f t="shared" ca="1" si="7181"/>
        <v/>
      </c>
      <c r="AIX79" s="385" t="str">
        <f t="shared" ref="AIX79" ca="1" si="7337">IF(AIL79&lt;&gt;"",RANK(AIW79,AIW77:AIW80),"")</f>
        <v/>
      </c>
      <c r="AIY79" s="385" t="str">
        <f t="shared" ref="AIY79" ca="1" si="7338">IF(AIL79&lt;&gt;"",SUMPRODUCT((AIW77:AIW80=AIW79)*(AIR77:AIR80&gt;AIR79)),"")</f>
        <v/>
      </c>
      <c r="AIZ79" s="385" t="str">
        <f t="shared" ref="AIZ79" ca="1" si="7339">IF(AIL79&lt;&gt;"",SUMPRODUCT((AIW77:AIW80=AIW79)*(AIR77:AIR80=AIR79)*(AIP77:AIP80&gt;AIP79)),"")</f>
        <v/>
      </c>
      <c r="AJA79" s="385" t="str">
        <f t="shared" ref="AJA79" ca="1" si="7340">IF(AIL79&lt;&gt;"",SUMPRODUCT((AIW77:AIW80=AIW79)*(AIR77:AIR80=AIR79)*(AIP77:AIP80=AIP79)*(AIT77:AIT80&gt;AIT79)),"")</f>
        <v/>
      </c>
      <c r="AJB79" s="385" t="str">
        <f t="shared" ref="AJB79" ca="1" si="7341">IF(AIL79&lt;&gt;"",SUMPRODUCT((AIW77:AIW80=AIW79)*(AIR77:AIR80=AIR79)*(AIP77:AIP80=AIP79)*(AIT77:AIT80=AIT79)*(AIU77:AIU80&gt;AIU79)),"")</f>
        <v/>
      </c>
      <c r="AJC79" s="385" t="str">
        <f t="shared" ref="AJC79" ca="1" si="7342">IF(AIL79&lt;&gt;"",SUMPRODUCT((AIW77:AIW80=AIW79)*(AIR77:AIR80=AIR79)*(AIP77:AIP80=AIP79)*(AIT77:AIT80=AIT79)*(AIU77:AIU80=AIU79)*(AIV77:AIV80&gt;AIV79)),"")</f>
        <v/>
      </c>
      <c r="AJD79" s="385" t="str">
        <f t="shared" ca="1" si="7188"/>
        <v/>
      </c>
      <c r="ALL79" s="385">
        <f ca="1">IF(COUNTIF(ALL25:ALL28,4)=4,1,SUMPRODUCT((ALL25:ALL28=ALL27)*(ALK25:ALK28=ALK27)*(ALI25:ALI28&gt;ALI27))+1)</f>
        <v>1</v>
      </c>
      <c r="ALW79" s="385">
        <f t="shared" ref="ALW79" ca="1" si="7343">IF(ALX27&lt;&gt;"",SUMPRODUCT((AME25:AME28=AME27)*(AMD25:AMD28=AMD27)*(AMB25:AMB28=AMB27)*(AMC25:AMC28=AMC27)),"")</f>
        <v>4</v>
      </c>
      <c r="ALX79" s="385" t="str">
        <f t="shared" ref="ALX79" ca="1" si="7344">IF(AND(ALW79&lt;&gt;"",ALW79&gt;1),ALX27,"")</f>
        <v>Wales</v>
      </c>
      <c r="ALY79" s="385">
        <f ca="1">SUMPRODUCT((APC3:APC54=ALX79)*(APF3:APF54=ALX80)*(APG3:APG54="W"))+SUMPRODUCT((APC3:APC54=ALX79)*(APF3:APF54=ALX81)*(APG3:APG54="W"))+SUMPRODUCT((APC3:APC54=ALX79)*(APF3:APF54=ALX77)*(APG3:APG54="W"))+SUMPRODUCT((APC3:APC54=ALX79)*(APF3:APF54=ALX78)*(APG3:APG54="W"))+SUMPRODUCT((APC3:APC54=ALX80)*(APF3:APF54=ALX79)*(APH3:APH54="W"))+SUMPRODUCT((APC3:APC54=ALX81)*(APF3:APF54=ALX79)*(APH3:APH54="W"))+SUMPRODUCT((APC3:APC54=ALX77)*(APF3:APF54=ALX79)*(APH3:APH54="W"))+SUMPRODUCT((APC3:APC54=ALX78)*(APF3:APF54=ALX79)*(APH3:APH54="W"))</f>
        <v>0</v>
      </c>
      <c r="ALZ79" s="385">
        <f ca="1">SUMPRODUCT((APC3:APC54=ALX79)*(APF3:APF54=ALX80)*(APG3:APG54="D"))+SUMPRODUCT((APC3:APC54=ALX79)*(APF3:APF54=ALX81)*(APG3:APG54="D"))+SUMPRODUCT((APC3:APC54=ALX79)*(APF3:APF54=ALX77)*(APG3:APG54="D"))+SUMPRODUCT((APC3:APC54=ALX79)*(APF3:APF54=ALX78)*(APG3:APG54="D"))+SUMPRODUCT((APC3:APC54=ALX80)*(APF3:APF54=ALX79)*(APG3:APG54="D"))+SUMPRODUCT((APC3:APC54=ALX81)*(APF3:APF54=ALX79)*(APG3:APG54="D"))+SUMPRODUCT((APC3:APC54=ALX77)*(APF3:APF54=ALX79)*(APG3:APG54="D"))+SUMPRODUCT((APC3:APC54=ALX78)*(APF3:APF54=ALX79)*(APG3:APG54="D"))</f>
        <v>0</v>
      </c>
      <c r="AMA79" s="385">
        <f ca="1">SUMPRODUCT((APC3:APC54=ALX79)*(APF3:APF54=ALX80)*(APG3:APG54="L"))+SUMPRODUCT((APC3:APC54=ALX79)*(APF3:APF54=ALX81)*(APG3:APG54="L"))+SUMPRODUCT((APC3:APC54=ALX79)*(APF3:APF54=ALX77)*(APG3:APG54="L"))+SUMPRODUCT((APC3:APC54=ALX79)*(APF3:APF54=ALX78)*(APG3:APG54="L"))+SUMPRODUCT((APC3:APC54=ALX80)*(APF3:APF54=ALX79)*(APH3:APH54="L"))+SUMPRODUCT((APC3:APC54=ALX81)*(APF3:APF54=ALX79)*(APH3:APH54="L"))+SUMPRODUCT((APC3:APC54=ALX77)*(APF3:APF54=ALX79)*(APH3:APH54="L"))+SUMPRODUCT((APC3:APC54=ALX78)*(APF3:APF54=ALX79)*(APH3:APH54="L"))</f>
        <v>0</v>
      </c>
      <c r="AMB79" s="385">
        <f ca="1">SUMPRODUCT((APC3:APC54=ALX79)*(APF3:APF54=ALX80)*APD3:APD54)+SUMPRODUCT((APC3:APC54=ALX79)*(APF3:APF54=ALX81)*APD3:APD54)+SUMPRODUCT((APC3:APC54=ALX79)*(APF3:APF54=ALX77)*APD3:APD54)+SUMPRODUCT((APC3:APC54=ALX79)*(APF3:APF54=ALX78)*APD3:APD54)+SUMPRODUCT((APC3:APC54=ALX80)*(APF3:APF54=ALX79)*APE3:APE54)+SUMPRODUCT((APC3:APC54=ALX81)*(APF3:APF54=ALX79)*APE3:APE54)+SUMPRODUCT((APC3:APC54=ALX77)*(APF3:APF54=ALX79)*APE3:APE54)+SUMPRODUCT((APC3:APC54=ALX78)*(APF3:APF54=ALX79)*APE3:APE54)</f>
        <v>0</v>
      </c>
      <c r="AMC79" s="385">
        <f ca="1">SUMPRODUCT((APC3:APC54=ALX79)*(APF3:APF54=ALX80)*APE3:APE54)+SUMPRODUCT((APC3:APC54=ALX79)*(APF3:APF54=ALX81)*APE3:APE54)+SUMPRODUCT((APC3:APC54=ALX79)*(APF3:APF54=ALX77)*APE3:APE54)+SUMPRODUCT((APC3:APC54=ALX79)*(APF3:APF54=ALX78)*APE3:APE54)+SUMPRODUCT((APC3:APC54=ALX80)*(APF3:APF54=ALX79)*APD3:APD54)+SUMPRODUCT((APC3:APC54=ALX81)*(APF3:APF54=ALX79)*APD3:APD54)+SUMPRODUCT((APC3:APC54=ALX77)*(APF3:APF54=ALX79)*APD3:APD54)+SUMPRODUCT((APC3:APC54=ALX78)*(APF3:APF54=ALX79)*APD3:APD54)</f>
        <v>0</v>
      </c>
      <c r="AMD79" s="385">
        <f t="shared" ca="1" si="7019"/>
        <v>1000</v>
      </c>
      <c r="AME79" s="385">
        <f t="shared" ca="1" si="7020"/>
        <v>0</v>
      </c>
      <c r="AMF79" s="385">
        <f ca="1">IF(ALX79&lt;&gt;"",VLOOKUP(ALX79,ALE4:ALK52,7,FALSE),"")</f>
        <v>1000</v>
      </c>
      <c r="AMG79" s="385">
        <f ca="1">IF(ALX79&lt;&gt;"",VLOOKUP(ALX79,ALE4:ALK52,5,FALSE),"")</f>
        <v>0</v>
      </c>
      <c r="AMH79" s="385">
        <f ca="1">IF(ALX79&lt;&gt;"",VLOOKUP(ALX79,ALE4:ALM52,9,FALSE),"")</f>
        <v>18</v>
      </c>
      <c r="AMI79" s="385">
        <f t="shared" ca="1" si="7021"/>
        <v>0</v>
      </c>
      <c r="AMJ79" s="385">
        <f t="shared" ref="AMJ79" ca="1" si="7345">IF(ALX79&lt;&gt;"",RANK(AMI79,AMI77:AMI80),"")</f>
        <v>1</v>
      </c>
      <c r="AMK79" s="385">
        <f t="shared" ref="AMK79" ca="1" si="7346">IF(ALX79&lt;&gt;"",SUMPRODUCT((AMI77:AMI80=AMI79)*(AMD77:AMD80&gt;AMD79)),"")</f>
        <v>0</v>
      </c>
      <c r="AML79" s="385">
        <f t="shared" ref="AML79" ca="1" si="7347">IF(ALX79&lt;&gt;"",SUMPRODUCT((AMI77:AMI80=AMI79)*(AMD77:AMD80=AMD79)*(AMB77:AMB80&gt;AMB79)),"")</f>
        <v>0</v>
      </c>
      <c r="AMM79" s="385">
        <f t="shared" ref="AMM79" ca="1" si="7348">IF(ALX79&lt;&gt;"",SUMPRODUCT((AMI77:AMI80=AMI79)*(AMD77:AMD80=AMD79)*(AMB77:AMB80=AMB79)*(AMF77:AMF80&gt;AMF79)),"")</f>
        <v>0</v>
      </c>
      <c r="AMN79" s="385">
        <f t="shared" ref="AMN79" ca="1" si="7349">IF(ALX79&lt;&gt;"",SUMPRODUCT((AMI77:AMI80=AMI79)*(AMD77:AMD80=AMD79)*(AMB77:AMB80=AMB79)*(AMF77:AMF80=AMF79)*(AMG77:AMG80&gt;AMG79)),"")</f>
        <v>0</v>
      </c>
      <c r="AMO79" s="385">
        <f t="shared" ref="AMO79" ca="1" si="7350">IF(ALX79&lt;&gt;"",SUMPRODUCT((AMI77:AMI80=AMI79)*(AMD77:AMD80=AMD79)*(AMB77:AMB80=AMB79)*(AMF77:AMF80=AMF79)*(AMG77:AMG80=AMG79)*(AMH77:AMH80&gt;AMH79)),"")</f>
        <v>1</v>
      </c>
      <c r="AMP79" s="385">
        <f t="shared" ca="1" si="7028"/>
        <v>2</v>
      </c>
      <c r="AMQ79" s="385" t="str">
        <f t="shared" ref="AMQ79" ca="1" si="7351">IF(AMR27&lt;&gt;"",SUMPRODUCT((AMY25:AMY28=AMY27)*(AMX25:AMX28=AMX27)*(AMV25:AMV28=AMV27)*(AMW25:AMW28=AMW27)),"")</f>
        <v/>
      </c>
      <c r="AMR79" s="385" t="str">
        <f t="shared" ref="AMR79" ca="1" si="7352">IF(AND(AMQ79&lt;&gt;"",AMQ79&gt;1),AMR27,"")</f>
        <v/>
      </c>
      <c r="AMS79" s="385">
        <f ca="1">SUMPRODUCT((APC3:APC54=AMR79)*(APF3:APF54=AMR80)*(APG3:APG54="W"))+SUMPRODUCT((APC3:APC54=AMR79)*(APF3:APF54=AMR81)*(APG3:APG54="W"))+SUMPRODUCT((APC3:APC54=AMR79)*(APF3:APF54=AMR78)*(APG3:APG54="W"))+SUMPRODUCT((APC3:APC54=AMR80)*(APF3:APF54=AMR79)*(APH3:APH54="W"))+SUMPRODUCT((APC3:APC54=AMR81)*(APF3:APF54=AMR79)*(APH3:APH54="W"))+SUMPRODUCT((APC3:APC54=AMR78)*(APF3:APF54=AMR79)*(APH3:APH54="W"))</f>
        <v>0</v>
      </c>
      <c r="AMT79" s="385">
        <f ca="1">SUMPRODUCT((APC3:APC54=AMR79)*(APF3:APF54=AMR80)*(APG3:APG54="D"))+SUMPRODUCT((APC3:APC54=AMR79)*(APF3:APF54=AMR81)*(APG3:APG54="D"))+SUMPRODUCT((APC3:APC54=AMR79)*(APF3:APF54=AMR78)*(APG3:APG54="D"))+SUMPRODUCT((APC3:APC54=AMR80)*(APF3:APF54=AMR79)*(APG3:APG54="D"))+SUMPRODUCT((APC3:APC54=AMR81)*(APF3:APF54=AMR79)*(APG3:APG54="D"))+SUMPRODUCT((APC3:APC54=AMR78)*(APF3:APF54=AMR79)*(APG3:APG54="D"))</f>
        <v>0</v>
      </c>
      <c r="AMU79" s="385">
        <f ca="1">SUMPRODUCT((APC3:APC54=AMR79)*(APF3:APF54=AMR80)*(APG3:APG54="L"))+SUMPRODUCT((APC3:APC54=AMR79)*(APF3:APF54=AMR81)*(APG3:APG54="L"))+SUMPRODUCT((APC3:APC54=AMR79)*(APF3:APF54=AMR78)*(APG3:APG54="L"))+SUMPRODUCT((APC3:APC54=AMR80)*(APF3:APF54=AMR79)*(APH3:APH54="L"))+SUMPRODUCT((APC3:APC54=AMR81)*(APF3:APF54=AMR79)*(APH3:APH54="L"))+SUMPRODUCT((APC3:APC54=AMR78)*(APF3:APF54=AMR79)*(APH3:APH54="L"))</f>
        <v>0</v>
      </c>
      <c r="AMV79" s="385">
        <f ca="1">SUMPRODUCT((APC3:APC54=AMR79)*(APF3:APF54=AMR80)*APD3:APD54)+SUMPRODUCT((APC3:APC54=AMR79)*(APF3:APF54=AMR81)*APD3:APD54)+SUMPRODUCT((APC3:APC54=AMR79)*(APF3:APF54=AMR77)*APD3:APD54)+SUMPRODUCT((APC3:APC54=AMR79)*(APF3:APF54=AMR78)*APD3:APD54)+SUMPRODUCT((APC3:APC54=AMR80)*(APF3:APF54=AMR79)*APE3:APE54)+SUMPRODUCT((APC3:APC54=AMR81)*(APF3:APF54=AMR79)*APE3:APE54)+SUMPRODUCT((APC3:APC54=AMR77)*(APF3:APF54=AMR79)*APE3:APE54)+SUMPRODUCT((APC3:APC54=AMR78)*(APF3:APF54=AMR79)*APE3:APE54)</f>
        <v>0</v>
      </c>
      <c r="AMW79" s="385">
        <f ca="1">SUMPRODUCT((APC3:APC54=AMR79)*(APF3:APF54=AMR80)*APE3:APE54)+SUMPRODUCT((APC3:APC54=AMR79)*(APF3:APF54=AMR81)*APE3:APE54)+SUMPRODUCT((APC3:APC54=AMR79)*(APF3:APF54=AMR77)*APE3:APE54)+SUMPRODUCT((APC3:APC54=AMR79)*(APF3:APF54=AMR78)*APE3:APE54)+SUMPRODUCT((APC3:APC54=AMR80)*(APF3:APF54=AMR79)*APD3:APD54)+SUMPRODUCT((APC3:APC54=AMR81)*(APF3:APF54=AMR79)*APD3:APD54)+SUMPRODUCT((APC3:APC54=AMR77)*(APF3:APF54=AMR79)*APD3:APD54)+SUMPRODUCT((APC3:APC54=AMR78)*(APF3:APF54=AMR79)*APD3:APD54)</f>
        <v>0</v>
      </c>
      <c r="AMX79" s="385">
        <f t="shared" ca="1" si="7199"/>
        <v>1000</v>
      </c>
      <c r="AMY79" s="385" t="str">
        <f t="shared" ca="1" si="7200"/>
        <v/>
      </c>
      <c r="AMZ79" s="385" t="str">
        <f ca="1">IF(AMR79&lt;&gt;"",VLOOKUP(AMR79,ALE4:ALK52,7,FALSE),"")</f>
        <v/>
      </c>
      <c r="ANA79" s="385" t="str">
        <f ca="1">IF(AMR79&lt;&gt;"",VLOOKUP(AMR79,ALE4:ALK52,5,FALSE),"")</f>
        <v/>
      </c>
      <c r="ANB79" s="385" t="str">
        <f ca="1">IF(AMR79&lt;&gt;"",VLOOKUP(AMR79,ALE4:ALM52,9,FALSE),"")</f>
        <v/>
      </c>
      <c r="ANC79" s="385" t="str">
        <f t="shared" ca="1" si="7201"/>
        <v/>
      </c>
      <c r="AND79" s="385" t="str">
        <f t="shared" ref="AND79" ca="1" si="7353">IF(AMR79&lt;&gt;"",RANK(ANC79,ANC77:ANC80),"")</f>
        <v/>
      </c>
      <c r="ANE79" s="385" t="str">
        <f t="shared" ref="ANE79" ca="1" si="7354">IF(AMR79&lt;&gt;"",SUMPRODUCT((ANC77:ANC80=ANC79)*(AMX77:AMX80&gt;AMX79)),"")</f>
        <v/>
      </c>
      <c r="ANF79" s="385" t="str">
        <f t="shared" ref="ANF79" ca="1" si="7355">IF(AMR79&lt;&gt;"",SUMPRODUCT((ANC77:ANC80=ANC79)*(AMX77:AMX80=AMX79)*(AMV77:AMV80&gt;AMV79)),"")</f>
        <v/>
      </c>
      <c r="ANG79" s="385" t="str">
        <f t="shared" ref="ANG79" ca="1" si="7356">IF(AMR79&lt;&gt;"",SUMPRODUCT((ANC77:ANC80=ANC79)*(AMX77:AMX80=AMX79)*(AMV77:AMV80=AMV79)*(AMZ77:AMZ80&gt;AMZ79)),"")</f>
        <v/>
      </c>
      <c r="ANH79" s="385" t="str">
        <f t="shared" ref="ANH79" ca="1" si="7357">IF(AMR79&lt;&gt;"",SUMPRODUCT((ANC77:ANC80=ANC79)*(AMX77:AMX80=AMX79)*(AMV77:AMV80=AMV79)*(AMZ77:AMZ80=AMZ79)*(ANA77:ANA80&gt;ANA79)),"")</f>
        <v/>
      </c>
      <c r="ANI79" s="385" t="str">
        <f t="shared" ref="ANI79" ca="1" si="7358">IF(AMR79&lt;&gt;"",SUMPRODUCT((ANC77:ANC80=ANC79)*(AMX77:AMX80=AMX79)*(AMV77:AMV80=AMV79)*(AMZ77:AMZ80=AMZ79)*(ANA77:ANA80=ANA79)*(ANB77:ANB80&gt;ANB79)),"")</f>
        <v/>
      </c>
      <c r="ANJ79" s="385" t="str">
        <f t="shared" ca="1" si="7208"/>
        <v/>
      </c>
      <c r="APR79" s="385">
        <f ca="1">IF(COUNTIF(APR25:APR28,4)=4,1,SUMPRODUCT((APR25:APR28=APR27)*(APQ25:APQ28=APQ27)*(APO25:APO28&gt;APO27))+1)</f>
        <v>1</v>
      </c>
      <c r="AQC79" s="385">
        <f t="shared" ref="AQC79" ca="1" si="7359">IF(AQD27&lt;&gt;"",SUMPRODUCT((AQK25:AQK28=AQK27)*(AQJ25:AQJ28=AQJ27)*(AQH25:AQH28=AQH27)*(AQI25:AQI28=AQI27)),"")</f>
        <v>4</v>
      </c>
      <c r="AQD79" s="385" t="str">
        <f t="shared" ref="AQD79" ca="1" si="7360">IF(AND(AQC79&lt;&gt;"",AQC79&gt;1),AQD27,"")</f>
        <v>Wales</v>
      </c>
      <c r="AQE79" s="385">
        <f ca="1">SUMPRODUCT((ATI3:ATI54=AQD79)*(ATL3:ATL54=AQD80)*(ATM3:ATM54="W"))+SUMPRODUCT((ATI3:ATI54=AQD79)*(ATL3:ATL54=AQD81)*(ATM3:ATM54="W"))+SUMPRODUCT((ATI3:ATI54=AQD79)*(ATL3:ATL54=AQD77)*(ATM3:ATM54="W"))+SUMPRODUCT((ATI3:ATI54=AQD79)*(ATL3:ATL54=AQD78)*(ATM3:ATM54="W"))+SUMPRODUCT((ATI3:ATI54=AQD80)*(ATL3:ATL54=AQD79)*(ATN3:ATN54="W"))+SUMPRODUCT((ATI3:ATI54=AQD81)*(ATL3:ATL54=AQD79)*(ATN3:ATN54="W"))+SUMPRODUCT((ATI3:ATI54=AQD77)*(ATL3:ATL54=AQD79)*(ATN3:ATN54="W"))+SUMPRODUCT((ATI3:ATI54=AQD78)*(ATL3:ATL54=AQD79)*(ATN3:ATN54="W"))</f>
        <v>0</v>
      </c>
      <c r="AQF79" s="385">
        <f ca="1">SUMPRODUCT((ATI3:ATI54=AQD79)*(ATL3:ATL54=AQD80)*(ATM3:ATM54="D"))+SUMPRODUCT((ATI3:ATI54=AQD79)*(ATL3:ATL54=AQD81)*(ATM3:ATM54="D"))+SUMPRODUCT((ATI3:ATI54=AQD79)*(ATL3:ATL54=AQD77)*(ATM3:ATM54="D"))+SUMPRODUCT((ATI3:ATI54=AQD79)*(ATL3:ATL54=AQD78)*(ATM3:ATM54="D"))+SUMPRODUCT((ATI3:ATI54=AQD80)*(ATL3:ATL54=AQD79)*(ATM3:ATM54="D"))+SUMPRODUCT((ATI3:ATI54=AQD81)*(ATL3:ATL54=AQD79)*(ATM3:ATM54="D"))+SUMPRODUCT((ATI3:ATI54=AQD77)*(ATL3:ATL54=AQD79)*(ATM3:ATM54="D"))+SUMPRODUCT((ATI3:ATI54=AQD78)*(ATL3:ATL54=AQD79)*(ATM3:ATM54="D"))</f>
        <v>0</v>
      </c>
      <c r="AQG79" s="385">
        <f ca="1">SUMPRODUCT((ATI3:ATI54=AQD79)*(ATL3:ATL54=AQD80)*(ATM3:ATM54="L"))+SUMPRODUCT((ATI3:ATI54=AQD79)*(ATL3:ATL54=AQD81)*(ATM3:ATM54="L"))+SUMPRODUCT((ATI3:ATI54=AQD79)*(ATL3:ATL54=AQD77)*(ATM3:ATM54="L"))+SUMPRODUCT((ATI3:ATI54=AQD79)*(ATL3:ATL54=AQD78)*(ATM3:ATM54="L"))+SUMPRODUCT((ATI3:ATI54=AQD80)*(ATL3:ATL54=AQD79)*(ATN3:ATN54="L"))+SUMPRODUCT((ATI3:ATI54=AQD81)*(ATL3:ATL54=AQD79)*(ATN3:ATN54="L"))+SUMPRODUCT((ATI3:ATI54=AQD77)*(ATL3:ATL54=AQD79)*(ATN3:ATN54="L"))+SUMPRODUCT((ATI3:ATI54=AQD78)*(ATL3:ATL54=AQD79)*(ATN3:ATN54="L"))</f>
        <v>0</v>
      </c>
      <c r="AQH79" s="385">
        <f ca="1">SUMPRODUCT((ATI3:ATI54=AQD79)*(ATL3:ATL54=AQD80)*ATJ3:ATJ54)+SUMPRODUCT((ATI3:ATI54=AQD79)*(ATL3:ATL54=AQD81)*ATJ3:ATJ54)+SUMPRODUCT((ATI3:ATI54=AQD79)*(ATL3:ATL54=AQD77)*ATJ3:ATJ54)+SUMPRODUCT((ATI3:ATI54=AQD79)*(ATL3:ATL54=AQD78)*ATJ3:ATJ54)+SUMPRODUCT((ATI3:ATI54=AQD80)*(ATL3:ATL54=AQD79)*ATK3:ATK54)+SUMPRODUCT((ATI3:ATI54=AQD81)*(ATL3:ATL54=AQD79)*ATK3:ATK54)+SUMPRODUCT((ATI3:ATI54=AQD77)*(ATL3:ATL54=AQD79)*ATK3:ATK54)+SUMPRODUCT((ATI3:ATI54=AQD78)*(ATL3:ATL54=AQD79)*ATK3:ATK54)</f>
        <v>0</v>
      </c>
      <c r="AQI79" s="385">
        <f ca="1">SUMPRODUCT((ATI3:ATI54=AQD79)*(ATL3:ATL54=AQD80)*ATK3:ATK54)+SUMPRODUCT((ATI3:ATI54=AQD79)*(ATL3:ATL54=AQD81)*ATK3:ATK54)+SUMPRODUCT((ATI3:ATI54=AQD79)*(ATL3:ATL54=AQD77)*ATK3:ATK54)+SUMPRODUCT((ATI3:ATI54=AQD79)*(ATL3:ATL54=AQD78)*ATK3:ATK54)+SUMPRODUCT((ATI3:ATI54=AQD80)*(ATL3:ATL54=AQD79)*ATJ3:ATJ54)+SUMPRODUCT((ATI3:ATI54=AQD81)*(ATL3:ATL54=AQD79)*ATJ3:ATJ54)+SUMPRODUCT((ATI3:ATI54=AQD77)*(ATL3:ATL54=AQD79)*ATJ3:ATJ54)+SUMPRODUCT((ATI3:ATI54=AQD78)*(ATL3:ATL54=AQD79)*ATJ3:ATJ54)</f>
        <v>0</v>
      </c>
      <c r="AQJ79" s="385">
        <f t="shared" ca="1" si="7031"/>
        <v>1000</v>
      </c>
      <c r="AQK79" s="385">
        <f t="shared" ca="1" si="7032"/>
        <v>0</v>
      </c>
      <c r="AQL79" s="385">
        <f ca="1">IF(AQD79&lt;&gt;"",VLOOKUP(AQD79,APK4:APQ52,7,FALSE),"")</f>
        <v>1000</v>
      </c>
      <c r="AQM79" s="385">
        <f ca="1">IF(AQD79&lt;&gt;"",VLOOKUP(AQD79,APK4:APQ52,5,FALSE),"")</f>
        <v>0</v>
      </c>
      <c r="AQN79" s="385">
        <f ca="1">IF(AQD79&lt;&gt;"",VLOOKUP(AQD79,APK4:APS52,9,FALSE),"")</f>
        <v>18</v>
      </c>
      <c r="AQO79" s="385">
        <f t="shared" ca="1" si="7033"/>
        <v>0</v>
      </c>
      <c r="AQP79" s="385">
        <f t="shared" ref="AQP79" ca="1" si="7361">IF(AQD79&lt;&gt;"",RANK(AQO79,AQO77:AQO80),"")</f>
        <v>1</v>
      </c>
      <c r="AQQ79" s="385">
        <f t="shared" ref="AQQ79" ca="1" si="7362">IF(AQD79&lt;&gt;"",SUMPRODUCT((AQO77:AQO80=AQO79)*(AQJ77:AQJ80&gt;AQJ79)),"")</f>
        <v>0</v>
      </c>
      <c r="AQR79" s="385">
        <f t="shared" ref="AQR79" ca="1" si="7363">IF(AQD79&lt;&gt;"",SUMPRODUCT((AQO77:AQO80=AQO79)*(AQJ77:AQJ80=AQJ79)*(AQH77:AQH80&gt;AQH79)),"")</f>
        <v>0</v>
      </c>
      <c r="AQS79" s="385">
        <f t="shared" ref="AQS79" ca="1" si="7364">IF(AQD79&lt;&gt;"",SUMPRODUCT((AQO77:AQO80=AQO79)*(AQJ77:AQJ80=AQJ79)*(AQH77:AQH80=AQH79)*(AQL77:AQL80&gt;AQL79)),"")</f>
        <v>0</v>
      </c>
      <c r="AQT79" s="385">
        <f t="shared" ref="AQT79" ca="1" si="7365">IF(AQD79&lt;&gt;"",SUMPRODUCT((AQO77:AQO80=AQO79)*(AQJ77:AQJ80=AQJ79)*(AQH77:AQH80=AQH79)*(AQL77:AQL80=AQL79)*(AQM77:AQM80&gt;AQM79)),"")</f>
        <v>0</v>
      </c>
      <c r="AQU79" s="385">
        <f t="shared" ref="AQU79" ca="1" si="7366">IF(AQD79&lt;&gt;"",SUMPRODUCT((AQO77:AQO80=AQO79)*(AQJ77:AQJ80=AQJ79)*(AQH77:AQH80=AQH79)*(AQL77:AQL80=AQL79)*(AQM77:AQM80=AQM79)*(AQN77:AQN80&gt;AQN79)),"")</f>
        <v>1</v>
      </c>
      <c r="AQV79" s="385">
        <f t="shared" ca="1" si="7040"/>
        <v>2</v>
      </c>
      <c r="AQW79" s="385" t="str">
        <f t="shared" ref="AQW79" ca="1" si="7367">IF(AQX27&lt;&gt;"",SUMPRODUCT((ARE25:ARE28=ARE27)*(ARD25:ARD28=ARD27)*(ARB25:ARB28=ARB27)*(ARC25:ARC28=ARC27)),"")</f>
        <v/>
      </c>
      <c r="AQX79" s="385" t="str">
        <f t="shared" ref="AQX79" ca="1" si="7368">IF(AND(AQW79&lt;&gt;"",AQW79&gt;1),AQX27,"")</f>
        <v/>
      </c>
      <c r="AQY79" s="385">
        <f ca="1">SUMPRODUCT((ATI3:ATI54=AQX79)*(ATL3:ATL54=AQX80)*(ATM3:ATM54="W"))+SUMPRODUCT((ATI3:ATI54=AQX79)*(ATL3:ATL54=AQX81)*(ATM3:ATM54="W"))+SUMPRODUCT((ATI3:ATI54=AQX79)*(ATL3:ATL54=AQX78)*(ATM3:ATM54="W"))+SUMPRODUCT((ATI3:ATI54=AQX80)*(ATL3:ATL54=AQX79)*(ATN3:ATN54="W"))+SUMPRODUCT((ATI3:ATI54=AQX81)*(ATL3:ATL54=AQX79)*(ATN3:ATN54="W"))+SUMPRODUCT((ATI3:ATI54=AQX78)*(ATL3:ATL54=AQX79)*(ATN3:ATN54="W"))</f>
        <v>0</v>
      </c>
      <c r="AQZ79" s="385">
        <f ca="1">SUMPRODUCT((ATI3:ATI54=AQX79)*(ATL3:ATL54=AQX80)*(ATM3:ATM54="D"))+SUMPRODUCT((ATI3:ATI54=AQX79)*(ATL3:ATL54=AQX81)*(ATM3:ATM54="D"))+SUMPRODUCT((ATI3:ATI54=AQX79)*(ATL3:ATL54=AQX78)*(ATM3:ATM54="D"))+SUMPRODUCT((ATI3:ATI54=AQX80)*(ATL3:ATL54=AQX79)*(ATM3:ATM54="D"))+SUMPRODUCT((ATI3:ATI54=AQX81)*(ATL3:ATL54=AQX79)*(ATM3:ATM54="D"))+SUMPRODUCT((ATI3:ATI54=AQX78)*(ATL3:ATL54=AQX79)*(ATM3:ATM54="D"))</f>
        <v>0</v>
      </c>
      <c r="ARA79" s="385">
        <f ca="1">SUMPRODUCT((ATI3:ATI54=AQX79)*(ATL3:ATL54=AQX80)*(ATM3:ATM54="L"))+SUMPRODUCT((ATI3:ATI54=AQX79)*(ATL3:ATL54=AQX81)*(ATM3:ATM54="L"))+SUMPRODUCT((ATI3:ATI54=AQX79)*(ATL3:ATL54=AQX78)*(ATM3:ATM54="L"))+SUMPRODUCT((ATI3:ATI54=AQX80)*(ATL3:ATL54=AQX79)*(ATN3:ATN54="L"))+SUMPRODUCT((ATI3:ATI54=AQX81)*(ATL3:ATL54=AQX79)*(ATN3:ATN54="L"))+SUMPRODUCT((ATI3:ATI54=AQX78)*(ATL3:ATL54=AQX79)*(ATN3:ATN54="L"))</f>
        <v>0</v>
      </c>
      <c r="ARB79" s="385">
        <f ca="1">SUMPRODUCT((ATI3:ATI54=AQX79)*(ATL3:ATL54=AQX80)*ATJ3:ATJ54)+SUMPRODUCT((ATI3:ATI54=AQX79)*(ATL3:ATL54=AQX81)*ATJ3:ATJ54)+SUMPRODUCT((ATI3:ATI54=AQX79)*(ATL3:ATL54=AQX77)*ATJ3:ATJ54)+SUMPRODUCT((ATI3:ATI54=AQX79)*(ATL3:ATL54=AQX78)*ATJ3:ATJ54)+SUMPRODUCT((ATI3:ATI54=AQX80)*(ATL3:ATL54=AQX79)*ATK3:ATK54)+SUMPRODUCT((ATI3:ATI54=AQX81)*(ATL3:ATL54=AQX79)*ATK3:ATK54)+SUMPRODUCT((ATI3:ATI54=AQX77)*(ATL3:ATL54=AQX79)*ATK3:ATK54)+SUMPRODUCT((ATI3:ATI54=AQX78)*(ATL3:ATL54=AQX79)*ATK3:ATK54)</f>
        <v>0</v>
      </c>
      <c r="ARC79" s="385">
        <f ca="1">SUMPRODUCT((ATI3:ATI54=AQX79)*(ATL3:ATL54=AQX80)*ATK3:ATK54)+SUMPRODUCT((ATI3:ATI54=AQX79)*(ATL3:ATL54=AQX81)*ATK3:ATK54)+SUMPRODUCT((ATI3:ATI54=AQX79)*(ATL3:ATL54=AQX77)*ATK3:ATK54)+SUMPRODUCT((ATI3:ATI54=AQX79)*(ATL3:ATL54=AQX78)*ATK3:ATK54)+SUMPRODUCT((ATI3:ATI54=AQX80)*(ATL3:ATL54=AQX79)*ATJ3:ATJ54)+SUMPRODUCT((ATI3:ATI54=AQX81)*(ATL3:ATL54=AQX79)*ATJ3:ATJ54)+SUMPRODUCT((ATI3:ATI54=AQX77)*(ATL3:ATL54=AQX79)*ATJ3:ATJ54)+SUMPRODUCT((ATI3:ATI54=AQX78)*(ATL3:ATL54=AQX79)*ATJ3:ATJ54)</f>
        <v>0</v>
      </c>
      <c r="ARD79" s="385">
        <f t="shared" ca="1" si="7219"/>
        <v>1000</v>
      </c>
      <c r="ARE79" s="385" t="str">
        <f t="shared" ca="1" si="7220"/>
        <v/>
      </c>
      <c r="ARF79" s="385" t="str">
        <f ca="1">IF(AQX79&lt;&gt;"",VLOOKUP(AQX79,APK4:APQ52,7,FALSE),"")</f>
        <v/>
      </c>
      <c r="ARG79" s="385" t="str">
        <f ca="1">IF(AQX79&lt;&gt;"",VLOOKUP(AQX79,APK4:APQ52,5,FALSE),"")</f>
        <v/>
      </c>
      <c r="ARH79" s="385" t="str">
        <f ca="1">IF(AQX79&lt;&gt;"",VLOOKUP(AQX79,APK4:APS52,9,FALSE),"")</f>
        <v/>
      </c>
      <c r="ARI79" s="385" t="str">
        <f t="shared" ca="1" si="7221"/>
        <v/>
      </c>
      <c r="ARJ79" s="385" t="str">
        <f t="shared" ref="ARJ79" ca="1" si="7369">IF(AQX79&lt;&gt;"",RANK(ARI79,ARI77:ARI80),"")</f>
        <v/>
      </c>
      <c r="ARK79" s="385" t="str">
        <f t="shared" ref="ARK79" ca="1" si="7370">IF(AQX79&lt;&gt;"",SUMPRODUCT((ARI77:ARI80=ARI79)*(ARD77:ARD80&gt;ARD79)),"")</f>
        <v/>
      </c>
      <c r="ARL79" s="385" t="str">
        <f t="shared" ref="ARL79" ca="1" si="7371">IF(AQX79&lt;&gt;"",SUMPRODUCT((ARI77:ARI80=ARI79)*(ARD77:ARD80=ARD79)*(ARB77:ARB80&gt;ARB79)),"")</f>
        <v/>
      </c>
      <c r="ARM79" s="385" t="str">
        <f t="shared" ref="ARM79" ca="1" si="7372">IF(AQX79&lt;&gt;"",SUMPRODUCT((ARI77:ARI80=ARI79)*(ARD77:ARD80=ARD79)*(ARB77:ARB80=ARB79)*(ARF77:ARF80&gt;ARF79)),"")</f>
        <v/>
      </c>
      <c r="ARN79" s="385" t="str">
        <f t="shared" ref="ARN79" ca="1" si="7373">IF(AQX79&lt;&gt;"",SUMPRODUCT((ARI77:ARI80=ARI79)*(ARD77:ARD80=ARD79)*(ARB77:ARB80=ARB79)*(ARF77:ARF80=ARF79)*(ARG77:ARG80&gt;ARG79)),"")</f>
        <v/>
      </c>
      <c r="ARO79" s="385" t="str">
        <f t="shared" ref="ARO79" ca="1" si="7374">IF(AQX79&lt;&gt;"",SUMPRODUCT((ARI77:ARI80=ARI79)*(ARD77:ARD80=ARD79)*(ARB77:ARB80=ARB79)*(ARF77:ARF80=ARF79)*(ARG77:ARG80=ARG79)*(ARH77:ARH80&gt;ARH79)),"")</f>
        <v/>
      </c>
      <c r="ARP79" s="385" t="str">
        <f t="shared" ca="1" si="7228"/>
        <v/>
      </c>
    </row>
    <row r="80" spans="10:1160" x14ac:dyDescent="0.25">
      <c r="J80" s="385">
        <f>IF(COUNTIF(J25:J28,4)=4,1,SUMPRODUCT((J25:J28=J28)*(I25:I28=I28)*(G25:G28&gt;G28))+1)</f>
        <v>1</v>
      </c>
      <c r="U80" s="385">
        <f>IF(V28&lt;&gt;"",SUMPRODUCT((AC25:AC28=AC28)*(AB25:AB28=AB28)*(Z25:Z28=Z28)*(AA25:AA28=AA28)),"")</f>
        <v>4</v>
      </c>
      <c r="V80" s="385" t="str">
        <f>IF(AND(U80&lt;&gt;"",U80&gt;1),V28,"")</f>
        <v>France</v>
      </c>
      <c r="W80" s="385">
        <f>SUMPRODUCT((DA3:DA54=V80)*(DD3:DD54=V81)*(DE3:DE54="W"))+SUMPRODUCT((DA3:DA54=V80)*(DD3:DD54=V77)*(DE3:DE54="W"))+SUMPRODUCT((DA3:DA54=V80)*(DD3:DD54=V78)*(DE3:DE54="W"))+SUMPRODUCT((DA3:DA54=V80)*(DD3:DD54=V79)*(DE3:DE54="W"))+SUMPRODUCT((DA3:DA54=V81)*(DD3:DD54=V80)*(DF3:DF54="W"))+SUMPRODUCT((DA3:DA54=V77)*(DD3:DD54=V80)*(DF3:DF54="W"))+SUMPRODUCT((DA3:DA54=V78)*(DD3:DD54=V80)*(DF3:DF54="W"))+SUMPRODUCT((DA3:DA54=V79)*(DD3:DD54=V80)*(DF3:DF54="W"))</f>
        <v>0</v>
      </c>
      <c r="X80" s="385">
        <f>SUMPRODUCT((DA3:DA54=V80)*(DD3:DD54=V81)*(DE3:DE54="D"))+SUMPRODUCT((DA3:DA54=V80)*(DD3:DD54=V77)*(DE3:DE54="D"))+SUMPRODUCT((DA3:DA54=V80)*(DD3:DD54=V78)*(DE3:DE54="D"))+SUMPRODUCT((DA3:DA54=V80)*(DD3:DD54=V79)*(DE3:DE54="D"))+SUMPRODUCT((DA3:DA54=V81)*(DD3:DD54=V80)*(DE3:DE54="D"))+SUMPRODUCT((DA3:DA54=V77)*(DD3:DD54=V80)*(DE3:DE54="D"))+SUMPRODUCT((DA3:DA54=V78)*(DD3:DD54=V80)*(DE3:DE54="D"))+SUMPRODUCT((DA3:DA54=V79)*(DD3:DD54=V80)*(DE3:DE54="D"))</f>
        <v>0</v>
      </c>
      <c r="Y80" s="385">
        <f>SUMPRODUCT((DA3:DA54=V80)*(DD3:DD54=V81)*(DE3:DE54="L"))+SUMPRODUCT((DA3:DA54=V80)*(DD3:DD54=V77)*(DE3:DE54="L"))+SUMPRODUCT((DA3:DA54=V80)*(DD3:DD54=V78)*(DE3:DE54="L"))+SUMPRODUCT((DA3:DA54=V80)*(DD3:DD54=V79)*(DE3:DE54="L"))+SUMPRODUCT((DA3:DA54=V81)*(DD3:DD54=V80)*(DF3:DF54="L"))+SUMPRODUCT((DA3:DA54=V77)*(DD3:DD54=V80)*(DF3:DF54="L"))+SUMPRODUCT((DA3:DA54=V78)*(DD3:DD54=V80)*(DF3:DF54="L"))+SUMPRODUCT((DA3:DA54=V79)*(DD3:DD54=V80)*(DF3:DF54="L"))</f>
        <v>0</v>
      </c>
      <c r="Z80" s="385">
        <f>SUMPRODUCT((DA3:DA54=V80)*(DD3:DD54=V81)*DB3:DB54)+SUMPRODUCT((DA3:DA54=V80)*(DD3:DD54=V77)*DB3:DB54)+SUMPRODUCT((DA3:DA54=V80)*(DD3:DD54=V78)*DB3:DB54)+SUMPRODUCT((DA3:DA54=V80)*(DD3:DD54=V79)*DB3:DB54)+SUMPRODUCT((DA3:DA54=V81)*(DD3:DD54=V80)*DC3:DC54)+SUMPRODUCT((DA3:DA54=V77)*(DD3:DD54=V80)*DC3:DC54)+SUMPRODUCT((DA3:DA54=V78)*(DD3:DD54=V80)*DC3:DC54)+SUMPRODUCT((DA3:DA54=V79)*(DD3:DD54=V80)*DC3:DC54)</f>
        <v>0</v>
      </c>
      <c r="AA80" s="385">
        <f>SUMPRODUCT((DA3:DA54=V80)*(DD3:DD54=V81)*DC3:DC54)+SUMPRODUCT((DA3:DA54=V80)*(DD3:DD54=V77)*DC3:DC54)+SUMPRODUCT((DA3:DA54=V80)*(DD3:DD54=V78)*DC3:DC54)+SUMPRODUCT((DA3:DA54=V80)*(DD3:DD54=V79)*DC3:DC54)+SUMPRODUCT((DA3:DA54=V81)*(DD3:DD54=V80)*DB3:DB54)+SUMPRODUCT((DA3:DA54=V77)*(DD3:DD54=V80)*DB3:DB54)+SUMPRODUCT((DA3:DA54=V78)*(DD3:DD54=V80)*DB3:DB54)+SUMPRODUCT((DA3:DA54=V79)*(DD3:DD54=V80)*DB3:DB54)</f>
        <v>0</v>
      </c>
      <c r="AB80" s="385">
        <f>Z80-AA80+1000</f>
        <v>1000</v>
      </c>
      <c r="AC80" s="385">
        <f t="shared" si="7041"/>
        <v>0</v>
      </c>
      <c r="AD80" s="385">
        <f>IF(V80&lt;&gt;"",VLOOKUP(V80,C4:I52,7,FALSE),"")</f>
        <v>1000</v>
      </c>
      <c r="AE80" s="385">
        <f>IF(V80&lt;&gt;"",VLOOKUP(V80,C4:I52,5,FALSE),"")</f>
        <v>0</v>
      </c>
      <c r="AF80" s="385">
        <f>IF(V80&lt;&gt;"",VLOOKUP(V80,C4:K52,9,FALSE),"")</f>
        <v>28</v>
      </c>
      <c r="AG80" s="385">
        <f t="shared" si="7042"/>
        <v>0</v>
      </c>
      <c r="AH80" s="385">
        <f>IF(V80&lt;&gt;"",RANK(AG80,AG77:AG80),"")</f>
        <v>1</v>
      </c>
      <c r="AI80" s="385">
        <f>IF(V80&lt;&gt;"",SUMPRODUCT((AG77:AG80=AG80)*(AB77:AB80&gt;AB80)),"")</f>
        <v>0</v>
      </c>
      <c r="AJ80" s="385">
        <f>IF(V80&lt;&gt;"",SUMPRODUCT((AG77:AG80=AG80)*(AB77:AB80=AB80)*(Z77:Z80&gt;Z80)),"")</f>
        <v>0</v>
      </c>
      <c r="AK80" s="385">
        <f>IF(V80&lt;&gt;"",SUMPRODUCT((AG77:AG80=AG80)*(AB77:AB80=AB80)*(Z77:Z80=Z80)*(AD77:AD80&gt;AD80)),"")</f>
        <v>0</v>
      </c>
      <c r="AL80" s="385">
        <f>IF(V80&lt;&gt;"",SUMPRODUCT((AG77:AG80=AG80)*(AB77:AB80=AB80)*(Z77:Z80=Z80)*(AD77:AD80=AD80)*(AE77:AE80&gt;AE80)),"")</f>
        <v>0</v>
      </c>
      <c r="AM80" s="385">
        <f>IF(V80&lt;&gt;"",SUMPRODUCT((AG77:AG80=AG80)*(AB77:AB80=AB80)*(Z77:Z80=Z80)*(AD77:AD80=AD80)*(AE77:AE80=AE80)*(AF77:AF80&gt;AF80)),"")</f>
        <v>0</v>
      </c>
      <c r="AN80" s="385">
        <f>IF(V80&lt;&gt;"",SUM(AH80:AM80),"")</f>
        <v>1</v>
      </c>
      <c r="AO80" s="385" t="str">
        <f>IF(AP28&lt;&gt;"",SUMPRODUCT((AW25:AW28=AW28)*(AV25:AV28=AV28)*(AT25:AT28=AT28)*(AU25:AU28=AU28)),"")</f>
        <v/>
      </c>
      <c r="AP80" s="385" t="str">
        <f>IF(AND(AO80&lt;&gt;"",AO80&gt;1),AP28,"")</f>
        <v/>
      </c>
      <c r="AQ80" s="385" t="str">
        <f>IF(AP80&lt;&gt;"",SUMPRODUCT((DA3:DA54=AP80)*(DD3:DD54=AP81)*(DE3:DE54="W"))+SUMPRODUCT((DA3:DA54=AP80)*(DD3:DD54=AP78)*(DE3:DE54="W"))+SUMPRODUCT((DA3:DA54=AP80)*(DD3:DD54=AP79)*(DE3:DE54="W"))+SUMPRODUCT((DA3:DA54=AP81)*(DD3:DD54=AP80)*(DF3:DF54="W"))+SUMPRODUCT((DA3:DA54=AP78)*(DD3:DD54=AP80)*(DF3:DF54="W"))+SUMPRODUCT((DA3:DA54=AP79)*(DD3:DD54=AP80)*(DF3:DF54="W")),"")</f>
        <v/>
      </c>
      <c r="AR80" s="385" t="str">
        <f>IF(AP80&lt;&gt;"",SUMPRODUCT((DA3:DA54=AP80)*(DD3:DD54=AP81)*(DE3:DE54="D"))+SUMPRODUCT((DA3:DA54=AP80)*(DD3:DD54=AP78)*(DE3:DE54="D"))+SUMPRODUCT((DA3:DA54=AP80)*(DD3:DD54=AP79)*(DE3:DE54="D"))+SUMPRODUCT((DA3:DA54=AP81)*(DD3:DD54=AP80)*(DE3:DE54="D"))+SUMPRODUCT((DA3:DA54=AP78)*(DD3:DD54=AP80)*(DE3:DE54="D"))+SUMPRODUCT((DA3:DA54=AP79)*(DD3:DD54=AP80)*(DE3:DE54="D")),"")</f>
        <v/>
      </c>
      <c r="AS80" s="385" t="str">
        <f>IF(AP80&lt;&gt;"",SUMPRODUCT((DA3:DA54=AP80)*(DD3:DD54=AP81)*(DE3:DE54="L"))+SUMPRODUCT((DA3:DA54=AP80)*(DD3:DD54=AP78)*(DE3:DE54="L"))+SUMPRODUCT((DA3:DA54=AP80)*(DD3:DD54=AP79)*(DE3:DE54="L"))+SUMPRODUCT((DA3:DA54=AP81)*(DD3:DD54=AP80)*(DF3:DF54="L"))+SUMPRODUCT((DA3:DA54=AP78)*(DD3:DD54=AP80)*(DF3:DF54="L"))+SUMPRODUCT((DA3:DA54=AP79)*(DD3:DD54=AP80)*(DF3:DF54="L")),"")</f>
        <v/>
      </c>
      <c r="AT80" s="385">
        <f>SUMPRODUCT((DA3:DA54=AP80)*(DD3:DD54=AP81)*DB3:DB54)+SUMPRODUCT((DA3:DA54=AP80)*(DD3:DD54=AP77)*DB3:DB54)+SUMPRODUCT((DA3:DA54=AP80)*(DD3:DD54=AP78)*DB3:DB54)+SUMPRODUCT((DA3:DA54=AP80)*(DD3:DD54=AP79)*DB3:DB54)+SUMPRODUCT((DA3:DA54=AP81)*(DD3:DD54=AP80)*DC3:DC54)+SUMPRODUCT((DA3:DA54=AP77)*(DD3:DD54=AP80)*DC3:DC54)+SUMPRODUCT((DA3:DA54=AP78)*(DD3:DD54=AP80)*DC3:DC54)+SUMPRODUCT((DA3:DA54=AP79)*(DD3:DD54=AP80)*DC3:DC54)</f>
        <v>0</v>
      </c>
      <c r="AU80" s="385">
        <f>SUMPRODUCT((DA3:DA54=AP80)*(DD3:DD54=AP81)*DC3:DC54)+SUMPRODUCT((DA3:DA54=AP80)*(DD3:DD54=AP77)*DC3:DC54)+SUMPRODUCT((DA3:DA54=AP80)*(DD3:DD54=AP78)*DC3:DC54)+SUMPRODUCT((DA3:DA54=AP80)*(DD3:DD54=AP79)*DC3:DC54)+SUMPRODUCT((DA3:DA54=AP81)*(DD3:DD54=AP80)*DB3:DB54)+SUMPRODUCT((DA3:DA54=AP77)*(DD3:DD54=AP80)*DB3:DB54)+SUMPRODUCT((DA3:DA54=AP78)*(DD3:DD54=AP80)*DB3:DB54)+SUMPRODUCT((DA3:DA54=AP79)*(DD3:DD54=AP80)*DB3:DB54)</f>
        <v>0</v>
      </c>
      <c r="AV80" s="385">
        <f>AT80-AU80+1000</f>
        <v>1000</v>
      </c>
      <c r="AW80" s="385" t="str">
        <f t="shared" si="7043"/>
        <v/>
      </c>
      <c r="AX80" s="385" t="str">
        <f>IF(AP80&lt;&gt;"",VLOOKUP(AP80,C4:I52,7,FALSE),"")</f>
        <v/>
      </c>
      <c r="AY80" s="385" t="str">
        <f>IF(AP80&lt;&gt;"",VLOOKUP(AP80,C4:I52,5,FALSE),"")</f>
        <v/>
      </c>
      <c r="AZ80" s="385" t="str">
        <f>IF(AP80&lt;&gt;"",VLOOKUP(AP80,C4:K52,9,FALSE),"")</f>
        <v/>
      </c>
      <c r="BA80" s="385" t="str">
        <f t="shared" si="7044"/>
        <v/>
      </c>
      <c r="BB80" s="385" t="str">
        <f>IF(AP80&lt;&gt;"",RANK(BA80,BA77:BA80),"")</f>
        <v/>
      </c>
      <c r="BC80" s="385" t="str">
        <f>IF(AP80&lt;&gt;"",SUMPRODUCT((BA77:BA80=BA80)*(AV77:AV80&gt;AV80)),"")</f>
        <v/>
      </c>
      <c r="BD80" s="385" t="str">
        <f>IF(AP80&lt;&gt;"",SUMPRODUCT((BA77:BA80=BA80)*(AV77:AV80=AV80)*(AT77:AT80&gt;AT80)),"")</f>
        <v/>
      </c>
      <c r="BE80" s="385" t="str">
        <f>IF(AP80&lt;&gt;"",SUMPRODUCT((BA77:BA80=BA80)*(AV77:AV80=AV80)*(AT77:AT80=AT80)*(AX77:AX80&gt;AX80)),"")</f>
        <v/>
      </c>
      <c r="BF80" s="385" t="str">
        <f>IF(AP80&lt;&gt;"",SUMPRODUCT((BA77:BA80=BA80)*(AV77:AV80=AV80)*(AT77:AT80=AT80)*(AX77:AX80=AX80)*(AY77:AY80&gt;AY80)),"")</f>
        <v/>
      </c>
      <c r="BG80" s="385" t="str">
        <f>IF(AP80&lt;&gt;"",SUMPRODUCT((BA77:BA80=BA80)*(AV77:AV80=AV80)*(AT77:AT80=AT80)*(AX77:AX80=AX80)*(AY77:AY80=AY80)*(AZ77:AZ80&gt;AZ80)),"")</f>
        <v/>
      </c>
      <c r="BH80" s="385" t="str">
        <f t="shared" si="7229"/>
        <v/>
      </c>
      <c r="DP80" s="385">
        <f ca="1">IF(COUNTIF(DP25:DP28,4)=4,1,SUMPRODUCT((DP25:DP28=DP28)*(DO25:DO28=DO28)*(DM25:DM28&gt;DM28))+1)</f>
        <v>1</v>
      </c>
      <c r="EA80" s="385">
        <f ca="1">IF(EB28&lt;&gt;"",SUMPRODUCT((EI25:EI28=EI28)*(EH25:EH28=EH28)*(EF25:EF28=EF28)*(EG25:EG28=EG28)),"")</f>
        <v>4</v>
      </c>
      <c r="EB80" s="385" t="str">
        <f ca="1">IF(AND(EA80&lt;&gt;"",EA80&gt;1),EB28,"")</f>
        <v>France</v>
      </c>
      <c r="EC80" s="385">
        <f ca="1">SUMPRODUCT((HG3:HG54=EB80)*(HJ3:HJ54=EB81)*(HK3:HK54="W"))+SUMPRODUCT((HG3:HG54=EB80)*(HJ3:HJ54=EB77)*(HK3:HK54="W"))+SUMPRODUCT((HG3:HG54=EB80)*(HJ3:HJ54=EB78)*(HK3:HK54="W"))+SUMPRODUCT((HG3:HG54=EB80)*(HJ3:HJ54=EB79)*(HK3:HK54="W"))+SUMPRODUCT((HG3:HG54=EB81)*(HJ3:HJ54=EB80)*(HL3:HL54="W"))+SUMPRODUCT((HG3:HG54=EB77)*(HJ3:HJ54=EB80)*(HL3:HL54="W"))+SUMPRODUCT((HG3:HG54=EB78)*(HJ3:HJ54=EB80)*(HL3:HL54="W"))+SUMPRODUCT((HG3:HG54=EB79)*(HJ3:HJ54=EB80)*(HL3:HL54="W"))</f>
        <v>0</v>
      </c>
      <c r="ED80" s="385">
        <f ca="1">SUMPRODUCT((HG3:HG54=EB80)*(HJ3:HJ54=EB81)*(HK3:HK54="D"))+SUMPRODUCT((HG3:HG54=EB80)*(HJ3:HJ54=EB77)*(HK3:HK54="D"))+SUMPRODUCT((HG3:HG54=EB80)*(HJ3:HJ54=EB78)*(HK3:HK54="D"))+SUMPRODUCT((HG3:HG54=EB80)*(HJ3:HJ54=EB79)*(HK3:HK54="D"))+SUMPRODUCT((HG3:HG54=EB81)*(HJ3:HJ54=EB80)*(HK3:HK54="D"))+SUMPRODUCT((HG3:HG54=EB77)*(HJ3:HJ54=EB80)*(HK3:HK54="D"))+SUMPRODUCT((HG3:HG54=EB78)*(HJ3:HJ54=EB80)*(HK3:HK54="D"))+SUMPRODUCT((HG3:HG54=EB79)*(HJ3:HJ54=EB80)*(HK3:HK54="D"))</f>
        <v>0</v>
      </c>
      <c r="EE80" s="385">
        <f ca="1">SUMPRODUCT((HG3:HG54=EB80)*(HJ3:HJ54=EB81)*(HK3:HK54="L"))+SUMPRODUCT((HG3:HG54=EB80)*(HJ3:HJ54=EB77)*(HK3:HK54="L"))+SUMPRODUCT((HG3:HG54=EB80)*(HJ3:HJ54=EB78)*(HK3:HK54="L"))+SUMPRODUCT((HG3:HG54=EB80)*(HJ3:HJ54=EB79)*(HK3:HK54="L"))+SUMPRODUCT((HG3:HG54=EB81)*(HJ3:HJ54=EB80)*(HL3:HL54="L"))+SUMPRODUCT((HG3:HG54=EB77)*(HJ3:HJ54=EB80)*(HL3:HL54="L"))+SUMPRODUCT((HG3:HG54=EB78)*(HJ3:HJ54=EB80)*(HL3:HL54="L"))+SUMPRODUCT((HG3:HG54=EB79)*(HJ3:HJ54=EB80)*(HL3:HL54="L"))</f>
        <v>0</v>
      </c>
      <c r="EF80" s="385">
        <f ca="1">SUMPRODUCT((HG3:HG54=EB80)*(HJ3:HJ54=EB81)*HH3:HH54)+SUMPRODUCT((HG3:HG54=EB80)*(HJ3:HJ54=EB77)*HH3:HH54)+SUMPRODUCT((HG3:HG54=EB80)*(HJ3:HJ54=EB78)*HH3:HH54)+SUMPRODUCT((HG3:HG54=EB80)*(HJ3:HJ54=EB79)*HH3:HH54)+SUMPRODUCT((HG3:HG54=EB81)*(HJ3:HJ54=EB80)*HI3:HI54)+SUMPRODUCT((HG3:HG54=EB77)*(HJ3:HJ54=EB80)*HI3:HI54)+SUMPRODUCT((HG3:HG54=EB78)*(HJ3:HJ54=EB80)*HI3:HI54)+SUMPRODUCT((HG3:HG54=EB79)*(HJ3:HJ54=EB80)*HI3:HI54)</f>
        <v>0</v>
      </c>
      <c r="EG80" s="385">
        <f ca="1">SUMPRODUCT((HG3:HG54=EB80)*(HJ3:HJ54=EB81)*HI3:HI54)+SUMPRODUCT((HG3:HG54=EB80)*(HJ3:HJ54=EB77)*HI3:HI54)+SUMPRODUCT((HG3:HG54=EB80)*(HJ3:HJ54=EB78)*HI3:HI54)+SUMPRODUCT((HG3:HG54=EB80)*(HJ3:HJ54=EB79)*HI3:HI54)+SUMPRODUCT((HG3:HG54=EB81)*(HJ3:HJ54=EB80)*HH3:HH54)+SUMPRODUCT((HG3:HG54=EB77)*(HJ3:HJ54=EB80)*HH3:HH54)+SUMPRODUCT((HG3:HG54=EB78)*(HJ3:HJ54=EB80)*HH3:HH54)+SUMPRODUCT((HG3:HG54=EB79)*(HJ3:HJ54=EB80)*HH3:HH54)</f>
        <v>0</v>
      </c>
      <c r="EH80" s="385">
        <f ca="1">EF80-EG80+1000</f>
        <v>1000</v>
      </c>
      <c r="EI80" s="385">
        <f t="shared" ca="1" si="7045"/>
        <v>0</v>
      </c>
      <c r="EJ80" s="385">
        <f ca="1">IF(EB80&lt;&gt;"",VLOOKUP(EB80,DI4:DO52,7,FALSE),"")</f>
        <v>1000</v>
      </c>
      <c r="EK80" s="385">
        <f ca="1">IF(EB80&lt;&gt;"",VLOOKUP(EB80,DI4:DO52,5,FALSE),"")</f>
        <v>0</v>
      </c>
      <c r="EL80" s="385">
        <f ca="1">IF(EB80&lt;&gt;"",VLOOKUP(EB80,DI4:DQ52,9,FALSE),"")</f>
        <v>28</v>
      </c>
      <c r="EM80" s="385">
        <f t="shared" ca="1" si="7046"/>
        <v>0</v>
      </c>
      <c r="EN80" s="385">
        <f ca="1">IF(EB80&lt;&gt;"",RANK(EM80,EM77:EM80),"")</f>
        <v>1</v>
      </c>
      <c r="EO80" s="385">
        <f ca="1">IF(EB80&lt;&gt;"",SUMPRODUCT((EM77:EM80=EM80)*(EH77:EH80&gt;EH80)),"")</f>
        <v>0</v>
      </c>
      <c r="EP80" s="385">
        <f ca="1">IF(EB80&lt;&gt;"",SUMPRODUCT((EM77:EM80=EM80)*(EH77:EH80=EH80)*(EF77:EF80&gt;EF80)),"")</f>
        <v>0</v>
      </c>
      <c r="EQ80" s="385">
        <f ca="1">IF(EB80&lt;&gt;"",SUMPRODUCT((EM77:EM80=EM80)*(EH77:EH80=EH80)*(EF77:EF80=EF80)*(EJ77:EJ80&gt;EJ80)),"")</f>
        <v>0</v>
      </c>
      <c r="ER80" s="385">
        <f ca="1">IF(EB80&lt;&gt;"",SUMPRODUCT((EM77:EM80=EM80)*(EH77:EH80=EH80)*(EF77:EF80=EF80)*(EJ77:EJ80=EJ80)*(EK77:EK80&gt;EK80)),"")</f>
        <v>0</v>
      </c>
      <c r="ES80" s="385">
        <f ca="1">IF(EB80&lt;&gt;"",SUMPRODUCT((EM77:EM80=EM80)*(EH77:EH80=EH80)*(EF77:EF80=EF80)*(EJ77:EJ80=EJ80)*(EK77:EK80=EK80)*(EL77:EL80&gt;EL80)),"")</f>
        <v>0</v>
      </c>
      <c r="ET80" s="385">
        <f ca="1">IF(EB80&lt;&gt;"",SUM(EN80:ES80),"")</f>
        <v>1</v>
      </c>
      <c r="EU80" s="385" t="str">
        <f ca="1">IF(EV28&lt;&gt;"",SUMPRODUCT((FC25:FC28=FC28)*(FB25:FB28=FB28)*(EZ25:EZ28=EZ28)*(FA25:FA28=FA28)),"")</f>
        <v/>
      </c>
      <c r="EV80" s="385" t="str">
        <f ca="1">IF(AND(EU80&lt;&gt;"",EU80&gt;1),EV28,"")</f>
        <v/>
      </c>
      <c r="EW80" s="385" t="str">
        <f ca="1">IF(EV80&lt;&gt;"",SUMPRODUCT((HG3:HG54=EV80)*(HJ3:HJ54=EV81)*(HK3:HK54="W"))+SUMPRODUCT((HG3:HG54=EV80)*(HJ3:HJ54=EV78)*(HK3:HK54="W"))+SUMPRODUCT((HG3:HG54=EV80)*(HJ3:HJ54=EV79)*(HK3:HK54="W"))+SUMPRODUCT((HG3:HG54=EV81)*(HJ3:HJ54=EV80)*(HL3:HL54="W"))+SUMPRODUCT((HG3:HG54=EV78)*(HJ3:HJ54=EV80)*(HL3:HL54="W"))+SUMPRODUCT((HG3:HG54=EV79)*(HJ3:HJ54=EV80)*(HL3:HL54="W")),"")</f>
        <v/>
      </c>
      <c r="EX80" s="385" t="str">
        <f ca="1">IF(EV80&lt;&gt;"",SUMPRODUCT((HG3:HG54=EV80)*(HJ3:HJ54=EV81)*(HK3:HK54="D"))+SUMPRODUCT((HG3:HG54=EV80)*(HJ3:HJ54=EV78)*(HK3:HK54="D"))+SUMPRODUCT((HG3:HG54=EV80)*(HJ3:HJ54=EV79)*(HK3:HK54="D"))+SUMPRODUCT((HG3:HG54=EV81)*(HJ3:HJ54=EV80)*(HK3:HK54="D"))+SUMPRODUCT((HG3:HG54=EV78)*(HJ3:HJ54=EV80)*(HK3:HK54="D"))+SUMPRODUCT((HG3:HG54=EV79)*(HJ3:HJ54=EV80)*(HK3:HK54="D")),"")</f>
        <v/>
      </c>
      <c r="EY80" s="385" t="str">
        <f ca="1">IF(EV80&lt;&gt;"",SUMPRODUCT((HG3:HG54=EV80)*(HJ3:HJ54=EV81)*(HK3:HK54="L"))+SUMPRODUCT((HG3:HG54=EV80)*(HJ3:HJ54=EV78)*(HK3:HK54="L"))+SUMPRODUCT((HG3:HG54=EV80)*(HJ3:HJ54=EV79)*(HK3:HK54="L"))+SUMPRODUCT((HG3:HG54=EV81)*(HJ3:HJ54=EV80)*(HL3:HL54="L"))+SUMPRODUCT((HG3:HG54=EV78)*(HJ3:HJ54=EV80)*(HL3:HL54="L"))+SUMPRODUCT((HG3:HG54=EV79)*(HJ3:HJ54=EV80)*(HL3:HL54="L")),"")</f>
        <v/>
      </c>
      <c r="EZ80" s="385">
        <f ca="1">SUMPRODUCT((HG3:HG54=EV80)*(HJ3:HJ54=EV81)*HH3:HH54)+SUMPRODUCT((HG3:HG54=EV80)*(HJ3:HJ54=EV77)*HH3:HH54)+SUMPRODUCT((HG3:HG54=EV80)*(HJ3:HJ54=EV78)*HH3:HH54)+SUMPRODUCT((HG3:HG54=EV80)*(HJ3:HJ54=EV79)*HH3:HH54)+SUMPRODUCT((HG3:HG54=EV81)*(HJ3:HJ54=EV80)*HI3:HI54)+SUMPRODUCT((HG3:HG54=EV77)*(HJ3:HJ54=EV80)*HI3:HI54)+SUMPRODUCT((HG3:HG54=EV78)*(HJ3:HJ54=EV80)*HI3:HI54)+SUMPRODUCT((HG3:HG54=EV79)*(HJ3:HJ54=EV80)*HI3:HI54)</f>
        <v>0</v>
      </c>
      <c r="FA80" s="385">
        <f ca="1">SUMPRODUCT((HG3:HG54=EV80)*(HJ3:HJ54=EV81)*HI3:HI54)+SUMPRODUCT((HG3:HG54=EV80)*(HJ3:HJ54=EV77)*HI3:HI54)+SUMPRODUCT((HG3:HG54=EV80)*(HJ3:HJ54=EV78)*HI3:HI54)+SUMPRODUCT((HG3:HG54=EV80)*(HJ3:HJ54=EV79)*HI3:HI54)+SUMPRODUCT((HG3:HG54=EV81)*(HJ3:HJ54=EV80)*HH3:HH54)+SUMPRODUCT((HG3:HG54=EV77)*(HJ3:HJ54=EV80)*HH3:HH54)+SUMPRODUCT((HG3:HG54=EV78)*(HJ3:HJ54=EV80)*HH3:HH54)+SUMPRODUCT((HG3:HG54=EV79)*(HJ3:HJ54=EV80)*HH3:HH54)</f>
        <v>0</v>
      </c>
      <c r="FB80" s="385">
        <f ca="1">EZ80-FA80+1000</f>
        <v>1000</v>
      </c>
      <c r="FC80" s="385" t="str">
        <f t="shared" ca="1" si="7047"/>
        <v/>
      </c>
      <c r="FD80" s="385" t="str">
        <f ca="1">IF(EV80&lt;&gt;"",VLOOKUP(EV80,DI4:DO52,7,FALSE),"")</f>
        <v/>
      </c>
      <c r="FE80" s="385" t="str">
        <f ca="1">IF(EV80&lt;&gt;"",VLOOKUP(EV80,DI4:DO52,5,FALSE),"")</f>
        <v/>
      </c>
      <c r="FF80" s="385" t="str">
        <f ca="1">IF(EV80&lt;&gt;"",VLOOKUP(EV80,DI4:DQ52,9,FALSE),"")</f>
        <v/>
      </c>
      <c r="FG80" s="385" t="str">
        <f t="shared" ca="1" si="7048"/>
        <v/>
      </c>
      <c r="FH80" s="385" t="str">
        <f ca="1">IF(EV80&lt;&gt;"",RANK(FG80,FG77:FG80),"")</f>
        <v/>
      </c>
      <c r="FI80" s="385" t="str">
        <f ca="1">IF(EV80&lt;&gt;"",SUMPRODUCT((FG77:FG80=FG80)*(FB77:FB80&gt;FB80)),"")</f>
        <v/>
      </c>
      <c r="FJ80" s="385" t="str">
        <f ca="1">IF(EV80&lt;&gt;"",SUMPRODUCT((FG77:FG80=FG80)*(FB77:FB80=FB80)*(EZ77:EZ80&gt;EZ80)),"")</f>
        <v/>
      </c>
      <c r="FK80" s="385" t="str">
        <f ca="1">IF(EV80&lt;&gt;"",SUMPRODUCT((FG77:FG80=FG80)*(FB77:FB80=FB80)*(EZ77:EZ80=EZ80)*(FD77:FD80&gt;FD80)),"")</f>
        <v/>
      </c>
      <c r="FL80" s="385" t="str">
        <f ca="1">IF(EV80&lt;&gt;"",SUMPRODUCT((FG77:FG80=FG80)*(FB77:FB80=FB80)*(EZ77:EZ80=EZ80)*(FD77:FD80=FD80)*(FE77:FE80&gt;FE80)),"")</f>
        <v/>
      </c>
      <c r="FM80" s="385" t="str">
        <f ca="1">IF(EV80&lt;&gt;"",SUMPRODUCT((FG77:FG80=FG80)*(FB77:FB80=FB80)*(EZ77:EZ80=EZ80)*(FD77:FD80=FD80)*(FE77:FE80=FE80)*(FF77:FF80&gt;FF80)),"")</f>
        <v/>
      </c>
      <c r="FN80" s="385" t="str">
        <f t="shared" ca="1" si="7230"/>
        <v/>
      </c>
      <c r="HV80" s="385">
        <f ca="1">IF(COUNTIF(HV25:HV28,4)=4,1,SUMPRODUCT((HV25:HV28=HV28)*(HU25:HU28=HU28)*(HS25:HS28&gt;HS28))+1)</f>
        <v>1</v>
      </c>
      <c r="IG80" s="385">
        <f t="shared" ref="IG80" ca="1" si="7375">IF(IH28&lt;&gt;"",SUMPRODUCT((IO25:IO28=IO28)*(IN25:IN28=IN28)*(IL25:IL28=IL28)*(IM25:IM28=IM28)),"")</f>
        <v>4</v>
      </c>
      <c r="IH80" s="385" t="str">
        <f t="shared" ref="IH80" ca="1" si="7376">IF(AND(IG80&lt;&gt;"",IG80&gt;1),IH28,"")</f>
        <v>France</v>
      </c>
      <c r="II80" s="385">
        <f ca="1">SUMPRODUCT((LM3:LM54=IH80)*(LP3:LP54=IH81)*(LQ3:LQ54="W"))+SUMPRODUCT((LM3:LM54=IH80)*(LP3:LP54=IH77)*(LQ3:LQ54="W"))+SUMPRODUCT((LM3:LM54=IH80)*(LP3:LP54=IH78)*(LQ3:LQ54="W"))+SUMPRODUCT((LM3:LM54=IH80)*(LP3:LP54=IH79)*(LQ3:LQ54="W"))+SUMPRODUCT((LM3:LM54=IH81)*(LP3:LP54=IH80)*(LR3:LR54="W"))+SUMPRODUCT((LM3:LM54=IH77)*(LP3:LP54=IH80)*(LR3:LR54="W"))+SUMPRODUCT((LM3:LM54=IH78)*(LP3:LP54=IH80)*(LR3:LR54="W"))+SUMPRODUCT((LM3:LM54=IH79)*(LP3:LP54=IH80)*(LR3:LR54="W"))</f>
        <v>0</v>
      </c>
      <c r="IJ80" s="385">
        <f ca="1">SUMPRODUCT((LM3:LM54=IH80)*(LP3:LP54=IH81)*(LQ3:LQ54="D"))+SUMPRODUCT((LM3:LM54=IH80)*(LP3:LP54=IH77)*(LQ3:LQ54="D"))+SUMPRODUCT((LM3:LM54=IH80)*(LP3:LP54=IH78)*(LQ3:LQ54="D"))+SUMPRODUCT((LM3:LM54=IH80)*(LP3:LP54=IH79)*(LQ3:LQ54="D"))+SUMPRODUCT((LM3:LM54=IH81)*(LP3:LP54=IH80)*(LQ3:LQ54="D"))+SUMPRODUCT((LM3:LM54=IH77)*(LP3:LP54=IH80)*(LQ3:LQ54="D"))+SUMPRODUCT((LM3:LM54=IH78)*(LP3:LP54=IH80)*(LQ3:LQ54="D"))+SUMPRODUCT((LM3:LM54=IH79)*(LP3:LP54=IH80)*(LQ3:LQ54="D"))</f>
        <v>0</v>
      </c>
      <c r="IK80" s="385">
        <f ca="1">SUMPRODUCT((LM3:LM54=IH80)*(LP3:LP54=IH81)*(LQ3:LQ54="L"))+SUMPRODUCT((LM3:LM54=IH80)*(LP3:LP54=IH77)*(LQ3:LQ54="L"))+SUMPRODUCT((LM3:LM54=IH80)*(LP3:LP54=IH78)*(LQ3:LQ54="L"))+SUMPRODUCT((LM3:LM54=IH80)*(LP3:LP54=IH79)*(LQ3:LQ54="L"))+SUMPRODUCT((LM3:LM54=IH81)*(LP3:LP54=IH80)*(LR3:LR54="L"))+SUMPRODUCT((LM3:LM54=IH77)*(LP3:LP54=IH80)*(LR3:LR54="L"))+SUMPRODUCT((LM3:LM54=IH78)*(LP3:LP54=IH80)*(LR3:LR54="L"))+SUMPRODUCT((LM3:LM54=IH79)*(LP3:LP54=IH80)*(LR3:LR54="L"))</f>
        <v>0</v>
      </c>
      <c r="IL80" s="385">
        <f ca="1">SUMPRODUCT((LM3:LM54=IH80)*(LP3:LP54=IH81)*LN3:LN54)+SUMPRODUCT((LM3:LM54=IH80)*(LP3:LP54=IH77)*LN3:LN54)+SUMPRODUCT((LM3:LM54=IH80)*(LP3:LP54=IH78)*LN3:LN54)+SUMPRODUCT((LM3:LM54=IH80)*(LP3:LP54=IH79)*LN3:LN54)+SUMPRODUCT((LM3:LM54=IH81)*(LP3:LP54=IH80)*LO3:LO54)+SUMPRODUCT((LM3:LM54=IH77)*(LP3:LP54=IH80)*LO3:LO54)+SUMPRODUCT((LM3:LM54=IH78)*(LP3:LP54=IH80)*LO3:LO54)+SUMPRODUCT((LM3:LM54=IH79)*(LP3:LP54=IH80)*LO3:LO54)</f>
        <v>0</v>
      </c>
      <c r="IM80" s="385">
        <f ca="1">SUMPRODUCT((LM3:LM54=IH80)*(LP3:LP54=IH81)*LO3:LO54)+SUMPRODUCT((LM3:LM54=IH80)*(LP3:LP54=IH77)*LO3:LO54)+SUMPRODUCT((LM3:LM54=IH80)*(LP3:LP54=IH78)*LO3:LO54)+SUMPRODUCT((LM3:LM54=IH80)*(LP3:LP54=IH79)*LO3:LO54)+SUMPRODUCT((LM3:LM54=IH81)*(LP3:LP54=IH80)*LN3:LN54)+SUMPRODUCT((LM3:LM54=IH77)*(LP3:LP54=IH80)*LN3:LN54)+SUMPRODUCT((LM3:LM54=IH78)*(LP3:LP54=IH80)*LN3:LN54)+SUMPRODUCT((LM3:LM54=IH79)*(LP3:LP54=IH80)*LN3:LN54)</f>
        <v>0</v>
      </c>
      <c r="IN80" s="385">
        <f t="shared" ca="1" si="6935"/>
        <v>1000</v>
      </c>
      <c r="IO80" s="385">
        <f t="shared" ca="1" si="6936"/>
        <v>0</v>
      </c>
      <c r="IP80" s="385">
        <f ca="1">IF(IH80&lt;&gt;"",VLOOKUP(IH80,HO4:HU52,7,FALSE),"")</f>
        <v>1000</v>
      </c>
      <c r="IQ80" s="385">
        <f ca="1">IF(IH80&lt;&gt;"",VLOOKUP(IH80,HO4:HU52,5,FALSE),"")</f>
        <v>0</v>
      </c>
      <c r="IR80" s="385">
        <f ca="1">IF(IH80&lt;&gt;"",VLOOKUP(IH80,HO4:HW52,9,FALSE),"")</f>
        <v>28</v>
      </c>
      <c r="IS80" s="385">
        <f t="shared" ca="1" si="6937"/>
        <v>0</v>
      </c>
      <c r="IT80" s="385">
        <f t="shared" ref="IT80" ca="1" si="7377">IF(IH80&lt;&gt;"",RANK(IS80,IS77:IS80),"")</f>
        <v>1</v>
      </c>
      <c r="IU80" s="385">
        <f t="shared" ref="IU80" ca="1" si="7378">IF(IH80&lt;&gt;"",SUMPRODUCT((IS77:IS80=IS80)*(IN77:IN80&gt;IN80)),"")</f>
        <v>0</v>
      </c>
      <c r="IV80" s="385">
        <f t="shared" ref="IV80" ca="1" si="7379">IF(IH80&lt;&gt;"",SUMPRODUCT((IS77:IS80=IS80)*(IN77:IN80=IN80)*(IL77:IL80&gt;IL80)),"")</f>
        <v>0</v>
      </c>
      <c r="IW80" s="385">
        <f t="shared" ref="IW80" ca="1" si="7380">IF(IH80&lt;&gt;"",SUMPRODUCT((IS77:IS80=IS80)*(IN77:IN80=IN80)*(IL77:IL80=IL80)*(IP77:IP80&gt;IP80)),"")</f>
        <v>0</v>
      </c>
      <c r="IX80" s="385">
        <f t="shared" ref="IX80" ca="1" si="7381">IF(IH80&lt;&gt;"",SUMPRODUCT((IS77:IS80=IS80)*(IN77:IN80=IN80)*(IL77:IL80=IL80)*(IP77:IP80=IP80)*(IQ77:IQ80&gt;IQ80)),"")</f>
        <v>0</v>
      </c>
      <c r="IY80" s="385">
        <f t="shared" ref="IY80" ca="1" si="7382">IF(IH80&lt;&gt;"",SUMPRODUCT((IS77:IS80=IS80)*(IN77:IN80=IN80)*(IL77:IL80=IL80)*(IP77:IP80=IP80)*(IQ77:IQ80=IQ80)*(IR77:IR80&gt;IR80)),"")</f>
        <v>0</v>
      </c>
      <c r="IZ80" s="385">
        <f t="shared" ca="1" si="6944"/>
        <v>1</v>
      </c>
      <c r="JA80" s="385" t="str">
        <f t="shared" ref="JA80" ca="1" si="7383">IF(JB28&lt;&gt;"",SUMPRODUCT((JI25:JI28=JI28)*(JH25:JH28=JH28)*(JF25:JF28=JF28)*(JG25:JG28=JG28)),"")</f>
        <v/>
      </c>
      <c r="JB80" s="385" t="str">
        <f t="shared" ref="JB80" ca="1" si="7384">IF(AND(JA80&lt;&gt;"",JA80&gt;1),JB28,"")</f>
        <v/>
      </c>
      <c r="JC80" s="385" t="str">
        <f ca="1">IF(JB80&lt;&gt;"",SUMPRODUCT((LM3:LM54=JB80)*(LP3:LP54=JB81)*(LQ3:LQ54="W"))+SUMPRODUCT((LM3:LM54=JB80)*(LP3:LP54=JB78)*(LQ3:LQ54="W"))+SUMPRODUCT((LM3:LM54=JB80)*(LP3:LP54=JB79)*(LQ3:LQ54="W"))+SUMPRODUCT((LM3:LM54=JB81)*(LP3:LP54=JB80)*(LR3:LR54="W"))+SUMPRODUCT((LM3:LM54=JB78)*(LP3:LP54=JB80)*(LR3:LR54="W"))+SUMPRODUCT((LM3:LM54=JB79)*(LP3:LP54=JB80)*(LR3:LR54="W")),"")</f>
        <v/>
      </c>
      <c r="JD80" s="385" t="str">
        <f ca="1">IF(JB80&lt;&gt;"",SUMPRODUCT((LM3:LM54=JB80)*(LP3:LP54=JB81)*(LQ3:LQ54="D"))+SUMPRODUCT((LM3:LM54=JB80)*(LP3:LP54=JB78)*(LQ3:LQ54="D"))+SUMPRODUCT((LM3:LM54=JB80)*(LP3:LP54=JB79)*(LQ3:LQ54="D"))+SUMPRODUCT((LM3:LM54=JB81)*(LP3:LP54=JB80)*(LQ3:LQ54="D"))+SUMPRODUCT((LM3:LM54=JB78)*(LP3:LP54=JB80)*(LQ3:LQ54="D"))+SUMPRODUCT((LM3:LM54=JB79)*(LP3:LP54=JB80)*(LQ3:LQ54="D")),"")</f>
        <v/>
      </c>
      <c r="JE80" s="385" t="str">
        <f ca="1">IF(JB80&lt;&gt;"",SUMPRODUCT((LM3:LM54=JB80)*(LP3:LP54=JB81)*(LQ3:LQ54="L"))+SUMPRODUCT((LM3:LM54=JB80)*(LP3:LP54=JB78)*(LQ3:LQ54="L"))+SUMPRODUCT((LM3:LM54=JB80)*(LP3:LP54=JB79)*(LQ3:LQ54="L"))+SUMPRODUCT((LM3:LM54=JB81)*(LP3:LP54=JB80)*(LR3:LR54="L"))+SUMPRODUCT((LM3:LM54=JB78)*(LP3:LP54=JB80)*(LR3:LR54="L"))+SUMPRODUCT((LM3:LM54=JB79)*(LP3:LP54=JB80)*(LR3:LR54="L")),"")</f>
        <v/>
      </c>
      <c r="JF80" s="385">
        <f ca="1">SUMPRODUCT((LM3:LM54=JB80)*(LP3:LP54=JB81)*LN3:LN54)+SUMPRODUCT((LM3:LM54=JB80)*(LP3:LP54=JB77)*LN3:LN54)+SUMPRODUCT((LM3:LM54=JB80)*(LP3:LP54=JB78)*LN3:LN54)+SUMPRODUCT((LM3:LM54=JB80)*(LP3:LP54=JB79)*LN3:LN54)+SUMPRODUCT((LM3:LM54=JB81)*(LP3:LP54=JB80)*LO3:LO54)+SUMPRODUCT((LM3:LM54=JB77)*(LP3:LP54=JB80)*LO3:LO54)+SUMPRODUCT((LM3:LM54=JB78)*(LP3:LP54=JB80)*LO3:LO54)+SUMPRODUCT((LM3:LM54=JB79)*(LP3:LP54=JB80)*LO3:LO54)</f>
        <v>0</v>
      </c>
      <c r="JG80" s="385">
        <f ca="1">SUMPRODUCT((LM3:LM54=JB80)*(LP3:LP54=JB81)*LO3:LO54)+SUMPRODUCT((LM3:LM54=JB80)*(LP3:LP54=JB77)*LO3:LO54)+SUMPRODUCT((LM3:LM54=JB80)*(LP3:LP54=JB78)*LO3:LO54)+SUMPRODUCT((LM3:LM54=JB80)*(LP3:LP54=JB79)*LO3:LO54)+SUMPRODUCT((LM3:LM54=JB81)*(LP3:LP54=JB80)*LN3:LN54)+SUMPRODUCT((LM3:LM54=JB77)*(LP3:LP54=JB80)*LN3:LN54)+SUMPRODUCT((LM3:LM54=JB78)*(LP3:LP54=JB80)*LN3:LN54)+SUMPRODUCT((LM3:LM54=JB79)*(LP3:LP54=JB80)*LN3:LN54)</f>
        <v>0</v>
      </c>
      <c r="JH80" s="385">
        <f t="shared" ca="1" si="7059"/>
        <v>1000</v>
      </c>
      <c r="JI80" s="385" t="str">
        <f t="shared" ca="1" si="7060"/>
        <v/>
      </c>
      <c r="JJ80" s="385" t="str">
        <f ca="1">IF(JB80&lt;&gt;"",VLOOKUP(JB80,HO4:HU52,7,FALSE),"")</f>
        <v/>
      </c>
      <c r="JK80" s="385" t="str">
        <f ca="1">IF(JB80&lt;&gt;"",VLOOKUP(JB80,HO4:HU52,5,FALSE),"")</f>
        <v/>
      </c>
      <c r="JL80" s="385" t="str">
        <f ca="1">IF(JB80&lt;&gt;"",VLOOKUP(JB80,HO4:HW52,9,FALSE),"")</f>
        <v/>
      </c>
      <c r="JM80" s="385" t="str">
        <f t="shared" ca="1" si="7061"/>
        <v/>
      </c>
      <c r="JN80" s="385" t="str">
        <f t="shared" ref="JN80" ca="1" si="7385">IF(JB80&lt;&gt;"",RANK(JM80,JM77:JM80),"")</f>
        <v/>
      </c>
      <c r="JO80" s="385" t="str">
        <f t="shared" ref="JO80" ca="1" si="7386">IF(JB80&lt;&gt;"",SUMPRODUCT((JM77:JM80=JM80)*(JH77:JH80&gt;JH80)),"")</f>
        <v/>
      </c>
      <c r="JP80" s="385" t="str">
        <f t="shared" ref="JP80" ca="1" si="7387">IF(JB80&lt;&gt;"",SUMPRODUCT((JM77:JM80=JM80)*(JH77:JH80=JH80)*(JF77:JF80&gt;JF80)),"")</f>
        <v/>
      </c>
      <c r="JQ80" s="385" t="str">
        <f t="shared" ref="JQ80" ca="1" si="7388">IF(JB80&lt;&gt;"",SUMPRODUCT((JM77:JM80=JM80)*(JH77:JH80=JH80)*(JF77:JF80=JF80)*(JJ77:JJ80&gt;JJ80)),"")</f>
        <v/>
      </c>
      <c r="JR80" s="385" t="str">
        <f t="shared" ref="JR80" ca="1" si="7389">IF(JB80&lt;&gt;"",SUMPRODUCT((JM77:JM80=JM80)*(JH77:JH80=JH80)*(JF77:JF80=JF80)*(JJ77:JJ80=JJ80)*(JK77:JK80&gt;JK80)),"")</f>
        <v/>
      </c>
      <c r="JS80" s="385" t="str">
        <f t="shared" ref="JS80" ca="1" si="7390">IF(JB80&lt;&gt;"",SUMPRODUCT((JM77:JM80=JM80)*(JH77:JH80=JH80)*(JF77:JF80=JF80)*(JJ77:JJ80=JJ80)*(JK77:JK80=JK80)*(JL77:JL80&gt;JL80)),"")</f>
        <v/>
      </c>
      <c r="JT80" s="385" t="str">
        <f t="shared" ca="1" si="7068"/>
        <v/>
      </c>
      <c r="MB80" s="385">
        <f ca="1">IF(COUNTIF(MB25:MB28,4)=4,1,SUMPRODUCT((MB25:MB28=MB28)*(MA25:MA28=MA28)*(LY25:LY28&gt;LY28))+1)</f>
        <v>1</v>
      </c>
      <c r="MM80" s="385">
        <f t="shared" ref="MM80" ca="1" si="7391">IF(MN28&lt;&gt;"",SUMPRODUCT((MU25:MU28=MU28)*(MT25:MT28=MT28)*(MR25:MR28=MR28)*(MS25:MS28=MS28)),"")</f>
        <v>4</v>
      </c>
      <c r="MN80" s="385" t="str">
        <f t="shared" ref="MN80" ca="1" si="7392">IF(AND(MM80&lt;&gt;"",MM80&gt;1),MN28,"")</f>
        <v>France</v>
      </c>
      <c r="MO80" s="385">
        <f ca="1">SUMPRODUCT((PS3:PS54=MN80)*(PV3:PV54=MN81)*(PW3:PW54="W"))+SUMPRODUCT((PS3:PS54=MN80)*(PV3:PV54=MN77)*(PW3:PW54="W"))+SUMPRODUCT((PS3:PS54=MN80)*(PV3:PV54=MN78)*(PW3:PW54="W"))+SUMPRODUCT((PS3:PS54=MN80)*(PV3:PV54=MN79)*(PW3:PW54="W"))+SUMPRODUCT((PS3:PS54=MN81)*(PV3:PV54=MN80)*(PX3:PX54="W"))+SUMPRODUCT((PS3:PS54=MN77)*(PV3:PV54=MN80)*(PX3:PX54="W"))+SUMPRODUCT((PS3:PS54=MN78)*(PV3:PV54=MN80)*(PX3:PX54="W"))+SUMPRODUCT((PS3:PS54=MN79)*(PV3:PV54=MN80)*(PX3:PX54="W"))</f>
        <v>0</v>
      </c>
      <c r="MP80" s="385">
        <f ca="1">SUMPRODUCT((PS3:PS54=MN80)*(PV3:PV54=MN81)*(PW3:PW54="D"))+SUMPRODUCT((PS3:PS54=MN80)*(PV3:PV54=MN77)*(PW3:PW54="D"))+SUMPRODUCT((PS3:PS54=MN80)*(PV3:PV54=MN78)*(PW3:PW54="D"))+SUMPRODUCT((PS3:PS54=MN80)*(PV3:PV54=MN79)*(PW3:PW54="D"))+SUMPRODUCT((PS3:PS54=MN81)*(PV3:PV54=MN80)*(PW3:PW54="D"))+SUMPRODUCT((PS3:PS54=MN77)*(PV3:PV54=MN80)*(PW3:PW54="D"))+SUMPRODUCT((PS3:PS54=MN78)*(PV3:PV54=MN80)*(PW3:PW54="D"))+SUMPRODUCT((PS3:PS54=MN79)*(PV3:PV54=MN80)*(PW3:PW54="D"))</f>
        <v>0</v>
      </c>
      <c r="MQ80" s="385">
        <f ca="1">SUMPRODUCT((PS3:PS54=MN80)*(PV3:PV54=MN81)*(PW3:PW54="L"))+SUMPRODUCT((PS3:PS54=MN80)*(PV3:PV54=MN77)*(PW3:PW54="L"))+SUMPRODUCT((PS3:PS54=MN80)*(PV3:PV54=MN78)*(PW3:PW54="L"))+SUMPRODUCT((PS3:PS54=MN80)*(PV3:PV54=MN79)*(PW3:PW54="L"))+SUMPRODUCT((PS3:PS54=MN81)*(PV3:PV54=MN80)*(PX3:PX54="L"))+SUMPRODUCT((PS3:PS54=MN77)*(PV3:PV54=MN80)*(PX3:PX54="L"))+SUMPRODUCT((PS3:PS54=MN78)*(PV3:PV54=MN80)*(PX3:PX54="L"))+SUMPRODUCT((PS3:PS54=MN79)*(PV3:PV54=MN80)*(PX3:PX54="L"))</f>
        <v>0</v>
      </c>
      <c r="MR80" s="385">
        <f ca="1">SUMPRODUCT((PS3:PS54=MN80)*(PV3:PV54=MN81)*PT3:PT54)+SUMPRODUCT((PS3:PS54=MN80)*(PV3:PV54=MN77)*PT3:PT54)+SUMPRODUCT((PS3:PS54=MN80)*(PV3:PV54=MN78)*PT3:PT54)+SUMPRODUCT((PS3:PS54=MN80)*(PV3:PV54=MN79)*PT3:PT54)+SUMPRODUCT((PS3:PS54=MN81)*(PV3:PV54=MN80)*PU3:PU54)+SUMPRODUCT((PS3:PS54=MN77)*(PV3:PV54=MN80)*PU3:PU54)+SUMPRODUCT((PS3:PS54=MN78)*(PV3:PV54=MN80)*PU3:PU54)+SUMPRODUCT((PS3:PS54=MN79)*(PV3:PV54=MN80)*PU3:PU54)</f>
        <v>0</v>
      </c>
      <c r="MS80" s="385">
        <f ca="1">SUMPRODUCT((PS3:PS54=MN80)*(PV3:PV54=MN81)*PU3:PU54)+SUMPRODUCT((PS3:PS54=MN80)*(PV3:PV54=MN77)*PU3:PU54)+SUMPRODUCT((PS3:PS54=MN80)*(PV3:PV54=MN78)*PU3:PU54)+SUMPRODUCT((PS3:PS54=MN80)*(PV3:PV54=MN79)*PU3:PU54)+SUMPRODUCT((PS3:PS54=MN81)*(PV3:PV54=MN80)*PT3:PT54)+SUMPRODUCT((PS3:PS54=MN77)*(PV3:PV54=MN80)*PT3:PT54)+SUMPRODUCT((PS3:PS54=MN78)*(PV3:PV54=MN80)*PT3:PT54)+SUMPRODUCT((PS3:PS54=MN79)*(PV3:PV54=MN80)*PT3:PT54)</f>
        <v>0</v>
      </c>
      <c r="MT80" s="385">
        <f t="shared" ca="1" si="6947"/>
        <v>1000</v>
      </c>
      <c r="MU80" s="385">
        <f t="shared" ca="1" si="6948"/>
        <v>0</v>
      </c>
      <c r="MV80" s="385">
        <f ca="1">IF(MN80&lt;&gt;"",VLOOKUP(MN80,LU4:MA52,7,FALSE),"")</f>
        <v>1000</v>
      </c>
      <c r="MW80" s="385">
        <f ca="1">IF(MN80&lt;&gt;"",VLOOKUP(MN80,LU4:MA52,5,FALSE),"")</f>
        <v>0</v>
      </c>
      <c r="MX80" s="385">
        <f ca="1">IF(MN80&lt;&gt;"",VLOOKUP(MN80,LU4:MC52,9,FALSE),"")</f>
        <v>28</v>
      </c>
      <c r="MY80" s="385">
        <f t="shared" ca="1" si="6949"/>
        <v>0</v>
      </c>
      <c r="MZ80" s="385">
        <f t="shared" ref="MZ80" ca="1" si="7393">IF(MN80&lt;&gt;"",RANK(MY80,MY77:MY80),"")</f>
        <v>1</v>
      </c>
      <c r="NA80" s="385">
        <f t="shared" ref="NA80" ca="1" si="7394">IF(MN80&lt;&gt;"",SUMPRODUCT((MY77:MY80=MY80)*(MT77:MT80&gt;MT80)),"")</f>
        <v>0</v>
      </c>
      <c r="NB80" s="385">
        <f t="shared" ref="NB80" ca="1" si="7395">IF(MN80&lt;&gt;"",SUMPRODUCT((MY77:MY80=MY80)*(MT77:MT80=MT80)*(MR77:MR80&gt;MR80)),"")</f>
        <v>0</v>
      </c>
      <c r="NC80" s="385">
        <f t="shared" ref="NC80" ca="1" si="7396">IF(MN80&lt;&gt;"",SUMPRODUCT((MY77:MY80=MY80)*(MT77:MT80=MT80)*(MR77:MR80=MR80)*(MV77:MV80&gt;MV80)),"")</f>
        <v>0</v>
      </c>
      <c r="ND80" s="385">
        <f t="shared" ref="ND80" ca="1" si="7397">IF(MN80&lt;&gt;"",SUMPRODUCT((MY77:MY80=MY80)*(MT77:MT80=MT80)*(MR77:MR80=MR80)*(MV77:MV80=MV80)*(MW77:MW80&gt;MW80)),"")</f>
        <v>0</v>
      </c>
      <c r="NE80" s="385">
        <f t="shared" ref="NE80" ca="1" si="7398">IF(MN80&lt;&gt;"",SUMPRODUCT((MY77:MY80=MY80)*(MT77:MT80=MT80)*(MR77:MR80=MR80)*(MV77:MV80=MV80)*(MW77:MW80=MW80)*(MX77:MX80&gt;MX80)),"")</f>
        <v>0</v>
      </c>
      <c r="NF80" s="385">
        <f t="shared" ca="1" si="6956"/>
        <v>1</v>
      </c>
      <c r="NG80" s="385" t="str">
        <f t="shared" ref="NG80" ca="1" si="7399">IF(NH28&lt;&gt;"",SUMPRODUCT((NO25:NO28=NO28)*(NN25:NN28=NN28)*(NL25:NL28=NL28)*(NM25:NM28=NM28)),"")</f>
        <v/>
      </c>
      <c r="NH80" s="385" t="str">
        <f t="shared" ref="NH80" ca="1" si="7400">IF(AND(NG80&lt;&gt;"",NG80&gt;1),NH28,"")</f>
        <v/>
      </c>
      <c r="NI80" s="385" t="str">
        <f ca="1">IF(NH80&lt;&gt;"",SUMPRODUCT((PS3:PS54=NH80)*(PV3:PV54=NH81)*(PW3:PW54="W"))+SUMPRODUCT((PS3:PS54=NH80)*(PV3:PV54=NH78)*(PW3:PW54="W"))+SUMPRODUCT((PS3:PS54=NH80)*(PV3:PV54=NH79)*(PW3:PW54="W"))+SUMPRODUCT((PS3:PS54=NH81)*(PV3:PV54=NH80)*(PX3:PX54="W"))+SUMPRODUCT((PS3:PS54=NH78)*(PV3:PV54=NH80)*(PX3:PX54="W"))+SUMPRODUCT((PS3:PS54=NH79)*(PV3:PV54=NH80)*(PX3:PX54="W")),"")</f>
        <v/>
      </c>
      <c r="NJ80" s="385" t="str">
        <f ca="1">IF(NH80&lt;&gt;"",SUMPRODUCT((PS3:PS54=NH80)*(PV3:PV54=NH81)*(PW3:PW54="D"))+SUMPRODUCT((PS3:PS54=NH80)*(PV3:PV54=NH78)*(PW3:PW54="D"))+SUMPRODUCT((PS3:PS54=NH80)*(PV3:PV54=NH79)*(PW3:PW54="D"))+SUMPRODUCT((PS3:PS54=NH81)*(PV3:PV54=NH80)*(PW3:PW54="D"))+SUMPRODUCT((PS3:PS54=NH78)*(PV3:PV54=NH80)*(PW3:PW54="D"))+SUMPRODUCT((PS3:PS54=NH79)*(PV3:PV54=NH80)*(PW3:PW54="D")),"")</f>
        <v/>
      </c>
      <c r="NK80" s="385" t="str">
        <f ca="1">IF(NH80&lt;&gt;"",SUMPRODUCT((PS3:PS54=NH80)*(PV3:PV54=NH81)*(PW3:PW54="L"))+SUMPRODUCT((PS3:PS54=NH80)*(PV3:PV54=NH78)*(PW3:PW54="L"))+SUMPRODUCT((PS3:PS54=NH80)*(PV3:PV54=NH79)*(PW3:PW54="L"))+SUMPRODUCT((PS3:PS54=NH81)*(PV3:PV54=NH80)*(PX3:PX54="L"))+SUMPRODUCT((PS3:PS54=NH78)*(PV3:PV54=NH80)*(PX3:PX54="L"))+SUMPRODUCT((PS3:PS54=NH79)*(PV3:PV54=NH80)*(PX3:PX54="L")),"")</f>
        <v/>
      </c>
      <c r="NL80" s="385">
        <f ca="1">SUMPRODUCT((PS3:PS54=NH80)*(PV3:PV54=NH81)*PT3:PT54)+SUMPRODUCT((PS3:PS54=NH80)*(PV3:PV54=NH77)*PT3:PT54)+SUMPRODUCT((PS3:PS54=NH80)*(PV3:PV54=NH78)*PT3:PT54)+SUMPRODUCT((PS3:PS54=NH80)*(PV3:PV54=NH79)*PT3:PT54)+SUMPRODUCT((PS3:PS54=NH81)*(PV3:PV54=NH80)*PU3:PU54)+SUMPRODUCT((PS3:PS54=NH77)*(PV3:PV54=NH80)*PU3:PU54)+SUMPRODUCT((PS3:PS54=NH78)*(PV3:PV54=NH80)*PU3:PU54)+SUMPRODUCT((PS3:PS54=NH79)*(PV3:PV54=NH80)*PU3:PU54)</f>
        <v>0</v>
      </c>
      <c r="NM80" s="385">
        <f ca="1">SUMPRODUCT((PS3:PS54=NH80)*(PV3:PV54=NH81)*PU3:PU54)+SUMPRODUCT((PS3:PS54=NH80)*(PV3:PV54=NH77)*PU3:PU54)+SUMPRODUCT((PS3:PS54=NH80)*(PV3:PV54=NH78)*PU3:PU54)+SUMPRODUCT((PS3:PS54=NH80)*(PV3:PV54=NH79)*PU3:PU54)+SUMPRODUCT((PS3:PS54=NH81)*(PV3:PV54=NH80)*PT3:PT54)+SUMPRODUCT((PS3:PS54=NH77)*(PV3:PV54=NH80)*PT3:PT54)+SUMPRODUCT((PS3:PS54=NH78)*(PV3:PV54=NH80)*PT3:PT54)+SUMPRODUCT((PS3:PS54=NH79)*(PV3:PV54=NH80)*PT3:PT54)</f>
        <v>0</v>
      </c>
      <c r="NN80" s="385">
        <f t="shared" ca="1" si="7079"/>
        <v>1000</v>
      </c>
      <c r="NO80" s="385" t="str">
        <f t="shared" ca="1" si="7080"/>
        <v/>
      </c>
      <c r="NP80" s="385" t="str">
        <f ca="1">IF(NH80&lt;&gt;"",VLOOKUP(NH80,LU4:MA52,7,FALSE),"")</f>
        <v/>
      </c>
      <c r="NQ80" s="385" t="str">
        <f ca="1">IF(NH80&lt;&gt;"",VLOOKUP(NH80,LU4:MA52,5,FALSE),"")</f>
        <v/>
      </c>
      <c r="NR80" s="385" t="str">
        <f ca="1">IF(NH80&lt;&gt;"",VLOOKUP(NH80,LU4:MC52,9,FALSE),"")</f>
        <v/>
      </c>
      <c r="NS80" s="385" t="str">
        <f t="shared" ca="1" si="7081"/>
        <v/>
      </c>
      <c r="NT80" s="385" t="str">
        <f t="shared" ref="NT80" ca="1" si="7401">IF(NH80&lt;&gt;"",RANK(NS80,NS77:NS80),"")</f>
        <v/>
      </c>
      <c r="NU80" s="385" t="str">
        <f t="shared" ref="NU80" ca="1" si="7402">IF(NH80&lt;&gt;"",SUMPRODUCT((NS77:NS80=NS80)*(NN77:NN80&gt;NN80)),"")</f>
        <v/>
      </c>
      <c r="NV80" s="385" t="str">
        <f t="shared" ref="NV80" ca="1" si="7403">IF(NH80&lt;&gt;"",SUMPRODUCT((NS77:NS80=NS80)*(NN77:NN80=NN80)*(NL77:NL80&gt;NL80)),"")</f>
        <v/>
      </c>
      <c r="NW80" s="385" t="str">
        <f t="shared" ref="NW80" ca="1" si="7404">IF(NH80&lt;&gt;"",SUMPRODUCT((NS77:NS80=NS80)*(NN77:NN80=NN80)*(NL77:NL80=NL80)*(NP77:NP80&gt;NP80)),"")</f>
        <v/>
      </c>
      <c r="NX80" s="385" t="str">
        <f t="shared" ref="NX80" ca="1" si="7405">IF(NH80&lt;&gt;"",SUMPRODUCT((NS77:NS80=NS80)*(NN77:NN80=NN80)*(NL77:NL80=NL80)*(NP77:NP80=NP80)*(NQ77:NQ80&gt;NQ80)),"")</f>
        <v/>
      </c>
      <c r="NY80" s="385" t="str">
        <f t="shared" ref="NY80" ca="1" si="7406">IF(NH80&lt;&gt;"",SUMPRODUCT((NS77:NS80=NS80)*(NN77:NN80=NN80)*(NL77:NL80=NL80)*(NP77:NP80=NP80)*(NQ77:NQ80=NQ80)*(NR77:NR80&gt;NR80)),"")</f>
        <v/>
      </c>
      <c r="NZ80" s="385" t="str">
        <f t="shared" ca="1" si="7088"/>
        <v/>
      </c>
      <c r="QH80" s="385">
        <f ca="1">IF(COUNTIF(QH25:QH28,4)=4,1,SUMPRODUCT((QH25:QH28=QH28)*(QG25:QG28=QG28)*(QE25:QE28&gt;QE28))+1)</f>
        <v>1</v>
      </c>
      <c r="QS80" s="385">
        <f t="shared" ref="QS80" ca="1" si="7407">IF(QT28&lt;&gt;"",SUMPRODUCT((RA25:RA28=RA28)*(QZ25:QZ28=QZ28)*(QX25:QX28=QX28)*(QY25:QY28=QY28)),"")</f>
        <v>4</v>
      </c>
      <c r="QT80" s="385" t="str">
        <f t="shared" ref="QT80" ca="1" si="7408">IF(AND(QS80&lt;&gt;"",QS80&gt;1),QT28,"")</f>
        <v>France</v>
      </c>
      <c r="QU80" s="385">
        <f ca="1">SUMPRODUCT((TY3:TY54=QT80)*(UB3:UB54=QT81)*(UC3:UC54="W"))+SUMPRODUCT((TY3:TY54=QT80)*(UB3:UB54=QT77)*(UC3:UC54="W"))+SUMPRODUCT((TY3:TY54=QT80)*(UB3:UB54=QT78)*(UC3:UC54="W"))+SUMPRODUCT((TY3:TY54=QT80)*(UB3:UB54=QT79)*(UC3:UC54="W"))+SUMPRODUCT((TY3:TY54=QT81)*(UB3:UB54=QT80)*(UD3:UD54="W"))+SUMPRODUCT((TY3:TY54=QT77)*(UB3:UB54=QT80)*(UD3:UD54="W"))+SUMPRODUCT((TY3:TY54=QT78)*(UB3:UB54=QT80)*(UD3:UD54="W"))+SUMPRODUCT((TY3:TY54=QT79)*(UB3:UB54=QT80)*(UD3:UD54="W"))</f>
        <v>0</v>
      </c>
      <c r="QV80" s="385">
        <f ca="1">SUMPRODUCT((TY3:TY54=QT80)*(UB3:UB54=QT81)*(UC3:UC54="D"))+SUMPRODUCT((TY3:TY54=QT80)*(UB3:UB54=QT77)*(UC3:UC54="D"))+SUMPRODUCT((TY3:TY54=QT80)*(UB3:UB54=QT78)*(UC3:UC54="D"))+SUMPRODUCT((TY3:TY54=QT80)*(UB3:UB54=QT79)*(UC3:UC54="D"))+SUMPRODUCT((TY3:TY54=QT81)*(UB3:UB54=QT80)*(UC3:UC54="D"))+SUMPRODUCT((TY3:TY54=QT77)*(UB3:UB54=QT80)*(UC3:UC54="D"))+SUMPRODUCT((TY3:TY54=QT78)*(UB3:UB54=QT80)*(UC3:UC54="D"))+SUMPRODUCT((TY3:TY54=QT79)*(UB3:UB54=QT80)*(UC3:UC54="D"))</f>
        <v>0</v>
      </c>
      <c r="QW80" s="385">
        <f ca="1">SUMPRODUCT((TY3:TY54=QT80)*(UB3:UB54=QT81)*(UC3:UC54="L"))+SUMPRODUCT((TY3:TY54=QT80)*(UB3:UB54=QT77)*(UC3:UC54="L"))+SUMPRODUCT((TY3:TY54=QT80)*(UB3:UB54=QT78)*(UC3:UC54="L"))+SUMPRODUCT((TY3:TY54=QT80)*(UB3:UB54=QT79)*(UC3:UC54="L"))+SUMPRODUCT((TY3:TY54=QT81)*(UB3:UB54=QT80)*(UD3:UD54="L"))+SUMPRODUCT((TY3:TY54=QT77)*(UB3:UB54=QT80)*(UD3:UD54="L"))+SUMPRODUCT((TY3:TY54=QT78)*(UB3:UB54=QT80)*(UD3:UD54="L"))+SUMPRODUCT((TY3:TY54=QT79)*(UB3:UB54=QT80)*(UD3:UD54="L"))</f>
        <v>0</v>
      </c>
      <c r="QX80" s="385">
        <f ca="1">SUMPRODUCT((TY3:TY54=QT80)*(UB3:UB54=QT81)*TZ3:TZ54)+SUMPRODUCT((TY3:TY54=QT80)*(UB3:UB54=QT77)*TZ3:TZ54)+SUMPRODUCT((TY3:TY54=QT80)*(UB3:UB54=QT78)*TZ3:TZ54)+SUMPRODUCT((TY3:TY54=QT80)*(UB3:UB54=QT79)*TZ3:TZ54)+SUMPRODUCT((TY3:TY54=QT81)*(UB3:UB54=QT80)*UA3:UA54)+SUMPRODUCT((TY3:TY54=QT77)*(UB3:UB54=QT80)*UA3:UA54)+SUMPRODUCT((TY3:TY54=QT78)*(UB3:UB54=QT80)*UA3:UA54)+SUMPRODUCT((TY3:TY54=QT79)*(UB3:UB54=QT80)*UA3:UA54)</f>
        <v>0</v>
      </c>
      <c r="QY80" s="385">
        <f ca="1">SUMPRODUCT((TY3:TY54=QT80)*(UB3:UB54=QT81)*UA3:UA54)+SUMPRODUCT((TY3:TY54=QT80)*(UB3:UB54=QT77)*UA3:UA54)+SUMPRODUCT((TY3:TY54=QT80)*(UB3:UB54=QT78)*UA3:UA54)+SUMPRODUCT((TY3:TY54=QT80)*(UB3:UB54=QT79)*UA3:UA54)+SUMPRODUCT((TY3:TY54=QT81)*(UB3:UB54=QT80)*TZ3:TZ54)+SUMPRODUCT((TY3:TY54=QT77)*(UB3:UB54=QT80)*TZ3:TZ54)+SUMPRODUCT((TY3:TY54=QT78)*(UB3:UB54=QT80)*TZ3:TZ54)+SUMPRODUCT((TY3:TY54=QT79)*(UB3:UB54=QT80)*TZ3:TZ54)</f>
        <v>0</v>
      </c>
      <c r="QZ80" s="385">
        <f t="shared" ca="1" si="6959"/>
        <v>1000</v>
      </c>
      <c r="RA80" s="385">
        <f t="shared" ca="1" si="6960"/>
        <v>0</v>
      </c>
      <c r="RB80" s="385">
        <f ca="1">IF(QT80&lt;&gt;"",VLOOKUP(QT80,QA4:QG52,7,FALSE),"")</f>
        <v>1000</v>
      </c>
      <c r="RC80" s="385">
        <f ca="1">IF(QT80&lt;&gt;"",VLOOKUP(QT80,QA4:QG52,5,FALSE),"")</f>
        <v>0</v>
      </c>
      <c r="RD80" s="385">
        <f ca="1">IF(QT80&lt;&gt;"",VLOOKUP(QT80,QA4:QI52,9,FALSE),"")</f>
        <v>28</v>
      </c>
      <c r="RE80" s="385">
        <f t="shared" ca="1" si="6961"/>
        <v>0</v>
      </c>
      <c r="RF80" s="385">
        <f t="shared" ref="RF80" ca="1" si="7409">IF(QT80&lt;&gt;"",RANK(RE80,RE77:RE80),"")</f>
        <v>1</v>
      </c>
      <c r="RG80" s="385">
        <f t="shared" ref="RG80" ca="1" si="7410">IF(QT80&lt;&gt;"",SUMPRODUCT((RE77:RE80=RE80)*(QZ77:QZ80&gt;QZ80)),"")</f>
        <v>0</v>
      </c>
      <c r="RH80" s="385">
        <f t="shared" ref="RH80" ca="1" si="7411">IF(QT80&lt;&gt;"",SUMPRODUCT((RE77:RE80=RE80)*(QZ77:QZ80=QZ80)*(QX77:QX80&gt;QX80)),"")</f>
        <v>0</v>
      </c>
      <c r="RI80" s="385">
        <f t="shared" ref="RI80" ca="1" si="7412">IF(QT80&lt;&gt;"",SUMPRODUCT((RE77:RE80=RE80)*(QZ77:QZ80=QZ80)*(QX77:QX80=QX80)*(RB77:RB80&gt;RB80)),"")</f>
        <v>0</v>
      </c>
      <c r="RJ80" s="385">
        <f t="shared" ref="RJ80" ca="1" si="7413">IF(QT80&lt;&gt;"",SUMPRODUCT((RE77:RE80=RE80)*(QZ77:QZ80=QZ80)*(QX77:QX80=QX80)*(RB77:RB80=RB80)*(RC77:RC80&gt;RC80)),"")</f>
        <v>0</v>
      </c>
      <c r="RK80" s="385">
        <f t="shared" ref="RK80" ca="1" si="7414">IF(QT80&lt;&gt;"",SUMPRODUCT((RE77:RE80=RE80)*(QZ77:QZ80=QZ80)*(QX77:QX80=QX80)*(RB77:RB80=RB80)*(RC77:RC80=RC80)*(RD77:RD80&gt;RD80)),"")</f>
        <v>0</v>
      </c>
      <c r="RL80" s="385">
        <f t="shared" ca="1" si="6968"/>
        <v>1</v>
      </c>
      <c r="RM80" s="385" t="str">
        <f t="shared" ref="RM80" ca="1" si="7415">IF(RN28&lt;&gt;"",SUMPRODUCT((RU25:RU28=RU28)*(RT25:RT28=RT28)*(RR25:RR28=RR28)*(RS25:RS28=RS28)),"")</f>
        <v/>
      </c>
      <c r="RN80" s="385" t="str">
        <f t="shared" ref="RN80" ca="1" si="7416">IF(AND(RM80&lt;&gt;"",RM80&gt;1),RN28,"")</f>
        <v/>
      </c>
      <c r="RO80" s="385" t="str">
        <f ca="1">IF(RN80&lt;&gt;"",SUMPRODUCT((TY3:TY54=RN80)*(UB3:UB54=RN81)*(UC3:UC54="W"))+SUMPRODUCT((TY3:TY54=RN80)*(UB3:UB54=RN78)*(UC3:UC54="W"))+SUMPRODUCT((TY3:TY54=RN80)*(UB3:UB54=RN79)*(UC3:UC54="W"))+SUMPRODUCT((TY3:TY54=RN81)*(UB3:UB54=RN80)*(UD3:UD54="W"))+SUMPRODUCT((TY3:TY54=RN78)*(UB3:UB54=RN80)*(UD3:UD54="W"))+SUMPRODUCT((TY3:TY54=RN79)*(UB3:UB54=RN80)*(UD3:UD54="W")),"")</f>
        <v/>
      </c>
      <c r="RP80" s="385" t="str">
        <f ca="1">IF(RN80&lt;&gt;"",SUMPRODUCT((TY3:TY54=RN80)*(UB3:UB54=RN81)*(UC3:UC54="D"))+SUMPRODUCT((TY3:TY54=RN80)*(UB3:UB54=RN78)*(UC3:UC54="D"))+SUMPRODUCT((TY3:TY54=RN80)*(UB3:UB54=RN79)*(UC3:UC54="D"))+SUMPRODUCT((TY3:TY54=RN81)*(UB3:UB54=RN80)*(UC3:UC54="D"))+SUMPRODUCT((TY3:TY54=RN78)*(UB3:UB54=RN80)*(UC3:UC54="D"))+SUMPRODUCT((TY3:TY54=RN79)*(UB3:UB54=RN80)*(UC3:UC54="D")),"")</f>
        <v/>
      </c>
      <c r="RQ80" s="385" t="str">
        <f ca="1">IF(RN80&lt;&gt;"",SUMPRODUCT((TY3:TY54=RN80)*(UB3:UB54=RN81)*(UC3:UC54="L"))+SUMPRODUCT((TY3:TY54=RN80)*(UB3:UB54=RN78)*(UC3:UC54="L"))+SUMPRODUCT((TY3:TY54=RN80)*(UB3:UB54=RN79)*(UC3:UC54="L"))+SUMPRODUCT((TY3:TY54=RN81)*(UB3:UB54=RN80)*(UD3:UD54="L"))+SUMPRODUCT((TY3:TY54=RN78)*(UB3:UB54=RN80)*(UD3:UD54="L"))+SUMPRODUCT((TY3:TY54=RN79)*(UB3:UB54=RN80)*(UD3:UD54="L")),"")</f>
        <v/>
      </c>
      <c r="RR80" s="385">
        <f ca="1">SUMPRODUCT((TY3:TY54=RN80)*(UB3:UB54=RN81)*TZ3:TZ54)+SUMPRODUCT((TY3:TY54=RN80)*(UB3:UB54=RN77)*TZ3:TZ54)+SUMPRODUCT((TY3:TY54=RN80)*(UB3:UB54=RN78)*TZ3:TZ54)+SUMPRODUCT((TY3:TY54=RN80)*(UB3:UB54=RN79)*TZ3:TZ54)+SUMPRODUCT((TY3:TY54=RN81)*(UB3:UB54=RN80)*UA3:UA54)+SUMPRODUCT((TY3:TY54=RN77)*(UB3:UB54=RN80)*UA3:UA54)+SUMPRODUCT((TY3:TY54=RN78)*(UB3:UB54=RN80)*UA3:UA54)+SUMPRODUCT((TY3:TY54=RN79)*(UB3:UB54=RN80)*UA3:UA54)</f>
        <v>0</v>
      </c>
      <c r="RS80" s="385">
        <f ca="1">SUMPRODUCT((TY3:TY54=RN80)*(UB3:UB54=RN81)*UA3:UA54)+SUMPRODUCT((TY3:TY54=RN80)*(UB3:UB54=RN77)*UA3:UA54)+SUMPRODUCT((TY3:TY54=RN80)*(UB3:UB54=RN78)*UA3:UA54)+SUMPRODUCT((TY3:TY54=RN80)*(UB3:UB54=RN79)*UA3:UA54)+SUMPRODUCT((TY3:TY54=RN81)*(UB3:UB54=RN80)*TZ3:TZ54)+SUMPRODUCT((TY3:TY54=RN77)*(UB3:UB54=RN80)*TZ3:TZ54)+SUMPRODUCT((TY3:TY54=RN78)*(UB3:UB54=RN80)*TZ3:TZ54)+SUMPRODUCT((TY3:TY54=RN79)*(UB3:UB54=RN80)*TZ3:TZ54)</f>
        <v>0</v>
      </c>
      <c r="RT80" s="385">
        <f t="shared" ca="1" si="7099"/>
        <v>1000</v>
      </c>
      <c r="RU80" s="385" t="str">
        <f t="shared" ca="1" si="7100"/>
        <v/>
      </c>
      <c r="RV80" s="385" t="str">
        <f ca="1">IF(RN80&lt;&gt;"",VLOOKUP(RN80,QA4:QG52,7,FALSE),"")</f>
        <v/>
      </c>
      <c r="RW80" s="385" t="str">
        <f ca="1">IF(RN80&lt;&gt;"",VLOOKUP(RN80,QA4:QG52,5,FALSE),"")</f>
        <v/>
      </c>
      <c r="RX80" s="385" t="str">
        <f ca="1">IF(RN80&lt;&gt;"",VLOOKUP(RN80,QA4:QI52,9,FALSE),"")</f>
        <v/>
      </c>
      <c r="RY80" s="385" t="str">
        <f t="shared" ca="1" si="7101"/>
        <v/>
      </c>
      <c r="RZ80" s="385" t="str">
        <f t="shared" ref="RZ80" ca="1" si="7417">IF(RN80&lt;&gt;"",RANK(RY80,RY77:RY80),"")</f>
        <v/>
      </c>
      <c r="SA80" s="385" t="str">
        <f t="shared" ref="SA80" ca="1" si="7418">IF(RN80&lt;&gt;"",SUMPRODUCT((RY77:RY80=RY80)*(RT77:RT80&gt;RT80)),"")</f>
        <v/>
      </c>
      <c r="SB80" s="385" t="str">
        <f t="shared" ref="SB80" ca="1" si="7419">IF(RN80&lt;&gt;"",SUMPRODUCT((RY77:RY80=RY80)*(RT77:RT80=RT80)*(RR77:RR80&gt;RR80)),"")</f>
        <v/>
      </c>
      <c r="SC80" s="385" t="str">
        <f t="shared" ref="SC80" ca="1" si="7420">IF(RN80&lt;&gt;"",SUMPRODUCT((RY77:RY80=RY80)*(RT77:RT80=RT80)*(RR77:RR80=RR80)*(RV77:RV80&gt;RV80)),"")</f>
        <v/>
      </c>
      <c r="SD80" s="385" t="str">
        <f t="shared" ref="SD80" ca="1" si="7421">IF(RN80&lt;&gt;"",SUMPRODUCT((RY77:RY80=RY80)*(RT77:RT80=RT80)*(RR77:RR80=RR80)*(RV77:RV80=RV80)*(RW77:RW80&gt;RW80)),"")</f>
        <v/>
      </c>
      <c r="SE80" s="385" t="str">
        <f t="shared" ref="SE80" ca="1" si="7422">IF(RN80&lt;&gt;"",SUMPRODUCT((RY77:RY80=RY80)*(RT77:RT80=RT80)*(RR77:RR80=RR80)*(RV77:RV80=RV80)*(RW77:RW80=RW80)*(RX77:RX80&gt;RX80)),"")</f>
        <v/>
      </c>
      <c r="SF80" s="385" t="str">
        <f t="shared" ca="1" si="7108"/>
        <v/>
      </c>
      <c r="UN80" s="385">
        <f ca="1">IF(COUNTIF(UN25:UN28,4)=4,1,SUMPRODUCT((UN25:UN28=UN28)*(UM25:UM28=UM28)*(UK25:UK28&gt;UK28))+1)</f>
        <v>1</v>
      </c>
      <c r="UY80" s="385">
        <f t="shared" ref="UY80" ca="1" si="7423">IF(UZ28&lt;&gt;"",SUMPRODUCT((VG25:VG28=VG28)*(VF25:VF28=VF28)*(VD25:VD28=VD28)*(VE25:VE28=VE28)),"")</f>
        <v>4</v>
      </c>
      <c r="UZ80" s="385" t="str">
        <f t="shared" ref="UZ80" ca="1" si="7424">IF(AND(UY80&lt;&gt;"",UY80&gt;1),UZ28,"")</f>
        <v>France</v>
      </c>
      <c r="VA80" s="385">
        <f ca="1">SUMPRODUCT((YE3:YE54=UZ80)*(YH3:YH54=UZ81)*(YI3:YI54="W"))+SUMPRODUCT((YE3:YE54=UZ80)*(YH3:YH54=UZ77)*(YI3:YI54="W"))+SUMPRODUCT((YE3:YE54=UZ80)*(YH3:YH54=UZ78)*(YI3:YI54="W"))+SUMPRODUCT((YE3:YE54=UZ80)*(YH3:YH54=UZ79)*(YI3:YI54="W"))+SUMPRODUCT((YE3:YE54=UZ81)*(YH3:YH54=UZ80)*(YJ3:YJ54="W"))+SUMPRODUCT((YE3:YE54=UZ77)*(YH3:YH54=UZ80)*(YJ3:YJ54="W"))+SUMPRODUCT((YE3:YE54=UZ78)*(YH3:YH54=UZ80)*(YJ3:YJ54="W"))+SUMPRODUCT((YE3:YE54=UZ79)*(YH3:YH54=UZ80)*(YJ3:YJ54="W"))</f>
        <v>0</v>
      </c>
      <c r="VB80" s="385">
        <f ca="1">SUMPRODUCT((YE3:YE54=UZ80)*(YH3:YH54=UZ81)*(YI3:YI54="D"))+SUMPRODUCT((YE3:YE54=UZ80)*(YH3:YH54=UZ77)*(YI3:YI54="D"))+SUMPRODUCT((YE3:YE54=UZ80)*(YH3:YH54=UZ78)*(YI3:YI54="D"))+SUMPRODUCT((YE3:YE54=UZ80)*(YH3:YH54=UZ79)*(YI3:YI54="D"))+SUMPRODUCT((YE3:YE54=UZ81)*(YH3:YH54=UZ80)*(YI3:YI54="D"))+SUMPRODUCT((YE3:YE54=UZ77)*(YH3:YH54=UZ80)*(YI3:YI54="D"))+SUMPRODUCT((YE3:YE54=UZ78)*(YH3:YH54=UZ80)*(YI3:YI54="D"))+SUMPRODUCT((YE3:YE54=UZ79)*(YH3:YH54=UZ80)*(YI3:YI54="D"))</f>
        <v>0</v>
      </c>
      <c r="VC80" s="385">
        <f ca="1">SUMPRODUCT((YE3:YE54=UZ80)*(YH3:YH54=UZ81)*(YI3:YI54="L"))+SUMPRODUCT((YE3:YE54=UZ80)*(YH3:YH54=UZ77)*(YI3:YI54="L"))+SUMPRODUCT((YE3:YE54=UZ80)*(YH3:YH54=UZ78)*(YI3:YI54="L"))+SUMPRODUCT((YE3:YE54=UZ80)*(YH3:YH54=UZ79)*(YI3:YI54="L"))+SUMPRODUCT((YE3:YE54=UZ81)*(YH3:YH54=UZ80)*(YJ3:YJ54="L"))+SUMPRODUCT((YE3:YE54=UZ77)*(YH3:YH54=UZ80)*(YJ3:YJ54="L"))+SUMPRODUCT((YE3:YE54=UZ78)*(YH3:YH54=UZ80)*(YJ3:YJ54="L"))+SUMPRODUCT((YE3:YE54=UZ79)*(YH3:YH54=UZ80)*(YJ3:YJ54="L"))</f>
        <v>0</v>
      </c>
      <c r="VD80" s="385">
        <f ca="1">SUMPRODUCT((YE3:YE54=UZ80)*(YH3:YH54=UZ81)*YF3:YF54)+SUMPRODUCT((YE3:YE54=UZ80)*(YH3:YH54=UZ77)*YF3:YF54)+SUMPRODUCT((YE3:YE54=UZ80)*(YH3:YH54=UZ78)*YF3:YF54)+SUMPRODUCT((YE3:YE54=UZ80)*(YH3:YH54=UZ79)*YF3:YF54)+SUMPRODUCT((YE3:YE54=UZ81)*(YH3:YH54=UZ80)*YG3:YG54)+SUMPRODUCT((YE3:YE54=UZ77)*(YH3:YH54=UZ80)*YG3:YG54)+SUMPRODUCT((YE3:YE54=UZ78)*(YH3:YH54=UZ80)*YG3:YG54)+SUMPRODUCT((YE3:YE54=UZ79)*(YH3:YH54=UZ80)*YG3:YG54)</f>
        <v>0</v>
      </c>
      <c r="VE80" s="385">
        <f ca="1">SUMPRODUCT((YE3:YE54=UZ80)*(YH3:YH54=UZ81)*YG3:YG54)+SUMPRODUCT((YE3:YE54=UZ80)*(YH3:YH54=UZ77)*YG3:YG54)+SUMPRODUCT((YE3:YE54=UZ80)*(YH3:YH54=UZ78)*YG3:YG54)+SUMPRODUCT((YE3:YE54=UZ80)*(YH3:YH54=UZ79)*YG3:YG54)+SUMPRODUCT((YE3:YE54=UZ81)*(YH3:YH54=UZ80)*YF3:YF54)+SUMPRODUCT((YE3:YE54=UZ77)*(YH3:YH54=UZ80)*YF3:YF54)+SUMPRODUCT((YE3:YE54=UZ78)*(YH3:YH54=UZ80)*YF3:YF54)+SUMPRODUCT((YE3:YE54=UZ79)*(YH3:YH54=UZ80)*YF3:YF54)</f>
        <v>0</v>
      </c>
      <c r="VF80" s="385">
        <f t="shared" ca="1" si="6971"/>
        <v>1000</v>
      </c>
      <c r="VG80" s="385">
        <f t="shared" ca="1" si="6972"/>
        <v>0</v>
      </c>
      <c r="VH80" s="385">
        <f ca="1">IF(UZ80&lt;&gt;"",VLOOKUP(UZ80,UG4:UM52,7,FALSE),"")</f>
        <v>1000</v>
      </c>
      <c r="VI80" s="385">
        <f ca="1">IF(UZ80&lt;&gt;"",VLOOKUP(UZ80,UG4:UM52,5,FALSE),"")</f>
        <v>0</v>
      </c>
      <c r="VJ80" s="385">
        <f ca="1">IF(UZ80&lt;&gt;"",VLOOKUP(UZ80,UG4:UO52,9,FALSE),"")</f>
        <v>28</v>
      </c>
      <c r="VK80" s="385">
        <f t="shared" ca="1" si="6973"/>
        <v>0</v>
      </c>
      <c r="VL80" s="385">
        <f t="shared" ref="VL80" ca="1" si="7425">IF(UZ80&lt;&gt;"",RANK(VK80,VK77:VK80),"")</f>
        <v>1</v>
      </c>
      <c r="VM80" s="385">
        <f t="shared" ref="VM80" ca="1" si="7426">IF(UZ80&lt;&gt;"",SUMPRODUCT((VK77:VK80=VK80)*(VF77:VF80&gt;VF80)),"")</f>
        <v>0</v>
      </c>
      <c r="VN80" s="385">
        <f t="shared" ref="VN80" ca="1" si="7427">IF(UZ80&lt;&gt;"",SUMPRODUCT((VK77:VK80=VK80)*(VF77:VF80=VF80)*(VD77:VD80&gt;VD80)),"")</f>
        <v>0</v>
      </c>
      <c r="VO80" s="385">
        <f t="shared" ref="VO80" ca="1" si="7428">IF(UZ80&lt;&gt;"",SUMPRODUCT((VK77:VK80=VK80)*(VF77:VF80=VF80)*(VD77:VD80=VD80)*(VH77:VH80&gt;VH80)),"")</f>
        <v>0</v>
      </c>
      <c r="VP80" s="385">
        <f t="shared" ref="VP80" ca="1" si="7429">IF(UZ80&lt;&gt;"",SUMPRODUCT((VK77:VK80=VK80)*(VF77:VF80=VF80)*(VD77:VD80=VD80)*(VH77:VH80=VH80)*(VI77:VI80&gt;VI80)),"")</f>
        <v>0</v>
      </c>
      <c r="VQ80" s="385">
        <f t="shared" ref="VQ80" ca="1" si="7430">IF(UZ80&lt;&gt;"",SUMPRODUCT((VK77:VK80=VK80)*(VF77:VF80=VF80)*(VD77:VD80=VD80)*(VH77:VH80=VH80)*(VI77:VI80=VI80)*(VJ77:VJ80&gt;VJ80)),"")</f>
        <v>0</v>
      </c>
      <c r="VR80" s="385">
        <f t="shared" ca="1" si="6980"/>
        <v>1</v>
      </c>
      <c r="VS80" s="385" t="str">
        <f t="shared" ref="VS80" ca="1" si="7431">IF(VT28&lt;&gt;"",SUMPRODUCT((WA25:WA28=WA28)*(VZ25:VZ28=VZ28)*(VX25:VX28=VX28)*(VY25:VY28=VY28)),"")</f>
        <v/>
      </c>
      <c r="VT80" s="385" t="str">
        <f t="shared" ref="VT80" ca="1" si="7432">IF(AND(VS80&lt;&gt;"",VS80&gt;1),VT28,"")</f>
        <v/>
      </c>
      <c r="VU80" s="385" t="str">
        <f ca="1">IF(VT80&lt;&gt;"",SUMPRODUCT((YE3:YE54=VT80)*(YH3:YH54=VT81)*(YI3:YI54="W"))+SUMPRODUCT((YE3:YE54=VT80)*(YH3:YH54=VT78)*(YI3:YI54="W"))+SUMPRODUCT((YE3:YE54=VT80)*(YH3:YH54=VT79)*(YI3:YI54="W"))+SUMPRODUCT((YE3:YE54=VT81)*(YH3:YH54=VT80)*(YJ3:YJ54="W"))+SUMPRODUCT((YE3:YE54=VT78)*(YH3:YH54=VT80)*(YJ3:YJ54="W"))+SUMPRODUCT((YE3:YE54=VT79)*(YH3:YH54=VT80)*(YJ3:YJ54="W")),"")</f>
        <v/>
      </c>
      <c r="VV80" s="385" t="str">
        <f ca="1">IF(VT80&lt;&gt;"",SUMPRODUCT((YE3:YE54=VT80)*(YH3:YH54=VT81)*(YI3:YI54="D"))+SUMPRODUCT((YE3:YE54=VT80)*(YH3:YH54=VT78)*(YI3:YI54="D"))+SUMPRODUCT((YE3:YE54=VT80)*(YH3:YH54=VT79)*(YI3:YI54="D"))+SUMPRODUCT((YE3:YE54=VT81)*(YH3:YH54=VT80)*(YI3:YI54="D"))+SUMPRODUCT((YE3:YE54=VT78)*(YH3:YH54=VT80)*(YI3:YI54="D"))+SUMPRODUCT((YE3:YE54=VT79)*(YH3:YH54=VT80)*(YI3:YI54="D")),"")</f>
        <v/>
      </c>
      <c r="VW80" s="385" t="str">
        <f ca="1">IF(VT80&lt;&gt;"",SUMPRODUCT((YE3:YE54=VT80)*(YH3:YH54=VT81)*(YI3:YI54="L"))+SUMPRODUCT((YE3:YE54=VT80)*(YH3:YH54=VT78)*(YI3:YI54="L"))+SUMPRODUCT((YE3:YE54=VT80)*(YH3:YH54=VT79)*(YI3:YI54="L"))+SUMPRODUCT((YE3:YE54=VT81)*(YH3:YH54=VT80)*(YJ3:YJ54="L"))+SUMPRODUCT((YE3:YE54=VT78)*(YH3:YH54=VT80)*(YJ3:YJ54="L"))+SUMPRODUCT((YE3:YE54=VT79)*(YH3:YH54=VT80)*(YJ3:YJ54="L")),"")</f>
        <v/>
      </c>
      <c r="VX80" s="385">
        <f ca="1">SUMPRODUCT((YE3:YE54=VT80)*(YH3:YH54=VT81)*YF3:YF54)+SUMPRODUCT((YE3:YE54=VT80)*(YH3:YH54=VT77)*YF3:YF54)+SUMPRODUCT((YE3:YE54=VT80)*(YH3:YH54=VT78)*YF3:YF54)+SUMPRODUCT((YE3:YE54=VT80)*(YH3:YH54=VT79)*YF3:YF54)+SUMPRODUCT((YE3:YE54=VT81)*(YH3:YH54=VT80)*YG3:YG54)+SUMPRODUCT((YE3:YE54=VT77)*(YH3:YH54=VT80)*YG3:YG54)+SUMPRODUCT((YE3:YE54=VT78)*(YH3:YH54=VT80)*YG3:YG54)+SUMPRODUCT((YE3:YE54=VT79)*(YH3:YH54=VT80)*YG3:YG54)</f>
        <v>0</v>
      </c>
      <c r="VY80" s="385">
        <f ca="1">SUMPRODUCT((YE3:YE54=VT80)*(YH3:YH54=VT81)*YG3:YG54)+SUMPRODUCT((YE3:YE54=VT80)*(YH3:YH54=VT77)*YG3:YG54)+SUMPRODUCT((YE3:YE54=VT80)*(YH3:YH54=VT78)*YG3:YG54)+SUMPRODUCT((YE3:YE54=VT80)*(YH3:YH54=VT79)*YG3:YG54)+SUMPRODUCT((YE3:YE54=VT81)*(YH3:YH54=VT80)*YF3:YF54)+SUMPRODUCT((YE3:YE54=VT77)*(YH3:YH54=VT80)*YF3:YF54)+SUMPRODUCT((YE3:YE54=VT78)*(YH3:YH54=VT80)*YF3:YF54)+SUMPRODUCT((YE3:YE54=VT79)*(YH3:YH54=VT80)*YF3:YF54)</f>
        <v>0</v>
      </c>
      <c r="VZ80" s="385">
        <f t="shared" ca="1" si="7119"/>
        <v>1000</v>
      </c>
      <c r="WA80" s="385" t="str">
        <f t="shared" ca="1" si="7120"/>
        <v/>
      </c>
      <c r="WB80" s="385" t="str">
        <f ca="1">IF(VT80&lt;&gt;"",VLOOKUP(VT80,UG4:UM52,7,FALSE),"")</f>
        <v/>
      </c>
      <c r="WC80" s="385" t="str">
        <f ca="1">IF(VT80&lt;&gt;"",VLOOKUP(VT80,UG4:UM52,5,FALSE),"")</f>
        <v/>
      </c>
      <c r="WD80" s="385" t="str">
        <f ca="1">IF(VT80&lt;&gt;"",VLOOKUP(VT80,UG4:UO52,9,FALSE),"")</f>
        <v/>
      </c>
      <c r="WE80" s="385" t="str">
        <f t="shared" ca="1" si="7121"/>
        <v/>
      </c>
      <c r="WF80" s="385" t="str">
        <f t="shared" ref="WF80" ca="1" si="7433">IF(VT80&lt;&gt;"",RANK(WE80,WE77:WE80),"")</f>
        <v/>
      </c>
      <c r="WG80" s="385" t="str">
        <f t="shared" ref="WG80" ca="1" si="7434">IF(VT80&lt;&gt;"",SUMPRODUCT((WE77:WE80=WE80)*(VZ77:VZ80&gt;VZ80)),"")</f>
        <v/>
      </c>
      <c r="WH80" s="385" t="str">
        <f t="shared" ref="WH80" ca="1" si="7435">IF(VT80&lt;&gt;"",SUMPRODUCT((WE77:WE80=WE80)*(VZ77:VZ80=VZ80)*(VX77:VX80&gt;VX80)),"")</f>
        <v/>
      </c>
      <c r="WI80" s="385" t="str">
        <f t="shared" ref="WI80" ca="1" si="7436">IF(VT80&lt;&gt;"",SUMPRODUCT((WE77:WE80=WE80)*(VZ77:VZ80=VZ80)*(VX77:VX80=VX80)*(WB77:WB80&gt;WB80)),"")</f>
        <v/>
      </c>
      <c r="WJ80" s="385" t="str">
        <f t="shared" ref="WJ80" ca="1" si="7437">IF(VT80&lt;&gt;"",SUMPRODUCT((WE77:WE80=WE80)*(VZ77:VZ80=VZ80)*(VX77:VX80=VX80)*(WB77:WB80=WB80)*(WC77:WC80&gt;WC80)),"")</f>
        <v/>
      </c>
      <c r="WK80" s="385" t="str">
        <f t="shared" ref="WK80" ca="1" si="7438">IF(VT80&lt;&gt;"",SUMPRODUCT((WE77:WE80=WE80)*(VZ77:VZ80=VZ80)*(VX77:VX80=VX80)*(WB77:WB80=WB80)*(WC77:WC80=WC80)*(WD77:WD80&gt;WD80)),"")</f>
        <v/>
      </c>
      <c r="WL80" s="385" t="str">
        <f t="shared" ca="1" si="7128"/>
        <v/>
      </c>
      <c r="YT80" s="385">
        <f ca="1">IF(COUNTIF(YT25:YT28,4)=4,1,SUMPRODUCT((YT25:YT28=YT28)*(YS25:YS28=YS28)*(YQ25:YQ28&gt;YQ28))+1)</f>
        <v>1</v>
      </c>
      <c r="ZE80" s="385">
        <f t="shared" ref="ZE80" ca="1" si="7439">IF(ZF28&lt;&gt;"",SUMPRODUCT((ZM25:ZM28=ZM28)*(ZL25:ZL28=ZL28)*(ZJ25:ZJ28=ZJ28)*(ZK25:ZK28=ZK28)),"")</f>
        <v>4</v>
      </c>
      <c r="ZF80" s="385" t="str">
        <f t="shared" ref="ZF80" ca="1" si="7440">IF(AND(ZE80&lt;&gt;"",ZE80&gt;1),ZF28,"")</f>
        <v>France</v>
      </c>
      <c r="ZG80" s="385">
        <f ca="1">SUMPRODUCT((ACK3:ACK54=ZF80)*(ACN3:ACN54=ZF81)*(ACO3:ACO54="W"))+SUMPRODUCT((ACK3:ACK54=ZF80)*(ACN3:ACN54=ZF77)*(ACO3:ACO54="W"))+SUMPRODUCT((ACK3:ACK54=ZF80)*(ACN3:ACN54=ZF78)*(ACO3:ACO54="W"))+SUMPRODUCT((ACK3:ACK54=ZF80)*(ACN3:ACN54=ZF79)*(ACO3:ACO54="W"))+SUMPRODUCT((ACK3:ACK54=ZF81)*(ACN3:ACN54=ZF80)*(ACP3:ACP54="W"))+SUMPRODUCT((ACK3:ACK54=ZF77)*(ACN3:ACN54=ZF80)*(ACP3:ACP54="W"))+SUMPRODUCT((ACK3:ACK54=ZF78)*(ACN3:ACN54=ZF80)*(ACP3:ACP54="W"))+SUMPRODUCT((ACK3:ACK54=ZF79)*(ACN3:ACN54=ZF80)*(ACP3:ACP54="W"))</f>
        <v>0</v>
      </c>
      <c r="ZH80" s="385">
        <f ca="1">SUMPRODUCT((ACK3:ACK54=ZF80)*(ACN3:ACN54=ZF81)*(ACO3:ACO54="D"))+SUMPRODUCT((ACK3:ACK54=ZF80)*(ACN3:ACN54=ZF77)*(ACO3:ACO54="D"))+SUMPRODUCT((ACK3:ACK54=ZF80)*(ACN3:ACN54=ZF78)*(ACO3:ACO54="D"))+SUMPRODUCT((ACK3:ACK54=ZF80)*(ACN3:ACN54=ZF79)*(ACO3:ACO54="D"))+SUMPRODUCT((ACK3:ACK54=ZF81)*(ACN3:ACN54=ZF80)*(ACO3:ACO54="D"))+SUMPRODUCT((ACK3:ACK54=ZF77)*(ACN3:ACN54=ZF80)*(ACO3:ACO54="D"))+SUMPRODUCT((ACK3:ACK54=ZF78)*(ACN3:ACN54=ZF80)*(ACO3:ACO54="D"))+SUMPRODUCT((ACK3:ACK54=ZF79)*(ACN3:ACN54=ZF80)*(ACO3:ACO54="D"))</f>
        <v>0</v>
      </c>
      <c r="ZI80" s="385">
        <f ca="1">SUMPRODUCT((ACK3:ACK54=ZF80)*(ACN3:ACN54=ZF81)*(ACO3:ACO54="L"))+SUMPRODUCT((ACK3:ACK54=ZF80)*(ACN3:ACN54=ZF77)*(ACO3:ACO54="L"))+SUMPRODUCT((ACK3:ACK54=ZF80)*(ACN3:ACN54=ZF78)*(ACO3:ACO54="L"))+SUMPRODUCT((ACK3:ACK54=ZF80)*(ACN3:ACN54=ZF79)*(ACO3:ACO54="L"))+SUMPRODUCT((ACK3:ACK54=ZF81)*(ACN3:ACN54=ZF80)*(ACP3:ACP54="L"))+SUMPRODUCT((ACK3:ACK54=ZF77)*(ACN3:ACN54=ZF80)*(ACP3:ACP54="L"))+SUMPRODUCT((ACK3:ACK54=ZF78)*(ACN3:ACN54=ZF80)*(ACP3:ACP54="L"))+SUMPRODUCT((ACK3:ACK54=ZF79)*(ACN3:ACN54=ZF80)*(ACP3:ACP54="L"))</f>
        <v>0</v>
      </c>
      <c r="ZJ80" s="385">
        <f ca="1">SUMPRODUCT((ACK3:ACK54=ZF80)*(ACN3:ACN54=ZF81)*ACL3:ACL54)+SUMPRODUCT((ACK3:ACK54=ZF80)*(ACN3:ACN54=ZF77)*ACL3:ACL54)+SUMPRODUCT((ACK3:ACK54=ZF80)*(ACN3:ACN54=ZF78)*ACL3:ACL54)+SUMPRODUCT((ACK3:ACK54=ZF80)*(ACN3:ACN54=ZF79)*ACL3:ACL54)+SUMPRODUCT((ACK3:ACK54=ZF81)*(ACN3:ACN54=ZF80)*ACM3:ACM54)+SUMPRODUCT((ACK3:ACK54=ZF77)*(ACN3:ACN54=ZF80)*ACM3:ACM54)+SUMPRODUCT((ACK3:ACK54=ZF78)*(ACN3:ACN54=ZF80)*ACM3:ACM54)+SUMPRODUCT((ACK3:ACK54=ZF79)*(ACN3:ACN54=ZF80)*ACM3:ACM54)</f>
        <v>0</v>
      </c>
      <c r="ZK80" s="385">
        <f ca="1">SUMPRODUCT((ACK3:ACK54=ZF80)*(ACN3:ACN54=ZF81)*ACM3:ACM54)+SUMPRODUCT((ACK3:ACK54=ZF80)*(ACN3:ACN54=ZF77)*ACM3:ACM54)+SUMPRODUCT((ACK3:ACK54=ZF80)*(ACN3:ACN54=ZF78)*ACM3:ACM54)+SUMPRODUCT((ACK3:ACK54=ZF80)*(ACN3:ACN54=ZF79)*ACM3:ACM54)+SUMPRODUCT((ACK3:ACK54=ZF81)*(ACN3:ACN54=ZF80)*ACL3:ACL54)+SUMPRODUCT((ACK3:ACK54=ZF77)*(ACN3:ACN54=ZF80)*ACL3:ACL54)+SUMPRODUCT((ACK3:ACK54=ZF78)*(ACN3:ACN54=ZF80)*ACL3:ACL54)+SUMPRODUCT((ACK3:ACK54=ZF79)*(ACN3:ACN54=ZF80)*ACL3:ACL54)</f>
        <v>0</v>
      </c>
      <c r="ZL80" s="385">
        <f t="shared" ca="1" si="6983"/>
        <v>1000</v>
      </c>
      <c r="ZM80" s="385">
        <f t="shared" ca="1" si="6984"/>
        <v>0</v>
      </c>
      <c r="ZN80" s="385">
        <f ca="1">IF(ZF80&lt;&gt;"",VLOOKUP(ZF80,YM4:YS52,7,FALSE),"")</f>
        <v>1000</v>
      </c>
      <c r="ZO80" s="385">
        <f ca="1">IF(ZF80&lt;&gt;"",VLOOKUP(ZF80,YM4:YS52,5,FALSE),"")</f>
        <v>0</v>
      </c>
      <c r="ZP80" s="385">
        <f ca="1">IF(ZF80&lt;&gt;"",VLOOKUP(ZF80,YM4:YU52,9,FALSE),"")</f>
        <v>28</v>
      </c>
      <c r="ZQ80" s="385">
        <f t="shared" ca="1" si="6985"/>
        <v>0</v>
      </c>
      <c r="ZR80" s="385">
        <f t="shared" ref="ZR80" ca="1" si="7441">IF(ZF80&lt;&gt;"",RANK(ZQ80,ZQ77:ZQ80),"")</f>
        <v>1</v>
      </c>
      <c r="ZS80" s="385">
        <f t="shared" ref="ZS80" ca="1" si="7442">IF(ZF80&lt;&gt;"",SUMPRODUCT((ZQ77:ZQ80=ZQ80)*(ZL77:ZL80&gt;ZL80)),"")</f>
        <v>0</v>
      </c>
      <c r="ZT80" s="385">
        <f t="shared" ref="ZT80" ca="1" si="7443">IF(ZF80&lt;&gt;"",SUMPRODUCT((ZQ77:ZQ80=ZQ80)*(ZL77:ZL80=ZL80)*(ZJ77:ZJ80&gt;ZJ80)),"")</f>
        <v>0</v>
      </c>
      <c r="ZU80" s="385">
        <f t="shared" ref="ZU80" ca="1" si="7444">IF(ZF80&lt;&gt;"",SUMPRODUCT((ZQ77:ZQ80=ZQ80)*(ZL77:ZL80=ZL80)*(ZJ77:ZJ80=ZJ80)*(ZN77:ZN80&gt;ZN80)),"")</f>
        <v>0</v>
      </c>
      <c r="ZV80" s="385">
        <f t="shared" ref="ZV80" ca="1" si="7445">IF(ZF80&lt;&gt;"",SUMPRODUCT((ZQ77:ZQ80=ZQ80)*(ZL77:ZL80=ZL80)*(ZJ77:ZJ80=ZJ80)*(ZN77:ZN80=ZN80)*(ZO77:ZO80&gt;ZO80)),"")</f>
        <v>0</v>
      </c>
      <c r="ZW80" s="385">
        <f t="shared" ref="ZW80" ca="1" si="7446">IF(ZF80&lt;&gt;"",SUMPRODUCT((ZQ77:ZQ80=ZQ80)*(ZL77:ZL80=ZL80)*(ZJ77:ZJ80=ZJ80)*(ZN77:ZN80=ZN80)*(ZO77:ZO80=ZO80)*(ZP77:ZP80&gt;ZP80)),"")</f>
        <v>0</v>
      </c>
      <c r="ZX80" s="385">
        <f t="shared" ca="1" si="6992"/>
        <v>1</v>
      </c>
      <c r="ZY80" s="385" t="str">
        <f t="shared" ref="ZY80" ca="1" si="7447">IF(ZZ28&lt;&gt;"",SUMPRODUCT((AAG25:AAG28=AAG28)*(AAF25:AAF28=AAF28)*(AAD25:AAD28=AAD28)*(AAE25:AAE28=AAE28)),"")</f>
        <v/>
      </c>
      <c r="ZZ80" s="385" t="str">
        <f t="shared" ref="ZZ80" ca="1" si="7448">IF(AND(ZY80&lt;&gt;"",ZY80&gt;1),ZZ28,"")</f>
        <v/>
      </c>
      <c r="AAA80" s="385" t="str">
        <f ca="1">IF(ZZ80&lt;&gt;"",SUMPRODUCT((ACK3:ACK54=ZZ80)*(ACN3:ACN54=ZZ81)*(ACO3:ACO54="W"))+SUMPRODUCT((ACK3:ACK54=ZZ80)*(ACN3:ACN54=ZZ78)*(ACO3:ACO54="W"))+SUMPRODUCT((ACK3:ACK54=ZZ80)*(ACN3:ACN54=ZZ79)*(ACO3:ACO54="W"))+SUMPRODUCT((ACK3:ACK54=ZZ81)*(ACN3:ACN54=ZZ80)*(ACP3:ACP54="W"))+SUMPRODUCT((ACK3:ACK54=ZZ78)*(ACN3:ACN54=ZZ80)*(ACP3:ACP54="W"))+SUMPRODUCT((ACK3:ACK54=ZZ79)*(ACN3:ACN54=ZZ80)*(ACP3:ACP54="W")),"")</f>
        <v/>
      </c>
      <c r="AAB80" s="385" t="str">
        <f ca="1">IF(ZZ80&lt;&gt;"",SUMPRODUCT((ACK3:ACK54=ZZ80)*(ACN3:ACN54=ZZ81)*(ACO3:ACO54="D"))+SUMPRODUCT((ACK3:ACK54=ZZ80)*(ACN3:ACN54=ZZ78)*(ACO3:ACO54="D"))+SUMPRODUCT((ACK3:ACK54=ZZ80)*(ACN3:ACN54=ZZ79)*(ACO3:ACO54="D"))+SUMPRODUCT((ACK3:ACK54=ZZ81)*(ACN3:ACN54=ZZ80)*(ACO3:ACO54="D"))+SUMPRODUCT((ACK3:ACK54=ZZ78)*(ACN3:ACN54=ZZ80)*(ACO3:ACO54="D"))+SUMPRODUCT((ACK3:ACK54=ZZ79)*(ACN3:ACN54=ZZ80)*(ACO3:ACO54="D")),"")</f>
        <v/>
      </c>
      <c r="AAC80" s="385" t="str">
        <f ca="1">IF(ZZ80&lt;&gt;"",SUMPRODUCT((ACK3:ACK54=ZZ80)*(ACN3:ACN54=ZZ81)*(ACO3:ACO54="L"))+SUMPRODUCT((ACK3:ACK54=ZZ80)*(ACN3:ACN54=ZZ78)*(ACO3:ACO54="L"))+SUMPRODUCT((ACK3:ACK54=ZZ80)*(ACN3:ACN54=ZZ79)*(ACO3:ACO54="L"))+SUMPRODUCT((ACK3:ACK54=ZZ81)*(ACN3:ACN54=ZZ80)*(ACP3:ACP54="L"))+SUMPRODUCT((ACK3:ACK54=ZZ78)*(ACN3:ACN54=ZZ80)*(ACP3:ACP54="L"))+SUMPRODUCT((ACK3:ACK54=ZZ79)*(ACN3:ACN54=ZZ80)*(ACP3:ACP54="L")),"")</f>
        <v/>
      </c>
      <c r="AAD80" s="385">
        <f ca="1">SUMPRODUCT((ACK3:ACK54=ZZ80)*(ACN3:ACN54=ZZ81)*ACL3:ACL54)+SUMPRODUCT((ACK3:ACK54=ZZ80)*(ACN3:ACN54=ZZ77)*ACL3:ACL54)+SUMPRODUCT((ACK3:ACK54=ZZ80)*(ACN3:ACN54=ZZ78)*ACL3:ACL54)+SUMPRODUCT((ACK3:ACK54=ZZ80)*(ACN3:ACN54=ZZ79)*ACL3:ACL54)+SUMPRODUCT((ACK3:ACK54=ZZ81)*(ACN3:ACN54=ZZ80)*ACM3:ACM54)+SUMPRODUCT((ACK3:ACK54=ZZ77)*(ACN3:ACN54=ZZ80)*ACM3:ACM54)+SUMPRODUCT((ACK3:ACK54=ZZ78)*(ACN3:ACN54=ZZ80)*ACM3:ACM54)+SUMPRODUCT((ACK3:ACK54=ZZ79)*(ACN3:ACN54=ZZ80)*ACM3:ACM54)</f>
        <v>0</v>
      </c>
      <c r="AAE80" s="385">
        <f ca="1">SUMPRODUCT((ACK3:ACK54=ZZ80)*(ACN3:ACN54=ZZ81)*ACM3:ACM54)+SUMPRODUCT((ACK3:ACK54=ZZ80)*(ACN3:ACN54=ZZ77)*ACM3:ACM54)+SUMPRODUCT((ACK3:ACK54=ZZ80)*(ACN3:ACN54=ZZ78)*ACM3:ACM54)+SUMPRODUCT((ACK3:ACK54=ZZ80)*(ACN3:ACN54=ZZ79)*ACM3:ACM54)+SUMPRODUCT((ACK3:ACK54=ZZ81)*(ACN3:ACN54=ZZ80)*ACL3:ACL54)+SUMPRODUCT((ACK3:ACK54=ZZ77)*(ACN3:ACN54=ZZ80)*ACL3:ACL54)+SUMPRODUCT((ACK3:ACK54=ZZ78)*(ACN3:ACN54=ZZ80)*ACL3:ACL54)+SUMPRODUCT((ACK3:ACK54=ZZ79)*(ACN3:ACN54=ZZ80)*ACL3:ACL54)</f>
        <v>0</v>
      </c>
      <c r="AAF80" s="385">
        <f t="shared" ca="1" si="7139"/>
        <v>1000</v>
      </c>
      <c r="AAG80" s="385" t="str">
        <f t="shared" ca="1" si="7140"/>
        <v/>
      </c>
      <c r="AAH80" s="385" t="str">
        <f ca="1">IF(ZZ80&lt;&gt;"",VLOOKUP(ZZ80,YM4:YS52,7,FALSE),"")</f>
        <v/>
      </c>
      <c r="AAI80" s="385" t="str">
        <f ca="1">IF(ZZ80&lt;&gt;"",VLOOKUP(ZZ80,YM4:YS52,5,FALSE),"")</f>
        <v/>
      </c>
      <c r="AAJ80" s="385" t="str">
        <f ca="1">IF(ZZ80&lt;&gt;"",VLOOKUP(ZZ80,YM4:YU52,9,FALSE),"")</f>
        <v/>
      </c>
      <c r="AAK80" s="385" t="str">
        <f t="shared" ca="1" si="7141"/>
        <v/>
      </c>
      <c r="AAL80" s="385" t="str">
        <f t="shared" ref="AAL80" ca="1" si="7449">IF(ZZ80&lt;&gt;"",RANK(AAK80,AAK77:AAK80),"")</f>
        <v/>
      </c>
      <c r="AAM80" s="385" t="str">
        <f t="shared" ref="AAM80" ca="1" si="7450">IF(ZZ80&lt;&gt;"",SUMPRODUCT((AAK77:AAK80=AAK80)*(AAF77:AAF80&gt;AAF80)),"")</f>
        <v/>
      </c>
      <c r="AAN80" s="385" t="str">
        <f t="shared" ref="AAN80" ca="1" si="7451">IF(ZZ80&lt;&gt;"",SUMPRODUCT((AAK77:AAK80=AAK80)*(AAF77:AAF80=AAF80)*(AAD77:AAD80&gt;AAD80)),"")</f>
        <v/>
      </c>
      <c r="AAO80" s="385" t="str">
        <f t="shared" ref="AAO80" ca="1" si="7452">IF(ZZ80&lt;&gt;"",SUMPRODUCT((AAK77:AAK80=AAK80)*(AAF77:AAF80=AAF80)*(AAD77:AAD80=AAD80)*(AAH77:AAH80&gt;AAH80)),"")</f>
        <v/>
      </c>
      <c r="AAP80" s="385" t="str">
        <f t="shared" ref="AAP80" ca="1" si="7453">IF(ZZ80&lt;&gt;"",SUMPRODUCT((AAK77:AAK80=AAK80)*(AAF77:AAF80=AAF80)*(AAD77:AAD80=AAD80)*(AAH77:AAH80=AAH80)*(AAI77:AAI80&gt;AAI80)),"")</f>
        <v/>
      </c>
      <c r="AAQ80" s="385" t="str">
        <f t="shared" ref="AAQ80" ca="1" si="7454">IF(ZZ80&lt;&gt;"",SUMPRODUCT((AAK77:AAK80=AAK80)*(AAF77:AAF80=AAF80)*(AAD77:AAD80=AAD80)*(AAH77:AAH80=AAH80)*(AAI77:AAI80=AAI80)*(AAJ77:AAJ80&gt;AAJ80)),"")</f>
        <v/>
      </c>
      <c r="AAR80" s="385" t="str">
        <f t="shared" ca="1" si="7148"/>
        <v/>
      </c>
      <c r="ACZ80" s="385">
        <f ca="1">IF(COUNTIF(ACZ25:ACZ28,4)=4,1,SUMPRODUCT((ACZ25:ACZ28=ACZ28)*(ACY25:ACY28=ACY28)*(ACW25:ACW28&gt;ACW28))+1)</f>
        <v>1</v>
      </c>
      <c r="ADK80" s="385">
        <f t="shared" ref="ADK80" ca="1" si="7455">IF(ADL28&lt;&gt;"",SUMPRODUCT((ADS25:ADS28=ADS28)*(ADR25:ADR28=ADR28)*(ADP25:ADP28=ADP28)*(ADQ25:ADQ28=ADQ28)),"")</f>
        <v>4</v>
      </c>
      <c r="ADL80" s="385" t="str">
        <f t="shared" ref="ADL80" ca="1" si="7456">IF(AND(ADK80&lt;&gt;"",ADK80&gt;1),ADL28,"")</f>
        <v>France</v>
      </c>
      <c r="ADM80" s="385">
        <f ca="1">SUMPRODUCT((AGQ3:AGQ54=ADL80)*(AGT3:AGT54=ADL81)*(AGU3:AGU54="W"))+SUMPRODUCT((AGQ3:AGQ54=ADL80)*(AGT3:AGT54=ADL77)*(AGU3:AGU54="W"))+SUMPRODUCT((AGQ3:AGQ54=ADL80)*(AGT3:AGT54=ADL78)*(AGU3:AGU54="W"))+SUMPRODUCT((AGQ3:AGQ54=ADL80)*(AGT3:AGT54=ADL79)*(AGU3:AGU54="W"))+SUMPRODUCT((AGQ3:AGQ54=ADL81)*(AGT3:AGT54=ADL80)*(AGV3:AGV54="W"))+SUMPRODUCT((AGQ3:AGQ54=ADL77)*(AGT3:AGT54=ADL80)*(AGV3:AGV54="W"))+SUMPRODUCT((AGQ3:AGQ54=ADL78)*(AGT3:AGT54=ADL80)*(AGV3:AGV54="W"))+SUMPRODUCT((AGQ3:AGQ54=ADL79)*(AGT3:AGT54=ADL80)*(AGV3:AGV54="W"))</f>
        <v>0</v>
      </c>
      <c r="ADN80" s="385">
        <f ca="1">SUMPRODUCT((AGQ3:AGQ54=ADL80)*(AGT3:AGT54=ADL81)*(AGU3:AGU54="D"))+SUMPRODUCT((AGQ3:AGQ54=ADL80)*(AGT3:AGT54=ADL77)*(AGU3:AGU54="D"))+SUMPRODUCT((AGQ3:AGQ54=ADL80)*(AGT3:AGT54=ADL78)*(AGU3:AGU54="D"))+SUMPRODUCT((AGQ3:AGQ54=ADL80)*(AGT3:AGT54=ADL79)*(AGU3:AGU54="D"))+SUMPRODUCT((AGQ3:AGQ54=ADL81)*(AGT3:AGT54=ADL80)*(AGU3:AGU54="D"))+SUMPRODUCT((AGQ3:AGQ54=ADL77)*(AGT3:AGT54=ADL80)*(AGU3:AGU54="D"))+SUMPRODUCT((AGQ3:AGQ54=ADL78)*(AGT3:AGT54=ADL80)*(AGU3:AGU54="D"))+SUMPRODUCT((AGQ3:AGQ54=ADL79)*(AGT3:AGT54=ADL80)*(AGU3:AGU54="D"))</f>
        <v>0</v>
      </c>
      <c r="ADO80" s="385">
        <f ca="1">SUMPRODUCT((AGQ3:AGQ54=ADL80)*(AGT3:AGT54=ADL81)*(AGU3:AGU54="L"))+SUMPRODUCT((AGQ3:AGQ54=ADL80)*(AGT3:AGT54=ADL77)*(AGU3:AGU54="L"))+SUMPRODUCT((AGQ3:AGQ54=ADL80)*(AGT3:AGT54=ADL78)*(AGU3:AGU54="L"))+SUMPRODUCT((AGQ3:AGQ54=ADL80)*(AGT3:AGT54=ADL79)*(AGU3:AGU54="L"))+SUMPRODUCT((AGQ3:AGQ54=ADL81)*(AGT3:AGT54=ADL80)*(AGV3:AGV54="L"))+SUMPRODUCT((AGQ3:AGQ54=ADL77)*(AGT3:AGT54=ADL80)*(AGV3:AGV54="L"))+SUMPRODUCT((AGQ3:AGQ54=ADL78)*(AGT3:AGT54=ADL80)*(AGV3:AGV54="L"))+SUMPRODUCT((AGQ3:AGQ54=ADL79)*(AGT3:AGT54=ADL80)*(AGV3:AGV54="L"))</f>
        <v>0</v>
      </c>
      <c r="ADP80" s="385">
        <f ca="1">SUMPRODUCT((AGQ3:AGQ54=ADL80)*(AGT3:AGT54=ADL81)*AGR3:AGR54)+SUMPRODUCT((AGQ3:AGQ54=ADL80)*(AGT3:AGT54=ADL77)*AGR3:AGR54)+SUMPRODUCT((AGQ3:AGQ54=ADL80)*(AGT3:AGT54=ADL78)*AGR3:AGR54)+SUMPRODUCT((AGQ3:AGQ54=ADL80)*(AGT3:AGT54=ADL79)*AGR3:AGR54)+SUMPRODUCT((AGQ3:AGQ54=ADL81)*(AGT3:AGT54=ADL80)*AGS3:AGS54)+SUMPRODUCT((AGQ3:AGQ54=ADL77)*(AGT3:AGT54=ADL80)*AGS3:AGS54)+SUMPRODUCT((AGQ3:AGQ54=ADL78)*(AGT3:AGT54=ADL80)*AGS3:AGS54)+SUMPRODUCT((AGQ3:AGQ54=ADL79)*(AGT3:AGT54=ADL80)*AGS3:AGS54)</f>
        <v>0</v>
      </c>
      <c r="ADQ80" s="385">
        <f ca="1">SUMPRODUCT((AGQ3:AGQ54=ADL80)*(AGT3:AGT54=ADL81)*AGS3:AGS54)+SUMPRODUCT((AGQ3:AGQ54=ADL80)*(AGT3:AGT54=ADL77)*AGS3:AGS54)+SUMPRODUCT((AGQ3:AGQ54=ADL80)*(AGT3:AGT54=ADL78)*AGS3:AGS54)+SUMPRODUCT((AGQ3:AGQ54=ADL80)*(AGT3:AGT54=ADL79)*AGS3:AGS54)+SUMPRODUCT((AGQ3:AGQ54=ADL81)*(AGT3:AGT54=ADL80)*AGR3:AGR54)+SUMPRODUCT((AGQ3:AGQ54=ADL77)*(AGT3:AGT54=ADL80)*AGR3:AGR54)+SUMPRODUCT((AGQ3:AGQ54=ADL78)*(AGT3:AGT54=ADL80)*AGR3:AGR54)+SUMPRODUCT((AGQ3:AGQ54=ADL79)*(AGT3:AGT54=ADL80)*AGR3:AGR54)</f>
        <v>0</v>
      </c>
      <c r="ADR80" s="385">
        <f t="shared" ca="1" si="6995"/>
        <v>1000</v>
      </c>
      <c r="ADS80" s="385">
        <f t="shared" ca="1" si="6996"/>
        <v>0</v>
      </c>
      <c r="ADT80" s="385">
        <f ca="1">IF(ADL80&lt;&gt;"",VLOOKUP(ADL80,ACS4:ACY52,7,FALSE),"")</f>
        <v>1000</v>
      </c>
      <c r="ADU80" s="385">
        <f ca="1">IF(ADL80&lt;&gt;"",VLOOKUP(ADL80,ACS4:ACY52,5,FALSE),"")</f>
        <v>0</v>
      </c>
      <c r="ADV80" s="385">
        <f ca="1">IF(ADL80&lt;&gt;"",VLOOKUP(ADL80,ACS4:ADA52,9,FALSE),"")</f>
        <v>28</v>
      </c>
      <c r="ADW80" s="385">
        <f t="shared" ca="1" si="6997"/>
        <v>0</v>
      </c>
      <c r="ADX80" s="385">
        <f t="shared" ref="ADX80" ca="1" si="7457">IF(ADL80&lt;&gt;"",RANK(ADW80,ADW77:ADW80),"")</f>
        <v>1</v>
      </c>
      <c r="ADY80" s="385">
        <f t="shared" ref="ADY80" ca="1" si="7458">IF(ADL80&lt;&gt;"",SUMPRODUCT((ADW77:ADW80=ADW80)*(ADR77:ADR80&gt;ADR80)),"")</f>
        <v>0</v>
      </c>
      <c r="ADZ80" s="385">
        <f t="shared" ref="ADZ80" ca="1" si="7459">IF(ADL80&lt;&gt;"",SUMPRODUCT((ADW77:ADW80=ADW80)*(ADR77:ADR80=ADR80)*(ADP77:ADP80&gt;ADP80)),"")</f>
        <v>0</v>
      </c>
      <c r="AEA80" s="385">
        <f t="shared" ref="AEA80" ca="1" si="7460">IF(ADL80&lt;&gt;"",SUMPRODUCT((ADW77:ADW80=ADW80)*(ADR77:ADR80=ADR80)*(ADP77:ADP80=ADP80)*(ADT77:ADT80&gt;ADT80)),"")</f>
        <v>0</v>
      </c>
      <c r="AEB80" s="385">
        <f t="shared" ref="AEB80" ca="1" si="7461">IF(ADL80&lt;&gt;"",SUMPRODUCT((ADW77:ADW80=ADW80)*(ADR77:ADR80=ADR80)*(ADP77:ADP80=ADP80)*(ADT77:ADT80=ADT80)*(ADU77:ADU80&gt;ADU80)),"")</f>
        <v>0</v>
      </c>
      <c r="AEC80" s="385">
        <f t="shared" ref="AEC80" ca="1" si="7462">IF(ADL80&lt;&gt;"",SUMPRODUCT((ADW77:ADW80=ADW80)*(ADR77:ADR80=ADR80)*(ADP77:ADP80=ADP80)*(ADT77:ADT80=ADT80)*(ADU77:ADU80=ADU80)*(ADV77:ADV80&gt;ADV80)),"")</f>
        <v>0</v>
      </c>
      <c r="AED80" s="385">
        <f t="shared" ca="1" si="7004"/>
        <v>1</v>
      </c>
      <c r="AEE80" s="385" t="str">
        <f t="shared" ref="AEE80" ca="1" si="7463">IF(AEF28&lt;&gt;"",SUMPRODUCT((AEM25:AEM28=AEM28)*(AEL25:AEL28=AEL28)*(AEJ25:AEJ28=AEJ28)*(AEK25:AEK28=AEK28)),"")</f>
        <v/>
      </c>
      <c r="AEF80" s="385" t="str">
        <f t="shared" ref="AEF80" ca="1" si="7464">IF(AND(AEE80&lt;&gt;"",AEE80&gt;1),AEF28,"")</f>
        <v/>
      </c>
      <c r="AEG80" s="385" t="str">
        <f ca="1">IF(AEF80&lt;&gt;"",SUMPRODUCT((AGQ3:AGQ54=AEF80)*(AGT3:AGT54=AEF81)*(AGU3:AGU54="W"))+SUMPRODUCT((AGQ3:AGQ54=AEF80)*(AGT3:AGT54=AEF78)*(AGU3:AGU54="W"))+SUMPRODUCT((AGQ3:AGQ54=AEF80)*(AGT3:AGT54=AEF79)*(AGU3:AGU54="W"))+SUMPRODUCT((AGQ3:AGQ54=AEF81)*(AGT3:AGT54=AEF80)*(AGV3:AGV54="W"))+SUMPRODUCT((AGQ3:AGQ54=AEF78)*(AGT3:AGT54=AEF80)*(AGV3:AGV54="W"))+SUMPRODUCT((AGQ3:AGQ54=AEF79)*(AGT3:AGT54=AEF80)*(AGV3:AGV54="W")),"")</f>
        <v/>
      </c>
      <c r="AEH80" s="385" t="str">
        <f ca="1">IF(AEF80&lt;&gt;"",SUMPRODUCT((AGQ3:AGQ54=AEF80)*(AGT3:AGT54=AEF81)*(AGU3:AGU54="D"))+SUMPRODUCT((AGQ3:AGQ54=AEF80)*(AGT3:AGT54=AEF78)*(AGU3:AGU54="D"))+SUMPRODUCT((AGQ3:AGQ54=AEF80)*(AGT3:AGT54=AEF79)*(AGU3:AGU54="D"))+SUMPRODUCT((AGQ3:AGQ54=AEF81)*(AGT3:AGT54=AEF80)*(AGU3:AGU54="D"))+SUMPRODUCT((AGQ3:AGQ54=AEF78)*(AGT3:AGT54=AEF80)*(AGU3:AGU54="D"))+SUMPRODUCT((AGQ3:AGQ54=AEF79)*(AGT3:AGT54=AEF80)*(AGU3:AGU54="D")),"")</f>
        <v/>
      </c>
      <c r="AEI80" s="385" t="str">
        <f ca="1">IF(AEF80&lt;&gt;"",SUMPRODUCT((AGQ3:AGQ54=AEF80)*(AGT3:AGT54=AEF81)*(AGU3:AGU54="L"))+SUMPRODUCT((AGQ3:AGQ54=AEF80)*(AGT3:AGT54=AEF78)*(AGU3:AGU54="L"))+SUMPRODUCT((AGQ3:AGQ54=AEF80)*(AGT3:AGT54=AEF79)*(AGU3:AGU54="L"))+SUMPRODUCT((AGQ3:AGQ54=AEF81)*(AGT3:AGT54=AEF80)*(AGV3:AGV54="L"))+SUMPRODUCT((AGQ3:AGQ54=AEF78)*(AGT3:AGT54=AEF80)*(AGV3:AGV54="L"))+SUMPRODUCT((AGQ3:AGQ54=AEF79)*(AGT3:AGT54=AEF80)*(AGV3:AGV54="L")),"")</f>
        <v/>
      </c>
      <c r="AEJ80" s="385">
        <f ca="1">SUMPRODUCT((AGQ3:AGQ54=AEF80)*(AGT3:AGT54=AEF81)*AGR3:AGR54)+SUMPRODUCT((AGQ3:AGQ54=AEF80)*(AGT3:AGT54=AEF77)*AGR3:AGR54)+SUMPRODUCT((AGQ3:AGQ54=AEF80)*(AGT3:AGT54=AEF78)*AGR3:AGR54)+SUMPRODUCT((AGQ3:AGQ54=AEF80)*(AGT3:AGT54=AEF79)*AGR3:AGR54)+SUMPRODUCT((AGQ3:AGQ54=AEF81)*(AGT3:AGT54=AEF80)*AGS3:AGS54)+SUMPRODUCT((AGQ3:AGQ54=AEF77)*(AGT3:AGT54=AEF80)*AGS3:AGS54)+SUMPRODUCT((AGQ3:AGQ54=AEF78)*(AGT3:AGT54=AEF80)*AGS3:AGS54)+SUMPRODUCT((AGQ3:AGQ54=AEF79)*(AGT3:AGT54=AEF80)*AGS3:AGS54)</f>
        <v>0</v>
      </c>
      <c r="AEK80" s="385">
        <f ca="1">SUMPRODUCT((AGQ3:AGQ54=AEF80)*(AGT3:AGT54=AEF81)*AGS3:AGS54)+SUMPRODUCT((AGQ3:AGQ54=AEF80)*(AGT3:AGT54=AEF77)*AGS3:AGS54)+SUMPRODUCT((AGQ3:AGQ54=AEF80)*(AGT3:AGT54=AEF78)*AGS3:AGS54)+SUMPRODUCT((AGQ3:AGQ54=AEF80)*(AGT3:AGT54=AEF79)*AGS3:AGS54)+SUMPRODUCT((AGQ3:AGQ54=AEF81)*(AGT3:AGT54=AEF80)*AGR3:AGR54)+SUMPRODUCT((AGQ3:AGQ54=AEF77)*(AGT3:AGT54=AEF80)*AGR3:AGR54)+SUMPRODUCT((AGQ3:AGQ54=AEF78)*(AGT3:AGT54=AEF80)*AGR3:AGR54)+SUMPRODUCT((AGQ3:AGQ54=AEF79)*(AGT3:AGT54=AEF80)*AGR3:AGR54)</f>
        <v>0</v>
      </c>
      <c r="AEL80" s="385">
        <f t="shared" ca="1" si="7159"/>
        <v>1000</v>
      </c>
      <c r="AEM80" s="385" t="str">
        <f t="shared" ca="1" si="7160"/>
        <v/>
      </c>
      <c r="AEN80" s="385" t="str">
        <f ca="1">IF(AEF80&lt;&gt;"",VLOOKUP(AEF80,ACS4:ACY52,7,FALSE),"")</f>
        <v/>
      </c>
      <c r="AEO80" s="385" t="str">
        <f ca="1">IF(AEF80&lt;&gt;"",VLOOKUP(AEF80,ACS4:ACY52,5,FALSE),"")</f>
        <v/>
      </c>
      <c r="AEP80" s="385" t="str">
        <f ca="1">IF(AEF80&lt;&gt;"",VLOOKUP(AEF80,ACS4:ADA52,9,FALSE),"")</f>
        <v/>
      </c>
      <c r="AEQ80" s="385" t="str">
        <f t="shared" ca="1" si="7161"/>
        <v/>
      </c>
      <c r="AER80" s="385" t="str">
        <f t="shared" ref="AER80" ca="1" si="7465">IF(AEF80&lt;&gt;"",RANK(AEQ80,AEQ77:AEQ80),"")</f>
        <v/>
      </c>
      <c r="AES80" s="385" t="str">
        <f t="shared" ref="AES80" ca="1" si="7466">IF(AEF80&lt;&gt;"",SUMPRODUCT((AEQ77:AEQ80=AEQ80)*(AEL77:AEL80&gt;AEL80)),"")</f>
        <v/>
      </c>
      <c r="AET80" s="385" t="str">
        <f t="shared" ref="AET80" ca="1" si="7467">IF(AEF80&lt;&gt;"",SUMPRODUCT((AEQ77:AEQ80=AEQ80)*(AEL77:AEL80=AEL80)*(AEJ77:AEJ80&gt;AEJ80)),"")</f>
        <v/>
      </c>
      <c r="AEU80" s="385" t="str">
        <f t="shared" ref="AEU80" ca="1" si="7468">IF(AEF80&lt;&gt;"",SUMPRODUCT((AEQ77:AEQ80=AEQ80)*(AEL77:AEL80=AEL80)*(AEJ77:AEJ80=AEJ80)*(AEN77:AEN80&gt;AEN80)),"")</f>
        <v/>
      </c>
      <c r="AEV80" s="385" t="str">
        <f t="shared" ref="AEV80" ca="1" si="7469">IF(AEF80&lt;&gt;"",SUMPRODUCT((AEQ77:AEQ80=AEQ80)*(AEL77:AEL80=AEL80)*(AEJ77:AEJ80=AEJ80)*(AEN77:AEN80=AEN80)*(AEO77:AEO80&gt;AEO80)),"")</f>
        <v/>
      </c>
      <c r="AEW80" s="385" t="str">
        <f t="shared" ref="AEW80" ca="1" si="7470">IF(AEF80&lt;&gt;"",SUMPRODUCT((AEQ77:AEQ80=AEQ80)*(AEL77:AEL80=AEL80)*(AEJ77:AEJ80=AEJ80)*(AEN77:AEN80=AEN80)*(AEO77:AEO80=AEO80)*(AEP77:AEP80&gt;AEP80)),"")</f>
        <v/>
      </c>
      <c r="AEX80" s="385" t="str">
        <f t="shared" ca="1" si="7168"/>
        <v/>
      </c>
      <c r="AHF80" s="385">
        <f ca="1">IF(COUNTIF(AHF25:AHF28,4)=4,1,SUMPRODUCT((AHF25:AHF28=AHF28)*(AHE25:AHE28=AHE28)*(AHC25:AHC28&gt;AHC28))+1)</f>
        <v>1</v>
      </c>
      <c r="AHQ80" s="385">
        <f t="shared" ref="AHQ80" ca="1" si="7471">IF(AHR28&lt;&gt;"",SUMPRODUCT((AHY25:AHY28=AHY28)*(AHX25:AHX28=AHX28)*(AHV25:AHV28=AHV28)*(AHW25:AHW28=AHW28)),"")</f>
        <v>4</v>
      </c>
      <c r="AHR80" s="385" t="str">
        <f t="shared" ref="AHR80" ca="1" si="7472">IF(AND(AHQ80&lt;&gt;"",AHQ80&gt;1),AHR28,"")</f>
        <v>France</v>
      </c>
      <c r="AHS80" s="385">
        <f ca="1">SUMPRODUCT((AKW3:AKW54=AHR80)*(AKZ3:AKZ54=AHR81)*(ALA3:ALA54="W"))+SUMPRODUCT((AKW3:AKW54=AHR80)*(AKZ3:AKZ54=AHR77)*(ALA3:ALA54="W"))+SUMPRODUCT((AKW3:AKW54=AHR80)*(AKZ3:AKZ54=AHR78)*(ALA3:ALA54="W"))+SUMPRODUCT((AKW3:AKW54=AHR80)*(AKZ3:AKZ54=AHR79)*(ALA3:ALA54="W"))+SUMPRODUCT((AKW3:AKW54=AHR81)*(AKZ3:AKZ54=AHR80)*(ALB3:ALB54="W"))+SUMPRODUCT((AKW3:AKW54=AHR77)*(AKZ3:AKZ54=AHR80)*(ALB3:ALB54="W"))+SUMPRODUCT((AKW3:AKW54=AHR78)*(AKZ3:AKZ54=AHR80)*(ALB3:ALB54="W"))+SUMPRODUCT((AKW3:AKW54=AHR79)*(AKZ3:AKZ54=AHR80)*(ALB3:ALB54="W"))</f>
        <v>0</v>
      </c>
      <c r="AHT80" s="385">
        <f ca="1">SUMPRODUCT((AKW3:AKW54=AHR80)*(AKZ3:AKZ54=AHR81)*(ALA3:ALA54="D"))+SUMPRODUCT((AKW3:AKW54=AHR80)*(AKZ3:AKZ54=AHR77)*(ALA3:ALA54="D"))+SUMPRODUCT((AKW3:AKW54=AHR80)*(AKZ3:AKZ54=AHR78)*(ALA3:ALA54="D"))+SUMPRODUCT((AKW3:AKW54=AHR80)*(AKZ3:AKZ54=AHR79)*(ALA3:ALA54="D"))+SUMPRODUCT((AKW3:AKW54=AHR81)*(AKZ3:AKZ54=AHR80)*(ALA3:ALA54="D"))+SUMPRODUCT((AKW3:AKW54=AHR77)*(AKZ3:AKZ54=AHR80)*(ALA3:ALA54="D"))+SUMPRODUCT((AKW3:AKW54=AHR78)*(AKZ3:AKZ54=AHR80)*(ALA3:ALA54="D"))+SUMPRODUCT((AKW3:AKW54=AHR79)*(AKZ3:AKZ54=AHR80)*(ALA3:ALA54="D"))</f>
        <v>0</v>
      </c>
      <c r="AHU80" s="385">
        <f ca="1">SUMPRODUCT((AKW3:AKW54=AHR80)*(AKZ3:AKZ54=AHR81)*(ALA3:ALA54="L"))+SUMPRODUCT((AKW3:AKW54=AHR80)*(AKZ3:AKZ54=AHR77)*(ALA3:ALA54="L"))+SUMPRODUCT((AKW3:AKW54=AHR80)*(AKZ3:AKZ54=AHR78)*(ALA3:ALA54="L"))+SUMPRODUCT((AKW3:AKW54=AHR80)*(AKZ3:AKZ54=AHR79)*(ALA3:ALA54="L"))+SUMPRODUCT((AKW3:AKW54=AHR81)*(AKZ3:AKZ54=AHR80)*(ALB3:ALB54="L"))+SUMPRODUCT((AKW3:AKW54=AHR77)*(AKZ3:AKZ54=AHR80)*(ALB3:ALB54="L"))+SUMPRODUCT((AKW3:AKW54=AHR78)*(AKZ3:AKZ54=AHR80)*(ALB3:ALB54="L"))+SUMPRODUCT((AKW3:AKW54=AHR79)*(AKZ3:AKZ54=AHR80)*(ALB3:ALB54="L"))</f>
        <v>0</v>
      </c>
      <c r="AHV80" s="385">
        <f ca="1">SUMPRODUCT((AKW3:AKW54=AHR80)*(AKZ3:AKZ54=AHR81)*AKX3:AKX54)+SUMPRODUCT((AKW3:AKW54=AHR80)*(AKZ3:AKZ54=AHR77)*AKX3:AKX54)+SUMPRODUCT((AKW3:AKW54=AHR80)*(AKZ3:AKZ54=AHR78)*AKX3:AKX54)+SUMPRODUCT((AKW3:AKW54=AHR80)*(AKZ3:AKZ54=AHR79)*AKX3:AKX54)+SUMPRODUCT((AKW3:AKW54=AHR81)*(AKZ3:AKZ54=AHR80)*AKY3:AKY54)+SUMPRODUCT((AKW3:AKW54=AHR77)*(AKZ3:AKZ54=AHR80)*AKY3:AKY54)+SUMPRODUCT((AKW3:AKW54=AHR78)*(AKZ3:AKZ54=AHR80)*AKY3:AKY54)+SUMPRODUCT((AKW3:AKW54=AHR79)*(AKZ3:AKZ54=AHR80)*AKY3:AKY54)</f>
        <v>0</v>
      </c>
      <c r="AHW80" s="385">
        <f ca="1">SUMPRODUCT((AKW3:AKW54=AHR80)*(AKZ3:AKZ54=AHR81)*AKY3:AKY54)+SUMPRODUCT((AKW3:AKW54=AHR80)*(AKZ3:AKZ54=AHR77)*AKY3:AKY54)+SUMPRODUCT((AKW3:AKW54=AHR80)*(AKZ3:AKZ54=AHR78)*AKY3:AKY54)+SUMPRODUCT((AKW3:AKW54=AHR80)*(AKZ3:AKZ54=AHR79)*AKY3:AKY54)+SUMPRODUCT((AKW3:AKW54=AHR81)*(AKZ3:AKZ54=AHR80)*AKX3:AKX54)+SUMPRODUCT((AKW3:AKW54=AHR77)*(AKZ3:AKZ54=AHR80)*AKX3:AKX54)+SUMPRODUCT((AKW3:AKW54=AHR78)*(AKZ3:AKZ54=AHR80)*AKX3:AKX54)+SUMPRODUCT((AKW3:AKW54=AHR79)*(AKZ3:AKZ54=AHR80)*AKX3:AKX54)</f>
        <v>0</v>
      </c>
      <c r="AHX80" s="385">
        <f t="shared" ca="1" si="7007"/>
        <v>1000</v>
      </c>
      <c r="AHY80" s="385">
        <f t="shared" ca="1" si="7008"/>
        <v>0</v>
      </c>
      <c r="AHZ80" s="385">
        <f ca="1">IF(AHR80&lt;&gt;"",VLOOKUP(AHR80,AGY4:AHE52,7,FALSE),"")</f>
        <v>1000</v>
      </c>
      <c r="AIA80" s="385">
        <f ca="1">IF(AHR80&lt;&gt;"",VLOOKUP(AHR80,AGY4:AHE52,5,FALSE),"")</f>
        <v>0</v>
      </c>
      <c r="AIB80" s="385">
        <f ca="1">IF(AHR80&lt;&gt;"",VLOOKUP(AHR80,AGY4:AHG52,9,FALSE),"")</f>
        <v>28</v>
      </c>
      <c r="AIC80" s="385">
        <f t="shared" ca="1" si="7009"/>
        <v>0</v>
      </c>
      <c r="AID80" s="385">
        <f t="shared" ref="AID80" ca="1" si="7473">IF(AHR80&lt;&gt;"",RANK(AIC80,AIC77:AIC80),"")</f>
        <v>1</v>
      </c>
      <c r="AIE80" s="385">
        <f t="shared" ref="AIE80" ca="1" si="7474">IF(AHR80&lt;&gt;"",SUMPRODUCT((AIC77:AIC80=AIC80)*(AHX77:AHX80&gt;AHX80)),"")</f>
        <v>0</v>
      </c>
      <c r="AIF80" s="385">
        <f t="shared" ref="AIF80" ca="1" si="7475">IF(AHR80&lt;&gt;"",SUMPRODUCT((AIC77:AIC80=AIC80)*(AHX77:AHX80=AHX80)*(AHV77:AHV80&gt;AHV80)),"")</f>
        <v>0</v>
      </c>
      <c r="AIG80" s="385">
        <f t="shared" ref="AIG80" ca="1" si="7476">IF(AHR80&lt;&gt;"",SUMPRODUCT((AIC77:AIC80=AIC80)*(AHX77:AHX80=AHX80)*(AHV77:AHV80=AHV80)*(AHZ77:AHZ80&gt;AHZ80)),"")</f>
        <v>0</v>
      </c>
      <c r="AIH80" s="385">
        <f t="shared" ref="AIH80" ca="1" si="7477">IF(AHR80&lt;&gt;"",SUMPRODUCT((AIC77:AIC80=AIC80)*(AHX77:AHX80=AHX80)*(AHV77:AHV80=AHV80)*(AHZ77:AHZ80=AHZ80)*(AIA77:AIA80&gt;AIA80)),"")</f>
        <v>0</v>
      </c>
      <c r="AII80" s="385">
        <f t="shared" ref="AII80" ca="1" si="7478">IF(AHR80&lt;&gt;"",SUMPRODUCT((AIC77:AIC80=AIC80)*(AHX77:AHX80=AHX80)*(AHV77:AHV80=AHV80)*(AHZ77:AHZ80=AHZ80)*(AIA77:AIA80=AIA80)*(AIB77:AIB80&gt;AIB80)),"")</f>
        <v>0</v>
      </c>
      <c r="AIJ80" s="385">
        <f t="shared" ca="1" si="7016"/>
        <v>1</v>
      </c>
      <c r="AIK80" s="385" t="str">
        <f t="shared" ref="AIK80" ca="1" si="7479">IF(AIL28&lt;&gt;"",SUMPRODUCT((AIS25:AIS28=AIS28)*(AIR25:AIR28=AIR28)*(AIP25:AIP28=AIP28)*(AIQ25:AIQ28=AIQ28)),"")</f>
        <v/>
      </c>
      <c r="AIL80" s="385" t="str">
        <f t="shared" ref="AIL80" ca="1" si="7480">IF(AND(AIK80&lt;&gt;"",AIK80&gt;1),AIL28,"")</f>
        <v/>
      </c>
      <c r="AIM80" s="385" t="str">
        <f ca="1">IF(AIL80&lt;&gt;"",SUMPRODUCT((AKW3:AKW54=AIL80)*(AKZ3:AKZ54=AIL81)*(ALA3:ALA54="W"))+SUMPRODUCT((AKW3:AKW54=AIL80)*(AKZ3:AKZ54=AIL78)*(ALA3:ALA54="W"))+SUMPRODUCT((AKW3:AKW54=AIL80)*(AKZ3:AKZ54=AIL79)*(ALA3:ALA54="W"))+SUMPRODUCT((AKW3:AKW54=AIL81)*(AKZ3:AKZ54=AIL80)*(ALB3:ALB54="W"))+SUMPRODUCT((AKW3:AKW54=AIL78)*(AKZ3:AKZ54=AIL80)*(ALB3:ALB54="W"))+SUMPRODUCT((AKW3:AKW54=AIL79)*(AKZ3:AKZ54=AIL80)*(ALB3:ALB54="W")),"")</f>
        <v/>
      </c>
      <c r="AIN80" s="385" t="str">
        <f ca="1">IF(AIL80&lt;&gt;"",SUMPRODUCT((AKW3:AKW54=AIL80)*(AKZ3:AKZ54=AIL81)*(ALA3:ALA54="D"))+SUMPRODUCT((AKW3:AKW54=AIL80)*(AKZ3:AKZ54=AIL78)*(ALA3:ALA54="D"))+SUMPRODUCT((AKW3:AKW54=AIL80)*(AKZ3:AKZ54=AIL79)*(ALA3:ALA54="D"))+SUMPRODUCT((AKW3:AKW54=AIL81)*(AKZ3:AKZ54=AIL80)*(ALA3:ALA54="D"))+SUMPRODUCT((AKW3:AKW54=AIL78)*(AKZ3:AKZ54=AIL80)*(ALA3:ALA54="D"))+SUMPRODUCT((AKW3:AKW54=AIL79)*(AKZ3:AKZ54=AIL80)*(ALA3:ALA54="D")),"")</f>
        <v/>
      </c>
      <c r="AIO80" s="385" t="str">
        <f ca="1">IF(AIL80&lt;&gt;"",SUMPRODUCT((AKW3:AKW54=AIL80)*(AKZ3:AKZ54=AIL81)*(ALA3:ALA54="L"))+SUMPRODUCT((AKW3:AKW54=AIL80)*(AKZ3:AKZ54=AIL78)*(ALA3:ALA54="L"))+SUMPRODUCT((AKW3:AKW54=AIL80)*(AKZ3:AKZ54=AIL79)*(ALA3:ALA54="L"))+SUMPRODUCT((AKW3:AKW54=AIL81)*(AKZ3:AKZ54=AIL80)*(ALB3:ALB54="L"))+SUMPRODUCT((AKW3:AKW54=AIL78)*(AKZ3:AKZ54=AIL80)*(ALB3:ALB54="L"))+SUMPRODUCT((AKW3:AKW54=AIL79)*(AKZ3:AKZ54=AIL80)*(ALB3:ALB54="L")),"")</f>
        <v/>
      </c>
      <c r="AIP80" s="385">
        <f ca="1">SUMPRODUCT((AKW3:AKW54=AIL80)*(AKZ3:AKZ54=AIL81)*AKX3:AKX54)+SUMPRODUCT((AKW3:AKW54=AIL80)*(AKZ3:AKZ54=AIL77)*AKX3:AKX54)+SUMPRODUCT((AKW3:AKW54=AIL80)*(AKZ3:AKZ54=AIL78)*AKX3:AKX54)+SUMPRODUCT((AKW3:AKW54=AIL80)*(AKZ3:AKZ54=AIL79)*AKX3:AKX54)+SUMPRODUCT((AKW3:AKW54=AIL81)*(AKZ3:AKZ54=AIL80)*AKY3:AKY54)+SUMPRODUCT((AKW3:AKW54=AIL77)*(AKZ3:AKZ54=AIL80)*AKY3:AKY54)+SUMPRODUCT((AKW3:AKW54=AIL78)*(AKZ3:AKZ54=AIL80)*AKY3:AKY54)+SUMPRODUCT((AKW3:AKW54=AIL79)*(AKZ3:AKZ54=AIL80)*AKY3:AKY54)</f>
        <v>0</v>
      </c>
      <c r="AIQ80" s="385">
        <f ca="1">SUMPRODUCT((AKW3:AKW54=AIL80)*(AKZ3:AKZ54=AIL81)*AKY3:AKY54)+SUMPRODUCT((AKW3:AKW54=AIL80)*(AKZ3:AKZ54=AIL77)*AKY3:AKY54)+SUMPRODUCT((AKW3:AKW54=AIL80)*(AKZ3:AKZ54=AIL78)*AKY3:AKY54)+SUMPRODUCT((AKW3:AKW54=AIL80)*(AKZ3:AKZ54=AIL79)*AKY3:AKY54)+SUMPRODUCT((AKW3:AKW54=AIL81)*(AKZ3:AKZ54=AIL80)*AKX3:AKX54)+SUMPRODUCT((AKW3:AKW54=AIL77)*(AKZ3:AKZ54=AIL80)*AKX3:AKX54)+SUMPRODUCT((AKW3:AKW54=AIL78)*(AKZ3:AKZ54=AIL80)*AKX3:AKX54)+SUMPRODUCT((AKW3:AKW54=AIL79)*(AKZ3:AKZ54=AIL80)*AKX3:AKX54)</f>
        <v>0</v>
      </c>
      <c r="AIR80" s="385">
        <f t="shared" ca="1" si="7179"/>
        <v>1000</v>
      </c>
      <c r="AIS80" s="385" t="str">
        <f t="shared" ca="1" si="7180"/>
        <v/>
      </c>
      <c r="AIT80" s="385" t="str">
        <f ca="1">IF(AIL80&lt;&gt;"",VLOOKUP(AIL80,AGY4:AHE52,7,FALSE),"")</f>
        <v/>
      </c>
      <c r="AIU80" s="385" t="str">
        <f ca="1">IF(AIL80&lt;&gt;"",VLOOKUP(AIL80,AGY4:AHE52,5,FALSE),"")</f>
        <v/>
      </c>
      <c r="AIV80" s="385" t="str">
        <f ca="1">IF(AIL80&lt;&gt;"",VLOOKUP(AIL80,AGY4:AHG52,9,FALSE),"")</f>
        <v/>
      </c>
      <c r="AIW80" s="385" t="str">
        <f t="shared" ca="1" si="7181"/>
        <v/>
      </c>
      <c r="AIX80" s="385" t="str">
        <f t="shared" ref="AIX80" ca="1" si="7481">IF(AIL80&lt;&gt;"",RANK(AIW80,AIW77:AIW80),"")</f>
        <v/>
      </c>
      <c r="AIY80" s="385" t="str">
        <f t="shared" ref="AIY80" ca="1" si="7482">IF(AIL80&lt;&gt;"",SUMPRODUCT((AIW77:AIW80=AIW80)*(AIR77:AIR80&gt;AIR80)),"")</f>
        <v/>
      </c>
      <c r="AIZ80" s="385" t="str">
        <f t="shared" ref="AIZ80" ca="1" si="7483">IF(AIL80&lt;&gt;"",SUMPRODUCT((AIW77:AIW80=AIW80)*(AIR77:AIR80=AIR80)*(AIP77:AIP80&gt;AIP80)),"")</f>
        <v/>
      </c>
      <c r="AJA80" s="385" t="str">
        <f t="shared" ref="AJA80" ca="1" si="7484">IF(AIL80&lt;&gt;"",SUMPRODUCT((AIW77:AIW80=AIW80)*(AIR77:AIR80=AIR80)*(AIP77:AIP80=AIP80)*(AIT77:AIT80&gt;AIT80)),"")</f>
        <v/>
      </c>
      <c r="AJB80" s="385" t="str">
        <f t="shared" ref="AJB80" ca="1" si="7485">IF(AIL80&lt;&gt;"",SUMPRODUCT((AIW77:AIW80=AIW80)*(AIR77:AIR80=AIR80)*(AIP77:AIP80=AIP80)*(AIT77:AIT80=AIT80)*(AIU77:AIU80&gt;AIU80)),"")</f>
        <v/>
      </c>
      <c r="AJC80" s="385" t="str">
        <f t="shared" ref="AJC80" ca="1" si="7486">IF(AIL80&lt;&gt;"",SUMPRODUCT((AIW77:AIW80=AIW80)*(AIR77:AIR80=AIR80)*(AIP77:AIP80=AIP80)*(AIT77:AIT80=AIT80)*(AIU77:AIU80=AIU80)*(AIV77:AIV80&gt;AIV80)),"")</f>
        <v/>
      </c>
      <c r="AJD80" s="385" t="str">
        <f t="shared" ca="1" si="7188"/>
        <v/>
      </c>
      <c r="ALL80" s="385">
        <f ca="1">IF(COUNTIF(ALL25:ALL28,4)=4,1,SUMPRODUCT((ALL25:ALL28=ALL28)*(ALK25:ALK28=ALK28)*(ALI25:ALI28&gt;ALI28))+1)</f>
        <v>1</v>
      </c>
      <c r="ALW80" s="385">
        <f t="shared" ref="ALW80" ca="1" si="7487">IF(ALX28&lt;&gt;"",SUMPRODUCT((AME25:AME28=AME28)*(AMD25:AMD28=AMD28)*(AMB25:AMB28=AMB28)*(AMC25:AMC28=AMC28)),"")</f>
        <v>4</v>
      </c>
      <c r="ALX80" s="385" t="str">
        <f t="shared" ref="ALX80" ca="1" si="7488">IF(AND(ALW80&lt;&gt;"",ALW80&gt;1),ALX28,"")</f>
        <v>France</v>
      </c>
      <c r="ALY80" s="385">
        <f ca="1">SUMPRODUCT((APC3:APC54=ALX80)*(APF3:APF54=ALX81)*(APG3:APG54="W"))+SUMPRODUCT((APC3:APC54=ALX80)*(APF3:APF54=ALX77)*(APG3:APG54="W"))+SUMPRODUCT((APC3:APC54=ALX80)*(APF3:APF54=ALX78)*(APG3:APG54="W"))+SUMPRODUCT((APC3:APC54=ALX80)*(APF3:APF54=ALX79)*(APG3:APG54="W"))+SUMPRODUCT((APC3:APC54=ALX81)*(APF3:APF54=ALX80)*(APH3:APH54="W"))+SUMPRODUCT((APC3:APC54=ALX77)*(APF3:APF54=ALX80)*(APH3:APH54="W"))+SUMPRODUCT((APC3:APC54=ALX78)*(APF3:APF54=ALX80)*(APH3:APH54="W"))+SUMPRODUCT((APC3:APC54=ALX79)*(APF3:APF54=ALX80)*(APH3:APH54="W"))</f>
        <v>0</v>
      </c>
      <c r="ALZ80" s="385">
        <f ca="1">SUMPRODUCT((APC3:APC54=ALX80)*(APF3:APF54=ALX81)*(APG3:APG54="D"))+SUMPRODUCT((APC3:APC54=ALX80)*(APF3:APF54=ALX77)*(APG3:APG54="D"))+SUMPRODUCT((APC3:APC54=ALX80)*(APF3:APF54=ALX78)*(APG3:APG54="D"))+SUMPRODUCT((APC3:APC54=ALX80)*(APF3:APF54=ALX79)*(APG3:APG54="D"))+SUMPRODUCT((APC3:APC54=ALX81)*(APF3:APF54=ALX80)*(APG3:APG54="D"))+SUMPRODUCT((APC3:APC54=ALX77)*(APF3:APF54=ALX80)*(APG3:APG54="D"))+SUMPRODUCT((APC3:APC54=ALX78)*(APF3:APF54=ALX80)*(APG3:APG54="D"))+SUMPRODUCT((APC3:APC54=ALX79)*(APF3:APF54=ALX80)*(APG3:APG54="D"))</f>
        <v>0</v>
      </c>
      <c r="AMA80" s="385">
        <f ca="1">SUMPRODUCT((APC3:APC54=ALX80)*(APF3:APF54=ALX81)*(APG3:APG54="L"))+SUMPRODUCT((APC3:APC54=ALX80)*(APF3:APF54=ALX77)*(APG3:APG54="L"))+SUMPRODUCT((APC3:APC54=ALX80)*(APF3:APF54=ALX78)*(APG3:APG54="L"))+SUMPRODUCT((APC3:APC54=ALX80)*(APF3:APF54=ALX79)*(APG3:APG54="L"))+SUMPRODUCT((APC3:APC54=ALX81)*(APF3:APF54=ALX80)*(APH3:APH54="L"))+SUMPRODUCT((APC3:APC54=ALX77)*(APF3:APF54=ALX80)*(APH3:APH54="L"))+SUMPRODUCT((APC3:APC54=ALX78)*(APF3:APF54=ALX80)*(APH3:APH54="L"))+SUMPRODUCT((APC3:APC54=ALX79)*(APF3:APF54=ALX80)*(APH3:APH54="L"))</f>
        <v>0</v>
      </c>
      <c r="AMB80" s="385">
        <f ca="1">SUMPRODUCT((APC3:APC54=ALX80)*(APF3:APF54=ALX81)*APD3:APD54)+SUMPRODUCT((APC3:APC54=ALX80)*(APF3:APF54=ALX77)*APD3:APD54)+SUMPRODUCT((APC3:APC54=ALX80)*(APF3:APF54=ALX78)*APD3:APD54)+SUMPRODUCT((APC3:APC54=ALX80)*(APF3:APF54=ALX79)*APD3:APD54)+SUMPRODUCT((APC3:APC54=ALX81)*(APF3:APF54=ALX80)*APE3:APE54)+SUMPRODUCT((APC3:APC54=ALX77)*(APF3:APF54=ALX80)*APE3:APE54)+SUMPRODUCT((APC3:APC54=ALX78)*(APF3:APF54=ALX80)*APE3:APE54)+SUMPRODUCT((APC3:APC54=ALX79)*(APF3:APF54=ALX80)*APE3:APE54)</f>
        <v>0</v>
      </c>
      <c r="AMC80" s="385">
        <f ca="1">SUMPRODUCT((APC3:APC54=ALX80)*(APF3:APF54=ALX81)*APE3:APE54)+SUMPRODUCT((APC3:APC54=ALX80)*(APF3:APF54=ALX77)*APE3:APE54)+SUMPRODUCT((APC3:APC54=ALX80)*(APF3:APF54=ALX78)*APE3:APE54)+SUMPRODUCT((APC3:APC54=ALX80)*(APF3:APF54=ALX79)*APE3:APE54)+SUMPRODUCT((APC3:APC54=ALX81)*(APF3:APF54=ALX80)*APD3:APD54)+SUMPRODUCT((APC3:APC54=ALX77)*(APF3:APF54=ALX80)*APD3:APD54)+SUMPRODUCT((APC3:APC54=ALX78)*(APF3:APF54=ALX80)*APD3:APD54)+SUMPRODUCT((APC3:APC54=ALX79)*(APF3:APF54=ALX80)*APD3:APD54)</f>
        <v>0</v>
      </c>
      <c r="AMD80" s="385">
        <f t="shared" ca="1" si="7019"/>
        <v>1000</v>
      </c>
      <c r="AME80" s="385">
        <f t="shared" ca="1" si="7020"/>
        <v>0</v>
      </c>
      <c r="AMF80" s="385">
        <f ca="1">IF(ALX80&lt;&gt;"",VLOOKUP(ALX80,ALE4:ALK52,7,FALSE),"")</f>
        <v>1000</v>
      </c>
      <c r="AMG80" s="385">
        <f ca="1">IF(ALX80&lt;&gt;"",VLOOKUP(ALX80,ALE4:ALK52,5,FALSE),"")</f>
        <v>0</v>
      </c>
      <c r="AMH80" s="385">
        <f ca="1">IF(ALX80&lt;&gt;"",VLOOKUP(ALX80,ALE4:ALM52,9,FALSE),"")</f>
        <v>28</v>
      </c>
      <c r="AMI80" s="385">
        <f t="shared" ca="1" si="7021"/>
        <v>0</v>
      </c>
      <c r="AMJ80" s="385">
        <f t="shared" ref="AMJ80" ca="1" si="7489">IF(ALX80&lt;&gt;"",RANK(AMI80,AMI77:AMI80),"")</f>
        <v>1</v>
      </c>
      <c r="AMK80" s="385">
        <f t="shared" ref="AMK80" ca="1" si="7490">IF(ALX80&lt;&gt;"",SUMPRODUCT((AMI77:AMI80=AMI80)*(AMD77:AMD80&gt;AMD80)),"")</f>
        <v>0</v>
      </c>
      <c r="AML80" s="385">
        <f t="shared" ref="AML80" ca="1" si="7491">IF(ALX80&lt;&gt;"",SUMPRODUCT((AMI77:AMI80=AMI80)*(AMD77:AMD80=AMD80)*(AMB77:AMB80&gt;AMB80)),"")</f>
        <v>0</v>
      </c>
      <c r="AMM80" s="385">
        <f t="shared" ref="AMM80" ca="1" si="7492">IF(ALX80&lt;&gt;"",SUMPRODUCT((AMI77:AMI80=AMI80)*(AMD77:AMD80=AMD80)*(AMB77:AMB80=AMB80)*(AMF77:AMF80&gt;AMF80)),"")</f>
        <v>0</v>
      </c>
      <c r="AMN80" s="385">
        <f t="shared" ref="AMN80" ca="1" si="7493">IF(ALX80&lt;&gt;"",SUMPRODUCT((AMI77:AMI80=AMI80)*(AMD77:AMD80=AMD80)*(AMB77:AMB80=AMB80)*(AMF77:AMF80=AMF80)*(AMG77:AMG80&gt;AMG80)),"")</f>
        <v>0</v>
      </c>
      <c r="AMO80" s="385">
        <f t="shared" ref="AMO80" ca="1" si="7494">IF(ALX80&lt;&gt;"",SUMPRODUCT((AMI77:AMI80=AMI80)*(AMD77:AMD80=AMD80)*(AMB77:AMB80=AMB80)*(AMF77:AMF80=AMF80)*(AMG77:AMG80=AMG80)*(AMH77:AMH80&gt;AMH80)),"")</f>
        <v>0</v>
      </c>
      <c r="AMP80" s="385">
        <f t="shared" ca="1" si="7028"/>
        <v>1</v>
      </c>
      <c r="AMQ80" s="385" t="str">
        <f t="shared" ref="AMQ80" ca="1" si="7495">IF(AMR28&lt;&gt;"",SUMPRODUCT((AMY25:AMY28=AMY28)*(AMX25:AMX28=AMX28)*(AMV25:AMV28=AMV28)*(AMW25:AMW28=AMW28)),"")</f>
        <v/>
      </c>
      <c r="AMR80" s="385" t="str">
        <f t="shared" ref="AMR80" ca="1" si="7496">IF(AND(AMQ80&lt;&gt;"",AMQ80&gt;1),AMR28,"")</f>
        <v/>
      </c>
      <c r="AMS80" s="385" t="str">
        <f ca="1">IF(AMR80&lt;&gt;"",SUMPRODUCT((APC3:APC54=AMR80)*(APF3:APF54=AMR81)*(APG3:APG54="W"))+SUMPRODUCT((APC3:APC54=AMR80)*(APF3:APF54=AMR78)*(APG3:APG54="W"))+SUMPRODUCT((APC3:APC54=AMR80)*(APF3:APF54=AMR79)*(APG3:APG54="W"))+SUMPRODUCT((APC3:APC54=AMR81)*(APF3:APF54=AMR80)*(APH3:APH54="W"))+SUMPRODUCT((APC3:APC54=AMR78)*(APF3:APF54=AMR80)*(APH3:APH54="W"))+SUMPRODUCT((APC3:APC54=AMR79)*(APF3:APF54=AMR80)*(APH3:APH54="W")),"")</f>
        <v/>
      </c>
      <c r="AMT80" s="385" t="str">
        <f ca="1">IF(AMR80&lt;&gt;"",SUMPRODUCT((APC3:APC54=AMR80)*(APF3:APF54=AMR81)*(APG3:APG54="D"))+SUMPRODUCT((APC3:APC54=AMR80)*(APF3:APF54=AMR78)*(APG3:APG54="D"))+SUMPRODUCT((APC3:APC54=AMR80)*(APF3:APF54=AMR79)*(APG3:APG54="D"))+SUMPRODUCT((APC3:APC54=AMR81)*(APF3:APF54=AMR80)*(APG3:APG54="D"))+SUMPRODUCT((APC3:APC54=AMR78)*(APF3:APF54=AMR80)*(APG3:APG54="D"))+SUMPRODUCT((APC3:APC54=AMR79)*(APF3:APF54=AMR80)*(APG3:APG54="D")),"")</f>
        <v/>
      </c>
      <c r="AMU80" s="385" t="str">
        <f ca="1">IF(AMR80&lt;&gt;"",SUMPRODUCT((APC3:APC54=AMR80)*(APF3:APF54=AMR81)*(APG3:APG54="L"))+SUMPRODUCT((APC3:APC54=AMR80)*(APF3:APF54=AMR78)*(APG3:APG54="L"))+SUMPRODUCT((APC3:APC54=AMR80)*(APF3:APF54=AMR79)*(APG3:APG54="L"))+SUMPRODUCT((APC3:APC54=AMR81)*(APF3:APF54=AMR80)*(APH3:APH54="L"))+SUMPRODUCT((APC3:APC54=AMR78)*(APF3:APF54=AMR80)*(APH3:APH54="L"))+SUMPRODUCT((APC3:APC54=AMR79)*(APF3:APF54=AMR80)*(APH3:APH54="L")),"")</f>
        <v/>
      </c>
      <c r="AMV80" s="385">
        <f ca="1">SUMPRODUCT((APC3:APC54=AMR80)*(APF3:APF54=AMR81)*APD3:APD54)+SUMPRODUCT((APC3:APC54=AMR80)*(APF3:APF54=AMR77)*APD3:APD54)+SUMPRODUCT((APC3:APC54=AMR80)*(APF3:APF54=AMR78)*APD3:APD54)+SUMPRODUCT((APC3:APC54=AMR80)*(APF3:APF54=AMR79)*APD3:APD54)+SUMPRODUCT((APC3:APC54=AMR81)*(APF3:APF54=AMR80)*APE3:APE54)+SUMPRODUCT((APC3:APC54=AMR77)*(APF3:APF54=AMR80)*APE3:APE54)+SUMPRODUCT((APC3:APC54=AMR78)*(APF3:APF54=AMR80)*APE3:APE54)+SUMPRODUCT((APC3:APC54=AMR79)*(APF3:APF54=AMR80)*APE3:APE54)</f>
        <v>0</v>
      </c>
      <c r="AMW80" s="385">
        <f ca="1">SUMPRODUCT((APC3:APC54=AMR80)*(APF3:APF54=AMR81)*APE3:APE54)+SUMPRODUCT((APC3:APC54=AMR80)*(APF3:APF54=AMR77)*APE3:APE54)+SUMPRODUCT((APC3:APC54=AMR80)*(APF3:APF54=AMR78)*APE3:APE54)+SUMPRODUCT((APC3:APC54=AMR80)*(APF3:APF54=AMR79)*APE3:APE54)+SUMPRODUCT((APC3:APC54=AMR81)*(APF3:APF54=AMR80)*APD3:APD54)+SUMPRODUCT((APC3:APC54=AMR77)*(APF3:APF54=AMR80)*APD3:APD54)+SUMPRODUCT((APC3:APC54=AMR78)*(APF3:APF54=AMR80)*APD3:APD54)+SUMPRODUCT((APC3:APC54=AMR79)*(APF3:APF54=AMR80)*APD3:APD54)</f>
        <v>0</v>
      </c>
      <c r="AMX80" s="385">
        <f t="shared" ca="1" si="7199"/>
        <v>1000</v>
      </c>
      <c r="AMY80" s="385" t="str">
        <f t="shared" ca="1" si="7200"/>
        <v/>
      </c>
      <c r="AMZ80" s="385" t="str">
        <f ca="1">IF(AMR80&lt;&gt;"",VLOOKUP(AMR80,ALE4:ALK52,7,FALSE),"")</f>
        <v/>
      </c>
      <c r="ANA80" s="385" t="str">
        <f ca="1">IF(AMR80&lt;&gt;"",VLOOKUP(AMR80,ALE4:ALK52,5,FALSE),"")</f>
        <v/>
      </c>
      <c r="ANB80" s="385" t="str">
        <f ca="1">IF(AMR80&lt;&gt;"",VLOOKUP(AMR80,ALE4:ALM52,9,FALSE),"")</f>
        <v/>
      </c>
      <c r="ANC80" s="385" t="str">
        <f t="shared" ca="1" si="7201"/>
        <v/>
      </c>
      <c r="AND80" s="385" t="str">
        <f t="shared" ref="AND80" ca="1" si="7497">IF(AMR80&lt;&gt;"",RANK(ANC80,ANC77:ANC80),"")</f>
        <v/>
      </c>
      <c r="ANE80" s="385" t="str">
        <f t="shared" ref="ANE80" ca="1" si="7498">IF(AMR80&lt;&gt;"",SUMPRODUCT((ANC77:ANC80=ANC80)*(AMX77:AMX80&gt;AMX80)),"")</f>
        <v/>
      </c>
      <c r="ANF80" s="385" t="str">
        <f t="shared" ref="ANF80" ca="1" si="7499">IF(AMR80&lt;&gt;"",SUMPRODUCT((ANC77:ANC80=ANC80)*(AMX77:AMX80=AMX80)*(AMV77:AMV80&gt;AMV80)),"")</f>
        <v/>
      </c>
      <c r="ANG80" s="385" t="str">
        <f t="shared" ref="ANG80" ca="1" si="7500">IF(AMR80&lt;&gt;"",SUMPRODUCT((ANC77:ANC80=ANC80)*(AMX77:AMX80=AMX80)*(AMV77:AMV80=AMV80)*(AMZ77:AMZ80&gt;AMZ80)),"")</f>
        <v/>
      </c>
      <c r="ANH80" s="385" t="str">
        <f t="shared" ref="ANH80" ca="1" si="7501">IF(AMR80&lt;&gt;"",SUMPRODUCT((ANC77:ANC80=ANC80)*(AMX77:AMX80=AMX80)*(AMV77:AMV80=AMV80)*(AMZ77:AMZ80=AMZ80)*(ANA77:ANA80&gt;ANA80)),"")</f>
        <v/>
      </c>
      <c r="ANI80" s="385" t="str">
        <f t="shared" ref="ANI80" ca="1" si="7502">IF(AMR80&lt;&gt;"",SUMPRODUCT((ANC77:ANC80=ANC80)*(AMX77:AMX80=AMX80)*(AMV77:AMV80=AMV80)*(AMZ77:AMZ80=AMZ80)*(ANA77:ANA80=ANA80)*(ANB77:ANB80&gt;ANB80)),"")</f>
        <v/>
      </c>
      <c r="ANJ80" s="385" t="str">
        <f t="shared" ca="1" si="7208"/>
        <v/>
      </c>
      <c r="APR80" s="385">
        <f ca="1">IF(COUNTIF(APR25:APR28,4)=4,1,SUMPRODUCT((APR25:APR28=APR28)*(APQ25:APQ28=APQ28)*(APO25:APO28&gt;APO28))+1)</f>
        <v>1</v>
      </c>
      <c r="AQC80" s="385">
        <f t="shared" ref="AQC80" ca="1" si="7503">IF(AQD28&lt;&gt;"",SUMPRODUCT((AQK25:AQK28=AQK28)*(AQJ25:AQJ28=AQJ28)*(AQH25:AQH28=AQH28)*(AQI25:AQI28=AQI28)),"")</f>
        <v>4</v>
      </c>
      <c r="AQD80" s="385" t="str">
        <f t="shared" ref="AQD80" ca="1" si="7504">IF(AND(AQC80&lt;&gt;"",AQC80&gt;1),AQD28,"")</f>
        <v>France</v>
      </c>
      <c r="AQE80" s="385">
        <f ca="1">SUMPRODUCT((ATI3:ATI54=AQD80)*(ATL3:ATL54=AQD81)*(ATM3:ATM54="W"))+SUMPRODUCT((ATI3:ATI54=AQD80)*(ATL3:ATL54=AQD77)*(ATM3:ATM54="W"))+SUMPRODUCT((ATI3:ATI54=AQD80)*(ATL3:ATL54=AQD78)*(ATM3:ATM54="W"))+SUMPRODUCT((ATI3:ATI54=AQD80)*(ATL3:ATL54=AQD79)*(ATM3:ATM54="W"))+SUMPRODUCT((ATI3:ATI54=AQD81)*(ATL3:ATL54=AQD80)*(ATN3:ATN54="W"))+SUMPRODUCT((ATI3:ATI54=AQD77)*(ATL3:ATL54=AQD80)*(ATN3:ATN54="W"))+SUMPRODUCT((ATI3:ATI54=AQD78)*(ATL3:ATL54=AQD80)*(ATN3:ATN54="W"))+SUMPRODUCT((ATI3:ATI54=AQD79)*(ATL3:ATL54=AQD80)*(ATN3:ATN54="W"))</f>
        <v>0</v>
      </c>
      <c r="AQF80" s="385">
        <f ca="1">SUMPRODUCT((ATI3:ATI54=AQD80)*(ATL3:ATL54=AQD81)*(ATM3:ATM54="D"))+SUMPRODUCT((ATI3:ATI54=AQD80)*(ATL3:ATL54=AQD77)*(ATM3:ATM54="D"))+SUMPRODUCT((ATI3:ATI54=AQD80)*(ATL3:ATL54=AQD78)*(ATM3:ATM54="D"))+SUMPRODUCT((ATI3:ATI54=AQD80)*(ATL3:ATL54=AQD79)*(ATM3:ATM54="D"))+SUMPRODUCT((ATI3:ATI54=AQD81)*(ATL3:ATL54=AQD80)*(ATM3:ATM54="D"))+SUMPRODUCT((ATI3:ATI54=AQD77)*(ATL3:ATL54=AQD80)*(ATM3:ATM54="D"))+SUMPRODUCT((ATI3:ATI54=AQD78)*(ATL3:ATL54=AQD80)*(ATM3:ATM54="D"))+SUMPRODUCT((ATI3:ATI54=AQD79)*(ATL3:ATL54=AQD80)*(ATM3:ATM54="D"))</f>
        <v>0</v>
      </c>
      <c r="AQG80" s="385">
        <f ca="1">SUMPRODUCT((ATI3:ATI54=AQD80)*(ATL3:ATL54=AQD81)*(ATM3:ATM54="L"))+SUMPRODUCT((ATI3:ATI54=AQD80)*(ATL3:ATL54=AQD77)*(ATM3:ATM54="L"))+SUMPRODUCT((ATI3:ATI54=AQD80)*(ATL3:ATL54=AQD78)*(ATM3:ATM54="L"))+SUMPRODUCT((ATI3:ATI54=AQD80)*(ATL3:ATL54=AQD79)*(ATM3:ATM54="L"))+SUMPRODUCT((ATI3:ATI54=AQD81)*(ATL3:ATL54=AQD80)*(ATN3:ATN54="L"))+SUMPRODUCT((ATI3:ATI54=AQD77)*(ATL3:ATL54=AQD80)*(ATN3:ATN54="L"))+SUMPRODUCT((ATI3:ATI54=AQD78)*(ATL3:ATL54=AQD80)*(ATN3:ATN54="L"))+SUMPRODUCT((ATI3:ATI54=AQD79)*(ATL3:ATL54=AQD80)*(ATN3:ATN54="L"))</f>
        <v>0</v>
      </c>
      <c r="AQH80" s="385">
        <f ca="1">SUMPRODUCT((ATI3:ATI54=AQD80)*(ATL3:ATL54=AQD81)*ATJ3:ATJ54)+SUMPRODUCT((ATI3:ATI54=AQD80)*(ATL3:ATL54=AQD77)*ATJ3:ATJ54)+SUMPRODUCT((ATI3:ATI54=AQD80)*(ATL3:ATL54=AQD78)*ATJ3:ATJ54)+SUMPRODUCT((ATI3:ATI54=AQD80)*(ATL3:ATL54=AQD79)*ATJ3:ATJ54)+SUMPRODUCT((ATI3:ATI54=AQD81)*(ATL3:ATL54=AQD80)*ATK3:ATK54)+SUMPRODUCT((ATI3:ATI54=AQD77)*(ATL3:ATL54=AQD80)*ATK3:ATK54)+SUMPRODUCT((ATI3:ATI54=AQD78)*(ATL3:ATL54=AQD80)*ATK3:ATK54)+SUMPRODUCT((ATI3:ATI54=AQD79)*(ATL3:ATL54=AQD80)*ATK3:ATK54)</f>
        <v>0</v>
      </c>
      <c r="AQI80" s="385">
        <f ca="1">SUMPRODUCT((ATI3:ATI54=AQD80)*(ATL3:ATL54=AQD81)*ATK3:ATK54)+SUMPRODUCT((ATI3:ATI54=AQD80)*(ATL3:ATL54=AQD77)*ATK3:ATK54)+SUMPRODUCT((ATI3:ATI54=AQD80)*(ATL3:ATL54=AQD78)*ATK3:ATK54)+SUMPRODUCT((ATI3:ATI54=AQD80)*(ATL3:ATL54=AQD79)*ATK3:ATK54)+SUMPRODUCT((ATI3:ATI54=AQD81)*(ATL3:ATL54=AQD80)*ATJ3:ATJ54)+SUMPRODUCT((ATI3:ATI54=AQD77)*(ATL3:ATL54=AQD80)*ATJ3:ATJ54)+SUMPRODUCT((ATI3:ATI54=AQD78)*(ATL3:ATL54=AQD80)*ATJ3:ATJ54)+SUMPRODUCT((ATI3:ATI54=AQD79)*(ATL3:ATL54=AQD80)*ATJ3:ATJ54)</f>
        <v>0</v>
      </c>
      <c r="AQJ80" s="385">
        <f t="shared" ca="1" si="7031"/>
        <v>1000</v>
      </c>
      <c r="AQK80" s="385">
        <f t="shared" ca="1" si="7032"/>
        <v>0</v>
      </c>
      <c r="AQL80" s="385">
        <f ca="1">IF(AQD80&lt;&gt;"",VLOOKUP(AQD80,APK4:APQ52,7,FALSE),"")</f>
        <v>1000</v>
      </c>
      <c r="AQM80" s="385">
        <f ca="1">IF(AQD80&lt;&gt;"",VLOOKUP(AQD80,APK4:APQ52,5,FALSE),"")</f>
        <v>0</v>
      </c>
      <c r="AQN80" s="385">
        <f ca="1">IF(AQD80&lt;&gt;"",VLOOKUP(AQD80,APK4:APS52,9,FALSE),"")</f>
        <v>28</v>
      </c>
      <c r="AQO80" s="385">
        <f t="shared" ca="1" si="7033"/>
        <v>0</v>
      </c>
      <c r="AQP80" s="385">
        <f t="shared" ref="AQP80" ca="1" si="7505">IF(AQD80&lt;&gt;"",RANK(AQO80,AQO77:AQO80),"")</f>
        <v>1</v>
      </c>
      <c r="AQQ80" s="385">
        <f t="shared" ref="AQQ80" ca="1" si="7506">IF(AQD80&lt;&gt;"",SUMPRODUCT((AQO77:AQO80=AQO80)*(AQJ77:AQJ80&gt;AQJ80)),"")</f>
        <v>0</v>
      </c>
      <c r="AQR80" s="385">
        <f t="shared" ref="AQR80" ca="1" si="7507">IF(AQD80&lt;&gt;"",SUMPRODUCT((AQO77:AQO80=AQO80)*(AQJ77:AQJ80=AQJ80)*(AQH77:AQH80&gt;AQH80)),"")</f>
        <v>0</v>
      </c>
      <c r="AQS80" s="385">
        <f t="shared" ref="AQS80" ca="1" si="7508">IF(AQD80&lt;&gt;"",SUMPRODUCT((AQO77:AQO80=AQO80)*(AQJ77:AQJ80=AQJ80)*(AQH77:AQH80=AQH80)*(AQL77:AQL80&gt;AQL80)),"")</f>
        <v>0</v>
      </c>
      <c r="AQT80" s="385">
        <f t="shared" ref="AQT80" ca="1" si="7509">IF(AQD80&lt;&gt;"",SUMPRODUCT((AQO77:AQO80=AQO80)*(AQJ77:AQJ80=AQJ80)*(AQH77:AQH80=AQH80)*(AQL77:AQL80=AQL80)*(AQM77:AQM80&gt;AQM80)),"")</f>
        <v>0</v>
      </c>
      <c r="AQU80" s="385">
        <f t="shared" ref="AQU80" ca="1" si="7510">IF(AQD80&lt;&gt;"",SUMPRODUCT((AQO77:AQO80=AQO80)*(AQJ77:AQJ80=AQJ80)*(AQH77:AQH80=AQH80)*(AQL77:AQL80=AQL80)*(AQM77:AQM80=AQM80)*(AQN77:AQN80&gt;AQN80)),"")</f>
        <v>0</v>
      </c>
      <c r="AQV80" s="385">
        <f t="shared" ca="1" si="7040"/>
        <v>1</v>
      </c>
      <c r="AQW80" s="385" t="str">
        <f t="shared" ref="AQW80" ca="1" si="7511">IF(AQX28&lt;&gt;"",SUMPRODUCT((ARE25:ARE28=ARE28)*(ARD25:ARD28=ARD28)*(ARB25:ARB28=ARB28)*(ARC25:ARC28=ARC28)),"")</f>
        <v/>
      </c>
      <c r="AQX80" s="385" t="str">
        <f t="shared" ref="AQX80" ca="1" si="7512">IF(AND(AQW80&lt;&gt;"",AQW80&gt;1),AQX28,"")</f>
        <v/>
      </c>
      <c r="AQY80" s="385" t="str">
        <f ca="1">IF(AQX80&lt;&gt;"",SUMPRODUCT((ATI3:ATI54=AQX80)*(ATL3:ATL54=AQX81)*(ATM3:ATM54="W"))+SUMPRODUCT((ATI3:ATI54=AQX80)*(ATL3:ATL54=AQX78)*(ATM3:ATM54="W"))+SUMPRODUCT((ATI3:ATI54=AQX80)*(ATL3:ATL54=AQX79)*(ATM3:ATM54="W"))+SUMPRODUCT((ATI3:ATI54=AQX81)*(ATL3:ATL54=AQX80)*(ATN3:ATN54="W"))+SUMPRODUCT((ATI3:ATI54=AQX78)*(ATL3:ATL54=AQX80)*(ATN3:ATN54="W"))+SUMPRODUCT((ATI3:ATI54=AQX79)*(ATL3:ATL54=AQX80)*(ATN3:ATN54="W")),"")</f>
        <v/>
      </c>
      <c r="AQZ80" s="385" t="str">
        <f ca="1">IF(AQX80&lt;&gt;"",SUMPRODUCT((ATI3:ATI54=AQX80)*(ATL3:ATL54=AQX81)*(ATM3:ATM54="D"))+SUMPRODUCT((ATI3:ATI54=AQX80)*(ATL3:ATL54=AQX78)*(ATM3:ATM54="D"))+SUMPRODUCT((ATI3:ATI54=AQX80)*(ATL3:ATL54=AQX79)*(ATM3:ATM54="D"))+SUMPRODUCT((ATI3:ATI54=AQX81)*(ATL3:ATL54=AQX80)*(ATM3:ATM54="D"))+SUMPRODUCT((ATI3:ATI54=AQX78)*(ATL3:ATL54=AQX80)*(ATM3:ATM54="D"))+SUMPRODUCT((ATI3:ATI54=AQX79)*(ATL3:ATL54=AQX80)*(ATM3:ATM54="D")),"")</f>
        <v/>
      </c>
      <c r="ARA80" s="385" t="str">
        <f ca="1">IF(AQX80&lt;&gt;"",SUMPRODUCT((ATI3:ATI54=AQX80)*(ATL3:ATL54=AQX81)*(ATM3:ATM54="L"))+SUMPRODUCT((ATI3:ATI54=AQX80)*(ATL3:ATL54=AQX78)*(ATM3:ATM54="L"))+SUMPRODUCT((ATI3:ATI54=AQX80)*(ATL3:ATL54=AQX79)*(ATM3:ATM54="L"))+SUMPRODUCT((ATI3:ATI54=AQX81)*(ATL3:ATL54=AQX80)*(ATN3:ATN54="L"))+SUMPRODUCT((ATI3:ATI54=AQX78)*(ATL3:ATL54=AQX80)*(ATN3:ATN54="L"))+SUMPRODUCT((ATI3:ATI54=AQX79)*(ATL3:ATL54=AQX80)*(ATN3:ATN54="L")),"")</f>
        <v/>
      </c>
      <c r="ARB80" s="385">
        <f ca="1">SUMPRODUCT((ATI3:ATI54=AQX80)*(ATL3:ATL54=AQX81)*ATJ3:ATJ54)+SUMPRODUCT((ATI3:ATI54=AQX80)*(ATL3:ATL54=AQX77)*ATJ3:ATJ54)+SUMPRODUCT((ATI3:ATI54=AQX80)*(ATL3:ATL54=AQX78)*ATJ3:ATJ54)+SUMPRODUCT((ATI3:ATI54=AQX80)*(ATL3:ATL54=AQX79)*ATJ3:ATJ54)+SUMPRODUCT((ATI3:ATI54=AQX81)*(ATL3:ATL54=AQX80)*ATK3:ATK54)+SUMPRODUCT((ATI3:ATI54=AQX77)*(ATL3:ATL54=AQX80)*ATK3:ATK54)+SUMPRODUCT((ATI3:ATI54=AQX78)*(ATL3:ATL54=AQX80)*ATK3:ATK54)+SUMPRODUCT((ATI3:ATI54=AQX79)*(ATL3:ATL54=AQX80)*ATK3:ATK54)</f>
        <v>0</v>
      </c>
      <c r="ARC80" s="385">
        <f ca="1">SUMPRODUCT((ATI3:ATI54=AQX80)*(ATL3:ATL54=AQX81)*ATK3:ATK54)+SUMPRODUCT((ATI3:ATI54=AQX80)*(ATL3:ATL54=AQX77)*ATK3:ATK54)+SUMPRODUCT((ATI3:ATI54=AQX80)*(ATL3:ATL54=AQX78)*ATK3:ATK54)+SUMPRODUCT((ATI3:ATI54=AQX80)*(ATL3:ATL54=AQX79)*ATK3:ATK54)+SUMPRODUCT((ATI3:ATI54=AQX81)*(ATL3:ATL54=AQX80)*ATJ3:ATJ54)+SUMPRODUCT((ATI3:ATI54=AQX77)*(ATL3:ATL54=AQX80)*ATJ3:ATJ54)+SUMPRODUCT((ATI3:ATI54=AQX78)*(ATL3:ATL54=AQX80)*ATJ3:ATJ54)+SUMPRODUCT((ATI3:ATI54=AQX79)*(ATL3:ATL54=AQX80)*ATJ3:ATJ54)</f>
        <v>0</v>
      </c>
      <c r="ARD80" s="385">
        <f t="shared" ca="1" si="7219"/>
        <v>1000</v>
      </c>
      <c r="ARE80" s="385" t="str">
        <f t="shared" ca="1" si="7220"/>
        <v/>
      </c>
      <c r="ARF80" s="385" t="str">
        <f ca="1">IF(AQX80&lt;&gt;"",VLOOKUP(AQX80,APK4:APQ52,7,FALSE),"")</f>
        <v/>
      </c>
      <c r="ARG80" s="385" t="str">
        <f ca="1">IF(AQX80&lt;&gt;"",VLOOKUP(AQX80,APK4:APQ52,5,FALSE),"")</f>
        <v/>
      </c>
      <c r="ARH80" s="385" t="str">
        <f ca="1">IF(AQX80&lt;&gt;"",VLOOKUP(AQX80,APK4:APS52,9,FALSE),"")</f>
        <v/>
      </c>
      <c r="ARI80" s="385" t="str">
        <f t="shared" ca="1" si="7221"/>
        <v/>
      </c>
      <c r="ARJ80" s="385" t="str">
        <f t="shared" ref="ARJ80" ca="1" si="7513">IF(AQX80&lt;&gt;"",RANK(ARI80,ARI77:ARI80),"")</f>
        <v/>
      </c>
      <c r="ARK80" s="385" t="str">
        <f t="shared" ref="ARK80" ca="1" si="7514">IF(AQX80&lt;&gt;"",SUMPRODUCT((ARI77:ARI80=ARI80)*(ARD77:ARD80&gt;ARD80)),"")</f>
        <v/>
      </c>
      <c r="ARL80" s="385" t="str">
        <f t="shared" ref="ARL80" ca="1" si="7515">IF(AQX80&lt;&gt;"",SUMPRODUCT((ARI77:ARI80=ARI80)*(ARD77:ARD80=ARD80)*(ARB77:ARB80&gt;ARB80)),"")</f>
        <v/>
      </c>
      <c r="ARM80" s="385" t="str">
        <f t="shared" ref="ARM80" ca="1" si="7516">IF(AQX80&lt;&gt;"",SUMPRODUCT((ARI77:ARI80=ARI80)*(ARD77:ARD80=ARD80)*(ARB77:ARB80=ARB80)*(ARF77:ARF80&gt;ARF80)),"")</f>
        <v/>
      </c>
      <c r="ARN80" s="385" t="str">
        <f t="shared" ref="ARN80" ca="1" si="7517">IF(AQX80&lt;&gt;"",SUMPRODUCT((ARI77:ARI80=ARI80)*(ARD77:ARD80=ARD80)*(ARB77:ARB80=ARB80)*(ARF77:ARF80=ARF80)*(ARG77:ARG80&gt;ARG80)),"")</f>
        <v/>
      </c>
      <c r="ARO80" s="385" t="str">
        <f t="shared" ref="ARO80" ca="1" si="7518">IF(AQX80&lt;&gt;"",SUMPRODUCT((ARI77:ARI80=ARI80)*(ARD77:ARD80=ARD80)*(ARB77:ARB80=ARB80)*(ARF77:ARF80=ARF80)*(ARG77:ARG80=ARG80)*(ARH77:ARH80&gt;ARH80)),"")</f>
        <v/>
      </c>
      <c r="ARP80" s="385" t="str">
        <f t="shared" ca="1" si="7228"/>
        <v/>
      </c>
    </row>
    <row r="81" spans="113:1005 1103:1995 2093:2985 3083:4085 4183:5075 5173:6065 6163:7165 7263:8155 8253:9145 9243:10233 10245:11125" x14ac:dyDescent="0.25">
      <c r="DI81" s="385"/>
      <c r="DU81" s="385"/>
      <c r="HO81" s="385"/>
      <c r="IA81" s="385"/>
      <c r="LU81" s="385"/>
      <c r="MG81" s="385"/>
      <c r="QA81" s="385"/>
      <c r="QM81" s="385"/>
      <c r="UG81" s="385"/>
      <c r="US81" s="385"/>
      <c r="YM81" s="385"/>
      <c r="YY81" s="385"/>
      <c r="ACS81" s="385"/>
      <c r="ADE81" s="385"/>
      <c r="AGY81" s="385"/>
      <c r="AHK81" s="385"/>
      <c r="ALE81" s="385"/>
      <c r="ALQ81" s="385"/>
      <c r="APK81" s="385"/>
      <c r="APW81" s="385"/>
      <c r="ATQ81" s="385"/>
      <c r="AUC81" s="385"/>
      <c r="AXW81" s="385"/>
      <c r="AYI81" s="385"/>
      <c r="BCC81" s="385"/>
      <c r="BCO81" s="385"/>
      <c r="BGI81" s="385"/>
      <c r="BGU81" s="385"/>
      <c r="BKO81" s="385"/>
      <c r="BLA81" s="385"/>
      <c r="BOU81" s="385"/>
      <c r="BPG81" s="385"/>
      <c r="BTA81" s="385"/>
      <c r="BTM81" s="385"/>
      <c r="BXG81" s="385"/>
      <c r="BXS81" s="385"/>
      <c r="CBM81" s="385"/>
      <c r="CBY81" s="385"/>
      <c r="CFS81" s="385"/>
      <c r="CGE81" s="385"/>
      <c r="CJY81" s="385"/>
      <c r="CKK81" s="385"/>
      <c r="COE81" s="385"/>
      <c r="COQ81" s="385"/>
      <c r="CSK81" s="385"/>
      <c r="CSW81" s="385"/>
      <c r="CWQ81" s="385"/>
      <c r="CXC81" s="385"/>
      <c r="DAW81" s="385"/>
      <c r="DBI81" s="385"/>
      <c r="DFC81" s="385"/>
      <c r="DFO81" s="385"/>
      <c r="DJI81" s="385"/>
      <c r="DJU81" s="385"/>
      <c r="DNO81" s="385"/>
      <c r="DOA81" s="385"/>
      <c r="DRU81" s="385"/>
      <c r="DSG81" s="385"/>
      <c r="DWA81" s="385"/>
      <c r="DWM81" s="385"/>
      <c r="EAG81" s="385"/>
      <c r="EAS81" s="385"/>
      <c r="EEM81" s="385"/>
      <c r="EEY81" s="385"/>
      <c r="EIS81" s="385"/>
      <c r="EJE81" s="385"/>
      <c r="EMY81" s="385"/>
      <c r="ENK81" s="385"/>
      <c r="ERE81" s="385"/>
      <c r="ERQ81" s="385"/>
      <c r="EVK81" s="385"/>
      <c r="EVW81" s="385"/>
      <c r="EZQ81" s="385"/>
      <c r="FAC81" s="385"/>
      <c r="FDW81" s="385"/>
      <c r="FEI81" s="385"/>
      <c r="FIC81" s="385"/>
      <c r="FIO81" s="385"/>
      <c r="FMI81" s="385"/>
      <c r="FMU81" s="385"/>
      <c r="FQO81" s="385"/>
      <c r="FRA81" s="385"/>
      <c r="FUU81" s="385"/>
      <c r="FVG81" s="385"/>
      <c r="FZA81" s="385"/>
      <c r="FZM81" s="385"/>
      <c r="GDG81" s="385"/>
      <c r="GDS81" s="385"/>
      <c r="GHM81" s="385"/>
      <c r="GHY81" s="385"/>
      <c r="GLS81" s="385"/>
      <c r="GME81" s="385"/>
      <c r="GPY81" s="385"/>
      <c r="GQK81" s="385"/>
      <c r="GUE81" s="385"/>
      <c r="GUQ81" s="385"/>
      <c r="GYK81" s="385"/>
      <c r="GYW81" s="385"/>
      <c r="HCQ81" s="385"/>
      <c r="HDC81" s="385"/>
      <c r="HGW81" s="385"/>
      <c r="HHI81" s="385"/>
      <c r="HLC81" s="385"/>
      <c r="HLO81" s="385"/>
      <c r="HPI81" s="385"/>
      <c r="HPU81" s="385"/>
      <c r="HTO81" s="385"/>
      <c r="HUA81" s="385"/>
      <c r="HXU81" s="385"/>
      <c r="HYG81" s="385"/>
      <c r="ICA81" s="385"/>
      <c r="ICM81" s="385"/>
      <c r="IGG81" s="385"/>
      <c r="IGS81" s="385"/>
      <c r="IKM81" s="385"/>
      <c r="IKY81" s="385"/>
      <c r="IOS81" s="385"/>
      <c r="IPE81" s="385"/>
      <c r="ISY81" s="385"/>
      <c r="ITK81" s="385"/>
      <c r="IXE81" s="385"/>
      <c r="IXQ81" s="385"/>
      <c r="JBK81" s="385"/>
      <c r="JBW81" s="385"/>
      <c r="JFQ81" s="385"/>
      <c r="JGC81" s="385"/>
      <c r="JJW81" s="385"/>
      <c r="JKI81" s="385"/>
      <c r="JOC81" s="385"/>
      <c r="JOO81" s="385"/>
      <c r="JSI81" s="385"/>
      <c r="JSU81" s="385"/>
      <c r="JWO81" s="385"/>
      <c r="JXA81" s="385"/>
      <c r="KAU81" s="385"/>
      <c r="KBG81" s="385"/>
      <c r="KFA81" s="385"/>
      <c r="KFM81" s="385"/>
      <c r="KJG81" s="385"/>
      <c r="KJS81" s="385"/>
      <c r="KNM81" s="385"/>
      <c r="KNY81" s="385"/>
      <c r="KRS81" s="385"/>
      <c r="KSE81" s="385"/>
      <c r="KVY81" s="385"/>
      <c r="KWK81" s="385"/>
      <c r="LAE81" s="385"/>
      <c r="LAQ81" s="385"/>
      <c r="LEK81" s="385"/>
      <c r="LEW81" s="385"/>
      <c r="LIQ81" s="385"/>
      <c r="LJC81" s="385"/>
      <c r="LMW81" s="385"/>
      <c r="LNI81" s="385"/>
      <c r="LRC81" s="385"/>
      <c r="LRO81" s="385"/>
      <c r="LVI81" s="385"/>
      <c r="LVU81" s="385"/>
      <c r="LZO81" s="385"/>
      <c r="MAA81" s="385"/>
      <c r="MDU81" s="385"/>
      <c r="MEG81" s="385"/>
      <c r="MIA81" s="385"/>
      <c r="MIM81" s="385"/>
      <c r="MMG81" s="385"/>
      <c r="MMS81" s="385"/>
      <c r="MQM81" s="385"/>
      <c r="MQY81" s="385"/>
      <c r="MUS81" s="385"/>
      <c r="MVE81" s="385"/>
      <c r="MYY81" s="385"/>
      <c r="MZK81" s="385"/>
      <c r="NDE81" s="385"/>
      <c r="NDQ81" s="385"/>
      <c r="NHK81" s="385"/>
      <c r="NHW81" s="385"/>
      <c r="NLQ81" s="385"/>
      <c r="NMC81" s="385"/>
      <c r="NPW81" s="385"/>
      <c r="NQI81" s="385"/>
      <c r="NUC81" s="385"/>
      <c r="NUO81" s="385"/>
      <c r="NYI81" s="385"/>
      <c r="NYU81" s="385"/>
      <c r="OCO81" s="385"/>
      <c r="ODA81" s="385"/>
      <c r="OGU81" s="385"/>
      <c r="OHG81" s="385"/>
      <c r="OLA81" s="385"/>
      <c r="OLM81" s="385"/>
      <c r="OPG81" s="385"/>
      <c r="OPS81" s="385"/>
      <c r="OTM81" s="385"/>
      <c r="OTY81" s="385"/>
      <c r="OXS81" s="385"/>
      <c r="OYE81" s="385"/>
      <c r="PBY81" s="385"/>
      <c r="PCK81" s="385"/>
      <c r="PGE81" s="385"/>
      <c r="PGQ81" s="385"/>
      <c r="PKK81" s="385"/>
      <c r="PKW81" s="385"/>
    </row>
    <row r="82" spans="113:1005 1103:1995 2093:2985 3083:4085 4183:5075 5173:6065 6163:7165 7263:8155 8253:9145 9243:10233 10245:11125" x14ac:dyDescent="0.25">
      <c r="DI82" s="385"/>
      <c r="DU82" s="385"/>
      <c r="HO82" s="385"/>
      <c r="IA82" s="385"/>
      <c r="LU82" s="385"/>
      <c r="MG82" s="385"/>
      <c r="QA82" s="385"/>
      <c r="QM82" s="385"/>
      <c r="UG82" s="385"/>
      <c r="US82" s="385"/>
      <c r="YM82" s="385"/>
      <c r="YY82" s="385"/>
      <c r="ACS82" s="385"/>
      <c r="ADE82" s="385"/>
      <c r="AGY82" s="385"/>
      <c r="AHK82" s="385"/>
      <c r="ALE82" s="385"/>
      <c r="ALQ82" s="385"/>
      <c r="APK82" s="385"/>
      <c r="APW82" s="385"/>
      <c r="ATQ82" s="385"/>
      <c r="AUC82" s="385"/>
      <c r="AXW82" s="385"/>
      <c r="AYI82" s="385"/>
      <c r="BCC82" s="385"/>
      <c r="BCO82" s="385"/>
      <c r="BGI82" s="385"/>
      <c r="BGU82" s="385"/>
      <c r="BKO82" s="385"/>
      <c r="BLA82" s="385"/>
      <c r="BOU82" s="385"/>
      <c r="BPG82" s="385"/>
      <c r="BTA82" s="385"/>
      <c r="BTM82" s="385"/>
      <c r="BXG82" s="385"/>
      <c r="BXS82" s="385"/>
      <c r="CBM82" s="385"/>
      <c r="CBY82" s="385"/>
      <c r="CFS82" s="385"/>
      <c r="CGE82" s="385"/>
      <c r="CJY82" s="385"/>
      <c r="CKK82" s="385"/>
      <c r="COE82" s="385"/>
      <c r="COQ82" s="385"/>
      <c r="CSK82" s="385"/>
      <c r="CSW82" s="385"/>
      <c r="CWQ82" s="385"/>
      <c r="CXC82" s="385"/>
      <c r="DAW82" s="385"/>
      <c r="DBI82" s="385"/>
      <c r="DFC82" s="385"/>
      <c r="DFO82" s="385"/>
      <c r="DJI82" s="385"/>
      <c r="DJU82" s="385"/>
      <c r="DNO82" s="385"/>
      <c r="DOA82" s="385"/>
      <c r="DRU82" s="385"/>
      <c r="DSG82" s="385"/>
      <c r="DWA82" s="385"/>
      <c r="DWM82" s="385"/>
      <c r="EAG82" s="385"/>
      <c r="EAS82" s="385"/>
      <c r="EEM82" s="385"/>
      <c r="EEY82" s="385"/>
      <c r="EIS82" s="385"/>
      <c r="EJE82" s="385"/>
      <c r="EMY82" s="385"/>
      <c r="ENK82" s="385"/>
      <c r="ERE82" s="385"/>
      <c r="ERQ82" s="385"/>
      <c r="EVK82" s="385"/>
      <c r="EVW82" s="385"/>
      <c r="EZQ82" s="385"/>
      <c r="FAC82" s="385"/>
      <c r="FDW82" s="385"/>
      <c r="FEI82" s="385"/>
      <c r="FIC82" s="385"/>
      <c r="FIO82" s="385"/>
      <c r="FMI82" s="385"/>
      <c r="FMU82" s="385"/>
      <c r="FQO82" s="385"/>
      <c r="FRA82" s="385"/>
      <c r="FUU82" s="385"/>
      <c r="FVG82" s="385"/>
      <c r="FZA82" s="385"/>
      <c r="FZM82" s="385"/>
      <c r="GDG82" s="385"/>
      <c r="GDS82" s="385"/>
      <c r="GHM82" s="385"/>
      <c r="GHY82" s="385"/>
      <c r="GLS82" s="385"/>
      <c r="GME82" s="385"/>
      <c r="GPY82" s="385"/>
      <c r="GQK82" s="385"/>
      <c r="GUE82" s="385"/>
      <c r="GUQ82" s="385"/>
      <c r="GYK82" s="385"/>
      <c r="GYW82" s="385"/>
      <c r="HCQ82" s="385"/>
      <c r="HDC82" s="385"/>
      <c r="HGW82" s="385"/>
      <c r="HHI82" s="385"/>
      <c r="HLC82" s="385"/>
      <c r="HLO82" s="385"/>
      <c r="HPI82" s="385"/>
      <c r="HPU82" s="385"/>
      <c r="HTO82" s="385"/>
      <c r="HUA82" s="385"/>
      <c r="HXU82" s="385"/>
      <c r="HYG82" s="385"/>
      <c r="ICA82" s="385"/>
      <c r="ICM82" s="385"/>
      <c r="IGG82" s="385"/>
      <c r="IGS82" s="385"/>
      <c r="IKM82" s="385"/>
      <c r="IKY82" s="385"/>
      <c r="IOS82" s="385"/>
      <c r="IPE82" s="385"/>
      <c r="ISY82" s="385"/>
      <c r="ITK82" s="385"/>
      <c r="IXE82" s="385"/>
      <c r="IXQ82" s="385"/>
      <c r="JBK82" s="385"/>
      <c r="JBW82" s="385"/>
      <c r="JFQ82" s="385"/>
      <c r="JGC82" s="385"/>
      <c r="JJW82" s="385"/>
      <c r="JKI82" s="385"/>
      <c r="JOC82" s="385"/>
      <c r="JOO82" s="385"/>
      <c r="JSI82" s="385"/>
      <c r="JSU82" s="385"/>
      <c r="JWO82" s="385"/>
      <c r="JXA82" s="385"/>
      <c r="KAU82" s="385"/>
      <c r="KBG82" s="385"/>
      <c r="KFA82" s="385"/>
      <c r="KFM82" s="385"/>
      <c r="KJG82" s="385"/>
      <c r="KJS82" s="385"/>
      <c r="KNM82" s="385"/>
      <c r="KNY82" s="385"/>
      <c r="KRS82" s="385"/>
      <c r="KSE82" s="385"/>
      <c r="KVY82" s="385"/>
      <c r="KWK82" s="385"/>
      <c r="LAE82" s="385"/>
      <c r="LAQ82" s="385"/>
      <c r="LEK82" s="385"/>
      <c r="LEW82" s="385"/>
      <c r="LIQ82" s="385"/>
      <c r="LJC82" s="385"/>
      <c r="LMW82" s="385"/>
      <c r="LNI82" s="385"/>
      <c r="LRC82" s="385"/>
      <c r="LRO82" s="385"/>
      <c r="LVI82" s="385"/>
      <c r="LVU82" s="385"/>
      <c r="LZO82" s="385"/>
      <c r="MAA82" s="385"/>
      <c r="MDU82" s="385"/>
      <c r="MEG82" s="385"/>
      <c r="MIA82" s="385"/>
      <c r="MIM82" s="385"/>
      <c r="MMG82" s="385"/>
      <c r="MMS82" s="385"/>
      <c r="MQM82" s="385"/>
      <c r="MQY82" s="385"/>
      <c r="MUS82" s="385"/>
      <c r="MVE82" s="385"/>
      <c r="MYY82" s="385"/>
      <c r="MZK82" s="385"/>
      <c r="NDE82" s="385"/>
      <c r="NDQ82" s="385"/>
      <c r="NHK82" s="385"/>
      <c r="NHW82" s="385"/>
      <c r="NLQ82" s="385"/>
      <c r="NMC82" s="385"/>
      <c r="NPW82" s="385"/>
      <c r="NQI82" s="385"/>
      <c r="NUC82" s="385"/>
      <c r="NUO82" s="385"/>
      <c r="NYI82" s="385"/>
      <c r="NYU82" s="385"/>
      <c r="OCO82" s="385"/>
      <c r="ODA82" s="385"/>
      <c r="OGU82" s="385"/>
      <c r="OHG82" s="385"/>
      <c r="OLA82" s="385"/>
      <c r="OLM82" s="385"/>
      <c r="OPG82" s="385"/>
      <c r="OPS82" s="385"/>
      <c r="OTM82" s="385"/>
      <c r="OTY82" s="385"/>
      <c r="OXS82" s="385"/>
      <c r="OYE82" s="385"/>
      <c r="PBY82" s="385"/>
      <c r="PCK82" s="385"/>
      <c r="PGE82" s="385"/>
      <c r="PGQ82" s="385"/>
      <c r="PKK82" s="385"/>
      <c r="PKW82" s="385"/>
    </row>
    <row r="83" spans="113:1005 1103:1995 2093:2985 3083:4085 4183:5075 5173:6065 6163:7165 7263:8155 8253:9145 9243:10233 10245:11125" x14ac:dyDescent="0.25">
      <c r="DI83" s="385"/>
      <c r="DU83" s="385"/>
      <c r="HO83" s="385"/>
      <c r="IA83" s="385"/>
      <c r="LU83" s="385"/>
      <c r="MG83" s="385"/>
      <c r="QA83" s="385"/>
      <c r="QM83" s="385"/>
      <c r="UG83" s="385"/>
      <c r="US83" s="385"/>
      <c r="YM83" s="385"/>
      <c r="YY83" s="385"/>
      <c r="ACS83" s="385"/>
      <c r="ADE83" s="385"/>
      <c r="AGY83" s="385"/>
      <c r="AHK83" s="385"/>
      <c r="ALE83" s="385"/>
      <c r="ALQ83" s="385"/>
      <c r="APK83" s="385"/>
      <c r="APW83" s="385"/>
      <c r="ATQ83" s="385"/>
      <c r="AUC83" s="385"/>
      <c r="AXW83" s="385"/>
      <c r="AYI83" s="385"/>
      <c r="BCC83" s="385"/>
      <c r="BCO83" s="385"/>
      <c r="BGI83" s="385"/>
      <c r="BGU83" s="385"/>
      <c r="BKO83" s="385"/>
      <c r="BLA83" s="385"/>
      <c r="BOU83" s="385"/>
      <c r="BPG83" s="385"/>
      <c r="BTA83" s="385"/>
      <c r="BTM83" s="385"/>
      <c r="BXG83" s="385"/>
      <c r="BXS83" s="385"/>
      <c r="CBM83" s="385"/>
      <c r="CBY83" s="385"/>
      <c r="CFS83" s="385"/>
      <c r="CGE83" s="385"/>
      <c r="CJY83" s="385"/>
      <c r="CKK83" s="385"/>
      <c r="COE83" s="385"/>
      <c r="COQ83" s="385"/>
      <c r="CSK83" s="385"/>
      <c r="CSW83" s="385"/>
      <c r="CWQ83" s="385"/>
      <c r="CXC83" s="385"/>
      <c r="DAW83" s="385"/>
      <c r="DBI83" s="385"/>
      <c r="DFC83" s="385"/>
      <c r="DFO83" s="385"/>
      <c r="DJI83" s="385"/>
      <c r="DJU83" s="385"/>
      <c r="DNO83" s="385"/>
      <c r="DOA83" s="385"/>
      <c r="DRU83" s="385"/>
      <c r="DSG83" s="385"/>
      <c r="DWA83" s="385"/>
      <c r="DWM83" s="385"/>
      <c r="EAG83" s="385"/>
      <c r="EAS83" s="385"/>
      <c r="EEM83" s="385"/>
      <c r="EEY83" s="385"/>
      <c r="EIS83" s="385"/>
      <c r="EJE83" s="385"/>
      <c r="EMY83" s="385"/>
      <c r="ENK83" s="385"/>
      <c r="ERE83" s="385"/>
      <c r="ERQ83" s="385"/>
      <c r="EVK83" s="385"/>
      <c r="EVW83" s="385"/>
      <c r="EZQ83" s="385"/>
      <c r="FAC83" s="385"/>
      <c r="FDW83" s="385"/>
      <c r="FEI83" s="385"/>
      <c r="FIC83" s="385"/>
      <c r="FIO83" s="385"/>
      <c r="FMI83" s="385"/>
      <c r="FMU83" s="385"/>
      <c r="FQO83" s="385"/>
      <c r="FRA83" s="385"/>
      <c r="FUU83" s="385"/>
      <c r="FVG83" s="385"/>
      <c r="FZA83" s="385"/>
      <c r="FZM83" s="385"/>
      <c r="GDG83" s="385"/>
      <c r="GDS83" s="385"/>
      <c r="GHM83" s="385"/>
      <c r="GHY83" s="385"/>
      <c r="GLS83" s="385"/>
      <c r="GME83" s="385"/>
      <c r="GPY83" s="385"/>
      <c r="GQK83" s="385"/>
      <c r="GUE83" s="385"/>
      <c r="GUQ83" s="385"/>
      <c r="GYK83" s="385"/>
      <c r="GYW83" s="385"/>
      <c r="HCQ83" s="385"/>
      <c r="HDC83" s="385"/>
      <c r="HGW83" s="385"/>
      <c r="HHI83" s="385"/>
      <c r="HLC83" s="385"/>
      <c r="HLO83" s="385"/>
      <c r="HPI83" s="385"/>
      <c r="HPU83" s="385"/>
      <c r="HTO83" s="385"/>
      <c r="HUA83" s="385"/>
      <c r="HXU83" s="385"/>
      <c r="HYG83" s="385"/>
      <c r="ICA83" s="385"/>
      <c r="ICM83" s="385"/>
      <c r="IGG83" s="385"/>
      <c r="IGS83" s="385"/>
      <c r="IKM83" s="385"/>
      <c r="IKY83" s="385"/>
      <c r="IOS83" s="385"/>
      <c r="IPE83" s="385"/>
      <c r="ISY83" s="385"/>
      <c r="ITK83" s="385"/>
      <c r="IXE83" s="385"/>
      <c r="IXQ83" s="385"/>
      <c r="JBK83" s="385"/>
      <c r="JBW83" s="385"/>
      <c r="JFQ83" s="385"/>
      <c r="JGC83" s="385"/>
      <c r="JJW83" s="385"/>
      <c r="JKI83" s="385"/>
      <c r="JOC83" s="385"/>
      <c r="JOO83" s="385"/>
      <c r="JSI83" s="385"/>
      <c r="JSU83" s="385"/>
      <c r="JWO83" s="385"/>
      <c r="JXA83" s="385"/>
      <c r="KAU83" s="385"/>
      <c r="KBG83" s="385"/>
      <c r="KFA83" s="385"/>
      <c r="KFM83" s="385"/>
      <c r="KJG83" s="385"/>
      <c r="KJS83" s="385"/>
      <c r="KNM83" s="385"/>
      <c r="KNY83" s="385"/>
      <c r="KRS83" s="385"/>
      <c r="KSE83" s="385"/>
      <c r="KVY83" s="385"/>
      <c r="KWK83" s="385"/>
      <c r="LAE83" s="385"/>
      <c r="LAQ83" s="385"/>
      <c r="LEK83" s="385"/>
      <c r="LEW83" s="385"/>
      <c r="LIQ83" s="385"/>
      <c r="LJC83" s="385"/>
      <c r="LMW83" s="385"/>
      <c r="LNI83" s="385"/>
      <c r="LRC83" s="385"/>
      <c r="LRO83" s="385"/>
      <c r="LVI83" s="385"/>
      <c r="LVU83" s="385"/>
      <c r="LZO83" s="385"/>
      <c r="MAA83" s="385"/>
      <c r="MDU83" s="385"/>
      <c r="MEG83" s="385"/>
      <c r="MIA83" s="385"/>
      <c r="MIM83" s="385"/>
      <c r="MMG83" s="385"/>
      <c r="MMS83" s="385"/>
      <c r="MQM83" s="385"/>
      <c r="MQY83" s="385"/>
      <c r="MUS83" s="385"/>
      <c r="MVE83" s="385"/>
      <c r="MYY83" s="385"/>
      <c r="MZK83" s="385"/>
      <c r="NDE83" s="385"/>
      <c r="NDQ83" s="385"/>
      <c r="NHK83" s="385"/>
      <c r="NHW83" s="385"/>
      <c r="NLQ83" s="385"/>
      <c r="NMC83" s="385"/>
      <c r="NPW83" s="385"/>
      <c r="NQI83" s="385"/>
      <c r="NUC83" s="385"/>
      <c r="NUO83" s="385"/>
      <c r="NYI83" s="385"/>
      <c r="NYU83" s="385"/>
      <c r="OCO83" s="385"/>
      <c r="ODA83" s="385"/>
      <c r="OGU83" s="385"/>
      <c r="OHG83" s="385"/>
      <c r="OLA83" s="385"/>
      <c r="OLM83" s="385"/>
      <c r="OPG83" s="385"/>
      <c r="OPS83" s="385"/>
      <c r="OTM83" s="385"/>
      <c r="OTY83" s="385"/>
      <c r="OXS83" s="385"/>
      <c r="OYE83" s="385"/>
      <c r="PBY83" s="385"/>
      <c r="PCK83" s="385"/>
      <c r="PGE83" s="385"/>
      <c r="PGQ83" s="385"/>
      <c r="PKK83" s="385"/>
      <c r="PKW83" s="385"/>
    </row>
    <row r="84" spans="113:1005 1103:1995 2093:2985 3083:4085 4183:5075 5173:6065 6163:7165 7263:8155 8253:9145 9243:10233 10245:11125" x14ac:dyDescent="0.25">
      <c r="DI84" s="385"/>
      <c r="DU84" s="385"/>
      <c r="HO84" s="385"/>
      <c r="IA84" s="385"/>
      <c r="LU84" s="385"/>
      <c r="MG84" s="385"/>
      <c r="QA84" s="385"/>
      <c r="QM84" s="385"/>
      <c r="UG84" s="385"/>
      <c r="US84" s="385"/>
      <c r="YM84" s="385"/>
      <c r="YY84" s="385"/>
      <c r="ACS84" s="385"/>
      <c r="ADE84" s="385"/>
      <c r="AGY84" s="385"/>
      <c r="AHK84" s="385"/>
      <c r="ALE84" s="385"/>
      <c r="ALQ84" s="385"/>
      <c r="APK84" s="385"/>
      <c r="APW84" s="385"/>
      <c r="ATQ84" s="385"/>
      <c r="AUC84" s="385"/>
      <c r="AXW84" s="385"/>
      <c r="AYI84" s="385"/>
      <c r="BCC84" s="385"/>
      <c r="BCO84" s="385"/>
      <c r="BGI84" s="385"/>
      <c r="BGU84" s="385"/>
      <c r="BKO84" s="385"/>
      <c r="BLA84" s="385"/>
      <c r="BOU84" s="385"/>
      <c r="BPG84" s="385"/>
      <c r="BTA84" s="385"/>
      <c r="BTM84" s="385"/>
      <c r="BXG84" s="385"/>
      <c r="BXS84" s="385"/>
      <c r="CBM84" s="385"/>
      <c r="CBY84" s="385"/>
      <c r="CFS84" s="385"/>
      <c r="CGE84" s="385"/>
      <c r="CJY84" s="385"/>
      <c r="CKK84" s="385"/>
      <c r="COE84" s="385"/>
      <c r="COQ84" s="385"/>
      <c r="CSK84" s="385"/>
      <c r="CSW84" s="385"/>
      <c r="CWQ84" s="385"/>
      <c r="CXC84" s="385"/>
      <c r="DAW84" s="385"/>
      <c r="DBI84" s="385"/>
      <c r="DFC84" s="385"/>
      <c r="DFO84" s="385"/>
      <c r="DJI84" s="385"/>
      <c r="DJU84" s="385"/>
      <c r="DNO84" s="385"/>
      <c r="DOA84" s="385"/>
      <c r="DRU84" s="385"/>
      <c r="DSG84" s="385"/>
      <c r="DWA84" s="385"/>
      <c r="DWM84" s="385"/>
      <c r="EAG84" s="385"/>
      <c r="EAS84" s="385"/>
      <c r="EEM84" s="385"/>
      <c r="EEY84" s="385"/>
      <c r="EIS84" s="385"/>
      <c r="EJE84" s="385"/>
      <c r="EMY84" s="385"/>
      <c r="ENK84" s="385"/>
      <c r="ERE84" s="385"/>
      <c r="ERQ84" s="385"/>
      <c r="EVK84" s="385"/>
      <c r="EVW84" s="385"/>
      <c r="EZQ84" s="385"/>
      <c r="FAC84" s="385"/>
      <c r="FDW84" s="385"/>
      <c r="FEI84" s="385"/>
      <c r="FIC84" s="385"/>
      <c r="FIO84" s="385"/>
      <c r="FMI84" s="385"/>
      <c r="FMU84" s="385"/>
      <c r="FQO84" s="385"/>
      <c r="FRA84" s="385"/>
      <c r="FUU84" s="385"/>
      <c r="FVG84" s="385"/>
      <c r="FZA84" s="385"/>
      <c r="FZM84" s="385"/>
      <c r="GDG84" s="385"/>
      <c r="GDS84" s="385"/>
      <c r="GHM84" s="385"/>
      <c r="GHY84" s="385"/>
      <c r="GLS84" s="385"/>
      <c r="GME84" s="385"/>
      <c r="GPY84" s="385"/>
      <c r="GQK84" s="385"/>
      <c r="GUE84" s="385"/>
      <c r="GUQ84" s="385"/>
      <c r="GYK84" s="385"/>
      <c r="GYW84" s="385"/>
      <c r="HCQ84" s="385"/>
      <c r="HDC84" s="385"/>
      <c r="HGW84" s="385"/>
      <c r="HHI84" s="385"/>
      <c r="HLC84" s="385"/>
      <c r="HLO84" s="385"/>
      <c r="HPI84" s="385"/>
      <c r="HPU84" s="385"/>
      <c r="HTO84" s="385"/>
      <c r="HUA84" s="385"/>
      <c r="HXU84" s="385"/>
      <c r="HYG84" s="385"/>
      <c r="ICA84" s="385"/>
      <c r="ICM84" s="385"/>
      <c r="IGG84" s="385"/>
      <c r="IGS84" s="385"/>
      <c r="IKM84" s="385"/>
      <c r="IKY84" s="385"/>
      <c r="IOS84" s="385"/>
      <c r="IPE84" s="385"/>
      <c r="ISY84" s="385"/>
      <c r="ITK84" s="385"/>
      <c r="IXE84" s="385"/>
      <c r="IXQ84" s="385"/>
      <c r="JBK84" s="385"/>
      <c r="JBW84" s="385"/>
      <c r="JFQ84" s="385"/>
      <c r="JGC84" s="385"/>
      <c r="JJW84" s="385"/>
      <c r="JKI84" s="385"/>
      <c r="JOC84" s="385"/>
      <c r="JOO84" s="385"/>
      <c r="JSI84" s="385"/>
      <c r="JSU84" s="385"/>
      <c r="JWO84" s="385"/>
      <c r="JXA84" s="385"/>
      <c r="KAU84" s="385"/>
      <c r="KBG84" s="385"/>
      <c r="KFA84" s="385"/>
      <c r="KFM84" s="385"/>
      <c r="KJG84" s="385"/>
      <c r="KJS84" s="385"/>
      <c r="KNM84" s="385"/>
      <c r="KNY84" s="385"/>
      <c r="KRS84" s="385"/>
      <c r="KSE84" s="385"/>
      <c r="KVY84" s="385"/>
      <c r="KWK84" s="385"/>
      <c r="LAE84" s="385"/>
      <c r="LAQ84" s="385"/>
      <c r="LEK84" s="385"/>
      <c r="LEW84" s="385"/>
      <c r="LIQ84" s="385"/>
      <c r="LJC84" s="385"/>
      <c r="LMW84" s="385"/>
      <c r="LNI84" s="385"/>
      <c r="LRC84" s="385"/>
      <c r="LRO84" s="385"/>
      <c r="LVI84" s="385"/>
      <c r="LVU84" s="385"/>
      <c r="LZO84" s="385"/>
      <c r="MAA84" s="385"/>
      <c r="MDU84" s="385"/>
      <c r="MEG84" s="385"/>
      <c r="MIA84" s="385"/>
      <c r="MIM84" s="385"/>
      <c r="MMG84" s="385"/>
      <c r="MMS84" s="385"/>
      <c r="MQM84" s="385"/>
      <c r="MQY84" s="385"/>
      <c r="MUS84" s="385"/>
      <c r="MVE84" s="385"/>
      <c r="MYY84" s="385"/>
      <c r="MZK84" s="385"/>
      <c r="NDE84" s="385"/>
      <c r="NDQ84" s="385"/>
      <c r="NHK84" s="385"/>
      <c r="NHW84" s="385"/>
      <c r="NLQ84" s="385"/>
      <c r="NMC84" s="385"/>
      <c r="NPW84" s="385"/>
      <c r="NQI84" s="385"/>
      <c r="NUC84" s="385"/>
      <c r="NUO84" s="385"/>
      <c r="NYI84" s="385"/>
      <c r="NYU84" s="385"/>
      <c r="OCO84" s="385"/>
      <c r="ODA84" s="385"/>
      <c r="OGU84" s="385"/>
      <c r="OHG84" s="385"/>
      <c r="OLA84" s="385"/>
      <c r="OLM84" s="385"/>
      <c r="OPG84" s="385"/>
      <c r="OPS84" s="385"/>
      <c r="OTM84" s="385"/>
      <c r="OTY84" s="385"/>
      <c r="OXS84" s="385"/>
      <c r="OYE84" s="385"/>
      <c r="PBY84" s="385"/>
      <c r="PCK84" s="385"/>
      <c r="PGE84" s="385"/>
      <c r="PGQ84" s="385"/>
      <c r="PKK84" s="385"/>
      <c r="PKW84" s="385"/>
    </row>
    <row r="85" spans="113:1005 1103:1995 2093:2985 3083:4085 4183:5075 5173:6065 6163:7165 7263:8155 8253:9145 9243:10233 10245:11125" x14ac:dyDescent="0.25">
      <c r="DI85" s="385"/>
      <c r="DU85" s="385"/>
      <c r="HO85" s="385"/>
      <c r="IA85" s="385"/>
      <c r="LU85" s="385"/>
      <c r="MG85" s="385"/>
      <c r="QA85" s="385"/>
      <c r="QM85" s="385"/>
      <c r="UG85" s="385"/>
      <c r="US85" s="385"/>
      <c r="YM85" s="385"/>
      <c r="YY85" s="385"/>
      <c r="ACS85" s="385"/>
      <c r="ADE85" s="385"/>
      <c r="AGY85" s="385"/>
      <c r="AHK85" s="385"/>
      <c r="ALE85" s="385"/>
      <c r="ALQ85" s="385"/>
      <c r="APK85" s="385"/>
      <c r="APW85" s="385"/>
      <c r="ATQ85" s="385"/>
      <c r="AUC85" s="385"/>
      <c r="AXW85" s="385"/>
      <c r="AYI85" s="385"/>
      <c r="BCC85" s="385"/>
      <c r="BCO85" s="385"/>
      <c r="BGI85" s="385"/>
      <c r="BGU85" s="385"/>
      <c r="BKO85" s="385"/>
      <c r="BLA85" s="385"/>
      <c r="BOU85" s="385"/>
      <c r="BPG85" s="385"/>
      <c r="BTA85" s="385"/>
      <c r="BTM85" s="385"/>
      <c r="BXG85" s="385"/>
      <c r="BXS85" s="385"/>
      <c r="CBM85" s="385"/>
      <c r="CBY85" s="385"/>
      <c r="CFS85" s="385"/>
      <c r="CGE85" s="385"/>
      <c r="CJY85" s="385"/>
      <c r="CKK85" s="385"/>
      <c r="COE85" s="385"/>
      <c r="COQ85" s="385"/>
      <c r="CSK85" s="385"/>
      <c r="CSW85" s="385"/>
      <c r="CWQ85" s="385"/>
      <c r="CXC85" s="385"/>
      <c r="DAW85" s="385"/>
      <c r="DBI85" s="385"/>
      <c r="DFC85" s="385"/>
      <c r="DFO85" s="385"/>
      <c r="DJI85" s="385"/>
      <c r="DJU85" s="385"/>
      <c r="DNO85" s="385"/>
      <c r="DOA85" s="385"/>
      <c r="DRU85" s="385"/>
      <c r="DSG85" s="385"/>
      <c r="DWA85" s="385"/>
      <c r="DWM85" s="385"/>
      <c r="EAG85" s="385"/>
      <c r="EAS85" s="385"/>
      <c r="EEM85" s="385"/>
      <c r="EEY85" s="385"/>
      <c r="EIS85" s="385"/>
      <c r="EJE85" s="385"/>
      <c r="EMY85" s="385"/>
      <c r="ENK85" s="385"/>
      <c r="ERE85" s="385"/>
      <c r="ERQ85" s="385"/>
      <c r="EVK85" s="385"/>
      <c r="EVW85" s="385"/>
      <c r="EZQ85" s="385"/>
      <c r="FAC85" s="385"/>
      <c r="FDW85" s="385"/>
      <c r="FEI85" s="385"/>
      <c r="FIC85" s="385"/>
      <c r="FIO85" s="385"/>
      <c r="FMI85" s="385"/>
      <c r="FMU85" s="385"/>
      <c r="FQO85" s="385"/>
      <c r="FRA85" s="385"/>
      <c r="FUU85" s="385"/>
      <c r="FVG85" s="385"/>
      <c r="FZA85" s="385"/>
      <c r="FZM85" s="385"/>
      <c r="GDG85" s="385"/>
      <c r="GDS85" s="385"/>
      <c r="GHM85" s="385"/>
      <c r="GHY85" s="385"/>
      <c r="GLS85" s="385"/>
      <c r="GME85" s="385"/>
      <c r="GPY85" s="385"/>
      <c r="GQK85" s="385"/>
      <c r="GUE85" s="385"/>
      <c r="GUQ85" s="385"/>
      <c r="GYK85" s="385"/>
      <c r="GYW85" s="385"/>
      <c r="HCQ85" s="385"/>
      <c r="HDC85" s="385"/>
      <c r="HGW85" s="385"/>
      <c r="HHI85" s="385"/>
      <c r="HLC85" s="385"/>
      <c r="HLO85" s="385"/>
      <c r="HPI85" s="385"/>
      <c r="HPU85" s="385"/>
      <c r="HTO85" s="385"/>
      <c r="HUA85" s="385"/>
      <c r="HXU85" s="385"/>
      <c r="HYG85" s="385"/>
      <c r="ICA85" s="385"/>
      <c r="ICM85" s="385"/>
      <c r="IGG85" s="385"/>
      <c r="IGS85" s="385"/>
      <c r="IKM85" s="385"/>
      <c r="IKY85" s="385"/>
      <c r="IOS85" s="385"/>
      <c r="IPE85" s="385"/>
      <c r="ISY85" s="385"/>
      <c r="ITK85" s="385"/>
      <c r="IXE85" s="385"/>
      <c r="IXQ85" s="385"/>
      <c r="JBK85" s="385"/>
      <c r="JBW85" s="385"/>
      <c r="JFQ85" s="385"/>
      <c r="JGC85" s="385"/>
      <c r="JJW85" s="385"/>
      <c r="JKI85" s="385"/>
      <c r="JOC85" s="385"/>
      <c r="JOO85" s="385"/>
      <c r="JSI85" s="385"/>
      <c r="JSU85" s="385"/>
      <c r="JWO85" s="385"/>
      <c r="JXA85" s="385"/>
      <c r="KAU85" s="385"/>
      <c r="KBG85" s="385"/>
      <c r="KFA85" s="385"/>
      <c r="KFM85" s="385"/>
      <c r="KJG85" s="385"/>
      <c r="KJS85" s="385"/>
      <c r="KNM85" s="385"/>
      <c r="KNY85" s="385"/>
      <c r="KRS85" s="385"/>
      <c r="KSE85" s="385"/>
      <c r="KVY85" s="385"/>
      <c r="KWK85" s="385"/>
      <c r="LAE85" s="385"/>
      <c r="LAQ85" s="385"/>
      <c r="LEK85" s="385"/>
      <c r="LEW85" s="385"/>
      <c r="LIQ85" s="385"/>
      <c r="LJC85" s="385"/>
      <c r="LMW85" s="385"/>
      <c r="LNI85" s="385"/>
      <c r="LRC85" s="385"/>
      <c r="LRO85" s="385"/>
      <c r="LVI85" s="385"/>
      <c r="LVU85" s="385"/>
      <c r="LZO85" s="385"/>
      <c r="MAA85" s="385"/>
      <c r="MDU85" s="385"/>
      <c r="MEG85" s="385"/>
      <c r="MIA85" s="385"/>
      <c r="MIM85" s="385"/>
      <c r="MMG85" s="385"/>
      <c r="MMS85" s="385"/>
      <c r="MQM85" s="385"/>
      <c r="MQY85" s="385"/>
      <c r="MUS85" s="385"/>
      <c r="MVE85" s="385"/>
      <c r="MYY85" s="385"/>
      <c r="MZK85" s="385"/>
      <c r="NDE85" s="385"/>
      <c r="NDQ85" s="385"/>
      <c r="NHK85" s="385"/>
      <c r="NHW85" s="385"/>
      <c r="NLQ85" s="385"/>
      <c r="NMC85" s="385"/>
      <c r="NPW85" s="385"/>
      <c r="NQI85" s="385"/>
      <c r="NUC85" s="385"/>
      <c r="NUO85" s="385"/>
      <c r="NYI85" s="385"/>
      <c r="NYU85" s="385"/>
      <c r="OCO85" s="385"/>
      <c r="ODA85" s="385"/>
      <c r="OGU85" s="385"/>
      <c r="OHG85" s="385"/>
      <c r="OLA85" s="385"/>
      <c r="OLM85" s="385"/>
      <c r="OPG85" s="385"/>
      <c r="OPS85" s="385"/>
      <c r="OTM85" s="385"/>
      <c r="OTY85" s="385"/>
      <c r="OXS85" s="385"/>
      <c r="OYE85" s="385"/>
      <c r="PBY85" s="385"/>
      <c r="PCK85" s="385"/>
      <c r="PGE85" s="385"/>
      <c r="PGQ85" s="385"/>
      <c r="PKK85" s="385"/>
      <c r="PKW85" s="385"/>
    </row>
    <row r="86" spans="113:1005 1103:1995 2093:2985 3083:4085 4183:5075 5173:6065 6163:7165 7263:8155 8253:9145 9243:10233 10245:11125" x14ac:dyDescent="0.25">
      <c r="DI86" s="385"/>
      <c r="DU86" s="385"/>
      <c r="HO86" s="385"/>
      <c r="IA86" s="385"/>
      <c r="LU86" s="385"/>
      <c r="MG86" s="385"/>
      <c r="QA86" s="385"/>
      <c r="QM86" s="385"/>
      <c r="UG86" s="385"/>
      <c r="US86" s="385"/>
      <c r="YM86" s="385"/>
      <c r="YY86" s="385"/>
      <c r="ACS86" s="385"/>
      <c r="ADE86" s="385"/>
      <c r="AGY86" s="385"/>
      <c r="AHK86" s="385"/>
      <c r="ALE86" s="385"/>
      <c r="ALQ86" s="385"/>
      <c r="APK86" s="385"/>
      <c r="APW86" s="385"/>
      <c r="ATQ86" s="385"/>
      <c r="AUC86" s="385"/>
      <c r="AXW86" s="385"/>
      <c r="AYI86" s="385"/>
      <c r="BCC86" s="385"/>
      <c r="BCO86" s="385"/>
      <c r="BGI86" s="385"/>
      <c r="BGU86" s="385"/>
      <c r="BKO86" s="385"/>
      <c r="BLA86" s="385"/>
      <c r="BOU86" s="385"/>
      <c r="BPG86" s="385"/>
      <c r="BTA86" s="385"/>
      <c r="BTM86" s="385"/>
      <c r="BXG86" s="385"/>
      <c r="BXS86" s="385"/>
      <c r="CBM86" s="385"/>
      <c r="CBY86" s="385"/>
      <c r="CFS86" s="385"/>
      <c r="CGE86" s="385"/>
      <c r="CJY86" s="385"/>
      <c r="CKK86" s="385"/>
      <c r="COE86" s="385"/>
      <c r="COQ86" s="385"/>
      <c r="CSK86" s="385"/>
      <c r="CSW86" s="385"/>
      <c r="CWQ86" s="385"/>
      <c r="CXC86" s="385"/>
      <c r="DAW86" s="385"/>
      <c r="DBI86" s="385"/>
      <c r="DFC86" s="385"/>
      <c r="DFO86" s="385"/>
      <c r="DJI86" s="385"/>
      <c r="DJU86" s="385"/>
      <c r="DNO86" s="385"/>
      <c r="DOA86" s="385"/>
      <c r="DRU86" s="385"/>
      <c r="DSG86" s="385"/>
      <c r="DWA86" s="385"/>
      <c r="DWM86" s="385"/>
      <c r="EAG86" s="385"/>
      <c r="EAS86" s="385"/>
      <c r="EEM86" s="385"/>
      <c r="EEY86" s="385"/>
      <c r="EIS86" s="385"/>
      <c r="EJE86" s="385"/>
      <c r="EMY86" s="385"/>
      <c r="ENK86" s="385"/>
      <c r="ERE86" s="385"/>
      <c r="ERQ86" s="385"/>
      <c r="EVK86" s="385"/>
      <c r="EVW86" s="385"/>
      <c r="EZQ86" s="385"/>
      <c r="FAC86" s="385"/>
      <c r="FDW86" s="385"/>
      <c r="FEI86" s="385"/>
      <c r="FIC86" s="385"/>
      <c r="FIO86" s="385"/>
      <c r="FMI86" s="385"/>
      <c r="FMU86" s="385"/>
      <c r="FQO86" s="385"/>
      <c r="FRA86" s="385"/>
      <c r="FUU86" s="385"/>
      <c r="FVG86" s="385"/>
      <c r="FZA86" s="385"/>
      <c r="FZM86" s="385"/>
      <c r="GDG86" s="385"/>
      <c r="GDS86" s="385"/>
      <c r="GHM86" s="385"/>
      <c r="GHY86" s="385"/>
      <c r="GLS86" s="385"/>
      <c r="GME86" s="385"/>
      <c r="GPY86" s="385"/>
      <c r="GQK86" s="385"/>
      <c r="GUE86" s="385"/>
      <c r="GUQ86" s="385"/>
      <c r="GYK86" s="385"/>
      <c r="GYW86" s="385"/>
      <c r="HCQ86" s="385"/>
      <c r="HDC86" s="385"/>
      <c r="HGW86" s="385"/>
      <c r="HHI86" s="385"/>
      <c r="HLC86" s="385"/>
      <c r="HLO86" s="385"/>
      <c r="HPI86" s="385"/>
      <c r="HPU86" s="385"/>
      <c r="HTO86" s="385"/>
      <c r="HUA86" s="385"/>
      <c r="HXU86" s="385"/>
      <c r="HYG86" s="385"/>
      <c r="ICA86" s="385"/>
      <c r="ICM86" s="385"/>
      <c r="IGG86" s="385"/>
      <c r="IGS86" s="385"/>
      <c r="IKM86" s="385"/>
      <c r="IKY86" s="385"/>
      <c r="IOS86" s="385"/>
      <c r="IPE86" s="385"/>
      <c r="ISY86" s="385"/>
      <c r="ITK86" s="385"/>
      <c r="IXE86" s="385"/>
      <c r="IXQ86" s="385"/>
      <c r="JBK86" s="385"/>
      <c r="JBW86" s="385"/>
      <c r="JFQ86" s="385"/>
      <c r="JGC86" s="385"/>
      <c r="JJW86" s="385"/>
      <c r="JKI86" s="385"/>
      <c r="JOC86" s="385"/>
      <c r="JOO86" s="385"/>
      <c r="JSI86" s="385"/>
      <c r="JSU86" s="385"/>
      <c r="JWO86" s="385"/>
      <c r="JXA86" s="385"/>
      <c r="KAU86" s="385"/>
      <c r="KBG86" s="385"/>
      <c r="KFA86" s="385"/>
      <c r="KFM86" s="385"/>
      <c r="KJG86" s="385"/>
      <c r="KJS86" s="385"/>
      <c r="KNM86" s="385"/>
      <c r="KNY86" s="385"/>
      <c r="KRS86" s="385"/>
      <c r="KSE86" s="385"/>
      <c r="KVY86" s="385"/>
      <c r="KWK86" s="385"/>
      <c r="LAE86" s="385"/>
      <c r="LAQ86" s="385"/>
      <c r="LEK86" s="385"/>
      <c r="LEW86" s="385"/>
      <c r="LIQ86" s="385"/>
      <c r="LJC86" s="385"/>
      <c r="LMW86" s="385"/>
      <c r="LNI86" s="385"/>
      <c r="LRC86" s="385"/>
      <c r="LRO86" s="385"/>
      <c r="LVI86" s="385"/>
      <c r="LVU86" s="385"/>
      <c r="LZO86" s="385"/>
      <c r="MAA86" s="385"/>
      <c r="MDU86" s="385"/>
      <c r="MEG86" s="385"/>
      <c r="MIA86" s="385"/>
      <c r="MIM86" s="385"/>
      <c r="MMG86" s="385"/>
      <c r="MMS86" s="385"/>
      <c r="MQM86" s="385"/>
      <c r="MQY86" s="385"/>
      <c r="MUS86" s="385"/>
      <c r="MVE86" s="385"/>
      <c r="MYY86" s="385"/>
      <c r="MZK86" s="385"/>
      <c r="NDE86" s="385"/>
      <c r="NDQ86" s="385"/>
      <c r="NHK86" s="385"/>
      <c r="NHW86" s="385"/>
      <c r="NLQ86" s="385"/>
      <c r="NMC86" s="385"/>
      <c r="NPW86" s="385"/>
      <c r="NQI86" s="385"/>
      <c r="NUC86" s="385"/>
      <c r="NUO86" s="385"/>
      <c r="NYI86" s="385"/>
      <c r="NYU86" s="385"/>
      <c r="OCO86" s="385"/>
      <c r="ODA86" s="385"/>
      <c r="OGU86" s="385"/>
      <c r="OHG86" s="385"/>
      <c r="OLA86" s="385"/>
      <c r="OLM86" s="385"/>
      <c r="OPG86" s="385"/>
      <c r="OPS86" s="385"/>
      <c r="OTM86" s="385"/>
      <c r="OTY86" s="385"/>
      <c r="OXS86" s="385"/>
      <c r="OYE86" s="385"/>
      <c r="PBY86" s="385"/>
      <c r="PCK86" s="385"/>
      <c r="PGE86" s="385"/>
      <c r="PGQ86" s="385"/>
      <c r="PKK86" s="385"/>
      <c r="PKW86" s="385"/>
    </row>
    <row r="87" spans="113:1005 1103:1995 2093:2985 3083:4085 4183:5075 5173:6065 6163:7165 7263:8155 8253:9145 9243:10233 10245:11125" x14ac:dyDescent="0.25">
      <c r="DI87" s="385"/>
      <c r="DU87" s="385"/>
      <c r="HO87" s="385"/>
      <c r="IA87" s="385"/>
      <c r="LU87" s="385"/>
      <c r="MG87" s="385"/>
      <c r="QA87" s="385"/>
      <c r="QM87" s="385"/>
      <c r="UG87" s="385"/>
      <c r="US87" s="385"/>
      <c r="YM87" s="385"/>
      <c r="YY87" s="385"/>
      <c r="ACS87" s="385"/>
      <c r="ADE87" s="385"/>
      <c r="AGY87" s="385"/>
      <c r="AHK87" s="385"/>
      <c r="ALE87" s="385"/>
      <c r="ALQ87" s="385"/>
      <c r="APK87" s="385"/>
      <c r="APW87" s="385"/>
      <c r="ATQ87" s="385"/>
      <c r="AUC87" s="385"/>
      <c r="AXW87" s="385"/>
      <c r="AYI87" s="385"/>
      <c r="BCC87" s="385"/>
      <c r="BCO87" s="385"/>
      <c r="BGI87" s="385"/>
      <c r="BGU87" s="385"/>
      <c r="BKO87" s="385"/>
      <c r="BLA87" s="385"/>
      <c r="BOU87" s="385"/>
      <c r="BPG87" s="385"/>
      <c r="BTA87" s="385"/>
      <c r="BTM87" s="385"/>
      <c r="BXG87" s="385"/>
      <c r="BXS87" s="385"/>
      <c r="CBM87" s="385"/>
      <c r="CBY87" s="385"/>
      <c r="CFS87" s="385"/>
      <c r="CGE87" s="385"/>
      <c r="CJY87" s="385"/>
      <c r="CKK87" s="385"/>
      <c r="COE87" s="385"/>
      <c r="COQ87" s="385"/>
      <c r="CSK87" s="385"/>
      <c r="CSW87" s="385"/>
      <c r="CWQ87" s="385"/>
      <c r="CXC87" s="385"/>
      <c r="DAW87" s="385"/>
      <c r="DBI87" s="385"/>
      <c r="DFC87" s="385"/>
      <c r="DFO87" s="385"/>
      <c r="DJI87" s="385"/>
      <c r="DJU87" s="385"/>
      <c r="DNO87" s="385"/>
      <c r="DOA87" s="385"/>
      <c r="DRU87" s="385"/>
      <c r="DSG87" s="385"/>
      <c r="DWA87" s="385"/>
      <c r="DWM87" s="385"/>
      <c r="EAG87" s="385"/>
      <c r="EAS87" s="385"/>
      <c r="EEM87" s="385"/>
      <c r="EEY87" s="385"/>
      <c r="EIS87" s="385"/>
      <c r="EJE87" s="385"/>
      <c r="EMY87" s="385"/>
      <c r="ENK87" s="385"/>
      <c r="ERE87" s="385"/>
      <c r="ERQ87" s="385"/>
      <c r="EVK87" s="385"/>
      <c r="EVW87" s="385"/>
      <c r="EZQ87" s="385"/>
      <c r="FAC87" s="385"/>
      <c r="FDW87" s="385"/>
      <c r="FEI87" s="385"/>
      <c r="FIC87" s="385"/>
      <c r="FIO87" s="385"/>
      <c r="FMI87" s="385"/>
      <c r="FMU87" s="385"/>
      <c r="FQO87" s="385"/>
      <c r="FRA87" s="385"/>
      <c r="FUU87" s="385"/>
      <c r="FVG87" s="385"/>
      <c r="FZA87" s="385"/>
      <c r="FZM87" s="385"/>
      <c r="GDG87" s="385"/>
      <c r="GDS87" s="385"/>
      <c r="GHM87" s="385"/>
      <c r="GHY87" s="385"/>
      <c r="GLS87" s="385"/>
      <c r="GME87" s="385"/>
      <c r="GPY87" s="385"/>
      <c r="GQK87" s="385"/>
      <c r="GUE87" s="385"/>
      <c r="GUQ87" s="385"/>
      <c r="GYK87" s="385"/>
      <c r="GYW87" s="385"/>
      <c r="HCQ87" s="385"/>
      <c r="HDC87" s="385"/>
      <c r="HGW87" s="385"/>
      <c r="HHI87" s="385"/>
      <c r="HLC87" s="385"/>
      <c r="HLO87" s="385"/>
      <c r="HPI87" s="385"/>
      <c r="HPU87" s="385"/>
      <c r="HTO87" s="385"/>
      <c r="HUA87" s="385"/>
      <c r="HXU87" s="385"/>
      <c r="HYG87" s="385"/>
      <c r="ICA87" s="385"/>
      <c r="ICM87" s="385"/>
      <c r="IGG87" s="385"/>
      <c r="IGS87" s="385"/>
      <c r="IKM87" s="385"/>
      <c r="IKY87" s="385"/>
      <c r="IOS87" s="385"/>
      <c r="IPE87" s="385"/>
      <c r="ISY87" s="385"/>
      <c r="ITK87" s="385"/>
      <c r="IXE87" s="385"/>
      <c r="IXQ87" s="385"/>
      <c r="JBK87" s="385"/>
      <c r="JBW87" s="385"/>
      <c r="JFQ87" s="385"/>
      <c r="JGC87" s="385"/>
      <c r="JJW87" s="385"/>
      <c r="JKI87" s="385"/>
      <c r="JOC87" s="385"/>
      <c r="JOO87" s="385"/>
      <c r="JSI87" s="385"/>
      <c r="JSU87" s="385"/>
      <c r="JWO87" s="385"/>
      <c r="JXA87" s="385"/>
      <c r="KAU87" s="385"/>
      <c r="KBG87" s="385"/>
      <c r="KFA87" s="385"/>
      <c r="KFM87" s="385"/>
      <c r="KJG87" s="385"/>
      <c r="KJS87" s="385"/>
      <c r="KNM87" s="385"/>
      <c r="KNY87" s="385"/>
      <c r="KRS87" s="385"/>
      <c r="KSE87" s="385"/>
      <c r="KVY87" s="385"/>
      <c r="KWK87" s="385"/>
      <c r="LAE87" s="385"/>
      <c r="LAQ87" s="385"/>
      <c r="LEK87" s="385"/>
      <c r="LEW87" s="385"/>
      <c r="LIQ87" s="385"/>
      <c r="LJC87" s="385"/>
      <c r="LMW87" s="385"/>
      <c r="LNI87" s="385"/>
      <c r="LRC87" s="385"/>
      <c r="LRO87" s="385"/>
      <c r="LVI87" s="385"/>
      <c r="LVU87" s="385"/>
      <c r="LZO87" s="385"/>
      <c r="MAA87" s="385"/>
      <c r="MDU87" s="385"/>
      <c r="MEG87" s="385"/>
      <c r="MIA87" s="385"/>
      <c r="MIM87" s="385"/>
      <c r="MMG87" s="385"/>
      <c r="MMS87" s="385"/>
      <c r="MQM87" s="385"/>
      <c r="MQY87" s="385"/>
      <c r="MUS87" s="385"/>
      <c r="MVE87" s="385"/>
      <c r="MYY87" s="385"/>
      <c r="MZK87" s="385"/>
      <c r="NDE87" s="385"/>
      <c r="NDQ87" s="385"/>
      <c r="NHK87" s="385"/>
      <c r="NHW87" s="385"/>
      <c r="NLQ87" s="385"/>
      <c r="NMC87" s="385"/>
      <c r="NPW87" s="385"/>
      <c r="NQI87" s="385"/>
      <c r="NUC87" s="385"/>
      <c r="NUO87" s="385"/>
      <c r="NYI87" s="385"/>
      <c r="NYU87" s="385"/>
      <c r="OCO87" s="385"/>
      <c r="ODA87" s="385"/>
      <c r="OGU87" s="385"/>
      <c r="OHG87" s="385"/>
      <c r="OLA87" s="385"/>
      <c r="OLM87" s="385"/>
      <c r="OPG87" s="385"/>
      <c r="OPS87" s="385"/>
      <c r="OTM87" s="385"/>
      <c r="OTY87" s="385"/>
      <c r="OXS87" s="385"/>
      <c r="OYE87" s="385"/>
      <c r="PBY87" s="385"/>
      <c r="PCK87" s="385"/>
      <c r="PGE87" s="385"/>
      <c r="PGQ87" s="385"/>
      <c r="PKK87" s="385"/>
      <c r="PKW87" s="385"/>
    </row>
    <row r="88" spans="113:1005 1103:1995 2093:2985 3083:4085 4183:5075 5173:6065 6163:7165 7263:8155 8253:9145 9243:10233 10245:11125" x14ac:dyDescent="0.25">
      <c r="DI88" s="385"/>
      <c r="DU88" s="385"/>
      <c r="HO88" s="385"/>
      <c r="IA88" s="385"/>
      <c r="LU88" s="385"/>
      <c r="MG88" s="385"/>
      <c r="QA88" s="385"/>
      <c r="QM88" s="385"/>
      <c r="UG88" s="385"/>
      <c r="US88" s="385"/>
      <c r="YM88" s="385"/>
      <c r="YY88" s="385"/>
      <c r="ACS88" s="385"/>
      <c r="ADE88" s="385"/>
      <c r="AGY88" s="385"/>
      <c r="AHK88" s="385"/>
      <c r="ALE88" s="385"/>
      <c r="ALQ88" s="385"/>
      <c r="APK88" s="385"/>
      <c r="APW88" s="385"/>
      <c r="ATQ88" s="385"/>
      <c r="AUC88" s="385"/>
      <c r="AXW88" s="385"/>
      <c r="AYI88" s="385"/>
      <c r="BCC88" s="385"/>
      <c r="BCO88" s="385"/>
      <c r="BGI88" s="385"/>
      <c r="BGU88" s="385"/>
      <c r="BKO88" s="385"/>
      <c r="BLA88" s="385"/>
      <c r="BOU88" s="385"/>
      <c r="BPG88" s="385"/>
      <c r="BTA88" s="385"/>
      <c r="BTM88" s="385"/>
      <c r="BXG88" s="385"/>
      <c r="BXS88" s="385"/>
      <c r="CBM88" s="385"/>
      <c r="CBY88" s="385"/>
      <c r="CFS88" s="385"/>
      <c r="CGE88" s="385"/>
      <c r="CJY88" s="385"/>
      <c r="CKK88" s="385"/>
      <c r="COE88" s="385"/>
      <c r="COQ88" s="385"/>
      <c r="CSK88" s="385"/>
      <c r="CSW88" s="385"/>
      <c r="CWQ88" s="385"/>
      <c r="CXC88" s="385"/>
      <c r="DAW88" s="385"/>
      <c r="DBI88" s="385"/>
      <c r="DFC88" s="385"/>
      <c r="DFO88" s="385"/>
      <c r="DJI88" s="385"/>
      <c r="DJU88" s="385"/>
      <c r="DNO88" s="385"/>
      <c r="DOA88" s="385"/>
      <c r="DRU88" s="385"/>
      <c r="DSG88" s="385"/>
      <c r="DWA88" s="385"/>
      <c r="DWM88" s="385"/>
      <c r="EAG88" s="385"/>
      <c r="EAS88" s="385"/>
      <c r="EEM88" s="385"/>
      <c r="EEY88" s="385"/>
      <c r="EIS88" s="385"/>
      <c r="EJE88" s="385"/>
      <c r="EMY88" s="385"/>
      <c r="ENK88" s="385"/>
      <c r="ERE88" s="385"/>
      <c r="ERQ88" s="385"/>
      <c r="EVK88" s="385"/>
      <c r="EVW88" s="385"/>
      <c r="EZQ88" s="385"/>
      <c r="FAC88" s="385"/>
      <c r="FDW88" s="385"/>
      <c r="FEI88" s="385"/>
      <c r="FIC88" s="385"/>
      <c r="FIO88" s="385"/>
      <c r="FMI88" s="385"/>
      <c r="FMU88" s="385"/>
      <c r="FQO88" s="385"/>
      <c r="FRA88" s="385"/>
      <c r="FUU88" s="385"/>
      <c r="FVG88" s="385"/>
      <c r="FZA88" s="385"/>
      <c r="FZM88" s="385"/>
      <c r="GDG88" s="385"/>
      <c r="GDS88" s="385"/>
      <c r="GHM88" s="385"/>
      <c r="GHY88" s="385"/>
      <c r="GLS88" s="385"/>
      <c r="GME88" s="385"/>
      <c r="GPY88" s="385"/>
      <c r="GQK88" s="385"/>
      <c r="GUE88" s="385"/>
      <c r="GUQ88" s="385"/>
      <c r="GYK88" s="385"/>
      <c r="GYW88" s="385"/>
      <c r="HCQ88" s="385"/>
      <c r="HDC88" s="385"/>
      <c r="HGW88" s="385"/>
      <c r="HHI88" s="385"/>
      <c r="HLC88" s="385"/>
      <c r="HLO88" s="385"/>
      <c r="HPI88" s="385"/>
      <c r="HPU88" s="385"/>
      <c r="HTO88" s="385"/>
      <c r="HUA88" s="385"/>
      <c r="HXU88" s="385"/>
      <c r="HYG88" s="385"/>
      <c r="ICA88" s="385"/>
      <c r="ICM88" s="385"/>
      <c r="IGG88" s="385"/>
      <c r="IGS88" s="385"/>
      <c r="IKM88" s="385"/>
      <c r="IKY88" s="385"/>
      <c r="IOS88" s="385"/>
      <c r="IPE88" s="385"/>
      <c r="ISY88" s="385"/>
      <c r="ITK88" s="385"/>
      <c r="IXE88" s="385"/>
      <c r="IXQ88" s="385"/>
      <c r="JBK88" s="385"/>
      <c r="JBW88" s="385"/>
      <c r="JFQ88" s="385"/>
      <c r="JGC88" s="385"/>
      <c r="JJW88" s="385"/>
      <c r="JKI88" s="385"/>
      <c r="JOC88" s="385"/>
      <c r="JOO88" s="385"/>
      <c r="JSI88" s="385"/>
      <c r="JSU88" s="385"/>
      <c r="JWO88" s="385"/>
      <c r="JXA88" s="385"/>
      <c r="KAU88" s="385"/>
      <c r="KBG88" s="385"/>
      <c r="KFA88" s="385"/>
      <c r="KFM88" s="385"/>
      <c r="KJG88" s="385"/>
      <c r="KJS88" s="385"/>
      <c r="KNM88" s="385"/>
      <c r="KNY88" s="385"/>
      <c r="KRS88" s="385"/>
      <c r="KSE88" s="385"/>
      <c r="KVY88" s="385"/>
      <c r="KWK88" s="385"/>
      <c r="LAE88" s="385"/>
      <c r="LAQ88" s="385"/>
      <c r="LEK88" s="385"/>
      <c r="LEW88" s="385"/>
      <c r="LIQ88" s="385"/>
      <c r="LJC88" s="385"/>
      <c r="LMW88" s="385"/>
      <c r="LNI88" s="385"/>
      <c r="LRC88" s="385"/>
      <c r="LRO88" s="385"/>
      <c r="LVI88" s="385"/>
      <c r="LVU88" s="385"/>
      <c r="LZO88" s="385"/>
      <c r="MAA88" s="385"/>
      <c r="MDU88" s="385"/>
      <c r="MEG88" s="385"/>
      <c r="MIA88" s="385"/>
      <c r="MIM88" s="385"/>
      <c r="MMG88" s="385"/>
      <c r="MMS88" s="385"/>
      <c r="MQM88" s="385"/>
      <c r="MQY88" s="385"/>
      <c r="MUS88" s="385"/>
      <c r="MVE88" s="385"/>
      <c r="MYY88" s="385"/>
      <c r="MZK88" s="385"/>
      <c r="NDE88" s="385"/>
      <c r="NDQ88" s="385"/>
      <c r="NHK88" s="385"/>
      <c r="NHW88" s="385"/>
      <c r="NLQ88" s="385"/>
      <c r="NMC88" s="385"/>
      <c r="NPW88" s="385"/>
      <c r="NQI88" s="385"/>
      <c r="NUC88" s="385"/>
      <c r="NUO88" s="385"/>
      <c r="NYI88" s="385"/>
      <c r="NYU88" s="385"/>
      <c r="OCO88" s="385"/>
      <c r="ODA88" s="385"/>
      <c r="OGU88" s="385"/>
      <c r="OHG88" s="385"/>
      <c r="OLA88" s="385"/>
      <c r="OLM88" s="385"/>
      <c r="OPG88" s="385"/>
      <c r="OPS88" s="385"/>
      <c r="OTM88" s="385"/>
      <c r="OTY88" s="385"/>
      <c r="OXS88" s="385"/>
      <c r="OYE88" s="385"/>
      <c r="PBY88" s="385"/>
      <c r="PCK88" s="385"/>
      <c r="PGE88" s="385"/>
      <c r="PGQ88" s="385"/>
      <c r="PKK88" s="385"/>
      <c r="PKW88" s="385"/>
    </row>
    <row r="89" spans="113:1005 1103:1995 2093:2985 3083:4085 4183:5075 5173:6065 6163:7165 7263:8155 8253:9145 9243:10233 10245:11125" x14ac:dyDescent="0.25">
      <c r="DI89" s="385"/>
      <c r="DU89" s="385"/>
      <c r="HO89" s="385"/>
      <c r="IA89" s="385"/>
      <c r="LU89" s="385"/>
      <c r="MG89" s="385"/>
      <c r="QA89" s="385"/>
      <c r="QM89" s="385"/>
      <c r="UG89" s="385"/>
      <c r="US89" s="385"/>
      <c r="YM89" s="385"/>
      <c r="YY89" s="385"/>
      <c r="ACS89" s="385"/>
      <c r="ADE89" s="385"/>
      <c r="AGY89" s="385"/>
      <c r="AHK89" s="385"/>
      <c r="ALE89" s="385"/>
      <c r="ALQ89" s="385"/>
      <c r="APK89" s="385"/>
      <c r="APW89" s="385"/>
      <c r="ATQ89" s="385"/>
      <c r="AUC89" s="385"/>
      <c r="AXW89" s="385"/>
      <c r="AYI89" s="385"/>
      <c r="BCC89" s="385"/>
      <c r="BCO89" s="385"/>
      <c r="BGI89" s="385"/>
      <c r="BGU89" s="385"/>
      <c r="BKO89" s="385"/>
      <c r="BLA89" s="385"/>
      <c r="BOU89" s="385"/>
      <c r="BPG89" s="385"/>
      <c r="BTA89" s="385"/>
      <c r="BTM89" s="385"/>
      <c r="BXG89" s="385"/>
      <c r="BXS89" s="385"/>
      <c r="CBM89" s="385"/>
      <c r="CBY89" s="385"/>
      <c r="CFS89" s="385"/>
      <c r="CGE89" s="385"/>
      <c r="CJY89" s="385"/>
      <c r="CKK89" s="385"/>
      <c r="COE89" s="385"/>
      <c r="COQ89" s="385"/>
      <c r="CSK89" s="385"/>
      <c r="CSW89" s="385"/>
      <c r="CWQ89" s="385"/>
      <c r="CXC89" s="385"/>
      <c r="DAW89" s="385"/>
      <c r="DBI89" s="385"/>
      <c r="DFC89" s="385"/>
      <c r="DFO89" s="385"/>
      <c r="DJI89" s="385"/>
      <c r="DJU89" s="385"/>
      <c r="DNO89" s="385"/>
      <c r="DOA89" s="385"/>
      <c r="DRU89" s="385"/>
      <c r="DSG89" s="385"/>
      <c r="DWA89" s="385"/>
      <c r="DWM89" s="385"/>
      <c r="EAG89" s="385"/>
      <c r="EAS89" s="385"/>
      <c r="EEM89" s="385"/>
      <c r="EEY89" s="385"/>
      <c r="EIS89" s="385"/>
      <c r="EJE89" s="385"/>
      <c r="EMY89" s="385"/>
      <c r="ENK89" s="385"/>
      <c r="ERE89" s="385"/>
      <c r="ERQ89" s="385"/>
      <c r="EVK89" s="385"/>
      <c r="EVW89" s="385"/>
      <c r="EZQ89" s="385"/>
      <c r="FAC89" s="385"/>
      <c r="FDW89" s="385"/>
      <c r="FEI89" s="385"/>
      <c r="FIC89" s="385"/>
      <c r="FIO89" s="385"/>
      <c r="FMI89" s="385"/>
      <c r="FMU89" s="385"/>
      <c r="FQO89" s="385"/>
      <c r="FRA89" s="385"/>
      <c r="FUU89" s="385"/>
      <c r="FVG89" s="385"/>
      <c r="FZA89" s="385"/>
      <c r="FZM89" s="385"/>
      <c r="GDG89" s="385"/>
      <c r="GDS89" s="385"/>
      <c r="GHM89" s="385"/>
      <c r="GHY89" s="385"/>
      <c r="GLS89" s="385"/>
      <c r="GME89" s="385"/>
      <c r="GPY89" s="385"/>
      <c r="GQK89" s="385"/>
      <c r="GUE89" s="385"/>
      <c r="GUQ89" s="385"/>
      <c r="GYK89" s="385"/>
      <c r="GYW89" s="385"/>
      <c r="HCQ89" s="385"/>
      <c r="HDC89" s="385"/>
      <c r="HGW89" s="385"/>
      <c r="HHI89" s="385"/>
      <c r="HLC89" s="385"/>
      <c r="HLO89" s="385"/>
      <c r="HPI89" s="385"/>
      <c r="HPU89" s="385"/>
      <c r="HTO89" s="385"/>
      <c r="HUA89" s="385"/>
      <c r="HXU89" s="385"/>
      <c r="HYG89" s="385"/>
      <c r="ICA89" s="385"/>
      <c r="ICM89" s="385"/>
      <c r="IGG89" s="385"/>
      <c r="IGS89" s="385"/>
      <c r="IKM89" s="385"/>
      <c r="IKY89" s="385"/>
      <c r="IOS89" s="385"/>
      <c r="IPE89" s="385"/>
      <c r="ISY89" s="385"/>
      <c r="ITK89" s="385"/>
      <c r="IXE89" s="385"/>
      <c r="IXQ89" s="385"/>
      <c r="JBK89" s="385"/>
      <c r="JBW89" s="385"/>
      <c r="JFQ89" s="385"/>
      <c r="JGC89" s="385"/>
      <c r="JJW89" s="385"/>
      <c r="JKI89" s="385"/>
      <c r="JOC89" s="385"/>
      <c r="JOO89" s="385"/>
      <c r="JSI89" s="385"/>
      <c r="JSU89" s="385"/>
      <c r="JWO89" s="385"/>
      <c r="JXA89" s="385"/>
      <c r="KAU89" s="385"/>
      <c r="KBG89" s="385"/>
      <c r="KFA89" s="385"/>
      <c r="KFM89" s="385"/>
      <c r="KJG89" s="385"/>
      <c r="KJS89" s="385"/>
      <c r="KNM89" s="385"/>
      <c r="KNY89" s="385"/>
      <c r="KRS89" s="385"/>
      <c r="KSE89" s="385"/>
      <c r="KVY89" s="385"/>
      <c r="KWK89" s="385"/>
      <c r="LAE89" s="385"/>
      <c r="LAQ89" s="385"/>
      <c r="LEK89" s="385"/>
      <c r="LEW89" s="385"/>
      <c r="LIQ89" s="385"/>
      <c r="LJC89" s="385"/>
      <c r="LMW89" s="385"/>
      <c r="LNI89" s="385"/>
      <c r="LRC89" s="385"/>
      <c r="LRO89" s="385"/>
      <c r="LVI89" s="385"/>
      <c r="LVU89" s="385"/>
      <c r="LZO89" s="385"/>
      <c r="MAA89" s="385"/>
      <c r="MDU89" s="385"/>
      <c r="MEG89" s="385"/>
      <c r="MIA89" s="385"/>
      <c r="MIM89" s="385"/>
      <c r="MMG89" s="385"/>
      <c r="MMS89" s="385"/>
      <c r="MQM89" s="385"/>
      <c r="MQY89" s="385"/>
      <c r="MUS89" s="385"/>
      <c r="MVE89" s="385"/>
      <c r="MYY89" s="385"/>
      <c r="MZK89" s="385"/>
      <c r="NDE89" s="385"/>
      <c r="NDQ89" s="385"/>
      <c r="NHK89" s="385"/>
      <c r="NHW89" s="385"/>
      <c r="NLQ89" s="385"/>
      <c r="NMC89" s="385"/>
      <c r="NPW89" s="385"/>
      <c r="NQI89" s="385"/>
      <c r="NUC89" s="385"/>
      <c r="NUO89" s="385"/>
      <c r="NYI89" s="385"/>
      <c r="NYU89" s="385"/>
      <c r="OCO89" s="385"/>
      <c r="ODA89" s="385"/>
      <c r="OGU89" s="385"/>
      <c r="OHG89" s="385"/>
      <c r="OLA89" s="385"/>
      <c r="OLM89" s="385"/>
      <c r="OPG89" s="385"/>
      <c r="OPS89" s="385"/>
      <c r="OTM89" s="385"/>
      <c r="OTY89" s="385"/>
      <c r="OXS89" s="385"/>
      <c r="OYE89" s="385"/>
      <c r="PBY89" s="385"/>
      <c r="PCK89" s="385"/>
      <c r="PGE89" s="385"/>
      <c r="PGQ89" s="385"/>
      <c r="PKK89" s="385"/>
      <c r="PKW89" s="385"/>
    </row>
    <row r="90" spans="113:1005 1103:1995 2093:2985 3083:4085 4183:5075 5173:6065 6163:7165 7263:8155 8253:9145 9243:10233 10245:11125" x14ac:dyDescent="0.25">
      <c r="DI90" s="385"/>
      <c r="DU90" s="385"/>
      <c r="HO90" s="385"/>
      <c r="IA90" s="385"/>
      <c r="LU90" s="385"/>
      <c r="MG90" s="385"/>
      <c r="QA90" s="385"/>
      <c r="QM90" s="385"/>
      <c r="UG90" s="385"/>
      <c r="US90" s="385"/>
      <c r="YM90" s="385"/>
      <c r="YY90" s="385"/>
      <c r="ACS90" s="385"/>
      <c r="ADE90" s="385"/>
      <c r="AGY90" s="385"/>
      <c r="AHK90" s="385"/>
      <c r="ALE90" s="385"/>
      <c r="ALQ90" s="385"/>
      <c r="APK90" s="385"/>
      <c r="APW90" s="385"/>
      <c r="ATQ90" s="385"/>
      <c r="AUC90" s="385"/>
      <c r="AXW90" s="385"/>
      <c r="AYI90" s="385"/>
      <c r="BCC90" s="385"/>
      <c r="BCO90" s="385"/>
      <c r="BGI90" s="385"/>
      <c r="BGU90" s="385"/>
      <c r="BKO90" s="385"/>
      <c r="BLA90" s="385"/>
      <c r="BOU90" s="385"/>
      <c r="BPG90" s="385"/>
      <c r="BTA90" s="385"/>
      <c r="BTM90" s="385"/>
      <c r="BXG90" s="385"/>
      <c r="BXS90" s="385"/>
      <c r="CBM90" s="385"/>
      <c r="CBY90" s="385"/>
      <c r="CFS90" s="385"/>
      <c r="CGE90" s="385"/>
      <c r="CJY90" s="385"/>
      <c r="CKK90" s="385"/>
      <c r="COE90" s="385"/>
      <c r="COQ90" s="385"/>
      <c r="CSK90" s="385"/>
      <c r="CSW90" s="385"/>
      <c r="CWQ90" s="385"/>
      <c r="CXC90" s="385"/>
      <c r="DAW90" s="385"/>
      <c r="DBI90" s="385"/>
      <c r="DFC90" s="385"/>
      <c r="DFO90" s="385"/>
      <c r="DJI90" s="385"/>
      <c r="DJU90" s="385"/>
      <c r="DNO90" s="385"/>
      <c r="DOA90" s="385"/>
      <c r="DRU90" s="385"/>
      <c r="DSG90" s="385"/>
      <c r="DWA90" s="385"/>
      <c r="DWM90" s="385"/>
      <c r="EAG90" s="385"/>
      <c r="EAS90" s="385"/>
      <c r="EEM90" s="385"/>
      <c r="EEY90" s="385"/>
      <c r="EIS90" s="385"/>
      <c r="EJE90" s="385"/>
      <c r="EMY90" s="385"/>
      <c r="ENK90" s="385"/>
      <c r="ERE90" s="385"/>
      <c r="ERQ90" s="385"/>
      <c r="EVK90" s="385"/>
      <c r="EVW90" s="385"/>
      <c r="EZQ90" s="385"/>
      <c r="FAC90" s="385"/>
      <c r="FDW90" s="385"/>
      <c r="FEI90" s="385"/>
      <c r="FIC90" s="385"/>
      <c r="FIO90" s="385"/>
      <c r="FMI90" s="385"/>
      <c r="FMU90" s="385"/>
      <c r="FQO90" s="385"/>
      <c r="FRA90" s="385"/>
      <c r="FUU90" s="385"/>
      <c r="FVG90" s="385"/>
      <c r="FZA90" s="385"/>
      <c r="FZM90" s="385"/>
      <c r="GDG90" s="385"/>
      <c r="GDS90" s="385"/>
      <c r="GHM90" s="385"/>
      <c r="GHY90" s="385"/>
      <c r="GLS90" s="385"/>
      <c r="GME90" s="385"/>
      <c r="GPY90" s="385"/>
      <c r="GQK90" s="385"/>
      <c r="GUE90" s="385"/>
      <c r="GUQ90" s="385"/>
      <c r="GYK90" s="385"/>
      <c r="GYW90" s="385"/>
      <c r="HCQ90" s="385"/>
      <c r="HDC90" s="385"/>
      <c r="HGW90" s="385"/>
      <c r="HHI90" s="385"/>
      <c r="HLC90" s="385"/>
      <c r="HLO90" s="385"/>
      <c r="HPI90" s="385"/>
      <c r="HPU90" s="385"/>
      <c r="HTO90" s="385"/>
      <c r="HUA90" s="385"/>
      <c r="HXU90" s="385"/>
      <c r="HYG90" s="385"/>
      <c r="ICA90" s="385"/>
      <c r="ICM90" s="385"/>
      <c r="IGG90" s="385"/>
      <c r="IGS90" s="385"/>
      <c r="IKM90" s="385"/>
      <c r="IKY90" s="385"/>
      <c r="IOS90" s="385"/>
      <c r="IPE90" s="385"/>
      <c r="ISY90" s="385"/>
      <c r="ITK90" s="385"/>
      <c r="IXE90" s="385"/>
      <c r="IXQ90" s="385"/>
      <c r="JBK90" s="385"/>
      <c r="JBW90" s="385"/>
      <c r="JFQ90" s="385"/>
      <c r="JGC90" s="385"/>
      <c r="JJW90" s="385"/>
      <c r="JKI90" s="385"/>
      <c r="JOC90" s="385"/>
      <c r="JOO90" s="385"/>
      <c r="JSI90" s="385"/>
      <c r="JSU90" s="385"/>
      <c r="JWO90" s="385"/>
      <c r="JXA90" s="385"/>
      <c r="KAU90" s="385"/>
      <c r="KBG90" s="385"/>
      <c r="KFA90" s="385"/>
      <c r="KFM90" s="385"/>
      <c r="KJG90" s="385"/>
      <c r="KJS90" s="385"/>
      <c r="KNM90" s="385"/>
      <c r="KNY90" s="385"/>
      <c r="KRS90" s="385"/>
      <c r="KSE90" s="385"/>
      <c r="KVY90" s="385"/>
      <c r="KWK90" s="385"/>
      <c r="LAE90" s="385"/>
      <c r="LAQ90" s="385"/>
      <c r="LEK90" s="385"/>
      <c r="LEW90" s="385"/>
      <c r="LIQ90" s="385"/>
      <c r="LJC90" s="385"/>
      <c r="LMW90" s="385"/>
      <c r="LNI90" s="385"/>
      <c r="LRC90" s="385"/>
      <c r="LRO90" s="385"/>
      <c r="LVI90" s="385"/>
      <c r="LVU90" s="385"/>
      <c r="LZO90" s="385"/>
      <c r="MAA90" s="385"/>
      <c r="MDU90" s="385"/>
      <c r="MEG90" s="385"/>
      <c r="MIA90" s="385"/>
      <c r="MIM90" s="385"/>
      <c r="MMG90" s="385"/>
      <c r="MMS90" s="385"/>
      <c r="MQM90" s="385"/>
      <c r="MQY90" s="385"/>
      <c r="MUS90" s="385"/>
      <c r="MVE90" s="385"/>
      <c r="MYY90" s="385"/>
      <c r="MZK90" s="385"/>
      <c r="NDE90" s="385"/>
      <c r="NDQ90" s="385"/>
      <c r="NHK90" s="385"/>
      <c r="NHW90" s="385"/>
      <c r="NLQ90" s="385"/>
      <c r="NMC90" s="385"/>
      <c r="NPW90" s="385"/>
      <c r="NQI90" s="385"/>
      <c r="NUC90" s="385"/>
      <c r="NUO90" s="385"/>
      <c r="NYI90" s="385"/>
      <c r="NYU90" s="385"/>
      <c r="OCO90" s="385"/>
      <c r="ODA90" s="385"/>
      <c r="OGU90" s="385"/>
      <c r="OHG90" s="385"/>
      <c r="OLA90" s="385"/>
      <c r="OLM90" s="385"/>
      <c r="OPG90" s="385"/>
      <c r="OPS90" s="385"/>
      <c r="OTM90" s="385"/>
      <c r="OTY90" s="385"/>
      <c r="OXS90" s="385"/>
      <c r="OYE90" s="385"/>
      <c r="PBY90" s="385"/>
      <c r="PCK90" s="385"/>
      <c r="PGE90" s="385"/>
      <c r="PGQ90" s="385"/>
      <c r="PKK90" s="385"/>
      <c r="PKW90" s="385"/>
    </row>
    <row r="91" spans="113:1005 1103:1995 2093:2985 3083:4085 4183:5075 5173:6065 6163:7165 7263:8155 8253:9145 9243:10233 10245:11125" x14ac:dyDescent="0.25">
      <c r="DI91" s="385"/>
      <c r="DU91" s="385"/>
      <c r="HO91" s="385"/>
      <c r="IA91" s="385"/>
      <c r="LU91" s="385"/>
      <c r="MG91" s="385"/>
      <c r="QA91" s="385"/>
      <c r="QM91" s="385"/>
      <c r="UG91" s="385"/>
      <c r="US91" s="385"/>
      <c r="YM91" s="385"/>
      <c r="YY91" s="385"/>
      <c r="ACS91" s="385"/>
      <c r="ADE91" s="385"/>
      <c r="AGY91" s="385"/>
      <c r="AHK91" s="385"/>
      <c r="ALE91" s="385"/>
      <c r="ALQ91" s="385"/>
      <c r="APK91" s="385"/>
      <c r="APW91" s="385"/>
      <c r="ATQ91" s="385"/>
      <c r="AUC91" s="385"/>
      <c r="AXW91" s="385"/>
      <c r="AYI91" s="385"/>
      <c r="BCC91" s="385"/>
      <c r="BCO91" s="385"/>
      <c r="BGI91" s="385"/>
      <c r="BGU91" s="385"/>
      <c r="BKO91" s="385"/>
      <c r="BLA91" s="385"/>
      <c r="BOU91" s="385"/>
      <c r="BPG91" s="385"/>
      <c r="BTA91" s="385"/>
      <c r="BTM91" s="385"/>
      <c r="BXG91" s="385"/>
      <c r="BXS91" s="385"/>
      <c r="CBM91" s="385"/>
      <c r="CBY91" s="385"/>
      <c r="CFS91" s="385"/>
      <c r="CGE91" s="385"/>
      <c r="CJY91" s="385"/>
      <c r="CKK91" s="385"/>
      <c r="COE91" s="385"/>
      <c r="COQ91" s="385"/>
      <c r="CSK91" s="385"/>
      <c r="CSW91" s="385"/>
      <c r="CWQ91" s="385"/>
      <c r="CXC91" s="385"/>
      <c r="DAW91" s="385"/>
      <c r="DBI91" s="385"/>
      <c r="DFC91" s="385"/>
      <c r="DFO91" s="385"/>
      <c r="DJI91" s="385"/>
      <c r="DJU91" s="385"/>
      <c r="DNO91" s="385"/>
      <c r="DOA91" s="385"/>
      <c r="DRU91" s="385"/>
      <c r="DSG91" s="385"/>
      <c r="DWA91" s="385"/>
      <c r="DWM91" s="385"/>
      <c r="EAG91" s="385"/>
      <c r="EAS91" s="385"/>
      <c r="EEM91" s="385"/>
      <c r="EEY91" s="385"/>
      <c r="EIS91" s="385"/>
      <c r="EJE91" s="385"/>
      <c r="EMY91" s="385"/>
      <c r="ENK91" s="385"/>
      <c r="ERE91" s="385"/>
      <c r="ERQ91" s="385"/>
      <c r="EVK91" s="385"/>
      <c r="EVW91" s="385"/>
      <c r="EZQ91" s="385"/>
      <c r="FAC91" s="385"/>
      <c r="FDW91" s="385"/>
      <c r="FEI91" s="385"/>
      <c r="FIC91" s="385"/>
      <c r="FIO91" s="385"/>
      <c r="FMI91" s="385"/>
      <c r="FMU91" s="385"/>
      <c r="FQO91" s="385"/>
      <c r="FRA91" s="385"/>
      <c r="FUU91" s="385"/>
      <c r="FVG91" s="385"/>
      <c r="FZA91" s="385"/>
      <c r="FZM91" s="385"/>
      <c r="GDG91" s="385"/>
      <c r="GDS91" s="385"/>
      <c r="GHM91" s="385"/>
      <c r="GHY91" s="385"/>
      <c r="GLS91" s="385"/>
      <c r="GME91" s="385"/>
      <c r="GPY91" s="385"/>
      <c r="GQK91" s="385"/>
      <c r="GUE91" s="385"/>
      <c r="GUQ91" s="385"/>
      <c r="GYK91" s="385"/>
      <c r="GYW91" s="385"/>
      <c r="HCQ91" s="385"/>
      <c r="HDC91" s="385"/>
      <c r="HGW91" s="385"/>
      <c r="HHI91" s="385"/>
      <c r="HLC91" s="385"/>
      <c r="HLO91" s="385"/>
      <c r="HPI91" s="385"/>
      <c r="HPU91" s="385"/>
      <c r="HTO91" s="385"/>
      <c r="HUA91" s="385"/>
      <c r="HXU91" s="385"/>
      <c r="HYG91" s="385"/>
      <c r="ICA91" s="385"/>
      <c r="ICM91" s="385"/>
      <c r="IGG91" s="385"/>
      <c r="IGS91" s="385"/>
      <c r="IKM91" s="385"/>
      <c r="IKY91" s="385"/>
      <c r="IOS91" s="385"/>
      <c r="IPE91" s="385"/>
      <c r="ISY91" s="385"/>
      <c r="ITK91" s="385"/>
      <c r="IXE91" s="385"/>
      <c r="IXQ91" s="385"/>
      <c r="JBK91" s="385"/>
      <c r="JBW91" s="385"/>
      <c r="JFQ91" s="385"/>
      <c r="JGC91" s="385"/>
      <c r="JJW91" s="385"/>
      <c r="JKI91" s="385"/>
      <c r="JOC91" s="385"/>
      <c r="JOO91" s="385"/>
      <c r="JSI91" s="385"/>
      <c r="JSU91" s="385"/>
      <c r="JWO91" s="385"/>
      <c r="JXA91" s="385"/>
      <c r="KAU91" s="385"/>
      <c r="KBG91" s="385"/>
      <c r="KFA91" s="385"/>
      <c r="KFM91" s="385"/>
      <c r="KJG91" s="385"/>
      <c r="KJS91" s="385"/>
      <c r="KNM91" s="385"/>
      <c r="KNY91" s="385"/>
      <c r="KRS91" s="385"/>
      <c r="KSE91" s="385"/>
      <c r="KVY91" s="385"/>
      <c r="KWK91" s="385"/>
      <c r="LAE91" s="385"/>
      <c r="LAQ91" s="385"/>
      <c r="LEK91" s="385"/>
      <c r="LEW91" s="385"/>
      <c r="LIQ91" s="385"/>
      <c r="LJC91" s="385"/>
      <c r="LMW91" s="385"/>
      <c r="LNI91" s="385"/>
      <c r="LRC91" s="385"/>
      <c r="LRO91" s="385"/>
      <c r="LVI91" s="385"/>
      <c r="LVU91" s="385"/>
      <c r="LZO91" s="385"/>
      <c r="MAA91" s="385"/>
      <c r="MDU91" s="385"/>
      <c r="MEG91" s="385"/>
      <c r="MIA91" s="385"/>
      <c r="MIM91" s="385"/>
      <c r="MMG91" s="385"/>
      <c r="MMS91" s="385"/>
      <c r="MQM91" s="385"/>
      <c r="MQY91" s="385"/>
      <c r="MUS91" s="385"/>
      <c r="MVE91" s="385"/>
      <c r="MYY91" s="385"/>
      <c r="MZK91" s="385"/>
      <c r="NDE91" s="385"/>
      <c r="NDQ91" s="385"/>
      <c r="NHK91" s="385"/>
      <c r="NHW91" s="385"/>
      <c r="NLQ91" s="385"/>
      <c r="NMC91" s="385"/>
      <c r="NPW91" s="385"/>
      <c r="NQI91" s="385"/>
      <c r="NUC91" s="385"/>
      <c r="NUO91" s="385"/>
      <c r="NYI91" s="385"/>
      <c r="NYU91" s="385"/>
      <c r="OCO91" s="385"/>
      <c r="ODA91" s="385"/>
      <c r="OGU91" s="385"/>
      <c r="OHG91" s="385"/>
      <c r="OLA91" s="385"/>
      <c r="OLM91" s="385"/>
      <c r="OPG91" s="385"/>
      <c r="OPS91" s="385"/>
      <c r="OTM91" s="385"/>
      <c r="OTY91" s="385"/>
      <c r="OXS91" s="385"/>
      <c r="OYE91" s="385"/>
      <c r="PBY91" s="385"/>
      <c r="PCK91" s="385"/>
      <c r="PGE91" s="385"/>
      <c r="PGQ91" s="385"/>
      <c r="PKK91" s="385"/>
      <c r="PKW91" s="385"/>
    </row>
    <row r="92" spans="113:1005 1103:1995 2093:2985 3083:4085 4183:5075 5173:6065 6163:7165 7263:8155 8253:9145 9243:10233 10245:11125" x14ac:dyDescent="0.25">
      <c r="DI92" s="385"/>
      <c r="DU92" s="385"/>
      <c r="HO92" s="385"/>
      <c r="IA92" s="385"/>
      <c r="LU92" s="385"/>
      <c r="MG92" s="385"/>
      <c r="QA92" s="385"/>
      <c r="QM92" s="385"/>
      <c r="UG92" s="385"/>
      <c r="US92" s="385"/>
      <c r="YM92" s="385"/>
      <c r="YY92" s="385"/>
      <c r="ACS92" s="385"/>
      <c r="ADE92" s="385"/>
      <c r="AGY92" s="385"/>
      <c r="AHK92" s="385"/>
      <c r="ALE92" s="385"/>
      <c r="ALQ92" s="385"/>
      <c r="APK92" s="385"/>
      <c r="APW92" s="385"/>
      <c r="ATQ92" s="385"/>
      <c r="AUC92" s="385"/>
      <c r="AXW92" s="385"/>
      <c r="AYI92" s="385"/>
      <c r="BCC92" s="385"/>
      <c r="BCO92" s="385"/>
      <c r="BGI92" s="385"/>
      <c r="BGU92" s="385"/>
      <c r="BKO92" s="385"/>
      <c r="BLA92" s="385"/>
      <c r="BOU92" s="385"/>
      <c r="BPG92" s="385"/>
      <c r="BTA92" s="385"/>
      <c r="BTM92" s="385"/>
      <c r="BXG92" s="385"/>
      <c r="BXS92" s="385"/>
      <c r="CBM92" s="385"/>
      <c r="CBY92" s="385"/>
      <c r="CFS92" s="385"/>
      <c r="CGE92" s="385"/>
      <c r="CJY92" s="385"/>
      <c r="CKK92" s="385"/>
      <c r="COE92" s="385"/>
      <c r="COQ92" s="385"/>
      <c r="CSK92" s="385"/>
      <c r="CSW92" s="385"/>
      <c r="CWQ92" s="385"/>
      <c r="CXC92" s="385"/>
      <c r="DAW92" s="385"/>
      <c r="DBI92" s="385"/>
      <c r="DFC92" s="385"/>
      <c r="DFO92" s="385"/>
      <c r="DJI92" s="385"/>
      <c r="DJU92" s="385"/>
      <c r="DNO92" s="385"/>
      <c r="DOA92" s="385"/>
      <c r="DRU92" s="385"/>
      <c r="DSG92" s="385"/>
      <c r="DWA92" s="385"/>
      <c r="DWM92" s="385"/>
      <c r="EAG92" s="385"/>
      <c r="EAS92" s="385"/>
      <c r="EEM92" s="385"/>
      <c r="EEY92" s="385"/>
      <c r="EIS92" s="385"/>
      <c r="EJE92" s="385"/>
      <c r="EMY92" s="385"/>
      <c r="ENK92" s="385"/>
      <c r="ERE92" s="385"/>
      <c r="ERQ92" s="385"/>
      <c r="EVK92" s="385"/>
      <c r="EVW92" s="385"/>
      <c r="EZQ92" s="385"/>
      <c r="FAC92" s="385"/>
      <c r="FDW92" s="385"/>
      <c r="FEI92" s="385"/>
      <c r="FIC92" s="385"/>
      <c r="FIO92" s="385"/>
      <c r="FMI92" s="385"/>
      <c r="FMU92" s="385"/>
      <c r="FQO92" s="385"/>
      <c r="FRA92" s="385"/>
      <c r="FUU92" s="385"/>
      <c r="FVG92" s="385"/>
      <c r="FZA92" s="385"/>
      <c r="FZM92" s="385"/>
      <c r="GDG92" s="385"/>
      <c r="GDS92" s="385"/>
      <c r="GHM92" s="385"/>
      <c r="GHY92" s="385"/>
      <c r="GLS92" s="385"/>
      <c r="GME92" s="385"/>
      <c r="GPY92" s="385"/>
      <c r="GQK92" s="385"/>
      <c r="GUE92" s="385"/>
      <c r="GUQ92" s="385"/>
      <c r="GYK92" s="385"/>
      <c r="GYW92" s="385"/>
      <c r="HCQ92" s="385"/>
      <c r="HDC92" s="385"/>
      <c r="HGW92" s="385"/>
      <c r="HHI92" s="385"/>
      <c r="HLC92" s="385"/>
      <c r="HLO92" s="385"/>
      <c r="HPI92" s="385"/>
      <c r="HPU92" s="385"/>
      <c r="HTO92" s="385"/>
      <c r="HUA92" s="385"/>
      <c r="HXU92" s="385"/>
      <c r="HYG92" s="385"/>
      <c r="ICA92" s="385"/>
      <c r="ICM92" s="385"/>
      <c r="IGG92" s="385"/>
      <c r="IGS92" s="385"/>
      <c r="IKM92" s="385"/>
      <c r="IKY92" s="385"/>
      <c r="IOS92" s="385"/>
      <c r="IPE92" s="385"/>
      <c r="ISY92" s="385"/>
      <c r="ITK92" s="385"/>
      <c r="IXE92" s="385"/>
      <c r="IXQ92" s="385"/>
      <c r="JBK92" s="385"/>
      <c r="JBW92" s="385"/>
      <c r="JFQ92" s="385"/>
      <c r="JGC92" s="385"/>
      <c r="JJW92" s="385"/>
      <c r="JKI92" s="385"/>
      <c r="JOC92" s="385"/>
      <c r="JOO92" s="385"/>
      <c r="JSI92" s="385"/>
      <c r="JSU92" s="385"/>
      <c r="JWO92" s="385"/>
      <c r="JXA92" s="385"/>
      <c r="KAU92" s="385"/>
      <c r="KBG92" s="385"/>
      <c r="KFA92" s="385"/>
      <c r="KFM92" s="385"/>
      <c r="KJG92" s="385"/>
      <c r="KJS92" s="385"/>
      <c r="KNM92" s="385"/>
      <c r="KNY92" s="385"/>
      <c r="KRS92" s="385"/>
      <c r="KSE92" s="385"/>
      <c r="KVY92" s="385"/>
      <c r="KWK92" s="385"/>
      <c r="LAE92" s="385"/>
      <c r="LAQ92" s="385"/>
      <c r="LEK92" s="385"/>
      <c r="LEW92" s="385"/>
      <c r="LIQ92" s="385"/>
      <c r="LJC92" s="385"/>
      <c r="LMW92" s="385"/>
      <c r="LNI92" s="385"/>
      <c r="LRC92" s="385"/>
      <c r="LRO92" s="385"/>
      <c r="LVI92" s="385"/>
      <c r="LVU92" s="385"/>
      <c r="LZO92" s="385"/>
      <c r="MAA92" s="385"/>
      <c r="MDU92" s="385"/>
      <c r="MEG92" s="385"/>
      <c r="MIA92" s="385"/>
      <c r="MIM92" s="385"/>
      <c r="MMG92" s="385"/>
      <c r="MMS92" s="385"/>
      <c r="MQM92" s="385"/>
      <c r="MQY92" s="385"/>
      <c r="MUS92" s="385"/>
      <c r="MVE92" s="385"/>
      <c r="MYY92" s="385"/>
      <c r="MZK92" s="385"/>
      <c r="NDE92" s="385"/>
      <c r="NDQ92" s="385"/>
      <c r="NHK92" s="385"/>
      <c r="NHW92" s="385"/>
      <c r="NLQ92" s="385"/>
      <c r="NMC92" s="385"/>
      <c r="NPW92" s="385"/>
      <c r="NQI92" s="385"/>
      <c r="NUC92" s="385"/>
      <c r="NUO92" s="385"/>
      <c r="NYI92" s="385"/>
      <c r="NYU92" s="385"/>
      <c r="OCO92" s="385"/>
      <c r="ODA92" s="385"/>
      <c r="OGU92" s="385"/>
      <c r="OHG92" s="385"/>
      <c r="OLA92" s="385"/>
      <c r="OLM92" s="385"/>
      <c r="OPG92" s="385"/>
      <c r="OPS92" s="385"/>
      <c r="OTM92" s="385"/>
      <c r="OTY92" s="385"/>
      <c r="OXS92" s="385"/>
      <c r="OYE92" s="385"/>
      <c r="PBY92" s="385"/>
      <c r="PCK92" s="385"/>
      <c r="PGE92" s="385"/>
      <c r="PGQ92" s="385"/>
      <c r="PKK92" s="385"/>
      <c r="PKW92" s="385"/>
    </row>
    <row r="93" spans="113:1005 1103:1995 2093:2985 3083:4085 4183:5075 5173:6065 6163:7165 7263:8155 8253:9145 9243:10233 10245:11125" x14ac:dyDescent="0.25">
      <c r="DI93" s="385"/>
      <c r="DU93" s="385"/>
      <c r="HO93" s="385"/>
      <c r="IA93" s="385"/>
      <c r="LU93" s="385"/>
      <c r="MG93" s="385"/>
      <c r="QA93" s="385"/>
      <c r="QM93" s="385"/>
      <c r="UG93" s="385"/>
      <c r="US93" s="385"/>
      <c r="YM93" s="385"/>
      <c r="YY93" s="385"/>
      <c r="ACS93" s="385"/>
      <c r="ADE93" s="385"/>
      <c r="AGY93" s="385"/>
      <c r="AHK93" s="385"/>
      <c r="ALE93" s="385"/>
      <c r="ALQ93" s="385"/>
      <c r="APK93" s="385"/>
      <c r="APW93" s="385"/>
      <c r="ATQ93" s="385"/>
      <c r="AUC93" s="385"/>
      <c r="AXW93" s="385"/>
      <c r="AYI93" s="385"/>
      <c r="BCC93" s="385"/>
      <c r="BCO93" s="385"/>
      <c r="BGI93" s="385"/>
      <c r="BGU93" s="385"/>
      <c r="BKO93" s="385"/>
      <c r="BLA93" s="385"/>
      <c r="BOU93" s="385"/>
      <c r="BPG93" s="385"/>
      <c r="BTA93" s="385"/>
      <c r="BTM93" s="385"/>
      <c r="BXG93" s="385"/>
      <c r="BXS93" s="385"/>
      <c r="CBM93" s="385"/>
      <c r="CBY93" s="385"/>
      <c r="CFS93" s="385"/>
      <c r="CGE93" s="385"/>
      <c r="CJY93" s="385"/>
      <c r="CKK93" s="385"/>
      <c r="COE93" s="385"/>
      <c r="COQ93" s="385"/>
      <c r="CSK93" s="385"/>
      <c r="CSW93" s="385"/>
      <c r="CWQ93" s="385"/>
      <c r="CXC93" s="385"/>
      <c r="DAW93" s="385"/>
      <c r="DBI93" s="385"/>
      <c r="DFC93" s="385"/>
      <c r="DFO93" s="385"/>
      <c r="DJI93" s="385"/>
      <c r="DJU93" s="385"/>
      <c r="DNO93" s="385"/>
      <c r="DOA93" s="385"/>
      <c r="DRU93" s="385"/>
      <c r="DSG93" s="385"/>
      <c r="DWA93" s="385"/>
      <c r="DWM93" s="385"/>
      <c r="EAG93" s="385"/>
      <c r="EAS93" s="385"/>
      <c r="EEM93" s="385"/>
      <c r="EEY93" s="385"/>
      <c r="EIS93" s="385"/>
      <c r="EJE93" s="385"/>
      <c r="EMY93" s="385"/>
      <c r="ENK93" s="385"/>
      <c r="ERE93" s="385"/>
      <c r="ERQ93" s="385"/>
      <c r="EVK93" s="385"/>
      <c r="EVW93" s="385"/>
      <c r="EZQ93" s="385"/>
      <c r="FAC93" s="385"/>
      <c r="FDW93" s="385"/>
      <c r="FEI93" s="385"/>
      <c r="FIC93" s="385"/>
      <c r="FIO93" s="385"/>
      <c r="FMI93" s="385"/>
      <c r="FMU93" s="385"/>
      <c r="FQO93" s="385"/>
      <c r="FRA93" s="385"/>
      <c r="FUU93" s="385"/>
      <c r="FVG93" s="385"/>
      <c r="FZA93" s="385"/>
      <c r="FZM93" s="385"/>
      <c r="GDG93" s="385"/>
      <c r="GDS93" s="385"/>
      <c r="GHM93" s="385"/>
      <c r="GHY93" s="385"/>
      <c r="GLS93" s="385"/>
      <c r="GME93" s="385"/>
      <c r="GPY93" s="385"/>
      <c r="GQK93" s="385"/>
      <c r="GUE93" s="385"/>
      <c r="GUQ93" s="385"/>
      <c r="GYK93" s="385"/>
      <c r="GYW93" s="385"/>
      <c r="HCQ93" s="385"/>
      <c r="HDC93" s="385"/>
      <c r="HGW93" s="385"/>
      <c r="HHI93" s="385"/>
      <c r="HLC93" s="385"/>
      <c r="HLO93" s="385"/>
      <c r="HPI93" s="385"/>
      <c r="HPU93" s="385"/>
      <c r="HTO93" s="385"/>
      <c r="HUA93" s="385"/>
      <c r="HXU93" s="385"/>
      <c r="HYG93" s="385"/>
      <c r="ICA93" s="385"/>
      <c r="ICM93" s="385"/>
      <c r="IGG93" s="385"/>
      <c r="IGS93" s="385"/>
      <c r="IKM93" s="385"/>
      <c r="IKY93" s="385"/>
      <c r="IOS93" s="385"/>
      <c r="IPE93" s="385"/>
      <c r="ISY93" s="385"/>
      <c r="ITK93" s="385"/>
      <c r="IXE93" s="385"/>
      <c r="IXQ93" s="385"/>
      <c r="JBK93" s="385"/>
      <c r="JBW93" s="385"/>
      <c r="JFQ93" s="385"/>
      <c r="JGC93" s="385"/>
      <c r="JJW93" s="385"/>
      <c r="JKI93" s="385"/>
      <c r="JOC93" s="385"/>
      <c r="JOO93" s="385"/>
      <c r="JSI93" s="385"/>
      <c r="JSU93" s="385"/>
      <c r="JWO93" s="385"/>
      <c r="JXA93" s="385"/>
      <c r="KAU93" s="385"/>
      <c r="KBG93" s="385"/>
      <c r="KFA93" s="385"/>
      <c r="KFM93" s="385"/>
      <c r="KJG93" s="385"/>
      <c r="KJS93" s="385"/>
      <c r="KNM93" s="385"/>
      <c r="KNY93" s="385"/>
      <c r="KRS93" s="385"/>
      <c r="KSE93" s="385"/>
      <c r="KVY93" s="385"/>
      <c r="KWK93" s="385"/>
      <c r="LAE93" s="385"/>
      <c r="LAQ93" s="385"/>
      <c r="LEK93" s="385"/>
      <c r="LEW93" s="385"/>
      <c r="LIQ93" s="385"/>
      <c r="LJC93" s="385"/>
      <c r="LMW93" s="385"/>
      <c r="LNI93" s="385"/>
      <c r="LRC93" s="385"/>
      <c r="LRO93" s="385"/>
      <c r="LVI93" s="385"/>
      <c r="LVU93" s="385"/>
      <c r="LZO93" s="385"/>
      <c r="MAA93" s="385"/>
      <c r="MDU93" s="385"/>
      <c r="MEG93" s="385"/>
      <c r="MIA93" s="385"/>
      <c r="MIM93" s="385"/>
      <c r="MMG93" s="385"/>
      <c r="MMS93" s="385"/>
      <c r="MQM93" s="385"/>
      <c r="MQY93" s="385"/>
      <c r="MUS93" s="385"/>
      <c r="MVE93" s="385"/>
      <c r="MYY93" s="385"/>
      <c r="MZK93" s="385"/>
      <c r="NDE93" s="385"/>
      <c r="NDQ93" s="385"/>
      <c r="NHK93" s="385"/>
      <c r="NHW93" s="385"/>
      <c r="NLQ93" s="385"/>
      <c r="NMC93" s="385"/>
      <c r="NPW93" s="385"/>
      <c r="NQI93" s="385"/>
      <c r="NUC93" s="385"/>
      <c r="NUO93" s="385"/>
      <c r="NYI93" s="385"/>
      <c r="NYU93" s="385"/>
      <c r="OCO93" s="385"/>
      <c r="ODA93" s="385"/>
      <c r="OGU93" s="385"/>
      <c r="OHG93" s="385"/>
      <c r="OLA93" s="385"/>
      <c r="OLM93" s="385"/>
      <c r="OPG93" s="385"/>
      <c r="OPS93" s="385"/>
      <c r="OTM93" s="385"/>
      <c r="OTY93" s="385"/>
      <c r="OXS93" s="385"/>
      <c r="OYE93" s="385"/>
      <c r="PBY93" s="385"/>
      <c r="PCK93" s="385"/>
      <c r="PGE93" s="385"/>
      <c r="PGQ93" s="385"/>
      <c r="PKK93" s="385"/>
      <c r="PKW93" s="385"/>
    </row>
    <row r="94" spans="113:1005 1103:1995 2093:2985 3083:4085 4183:5075 5173:6065 6163:7165 7263:8155 8253:9145 9243:10233 10245:11125" x14ac:dyDescent="0.25">
      <c r="DI94" s="385"/>
      <c r="DU94" s="385"/>
      <c r="HO94" s="385"/>
      <c r="IA94" s="385"/>
      <c r="LU94" s="385"/>
      <c r="MG94" s="385"/>
      <c r="QA94" s="385"/>
      <c r="QM94" s="385"/>
      <c r="UG94" s="385"/>
      <c r="US94" s="385"/>
      <c r="YM94" s="385"/>
      <c r="YY94" s="385"/>
      <c r="ACS94" s="385"/>
      <c r="ADE94" s="385"/>
      <c r="AGY94" s="385"/>
      <c r="AHK94" s="385"/>
      <c r="ALE94" s="385"/>
      <c r="ALQ94" s="385"/>
      <c r="APK94" s="385"/>
      <c r="APW94" s="385"/>
      <c r="ATQ94" s="385"/>
      <c r="AUC94" s="385"/>
      <c r="AXW94" s="385"/>
      <c r="AYI94" s="385"/>
      <c r="BCC94" s="385"/>
      <c r="BCO94" s="385"/>
      <c r="BGI94" s="385"/>
      <c r="BGU94" s="385"/>
      <c r="BKO94" s="385"/>
      <c r="BLA94" s="385"/>
      <c r="BOU94" s="385"/>
      <c r="BPG94" s="385"/>
      <c r="BTA94" s="385"/>
      <c r="BTM94" s="385"/>
      <c r="BXG94" s="385"/>
      <c r="BXS94" s="385"/>
      <c r="CBM94" s="385"/>
      <c r="CBY94" s="385"/>
      <c r="CFS94" s="385"/>
      <c r="CGE94" s="385"/>
      <c r="CJY94" s="385"/>
      <c r="CKK94" s="385"/>
      <c r="COE94" s="385"/>
      <c r="COQ94" s="385"/>
      <c r="CSK94" s="385"/>
      <c r="CSW94" s="385"/>
      <c r="CWQ94" s="385"/>
      <c r="CXC94" s="385"/>
      <c r="DAW94" s="385"/>
      <c r="DBI94" s="385"/>
      <c r="DFC94" s="385"/>
      <c r="DFO94" s="385"/>
      <c r="DJI94" s="385"/>
      <c r="DJU94" s="385"/>
      <c r="DNO94" s="385"/>
      <c r="DOA94" s="385"/>
      <c r="DRU94" s="385"/>
      <c r="DSG94" s="385"/>
      <c r="DWA94" s="385"/>
      <c r="DWM94" s="385"/>
      <c r="EAG94" s="385"/>
      <c r="EAS94" s="385"/>
      <c r="EEM94" s="385"/>
      <c r="EEY94" s="385"/>
      <c r="EIS94" s="385"/>
      <c r="EJE94" s="385"/>
      <c r="EMY94" s="385"/>
      <c r="ENK94" s="385"/>
      <c r="ERE94" s="385"/>
      <c r="ERQ94" s="385"/>
      <c r="EVK94" s="385"/>
      <c r="EVW94" s="385"/>
      <c r="EZQ94" s="385"/>
      <c r="FAC94" s="385"/>
      <c r="FDW94" s="385"/>
      <c r="FEI94" s="385"/>
      <c r="FIC94" s="385"/>
      <c r="FIO94" s="385"/>
      <c r="FMI94" s="385"/>
      <c r="FMU94" s="385"/>
      <c r="FQO94" s="385"/>
      <c r="FRA94" s="385"/>
      <c r="FUU94" s="385"/>
      <c r="FVG94" s="385"/>
      <c r="FZA94" s="385"/>
      <c r="FZM94" s="385"/>
      <c r="GDG94" s="385"/>
      <c r="GDS94" s="385"/>
      <c r="GHM94" s="385"/>
      <c r="GHY94" s="385"/>
      <c r="GLS94" s="385"/>
      <c r="GME94" s="385"/>
      <c r="GPY94" s="385"/>
      <c r="GQK94" s="385"/>
      <c r="GUE94" s="385"/>
      <c r="GUQ94" s="385"/>
      <c r="GYK94" s="385"/>
      <c r="GYW94" s="385"/>
      <c r="HCQ94" s="385"/>
      <c r="HDC94" s="385"/>
      <c r="HGW94" s="385"/>
      <c r="HHI94" s="385"/>
      <c r="HLC94" s="385"/>
      <c r="HLO94" s="385"/>
      <c r="HPI94" s="385"/>
      <c r="HPU94" s="385"/>
      <c r="HTO94" s="385"/>
      <c r="HUA94" s="385"/>
      <c r="HXU94" s="385"/>
      <c r="HYG94" s="385"/>
      <c r="ICA94" s="385"/>
      <c r="ICM94" s="385"/>
      <c r="IGG94" s="385"/>
      <c r="IGS94" s="385"/>
      <c r="IKM94" s="385"/>
      <c r="IKY94" s="385"/>
      <c r="IOS94" s="385"/>
      <c r="IPE94" s="385"/>
      <c r="ISY94" s="385"/>
      <c r="ITK94" s="385"/>
      <c r="IXE94" s="385"/>
      <c r="IXQ94" s="385"/>
      <c r="JBK94" s="385"/>
      <c r="JBW94" s="385"/>
      <c r="JFQ94" s="385"/>
      <c r="JGC94" s="385"/>
      <c r="JJW94" s="385"/>
      <c r="JKI94" s="385"/>
      <c r="JOC94" s="385"/>
      <c r="JOO94" s="385"/>
      <c r="JSI94" s="385"/>
      <c r="JSU94" s="385"/>
      <c r="JWO94" s="385"/>
      <c r="JXA94" s="385"/>
      <c r="KAU94" s="385"/>
      <c r="KBG94" s="385"/>
      <c r="KFA94" s="385"/>
      <c r="KFM94" s="385"/>
      <c r="KJG94" s="385"/>
      <c r="KJS94" s="385"/>
      <c r="KNM94" s="385"/>
      <c r="KNY94" s="385"/>
      <c r="KRS94" s="385"/>
      <c r="KSE94" s="385"/>
      <c r="KVY94" s="385"/>
      <c r="KWK94" s="385"/>
      <c r="LAE94" s="385"/>
      <c r="LAQ94" s="385"/>
      <c r="LEK94" s="385"/>
      <c r="LEW94" s="385"/>
      <c r="LIQ94" s="385"/>
      <c r="LJC94" s="385"/>
      <c r="LMW94" s="385"/>
      <c r="LNI94" s="385"/>
      <c r="LRC94" s="385"/>
      <c r="LRO94" s="385"/>
      <c r="LVI94" s="385"/>
      <c r="LVU94" s="385"/>
      <c r="LZO94" s="385"/>
      <c r="MAA94" s="385"/>
      <c r="MDU94" s="385"/>
      <c r="MEG94" s="385"/>
      <c r="MIA94" s="385"/>
      <c r="MIM94" s="385"/>
      <c r="MMG94" s="385"/>
      <c r="MMS94" s="385"/>
      <c r="MQM94" s="385"/>
      <c r="MQY94" s="385"/>
      <c r="MUS94" s="385"/>
      <c r="MVE94" s="385"/>
      <c r="MYY94" s="385"/>
      <c r="MZK94" s="385"/>
      <c r="NDE94" s="385"/>
      <c r="NDQ94" s="385"/>
      <c r="NHK94" s="385"/>
      <c r="NHW94" s="385"/>
      <c r="NLQ94" s="385"/>
      <c r="NMC94" s="385"/>
      <c r="NPW94" s="385"/>
      <c r="NQI94" s="385"/>
      <c r="NUC94" s="385"/>
      <c r="NUO94" s="385"/>
      <c r="NYI94" s="385"/>
      <c r="NYU94" s="385"/>
      <c r="OCO94" s="385"/>
      <c r="ODA94" s="385"/>
      <c r="OGU94" s="385"/>
      <c r="OHG94" s="385"/>
      <c r="OLA94" s="385"/>
      <c r="OLM94" s="385"/>
      <c r="OPG94" s="385"/>
      <c r="OPS94" s="385"/>
      <c r="OTM94" s="385"/>
      <c r="OTY94" s="385"/>
      <c r="OXS94" s="385"/>
      <c r="OYE94" s="385"/>
      <c r="PBY94" s="385"/>
      <c r="PCK94" s="385"/>
      <c r="PGE94" s="385"/>
      <c r="PGQ94" s="385"/>
      <c r="PKK94" s="385"/>
      <c r="PKW94" s="385"/>
    </row>
    <row r="95" spans="113:1005 1103:1995 2093:2985 3083:4085 4183:5075 5173:6065 6163:7165 7263:8155 8253:9145 9243:10233 10245:11125" x14ac:dyDescent="0.25">
      <c r="DI95" s="385"/>
      <c r="DU95" s="385"/>
      <c r="HO95" s="385"/>
      <c r="IA95" s="385"/>
      <c r="LU95" s="385"/>
      <c r="MG95" s="385"/>
      <c r="QA95" s="385"/>
      <c r="QM95" s="385"/>
      <c r="UG95" s="385"/>
      <c r="US95" s="385"/>
      <c r="YM95" s="385"/>
      <c r="YY95" s="385"/>
      <c r="ACS95" s="385"/>
      <c r="ADE95" s="385"/>
      <c r="AGY95" s="385"/>
      <c r="AHK95" s="385"/>
      <c r="ALE95" s="385"/>
      <c r="ALQ95" s="385"/>
      <c r="APK95" s="385"/>
      <c r="APW95" s="385"/>
      <c r="ATQ95" s="385"/>
      <c r="AUC95" s="385"/>
      <c r="AXW95" s="385"/>
      <c r="AYI95" s="385"/>
      <c r="BCC95" s="385"/>
      <c r="BCO95" s="385"/>
      <c r="BGI95" s="385"/>
      <c r="BGU95" s="385"/>
      <c r="BKO95" s="385"/>
      <c r="BLA95" s="385"/>
      <c r="BOU95" s="385"/>
      <c r="BPG95" s="385"/>
      <c r="BTA95" s="385"/>
      <c r="BTM95" s="385"/>
      <c r="BXG95" s="385"/>
      <c r="BXS95" s="385"/>
      <c r="CBM95" s="385"/>
      <c r="CBY95" s="385"/>
      <c r="CFS95" s="385"/>
      <c r="CGE95" s="385"/>
      <c r="CJY95" s="385"/>
      <c r="CKK95" s="385"/>
      <c r="COE95" s="385"/>
      <c r="COQ95" s="385"/>
      <c r="CSK95" s="385"/>
      <c r="CSW95" s="385"/>
      <c r="CWQ95" s="385"/>
      <c r="CXC95" s="385"/>
      <c r="DAW95" s="385"/>
      <c r="DBI95" s="385"/>
      <c r="DFC95" s="385"/>
      <c r="DFO95" s="385"/>
      <c r="DJI95" s="385"/>
      <c r="DJU95" s="385"/>
      <c r="DNO95" s="385"/>
      <c r="DOA95" s="385"/>
      <c r="DRU95" s="385"/>
      <c r="DSG95" s="385"/>
      <c r="DWA95" s="385"/>
      <c r="DWM95" s="385"/>
      <c r="EAG95" s="385"/>
      <c r="EAS95" s="385"/>
      <c r="EEM95" s="385"/>
      <c r="EEY95" s="385"/>
      <c r="EIS95" s="385"/>
      <c r="EJE95" s="385"/>
      <c r="EMY95" s="385"/>
      <c r="ENK95" s="385"/>
      <c r="ERE95" s="385"/>
      <c r="ERQ95" s="385"/>
      <c r="EVK95" s="385"/>
      <c r="EVW95" s="385"/>
      <c r="EZQ95" s="385"/>
      <c r="FAC95" s="385"/>
      <c r="FDW95" s="385"/>
      <c r="FEI95" s="385"/>
      <c r="FIC95" s="385"/>
      <c r="FIO95" s="385"/>
      <c r="FMI95" s="385"/>
      <c r="FMU95" s="385"/>
      <c r="FQO95" s="385"/>
      <c r="FRA95" s="385"/>
      <c r="FUU95" s="385"/>
      <c r="FVG95" s="385"/>
      <c r="FZA95" s="385"/>
      <c r="FZM95" s="385"/>
      <c r="GDG95" s="385"/>
      <c r="GDS95" s="385"/>
      <c r="GHM95" s="385"/>
      <c r="GHY95" s="385"/>
      <c r="GLS95" s="385"/>
      <c r="GME95" s="385"/>
      <c r="GPY95" s="385"/>
      <c r="GQK95" s="385"/>
      <c r="GUE95" s="385"/>
      <c r="GUQ95" s="385"/>
      <c r="GYK95" s="385"/>
      <c r="GYW95" s="385"/>
      <c r="HCQ95" s="385"/>
      <c r="HDC95" s="385"/>
      <c r="HGW95" s="385"/>
      <c r="HHI95" s="385"/>
      <c r="HLC95" s="385"/>
      <c r="HLO95" s="385"/>
      <c r="HPI95" s="385"/>
      <c r="HPU95" s="385"/>
      <c r="HTO95" s="385"/>
      <c r="HUA95" s="385"/>
      <c r="HXU95" s="385"/>
      <c r="HYG95" s="385"/>
      <c r="ICA95" s="385"/>
      <c r="ICM95" s="385"/>
      <c r="IGG95" s="385"/>
      <c r="IGS95" s="385"/>
      <c r="IKM95" s="385"/>
      <c r="IKY95" s="385"/>
      <c r="IOS95" s="385"/>
      <c r="IPE95" s="385"/>
      <c r="ISY95" s="385"/>
      <c r="ITK95" s="385"/>
      <c r="IXE95" s="385"/>
      <c r="IXQ95" s="385"/>
      <c r="JBK95" s="385"/>
      <c r="JBW95" s="385"/>
      <c r="JFQ95" s="385"/>
      <c r="JGC95" s="385"/>
      <c r="JJW95" s="385"/>
      <c r="JKI95" s="385"/>
      <c r="JOC95" s="385"/>
      <c r="JOO95" s="385"/>
      <c r="JSI95" s="385"/>
      <c r="JSU95" s="385"/>
      <c r="JWO95" s="385"/>
      <c r="JXA95" s="385"/>
      <c r="KAU95" s="385"/>
      <c r="KBG95" s="385"/>
      <c r="KFA95" s="385"/>
      <c r="KFM95" s="385"/>
      <c r="KJG95" s="385"/>
      <c r="KJS95" s="385"/>
      <c r="KNM95" s="385"/>
      <c r="KNY95" s="385"/>
      <c r="KRS95" s="385"/>
      <c r="KSE95" s="385"/>
      <c r="KVY95" s="385"/>
      <c r="KWK95" s="385"/>
      <c r="LAE95" s="385"/>
      <c r="LAQ95" s="385"/>
      <c r="LEK95" s="385"/>
      <c r="LEW95" s="385"/>
      <c r="LIQ95" s="385"/>
      <c r="LJC95" s="385"/>
      <c r="LMW95" s="385"/>
      <c r="LNI95" s="385"/>
      <c r="LRC95" s="385"/>
      <c r="LRO95" s="385"/>
      <c r="LVI95" s="385"/>
      <c r="LVU95" s="385"/>
      <c r="LZO95" s="385"/>
      <c r="MAA95" s="385"/>
      <c r="MDU95" s="385"/>
      <c r="MEG95" s="385"/>
      <c r="MIA95" s="385"/>
      <c r="MIM95" s="385"/>
      <c r="MMG95" s="385"/>
      <c r="MMS95" s="385"/>
      <c r="MQM95" s="385"/>
      <c r="MQY95" s="385"/>
      <c r="MUS95" s="385"/>
      <c r="MVE95" s="385"/>
      <c r="MYY95" s="385"/>
      <c r="MZK95" s="385"/>
      <c r="NDE95" s="385"/>
      <c r="NDQ95" s="385"/>
      <c r="NHK95" s="385"/>
      <c r="NHW95" s="385"/>
      <c r="NLQ95" s="385"/>
      <c r="NMC95" s="385"/>
      <c r="NPW95" s="385"/>
      <c r="NQI95" s="385"/>
      <c r="NUC95" s="385"/>
      <c r="NUO95" s="385"/>
      <c r="NYI95" s="385"/>
      <c r="NYU95" s="385"/>
      <c r="OCO95" s="385"/>
      <c r="ODA95" s="385"/>
      <c r="OGU95" s="385"/>
      <c r="OHG95" s="385"/>
      <c r="OLA95" s="385"/>
      <c r="OLM95" s="385"/>
      <c r="OPG95" s="385"/>
      <c r="OPS95" s="385"/>
      <c r="OTM95" s="385"/>
      <c r="OTY95" s="385"/>
      <c r="OXS95" s="385"/>
      <c r="OYE95" s="385"/>
      <c r="PBY95" s="385"/>
      <c r="PCK95" s="385"/>
      <c r="PGE95" s="385"/>
      <c r="PGQ95" s="385"/>
      <c r="PKK95" s="385"/>
      <c r="PKW95" s="385"/>
    </row>
    <row r="96" spans="113:1005 1103:1995 2093:2985 3083:4085 4183:5075 5173:6065 6163:7165 7263:8155 8253:9145 9243:10233 10245:11125" x14ac:dyDescent="0.25">
      <c r="DI96" s="385"/>
      <c r="DU96" s="385"/>
      <c r="HO96" s="385"/>
      <c r="IA96" s="385"/>
      <c r="LU96" s="385"/>
      <c r="MG96" s="385"/>
      <c r="QA96" s="385"/>
      <c r="QM96" s="385"/>
      <c r="UG96" s="385"/>
      <c r="US96" s="385"/>
      <c r="YM96" s="385"/>
      <c r="YY96" s="385"/>
      <c r="ACS96" s="385"/>
      <c r="ADE96" s="385"/>
      <c r="AGY96" s="385"/>
      <c r="AHK96" s="385"/>
      <c r="ALE96" s="385"/>
      <c r="ALQ96" s="385"/>
      <c r="APK96" s="385"/>
      <c r="APW96" s="385"/>
      <c r="ATQ96" s="385"/>
      <c r="AUC96" s="385"/>
      <c r="AXW96" s="385"/>
      <c r="AYI96" s="385"/>
      <c r="BCC96" s="385"/>
      <c r="BCO96" s="385"/>
      <c r="BGI96" s="385"/>
      <c r="BGU96" s="385"/>
      <c r="BKO96" s="385"/>
      <c r="BLA96" s="385"/>
      <c r="BOU96" s="385"/>
      <c r="BPG96" s="385"/>
      <c r="BTA96" s="385"/>
      <c r="BTM96" s="385"/>
      <c r="BXG96" s="385"/>
      <c r="BXS96" s="385"/>
      <c r="CBM96" s="385"/>
      <c r="CBY96" s="385"/>
      <c r="CFS96" s="385"/>
      <c r="CGE96" s="385"/>
      <c r="CJY96" s="385"/>
      <c r="CKK96" s="385"/>
      <c r="COE96" s="385"/>
      <c r="COQ96" s="385"/>
      <c r="CSK96" s="385"/>
      <c r="CSW96" s="385"/>
      <c r="CWQ96" s="385"/>
      <c r="CXC96" s="385"/>
      <c r="DAW96" s="385"/>
      <c r="DBI96" s="385"/>
      <c r="DFC96" s="385"/>
      <c r="DFO96" s="385"/>
      <c r="DJI96" s="385"/>
      <c r="DJU96" s="385"/>
      <c r="DNO96" s="385"/>
      <c r="DOA96" s="385"/>
      <c r="DRU96" s="385"/>
      <c r="DSG96" s="385"/>
      <c r="DWA96" s="385"/>
      <c r="DWM96" s="385"/>
      <c r="EAG96" s="385"/>
      <c r="EAS96" s="385"/>
      <c r="EEM96" s="385"/>
      <c r="EEY96" s="385"/>
      <c r="EIS96" s="385"/>
      <c r="EJE96" s="385"/>
      <c r="EMY96" s="385"/>
      <c r="ENK96" s="385"/>
      <c r="ERE96" s="385"/>
      <c r="ERQ96" s="385"/>
      <c r="EVK96" s="385"/>
      <c r="EVW96" s="385"/>
      <c r="EZQ96" s="385"/>
      <c r="FAC96" s="385"/>
      <c r="FDW96" s="385"/>
      <c r="FEI96" s="385"/>
      <c r="FIC96" s="385"/>
      <c r="FIO96" s="385"/>
      <c r="FMI96" s="385"/>
      <c r="FMU96" s="385"/>
      <c r="FQO96" s="385"/>
      <c r="FRA96" s="385"/>
      <c r="FUU96" s="385"/>
      <c r="FVG96" s="385"/>
      <c r="FZA96" s="385"/>
      <c r="FZM96" s="385"/>
      <c r="GDG96" s="385"/>
      <c r="GDS96" s="385"/>
      <c r="GHM96" s="385"/>
      <c r="GHY96" s="385"/>
      <c r="GLS96" s="385"/>
      <c r="GME96" s="385"/>
      <c r="GPY96" s="385"/>
      <c r="GQK96" s="385"/>
      <c r="GUE96" s="385"/>
      <c r="GUQ96" s="385"/>
      <c r="GYK96" s="385"/>
      <c r="GYW96" s="385"/>
      <c r="HCQ96" s="385"/>
      <c r="HDC96" s="385"/>
      <c r="HGW96" s="385"/>
      <c r="HHI96" s="385"/>
      <c r="HLC96" s="385"/>
      <c r="HLO96" s="385"/>
      <c r="HPI96" s="385"/>
      <c r="HPU96" s="385"/>
      <c r="HTO96" s="385"/>
      <c r="HUA96" s="385"/>
      <c r="HXU96" s="385"/>
      <c r="HYG96" s="385"/>
      <c r="ICA96" s="385"/>
      <c r="ICM96" s="385"/>
      <c r="IGG96" s="385"/>
      <c r="IGS96" s="385"/>
      <c r="IKM96" s="385"/>
      <c r="IKY96" s="385"/>
      <c r="IOS96" s="385"/>
      <c r="IPE96" s="385"/>
      <c r="ISY96" s="385"/>
      <c r="ITK96" s="385"/>
      <c r="IXE96" s="385"/>
      <c r="IXQ96" s="385"/>
      <c r="JBK96" s="385"/>
      <c r="JBW96" s="385"/>
      <c r="JFQ96" s="385"/>
      <c r="JGC96" s="385"/>
      <c r="JJW96" s="385"/>
      <c r="JKI96" s="385"/>
      <c r="JOC96" s="385"/>
      <c r="JOO96" s="385"/>
      <c r="JSI96" s="385"/>
      <c r="JSU96" s="385"/>
      <c r="JWO96" s="385"/>
      <c r="JXA96" s="385"/>
      <c r="KAU96" s="385"/>
      <c r="KBG96" s="385"/>
      <c r="KFA96" s="385"/>
      <c r="KFM96" s="385"/>
      <c r="KJG96" s="385"/>
      <c r="KJS96" s="385"/>
      <c r="KNM96" s="385"/>
      <c r="KNY96" s="385"/>
      <c r="KRS96" s="385"/>
      <c r="KSE96" s="385"/>
      <c r="KVY96" s="385"/>
      <c r="KWK96" s="385"/>
      <c r="LAE96" s="385"/>
      <c r="LAQ96" s="385"/>
      <c r="LEK96" s="385"/>
      <c r="LEW96" s="385"/>
      <c r="LIQ96" s="385"/>
      <c r="LJC96" s="385"/>
      <c r="LMW96" s="385"/>
      <c r="LNI96" s="385"/>
      <c r="LRC96" s="385"/>
      <c r="LRO96" s="385"/>
      <c r="LVI96" s="385"/>
      <c r="LVU96" s="385"/>
      <c r="LZO96" s="385"/>
      <c r="MAA96" s="385"/>
      <c r="MDU96" s="385"/>
      <c r="MEG96" s="385"/>
      <c r="MIA96" s="385"/>
      <c r="MIM96" s="385"/>
      <c r="MMG96" s="385"/>
      <c r="MMS96" s="385"/>
      <c r="MQM96" s="385"/>
      <c r="MQY96" s="385"/>
      <c r="MUS96" s="385"/>
      <c r="MVE96" s="385"/>
      <c r="MYY96" s="385"/>
      <c r="MZK96" s="385"/>
      <c r="NDE96" s="385"/>
      <c r="NDQ96" s="385"/>
      <c r="NHK96" s="385"/>
      <c r="NHW96" s="385"/>
      <c r="NLQ96" s="385"/>
      <c r="NMC96" s="385"/>
      <c r="NPW96" s="385"/>
      <c r="NQI96" s="385"/>
      <c r="NUC96" s="385"/>
      <c r="NUO96" s="385"/>
      <c r="NYI96" s="385"/>
      <c r="NYU96" s="385"/>
      <c r="OCO96" s="385"/>
      <c r="ODA96" s="385"/>
      <c r="OGU96" s="385"/>
      <c r="OHG96" s="385"/>
      <c r="OLA96" s="385"/>
      <c r="OLM96" s="385"/>
      <c r="OPG96" s="385"/>
      <c r="OPS96" s="385"/>
      <c r="OTM96" s="385"/>
      <c r="OTY96" s="385"/>
      <c r="OXS96" s="385"/>
      <c r="OYE96" s="385"/>
      <c r="PBY96" s="385"/>
      <c r="PCK96" s="385"/>
      <c r="PGE96" s="385"/>
      <c r="PGQ96" s="385"/>
      <c r="PKK96" s="385"/>
      <c r="PKW96" s="385"/>
    </row>
    <row r="97" spans="113:1005 1103:1995 2093:2985 3083:4085 4183:5075 5173:6065 6163:7165 7263:8155 8253:9145 9243:10233 10245:11125" x14ac:dyDescent="0.25">
      <c r="DI97" s="385"/>
      <c r="DU97" s="385"/>
      <c r="HO97" s="385"/>
      <c r="IA97" s="385"/>
      <c r="LU97" s="385"/>
      <c r="MG97" s="385"/>
      <c r="QA97" s="385"/>
      <c r="QM97" s="385"/>
      <c r="UG97" s="385"/>
      <c r="US97" s="385"/>
      <c r="YM97" s="385"/>
      <c r="YY97" s="385"/>
      <c r="ACS97" s="385"/>
      <c r="ADE97" s="385"/>
      <c r="AGY97" s="385"/>
      <c r="AHK97" s="385"/>
      <c r="ALE97" s="385"/>
      <c r="ALQ97" s="385"/>
      <c r="APK97" s="385"/>
      <c r="APW97" s="385"/>
      <c r="ATQ97" s="385"/>
      <c r="AUC97" s="385"/>
      <c r="AXW97" s="385"/>
      <c r="AYI97" s="385"/>
      <c r="BCC97" s="385"/>
      <c r="BCO97" s="385"/>
      <c r="BGI97" s="385"/>
      <c r="BGU97" s="385"/>
      <c r="BKO97" s="385"/>
      <c r="BLA97" s="385"/>
      <c r="BOU97" s="385"/>
      <c r="BPG97" s="385"/>
      <c r="BTA97" s="385"/>
      <c r="BTM97" s="385"/>
      <c r="BXG97" s="385"/>
      <c r="BXS97" s="385"/>
      <c r="CBM97" s="385"/>
      <c r="CBY97" s="385"/>
      <c r="CFS97" s="385"/>
      <c r="CGE97" s="385"/>
      <c r="CJY97" s="385"/>
      <c r="CKK97" s="385"/>
      <c r="COE97" s="385"/>
      <c r="COQ97" s="385"/>
      <c r="CSK97" s="385"/>
      <c r="CSW97" s="385"/>
      <c r="CWQ97" s="385"/>
      <c r="CXC97" s="385"/>
      <c r="DAW97" s="385"/>
      <c r="DBI97" s="385"/>
      <c r="DFC97" s="385"/>
      <c r="DFO97" s="385"/>
      <c r="DJI97" s="385"/>
      <c r="DJU97" s="385"/>
      <c r="DNO97" s="385"/>
      <c r="DOA97" s="385"/>
      <c r="DRU97" s="385"/>
      <c r="DSG97" s="385"/>
      <c r="DWA97" s="385"/>
      <c r="DWM97" s="385"/>
      <c r="EAG97" s="385"/>
      <c r="EAS97" s="385"/>
      <c r="EEM97" s="385"/>
      <c r="EEY97" s="385"/>
      <c r="EIS97" s="385"/>
      <c r="EJE97" s="385"/>
      <c r="EMY97" s="385"/>
      <c r="ENK97" s="385"/>
      <c r="ERE97" s="385"/>
      <c r="ERQ97" s="385"/>
      <c r="EVK97" s="385"/>
      <c r="EVW97" s="385"/>
      <c r="EZQ97" s="385"/>
      <c r="FAC97" s="385"/>
      <c r="FDW97" s="385"/>
      <c r="FEI97" s="385"/>
      <c r="FIC97" s="385"/>
      <c r="FIO97" s="385"/>
      <c r="FMI97" s="385"/>
      <c r="FMU97" s="385"/>
      <c r="FQO97" s="385"/>
      <c r="FRA97" s="385"/>
      <c r="FUU97" s="385"/>
      <c r="FVG97" s="385"/>
      <c r="FZA97" s="385"/>
      <c r="FZM97" s="385"/>
      <c r="GDG97" s="385"/>
      <c r="GDS97" s="385"/>
      <c r="GHM97" s="385"/>
      <c r="GHY97" s="385"/>
      <c r="GLS97" s="385"/>
      <c r="GME97" s="385"/>
      <c r="GPY97" s="385"/>
      <c r="GQK97" s="385"/>
      <c r="GUE97" s="385"/>
      <c r="GUQ97" s="385"/>
      <c r="GYK97" s="385"/>
      <c r="GYW97" s="385"/>
      <c r="HCQ97" s="385"/>
      <c r="HDC97" s="385"/>
      <c r="HGW97" s="385"/>
      <c r="HHI97" s="385"/>
      <c r="HLC97" s="385"/>
      <c r="HLO97" s="385"/>
      <c r="HPI97" s="385"/>
      <c r="HPU97" s="385"/>
      <c r="HTO97" s="385"/>
      <c r="HUA97" s="385"/>
      <c r="HXU97" s="385"/>
      <c r="HYG97" s="385"/>
      <c r="ICA97" s="385"/>
      <c r="ICM97" s="385"/>
      <c r="IGG97" s="385"/>
      <c r="IGS97" s="385"/>
      <c r="IKM97" s="385"/>
      <c r="IKY97" s="385"/>
      <c r="IOS97" s="385"/>
      <c r="IPE97" s="385"/>
      <c r="ISY97" s="385"/>
      <c r="ITK97" s="385"/>
      <c r="IXE97" s="385"/>
      <c r="IXQ97" s="385"/>
      <c r="JBK97" s="385"/>
      <c r="JBW97" s="385"/>
      <c r="JFQ97" s="385"/>
      <c r="JGC97" s="385"/>
      <c r="JJW97" s="385"/>
      <c r="JKI97" s="385"/>
      <c r="JOC97" s="385"/>
      <c r="JOO97" s="385"/>
      <c r="JSI97" s="385"/>
      <c r="JSU97" s="385"/>
      <c r="JWO97" s="385"/>
      <c r="JXA97" s="385"/>
      <c r="KAU97" s="385"/>
      <c r="KBG97" s="385"/>
      <c r="KFA97" s="385"/>
      <c r="KFM97" s="385"/>
      <c r="KJG97" s="385"/>
      <c r="KJS97" s="385"/>
      <c r="KNM97" s="385"/>
      <c r="KNY97" s="385"/>
      <c r="KRS97" s="385"/>
      <c r="KSE97" s="385"/>
      <c r="KVY97" s="385"/>
      <c r="KWK97" s="385"/>
      <c r="LAE97" s="385"/>
      <c r="LAQ97" s="385"/>
      <c r="LEK97" s="385"/>
      <c r="LEW97" s="385"/>
      <c r="LIQ97" s="385"/>
      <c r="LJC97" s="385"/>
      <c r="LMW97" s="385"/>
      <c r="LNI97" s="385"/>
      <c r="LRC97" s="385"/>
      <c r="LRO97" s="385"/>
      <c r="LVI97" s="385"/>
      <c r="LVU97" s="385"/>
      <c r="LZO97" s="385"/>
      <c r="MAA97" s="385"/>
      <c r="MDU97" s="385"/>
      <c r="MEG97" s="385"/>
      <c r="MIA97" s="385"/>
      <c r="MIM97" s="385"/>
      <c r="MMG97" s="385"/>
      <c r="MMS97" s="385"/>
      <c r="MQM97" s="385"/>
      <c r="MQY97" s="385"/>
      <c r="MUS97" s="385"/>
      <c r="MVE97" s="385"/>
      <c r="MYY97" s="385"/>
      <c r="MZK97" s="385"/>
      <c r="NDE97" s="385"/>
      <c r="NDQ97" s="385"/>
      <c r="NHK97" s="385"/>
      <c r="NHW97" s="385"/>
      <c r="NLQ97" s="385"/>
      <c r="NMC97" s="385"/>
      <c r="NPW97" s="385"/>
      <c r="NQI97" s="385"/>
      <c r="NUC97" s="385"/>
      <c r="NUO97" s="385"/>
      <c r="NYI97" s="385"/>
      <c r="NYU97" s="385"/>
      <c r="OCO97" s="385"/>
      <c r="ODA97" s="385"/>
      <c r="OGU97" s="385"/>
      <c r="OHG97" s="385"/>
      <c r="OLA97" s="385"/>
      <c r="OLM97" s="385"/>
      <c r="OPG97" s="385"/>
      <c r="OPS97" s="385"/>
      <c r="OTM97" s="385"/>
      <c r="OTY97" s="385"/>
      <c r="OXS97" s="385"/>
      <c r="OYE97" s="385"/>
      <c r="PBY97" s="385"/>
      <c r="PCK97" s="385"/>
      <c r="PGE97" s="385"/>
      <c r="PGQ97" s="385"/>
      <c r="PKK97" s="385"/>
      <c r="PKW97" s="385"/>
    </row>
    <row r="98" spans="113:1005 1103:1995 2093:2985 3083:4085 4183:5075 5173:6065 6163:7165 7263:8155 8253:9145 9243:10233 10245:11125" x14ac:dyDescent="0.25">
      <c r="DI98" s="385"/>
      <c r="DU98" s="385"/>
      <c r="HO98" s="385"/>
      <c r="IA98" s="385"/>
      <c r="LU98" s="385"/>
      <c r="MG98" s="385"/>
      <c r="QA98" s="385"/>
      <c r="QM98" s="385"/>
      <c r="UG98" s="385"/>
      <c r="US98" s="385"/>
      <c r="YM98" s="385"/>
      <c r="YY98" s="385"/>
      <c r="ACS98" s="385"/>
      <c r="ADE98" s="385"/>
      <c r="AGY98" s="385"/>
      <c r="AHK98" s="385"/>
      <c r="ALE98" s="385"/>
      <c r="ALQ98" s="385"/>
      <c r="APK98" s="385"/>
      <c r="APW98" s="385"/>
      <c r="ATQ98" s="385"/>
      <c r="AUC98" s="385"/>
      <c r="AXW98" s="385"/>
      <c r="AYI98" s="385"/>
      <c r="BCC98" s="385"/>
      <c r="BCO98" s="385"/>
      <c r="BGI98" s="385"/>
      <c r="BGU98" s="385"/>
      <c r="BKO98" s="385"/>
      <c r="BLA98" s="385"/>
      <c r="BOU98" s="385"/>
      <c r="BPG98" s="385"/>
      <c r="BTA98" s="385"/>
      <c r="BTM98" s="385"/>
      <c r="BXG98" s="385"/>
      <c r="BXS98" s="385"/>
      <c r="CBM98" s="385"/>
      <c r="CBY98" s="385"/>
      <c r="CFS98" s="385"/>
      <c r="CGE98" s="385"/>
      <c r="CJY98" s="385"/>
      <c r="CKK98" s="385"/>
      <c r="COE98" s="385"/>
      <c r="COQ98" s="385"/>
      <c r="CSK98" s="385"/>
      <c r="CSW98" s="385"/>
      <c r="CWQ98" s="385"/>
      <c r="CXC98" s="385"/>
      <c r="DAW98" s="385"/>
      <c r="DBI98" s="385"/>
      <c r="DFC98" s="385"/>
      <c r="DFO98" s="385"/>
      <c r="DJI98" s="385"/>
      <c r="DJU98" s="385"/>
      <c r="DNO98" s="385"/>
      <c r="DOA98" s="385"/>
      <c r="DRU98" s="385"/>
      <c r="DSG98" s="385"/>
      <c r="DWA98" s="385"/>
      <c r="DWM98" s="385"/>
      <c r="EAG98" s="385"/>
      <c r="EAS98" s="385"/>
      <c r="EEM98" s="385"/>
      <c r="EEY98" s="385"/>
      <c r="EIS98" s="385"/>
      <c r="EJE98" s="385"/>
      <c r="EMY98" s="385"/>
      <c r="ENK98" s="385"/>
      <c r="ERE98" s="385"/>
      <c r="ERQ98" s="385"/>
      <c r="EVK98" s="385"/>
      <c r="EVW98" s="385"/>
      <c r="EZQ98" s="385"/>
      <c r="FAC98" s="385"/>
      <c r="FDW98" s="385"/>
      <c r="FEI98" s="385"/>
      <c r="FIC98" s="385"/>
      <c r="FIO98" s="385"/>
      <c r="FMI98" s="385"/>
      <c r="FMU98" s="385"/>
      <c r="FQO98" s="385"/>
      <c r="FRA98" s="385"/>
      <c r="FUU98" s="385"/>
      <c r="FVG98" s="385"/>
      <c r="FZA98" s="385"/>
      <c r="FZM98" s="385"/>
      <c r="GDG98" s="385"/>
      <c r="GDS98" s="385"/>
      <c r="GHM98" s="385"/>
      <c r="GHY98" s="385"/>
      <c r="GLS98" s="385"/>
      <c r="GME98" s="385"/>
      <c r="GPY98" s="385"/>
      <c r="GQK98" s="385"/>
      <c r="GUE98" s="385"/>
      <c r="GUQ98" s="385"/>
      <c r="GYK98" s="385"/>
      <c r="GYW98" s="385"/>
      <c r="HCQ98" s="385"/>
      <c r="HDC98" s="385"/>
      <c r="HGW98" s="385"/>
      <c r="HHI98" s="385"/>
      <c r="HLC98" s="385"/>
      <c r="HLO98" s="385"/>
      <c r="HPI98" s="385"/>
      <c r="HPU98" s="385"/>
      <c r="HTO98" s="385"/>
      <c r="HUA98" s="385"/>
      <c r="HXU98" s="385"/>
      <c r="HYG98" s="385"/>
      <c r="ICA98" s="385"/>
      <c r="ICM98" s="385"/>
      <c r="IGG98" s="385"/>
      <c r="IGS98" s="385"/>
      <c r="IKM98" s="385"/>
      <c r="IKY98" s="385"/>
      <c r="IOS98" s="385"/>
      <c r="IPE98" s="385"/>
      <c r="ISY98" s="385"/>
      <c r="ITK98" s="385"/>
      <c r="IXE98" s="385"/>
      <c r="IXQ98" s="385"/>
      <c r="JBK98" s="385"/>
      <c r="JBW98" s="385"/>
      <c r="JFQ98" s="385"/>
      <c r="JGC98" s="385"/>
      <c r="JJW98" s="385"/>
      <c r="JKI98" s="385"/>
      <c r="JOC98" s="385"/>
      <c r="JOO98" s="385"/>
      <c r="JSI98" s="385"/>
      <c r="JSU98" s="385"/>
      <c r="JWO98" s="385"/>
      <c r="JXA98" s="385"/>
      <c r="KAU98" s="385"/>
      <c r="KBG98" s="385"/>
      <c r="KFA98" s="385"/>
      <c r="KFM98" s="385"/>
      <c r="KJG98" s="385"/>
      <c r="KJS98" s="385"/>
      <c r="KNM98" s="385"/>
      <c r="KNY98" s="385"/>
      <c r="KRS98" s="385"/>
      <c r="KSE98" s="385"/>
      <c r="KVY98" s="385"/>
      <c r="KWK98" s="385"/>
      <c r="LAE98" s="385"/>
      <c r="LAQ98" s="385"/>
      <c r="LEK98" s="385"/>
      <c r="LEW98" s="385"/>
      <c r="LIQ98" s="385"/>
      <c r="LJC98" s="385"/>
      <c r="LMW98" s="385"/>
      <c r="LNI98" s="385"/>
      <c r="LRC98" s="385"/>
      <c r="LRO98" s="385"/>
      <c r="LVI98" s="385"/>
      <c r="LVU98" s="385"/>
      <c r="LZO98" s="385"/>
      <c r="MAA98" s="385"/>
      <c r="MDU98" s="385"/>
      <c r="MEG98" s="385"/>
      <c r="MIA98" s="385"/>
      <c r="MIM98" s="385"/>
      <c r="MMG98" s="385"/>
      <c r="MMS98" s="385"/>
      <c r="MQM98" s="385"/>
      <c r="MQY98" s="385"/>
      <c r="MUS98" s="385"/>
      <c r="MVE98" s="385"/>
      <c r="MYY98" s="385"/>
      <c r="MZK98" s="385"/>
      <c r="NDE98" s="385"/>
      <c r="NDQ98" s="385"/>
      <c r="NHK98" s="385"/>
      <c r="NHW98" s="385"/>
      <c r="NLQ98" s="385"/>
      <c r="NMC98" s="385"/>
      <c r="NPW98" s="385"/>
      <c r="NQI98" s="385"/>
      <c r="NUC98" s="385"/>
      <c r="NUO98" s="385"/>
      <c r="NYI98" s="385"/>
      <c r="NYU98" s="385"/>
      <c r="OCO98" s="385"/>
      <c r="ODA98" s="385"/>
      <c r="OGU98" s="385"/>
      <c r="OHG98" s="385"/>
      <c r="OLA98" s="385"/>
      <c r="OLM98" s="385"/>
      <c r="OPG98" s="385"/>
      <c r="OPS98" s="385"/>
      <c r="OTM98" s="385"/>
      <c r="OTY98" s="385"/>
      <c r="OXS98" s="385"/>
      <c r="OYE98" s="385"/>
      <c r="PBY98" s="385"/>
      <c r="PCK98" s="385"/>
      <c r="PGE98" s="385"/>
      <c r="PGQ98" s="385"/>
      <c r="PKK98" s="385"/>
      <c r="PKW98" s="385"/>
    </row>
    <row r="99" spans="113:1005 1103:1995 2093:2985 3083:4085 4183:5075 5173:6065 6163:7165 7263:8155 8253:9145 9243:10233 10245:11125" x14ac:dyDescent="0.25">
      <c r="DI99" s="385"/>
      <c r="DU99" s="385"/>
      <c r="HO99" s="385"/>
      <c r="IA99" s="385"/>
      <c r="LU99" s="385"/>
      <c r="MG99" s="385"/>
      <c r="QA99" s="385"/>
      <c r="QM99" s="385"/>
      <c r="UG99" s="385"/>
      <c r="US99" s="385"/>
      <c r="YM99" s="385"/>
      <c r="YY99" s="385"/>
      <c r="ACS99" s="385"/>
      <c r="ADE99" s="385"/>
      <c r="AGY99" s="385"/>
      <c r="AHK99" s="385"/>
      <c r="ALE99" s="385"/>
      <c r="ALQ99" s="385"/>
      <c r="APK99" s="385"/>
      <c r="APW99" s="385"/>
      <c r="ATQ99" s="385"/>
      <c r="AUC99" s="385"/>
      <c r="AXW99" s="385"/>
      <c r="AYI99" s="385"/>
      <c r="BCC99" s="385"/>
      <c r="BCO99" s="385"/>
      <c r="BGI99" s="385"/>
      <c r="BGU99" s="385"/>
      <c r="BKO99" s="385"/>
      <c r="BLA99" s="385"/>
      <c r="BOU99" s="385"/>
      <c r="BPG99" s="385"/>
      <c r="BTA99" s="385"/>
      <c r="BTM99" s="385"/>
      <c r="BXG99" s="385"/>
      <c r="BXS99" s="385"/>
      <c r="CBM99" s="385"/>
      <c r="CBY99" s="385"/>
      <c r="CFS99" s="385"/>
      <c r="CGE99" s="385"/>
      <c r="CJY99" s="385"/>
      <c r="CKK99" s="385"/>
      <c r="COE99" s="385"/>
      <c r="COQ99" s="385"/>
      <c r="CSK99" s="385"/>
      <c r="CSW99" s="385"/>
      <c r="CWQ99" s="385"/>
      <c r="CXC99" s="385"/>
      <c r="DAW99" s="385"/>
      <c r="DBI99" s="385"/>
      <c r="DFC99" s="385"/>
      <c r="DFO99" s="385"/>
      <c r="DJI99" s="385"/>
      <c r="DJU99" s="385"/>
      <c r="DNO99" s="385"/>
      <c r="DOA99" s="385"/>
      <c r="DRU99" s="385"/>
      <c r="DSG99" s="385"/>
      <c r="DWA99" s="385"/>
      <c r="DWM99" s="385"/>
      <c r="EAG99" s="385"/>
      <c r="EAS99" s="385"/>
      <c r="EEM99" s="385"/>
      <c r="EEY99" s="385"/>
      <c r="EIS99" s="385"/>
      <c r="EJE99" s="385"/>
      <c r="EMY99" s="385"/>
      <c r="ENK99" s="385"/>
      <c r="ERE99" s="385"/>
      <c r="ERQ99" s="385"/>
      <c r="EVK99" s="385"/>
      <c r="EVW99" s="385"/>
      <c r="EZQ99" s="385"/>
      <c r="FAC99" s="385"/>
      <c r="FDW99" s="385"/>
      <c r="FEI99" s="385"/>
      <c r="FIC99" s="385"/>
      <c r="FIO99" s="385"/>
      <c r="FMI99" s="385"/>
      <c r="FMU99" s="385"/>
      <c r="FQO99" s="385"/>
      <c r="FRA99" s="385"/>
      <c r="FUU99" s="385"/>
      <c r="FVG99" s="385"/>
      <c r="FZA99" s="385"/>
      <c r="FZM99" s="385"/>
      <c r="GDG99" s="385"/>
      <c r="GDS99" s="385"/>
      <c r="GHM99" s="385"/>
      <c r="GHY99" s="385"/>
      <c r="GLS99" s="385"/>
      <c r="GME99" s="385"/>
      <c r="GPY99" s="385"/>
      <c r="GQK99" s="385"/>
      <c r="GUE99" s="385"/>
      <c r="GUQ99" s="385"/>
      <c r="GYK99" s="385"/>
      <c r="GYW99" s="385"/>
      <c r="HCQ99" s="385"/>
      <c r="HDC99" s="385"/>
      <c r="HGW99" s="385"/>
      <c r="HHI99" s="385"/>
      <c r="HLC99" s="385"/>
      <c r="HLO99" s="385"/>
      <c r="HPI99" s="385"/>
      <c r="HPU99" s="385"/>
      <c r="HTO99" s="385"/>
      <c r="HUA99" s="385"/>
      <c r="HXU99" s="385"/>
      <c r="HYG99" s="385"/>
      <c r="ICA99" s="385"/>
      <c r="ICM99" s="385"/>
      <c r="IGG99" s="385"/>
      <c r="IGS99" s="385"/>
      <c r="IKM99" s="385"/>
      <c r="IKY99" s="385"/>
      <c r="IOS99" s="385"/>
      <c r="IPE99" s="385"/>
      <c r="ISY99" s="385"/>
      <c r="ITK99" s="385"/>
      <c r="IXE99" s="385"/>
      <c r="IXQ99" s="385"/>
      <c r="JBK99" s="385"/>
      <c r="JBW99" s="385"/>
      <c r="JFQ99" s="385"/>
      <c r="JGC99" s="385"/>
      <c r="JJW99" s="385"/>
      <c r="JKI99" s="385"/>
      <c r="JOC99" s="385"/>
      <c r="JOO99" s="385"/>
      <c r="JSI99" s="385"/>
      <c r="JSU99" s="385"/>
      <c r="JWO99" s="385"/>
      <c r="JXA99" s="385"/>
      <c r="KAU99" s="385"/>
      <c r="KBG99" s="385"/>
      <c r="KFA99" s="385"/>
      <c r="KFM99" s="385"/>
      <c r="KJG99" s="385"/>
      <c r="KJS99" s="385"/>
      <c r="KNM99" s="385"/>
      <c r="KNY99" s="385"/>
      <c r="KRS99" s="385"/>
      <c r="KSE99" s="385"/>
      <c r="KVY99" s="385"/>
      <c r="KWK99" s="385"/>
      <c r="LAE99" s="385"/>
      <c r="LAQ99" s="385"/>
      <c r="LEK99" s="385"/>
      <c r="LEW99" s="385"/>
      <c r="LIQ99" s="385"/>
      <c r="LJC99" s="385"/>
      <c r="LMW99" s="385"/>
      <c r="LNI99" s="385"/>
      <c r="LRC99" s="385"/>
      <c r="LRO99" s="385"/>
      <c r="LVI99" s="385"/>
      <c r="LVU99" s="385"/>
      <c r="LZO99" s="385"/>
      <c r="MAA99" s="385"/>
      <c r="MDU99" s="385"/>
      <c r="MEG99" s="385"/>
      <c r="MIA99" s="385"/>
      <c r="MIM99" s="385"/>
      <c r="MMG99" s="385"/>
      <c r="MMS99" s="385"/>
      <c r="MQM99" s="385"/>
      <c r="MQY99" s="385"/>
      <c r="MUS99" s="385"/>
      <c r="MVE99" s="385"/>
      <c r="MYY99" s="385"/>
      <c r="MZK99" s="385"/>
      <c r="NDE99" s="385"/>
      <c r="NDQ99" s="385"/>
      <c r="NHK99" s="385"/>
      <c r="NHW99" s="385"/>
      <c r="NLQ99" s="385"/>
      <c r="NMC99" s="385"/>
      <c r="NPW99" s="385"/>
      <c r="NQI99" s="385"/>
      <c r="NUC99" s="385"/>
      <c r="NUO99" s="385"/>
      <c r="NYI99" s="385"/>
      <c r="NYU99" s="385"/>
      <c r="OCO99" s="385"/>
      <c r="ODA99" s="385"/>
      <c r="OGU99" s="385"/>
      <c r="OHG99" s="385"/>
      <c r="OLA99" s="385"/>
      <c r="OLM99" s="385"/>
      <c r="OPG99" s="385"/>
      <c r="OPS99" s="385"/>
      <c r="OTM99" s="385"/>
      <c r="OTY99" s="385"/>
      <c r="OXS99" s="385"/>
      <c r="OYE99" s="385"/>
      <c r="PBY99" s="385"/>
      <c r="PCK99" s="385"/>
      <c r="PGE99" s="385"/>
      <c r="PGQ99" s="385"/>
      <c r="PKK99" s="385"/>
      <c r="PKW99" s="385"/>
    </row>
    <row r="100" spans="113:1005 1103:1995 2093:2985 3083:4085 4183:5075 5173:6065 6163:7165 7263:8155 8253:9145 9243:10233 10245:11125" x14ac:dyDescent="0.25">
      <c r="DI100" s="385"/>
      <c r="DU100" s="385"/>
      <c r="HO100" s="385"/>
      <c r="IA100" s="385"/>
      <c r="LU100" s="385"/>
      <c r="MG100" s="385"/>
      <c r="QA100" s="385"/>
      <c r="QM100" s="385"/>
      <c r="UG100" s="385"/>
      <c r="US100" s="385"/>
      <c r="YM100" s="385"/>
      <c r="YY100" s="385"/>
      <c r="ACS100" s="385"/>
      <c r="ADE100" s="385"/>
      <c r="AGY100" s="385"/>
      <c r="AHK100" s="385"/>
      <c r="ALE100" s="385"/>
      <c r="ALQ100" s="385"/>
      <c r="APK100" s="385"/>
      <c r="APW100" s="385"/>
      <c r="ATQ100" s="385"/>
      <c r="AUC100" s="385"/>
      <c r="AXW100" s="385"/>
      <c r="AYI100" s="385"/>
      <c r="BCC100" s="385"/>
      <c r="BCO100" s="385"/>
      <c r="BGI100" s="385"/>
      <c r="BGU100" s="385"/>
      <c r="BKO100" s="385"/>
      <c r="BLA100" s="385"/>
      <c r="BOU100" s="385"/>
      <c r="BPG100" s="385"/>
      <c r="BTA100" s="385"/>
      <c r="BTM100" s="385"/>
      <c r="BXG100" s="385"/>
      <c r="BXS100" s="385"/>
      <c r="CBM100" s="385"/>
      <c r="CBY100" s="385"/>
      <c r="CFS100" s="385"/>
      <c r="CGE100" s="385"/>
      <c r="CJY100" s="385"/>
      <c r="CKK100" s="385"/>
      <c r="COE100" s="385"/>
      <c r="COQ100" s="385"/>
      <c r="CSK100" s="385"/>
      <c r="CSW100" s="385"/>
      <c r="CWQ100" s="385"/>
      <c r="CXC100" s="385"/>
      <c r="DAW100" s="385"/>
      <c r="DBI100" s="385"/>
      <c r="DFC100" s="385"/>
      <c r="DFO100" s="385"/>
      <c r="DJI100" s="385"/>
      <c r="DJU100" s="385"/>
      <c r="DNO100" s="385"/>
      <c r="DOA100" s="385"/>
      <c r="DRU100" s="385"/>
      <c r="DSG100" s="385"/>
      <c r="DWA100" s="385"/>
      <c r="DWM100" s="385"/>
      <c r="EAG100" s="385"/>
      <c r="EAS100" s="385"/>
      <c r="EEM100" s="385"/>
      <c r="EEY100" s="385"/>
      <c r="EIS100" s="385"/>
      <c r="EJE100" s="385"/>
      <c r="EMY100" s="385"/>
      <c r="ENK100" s="385"/>
      <c r="ERE100" s="385"/>
      <c r="ERQ100" s="385"/>
      <c r="EVK100" s="385"/>
      <c r="EVW100" s="385"/>
      <c r="EZQ100" s="385"/>
      <c r="FAC100" s="385"/>
      <c r="FDW100" s="385"/>
      <c r="FEI100" s="385"/>
      <c r="FIC100" s="385"/>
      <c r="FIO100" s="385"/>
      <c r="FMI100" s="385"/>
      <c r="FMU100" s="385"/>
      <c r="FQO100" s="385"/>
      <c r="FRA100" s="385"/>
      <c r="FUU100" s="385"/>
      <c r="FVG100" s="385"/>
      <c r="FZA100" s="385"/>
      <c r="FZM100" s="385"/>
      <c r="GDG100" s="385"/>
      <c r="GDS100" s="385"/>
      <c r="GHM100" s="385"/>
      <c r="GHY100" s="385"/>
      <c r="GLS100" s="385"/>
      <c r="GME100" s="385"/>
      <c r="GPY100" s="385"/>
      <c r="GQK100" s="385"/>
      <c r="GUE100" s="385"/>
      <c r="GUQ100" s="385"/>
      <c r="GYK100" s="385"/>
      <c r="GYW100" s="385"/>
      <c r="HCQ100" s="385"/>
      <c r="HDC100" s="385"/>
      <c r="HGW100" s="385"/>
      <c r="HHI100" s="385"/>
      <c r="HLC100" s="385"/>
      <c r="HLO100" s="385"/>
      <c r="HPI100" s="385"/>
      <c r="HPU100" s="385"/>
      <c r="HTO100" s="385"/>
      <c r="HUA100" s="385"/>
      <c r="HXU100" s="385"/>
      <c r="HYG100" s="385"/>
      <c r="ICA100" s="385"/>
      <c r="ICM100" s="385"/>
      <c r="IGG100" s="385"/>
      <c r="IGS100" s="385"/>
      <c r="IKM100" s="385"/>
      <c r="IKY100" s="385"/>
      <c r="IOS100" s="385"/>
      <c r="IPE100" s="385"/>
      <c r="ISY100" s="385"/>
      <c r="ITK100" s="385"/>
      <c r="IXE100" s="385"/>
      <c r="IXQ100" s="385"/>
      <c r="JBK100" s="385"/>
      <c r="JBW100" s="385"/>
      <c r="JFQ100" s="385"/>
      <c r="JGC100" s="385"/>
      <c r="JJW100" s="385"/>
      <c r="JKI100" s="385"/>
      <c r="JOC100" s="385"/>
      <c r="JOO100" s="385"/>
      <c r="JSI100" s="385"/>
      <c r="JSU100" s="385"/>
      <c r="JWO100" s="385"/>
      <c r="JXA100" s="385"/>
      <c r="KAU100" s="385"/>
      <c r="KBG100" s="385"/>
      <c r="KFA100" s="385"/>
      <c r="KFM100" s="385"/>
      <c r="KJG100" s="385"/>
      <c r="KJS100" s="385"/>
      <c r="KNM100" s="385"/>
      <c r="KNY100" s="385"/>
      <c r="KRS100" s="385"/>
      <c r="KSE100" s="385"/>
      <c r="KVY100" s="385"/>
      <c r="KWK100" s="385"/>
      <c r="LAE100" s="385"/>
      <c r="LAQ100" s="385"/>
      <c r="LEK100" s="385"/>
      <c r="LEW100" s="385"/>
      <c r="LIQ100" s="385"/>
      <c r="LJC100" s="385"/>
      <c r="LMW100" s="385"/>
      <c r="LNI100" s="385"/>
      <c r="LRC100" s="385"/>
      <c r="LRO100" s="385"/>
      <c r="LVI100" s="385"/>
      <c r="LVU100" s="385"/>
      <c r="LZO100" s="385"/>
      <c r="MAA100" s="385"/>
      <c r="MDU100" s="385"/>
      <c r="MEG100" s="385"/>
      <c r="MIA100" s="385"/>
      <c r="MIM100" s="385"/>
      <c r="MMG100" s="385"/>
      <c r="MMS100" s="385"/>
      <c r="MQM100" s="385"/>
      <c r="MQY100" s="385"/>
      <c r="MUS100" s="385"/>
      <c r="MVE100" s="385"/>
      <c r="MYY100" s="385"/>
      <c r="MZK100" s="385"/>
      <c r="NDE100" s="385"/>
      <c r="NDQ100" s="385"/>
      <c r="NHK100" s="385"/>
      <c r="NHW100" s="385"/>
      <c r="NLQ100" s="385"/>
      <c r="NMC100" s="385"/>
      <c r="NPW100" s="385"/>
      <c r="NQI100" s="385"/>
      <c r="NUC100" s="385"/>
      <c r="NUO100" s="385"/>
      <c r="NYI100" s="385"/>
      <c r="NYU100" s="385"/>
      <c r="OCO100" s="385"/>
      <c r="ODA100" s="385"/>
      <c r="OGU100" s="385"/>
      <c r="OHG100" s="385"/>
      <c r="OLA100" s="385"/>
      <c r="OLM100" s="385"/>
      <c r="OPG100" s="385"/>
      <c r="OPS100" s="385"/>
      <c r="OTM100" s="385"/>
      <c r="OTY100" s="385"/>
      <c r="OXS100" s="385"/>
      <c r="OYE100" s="385"/>
      <c r="PBY100" s="385"/>
      <c r="PCK100" s="385"/>
      <c r="PGE100" s="385"/>
      <c r="PGQ100" s="385"/>
      <c r="PKK100" s="385"/>
      <c r="PKW100" s="385"/>
    </row>
    <row r="101" spans="113:1005 1103:1995 2093:2985 3083:4085 4183:5075 5173:6065 6163:7165 7263:8155 8253:9145 9243:10233 10245:11125" x14ac:dyDescent="0.25">
      <c r="DI101" s="385"/>
      <c r="DU101" s="385"/>
      <c r="HO101" s="385"/>
      <c r="IA101" s="385"/>
      <c r="LU101" s="385"/>
      <c r="MG101" s="385"/>
      <c r="QA101" s="385"/>
      <c r="QM101" s="385"/>
      <c r="UG101" s="385"/>
      <c r="US101" s="385"/>
      <c r="YM101" s="385"/>
      <c r="YY101" s="385"/>
      <c r="ACS101" s="385"/>
      <c r="ADE101" s="385"/>
      <c r="AGY101" s="385"/>
      <c r="AHK101" s="385"/>
      <c r="ALE101" s="385"/>
      <c r="ALQ101" s="385"/>
      <c r="APK101" s="385"/>
      <c r="APW101" s="385"/>
      <c r="ATQ101" s="385"/>
      <c r="AUC101" s="385"/>
      <c r="AXW101" s="385"/>
      <c r="AYI101" s="385"/>
      <c r="BCC101" s="385"/>
      <c r="BCO101" s="385"/>
      <c r="BGI101" s="385"/>
      <c r="BGU101" s="385"/>
      <c r="BKO101" s="385"/>
      <c r="BLA101" s="385"/>
      <c r="BOU101" s="385"/>
      <c r="BPG101" s="385"/>
      <c r="BTA101" s="385"/>
      <c r="BTM101" s="385"/>
      <c r="BXG101" s="385"/>
      <c r="BXS101" s="385"/>
      <c r="CBM101" s="385"/>
      <c r="CBY101" s="385"/>
      <c r="CFS101" s="385"/>
      <c r="CGE101" s="385"/>
      <c r="CJY101" s="385"/>
      <c r="CKK101" s="385"/>
      <c r="COE101" s="385"/>
      <c r="COQ101" s="385"/>
      <c r="CSK101" s="385"/>
      <c r="CSW101" s="385"/>
      <c r="CWQ101" s="385"/>
      <c r="CXC101" s="385"/>
      <c r="DAW101" s="385"/>
      <c r="DBI101" s="385"/>
      <c r="DFC101" s="385"/>
      <c r="DFO101" s="385"/>
      <c r="DJI101" s="385"/>
      <c r="DJU101" s="385"/>
      <c r="DNO101" s="385"/>
      <c r="DOA101" s="385"/>
      <c r="DRU101" s="385"/>
      <c r="DSG101" s="385"/>
      <c r="DWA101" s="385"/>
      <c r="DWM101" s="385"/>
      <c r="EAG101" s="385"/>
      <c r="EAS101" s="385"/>
      <c r="EEM101" s="385"/>
      <c r="EEY101" s="385"/>
      <c r="EIS101" s="385"/>
      <c r="EJE101" s="385"/>
      <c r="EMY101" s="385"/>
      <c r="ENK101" s="385"/>
      <c r="ERE101" s="385"/>
      <c r="ERQ101" s="385"/>
      <c r="EVK101" s="385"/>
      <c r="EVW101" s="385"/>
      <c r="EZQ101" s="385"/>
      <c r="FAC101" s="385"/>
      <c r="FDW101" s="385"/>
      <c r="FEI101" s="385"/>
      <c r="FIC101" s="385"/>
      <c r="FIO101" s="385"/>
      <c r="FMI101" s="385"/>
      <c r="FMU101" s="385"/>
      <c r="FQO101" s="385"/>
      <c r="FRA101" s="385"/>
      <c r="FUU101" s="385"/>
      <c r="FVG101" s="385"/>
      <c r="FZA101" s="385"/>
      <c r="FZM101" s="385"/>
      <c r="GDG101" s="385"/>
      <c r="GDS101" s="385"/>
      <c r="GHM101" s="385"/>
      <c r="GHY101" s="385"/>
      <c r="GLS101" s="385"/>
      <c r="GME101" s="385"/>
      <c r="GPY101" s="385"/>
      <c r="GQK101" s="385"/>
      <c r="GUE101" s="385"/>
      <c r="GUQ101" s="385"/>
      <c r="GYK101" s="385"/>
      <c r="GYW101" s="385"/>
      <c r="HCQ101" s="385"/>
      <c r="HDC101" s="385"/>
      <c r="HGW101" s="385"/>
      <c r="HHI101" s="385"/>
      <c r="HLC101" s="385"/>
      <c r="HLO101" s="385"/>
      <c r="HPI101" s="385"/>
      <c r="HPU101" s="385"/>
      <c r="HTO101" s="385"/>
      <c r="HUA101" s="385"/>
      <c r="HXU101" s="385"/>
      <c r="HYG101" s="385"/>
      <c r="ICA101" s="385"/>
      <c r="ICM101" s="385"/>
      <c r="IGG101" s="385"/>
      <c r="IGS101" s="385"/>
      <c r="IKM101" s="385"/>
      <c r="IKY101" s="385"/>
      <c r="IOS101" s="385"/>
      <c r="IPE101" s="385"/>
      <c r="ISY101" s="385"/>
      <c r="ITK101" s="385"/>
      <c r="IXE101" s="385"/>
      <c r="IXQ101" s="385"/>
      <c r="JBK101" s="385"/>
      <c r="JBW101" s="385"/>
      <c r="JFQ101" s="385"/>
      <c r="JGC101" s="385"/>
      <c r="JJW101" s="385"/>
      <c r="JKI101" s="385"/>
      <c r="JOC101" s="385"/>
      <c r="JOO101" s="385"/>
      <c r="JSI101" s="385"/>
      <c r="JSU101" s="385"/>
      <c r="JWO101" s="385"/>
      <c r="JXA101" s="385"/>
      <c r="KAU101" s="385"/>
      <c r="KBG101" s="385"/>
      <c r="KFA101" s="385"/>
      <c r="KFM101" s="385"/>
      <c r="KJG101" s="385"/>
      <c r="KJS101" s="385"/>
      <c r="KNM101" s="385"/>
      <c r="KNY101" s="385"/>
      <c r="KRS101" s="385"/>
      <c r="KSE101" s="385"/>
      <c r="KVY101" s="385"/>
      <c r="KWK101" s="385"/>
      <c r="LAE101" s="385"/>
      <c r="LAQ101" s="385"/>
      <c r="LEK101" s="385"/>
      <c r="LEW101" s="385"/>
      <c r="LIQ101" s="385"/>
      <c r="LJC101" s="385"/>
      <c r="LMW101" s="385"/>
      <c r="LNI101" s="385"/>
      <c r="LRC101" s="385"/>
      <c r="LRO101" s="385"/>
      <c r="LVI101" s="385"/>
      <c r="LVU101" s="385"/>
      <c r="LZO101" s="385"/>
      <c r="MAA101" s="385"/>
      <c r="MDU101" s="385"/>
      <c r="MEG101" s="385"/>
      <c r="MIA101" s="385"/>
      <c r="MIM101" s="385"/>
      <c r="MMG101" s="385"/>
      <c r="MMS101" s="385"/>
      <c r="MQM101" s="385"/>
      <c r="MQY101" s="385"/>
      <c r="MUS101" s="385"/>
      <c r="MVE101" s="385"/>
      <c r="MYY101" s="385"/>
      <c r="MZK101" s="385"/>
      <c r="NDE101" s="385"/>
      <c r="NDQ101" s="385"/>
      <c r="NHK101" s="385"/>
      <c r="NHW101" s="385"/>
      <c r="NLQ101" s="385"/>
      <c r="NMC101" s="385"/>
      <c r="NPW101" s="385"/>
      <c r="NQI101" s="385"/>
      <c r="NUC101" s="385"/>
      <c r="NUO101" s="385"/>
      <c r="NYI101" s="385"/>
      <c r="NYU101" s="385"/>
      <c r="OCO101" s="385"/>
      <c r="ODA101" s="385"/>
      <c r="OGU101" s="385"/>
      <c r="OHG101" s="385"/>
      <c r="OLA101" s="385"/>
      <c r="OLM101" s="385"/>
      <c r="OPG101" s="385"/>
      <c r="OPS101" s="385"/>
      <c r="OTM101" s="385"/>
      <c r="OTY101" s="385"/>
      <c r="OXS101" s="385"/>
      <c r="OYE101" s="385"/>
      <c r="PBY101" s="385"/>
      <c r="PCK101" s="385"/>
      <c r="PGE101" s="385"/>
      <c r="PGQ101" s="385"/>
      <c r="PKK101" s="385"/>
      <c r="PKW101" s="385"/>
    </row>
    <row r="102" spans="113:1005 1103:1995 2093:2985 3083:4085 4183:5075 5173:6065 6163:7165 7263:8155 8253:9145 9243:10233 10245:11125" x14ac:dyDescent="0.25">
      <c r="DI102" s="385"/>
      <c r="DU102" s="385"/>
      <c r="HO102" s="385"/>
      <c r="IA102" s="385"/>
      <c r="LU102" s="385"/>
      <c r="MG102" s="385"/>
      <c r="QA102" s="385"/>
      <c r="QM102" s="385"/>
      <c r="UG102" s="385"/>
      <c r="US102" s="385"/>
      <c r="YM102" s="385"/>
      <c r="YY102" s="385"/>
      <c r="ACS102" s="385"/>
      <c r="ADE102" s="385"/>
      <c r="AGY102" s="385"/>
      <c r="AHK102" s="385"/>
      <c r="ALE102" s="385"/>
      <c r="ALQ102" s="385"/>
      <c r="APK102" s="385"/>
      <c r="APW102" s="385"/>
      <c r="ATQ102" s="385"/>
      <c r="AUC102" s="385"/>
      <c r="AXW102" s="385"/>
      <c r="AYI102" s="385"/>
      <c r="BCC102" s="385"/>
      <c r="BCO102" s="385"/>
      <c r="BGI102" s="385"/>
      <c r="BGU102" s="385"/>
      <c r="BKO102" s="385"/>
      <c r="BLA102" s="385"/>
      <c r="BOU102" s="385"/>
      <c r="BPG102" s="385"/>
      <c r="BTA102" s="385"/>
      <c r="BTM102" s="385"/>
      <c r="BXG102" s="385"/>
      <c r="BXS102" s="385"/>
      <c r="CBM102" s="385"/>
      <c r="CBY102" s="385"/>
      <c r="CFS102" s="385"/>
      <c r="CGE102" s="385"/>
      <c r="CJY102" s="385"/>
      <c r="CKK102" s="385"/>
      <c r="COE102" s="385"/>
      <c r="COQ102" s="385"/>
      <c r="CSK102" s="385"/>
      <c r="CSW102" s="385"/>
      <c r="CWQ102" s="385"/>
      <c r="CXC102" s="385"/>
      <c r="DAW102" s="385"/>
      <c r="DBI102" s="385"/>
      <c r="DFC102" s="385"/>
      <c r="DFO102" s="385"/>
      <c r="DJI102" s="385"/>
      <c r="DJU102" s="385"/>
      <c r="DNO102" s="385"/>
      <c r="DOA102" s="385"/>
      <c r="DRU102" s="385"/>
      <c r="DSG102" s="385"/>
      <c r="DWA102" s="385"/>
      <c r="DWM102" s="385"/>
      <c r="EAG102" s="385"/>
      <c r="EAS102" s="385"/>
      <c r="EEM102" s="385"/>
      <c r="EEY102" s="385"/>
      <c r="EIS102" s="385"/>
      <c r="EJE102" s="385"/>
      <c r="EMY102" s="385"/>
      <c r="ENK102" s="385"/>
      <c r="ERE102" s="385"/>
      <c r="ERQ102" s="385"/>
      <c r="EVK102" s="385"/>
      <c r="EVW102" s="385"/>
      <c r="EZQ102" s="385"/>
      <c r="FAC102" s="385"/>
      <c r="FDW102" s="385"/>
      <c r="FEI102" s="385"/>
      <c r="FIC102" s="385"/>
      <c r="FIO102" s="385"/>
      <c r="FMI102" s="385"/>
      <c r="FMU102" s="385"/>
      <c r="FQO102" s="385"/>
      <c r="FRA102" s="385"/>
      <c r="FUU102" s="385"/>
      <c r="FVG102" s="385"/>
      <c r="FZA102" s="385"/>
      <c r="FZM102" s="385"/>
      <c r="GDG102" s="385"/>
      <c r="GDS102" s="385"/>
      <c r="GHM102" s="385"/>
      <c r="GHY102" s="385"/>
      <c r="GLS102" s="385"/>
      <c r="GME102" s="385"/>
      <c r="GPY102" s="385"/>
      <c r="GQK102" s="385"/>
      <c r="GUE102" s="385"/>
      <c r="GUQ102" s="385"/>
      <c r="GYK102" s="385"/>
      <c r="GYW102" s="385"/>
      <c r="HCQ102" s="385"/>
      <c r="HDC102" s="385"/>
      <c r="HGW102" s="385"/>
      <c r="HHI102" s="385"/>
      <c r="HLC102" s="385"/>
      <c r="HLO102" s="385"/>
      <c r="HPI102" s="385"/>
      <c r="HPU102" s="385"/>
      <c r="HTO102" s="385"/>
      <c r="HUA102" s="385"/>
      <c r="HXU102" s="385"/>
      <c r="HYG102" s="385"/>
      <c r="ICA102" s="385"/>
      <c r="ICM102" s="385"/>
      <c r="IGG102" s="385"/>
      <c r="IGS102" s="385"/>
      <c r="IKM102" s="385"/>
      <c r="IKY102" s="385"/>
      <c r="IOS102" s="385"/>
      <c r="IPE102" s="385"/>
      <c r="ISY102" s="385"/>
      <c r="ITK102" s="385"/>
      <c r="IXE102" s="385"/>
      <c r="IXQ102" s="385"/>
      <c r="JBK102" s="385"/>
      <c r="JBW102" s="385"/>
      <c r="JFQ102" s="385"/>
      <c r="JGC102" s="385"/>
      <c r="JJW102" s="385"/>
      <c r="JKI102" s="385"/>
      <c r="JOC102" s="385"/>
      <c r="JOO102" s="385"/>
      <c r="JSI102" s="385"/>
      <c r="JSU102" s="385"/>
      <c r="JWO102" s="385"/>
      <c r="JXA102" s="385"/>
      <c r="KAU102" s="385"/>
      <c r="KBG102" s="385"/>
      <c r="KFA102" s="385"/>
      <c r="KFM102" s="385"/>
      <c r="KJG102" s="385"/>
      <c r="KJS102" s="385"/>
      <c r="KNM102" s="385"/>
      <c r="KNY102" s="385"/>
      <c r="KRS102" s="385"/>
      <c r="KSE102" s="385"/>
      <c r="KVY102" s="385"/>
      <c r="KWK102" s="385"/>
      <c r="LAE102" s="385"/>
      <c r="LAQ102" s="385"/>
      <c r="LEK102" s="385"/>
      <c r="LEW102" s="385"/>
      <c r="LIQ102" s="385"/>
      <c r="LJC102" s="385"/>
      <c r="LMW102" s="385"/>
      <c r="LNI102" s="385"/>
      <c r="LRC102" s="385"/>
      <c r="LRO102" s="385"/>
      <c r="LVI102" s="385"/>
      <c r="LVU102" s="385"/>
      <c r="LZO102" s="385"/>
      <c r="MAA102" s="385"/>
      <c r="MDU102" s="385"/>
      <c r="MEG102" s="385"/>
      <c r="MIA102" s="385"/>
      <c r="MIM102" s="385"/>
      <c r="MMG102" s="385"/>
      <c r="MMS102" s="385"/>
      <c r="MQM102" s="385"/>
      <c r="MQY102" s="385"/>
      <c r="MUS102" s="385"/>
      <c r="MVE102" s="385"/>
      <c r="MYY102" s="385"/>
      <c r="MZK102" s="385"/>
      <c r="NDE102" s="385"/>
      <c r="NDQ102" s="385"/>
      <c r="NHK102" s="385"/>
      <c r="NHW102" s="385"/>
      <c r="NLQ102" s="385"/>
      <c r="NMC102" s="385"/>
      <c r="NPW102" s="385"/>
      <c r="NQI102" s="385"/>
      <c r="NUC102" s="385"/>
      <c r="NUO102" s="385"/>
      <c r="NYI102" s="385"/>
      <c r="NYU102" s="385"/>
      <c r="OCO102" s="385"/>
      <c r="ODA102" s="385"/>
      <c r="OGU102" s="385"/>
      <c r="OHG102" s="385"/>
      <c r="OLA102" s="385"/>
      <c r="OLM102" s="385"/>
      <c r="OPG102" s="385"/>
      <c r="OPS102" s="385"/>
      <c r="OTM102" s="385"/>
      <c r="OTY102" s="385"/>
      <c r="OXS102" s="385"/>
      <c r="OYE102" s="385"/>
      <c r="PBY102" s="385"/>
      <c r="PCK102" s="385"/>
      <c r="PGE102" s="385"/>
      <c r="PGQ102" s="385"/>
      <c r="PKK102" s="385"/>
      <c r="PKW102" s="385"/>
    </row>
    <row r="103" spans="113:1005 1103:1995 2093:2985 3083:4085 4183:5075 5173:6065 6163:7165 7263:8155 8253:9145 9243:10233 10245:11125" x14ac:dyDescent="0.25">
      <c r="DI103" s="385"/>
      <c r="DU103" s="385"/>
      <c r="HO103" s="385"/>
      <c r="IA103" s="385"/>
      <c r="LU103" s="385"/>
      <c r="MG103" s="385"/>
      <c r="QA103" s="385"/>
      <c r="QM103" s="385"/>
      <c r="UG103" s="385"/>
      <c r="US103" s="385"/>
      <c r="YM103" s="385"/>
      <c r="YY103" s="385"/>
      <c r="ACS103" s="385"/>
      <c r="ADE103" s="385"/>
      <c r="AGY103" s="385"/>
      <c r="AHK103" s="385"/>
      <c r="ALE103" s="385"/>
      <c r="ALQ103" s="385"/>
      <c r="APK103" s="385"/>
      <c r="APW103" s="385"/>
      <c r="ATQ103" s="385"/>
      <c r="AUC103" s="385"/>
      <c r="AXW103" s="385"/>
      <c r="AYI103" s="385"/>
      <c r="BCC103" s="385"/>
      <c r="BCO103" s="385"/>
      <c r="BGI103" s="385"/>
      <c r="BGU103" s="385"/>
      <c r="BKO103" s="385"/>
      <c r="BLA103" s="385"/>
      <c r="BOU103" s="385"/>
      <c r="BPG103" s="385"/>
      <c r="BTA103" s="385"/>
      <c r="BTM103" s="385"/>
      <c r="BXG103" s="385"/>
      <c r="BXS103" s="385"/>
      <c r="CBM103" s="385"/>
      <c r="CBY103" s="385"/>
      <c r="CFS103" s="385"/>
      <c r="CGE103" s="385"/>
      <c r="CJY103" s="385"/>
      <c r="CKK103" s="385"/>
      <c r="COE103" s="385"/>
      <c r="COQ103" s="385"/>
      <c r="CSK103" s="385"/>
      <c r="CSW103" s="385"/>
      <c r="CWQ103" s="385"/>
      <c r="CXC103" s="385"/>
      <c r="DAW103" s="385"/>
      <c r="DBI103" s="385"/>
      <c r="DFC103" s="385"/>
      <c r="DFO103" s="385"/>
      <c r="DJI103" s="385"/>
      <c r="DJU103" s="385"/>
      <c r="DNO103" s="385"/>
      <c r="DOA103" s="385"/>
      <c r="DRU103" s="385"/>
      <c r="DSG103" s="385"/>
      <c r="DWA103" s="385"/>
      <c r="DWM103" s="385"/>
      <c r="EAG103" s="385"/>
      <c r="EAS103" s="385"/>
      <c r="EEM103" s="385"/>
      <c r="EEY103" s="385"/>
      <c r="EIS103" s="385"/>
      <c r="EJE103" s="385"/>
      <c r="EMY103" s="385"/>
      <c r="ENK103" s="385"/>
      <c r="ERE103" s="385"/>
      <c r="ERQ103" s="385"/>
      <c r="EVK103" s="385"/>
      <c r="EVW103" s="385"/>
      <c r="EZQ103" s="385"/>
      <c r="FAC103" s="385"/>
      <c r="FDW103" s="385"/>
      <c r="FEI103" s="385"/>
      <c r="FIC103" s="385"/>
      <c r="FIO103" s="385"/>
      <c r="FMI103" s="385"/>
      <c r="FMU103" s="385"/>
      <c r="FQO103" s="385"/>
      <c r="FRA103" s="385"/>
      <c r="FUU103" s="385"/>
      <c r="FVG103" s="385"/>
      <c r="FZA103" s="385"/>
      <c r="FZM103" s="385"/>
      <c r="GDG103" s="385"/>
      <c r="GDS103" s="385"/>
      <c r="GHM103" s="385"/>
      <c r="GHY103" s="385"/>
      <c r="GLS103" s="385"/>
      <c r="GME103" s="385"/>
      <c r="GPY103" s="385"/>
      <c r="GQK103" s="385"/>
      <c r="GUE103" s="385"/>
      <c r="GUQ103" s="385"/>
      <c r="GYK103" s="385"/>
      <c r="GYW103" s="385"/>
      <c r="HCQ103" s="385"/>
      <c r="HDC103" s="385"/>
      <c r="HGW103" s="385"/>
      <c r="HHI103" s="385"/>
      <c r="HLC103" s="385"/>
      <c r="HLO103" s="385"/>
      <c r="HPI103" s="385"/>
      <c r="HPU103" s="385"/>
      <c r="HTO103" s="385"/>
      <c r="HUA103" s="385"/>
      <c r="HXU103" s="385"/>
      <c r="HYG103" s="385"/>
      <c r="ICA103" s="385"/>
      <c r="ICM103" s="385"/>
      <c r="IGG103" s="385"/>
      <c r="IGS103" s="385"/>
      <c r="IKM103" s="385"/>
      <c r="IKY103" s="385"/>
      <c r="IOS103" s="385"/>
      <c r="IPE103" s="385"/>
      <c r="ISY103" s="385"/>
      <c r="ITK103" s="385"/>
      <c r="IXE103" s="385"/>
      <c r="IXQ103" s="385"/>
      <c r="JBK103" s="385"/>
      <c r="JBW103" s="385"/>
      <c r="JFQ103" s="385"/>
      <c r="JGC103" s="385"/>
      <c r="JJW103" s="385"/>
      <c r="JKI103" s="385"/>
      <c r="JOC103" s="385"/>
      <c r="JOO103" s="385"/>
      <c r="JSI103" s="385"/>
      <c r="JSU103" s="385"/>
      <c r="JWO103" s="385"/>
      <c r="JXA103" s="385"/>
      <c r="KAU103" s="385"/>
      <c r="KBG103" s="385"/>
      <c r="KFA103" s="385"/>
      <c r="KFM103" s="385"/>
      <c r="KJG103" s="385"/>
      <c r="KJS103" s="385"/>
      <c r="KNM103" s="385"/>
      <c r="KNY103" s="385"/>
      <c r="KRS103" s="385"/>
      <c r="KSE103" s="385"/>
      <c r="KVY103" s="385"/>
      <c r="KWK103" s="385"/>
      <c r="LAE103" s="385"/>
      <c r="LAQ103" s="385"/>
      <c r="LEK103" s="385"/>
      <c r="LEW103" s="385"/>
      <c r="LIQ103" s="385"/>
      <c r="LJC103" s="385"/>
      <c r="LMW103" s="385"/>
      <c r="LNI103" s="385"/>
      <c r="LRC103" s="385"/>
      <c r="LRO103" s="385"/>
      <c r="LVI103" s="385"/>
      <c r="LVU103" s="385"/>
      <c r="LZO103" s="385"/>
      <c r="MAA103" s="385"/>
      <c r="MDU103" s="385"/>
      <c r="MEG103" s="385"/>
      <c r="MIA103" s="385"/>
      <c r="MIM103" s="385"/>
      <c r="MMG103" s="385"/>
      <c r="MMS103" s="385"/>
      <c r="MQM103" s="385"/>
      <c r="MQY103" s="385"/>
      <c r="MUS103" s="385"/>
      <c r="MVE103" s="385"/>
      <c r="MYY103" s="385"/>
      <c r="MZK103" s="385"/>
      <c r="NDE103" s="385"/>
      <c r="NDQ103" s="385"/>
      <c r="NHK103" s="385"/>
      <c r="NHW103" s="385"/>
      <c r="NLQ103" s="385"/>
      <c r="NMC103" s="385"/>
      <c r="NPW103" s="385"/>
      <c r="NQI103" s="385"/>
      <c r="NUC103" s="385"/>
      <c r="NUO103" s="385"/>
      <c r="NYI103" s="385"/>
      <c r="NYU103" s="385"/>
      <c r="OCO103" s="385"/>
      <c r="ODA103" s="385"/>
      <c r="OGU103" s="385"/>
      <c r="OHG103" s="385"/>
      <c r="OLA103" s="385"/>
      <c r="OLM103" s="385"/>
      <c r="OPG103" s="385"/>
      <c r="OPS103" s="385"/>
      <c r="OTM103" s="385"/>
      <c r="OTY103" s="385"/>
      <c r="OXS103" s="385"/>
      <c r="OYE103" s="385"/>
      <c r="PBY103" s="385"/>
      <c r="PCK103" s="385"/>
      <c r="PGE103" s="385"/>
      <c r="PGQ103" s="385"/>
      <c r="PKK103" s="385"/>
      <c r="PKW103" s="385"/>
    </row>
    <row r="104" spans="113:1005 1103:1995 2093:2985 3083:4085 4183:5075 5173:6065 6163:7165 7263:8155 8253:9145 9243:10233 10245:11125" x14ac:dyDescent="0.25">
      <c r="DI104" s="385"/>
      <c r="DU104" s="385"/>
      <c r="HO104" s="385"/>
      <c r="IA104" s="385"/>
      <c r="LU104" s="385"/>
      <c r="MG104" s="385"/>
      <c r="QA104" s="385"/>
      <c r="QM104" s="385"/>
      <c r="UG104" s="385"/>
      <c r="US104" s="385"/>
      <c r="YM104" s="385"/>
      <c r="YY104" s="385"/>
      <c r="ACS104" s="385"/>
      <c r="ADE104" s="385"/>
      <c r="AGY104" s="385"/>
      <c r="AHK104" s="385"/>
      <c r="ALE104" s="385"/>
      <c r="ALQ104" s="385"/>
      <c r="APK104" s="385"/>
      <c r="APW104" s="385"/>
      <c r="ATQ104" s="385"/>
      <c r="AUC104" s="385"/>
      <c r="AXW104" s="385"/>
      <c r="AYI104" s="385"/>
      <c r="BCC104" s="385"/>
      <c r="BCO104" s="385"/>
      <c r="BGI104" s="385"/>
      <c r="BGU104" s="385"/>
      <c r="BKO104" s="385"/>
      <c r="BLA104" s="385"/>
      <c r="BOU104" s="385"/>
      <c r="BPG104" s="385"/>
      <c r="BTA104" s="385"/>
      <c r="BTM104" s="385"/>
      <c r="BXG104" s="385"/>
      <c r="BXS104" s="385"/>
      <c r="CBM104" s="385"/>
      <c r="CBY104" s="385"/>
      <c r="CFS104" s="385"/>
      <c r="CGE104" s="385"/>
      <c r="CJY104" s="385"/>
      <c r="CKK104" s="385"/>
      <c r="COE104" s="385"/>
      <c r="COQ104" s="385"/>
      <c r="CSK104" s="385"/>
      <c r="CSW104" s="385"/>
      <c r="CWQ104" s="385"/>
      <c r="CXC104" s="385"/>
      <c r="DAW104" s="385"/>
      <c r="DBI104" s="385"/>
      <c r="DFC104" s="385"/>
      <c r="DFO104" s="385"/>
      <c r="DJI104" s="385"/>
      <c r="DJU104" s="385"/>
      <c r="DNO104" s="385"/>
      <c r="DOA104" s="385"/>
      <c r="DRU104" s="385"/>
      <c r="DSG104" s="385"/>
      <c r="DWA104" s="385"/>
      <c r="DWM104" s="385"/>
      <c r="EAG104" s="385"/>
      <c r="EAS104" s="385"/>
      <c r="EEM104" s="385"/>
      <c r="EEY104" s="385"/>
      <c r="EIS104" s="385"/>
      <c r="EJE104" s="385"/>
      <c r="EMY104" s="385"/>
      <c r="ENK104" s="385"/>
      <c r="ERE104" s="385"/>
      <c r="ERQ104" s="385"/>
      <c r="EVK104" s="385"/>
      <c r="EVW104" s="385"/>
      <c r="EZQ104" s="385"/>
      <c r="FAC104" s="385"/>
      <c r="FDW104" s="385"/>
      <c r="FEI104" s="385"/>
      <c r="FIC104" s="385"/>
      <c r="FIO104" s="385"/>
      <c r="FMI104" s="385"/>
      <c r="FMU104" s="385"/>
      <c r="FQO104" s="385"/>
      <c r="FRA104" s="385"/>
      <c r="FUU104" s="385"/>
      <c r="FVG104" s="385"/>
      <c r="FZA104" s="385"/>
      <c r="FZM104" s="385"/>
      <c r="GDG104" s="385"/>
      <c r="GDS104" s="385"/>
      <c r="GHM104" s="385"/>
      <c r="GHY104" s="385"/>
      <c r="GLS104" s="385"/>
      <c r="GME104" s="385"/>
      <c r="GPY104" s="385"/>
      <c r="GQK104" s="385"/>
      <c r="GUE104" s="385"/>
      <c r="GUQ104" s="385"/>
      <c r="GYK104" s="385"/>
      <c r="GYW104" s="385"/>
      <c r="HCQ104" s="385"/>
      <c r="HDC104" s="385"/>
      <c r="HGW104" s="385"/>
      <c r="HHI104" s="385"/>
      <c r="HLC104" s="385"/>
      <c r="HLO104" s="385"/>
      <c r="HPI104" s="385"/>
      <c r="HPU104" s="385"/>
      <c r="HTO104" s="385"/>
      <c r="HUA104" s="385"/>
      <c r="HXU104" s="385"/>
      <c r="HYG104" s="385"/>
      <c r="ICA104" s="385"/>
      <c r="ICM104" s="385"/>
      <c r="IGG104" s="385"/>
      <c r="IGS104" s="385"/>
      <c r="IKM104" s="385"/>
      <c r="IKY104" s="385"/>
      <c r="IOS104" s="385"/>
      <c r="IPE104" s="385"/>
      <c r="ISY104" s="385"/>
      <c r="ITK104" s="385"/>
      <c r="IXE104" s="385"/>
      <c r="IXQ104" s="385"/>
      <c r="JBK104" s="385"/>
      <c r="JBW104" s="385"/>
      <c r="JFQ104" s="385"/>
      <c r="JGC104" s="385"/>
      <c r="JJW104" s="385"/>
      <c r="JKI104" s="385"/>
      <c r="JOC104" s="385"/>
      <c r="JOO104" s="385"/>
      <c r="JSI104" s="385"/>
      <c r="JSU104" s="385"/>
      <c r="JWO104" s="385"/>
      <c r="JXA104" s="385"/>
      <c r="KAU104" s="385"/>
      <c r="KBG104" s="385"/>
      <c r="KFA104" s="385"/>
      <c r="KFM104" s="385"/>
      <c r="KJG104" s="385"/>
      <c r="KJS104" s="385"/>
      <c r="KNM104" s="385"/>
      <c r="KNY104" s="385"/>
      <c r="KRS104" s="385"/>
      <c r="KSE104" s="385"/>
      <c r="KVY104" s="385"/>
      <c r="KWK104" s="385"/>
      <c r="LAE104" s="385"/>
      <c r="LAQ104" s="385"/>
      <c r="LEK104" s="385"/>
      <c r="LEW104" s="385"/>
      <c r="LIQ104" s="385"/>
      <c r="LJC104" s="385"/>
      <c r="LMW104" s="385"/>
      <c r="LNI104" s="385"/>
      <c r="LRC104" s="385"/>
      <c r="LRO104" s="385"/>
      <c r="LVI104" s="385"/>
      <c r="LVU104" s="385"/>
      <c r="LZO104" s="385"/>
      <c r="MAA104" s="385"/>
      <c r="MDU104" s="385"/>
      <c r="MEG104" s="385"/>
      <c r="MIA104" s="385"/>
      <c r="MIM104" s="385"/>
      <c r="MMG104" s="385"/>
      <c r="MMS104" s="385"/>
      <c r="MQM104" s="385"/>
      <c r="MQY104" s="385"/>
      <c r="MUS104" s="385"/>
      <c r="MVE104" s="385"/>
      <c r="MYY104" s="385"/>
      <c r="MZK104" s="385"/>
      <c r="NDE104" s="385"/>
      <c r="NDQ104" s="385"/>
      <c r="NHK104" s="385"/>
      <c r="NHW104" s="385"/>
      <c r="NLQ104" s="385"/>
      <c r="NMC104" s="385"/>
      <c r="NPW104" s="385"/>
      <c r="NQI104" s="385"/>
      <c r="NUC104" s="385"/>
      <c r="NUO104" s="385"/>
      <c r="NYI104" s="385"/>
      <c r="NYU104" s="385"/>
      <c r="OCO104" s="385"/>
      <c r="ODA104" s="385"/>
      <c r="OGU104" s="385"/>
      <c r="OHG104" s="385"/>
      <c r="OLA104" s="385"/>
      <c r="OLM104" s="385"/>
      <c r="OPG104" s="385"/>
      <c r="OPS104" s="385"/>
      <c r="OTM104" s="385"/>
      <c r="OTY104" s="385"/>
      <c r="OXS104" s="385"/>
      <c r="OYE104" s="385"/>
      <c r="PBY104" s="385"/>
      <c r="PCK104" s="385"/>
      <c r="PGE104" s="385"/>
      <c r="PGQ104" s="385"/>
      <c r="PKK104" s="385"/>
      <c r="PKW104" s="385"/>
    </row>
    <row r="105" spans="113:1005 1103:1995 2093:2985 3083:4085 4183:5075 5173:6065 6163:7165 7263:8155 8253:9145 9243:10233 10245:11125" x14ac:dyDescent="0.25">
      <c r="DI105" s="385"/>
      <c r="DU105" s="385"/>
      <c r="HO105" s="385"/>
      <c r="IA105" s="385"/>
      <c r="LU105" s="385"/>
      <c r="MG105" s="385"/>
      <c r="QA105" s="385"/>
      <c r="QM105" s="385"/>
      <c r="UG105" s="385"/>
      <c r="US105" s="385"/>
      <c r="YM105" s="385"/>
      <c r="YY105" s="385"/>
      <c r="ACS105" s="385"/>
      <c r="ADE105" s="385"/>
      <c r="AGY105" s="385"/>
      <c r="AHK105" s="385"/>
      <c r="ALE105" s="385"/>
      <c r="ALQ105" s="385"/>
      <c r="APK105" s="385"/>
      <c r="APW105" s="385"/>
      <c r="ATQ105" s="385"/>
      <c r="AUC105" s="385"/>
      <c r="AXW105" s="385"/>
      <c r="AYI105" s="385"/>
      <c r="BCC105" s="385"/>
      <c r="BCO105" s="385"/>
      <c r="BGI105" s="385"/>
      <c r="BGU105" s="385"/>
      <c r="BKO105" s="385"/>
      <c r="BLA105" s="385"/>
      <c r="BOU105" s="385"/>
      <c r="BPG105" s="385"/>
      <c r="BTA105" s="385"/>
      <c r="BTM105" s="385"/>
      <c r="BXG105" s="385"/>
      <c r="BXS105" s="385"/>
      <c r="CBM105" s="385"/>
      <c r="CBY105" s="385"/>
      <c r="CFS105" s="385"/>
      <c r="CGE105" s="385"/>
      <c r="CJY105" s="385"/>
      <c r="CKK105" s="385"/>
      <c r="COE105" s="385"/>
      <c r="COQ105" s="385"/>
      <c r="CSK105" s="385"/>
      <c r="CSW105" s="385"/>
      <c r="CWQ105" s="385"/>
      <c r="CXC105" s="385"/>
      <c r="DAW105" s="385"/>
      <c r="DBI105" s="385"/>
      <c r="DFC105" s="385"/>
      <c r="DFO105" s="385"/>
      <c r="DJI105" s="385"/>
      <c r="DJU105" s="385"/>
      <c r="DNO105" s="385"/>
      <c r="DOA105" s="385"/>
      <c r="DRU105" s="385"/>
      <c r="DSG105" s="385"/>
      <c r="DWA105" s="385"/>
      <c r="DWM105" s="385"/>
      <c r="EAG105" s="385"/>
      <c r="EAS105" s="385"/>
      <c r="EEM105" s="385"/>
      <c r="EEY105" s="385"/>
      <c r="EIS105" s="385"/>
      <c r="EJE105" s="385"/>
      <c r="EMY105" s="385"/>
      <c r="ENK105" s="385"/>
      <c r="ERE105" s="385"/>
      <c r="ERQ105" s="385"/>
      <c r="EVK105" s="385"/>
      <c r="EVW105" s="385"/>
      <c r="EZQ105" s="385"/>
      <c r="FAC105" s="385"/>
      <c r="FDW105" s="385"/>
      <c r="FEI105" s="385"/>
      <c r="FIC105" s="385"/>
      <c r="FIO105" s="385"/>
      <c r="FMI105" s="385"/>
      <c r="FMU105" s="385"/>
      <c r="FQO105" s="385"/>
      <c r="FRA105" s="385"/>
      <c r="FUU105" s="385"/>
      <c r="FVG105" s="385"/>
      <c r="FZA105" s="385"/>
      <c r="FZM105" s="385"/>
      <c r="GDG105" s="385"/>
      <c r="GDS105" s="385"/>
      <c r="GHM105" s="385"/>
      <c r="GHY105" s="385"/>
      <c r="GLS105" s="385"/>
      <c r="GME105" s="385"/>
      <c r="GPY105" s="385"/>
      <c r="GQK105" s="385"/>
      <c r="GUE105" s="385"/>
      <c r="GUQ105" s="385"/>
      <c r="GYK105" s="385"/>
      <c r="GYW105" s="385"/>
      <c r="HCQ105" s="385"/>
      <c r="HDC105" s="385"/>
      <c r="HGW105" s="385"/>
      <c r="HHI105" s="385"/>
      <c r="HLC105" s="385"/>
      <c r="HLO105" s="385"/>
      <c r="HPI105" s="385"/>
      <c r="HPU105" s="385"/>
      <c r="HTO105" s="385"/>
      <c r="HUA105" s="385"/>
      <c r="HXU105" s="385"/>
      <c r="HYG105" s="385"/>
      <c r="ICA105" s="385"/>
      <c r="ICM105" s="385"/>
      <c r="IGG105" s="385"/>
      <c r="IGS105" s="385"/>
      <c r="IKM105" s="385"/>
      <c r="IKY105" s="385"/>
      <c r="IOS105" s="385"/>
      <c r="IPE105" s="385"/>
      <c r="ISY105" s="385"/>
      <c r="ITK105" s="385"/>
      <c r="IXE105" s="385"/>
      <c r="IXQ105" s="385"/>
      <c r="JBK105" s="385"/>
      <c r="JBW105" s="385"/>
      <c r="JFQ105" s="385"/>
      <c r="JGC105" s="385"/>
      <c r="JJW105" s="385"/>
      <c r="JKI105" s="385"/>
      <c r="JOC105" s="385"/>
      <c r="JOO105" s="385"/>
      <c r="JSI105" s="385"/>
      <c r="JSU105" s="385"/>
      <c r="JWO105" s="385"/>
      <c r="JXA105" s="385"/>
      <c r="KAU105" s="385"/>
      <c r="KBG105" s="385"/>
      <c r="KFA105" s="385"/>
      <c r="KFM105" s="385"/>
      <c r="KJG105" s="385"/>
      <c r="KJS105" s="385"/>
      <c r="KNM105" s="385"/>
      <c r="KNY105" s="385"/>
      <c r="KRS105" s="385"/>
      <c r="KSE105" s="385"/>
      <c r="KVY105" s="385"/>
      <c r="KWK105" s="385"/>
      <c r="LAE105" s="385"/>
      <c r="LAQ105" s="385"/>
      <c r="LEK105" s="385"/>
      <c r="LEW105" s="385"/>
      <c r="LIQ105" s="385"/>
      <c r="LJC105" s="385"/>
      <c r="LMW105" s="385"/>
      <c r="LNI105" s="385"/>
      <c r="LRC105" s="385"/>
      <c r="LRO105" s="385"/>
      <c r="LVI105" s="385"/>
      <c r="LVU105" s="385"/>
      <c r="LZO105" s="385"/>
      <c r="MAA105" s="385"/>
      <c r="MDU105" s="385"/>
      <c r="MEG105" s="385"/>
      <c r="MIA105" s="385"/>
      <c r="MIM105" s="385"/>
      <c r="MMG105" s="385"/>
      <c r="MMS105" s="385"/>
      <c r="MQM105" s="385"/>
      <c r="MQY105" s="385"/>
      <c r="MUS105" s="385"/>
      <c r="MVE105" s="385"/>
      <c r="MYY105" s="385"/>
      <c r="MZK105" s="385"/>
      <c r="NDE105" s="385"/>
      <c r="NDQ105" s="385"/>
      <c r="NHK105" s="385"/>
      <c r="NHW105" s="385"/>
      <c r="NLQ105" s="385"/>
      <c r="NMC105" s="385"/>
      <c r="NPW105" s="385"/>
      <c r="NQI105" s="385"/>
      <c r="NUC105" s="385"/>
      <c r="NUO105" s="385"/>
      <c r="NYI105" s="385"/>
      <c r="NYU105" s="385"/>
      <c r="OCO105" s="385"/>
      <c r="ODA105" s="385"/>
      <c r="OGU105" s="385"/>
      <c r="OHG105" s="385"/>
      <c r="OLA105" s="385"/>
      <c r="OLM105" s="385"/>
      <c r="OPG105" s="385"/>
      <c r="OPS105" s="385"/>
      <c r="OTM105" s="385"/>
      <c r="OTY105" s="385"/>
      <c r="OXS105" s="385"/>
      <c r="OYE105" s="385"/>
      <c r="PBY105" s="385"/>
      <c r="PCK105" s="385"/>
      <c r="PGE105" s="385"/>
      <c r="PGQ105" s="385"/>
      <c r="PKK105" s="385"/>
      <c r="PKW105" s="385"/>
    </row>
    <row r="106" spans="113:1005 1103:1995 2093:2985 3083:4085 4183:5075 5173:6065 6163:7165 7263:8155 8253:9145 9243:10233 10245:11125" x14ac:dyDescent="0.25">
      <c r="DI106" s="385"/>
      <c r="DU106" s="385"/>
      <c r="HO106" s="385"/>
      <c r="IA106" s="385"/>
      <c r="LU106" s="385"/>
      <c r="MG106" s="385"/>
      <c r="QA106" s="385"/>
      <c r="QM106" s="385"/>
      <c r="UG106" s="385"/>
      <c r="US106" s="385"/>
      <c r="YM106" s="385"/>
      <c r="YY106" s="385"/>
      <c r="ACS106" s="385"/>
      <c r="ADE106" s="385"/>
      <c r="AGY106" s="385"/>
      <c r="AHK106" s="385"/>
      <c r="ALE106" s="385"/>
      <c r="ALQ106" s="385"/>
      <c r="APK106" s="385"/>
      <c r="APW106" s="385"/>
      <c r="ATQ106" s="385"/>
      <c r="AUC106" s="385"/>
      <c r="AXW106" s="385"/>
      <c r="AYI106" s="385"/>
      <c r="BCC106" s="385"/>
      <c r="BCO106" s="385"/>
      <c r="BGI106" s="385"/>
      <c r="BGU106" s="385"/>
      <c r="BKO106" s="385"/>
      <c r="BLA106" s="385"/>
      <c r="BOU106" s="385"/>
      <c r="BPG106" s="385"/>
      <c r="BTA106" s="385"/>
      <c r="BTM106" s="385"/>
      <c r="BXG106" s="385"/>
      <c r="BXS106" s="385"/>
      <c r="CBM106" s="385"/>
      <c r="CBY106" s="385"/>
      <c r="CFS106" s="385"/>
      <c r="CGE106" s="385"/>
      <c r="CJY106" s="385"/>
      <c r="CKK106" s="385"/>
      <c r="COE106" s="385"/>
      <c r="COQ106" s="385"/>
      <c r="CSK106" s="385"/>
      <c r="CSW106" s="385"/>
      <c r="CWQ106" s="385"/>
      <c r="CXC106" s="385"/>
      <c r="DAW106" s="385"/>
      <c r="DBI106" s="385"/>
      <c r="DFC106" s="385"/>
      <c r="DFO106" s="385"/>
      <c r="DJI106" s="385"/>
      <c r="DJU106" s="385"/>
      <c r="DNO106" s="385"/>
      <c r="DOA106" s="385"/>
      <c r="DRU106" s="385"/>
      <c r="DSG106" s="385"/>
      <c r="DWA106" s="385"/>
      <c r="DWM106" s="385"/>
      <c r="EAG106" s="385"/>
      <c r="EAS106" s="385"/>
      <c r="EEM106" s="385"/>
      <c r="EEY106" s="385"/>
      <c r="EIS106" s="385"/>
      <c r="EJE106" s="385"/>
      <c r="EMY106" s="385"/>
      <c r="ENK106" s="385"/>
      <c r="ERE106" s="385"/>
      <c r="ERQ106" s="385"/>
      <c r="EVK106" s="385"/>
      <c r="EVW106" s="385"/>
      <c r="EZQ106" s="385"/>
      <c r="FAC106" s="385"/>
      <c r="FDW106" s="385"/>
      <c r="FEI106" s="385"/>
      <c r="FIC106" s="385"/>
      <c r="FIO106" s="385"/>
      <c r="FMI106" s="385"/>
      <c r="FMU106" s="385"/>
      <c r="FQO106" s="385"/>
      <c r="FRA106" s="385"/>
      <c r="FUU106" s="385"/>
      <c r="FVG106" s="385"/>
      <c r="FZA106" s="385"/>
      <c r="FZM106" s="385"/>
      <c r="GDG106" s="385"/>
      <c r="GDS106" s="385"/>
      <c r="GHM106" s="385"/>
      <c r="GHY106" s="385"/>
      <c r="GLS106" s="385"/>
      <c r="GME106" s="385"/>
      <c r="GPY106" s="385"/>
      <c r="GQK106" s="385"/>
      <c r="GUE106" s="385"/>
      <c r="GUQ106" s="385"/>
      <c r="GYK106" s="385"/>
      <c r="GYW106" s="385"/>
      <c r="HCQ106" s="385"/>
      <c r="HDC106" s="385"/>
      <c r="HGW106" s="385"/>
      <c r="HHI106" s="385"/>
      <c r="HLC106" s="385"/>
      <c r="HLO106" s="385"/>
      <c r="HPI106" s="385"/>
      <c r="HPU106" s="385"/>
      <c r="HTO106" s="385"/>
      <c r="HUA106" s="385"/>
      <c r="HXU106" s="385"/>
      <c r="HYG106" s="385"/>
      <c r="ICA106" s="385"/>
      <c r="ICM106" s="385"/>
      <c r="IGG106" s="385"/>
      <c r="IGS106" s="385"/>
      <c r="IKM106" s="385"/>
      <c r="IKY106" s="385"/>
      <c r="IOS106" s="385"/>
      <c r="IPE106" s="385"/>
      <c r="ISY106" s="385"/>
      <c r="ITK106" s="385"/>
      <c r="IXE106" s="385"/>
      <c r="IXQ106" s="385"/>
      <c r="JBK106" s="385"/>
      <c r="JBW106" s="385"/>
      <c r="JFQ106" s="385"/>
      <c r="JGC106" s="385"/>
      <c r="JJW106" s="385"/>
      <c r="JKI106" s="385"/>
      <c r="JOC106" s="385"/>
      <c r="JOO106" s="385"/>
      <c r="JSI106" s="385"/>
      <c r="JSU106" s="385"/>
      <c r="JWO106" s="385"/>
      <c r="JXA106" s="385"/>
      <c r="KAU106" s="385"/>
      <c r="KBG106" s="385"/>
      <c r="KFA106" s="385"/>
      <c r="KFM106" s="385"/>
      <c r="KJG106" s="385"/>
      <c r="KJS106" s="385"/>
      <c r="KNM106" s="385"/>
      <c r="KNY106" s="385"/>
      <c r="KRS106" s="385"/>
      <c r="KSE106" s="385"/>
      <c r="KVY106" s="385"/>
      <c r="KWK106" s="385"/>
      <c r="LAE106" s="385"/>
      <c r="LAQ106" s="385"/>
      <c r="LEK106" s="385"/>
      <c r="LEW106" s="385"/>
      <c r="LIQ106" s="385"/>
      <c r="LJC106" s="385"/>
      <c r="LMW106" s="385"/>
      <c r="LNI106" s="385"/>
      <c r="LRC106" s="385"/>
      <c r="LRO106" s="385"/>
      <c r="LVI106" s="385"/>
      <c r="LVU106" s="385"/>
      <c r="LZO106" s="385"/>
      <c r="MAA106" s="385"/>
      <c r="MDU106" s="385"/>
      <c r="MEG106" s="385"/>
      <c r="MIA106" s="385"/>
      <c r="MIM106" s="385"/>
      <c r="MMG106" s="385"/>
      <c r="MMS106" s="385"/>
      <c r="MQM106" s="385"/>
      <c r="MQY106" s="385"/>
      <c r="MUS106" s="385"/>
      <c r="MVE106" s="385"/>
      <c r="MYY106" s="385"/>
      <c r="MZK106" s="385"/>
      <c r="NDE106" s="385"/>
      <c r="NDQ106" s="385"/>
      <c r="NHK106" s="385"/>
      <c r="NHW106" s="385"/>
      <c r="NLQ106" s="385"/>
      <c r="NMC106" s="385"/>
      <c r="NPW106" s="385"/>
      <c r="NQI106" s="385"/>
      <c r="NUC106" s="385"/>
      <c r="NUO106" s="385"/>
      <c r="NYI106" s="385"/>
      <c r="NYU106" s="385"/>
      <c r="OCO106" s="385"/>
      <c r="ODA106" s="385"/>
      <c r="OGU106" s="385"/>
      <c r="OHG106" s="385"/>
      <c r="OLA106" s="385"/>
      <c r="OLM106" s="385"/>
      <c r="OPG106" s="385"/>
      <c r="OPS106" s="385"/>
      <c r="OTM106" s="385"/>
      <c r="OTY106" s="385"/>
      <c r="OXS106" s="385"/>
      <c r="OYE106" s="385"/>
      <c r="PBY106" s="385"/>
      <c r="PCK106" s="385"/>
      <c r="PGE106" s="385"/>
      <c r="PGQ106" s="385"/>
      <c r="PKK106" s="385"/>
      <c r="PKW106" s="385"/>
    </row>
    <row r="107" spans="113:1005 1103:1995 2093:2985 3083:4085 4183:5075 5173:6065 6163:7165 7263:8155 8253:9145 9243:10233 10245:11125" x14ac:dyDescent="0.25">
      <c r="DI107" s="385"/>
      <c r="DU107" s="385"/>
      <c r="HO107" s="385"/>
      <c r="IA107" s="385"/>
      <c r="LU107" s="385"/>
      <c r="MG107" s="385"/>
      <c r="QA107" s="385"/>
      <c r="QM107" s="385"/>
      <c r="UG107" s="385"/>
      <c r="US107" s="385"/>
      <c r="YM107" s="385"/>
      <c r="YY107" s="385"/>
      <c r="ACS107" s="385"/>
      <c r="ADE107" s="385"/>
      <c r="AGY107" s="385"/>
      <c r="AHK107" s="385"/>
      <c r="ALE107" s="385"/>
      <c r="ALQ107" s="385"/>
      <c r="APK107" s="385"/>
      <c r="APW107" s="385"/>
      <c r="ATQ107" s="385"/>
      <c r="AUC107" s="385"/>
      <c r="AXW107" s="385"/>
      <c r="AYI107" s="385"/>
      <c r="BCC107" s="385"/>
      <c r="BCO107" s="385"/>
      <c r="BGI107" s="385"/>
      <c r="BGU107" s="385"/>
      <c r="BKO107" s="385"/>
      <c r="BLA107" s="385"/>
      <c r="BOU107" s="385"/>
      <c r="BPG107" s="385"/>
      <c r="BTA107" s="385"/>
      <c r="BTM107" s="385"/>
      <c r="BXG107" s="385"/>
      <c r="BXS107" s="385"/>
      <c r="CBM107" s="385"/>
      <c r="CBY107" s="385"/>
      <c r="CFS107" s="385"/>
      <c r="CGE107" s="385"/>
      <c r="CJY107" s="385"/>
      <c r="CKK107" s="385"/>
      <c r="COE107" s="385"/>
      <c r="COQ107" s="385"/>
      <c r="CSK107" s="385"/>
      <c r="CSW107" s="385"/>
      <c r="CWQ107" s="385"/>
      <c r="CXC107" s="385"/>
      <c r="DAW107" s="385"/>
      <c r="DBI107" s="385"/>
      <c r="DFC107" s="385"/>
      <c r="DFO107" s="385"/>
      <c r="DJI107" s="385"/>
      <c r="DJU107" s="385"/>
      <c r="DNO107" s="385"/>
      <c r="DOA107" s="385"/>
      <c r="DRU107" s="385"/>
      <c r="DSG107" s="385"/>
      <c r="DWA107" s="385"/>
      <c r="DWM107" s="385"/>
      <c r="EAG107" s="385"/>
      <c r="EAS107" s="385"/>
      <c r="EEM107" s="385"/>
      <c r="EEY107" s="385"/>
      <c r="EIS107" s="385"/>
      <c r="EJE107" s="385"/>
      <c r="EMY107" s="385"/>
      <c r="ENK107" s="385"/>
      <c r="ERE107" s="385"/>
      <c r="ERQ107" s="385"/>
      <c r="EVK107" s="385"/>
      <c r="EVW107" s="385"/>
      <c r="EZQ107" s="385"/>
      <c r="FAC107" s="385"/>
      <c r="FDW107" s="385"/>
      <c r="FEI107" s="385"/>
      <c r="FIC107" s="385"/>
      <c r="FIO107" s="385"/>
      <c r="FMI107" s="385"/>
      <c r="FMU107" s="385"/>
      <c r="FQO107" s="385"/>
      <c r="FRA107" s="385"/>
      <c r="FUU107" s="385"/>
      <c r="FVG107" s="385"/>
      <c r="FZA107" s="385"/>
      <c r="FZM107" s="385"/>
      <c r="GDG107" s="385"/>
      <c r="GDS107" s="385"/>
      <c r="GHM107" s="385"/>
      <c r="GHY107" s="385"/>
      <c r="GLS107" s="385"/>
      <c r="GME107" s="385"/>
      <c r="GPY107" s="385"/>
      <c r="GQK107" s="385"/>
      <c r="GUE107" s="385"/>
      <c r="GUQ107" s="385"/>
      <c r="GYK107" s="385"/>
      <c r="GYW107" s="385"/>
      <c r="HCQ107" s="385"/>
      <c r="HDC107" s="385"/>
      <c r="HGW107" s="385"/>
      <c r="HHI107" s="385"/>
      <c r="HLC107" s="385"/>
      <c r="HLO107" s="385"/>
      <c r="HPI107" s="385"/>
      <c r="HPU107" s="385"/>
      <c r="HTO107" s="385"/>
      <c r="HUA107" s="385"/>
      <c r="HXU107" s="385"/>
      <c r="HYG107" s="385"/>
      <c r="ICA107" s="385"/>
      <c r="ICM107" s="385"/>
      <c r="IGG107" s="385"/>
      <c r="IGS107" s="385"/>
      <c r="IKM107" s="385"/>
      <c r="IKY107" s="385"/>
      <c r="IOS107" s="385"/>
      <c r="IPE107" s="385"/>
      <c r="ISY107" s="385"/>
      <c r="ITK107" s="385"/>
      <c r="IXE107" s="385"/>
      <c r="IXQ107" s="385"/>
      <c r="JBK107" s="385"/>
      <c r="JBW107" s="385"/>
      <c r="JFQ107" s="385"/>
      <c r="JGC107" s="385"/>
      <c r="JJW107" s="385"/>
      <c r="JKI107" s="385"/>
      <c r="JOC107" s="385"/>
      <c r="JOO107" s="385"/>
      <c r="JSI107" s="385"/>
      <c r="JSU107" s="385"/>
      <c r="JWO107" s="385"/>
      <c r="JXA107" s="385"/>
      <c r="KAU107" s="385"/>
      <c r="KBG107" s="385"/>
      <c r="KFA107" s="385"/>
      <c r="KFM107" s="385"/>
      <c r="KJG107" s="385"/>
      <c r="KJS107" s="385"/>
      <c r="KNM107" s="385"/>
      <c r="KNY107" s="385"/>
      <c r="KRS107" s="385"/>
      <c r="KSE107" s="385"/>
      <c r="KVY107" s="385"/>
      <c r="KWK107" s="385"/>
      <c r="LAE107" s="385"/>
      <c r="LAQ107" s="385"/>
      <c r="LEK107" s="385"/>
      <c r="LEW107" s="385"/>
      <c r="LIQ107" s="385"/>
      <c r="LJC107" s="385"/>
      <c r="LMW107" s="385"/>
      <c r="LNI107" s="385"/>
      <c r="LRC107" s="385"/>
      <c r="LRO107" s="385"/>
      <c r="LVI107" s="385"/>
      <c r="LVU107" s="385"/>
      <c r="LZO107" s="385"/>
      <c r="MAA107" s="385"/>
      <c r="MDU107" s="385"/>
      <c r="MEG107" s="385"/>
      <c r="MIA107" s="385"/>
      <c r="MIM107" s="385"/>
      <c r="MMG107" s="385"/>
      <c r="MMS107" s="385"/>
      <c r="MQM107" s="385"/>
      <c r="MQY107" s="385"/>
      <c r="MUS107" s="385"/>
      <c r="MVE107" s="385"/>
      <c r="MYY107" s="385"/>
      <c r="MZK107" s="385"/>
      <c r="NDE107" s="385"/>
      <c r="NDQ107" s="385"/>
      <c r="NHK107" s="385"/>
      <c r="NHW107" s="385"/>
      <c r="NLQ107" s="385"/>
      <c r="NMC107" s="385"/>
      <c r="NPW107" s="385"/>
      <c r="NQI107" s="385"/>
      <c r="NUC107" s="385"/>
      <c r="NUO107" s="385"/>
      <c r="NYI107" s="385"/>
      <c r="NYU107" s="385"/>
      <c r="OCO107" s="385"/>
      <c r="ODA107" s="385"/>
      <c r="OGU107" s="385"/>
      <c r="OHG107" s="385"/>
      <c r="OLA107" s="385"/>
      <c r="OLM107" s="385"/>
      <c r="OPG107" s="385"/>
      <c r="OPS107" s="385"/>
      <c r="OTM107" s="385"/>
      <c r="OTY107" s="385"/>
      <c r="OXS107" s="385"/>
      <c r="OYE107" s="385"/>
      <c r="PBY107" s="385"/>
      <c r="PCK107" s="385"/>
      <c r="PGE107" s="385"/>
      <c r="PGQ107" s="385"/>
      <c r="PKK107" s="385"/>
      <c r="PKW107" s="385"/>
    </row>
    <row r="108" spans="113:1005 1103:1995 2093:2985 3083:4085 4183:5075 5173:6065 6163:7165 7263:8155 8253:9145 9243:10233 10245:11125" x14ac:dyDescent="0.25">
      <c r="DI108" s="385"/>
      <c r="DU108" s="385"/>
      <c r="HO108" s="385"/>
      <c r="IA108" s="385"/>
      <c r="LU108" s="385"/>
      <c r="MG108" s="385"/>
      <c r="QA108" s="385"/>
      <c r="QM108" s="385"/>
      <c r="UG108" s="385"/>
      <c r="US108" s="385"/>
      <c r="YM108" s="385"/>
      <c r="YY108" s="385"/>
      <c r="ACS108" s="385"/>
      <c r="ADE108" s="385"/>
      <c r="AGY108" s="385"/>
      <c r="AHK108" s="385"/>
      <c r="ALE108" s="385"/>
      <c r="ALQ108" s="385"/>
      <c r="APK108" s="385"/>
      <c r="APW108" s="385"/>
      <c r="ATQ108" s="385"/>
      <c r="AUC108" s="385"/>
      <c r="AXW108" s="385"/>
      <c r="AYI108" s="385"/>
      <c r="BCC108" s="385"/>
      <c r="BCO108" s="385"/>
      <c r="BGI108" s="385"/>
      <c r="BGU108" s="385"/>
      <c r="BKO108" s="385"/>
      <c r="BLA108" s="385"/>
      <c r="BOU108" s="385"/>
      <c r="BPG108" s="385"/>
      <c r="BTA108" s="385"/>
      <c r="BTM108" s="385"/>
      <c r="BXG108" s="385"/>
      <c r="BXS108" s="385"/>
      <c r="CBM108" s="385"/>
      <c r="CBY108" s="385"/>
      <c r="CFS108" s="385"/>
      <c r="CGE108" s="385"/>
      <c r="CJY108" s="385"/>
      <c r="CKK108" s="385"/>
      <c r="COE108" s="385"/>
      <c r="COQ108" s="385"/>
      <c r="CSK108" s="385"/>
      <c r="CSW108" s="385"/>
      <c r="CWQ108" s="385"/>
      <c r="CXC108" s="385"/>
      <c r="DAW108" s="385"/>
      <c r="DBI108" s="385"/>
      <c r="DFC108" s="385"/>
      <c r="DFO108" s="385"/>
      <c r="DJI108" s="385"/>
      <c r="DJU108" s="385"/>
      <c r="DNO108" s="385"/>
      <c r="DOA108" s="385"/>
      <c r="DRU108" s="385"/>
      <c r="DSG108" s="385"/>
      <c r="DWA108" s="385"/>
      <c r="DWM108" s="385"/>
      <c r="EAG108" s="385"/>
      <c r="EAS108" s="385"/>
      <c r="EEM108" s="385"/>
      <c r="EEY108" s="385"/>
      <c r="EIS108" s="385"/>
      <c r="EJE108" s="385"/>
      <c r="EMY108" s="385"/>
      <c r="ENK108" s="385"/>
      <c r="ERE108" s="385"/>
      <c r="ERQ108" s="385"/>
      <c r="EVK108" s="385"/>
      <c r="EVW108" s="385"/>
      <c r="EZQ108" s="385"/>
      <c r="FAC108" s="385"/>
      <c r="FDW108" s="385"/>
      <c r="FEI108" s="385"/>
      <c r="FIC108" s="385"/>
      <c r="FIO108" s="385"/>
      <c r="FMI108" s="385"/>
      <c r="FMU108" s="385"/>
      <c r="FQO108" s="385"/>
      <c r="FRA108" s="385"/>
      <c r="FUU108" s="385"/>
      <c r="FVG108" s="385"/>
      <c r="FZA108" s="385"/>
      <c r="FZM108" s="385"/>
      <c r="GDG108" s="385"/>
      <c r="GDS108" s="385"/>
      <c r="GHM108" s="385"/>
      <c r="GHY108" s="385"/>
      <c r="GLS108" s="385"/>
      <c r="GME108" s="385"/>
      <c r="GPY108" s="385"/>
      <c r="GQK108" s="385"/>
      <c r="GUE108" s="385"/>
      <c r="GUQ108" s="385"/>
      <c r="GYK108" s="385"/>
      <c r="GYW108" s="385"/>
      <c r="HCQ108" s="385"/>
      <c r="HDC108" s="385"/>
      <c r="HGW108" s="385"/>
      <c r="HHI108" s="385"/>
      <c r="HLC108" s="385"/>
      <c r="HLO108" s="385"/>
      <c r="HPI108" s="385"/>
      <c r="HPU108" s="385"/>
      <c r="HTO108" s="385"/>
      <c r="HUA108" s="385"/>
      <c r="HXU108" s="385"/>
      <c r="HYG108" s="385"/>
      <c r="ICA108" s="385"/>
      <c r="ICM108" s="385"/>
      <c r="IGG108" s="385"/>
      <c r="IGS108" s="385"/>
      <c r="IKM108" s="385"/>
      <c r="IKY108" s="385"/>
      <c r="IOS108" s="385"/>
      <c r="IPE108" s="385"/>
      <c r="ISY108" s="385"/>
      <c r="ITK108" s="385"/>
      <c r="IXE108" s="385"/>
      <c r="IXQ108" s="385"/>
      <c r="JBK108" s="385"/>
      <c r="JBW108" s="385"/>
      <c r="JFQ108" s="385"/>
      <c r="JGC108" s="385"/>
      <c r="JJW108" s="385"/>
      <c r="JKI108" s="385"/>
      <c r="JOC108" s="385"/>
      <c r="JOO108" s="385"/>
      <c r="JSI108" s="385"/>
      <c r="JSU108" s="385"/>
      <c r="JWO108" s="385"/>
      <c r="JXA108" s="385"/>
      <c r="KAU108" s="385"/>
      <c r="KBG108" s="385"/>
      <c r="KFA108" s="385"/>
      <c r="KFM108" s="385"/>
      <c r="KJG108" s="385"/>
      <c r="KJS108" s="385"/>
      <c r="KNM108" s="385"/>
      <c r="KNY108" s="385"/>
      <c r="KRS108" s="385"/>
      <c r="KSE108" s="385"/>
      <c r="KVY108" s="385"/>
      <c r="KWK108" s="385"/>
      <c r="LAE108" s="385"/>
      <c r="LAQ108" s="385"/>
      <c r="LEK108" s="385"/>
      <c r="LEW108" s="385"/>
      <c r="LIQ108" s="385"/>
      <c r="LJC108" s="385"/>
      <c r="LMW108" s="385"/>
      <c r="LNI108" s="385"/>
      <c r="LRC108" s="385"/>
      <c r="LRO108" s="385"/>
      <c r="LVI108" s="385"/>
      <c r="LVU108" s="385"/>
      <c r="LZO108" s="385"/>
      <c r="MAA108" s="385"/>
      <c r="MDU108" s="385"/>
      <c r="MEG108" s="385"/>
      <c r="MIA108" s="385"/>
      <c r="MIM108" s="385"/>
      <c r="MMG108" s="385"/>
      <c r="MMS108" s="385"/>
      <c r="MQM108" s="385"/>
      <c r="MQY108" s="385"/>
      <c r="MUS108" s="385"/>
      <c r="MVE108" s="385"/>
      <c r="MYY108" s="385"/>
      <c r="MZK108" s="385"/>
      <c r="NDE108" s="385"/>
      <c r="NDQ108" s="385"/>
      <c r="NHK108" s="385"/>
      <c r="NHW108" s="385"/>
      <c r="NLQ108" s="385"/>
      <c r="NMC108" s="385"/>
      <c r="NPW108" s="385"/>
      <c r="NQI108" s="385"/>
      <c r="NUC108" s="385"/>
      <c r="NUO108" s="385"/>
      <c r="NYI108" s="385"/>
      <c r="NYU108" s="385"/>
      <c r="OCO108" s="385"/>
      <c r="ODA108" s="385"/>
      <c r="OGU108" s="385"/>
      <c r="OHG108" s="385"/>
      <c r="OLA108" s="385"/>
      <c r="OLM108" s="385"/>
      <c r="OPG108" s="385"/>
      <c r="OPS108" s="385"/>
      <c r="OTM108" s="385"/>
      <c r="OTY108" s="385"/>
      <c r="OXS108" s="385"/>
      <c r="OYE108" s="385"/>
      <c r="PBY108" s="385"/>
      <c r="PCK108" s="385"/>
      <c r="PGE108" s="385"/>
      <c r="PGQ108" s="385"/>
      <c r="PKK108" s="385"/>
      <c r="PKW108" s="385"/>
    </row>
    <row r="109" spans="113:1005 1103:1995 2093:2985 3083:4085 4183:5075 5173:6065 6163:7165 7263:8155 8253:9145 9243:10233 10245:11125" x14ac:dyDescent="0.25">
      <c r="DI109" s="385"/>
      <c r="DU109" s="385"/>
      <c r="HO109" s="385"/>
      <c r="IA109" s="385"/>
      <c r="LU109" s="385"/>
      <c r="MG109" s="385"/>
      <c r="QA109" s="385"/>
      <c r="QM109" s="385"/>
      <c r="UG109" s="385"/>
      <c r="US109" s="385"/>
      <c r="YM109" s="385"/>
      <c r="YY109" s="385"/>
      <c r="ACS109" s="385"/>
      <c r="ADE109" s="385"/>
      <c r="AGY109" s="385"/>
      <c r="AHK109" s="385"/>
      <c r="ALE109" s="385"/>
      <c r="ALQ109" s="385"/>
      <c r="APK109" s="385"/>
      <c r="APW109" s="385"/>
      <c r="ATQ109" s="385"/>
      <c r="AUC109" s="385"/>
      <c r="AXW109" s="385"/>
      <c r="AYI109" s="385"/>
      <c r="BCC109" s="385"/>
      <c r="BCO109" s="385"/>
      <c r="BGI109" s="385"/>
      <c r="BGU109" s="385"/>
      <c r="BKO109" s="385"/>
      <c r="BLA109" s="385"/>
      <c r="BOU109" s="385"/>
      <c r="BPG109" s="385"/>
      <c r="BTA109" s="385"/>
      <c r="BTM109" s="385"/>
      <c r="BXG109" s="385"/>
      <c r="BXS109" s="385"/>
      <c r="CBM109" s="385"/>
      <c r="CBY109" s="385"/>
      <c r="CFS109" s="385"/>
      <c r="CGE109" s="385"/>
      <c r="CJY109" s="385"/>
      <c r="CKK109" s="385"/>
      <c r="COE109" s="385"/>
      <c r="COQ109" s="385"/>
      <c r="CSK109" s="385"/>
      <c r="CSW109" s="385"/>
      <c r="CWQ109" s="385"/>
      <c r="CXC109" s="385"/>
      <c r="DAW109" s="385"/>
      <c r="DBI109" s="385"/>
      <c r="DFC109" s="385"/>
      <c r="DFO109" s="385"/>
      <c r="DJI109" s="385"/>
      <c r="DJU109" s="385"/>
      <c r="DNO109" s="385"/>
      <c r="DOA109" s="385"/>
      <c r="DRU109" s="385"/>
      <c r="DSG109" s="385"/>
      <c r="DWA109" s="385"/>
      <c r="DWM109" s="385"/>
      <c r="EAG109" s="385"/>
      <c r="EAS109" s="385"/>
      <c r="EEM109" s="385"/>
      <c r="EEY109" s="385"/>
      <c r="EIS109" s="385"/>
      <c r="EJE109" s="385"/>
      <c r="EMY109" s="385"/>
      <c r="ENK109" s="385"/>
      <c r="ERE109" s="385"/>
      <c r="ERQ109" s="385"/>
      <c r="EVK109" s="385"/>
      <c r="EVW109" s="385"/>
      <c r="EZQ109" s="385"/>
      <c r="FAC109" s="385"/>
      <c r="FDW109" s="385"/>
      <c r="FEI109" s="385"/>
      <c r="FIC109" s="385"/>
      <c r="FIO109" s="385"/>
      <c r="FMI109" s="385"/>
      <c r="FMU109" s="385"/>
      <c r="FQO109" s="385"/>
      <c r="FRA109" s="385"/>
      <c r="FUU109" s="385"/>
      <c r="FVG109" s="385"/>
      <c r="FZA109" s="385"/>
      <c r="FZM109" s="385"/>
      <c r="GDG109" s="385"/>
      <c r="GDS109" s="385"/>
      <c r="GHM109" s="385"/>
      <c r="GHY109" s="385"/>
      <c r="GLS109" s="385"/>
      <c r="GME109" s="385"/>
      <c r="GPY109" s="385"/>
      <c r="GQK109" s="385"/>
      <c r="GUE109" s="385"/>
      <c r="GUQ109" s="385"/>
      <c r="GYK109" s="385"/>
      <c r="GYW109" s="385"/>
      <c r="HCQ109" s="385"/>
      <c r="HDC109" s="385"/>
      <c r="HGW109" s="385"/>
      <c r="HHI109" s="385"/>
      <c r="HLC109" s="385"/>
      <c r="HLO109" s="385"/>
      <c r="HPI109" s="385"/>
      <c r="HPU109" s="385"/>
      <c r="HTO109" s="385"/>
      <c r="HUA109" s="385"/>
      <c r="HXU109" s="385"/>
      <c r="HYG109" s="385"/>
      <c r="ICA109" s="385"/>
      <c r="ICM109" s="385"/>
      <c r="IGG109" s="385"/>
      <c r="IGS109" s="385"/>
      <c r="IKM109" s="385"/>
      <c r="IKY109" s="385"/>
      <c r="IOS109" s="385"/>
      <c r="IPE109" s="385"/>
      <c r="ISY109" s="385"/>
      <c r="ITK109" s="385"/>
      <c r="IXE109" s="385"/>
      <c r="IXQ109" s="385"/>
      <c r="JBK109" s="385"/>
      <c r="JBW109" s="385"/>
      <c r="JFQ109" s="385"/>
      <c r="JGC109" s="385"/>
      <c r="JJW109" s="385"/>
      <c r="JKI109" s="385"/>
      <c r="JOC109" s="385"/>
      <c r="JOO109" s="385"/>
      <c r="JSI109" s="385"/>
      <c r="JSU109" s="385"/>
      <c r="JWO109" s="385"/>
      <c r="JXA109" s="385"/>
      <c r="KAU109" s="385"/>
      <c r="KBG109" s="385"/>
      <c r="KFA109" s="385"/>
      <c r="KFM109" s="385"/>
      <c r="KJG109" s="385"/>
      <c r="KJS109" s="385"/>
      <c r="KNM109" s="385"/>
      <c r="KNY109" s="385"/>
      <c r="KRS109" s="385"/>
      <c r="KSE109" s="385"/>
      <c r="KVY109" s="385"/>
      <c r="KWK109" s="385"/>
      <c r="LAE109" s="385"/>
      <c r="LAQ109" s="385"/>
      <c r="LEK109" s="385"/>
      <c r="LEW109" s="385"/>
      <c r="LIQ109" s="385"/>
      <c r="LJC109" s="385"/>
      <c r="LMW109" s="385"/>
      <c r="LNI109" s="385"/>
      <c r="LRC109" s="385"/>
      <c r="LRO109" s="385"/>
      <c r="LVI109" s="385"/>
      <c r="LVU109" s="385"/>
      <c r="LZO109" s="385"/>
      <c r="MAA109" s="385"/>
      <c r="MDU109" s="385"/>
      <c r="MEG109" s="385"/>
      <c r="MIA109" s="385"/>
      <c r="MIM109" s="385"/>
      <c r="MMG109" s="385"/>
      <c r="MMS109" s="385"/>
      <c r="MQM109" s="385"/>
      <c r="MQY109" s="385"/>
      <c r="MUS109" s="385"/>
      <c r="MVE109" s="385"/>
      <c r="MYY109" s="385"/>
      <c r="MZK109" s="385"/>
      <c r="NDE109" s="385"/>
      <c r="NDQ109" s="385"/>
      <c r="NHK109" s="385"/>
      <c r="NHW109" s="385"/>
      <c r="NLQ109" s="385"/>
      <c r="NMC109" s="385"/>
      <c r="NPW109" s="385"/>
      <c r="NQI109" s="385"/>
      <c r="NUC109" s="385"/>
      <c r="NUO109" s="385"/>
      <c r="NYI109" s="385"/>
      <c r="NYU109" s="385"/>
      <c r="OCO109" s="385"/>
      <c r="ODA109" s="385"/>
      <c r="OGU109" s="385"/>
      <c r="OHG109" s="385"/>
      <c r="OLA109" s="385"/>
      <c r="OLM109" s="385"/>
      <c r="OPG109" s="385"/>
      <c r="OPS109" s="385"/>
      <c r="OTM109" s="385"/>
      <c r="OTY109" s="385"/>
      <c r="OXS109" s="385"/>
      <c r="OYE109" s="385"/>
      <c r="PBY109" s="385"/>
      <c r="PCK109" s="385"/>
      <c r="PGE109" s="385"/>
      <c r="PGQ109" s="385"/>
      <c r="PKK109" s="385"/>
      <c r="PKW109" s="385"/>
    </row>
    <row r="110" spans="113:1005 1103:1995 2093:2985 3083:4085 4183:5075 5173:6065 6163:7165 7263:8155 8253:9145 9243:10233 10245:11125" x14ac:dyDescent="0.25">
      <c r="DI110" s="385"/>
      <c r="DU110" s="385"/>
      <c r="HO110" s="385"/>
      <c r="IA110" s="385"/>
      <c r="LU110" s="385"/>
      <c r="MG110" s="385"/>
      <c r="QA110" s="385"/>
      <c r="QM110" s="385"/>
      <c r="UG110" s="385"/>
      <c r="US110" s="385"/>
      <c r="YM110" s="385"/>
      <c r="YY110" s="385"/>
      <c r="ACS110" s="385"/>
      <c r="ADE110" s="385"/>
      <c r="AGY110" s="385"/>
      <c r="AHK110" s="385"/>
      <c r="ALE110" s="385"/>
      <c r="ALQ110" s="385"/>
      <c r="APK110" s="385"/>
      <c r="APW110" s="385"/>
      <c r="ATQ110" s="385"/>
      <c r="AUC110" s="385"/>
      <c r="AXW110" s="385"/>
      <c r="AYI110" s="385"/>
      <c r="BCC110" s="385"/>
      <c r="BCO110" s="385"/>
      <c r="BGI110" s="385"/>
      <c r="BGU110" s="385"/>
      <c r="BKO110" s="385"/>
      <c r="BLA110" s="385"/>
      <c r="BOU110" s="385"/>
      <c r="BPG110" s="385"/>
      <c r="BTA110" s="385"/>
      <c r="BTM110" s="385"/>
      <c r="BXG110" s="385"/>
      <c r="BXS110" s="385"/>
      <c r="CBM110" s="385"/>
      <c r="CBY110" s="385"/>
      <c r="CFS110" s="385"/>
      <c r="CGE110" s="385"/>
      <c r="CJY110" s="385"/>
      <c r="CKK110" s="385"/>
      <c r="COE110" s="385"/>
      <c r="COQ110" s="385"/>
      <c r="CSK110" s="385"/>
      <c r="CSW110" s="385"/>
      <c r="CWQ110" s="385"/>
      <c r="CXC110" s="385"/>
      <c r="DAW110" s="385"/>
      <c r="DBI110" s="385"/>
      <c r="DFC110" s="385"/>
      <c r="DFO110" s="385"/>
      <c r="DJI110" s="385"/>
      <c r="DJU110" s="385"/>
      <c r="DNO110" s="385"/>
      <c r="DOA110" s="385"/>
      <c r="DRU110" s="385"/>
      <c r="DSG110" s="385"/>
      <c r="DWA110" s="385"/>
      <c r="DWM110" s="385"/>
      <c r="EAG110" s="385"/>
      <c r="EAS110" s="385"/>
      <c r="EEM110" s="385"/>
      <c r="EEY110" s="385"/>
      <c r="EIS110" s="385"/>
      <c r="EJE110" s="385"/>
      <c r="EMY110" s="385"/>
      <c r="ENK110" s="385"/>
      <c r="ERE110" s="385"/>
      <c r="ERQ110" s="385"/>
      <c r="EVK110" s="385"/>
      <c r="EVW110" s="385"/>
      <c r="EZQ110" s="385"/>
      <c r="FAC110" s="385"/>
      <c r="FDW110" s="385"/>
      <c r="FEI110" s="385"/>
      <c r="FIC110" s="385"/>
      <c r="FIO110" s="385"/>
      <c r="FMI110" s="385"/>
      <c r="FMU110" s="385"/>
      <c r="FQO110" s="385"/>
      <c r="FRA110" s="385"/>
      <c r="FUU110" s="385"/>
      <c r="FVG110" s="385"/>
      <c r="FZA110" s="385"/>
      <c r="FZM110" s="385"/>
      <c r="GDG110" s="385"/>
      <c r="GDS110" s="385"/>
      <c r="GHM110" s="385"/>
      <c r="GHY110" s="385"/>
      <c r="GLS110" s="385"/>
      <c r="GME110" s="385"/>
      <c r="GPY110" s="385"/>
      <c r="GQK110" s="385"/>
      <c r="GUE110" s="385"/>
      <c r="GUQ110" s="385"/>
      <c r="GYK110" s="385"/>
      <c r="GYW110" s="385"/>
      <c r="HCQ110" s="385"/>
      <c r="HDC110" s="385"/>
      <c r="HGW110" s="385"/>
      <c r="HHI110" s="385"/>
      <c r="HLC110" s="385"/>
      <c r="HLO110" s="385"/>
      <c r="HPI110" s="385"/>
      <c r="HPU110" s="385"/>
      <c r="HTO110" s="385"/>
      <c r="HUA110" s="385"/>
      <c r="HXU110" s="385"/>
      <c r="HYG110" s="385"/>
      <c r="ICA110" s="385"/>
      <c r="ICM110" s="385"/>
      <c r="IGG110" s="385"/>
      <c r="IGS110" s="385"/>
      <c r="IKM110" s="385"/>
      <c r="IKY110" s="385"/>
      <c r="IOS110" s="385"/>
      <c r="IPE110" s="385"/>
      <c r="ISY110" s="385"/>
      <c r="ITK110" s="385"/>
      <c r="IXE110" s="385"/>
      <c r="IXQ110" s="385"/>
      <c r="JBK110" s="385"/>
      <c r="JBW110" s="385"/>
      <c r="JFQ110" s="385"/>
      <c r="JGC110" s="385"/>
      <c r="JJW110" s="385"/>
      <c r="JKI110" s="385"/>
      <c r="JOC110" s="385"/>
      <c r="JOO110" s="385"/>
      <c r="JSI110" s="385"/>
      <c r="JSU110" s="385"/>
      <c r="JWO110" s="385"/>
      <c r="JXA110" s="385"/>
      <c r="KAU110" s="385"/>
      <c r="KBG110" s="385"/>
      <c r="KFA110" s="385"/>
      <c r="KFM110" s="385"/>
      <c r="KJG110" s="385"/>
      <c r="KJS110" s="385"/>
      <c r="KNM110" s="385"/>
      <c r="KNY110" s="385"/>
      <c r="KRS110" s="385"/>
      <c r="KSE110" s="385"/>
      <c r="KVY110" s="385"/>
      <c r="KWK110" s="385"/>
      <c r="LAE110" s="385"/>
      <c r="LAQ110" s="385"/>
      <c r="LEK110" s="385"/>
      <c r="LEW110" s="385"/>
      <c r="LIQ110" s="385"/>
      <c r="LJC110" s="385"/>
      <c r="LMW110" s="385"/>
      <c r="LNI110" s="385"/>
      <c r="LRC110" s="385"/>
      <c r="LRO110" s="385"/>
      <c r="LVI110" s="385"/>
      <c r="LVU110" s="385"/>
      <c r="LZO110" s="385"/>
      <c r="MAA110" s="385"/>
      <c r="MDU110" s="385"/>
      <c r="MEG110" s="385"/>
      <c r="MIA110" s="385"/>
      <c r="MIM110" s="385"/>
      <c r="MMG110" s="385"/>
      <c r="MMS110" s="385"/>
      <c r="MQM110" s="385"/>
      <c r="MQY110" s="385"/>
      <c r="MUS110" s="385"/>
      <c r="MVE110" s="385"/>
      <c r="MYY110" s="385"/>
      <c r="MZK110" s="385"/>
      <c r="NDE110" s="385"/>
      <c r="NDQ110" s="385"/>
      <c r="NHK110" s="385"/>
      <c r="NHW110" s="385"/>
      <c r="NLQ110" s="385"/>
      <c r="NMC110" s="385"/>
      <c r="NPW110" s="385"/>
      <c r="NQI110" s="385"/>
      <c r="NUC110" s="385"/>
      <c r="NUO110" s="385"/>
      <c r="NYI110" s="385"/>
      <c r="NYU110" s="385"/>
      <c r="OCO110" s="385"/>
      <c r="ODA110" s="385"/>
      <c r="OGU110" s="385"/>
      <c r="OHG110" s="385"/>
      <c r="OLA110" s="385"/>
      <c r="OLM110" s="385"/>
      <c r="OPG110" s="385"/>
      <c r="OPS110" s="385"/>
      <c r="OTM110" s="385"/>
      <c r="OTY110" s="385"/>
      <c r="OXS110" s="385"/>
      <c r="OYE110" s="385"/>
      <c r="PBY110" s="385"/>
      <c r="PCK110" s="385"/>
      <c r="PGE110" s="385"/>
      <c r="PGQ110" s="385"/>
      <c r="PKK110" s="385"/>
      <c r="PKW110" s="385"/>
    </row>
    <row r="111" spans="113:1005 1103:1995 2093:2985 3083:4085 4183:5075 5173:6065 6163:7165 7263:8155 8253:9145 9243:10233 10245:11125" x14ac:dyDescent="0.25">
      <c r="DI111" s="385"/>
      <c r="DU111" s="385"/>
      <c r="HO111" s="385"/>
      <c r="IA111" s="385"/>
      <c r="LU111" s="385"/>
      <c r="MG111" s="385"/>
      <c r="QA111" s="385"/>
      <c r="QM111" s="385"/>
      <c r="UG111" s="385"/>
      <c r="US111" s="385"/>
      <c r="YM111" s="385"/>
      <c r="YY111" s="385"/>
      <c r="ACS111" s="385"/>
      <c r="ADE111" s="385"/>
      <c r="AGY111" s="385"/>
      <c r="AHK111" s="385"/>
      <c r="ALE111" s="385"/>
      <c r="ALQ111" s="385"/>
      <c r="APK111" s="385"/>
      <c r="APW111" s="385"/>
      <c r="ATQ111" s="385"/>
      <c r="AUC111" s="385"/>
      <c r="AXW111" s="385"/>
      <c r="AYI111" s="385"/>
      <c r="BCC111" s="385"/>
      <c r="BCO111" s="385"/>
      <c r="BGI111" s="385"/>
      <c r="BGU111" s="385"/>
      <c r="BKO111" s="385"/>
      <c r="BLA111" s="385"/>
      <c r="BOU111" s="385"/>
      <c r="BPG111" s="385"/>
      <c r="BTA111" s="385"/>
      <c r="BTM111" s="385"/>
      <c r="BXG111" s="385"/>
      <c r="BXS111" s="385"/>
      <c r="CBM111" s="385"/>
      <c r="CBY111" s="385"/>
      <c r="CFS111" s="385"/>
      <c r="CGE111" s="385"/>
      <c r="CJY111" s="385"/>
      <c r="CKK111" s="385"/>
      <c r="COE111" s="385"/>
      <c r="COQ111" s="385"/>
      <c r="CSK111" s="385"/>
      <c r="CSW111" s="385"/>
      <c r="CWQ111" s="385"/>
      <c r="CXC111" s="385"/>
      <c r="DAW111" s="385"/>
      <c r="DBI111" s="385"/>
      <c r="DFC111" s="385"/>
      <c r="DFO111" s="385"/>
      <c r="DJI111" s="385"/>
      <c r="DJU111" s="385"/>
      <c r="DNO111" s="385"/>
      <c r="DOA111" s="385"/>
      <c r="DRU111" s="385"/>
      <c r="DSG111" s="385"/>
      <c r="DWA111" s="385"/>
      <c r="DWM111" s="385"/>
      <c r="EAG111" s="385"/>
      <c r="EAS111" s="385"/>
      <c r="EEM111" s="385"/>
      <c r="EEY111" s="385"/>
      <c r="EIS111" s="385"/>
      <c r="EJE111" s="385"/>
      <c r="EMY111" s="385"/>
      <c r="ENK111" s="385"/>
      <c r="ERE111" s="385"/>
      <c r="ERQ111" s="385"/>
      <c r="EVK111" s="385"/>
      <c r="EVW111" s="385"/>
      <c r="EZQ111" s="385"/>
      <c r="FAC111" s="385"/>
      <c r="FDW111" s="385"/>
      <c r="FEI111" s="385"/>
      <c r="FIC111" s="385"/>
      <c r="FIO111" s="385"/>
      <c r="FMI111" s="385"/>
      <c r="FMU111" s="385"/>
      <c r="FQO111" s="385"/>
      <c r="FRA111" s="385"/>
      <c r="FUU111" s="385"/>
      <c r="FVG111" s="385"/>
      <c r="FZA111" s="385"/>
      <c r="FZM111" s="385"/>
      <c r="GDG111" s="385"/>
      <c r="GDS111" s="385"/>
      <c r="GHM111" s="385"/>
      <c r="GHY111" s="385"/>
      <c r="GLS111" s="385"/>
      <c r="GME111" s="385"/>
      <c r="GPY111" s="385"/>
      <c r="GQK111" s="385"/>
      <c r="GUE111" s="385"/>
      <c r="GUQ111" s="385"/>
      <c r="GYK111" s="385"/>
      <c r="GYW111" s="385"/>
      <c r="HCQ111" s="385"/>
      <c r="HDC111" s="385"/>
      <c r="HGW111" s="385"/>
      <c r="HHI111" s="385"/>
      <c r="HLC111" s="385"/>
      <c r="HLO111" s="385"/>
      <c r="HPI111" s="385"/>
      <c r="HPU111" s="385"/>
      <c r="HTO111" s="385"/>
      <c r="HUA111" s="385"/>
      <c r="HXU111" s="385"/>
      <c r="HYG111" s="385"/>
      <c r="ICA111" s="385"/>
      <c r="ICM111" s="385"/>
      <c r="IGG111" s="385"/>
      <c r="IGS111" s="385"/>
      <c r="IKM111" s="385"/>
      <c r="IKY111" s="385"/>
      <c r="IOS111" s="385"/>
      <c r="IPE111" s="385"/>
      <c r="ISY111" s="385"/>
      <c r="ITK111" s="385"/>
      <c r="IXE111" s="385"/>
      <c r="IXQ111" s="385"/>
      <c r="JBK111" s="385"/>
      <c r="JBW111" s="385"/>
      <c r="JFQ111" s="385"/>
      <c r="JGC111" s="385"/>
      <c r="JJW111" s="385"/>
      <c r="JKI111" s="385"/>
      <c r="JOC111" s="385"/>
      <c r="JOO111" s="385"/>
      <c r="JSI111" s="385"/>
      <c r="JSU111" s="385"/>
      <c r="JWO111" s="385"/>
      <c r="JXA111" s="385"/>
      <c r="KAU111" s="385"/>
      <c r="KBG111" s="385"/>
      <c r="KFA111" s="385"/>
      <c r="KFM111" s="385"/>
      <c r="KJG111" s="385"/>
      <c r="KJS111" s="385"/>
      <c r="KNM111" s="385"/>
      <c r="KNY111" s="385"/>
      <c r="KRS111" s="385"/>
      <c r="KSE111" s="385"/>
      <c r="KVY111" s="385"/>
      <c r="KWK111" s="385"/>
      <c r="LAE111" s="385"/>
      <c r="LAQ111" s="385"/>
      <c r="LEK111" s="385"/>
      <c r="LEW111" s="385"/>
      <c r="LIQ111" s="385"/>
      <c r="LJC111" s="385"/>
      <c r="LMW111" s="385"/>
      <c r="LNI111" s="385"/>
      <c r="LRC111" s="385"/>
      <c r="LRO111" s="385"/>
      <c r="LVI111" s="385"/>
      <c r="LVU111" s="385"/>
      <c r="LZO111" s="385"/>
      <c r="MAA111" s="385"/>
      <c r="MDU111" s="385"/>
      <c r="MEG111" s="385"/>
      <c r="MIA111" s="385"/>
      <c r="MIM111" s="385"/>
      <c r="MMG111" s="385"/>
      <c r="MMS111" s="385"/>
      <c r="MQM111" s="385"/>
      <c r="MQY111" s="385"/>
      <c r="MUS111" s="385"/>
      <c r="MVE111" s="385"/>
      <c r="MYY111" s="385"/>
      <c r="MZK111" s="385"/>
      <c r="NDE111" s="385"/>
      <c r="NDQ111" s="385"/>
      <c r="NHK111" s="385"/>
      <c r="NHW111" s="385"/>
      <c r="NLQ111" s="385"/>
      <c r="NMC111" s="385"/>
      <c r="NPW111" s="385"/>
      <c r="NQI111" s="385"/>
      <c r="NUC111" s="385"/>
      <c r="NUO111" s="385"/>
      <c r="NYI111" s="385"/>
      <c r="NYU111" s="385"/>
      <c r="OCO111" s="385"/>
      <c r="ODA111" s="385"/>
      <c r="OGU111" s="385"/>
      <c r="OHG111" s="385"/>
      <c r="OLA111" s="385"/>
      <c r="OLM111" s="385"/>
      <c r="OPG111" s="385"/>
      <c r="OPS111" s="385"/>
      <c r="OTM111" s="385"/>
      <c r="OTY111" s="385"/>
      <c r="OXS111" s="385"/>
      <c r="OYE111" s="385"/>
      <c r="PBY111" s="385"/>
      <c r="PCK111" s="385"/>
      <c r="PGE111" s="385"/>
      <c r="PGQ111" s="385"/>
      <c r="PKK111" s="385"/>
      <c r="PKW111" s="385"/>
    </row>
    <row r="112" spans="113:1005 1103:1995 2093:2985 3083:4085 4183:5075 5173:6065 6163:7165 7263:8155 8253:9145 9243:10233 10245:11125" x14ac:dyDescent="0.25">
      <c r="DI112" s="385"/>
      <c r="DU112" s="385"/>
      <c r="HO112" s="385"/>
      <c r="IA112" s="385"/>
      <c r="LU112" s="385"/>
      <c r="MG112" s="385"/>
      <c r="QA112" s="385"/>
      <c r="QM112" s="385"/>
      <c r="UG112" s="385"/>
      <c r="US112" s="385"/>
      <c r="YM112" s="385"/>
      <c r="YY112" s="385"/>
      <c r="ACS112" s="385"/>
      <c r="ADE112" s="385"/>
      <c r="AGY112" s="385"/>
      <c r="AHK112" s="385"/>
      <c r="ALE112" s="385"/>
      <c r="ALQ112" s="385"/>
      <c r="APK112" s="385"/>
      <c r="APW112" s="385"/>
      <c r="ATQ112" s="385"/>
      <c r="AUC112" s="385"/>
      <c r="AXW112" s="385"/>
      <c r="AYI112" s="385"/>
      <c r="BCC112" s="385"/>
      <c r="BCO112" s="385"/>
      <c r="BGI112" s="385"/>
      <c r="BGU112" s="385"/>
      <c r="BKO112" s="385"/>
      <c r="BLA112" s="385"/>
      <c r="BOU112" s="385"/>
      <c r="BPG112" s="385"/>
      <c r="BTA112" s="385"/>
      <c r="BTM112" s="385"/>
      <c r="BXG112" s="385"/>
      <c r="BXS112" s="385"/>
      <c r="CBM112" s="385"/>
      <c r="CBY112" s="385"/>
      <c r="CFS112" s="385"/>
      <c r="CGE112" s="385"/>
      <c r="CJY112" s="385"/>
      <c r="CKK112" s="385"/>
      <c r="COE112" s="385"/>
      <c r="COQ112" s="385"/>
      <c r="CSK112" s="385"/>
      <c r="CSW112" s="385"/>
      <c r="CWQ112" s="385"/>
      <c r="CXC112" s="385"/>
      <c r="DAW112" s="385"/>
      <c r="DBI112" s="385"/>
      <c r="DFC112" s="385"/>
      <c r="DFO112" s="385"/>
      <c r="DJI112" s="385"/>
      <c r="DJU112" s="385"/>
      <c r="DNO112" s="385"/>
      <c r="DOA112" s="385"/>
      <c r="DRU112" s="385"/>
      <c r="DSG112" s="385"/>
      <c r="DWA112" s="385"/>
      <c r="DWM112" s="385"/>
      <c r="EAG112" s="385"/>
      <c r="EAS112" s="385"/>
      <c r="EEM112" s="385"/>
      <c r="EEY112" s="385"/>
      <c r="EIS112" s="385"/>
      <c r="EJE112" s="385"/>
      <c r="EMY112" s="385"/>
      <c r="ENK112" s="385"/>
      <c r="ERE112" s="385"/>
      <c r="ERQ112" s="385"/>
      <c r="EVK112" s="385"/>
      <c r="EVW112" s="385"/>
      <c r="EZQ112" s="385"/>
      <c r="FAC112" s="385"/>
      <c r="FDW112" s="385"/>
      <c r="FEI112" s="385"/>
      <c r="FIC112" s="385"/>
      <c r="FIO112" s="385"/>
      <c r="FMI112" s="385"/>
      <c r="FMU112" s="385"/>
      <c r="FQO112" s="385"/>
      <c r="FRA112" s="385"/>
      <c r="FUU112" s="385"/>
      <c r="FVG112" s="385"/>
      <c r="FZA112" s="385"/>
      <c r="FZM112" s="385"/>
      <c r="GDG112" s="385"/>
      <c r="GDS112" s="385"/>
      <c r="GHM112" s="385"/>
      <c r="GHY112" s="385"/>
      <c r="GLS112" s="385"/>
      <c r="GME112" s="385"/>
      <c r="GPY112" s="385"/>
      <c r="GQK112" s="385"/>
      <c r="GUE112" s="385"/>
      <c r="GUQ112" s="385"/>
      <c r="GYK112" s="385"/>
      <c r="GYW112" s="385"/>
      <c r="HCQ112" s="385"/>
      <c r="HDC112" s="385"/>
      <c r="HGW112" s="385"/>
      <c r="HHI112" s="385"/>
      <c r="HLC112" s="385"/>
      <c r="HLO112" s="385"/>
      <c r="HPI112" s="385"/>
      <c r="HPU112" s="385"/>
      <c r="HTO112" s="385"/>
      <c r="HUA112" s="385"/>
      <c r="HXU112" s="385"/>
      <c r="HYG112" s="385"/>
      <c r="ICA112" s="385"/>
      <c r="ICM112" s="385"/>
      <c r="IGG112" s="385"/>
      <c r="IGS112" s="385"/>
      <c r="IKM112" s="385"/>
      <c r="IKY112" s="385"/>
      <c r="IOS112" s="385"/>
      <c r="IPE112" s="385"/>
      <c r="ISY112" s="385"/>
      <c r="ITK112" s="385"/>
      <c r="IXE112" s="385"/>
      <c r="IXQ112" s="385"/>
      <c r="JBK112" s="385"/>
      <c r="JBW112" s="385"/>
      <c r="JFQ112" s="385"/>
      <c r="JGC112" s="385"/>
      <c r="JJW112" s="385"/>
      <c r="JKI112" s="385"/>
      <c r="JOC112" s="385"/>
      <c r="JOO112" s="385"/>
      <c r="JSI112" s="385"/>
      <c r="JSU112" s="385"/>
      <c r="JWO112" s="385"/>
      <c r="JXA112" s="385"/>
      <c r="KAU112" s="385"/>
      <c r="KBG112" s="385"/>
      <c r="KFA112" s="385"/>
      <c r="KFM112" s="385"/>
      <c r="KJG112" s="385"/>
      <c r="KJS112" s="385"/>
      <c r="KNM112" s="385"/>
      <c r="KNY112" s="385"/>
      <c r="KRS112" s="385"/>
      <c r="KSE112" s="385"/>
      <c r="KVY112" s="385"/>
      <c r="KWK112" s="385"/>
      <c r="LAE112" s="385"/>
      <c r="LAQ112" s="385"/>
      <c r="LEK112" s="385"/>
      <c r="LEW112" s="385"/>
      <c r="LIQ112" s="385"/>
      <c r="LJC112" s="385"/>
      <c r="LMW112" s="385"/>
      <c r="LNI112" s="385"/>
      <c r="LRC112" s="385"/>
      <c r="LRO112" s="385"/>
      <c r="LVI112" s="385"/>
      <c r="LVU112" s="385"/>
      <c r="LZO112" s="385"/>
      <c r="MAA112" s="385"/>
      <c r="MDU112" s="385"/>
      <c r="MEG112" s="385"/>
      <c r="MIA112" s="385"/>
      <c r="MIM112" s="385"/>
      <c r="MMG112" s="385"/>
      <c r="MMS112" s="385"/>
      <c r="MQM112" s="385"/>
      <c r="MQY112" s="385"/>
      <c r="MUS112" s="385"/>
      <c r="MVE112" s="385"/>
      <c r="MYY112" s="385"/>
      <c r="MZK112" s="385"/>
      <c r="NDE112" s="385"/>
      <c r="NDQ112" s="385"/>
      <c r="NHK112" s="385"/>
      <c r="NHW112" s="385"/>
      <c r="NLQ112" s="385"/>
      <c r="NMC112" s="385"/>
      <c r="NPW112" s="385"/>
      <c r="NQI112" s="385"/>
      <c r="NUC112" s="385"/>
      <c r="NUO112" s="385"/>
      <c r="NYI112" s="385"/>
      <c r="NYU112" s="385"/>
      <c r="OCO112" s="385"/>
      <c r="ODA112" s="385"/>
      <c r="OGU112" s="385"/>
      <c r="OHG112" s="385"/>
      <c r="OLA112" s="385"/>
      <c r="OLM112" s="385"/>
      <c r="OPG112" s="385"/>
      <c r="OPS112" s="385"/>
      <c r="OTM112" s="385"/>
      <c r="OTY112" s="385"/>
      <c r="OXS112" s="385"/>
      <c r="OYE112" s="385"/>
      <c r="PBY112" s="385"/>
      <c r="PCK112" s="385"/>
      <c r="PGE112" s="385"/>
      <c r="PGQ112" s="385"/>
      <c r="PKK112" s="385"/>
      <c r="PKW112" s="385"/>
    </row>
    <row r="113" spans="113:1005 1103:1995 2093:2985 3083:4085 4183:5075 5173:6065 6163:7165 7263:8155 8253:9145 9243:10233 10245:11125" x14ac:dyDescent="0.25">
      <c r="DI113" s="385"/>
      <c r="DU113" s="385"/>
      <c r="HO113" s="385"/>
      <c r="IA113" s="385"/>
      <c r="LU113" s="385"/>
      <c r="MG113" s="385"/>
      <c r="QA113" s="385"/>
      <c r="QM113" s="385"/>
      <c r="UG113" s="385"/>
      <c r="US113" s="385"/>
      <c r="YM113" s="385"/>
      <c r="YY113" s="385"/>
      <c r="ACS113" s="385"/>
      <c r="ADE113" s="385"/>
      <c r="AGY113" s="385"/>
      <c r="AHK113" s="385"/>
      <c r="ALE113" s="385"/>
      <c r="ALQ113" s="385"/>
      <c r="APK113" s="385"/>
      <c r="APW113" s="385"/>
      <c r="ATQ113" s="385"/>
      <c r="AUC113" s="385"/>
      <c r="AXW113" s="385"/>
      <c r="AYI113" s="385"/>
      <c r="BCC113" s="385"/>
      <c r="BCO113" s="385"/>
      <c r="BGI113" s="385"/>
      <c r="BGU113" s="385"/>
      <c r="BKO113" s="385"/>
      <c r="BLA113" s="385"/>
      <c r="BOU113" s="385"/>
      <c r="BPG113" s="385"/>
      <c r="BTA113" s="385"/>
      <c r="BTM113" s="385"/>
      <c r="BXG113" s="385"/>
      <c r="BXS113" s="385"/>
      <c r="CBM113" s="385"/>
      <c r="CBY113" s="385"/>
      <c r="CFS113" s="385"/>
      <c r="CGE113" s="385"/>
      <c r="CJY113" s="385"/>
      <c r="CKK113" s="385"/>
      <c r="COE113" s="385"/>
      <c r="COQ113" s="385"/>
      <c r="CSK113" s="385"/>
      <c r="CSW113" s="385"/>
      <c r="CWQ113" s="385"/>
      <c r="CXC113" s="385"/>
      <c r="DAW113" s="385"/>
      <c r="DBI113" s="385"/>
      <c r="DFC113" s="385"/>
      <c r="DFO113" s="385"/>
      <c r="DJI113" s="385"/>
      <c r="DJU113" s="385"/>
      <c r="DNO113" s="385"/>
      <c r="DOA113" s="385"/>
      <c r="DRU113" s="385"/>
      <c r="DSG113" s="385"/>
      <c r="DWA113" s="385"/>
      <c r="DWM113" s="385"/>
      <c r="EAG113" s="385"/>
      <c r="EAS113" s="385"/>
      <c r="EEM113" s="385"/>
      <c r="EEY113" s="385"/>
      <c r="EIS113" s="385"/>
      <c r="EJE113" s="385"/>
      <c r="EMY113" s="385"/>
      <c r="ENK113" s="385"/>
      <c r="ERE113" s="385"/>
      <c r="ERQ113" s="385"/>
      <c r="EVK113" s="385"/>
      <c r="EVW113" s="385"/>
      <c r="EZQ113" s="385"/>
      <c r="FAC113" s="385"/>
      <c r="FDW113" s="385"/>
      <c r="FEI113" s="385"/>
      <c r="FIC113" s="385"/>
      <c r="FIO113" s="385"/>
      <c r="FMI113" s="385"/>
      <c r="FMU113" s="385"/>
      <c r="FQO113" s="385"/>
      <c r="FRA113" s="385"/>
      <c r="FUU113" s="385"/>
      <c r="FVG113" s="385"/>
      <c r="FZA113" s="385"/>
      <c r="FZM113" s="385"/>
      <c r="GDG113" s="385"/>
      <c r="GDS113" s="385"/>
      <c r="GHM113" s="385"/>
      <c r="GHY113" s="385"/>
      <c r="GLS113" s="385"/>
      <c r="GME113" s="385"/>
      <c r="GPY113" s="385"/>
      <c r="GQK113" s="385"/>
      <c r="GUE113" s="385"/>
      <c r="GUQ113" s="385"/>
      <c r="GYK113" s="385"/>
      <c r="GYW113" s="385"/>
      <c r="HCQ113" s="385"/>
      <c r="HDC113" s="385"/>
      <c r="HGW113" s="385"/>
      <c r="HHI113" s="385"/>
      <c r="HLC113" s="385"/>
      <c r="HLO113" s="385"/>
      <c r="HPI113" s="385"/>
      <c r="HPU113" s="385"/>
      <c r="HTO113" s="385"/>
      <c r="HUA113" s="385"/>
      <c r="HXU113" s="385"/>
      <c r="HYG113" s="385"/>
      <c r="ICA113" s="385"/>
      <c r="ICM113" s="385"/>
      <c r="IGG113" s="385"/>
      <c r="IGS113" s="385"/>
      <c r="IKM113" s="385"/>
      <c r="IKY113" s="385"/>
      <c r="IOS113" s="385"/>
      <c r="IPE113" s="385"/>
      <c r="ISY113" s="385"/>
      <c r="ITK113" s="385"/>
      <c r="IXE113" s="385"/>
      <c r="IXQ113" s="385"/>
      <c r="JBK113" s="385"/>
      <c r="JBW113" s="385"/>
      <c r="JFQ113" s="385"/>
      <c r="JGC113" s="385"/>
      <c r="JJW113" s="385"/>
      <c r="JKI113" s="385"/>
      <c r="JOC113" s="385"/>
      <c r="JOO113" s="385"/>
      <c r="JSI113" s="385"/>
      <c r="JSU113" s="385"/>
      <c r="JWO113" s="385"/>
      <c r="JXA113" s="385"/>
      <c r="KAU113" s="385"/>
      <c r="KBG113" s="385"/>
      <c r="KFA113" s="385"/>
      <c r="KFM113" s="385"/>
      <c r="KJG113" s="385"/>
      <c r="KJS113" s="385"/>
      <c r="KNM113" s="385"/>
      <c r="KNY113" s="385"/>
      <c r="KRS113" s="385"/>
      <c r="KSE113" s="385"/>
      <c r="KVY113" s="385"/>
      <c r="KWK113" s="385"/>
      <c r="LAE113" s="385"/>
      <c r="LAQ113" s="385"/>
      <c r="LEK113" s="385"/>
      <c r="LEW113" s="385"/>
      <c r="LIQ113" s="385"/>
      <c r="LJC113" s="385"/>
      <c r="LMW113" s="385"/>
      <c r="LNI113" s="385"/>
      <c r="LRC113" s="385"/>
      <c r="LRO113" s="385"/>
      <c r="LVI113" s="385"/>
      <c r="LVU113" s="385"/>
      <c r="LZO113" s="385"/>
      <c r="MAA113" s="385"/>
      <c r="MDU113" s="385"/>
      <c r="MEG113" s="385"/>
      <c r="MIA113" s="385"/>
      <c r="MIM113" s="385"/>
      <c r="MMG113" s="385"/>
      <c r="MMS113" s="385"/>
      <c r="MQM113" s="385"/>
      <c r="MQY113" s="385"/>
      <c r="MUS113" s="385"/>
      <c r="MVE113" s="385"/>
      <c r="MYY113" s="385"/>
      <c r="MZK113" s="385"/>
      <c r="NDE113" s="385"/>
      <c r="NDQ113" s="385"/>
      <c r="NHK113" s="385"/>
      <c r="NHW113" s="385"/>
      <c r="NLQ113" s="385"/>
      <c r="NMC113" s="385"/>
      <c r="NPW113" s="385"/>
      <c r="NQI113" s="385"/>
      <c r="NUC113" s="385"/>
      <c r="NUO113" s="385"/>
      <c r="NYI113" s="385"/>
      <c r="NYU113" s="385"/>
      <c r="OCO113" s="385"/>
      <c r="ODA113" s="385"/>
      <c r="OGU113" s="385"/>
      <c r="OHG113" s="385"/>
      <c r="OLA113" s="385"/>
      <c r="OLM113" s="385"/>
      <c r="OPG113" s="385"/>
      <c r="OPS113" s="385"/>
      <c r="OTM113" s="385"/>
      <c r="OTY113" s="385"/>
      <c r="OXS113" s="385"/>
      <c r="OYE113" s="385"/>
      <c r="PBY113" s="385"/>
      <c r="PCK113" s="385"/>
      <c r="PGE113" s="385"/>
      <c r="PGQ113" s="385"/>
      <c r="PKK113" s="385"/>
      <c r="PKW113" s="385"/>
    </row>
    <row r="114" spans="113:1005 1103:1995 2093:2985 3083:4085 4183:5075 5173:6065 6163:7165 7263:8155 8253:9145 9243:10233 10245:11125" x14ac:dyDescent="0.25">
      <c r="DI114" s="385"/>
      <c r="DU114" s="385"/>
      <c r="HO114" s="385"/>
      <c r="IA114" s="385"/>
      <c r="LU114" s="385"/>
      <c r="MG114" s="385"/>
      <c r="QA114" s="385"/>
      <c r="QM114" s="385"/>
      <c r="UG114" s="385"/>
      <c r="US114" s="385"/>
      <c r="YM114" s="385"/>
      <c r="YY114" s="385"/>
      <c r="ACS114" s="385"/>
      <c r="ADE114" s="385"/>
      <c r="AGY114" s="385"/>
      <c r="AHK114" s="385"/>
      <c r="ALE114" s="385"/>
      <c r="ALQ114" s="385"/>
      <c r="APK114" s="385"/>
      <c r="APW114" s="385"/>
      <c r="ATQ114" s="385"/>
      <c r="AUC114" s="385"/>
      <c r="AXW114" s="385"/>
      <c r="AYI114" s="385"/>
      <c r="BCC114" s="385"/>
      <c r="BCO114" s="385"/>
      <c r="BGI114" s="385"/>
      <c r="BGU114" s="385"/>
      <c r="BKO114" s="385"/>
      <c r="BLA114" s="385"/>
      <c r="BOU114" s="385"/>
      <c r="BPG114" s="385"/>
      <c r="BTA114" s="385"/>
      <c r="BTM114" s="385"/>
      <c r="BXG114" s="385"/>
      <c r="BXS114" s="385"/>
      <c r="CBM114" s="385"/>
      <c r="CBY114" s="385"/>
      <c r="CFS114" s="385"/>
      <c r="CGE114" s="385"/>
      <c r="CJY114" s="385"/>
      <c r="CKK114" s="385"/>
      <c r="COE114" s="385"/>
      <c r="COQ114" s="385"/>
      <c r="CSK114" s="385"/>
      <c r="CSW114" s="385"/>
      <c r="CWQ114" s="385"/>
      <c r="CXC114" s="385"/>
      <c r="DAW114" s="385"/>
      <c r="DBI114" s="385"/>
      <c r="DFC114" s="385"/>
      <c r="DFO114" s="385"/>
      <c r="DJI114" s="385"/>
      <c r="DJU114" s="385"/>
      <c r="DNO114" s="385"/>
      <c r="DOA114" s="385"/>
      <c r="DRU114" s="385"/>
      <c r="DSG114" s="385"/>
      <c r="DWA114" s="385"/>
      <c r="DWM114" s="385"/>
      <c r="EAG114" s="385"/>
      <c r="EAS114" s="385"/>
      <c r="EEM114" s="385"/>
      <c r="EEY114" s="385"/>
      <c r="EIS114" s="385"/>
      <c r="EJE114" s="385"/>
      <c r="EMY114" s="385"/>
      <c r="ENK114" s="385"/>
      <c r="ERE114" s="385"/>
      <c r="ERQ114" s="385"/>
      <c r="EVK114" s="385"/>
      <c r="EVW114" s="385"/>
      <c r="EZQ114" s="385"/>
      <c r="FAC114" s="385"/>
      <c r="FDW114" s="385"/>
      <c r="FEI114" s="385"/>
      <c r="FIC114" s="385"/>
      <c r="FIO114" s="385"/>
      <c r="FMI114" s="385"/>
      <c r="FMU114" s="385"/>
      <c r="FQO114" s="385"/>
      <c r="FRA114" s="385"/>
      <c r="FUU114" s="385"/>
      <c r="FVG114" s="385"/>
      <c r="FZA114" s="385"/>
      <c r="FZM114" s="385"/>
      <c r="GDG114" s="385"/>
      <c r="GDS114" s="385"/>
      <c r="GHM114" s="385"/>
      <c r="GHY114" s="385"/>
      <c r="GLS114" s="385"/>
      <c r="GME114" s="385"/>
      <c r="GPY114" s="385"/>
      <c r="GQK114" s="385"/>
      <c r="GUE114" s="385"/>
      <c r="GUQ114" s="385"/>
      <c r="GYK114" s="385"/>
      <c r="GYW114" s="385"/>
      <c r="HCQ114" s="385"/>
      <c r="HDC114" s="385"/>
      <c r="HGW114" s="385"/>
      <c r="HHI114" s="385"/>
      <c r="HLC114" s="385"/>
      <c r="HLO114" s="385"/>
      <c r="HPI114" s="385"/>
      <c r="HPU114" s="385"/>
      <c r="HTO114" s="385"/>
      <c r="HUA114" s="385"/>
      <c r="HXU114" s="385"/>
      <c r="HYG114" s="385"/>
      <c r="ICA114" s="385"/>
      <c r="ICM114" s="385"/>
      <c r="IGG114" s="385"/>
      <c r="IGS114" s="385"/>
      <c r="IKM114" s="385"/>
      <c r="IKY114" s="385"/>
      <c r="IOS114" s="385"/>
      <c r="IPE114" s="385"/>
      <c r="ISY114" s="385"/>
      <c r="ITK114" s="385"/>
      <c r="IXE114" s="385"/>
      <c r="IXQ114" s="385"/>
      <c r="JBK114" s="385"/>
      <c r="JBW114" s="385"/>
      <c r="JFQ114" s="385"/>
      <c r="JGC114" s="385"/>
      <c r="JJW114" s="385"/>
      <c r="JKI114" s="385"/>
      <c r="JOC114" s="385"/>
      <c r="JOO114" s="385"/>
      <c r="JSI114" s="385"/>
      <c r="JSU114" s="385"/>
      <c r="JWO114" s="385"/>
      <c r="JXA114" s="385"/>
      <c r="KAU114" s="385"/>
      <c r="KBG114" s="385"/>
      <c r="KFA114" s="385"/>
      <c r="KFM114" s="385"/>
      <c r="KJG114" s="385"/>
      <c r="KJS114" s="385"/>
      <c r="KNM114" s="385"/>
      <c r="KNY114" s="385"/>
      <c r="KRS114" s="385"/>
      <c r="KSE114" s="385"/>
      <c r="KVY114" s="385"/>
      <c r="KWK114" s="385"/>
      <c r="LAE114" s="385"/>
      <c r="LAQ114" s="385"/>
      <c r="LEK114" s="385"/>
      <c r="LEW114" s="385"/>
      <c r="LIQ114" s="385"/>
      <c r="LJC114" s="385"/>
      <c r="LMW114" s="385"/>
      <c r="LNI114" s="385"/>
      <c r="LRC114" s="385"/>
      <c r="LRO114" s="385"/>
      <c r="LVI114" s="385"/>
      <c r="LVU114" s="385"/>
      <c r="LZO114" s="385"/>
      <c r="MAA114" s="385"/>
      <c r="MDU114" s="385"/>
      <c r="MEG114" s="385"/>
      <c r="MIA114" s="385"/>
      <c r="MIM114" s="385"/>
      <c r="MMG114" s="385"/>
      <c r="MMS114" s="385"/>
      <c r="MQM114" s="385"/>
      <c r="MQY114" s="385"/>
      <c r="MUS114" s="385"/>
      <c r="MVE114" s="385"/>
      <c r="MYY114" s="385"/>
      <c r="MZK114" s="385"/>
      <c r="NDE114" s="385"/>
      <c r="NDQ114" s="385"/>
      <c r="NHK114" s="385"/>
      <c r="NHW114" s="385"/>
      <c r="NLQ114" s="385"/>
      <c r="NMC114" s="385"/>
      <c r="NPW114" s="385"/>
      <c r="NQI114" s="385"/>
      <c r="NUC114" s="385"/>
      <c r="NUO114" s="385"/>
      <c r="NYI114" s="385"/>
      <c r="NYU114" s="385"/>
      <c r="OCO114" s="385"/>
      <c r="ODA114" s="385"/>
      <c r="OGU114" s="385"/>
      <c r="OHG114" s="385"/>
      <c r="OLA114" s="385"/>
      <c r="OLM114" s="385"/>
      <c r="OPG114" s="385"/>
      <c r="OPS114" s="385"/>
      <c r="OTM114" s="385"/>
      <c r="OTY114" s="385"/>
      <c r="OXS114" s="385"/>
      <c r="OYE114" s="385"/>
      <c r="PBY114" s="385"/>
      <c r="PCK114" s="385"/>
      <c r="PGE114" s="385"/>
      <c r="PGQ114" s="385"/>
      <c r="PKK114" s="385"/>
      <c r="PKW114" s="385"/>
    </row>
    <row r="115" spans="113:1005 1103:1995 2093:2985 3083:4085 4183:5075 5173:6065 6163:7165 7263:8155 8253:9145 9243:10233 10245:11125" x14ac:dyDescent="0.25">
      <c r="DI115" s="385"/>
      <c r="DU115" s="385"/>
      <c r="HO115" s="385"/>
      <c r="IA115" s="385"/>
      <c r="LU115" s="385"/>
      <c r="MG115" s="385"/>
      <c r="QA115" s="385"/>
      <c r="QM115" s="385"/>
      <c r="UG115" s="385"/>
      <c r="US115" s="385"/>
      <c r="YM115" s="385"/>
      <c r="YY115" s="385"/>
      <c r="ACS115" s="385"/>
      <c r="ADE115" s="385"/>
      <c r="AGY115" s="385"/>
      <c r="AHK115" s="385"/>
      <c r="ALE115" s="385"/>
      <c r="ALQ115" s="385"/>
      <c r="APK115" s="385"/>
      <c r="APW115" s="385"/>
      <c r="ATQ115" s="385"/>
      <c r="AUC115" s="385"/>
      <c r="AXW115" s="385"/>
      <c r="AYI115" s="385"/>
      <c r="BCC115" s="385"/>
      <c r="BCO115" s="385"/>
      <c r="BGI115" s="385"/>
      <c r="BGU115" s="385"/>
      <c r="BKO115" s="385"/>
      <c r="BLA115" s="385"/>
      <c r="BOU115" s="385"/>
      <c r="BPG115" s="385"/>
      <c r="BTA115" s="385"/>
      <c r="BTM115" s="385"/>
      <c r="BXG115" s="385"/>
      <c r="BXS115" s="385"/>
      <c r="CBM115" s="385"/>
      <c r="CBY115" s="385"/>
      <c r="CFS115" s="385"/>
      <c r="CGE115" s="385"/>
      <c r="CJY115" s="385"/>
      <c r="CKK115" s="385"/>
      <c r="COE115" s="385"/>
      <c r="COQ115" s="385"/>
      <c r="CSK115" s="385"/>
      <c r="CSW115" s="385"/>
      <c r="CWQ115" s="385"/>
      <c r="CXC115" s="385"/>
      <c r="DAW115" s="385"/>
      <c r="DBI115" s="385"/>
      <c r="DFC115" s="385"/>
      <c r="DFO115" s="385"/>
      <c r="DJI115" s="385"/>
      <c r="DJU115" s="385"/>
      <c r="DNO115" s="385"/>
      <c r="DOA115" s="385"/>
      <c r="DRU115" s="385"/>
      <c r="DSG115" s="385"/>
      <c r="DWA115" s="385"/>
      <c r="DWM115" s="385"/>
      <c r="EAG115" s="385"/>
      <c r="EAS115" s="385"/>
      <c r="EEM115" s="385"/>
      <c r="EEY115" s="385"/>
      <c r="EIS115" s="385"/>
      <c r="EJE115" s="385"/>
      <c r="EMY115" s="385"/>
      <c r="ENK115" s="385"/>
      <c r="ERE115" s="385"/>
      <c r="ERQ115" s="385"/>
      <c r="EVK115" s="385"/>
      <c r="EVW115" s="385"/>
      <c r="EZQ115" s="385"/>
      <c r="FAC115" s="385"/>
      <c r="FDW115" s="385"/>
      <c r="FEI115" s="385"/>
      <c r="FIC115" s="385"/>
      <c r="FIO115" s="385"/>
      <c r="FMI115" s="385"/>
      <c r="FMU115" s="385"/>
      <c r="FQO115" s="385"/>
      <c r="FRA115" s="385"/>
      <c r="FUU115" s="385"/>
      <c r="FVG115" s="385"/>
      <c r="FZA115" s="385"/>
      <c r="FZM115" s="385"/>
      <c r="GDG115" s="385"/>
      <c r="GDS115" s="385"/>
      <c r="GHM115" s="385"/>
      <c r="GHY115" s="385"/>
      <c r="GLS115" s="385"/>
      <c r="GME115" s="385"/>
      <c r="GPY115" s="385"/>
      <c r="GQK115" s="385"/>
      <c r="GUE115" s="385"/>
      <c r="GUQ115" s="385"/>
      <c r="GYK115" s="385"/>
      <c r="GYW115" s="385"/>
      <c r="HCQ115" s="385"/>
      <c r="HDC115" s="385"/>
      <c r="HGW115" s="385"/>
      <c r="HHI115" s="385"/>
      <c r="HLC115" s="385"/>
      <c r="HLO115" s="385"/>
      <c r="HPI115" s="385"/>
      <c r="HPU115" s="385"/>
      <c r="HTO115" s="385"/>
      <c r="HUA115" s="385"/>
      <c r="HXU115" s="385"/>
      <c r="HYG115" s="385"/>
      <c r="ICA115" s="385"/>
      <c r="ICM115" s="385"/>
      <c r="IGG115" s="385"/>
      <c r="IGS115" s="385"/>
      <c r="IKM115" s="385"/>
      <c r="IKY115" s="385"/>
      <c r="IOS115" s="385"/>
      <c r="IPE115" s="385"/>
      <c r="ISY115" s="385"/>
      <c r="ITK115" s="385"/>
      <c r="IXE115" s="385"/>
      <c r="IXQ115" s="385"/>
      <c r="JBK115" s="385"/>
      <c r="JBW115" s="385"/>
      <c r="JFQ115" s="385"/>
      <c r="JGC115" s="385"/>
      <c r="JJW115" s="385"/>
      <c r="JKI115" s="385"/>
      <c r="JOC115" s="385"/>
      <c r="JOO115" s="385"/>
      <c r="JSI115" s="385"/>
      <c r="JSU115" s="385"/>
      <c r="JWO115" s="385"/>
      <c r="JXA115" s="385"/>
      <c r="KAU115" s="385"/>
      <c r="KBG115" s="385"/>
      <c r="KFA115" s="385"/>
      <c r="KFM115" s="385"/>
      <c r="KJG115" s="385"/>
      <c r="KJS115" s="385"/>
      <c r="KNM115" s="385"/>
      <c r="KNY115" s="385"/>
      <c r="KRS115" s="385"/>
      <c r="KSE115" s="385"/>
      <c r="KVY115" s="385"/>
      <c r="KWK115" s="385"/>
      <c r="LAE115" s="385"/>
      <c r="LAQ115" s="385"/>
      <c r="LEK115" s="385"/>
      <c r="LEW115" s="385"/>
      <c r="LIQ115" s="385"/>
      <c r="LJC115" s="385"/>
      <c r="LMW115" s="385"/>
      <c r="LNI115" s="385"/>
      <c r="LRC115" s="385"/>
      <c r="LRO115" s="385"/>
      <c r="LVI115" s="385"/>
      <c r="LVU115" s="385"/>
      <c r="LZO115" s="385"/>
      <c r="MAA115" s="385"/>
      <c r="MDU115" s="385"/>
      <c r="MEG115" s="385"/>
      <c r="MIA115" s="385"/>
      <c r="MIM115" s="385"/>
      <c r="MMG115" s="385"/>
      <c r="MMS115" s="385"/>
      <c r="MQM115" s="385"/>
      <c r="MQY115" s="385"/>
      <c r="MUS115" s="385"/>
      <c r="MVE115" s="385"/>
      <c r="MYY115" s="385"/>
      <c r="MZK115" s="385"/>
      <c r="NDE115" s="385"/>
      <c r="NDQ115" s="385"/>
      <c r="NHK115" s="385"/>
      <c r="NHW115" s="385"/>
      <c r="NLQ115" s="385"/>
      <c r="NMC115" s="385"/>
      <c r="NPW115" s="385"/>
      <c r="NQI115" s="385"/>
      <c r="NUC115" s="385"/>
      <c r="NUO115" s="385"/>
      <c r="NYI115" s="385"/>
      <c r="NYU115" s="385"/>
      <c r="OCO115" s="385"/>
      <c r="ODA115" s="385"/>
      <c r="OGU115" s="385"/>
      <c r="OHG115" s="385"/>
      <c r="OLA115" s="385"/>
      <c r="OLM115" s="385"/>
      <c r="OPG115" s="385"/>
      <c r="OPS115" s="385"/>
      <c r="OTM115" s="385"/>
      <c r="OTY115" s="385"/>
      <c r="OXS115" s="385"/>
      <c r="OYE115" s="385"/>
      <c r="PBY115" s="385"/>
      <c r="PCK115" s="385"/>
      <c r="PGE115" s="385"/>
      <c r="PGQ115" s="385"/>
      <c r="PKK115" s="385"/>
      <c r="PKW115" s="385"/>
    </row>
    <row r="116" spans="113:1005 1103:1995 2093:2985 3083:4085 4183:5075 5173:6065 6163:7165 7263:8155 8253:9145 9243:10233 10245:11125" x14ac:dyDescent="0.25">
      <c r="DI116" s="385"/>
      <c r="DU116" s="385"/>
      <c r="HO116" s="385"/>
      <c r="IA116" s="385"/>
      <c r="LU116" s="385"/>
      <c r="MG116" s="385"/>
      <c r="QA116" s="385"/>
      <c r="QM116" s="385"/>
      <c r="UG116" s="385"/>
      <c r="US116" s="385"/>
      <c r="YM116" s="385"/>
      <c r="YY116" s="385"/>
      <c r="ACS116" s="385"/>
      <c r="ADE116" s="385"/>
      <c r="AGY116" s="385"/>
      <c r="AHK116" s="385"/>
      <c r="ALE116" s="385"/>
      <c r="ALQ116" s="385"/>
      <c r="APK116" s="385"/>
      <c r="APW116" s="385"/>
      <c r="ATQ116" s="385"/>
      <c r="AUC116" s="385"/>
      <c r="AXW116" s="385"/>
      <c r="AYI116" s="385"/>
      <c r="BCC116" s="385"/>
      <c r="BCO116" s="385"/>
      <c r="BGI116" s="385"/>
      <c r="BGU116" s="385"/>
      <c r="BKO116" s="385"/>
      <c r="BLA116" s="385"/>
      <c r="BOU116" s="385"/>
      <c r="BPG116" s="385"/>
      <c r="BTA116" s="385"/>
      <c r="BTM116" s="385"/>
      <c r="BXG116" s="385"/>
      <c r="BXS116" s="385"/>
      <c r="CBM116" s="385"/>
      <c r="CBY116" s="385"/>
      <c r="CFS116" s="385"/>
      <c r="CGE116" s="385"/>
      <c r="CJY116" s="385"/>
      <c r="CKK116" s="385"/>
      <c r="COE116" s="385"/>
      <c r="COQ116" s="385"/>
      <c r="CSK116" s="385"/>
      <c r="CSW116" s="385"/>
      <c r="CWQ116" s="385"/>
      <c r="CXC116" s="385"/>
      <c r="DAW116" s="385"/>
      <c r="DBI116" s="385"/>
      <c r="DFC116" s="385"/>
      <c r="DFO116" s="385"/>
      <c r="DJI116" s="385"/>
      <c r="DJU116" s="385"/>
      <c r="DNO116" s="385"/>
      <c r="DOA116" s="385"/>
      <c r="DRU116" s="385"/>
      <c r="DSG116" s="385"/>
      <c r="DWA116" s="385"/>
      <c r="DWM116" s="385"/>
      <c r="EAG116" s="385"/>
      <c r="EAS116" s="385"/>
      <c r="EEM116" s="385"/>
      <c r="EEY116" s="385"/>
      <c r="EIS116" s="385"/>
      <c r="EJE116" s="385"/>
      <c r="EMY116" s="385"/>
      <c r="ENK116" s="385"/>
      <c r="ERE116" s="385"/>
      <c r="ERQ116" s="385"/>
      <c r="EVK116" s="385"/>
      <c r="EVW116" s="385"/>
      <c r="EZQ116" s="385"/>
      <c r="FAC116" s="385"/>
      <c r="FDW116" s="385"/>
      <c r="FEI116" s="385"/>
      <c r="FIC116" s="385"/>
      <c r="FIO116" s="385"/>
      <c r="FMI116" s="385"/>
      <c r="FMU116" s="385"/>
      <c r="FQO116" s="385"/>
      <c r="FRA116" s="385"/>
      <c r="FUU116" s="385"/>
      <c r="FVG116" s="385"/>
      <c r="FZA116" s="385"/>
      <c r="FZM116" s="385"/>
      <c r="GDG116" s="385"/>
      <c r="GDS116" s="385"/>
      <c r="GHM116" s="385"/>
      <c r="GHY116" s="385"/>
      <c r="GLS116" s="385"/>
      <c r="GME116" s="385"/>
      <c r="GPY116" s="385"/>
      <c r="GQK116" s="385"/>
      <c r="GUE116" s="385"/>
      <c r="GUQ116" s="385"/>
      <c r="GYK116" s="385"/>
      <c r="GYW116" s="385"/>
      <c r="HCQ116" s="385"/>
      <c r="HDC116" s="385"/>
      <c r="HGW116" s="385"/>
      <c r="HHI116" s="385"/>
      <c r="HLC116" s="385"/>
      <c r="HLO116" s="385"/>
      <c r="HPI116" s="385"/>
      <c r="HPU116" s="385"/>
      <c r="HTO116" s="385"/>
      <c r="HUA116" s="385"/>
      <c r="HXU116" s="385"/>
      <c r="HYG116" s="385"/>
      <c r="ICA116" s="385"/>
      <c r="ICM116" s="385"/>
      <c r="IGG116" s="385"/>
      <c r="IGS116" s="385"/>
      <c r="IKM116" s="385"/>
      <c r="IKY116" s="385"/>
      <c r="IOS116" s="385"/>
      <c r="IPE116" s="385"/>
      <c r="ISY116" s="385"/>
      <c r="ITK116" s="385"/>
      <c r="IXE116" s="385"/>
      <c r="IXQ116" s="385"/>
      <c r="JBK116" s="385"/>
      <c r="JBW116" s="385"/>
      <c r="JFQ116" s="385"/>
      <c r="JGC116" s="385"/>
      <c r="JJW116" s="385"/>
      <c r="JKI116" s="385"/>
      <c r="JOC116" s="385"/>
      <c r="JOO116" s="385"/>
      <c r="JSI116" s="385"/>
      <c r="JSU116" s="385"/>
      <c r="JWO116" s="385"/>
      <c r="JXA116" s="385"/>
      <c r="KAU116" s="385"/>
      <c r="KBG116" s="385"/>
      <c r="KFA116" s="385"/>
      <c r="KFM116" s="385"/>
      <c r="KJG116" s="385"/>
      <c r="KJS116" s="385"/>
      <c r="KNM116" s="385"/>
      <c r="KNY116" s="385"/>
      <c r="KRS116" s="385"/>
      <c r="KSE116" s="385"/>
      <c r="KVY116" s="385"/>
      <c r="KWK116" s="385"/>
      <c r="LAE116" s="385"/>
      <c r="LAQ116" s="385"/>
      <c r="LEK116" s="385"/>
      <c r="LEW116" s="385"/>
      <c r="LIQ116" s="385"/>
      <c r="LJC116" s="385"/>
      <c r="LMW116" s="385"/>
      <c r="LNI116" s="385"/>
      <c r="LRC116" s="385"/>
      <c r="LRO116" s="385"/>
      <c r="LVI116" s="385"/>
      <c r="LVU116" s="385"/>
      <c r="LZO116" s="385"/>
      <c r="MAA116" s="385"/>
      <c r="MDU116" s="385"/>
      <c r="MEG116" s="385"/>
      <c r="MIA116" s="385"/>
      <c r="MIM116" s="385"/>
      <c r="MMG116" s="385"/>
      <c r="MMS116" s="385"/>
      <c r="MQM116" s="385"/>
      <c r="MQY116" s="385"/>
      <c r="MUS116" s="385"/>
      <c r="MVE116" s="385"/>
      <c r="MYY116" s="385"/>
      <c r="MZK116" s="385"/>
      <c r="NDE116" s="385"/>
      <c r="NDQ116" s="385"/>
      <c r="NHK116" s="385"/>
      <c r="NHW116" s="385"/>
      <c r="NLQ116" s="385"/>
      <c r="NMC116" s="385"/>
      <c r="NPW116" s="385"/>
      <c r="NQI116" s="385"/>
      <c r="NUC116" s="385"/>
      <c r="NUO116" s="385"/>
      <c r="NYI116" s="385"/>
      <c r="NYU116" s="385"/>
      <c r="OCO116" s="385"/>
      <c r="ODA116" s="385"/>
      <c r="OGU116" s="385"/>
      <c r="OHG116" s="385"/>
      <c r="OLA116" s="385"/>
      <c r="OLM116" s="385"/>
      <c r="OPG116" s="385"/>
      <c r="OPS116" s="385"/>
      <c r="OTM116" s="385"/>
      <c r="OTY116" s="385"/>
      <c r="OXS116" s="385"/>
      <c r="OYE116" s="385"/>
      <c r="PBY116" s="385"/>
      <c r="PCK116" s="385"/>
      <c r="PGE116" s="385"/>
      <c r="PGQ116" s="385"/>
      <c r="PKK116" s="385"/>
      <c r="PKW116" s="385"/>
    </row>
    <row r="117" spans="113:1005 1103:1995 2093:2985 3083:4085 4183:5075 5173:6065 6163:7165 7263:8155 8253:9145 9243:10233 10245:11125" x14ac:dyDescent="0.25">
      <c r="DI117" s="385"/>
      <c r="DU117" s="385"/>
      <c r="HO117" s="385"/>
      <c r="IA117" s="385"/>
      <c r="LU117" s="385"/>
      <c r="MG117" s="385"/>
      <c r="QA117" s="385"/>
      <c r="QM117" s="385"/>
      <c r="UG117" s="385"/>
      <c r="US117" s="385"/>
      <c r="YM117" s="385"/>
      <c r="YY117" s="385"/>
      <c r="ACS117" s="385"/>
      <c r="ADE117" s="385"/>
      <c r="AGY117" s="385"/>
      <c r="AHK117" s="385"/>
      <c r="ALE117" s="385"/>
      <c r="ALQ117" s="385"/>
      <c r="APK117" s="385"/>
      <c r="APW117" s="385"/>
      <c r="ATQ117" s="385"/>
      <c r="AUC117" s="385"/>
      <c r="AXW117" s="385"/>
      <c r="AYI117" s="385"/>
      <c r="BCC117" s="385"/>
      <c r="BCO117" s="385"/>
      <c r="BGI117" s="385"/>
      <c r="BGU117" s="385"/>
      <c r="BKO117" s="385"/>
      <c r="BLA117" s="385"/>
      <c r="BOU117" s="385"/>
      <c r="BPG117" s="385"/>
      <c r="BTA117" s="385"/>
      <c r="BTM117" s="385"/>
      <c r="BXG117" s="385"/>
      <c r="BXS117" s="385"/>
      <c r="CBM117" s="385"/>
      <c r="CBY117" s="385"/>
      <c r="CFS117" s="385"/>
      <c r="CGE117" s="385"/>
      <c r="CJY117" s="385"/>
      <c r="CKK117" s="385"/>
      <c r="COE117" s="385"/>
      <c r="COQ117" s="385"/>
      <c r="CSK117" s="385"/>
      <c r="CSW117" s="385"/>
      <c r="CWQ117" s="385"/>
      <c r="CXC117" s="385"/>
      <c r="DAW117" s="385"/>
      <c r="DBI117" s="385"/>
      <c r="DFC117" s="385"/>
      <c r="DFO117" s="385"/>
      <c r="DJI117" s="385"/>
      <c r="DJU117" s="385"/>
      <c r="DNO117" s="385"/>
      <c r="DOA117" s="385"/>
      <c r="DRU117" s="385"/>
      <c r="DSG117" s="385"/>
      <c r="DWA117" s="385"/>
      <c r="DWM117" s="385"/>
      <c r="EAG117" s="385"/>
      <c r="EAS117" s="385"/>
      <c r="EEM117" s="385"/>
      <c r="EEY117" s="385"/>
      <c r="EIS117" s="385"/>
      <c r="EJE117" s="385"/>
      <c r="EMY117" s="385"/>
      <c r="ENK117" s="385"/>
      <c r="ERE117" s="385"/>
      <c r="ERQ117" s="385"/>
      <c r="EVK117" s="385"/>
      <c r="EVW117" s="385"/>
      <c r="EZQ117" s="385"/>
      <c r="FAC117" s="385"/>
      <c r="FDW117" s="385"/>
      <c r="FEI117" s="385"/>
      <c r="FIC117" s="385"/>
      <c r="FIO117" s="385"/>
      <c r="FMI117" s="385"/>
      <c r="FMU117" s="385"/>
      <c r="FQO117" s="385"/>
      <c r="FRA117" s="385"/>
      <c r="FUU117" s="385"/>
      <c r="FVG117" s="385"/>
      <c r="FZA117" s="385"/>
      <c r="FZM117" s="385"/>
      <c r="GDG117" s="385"/>
      <c r="GDS117" s="385"/>
      <c r="GHM117" s="385"/>
      <c r="GHY117" s="385"/>
      <c r="GLS117" s="385"/>
      <c r="GME117" s="385"/>
      <c r="GPY117" s="385"/>
      <c r="GQK117" s="385"/>
      <c r="GUE117" s="385"/>
      <c r="GUQ117" s="385"/>
      <c r="GYK117" s="385"/>
      <c r="GYW117" s="385"/>
      <c r="HCQ117" s="385"/>
      <c r="HDC117" s="385"/>
      <c r="HGW117" s="385"/>
      <c r="HHI117" s="385"/>
      <c r="HLC117" s="385"/>
      <c r="HLO117" s="385"/>
      <c r="HPI117" s="385"/>
      <c r="HPU117" s="385"/>
      <c r="HTO117" s="385"/>
      <c r="HUA117" s="385"/>
      <c r="HXU117" s="385"/>
      <c r="HYG117" s="385"/>
      <c r="ICA117" s="385"/>
      <c r="ICM117" s="385"/>
      <c r="IGG117" s="385"/>
      <c r="IGS117" s="385"/>
      <c r="IKM117" s="385"/>
      <c r="IKY117" s="385"/>
      <c r="IOS117" s="385"/>
      <c r="IPE117" s="385"/>
      <c r="ISY117" s="385"/>
      <c r="ITK117" s="385"/>
      <c r="IXE117" s="385"/>
      <c r="IXQ117" s="385"/>
      <c r="JBK117" s="385"/>
      <c r="JBW117" s="385"/>
      <c r="JFQ117" s="385"/>
      <c r="JGC117" s="385"/>
      <c r="JJW117" s="385"/>
      <c r="JKI117" s="385"/>
      <c r="JOC117" s="385"/>
      <c r="JOO117" s="385"/>
      <c r="JSI117" s="385"/>
      <c r="JSU117" s="385"/>
      <c r="JWO117" s="385"/>
      <c r="JXA117" s="385"/>
      <c r="KAU117" s="385"/>
      <c r="KBG117" s="385"/>
      <c r="KFA117" s="385"/>
      <c r="KFM117" s="385"/>
      <c r="KJG117" s="385"/>
      <c r="KJS117" s="385"/>
      <c r="KNM117" s="385"/>
      <c r="KNY117" s="385"/>
      <c r="KRS117" s="385"/>
      <c r="KSE117" s="385"/>
      <c r="KVY117" s="385"/>
      <c r="KWK117" s="385"/>
      <c r="LAE117" s="385"/>
      <c r="LAQ117" s="385"/>
      <c r="LEK117" s="385"/>
      <c r="LEW117" s="385"/>
      <c r="LIQ117" s="385"/>
      <c r="LJC117" s="385"/>
      <c r="LMW117" s="385"/>
      <c r="LNI117" s="385"/>
      <c r="LRC117" s="385"/>
      <c r="LRO117" s="385"/>
      <c r="LVI117" s="385"/>
      <c r="LVU117" s="385"/>
      <c r="LZO117" s="385"/>
      <c r="MAA117" s="385"/>
      <c r="MDU117" s="385"/>
      <c r="MEG117" s="385"/>
      <c r="MIA117" s="385"/>
      <c r="MIM117" s="385"/>
      <c r="MMG117" s="385"/>
      <c r="MMS117" s="385"/>
      <c r="MQM117" s="385"/>
      <c r="MQY117" s="385"/>
      <c r="MUS117" s="385"/>
      <c r="MVE117" s="385"/>
      <c r="MYY117" s="385"/>
      <c r="MZK117" s="385"/>
      <c r="NDE117" s="385"/>
      <c r="NDQ117" s="385"/>
      <c r="NHK117" s="385"/>
      <c r="NHW117" s="385"/>
      <c r="NLQ117" s="385"/>
      <c r="NMC117" s="385"/>
      <c r="NPW117" s="385"/>
      <c r="NQI117" s="385"/>
      <c r="NUC117" s="385"/>
      <c r="NUO117" s="385"/>
      <c r="NYI117" s="385"/>
      <c r="NYU117" s="385"/>
      <c r="OCO117" s="385"/>
      <c r="ODA117" s="385"/>
      <c r="OGU117" s="385"/>
      <c r="OHG117" s="385"/>
      <c r="OLA117" s="385"/>
      <c r="OLM117" s="385"/>
      <c r="OPG117" s="385"/>
      <c r="OPS117" s="385"/>
      <c r="OTM117" s="385"/>
      <c r="OTY117" s="385"/>
      <c r="OXS117" s="385"/>
      <c r="OYE117" s="385"/>
      <c r="PBY117" s="385"/>
      <c r="PCK117" s="385"/>
      <c r="PGE117" s="385"/>
      <c r="PGQ117" s="385"/>
      <c r="PKK117" s="385"/>
      <c r="PKW117" s="385"/>
    </row>
    <row r="118" spans="113:1005 1103:1995 2093:2985 3083:4085 4183:5075 5173:6065 6163:7165 7263:8155 8253:9145 9243:10233 10245:11125" x14ac:dyDescent="0.25">
      <c r="DI118" s="385"/>
      <c r="DU118" s="385"/>
      <c r="HO118" s="385"/>
      <c r="IA118" s="385"/>
      <c r="LU118" s="385"/>
      <c r="MG118" s="385"/>
      <c r="QA118" s="385"/>
      <c r="QM118" s="385"/>
      <c r="UG118" s="385"/>
      <c r="US118" s="385"/>
      <c r="YM118" s="385"/>
      <c r="YY118" s="385"/>
      <c r="ACS118" s="385"/>
      <c r="ADE118" s="385"/>
      <c r="AGY118" s="385"/>
      <c r="AHK118" s="385"/>
      <c r="ALE118" s="385"/>
      <c r="ALQ118" s="385"/>
      <c r="APK118" s="385"/>
      <c r="APW118" s="385"/>
      <c r="ATQ118" s="385"/>
      <c r="AUC118" s="385"/>
      <c r="AXW118" s="385"/>
      <c r="AYI118" s="385"/>
      <c r="BCC118" s="385"/>
      <c r="BCO118" s="385"/>
      <c r="BGI118" s="385"/>
      <c r="BGU118" s="385"/>
      <c r="BKO118" s="385"/>
      <c r="BLA118" s="385"/>
      <c r="BOU118" s="385"/>
      <c r="BPG118" s="385"/>
      <c r="BTA118" s="385"/>
      <c r="BTM118" s="385"/>
      <c r="BXG118" s="385"/>
      <c r="BXS118" s="385"/>
      <c r="CBM118" s="385"/>
      <c r="CBY118" s="385"/>
      <c r="CFS118" s="385"/>
      <c r="CGE118" s="385"/>
      <c r="CJY118" s="385"/>
      <c r="CKK118" s="385"/>
      <c r="COE118" s="385"/>
      <c r="COQ118" s="385"/>
      <c r="CSK118" s="385"/>
      <c r="CSW118" s="385"/>
      <c r="CWQ118" s="385"/>
      <c r="CXC118" s="385"/>
      <c r="DAW118" s="385"/>
      <c r="DBI118" s="385"/>
      <c r="DFC118" s="385"/>
      <c r="DFO118" s="385"/>
      <c r="DJI118" s="385"/>
      <c r="DJU118" s="385"/>
      <c r="DNO118" s="385"/>
      <c r="DOA118" s="385"/>
      <c r="DRU118" s="385"/>
      <c r="DSG118" s="385"/>
      <c r="DWA118" s="385"/>
      <c r="DWM118" s="385"/>
      <c r="EAG118" s="385"/>
      <c r="EAS118" s="385"/>
      <c r="EEM118" s="385"/>
      <c r="EEY118" s="385"/>
      <c r="EIS118" s="385"/>
      <c r="EJE118" s="385"/>
      <c r="EMY118" s="385"/>
      <c r="ENK118" s="385"/>
      <c r="ERE118" s="385"/>
      <c r="ERQ118" s="385"/>
      <c r="EVK118" s="385"/>
      <c r="EVW118" s="385"/>
      <c r="EZQ118" s="385"/>
      <c r="FAC118" s="385"/>
      <c r="FDW118" s="385"/>
      <c r="FEI118" s="385"/>
      <c r="FIC118" s="385"/>
      <c r="FIO118" s="385"/>
      <c r="FMI118" s="385"/>
      <c r="FMU118" s="385"/>
      <c r="FQO118" s="385"/>
      <c r="FRA118" s="385"/>
      <c r="FUU118" s="385"/>
      <c r="FVG118" s="385"/>
      <c r="FZA118" s="385"/>
      <c r="FZM118" s="385"/>
      <c r="GDG118" s="385"/>
      <c r="GDS118" s="385"/>
      <c r="GHM118" s="385"/>
      <c r="GHY118" s="385"/>
      <c r="GLS118" s="385"/>
      <c r="GME118" s="385"/>
      <c r="GPY118" s="385"/>
      <c r="GQK118" s="385"/>
      <c r="GUE118" s="385"/>
      <c r="GUQ118" s="385"/>
      <c r="GYK118" s="385"/>
      <c r="GYW118" s="385"/>
      <c r="HCQ118" s="385"/>
      <c r="HDC118" s="385"/>
      <c r="HGW118" s="385"/>
      <c r="HHI118" s="385"/>
      <c r="HLC118" s="385"/>
      <c r="HLO118" s="385"/>
      <c r="HPI118" s="385"/>
      <c r="HPU118" s="385"/>
      <c r="HTO118" s="385"/>
      <c r="HUA118" s="385"/>
      <c r="HXU118" s="385"/>
      <c r="HYG118" s="385"/>
      <c r="ICA118" s="385"/>
      <c r="ICM118" s="385"/>
      <c r="IGG118" s="385"/>
      <c r="IGS118" s="385"/>
      <c r="IKM118" s="385"/>
      <c r="IKY118" s="385"/>
      <c r="IOS118" s="385"/>
      <c r="IPE118" s="385"/>
      <c r="ISY118" s="385"/>
      <c r="ITK118" s="385"/>
      <c r="IXE118" s="385"/>
      <c r="IXQ118" s="385"/>
      <c r="JBK118" s="385"/>
      <c r="JBW118" s="385"/>
      <c r="JFQ118" s="385"/>
      <c r="JGC118" s="385"/>
      <c r="JJW118" s="385"/>
      <c r="JKI118" s="385"/>
      <c r="JOC118" s="385"/>
      <c r="JOO118" s="385"/>
      <c r="JSI118" s="385"/>
      <c r="JSU118" s="385"/>
      <c r="JWO118" s="385"/>
      <c r="JXA118" s="385"/>
      <c r="KAU118" s="385"/>
      <c r="KBG118" s="385"/>
      <c r="KFA118" s="385"/>
      <c r="KFM118" s="385"/>
      <c r="KJG118" s="385"/>
      <c r="KJS118" s="385"/>
      <c r="KNM118" s="385"/>
      <c r="KNY118" s="385"/>
      <c r="KRS118" s="385"/>
      <c r="KSE118" s="385"/>
      <c r="KVY118" s="385"/>
      <c r="KWK118" s="385"/>
      <c r="LAE118" s="385"/>
      <c r="LAQ118" s="385"/>
      <c r="LEK118" s="385"/>
      <c r="LEW118" s="385"/>
      <c r="LIQ118" s="385"/>
      <c r="LJC118" s="385"/>
      <c r="LMW118" s="385"/>
      <c r="LNI118" s="385"/>
      <c r="LRC118" s="385"/>
      <c r="LRO118" s="385"/>
      <c r="LVI118" s="385"/>
      <c r="LVU118" s="385"/>
      <c r="LZO118" s="385"/>
      <c r="MAA118" s="385"/>
      <c r="MDU118" s="385"/>
      <c r="MEG118" s="385"/>
      <c r="MIA118" s="385"/>
      <c r="MIM118" s="385"/>
      <c r="MMG118" s="385"/>
      <c r="MMS118" s="385"/>
      <c r="MQM118" s="385"/>
      <c r="MQY118" s="385"/>
      <c r="MUS118" s="385"/>
      <c r="MVE118" s="385"/>
      <c r="MYY118" s="385"/>
      <c r="MZK118" s="385"/>
      <c r="NDE118" s="385"/>
      <c r="NDQ118" s="385"/>
      <c r="NHK118" s="385"/>
      <c r="NHW118" s="385"/>
      <c r="NLQ118" s="385"/>
      <c r="NMC118" s="385"/>
      <c r="NPW118" s="385"/>
      <c r="NQI118" s="385"/>
      <c r="NUC118" s="385"/>
      <c r="NUO118" s="385"/>
      <c r="NYI118" s="385"/>
      <c r="NYU118" s="385"/>
      <c r="OCO118" s="385"/>
      <c r="ODA118" s="385"/>
      <c r="OGU118" s="385"/>
      <c r="OHG118" s="385"/>
      <c r="OLA118" s="385"/>
      <c r="OLM118" s="385"/>
      <c r="OPG118" s="385"/>
      <c r="OPS118" s="385"/>
      <c r="OTM118" s="385"/>
      <c r="OTY118" s="385"/>
      <c r="OXS118" s="385"/>
      <c r="OYE118" s="385"/>
      <c r="PBY118" s="385"/>
      <c r="PCK118" s="385"/>
      <c r="PGE118" s="385"/>
      <c r="PGQ118" s="385"/>
      <c r="PKK118" s="385"/>
      <c r="PKW118" s="385"/>
    </row>
    <row r="119" spans="113:1005 1103:1995 2093:2985 3083:4085 4183:5075 5173:6065 6163:7165 7263:8155 8253:9145 9243:10233 10245:11125" x14ac:dyDescent="0.25">
      <c r="DI119" s="385"/>
      <c r="DU119" s="385"/>
      <c r="HO119" s="385"/>
      <c r="IA119" s="385"/>
      <c r="LU119" s="385"/>
      <c r="MG119" s="385"/>
      <c r="QA119" s="385"/>
      <c r="QM119" s="385"/>
      <c r="UG119" s="385"/>
      <c r="US119" s="385"/>
      <c r="YM119" s="385"/>
      <c r="YY119" s="385"/>
      <c r="ACS119" s="385"/>
      <c r="ADE119" s="385"/>
      <c r="AGY119" s="385"/>
      <c r="AHK119" s="385"/>
      <c r="ALE119" s="385"/>
      <c r="ALQ119" s="385"/>
      <c r="APK119" s="385"/>
      <c r="APW119" s="385"/>
      <c r="ATQ119" s="385"/>
      <c r="AUC119" s="385"/>
      <c r="AXW119" s="385"/>
      <c r="AYI119" s="385"/>
      <c r="BCC119" s="385"/>
      <c r="BCO119" s="385"/>
      <c r="BGI119" s="385"/>
      <c r="BGU119" s="385"/>
      <c r="BKO119" s="385"/>
      <c r="BLA119" s="385"/>
      <c r="BOU119" s="385"/>
      <c r="BPG119" s="385"/>
      <c r="BTA119" s="385"/>
      <c r="BTM119" s="385"/>
      <c r="BXG119" s="385"/>
      <c r="BXS119" s="385"/>
      <c r="CBM119" s="385"/>
      <c r="CBY119" s="385"/>
      <c r="CFS119" s="385"/>
      <c r="CGE119" s="385"/>
      <c r="CJY119" s="385"/>
      <c r="CKK119" s="385"/>
      <c r="COE119" s="385"/>
      <c r="COQ119" s="385"/>
      <c r="CSK119" s="385"/>
      <c r="CSW119" s="385"/>
      <c r="CWQ119" s="385"/>
      <c r="CXC119" s="385"/>
      <c r="DAW119" s="385"/>
      <c r="DBI119" s="385"/>
      <c r="DFC119" s="385"/>
      <c r="DFO119" s="385"/>
      <c r="DJI119" s="385"/>
      <c r="DJU119" s="385"/>
      <c r="DNO119" s="385"/>
      <c r="DOA119" s="385"/>
      <c r="DRU119" s="385"/>
      <c r="DSG119" s="385"/>
      <c r="DWA119" s="385"/>
      <c r="DWM119" s="385"/>
      <c r="EAG119" s="385"/>
      <c r="EAS119" s="385"/>
      <c r="EEM119" s="385"/>
      <c r="EEY119" s="385"/>
      <c r="EIS119" s="385"/>
      <c r="EJE119" s="385"/>
      <c r="EMY119" s="385"/>
      <c r="ENK119" s="385"/>
      <c r="ERE119" s="385"/>
      <c r="ERQ119" s="385"/>
      <c r="EVK119" s="385"/>
      <c r="EVW119" s="385"/>
      <c r="EZQ119" s="385"/>
      <c r="FAC119" s="385"/>
      <c r="FDW119" s="385"/>
      <c r="FEI119" s="385"/>
      <c r="FIC119" s="385"/>
      <c r="FIO119" s="385"/>
      <c r="FMI119" s="385"/>
      <c r="FMU119" s="385"/>
      <c r="FQO119" s="385"/>
      <c r="FRA119" s="385"/>
      <c r="FUU119" s="385"/>
      <c r="FVG119" s="385"/>
      <c r="FZA119" s="385"/>
      <c r="FZM119" s="385"/>
      <c r="GDG119" s="385"/>
      <c r="GDS119" s="385"/>
      <c r="GHM119" s="385"/>
      <c r="GHY119" s="385"/>
      <c r="GLS119" s="385"/>
      <c r="GME119" s="385"/>
      <c r="GPY119" s="385"/>
      <c r="GQK119" s="385"/>
      <c r="GUE119" s="385"/>
      <c r="GUQ119" s="385"/>
      <c r="GYK119" s="385"/>
      <c r="GYW119" s="385"/>
      <c r="HCQ119" s="385"/>
      <c r="HDC119" s="385"/>
      <c r="HGW119" s="385"/>
      <c r="HHI119" s="385"/>
      <c r="HLC119" s="385"/>
      <c r="HLO119" s="385"/>
      <c r="HPI119" s="385"/>
      <c r="HPU119" s="385"/>
      <c r="HTO119" s="385"/>
      <c r="HUA119" s="385"/>
      <c r="HXU119" s="385"/>
      <c r="HYG119" s="385"/>
      <c r="ICA119" s="385"/>
      <c r="ICM119" s="385"/>
      <c r="IGG119" s="385"/>
      <c r="IGS119" s="385"/>
      <c r="IKM119" s="385"/>
      <c r="IKY119" s="385"/>
      <c r="IOS119" s="385"/>
      <c r="IPE119" s="385"/>
      <c r="ISY119" s="385"/>
      <c r="ITK119" s="385"/>
      <c r="IXE119" s="385"/>
      <c r="IXQ119" s="385"/>
      <c r="JBK119" s="385"/>
      <c r="JBW119" s="385"/>
      <c r="JFQ119" s="385"/>
      <c r="JGC119" s="385"/>
      <c r="JJW119" s="385"/>
      <c r="JKI119" s="385"/>
      <c r="JOC119" s="385"/>
      <c r="JOO119" s="385"/>
      <c r="JSI119" s="385"/>
      <c r="JSU119" s="385"/>
      <c r="JWO119" s="385"/>
      <c r="JXA119" s="385"/>
      <c r="KAU119" s="385"/>
      <c r="KBG119" s="385"/>
      <c r="KFA119" s="385"/>
      <c r="KFM119" s="385"/>
      <c r="KJG119" s="385"/>
      <c r="KJS119" s="385"/>
      <c r="KNM119" s="385"/>
      <c r="KNY119" s="385"/>
      <c r="KRS119" s="385"/>
      <c r="KSE119" s="385"/>
      <c r="KVY119" s="385"/>
      <c r="KWK119" s="385"/>
      <c r="LAE119" s="385"/>
      <c r="LAQ119" s="385"/>
      <c r="LEK119" s="385"/>
      <c r="LEW119" s="385"/>
      <c r="LIQ119" s="385"/>
      <c r="LJC119" s="385"/>
      <c r="LMW119" s="385"/>
      <c r="LNI119" s="385"/>
      <c r="LRC119" s="385"/>
      <c r="LRO119" s="385"/>
      <c r="LVI119" s="385"/>
      <c r="LVU119" s="385"/>
      <c r="LZO119" s="385"/>
      <c r="MAA119" s="385"/>
      <c r="MDU119" s="385"/>
      <c r="MEG119" s="385"/>
      <c r="MIA119" s="385"/>
      <c r="MIM119" s="385"/>
      <c r="MMG119" s="385"/>
      <c r="MMS119" s="385"/>
      <c r="MQM119" s="385"/>
      <c r="MQY119" s="385"/>
      <c r="MUS119" s="385"/>
      <c r="MVE119" s="385"/>
      <c r="MYY119" s="385"/>
      <c r="MZK119" s="385"/>
      <c r="NDE119" s="385"/>
      <c r="NDQ119" s="385"/>
      <c r="NHK119" s="385"/>
      <c r="NHW119" s="385"/>
      <c r="NLQ119" s="385"/>
      <c r="NMC119" s="385"/>
      <c r="NPW119" s="385"/>
      <c r="NQI119" s="385"/>
      <c r="NUC119" s="385"/>
      <c r="NUO119" s="385"/>
      <c r="NYI119" s="385"/>
      <c r="NYU119" s="385"/>
      <c r="OCO119" s="385"/>
      <c r="ODA119" s="385"/>
      <c r="OGU119" s="385"/>
      <c r="OHG119" s="385"/>
      <c r="OLA119" s="385"/>
      <c r="OLM119" s="385"/>
      <c r="OPG119" s="385"/>
      <c r="OPS119" s="385"/>
      <c r="OTM119" s="385"/>
      <c r="OTY119" s="385"/>
      <c r="OXS119" s="385"/>
      <c r="OYE119" s="385"/>
      <c r="PBY119" s="385"/>
      <c r="PCK119" s="385"/>
      <c r="PGE119" s="385"/>
      <c r="PGQ119" s="385"/>
      <c r="PKK119" s="385"/>
      <c r="PKW119" s="385"/>
    </row>
    <row r="120" spans="113:1005 1103:1995 2093:2985 3083:4085 4183:5075 5173:6065 6163:7165 7263:8155 8253:9145 9243:10233 10245:11125" x14ac:dyDescent="0.25">
      <c r="DI120" s="385"/>
      <c r="DU120" s="385"/>
      <c r="HO120" s="385"/>
      <c r="IA120" s="385"/>
      <c r="LU120" s="385"/>
      <c r="MG120" s="385"/>
      <c r="QA120" s="385"/>
      <c r="QM120" s="385"/>
      <c r="UG120" s="385"/>
      <c r="US120" s="385"/>
      <c r="YM120" s="385"/>
      <c r="YY120" s="385"/>
      <c r="ACS120" s="385"/>
      <c r="ADE120" s="385"/>
      <c r="AGY120" s="385"/>
      <c r="AHK120" s="385"/>
      <c r="ALE120" s="385"/>
      <c r="ALQ120" s="385"/>
      <c r="APK120" s="385"/>
      <c r="APW120" s="385"/>
      <c r="ATQ120" s="385"/>
      <c r="AUC120" s="385"/>
      <c r="AXW120" s="385"/>
      <c r="AYI120" s="385"/>
      <c r="BCC120" s="385"/>
      <c r="BCO120" s="385"/>
      <c r="BGI120" s="385"/>
      <c r="BGU120" s="385"/>
      <c r="BKO120" s="385"/>
      <c r="BLA120" s="385"/>
      <c r="BOU120" s="385"/>
      <c r="BPG120" s="385"/>
      <c r="BTA120" s="385"/>
      <c r="BTM120" s="385"/>
      <c r="BXG120" s="385"/>
      <c r="BXS120" s="385"/>
      <c r="CBM120" s="385"/>
      <c r="CBY120" s="385"/>
      <c r="CFS120" s="385"/>
      <c r="CGE120" s="385"/>
      <c r="CJY120" s="385"/>
      <c r="CKK120" s="385"/>
      <c r="COE120" s="385"/>
      <c r="COQ120" s="385"/>
      <c r="CSK120" s="385"/>
      <c r="CSW120" s="385"/>
      <c r="CWQ120" s="385"/>
      <c r="CXC120" s="385"/>
      <c r="DAW120" s="385"/>
      <c r="DBI120" s="385"/>
      <c r="DFC120" s="385"/>
      <c r="DFO120" s="385"/>
      <c r="DJI120" s="385"/>
      <c r="DJU120" s="385"/>
      <c r="DNO120" s="385"/>
      <c r="DOA120" s="385"/>
      <c r="DRU120" s="385"/>
      <c r="DSG120" s="385"/>
      <c r="DWA120" s="385"/>
      <c r="DWM120" s="385"/>
      <c r="EAG120" s="385"/>
      <c r="EAS120" s="385"/>
      <c r="EEM120" s="385"/>
      <c r="EEY120" s="385"/>
      <c r="EIS120" s="385"/>
      <c r="EJE120" s="385"/>
      <c r="EMY120" s="385"/>
      <c r="ENK120" s="385"/>
      <c r="ERE120" s="385"/>
      <c r="ERQ120" s="385"/>
      <c r="EVK120" s="385"/>
      <c r="EVW120" s="385"/>
      <c r="EZQ120" s="385"/>
      <c r="FAC120" s="385"/>
      <c r="FDW120" s="385"/>
      <c r="FEI120" s="385"/>
      <c r="FIC120" s="385"/>
      <c r="FIO120" s="385"/>
      <c r="FMI120" s="385"/>
      <c r="FMU120" s="385"/>
      <c r="FQO120" s="385"/>
      <c r="FRA120" s="385"/>
      <c r="FUU120" s="385"/>
      <c r="FVG120" s="385"/>
      <c r="FZA120" s="385"/>
      <c r="FZM120" s="385"/>
      <c r="GDG120" s="385"/>
      <c r="GDS120" s="385"/>
      <c r="GHM120" s="385"/>
      <c r="GHY120" s="385"/>
      <c r="GLS120" s="385"/>
      <c r="GME120" s="385"/>
      <c r="GPY120" s="385"/>
      <c r="GQK120" s="385"/>
      <c r="GUE120" s="385"/>
      <c r="GUQ120" s="385"/>
      <c r="GYK120" s="385"/>
      <c r="GYW120" s="385"/>
      <c r="HCQ120" s="385"/>
      <c r="HDC120" s="385"/>
      <c r="HGW120" s="385"/>
      <c r="HHI120" s="385"/>
      <c r="HLC120" s="385"/>
      <c r="HLO120" s="385"/>
      <c r="HPI120" s="385"/>
      <c r="HPU120" s="385"/>
      <c r="HTO120" s="385"/>
      <c r="HUA120" s="385"/>
      <c r="HXU120" s="385"/>
      <c r="HYG120" s="385"/>
      <c r="ICA120" s="385"/>
      <c r="ICM120" s="385"/>
      <c r="IGG120" s="385"/>
      <c r="IGS120" s="385"/>
      <c r="IKM120" s="385"/>
      <c r="IKY120" s="385"/>
      <c r="IOS120" s="385"/>
      <c r="IPE120" s="385"/>
      <c r="ISY120" s="385"/>
      <c r="ITK120" s="385"/>
      <c r="IXE120" s="385"/>
      <c r="IXQ120" s="385"/>
      <c r="JBK120" s="385"/>
      <c r="JBW120" s="385"/>
      <c r="JFQ120" s="385"/>
      <c r="JGC120" s="385"/>
      <c r="JJW120" s="385"/>
      <c r="JKI120" s="385"/>
      <c r="JOC120" s="385"/>
      <c r="JOO120" s="385"/>
      <c r="JSI120" s="385"/>
      <c r="JSU120" s="385"/>
      <c r="JWO120" s="385"/>
      <c r="JXA120" s="385"/>
      <c r="KAU120" s="385"/>
      <c r="KBG120" s="385"/>
      <c r="KFA120" s="385"/>
      <c r="KFM120" s="385"/>
      <c r="KJG120" s="385"/>
      <c r="KJS120" s="385"/>
      <c r="KNM120" s="385"/>
      <c r="KNY120" s="385"/>
      <c r="KRS120" s="385"/>
      <c r="KSE120" s="385"/>
      <c r="KVY120" s="385"/>
      <c r="KWK120" s="385"/>
      <c r="LAE120" s="385"/>
      <c r="LAQ120" s="385"/>
      <c r="LEK120" s="385"/>
      <c r="LEW120" s="385"/>
      <c r="LIQ120" s="385"/>
      <c r="LJC120" s="385"/>
      <c r="LMW120" s="385"/>
      <c r="LNI120" s="385"/>
      <c r="LRC120" s="385"/>
      <c r="LRO120" s="385"/>
      <c r="LVI120" s="385"/>
      <c r="LVU120" s="385"/>
      <c r="LZO120" s="385"/>
      <c r="MAA120" s="385"/>
      <c r="MDU120" s="385"/>
      <c r="MEG120" s="385"/>
      <c r="MIA120" s="385"/>
      <c r="MIM120" s="385"/>
      <c r="MMG120" s="385"/>
      <c r="MMS120" s="385"/>
      <c r="MQM120" s="385"/>
      <c r="MQY120" s="385"/>
      <c r="MUS120" s="385"/>
      <c r="MVE120" s="385"/>
      <c r="MYY120" s="385"/>
      <c r="MZK120" s="385"/>
      <c r="NDE120" s="385"/>
      <c r="NDQ120" s="385"/>
      <c r="NHK120" s="385"/>
      <c r="NHW120" s="385"/>
      <c r="NLQ120" s="385"/>
      <c r="NMC120" s="385"/>
      <c r="NPW120" s="385"/>
      <c r="NQI120" s="385"/>
      <c r="NUC120" s="385"/>
      <c r="NUO120" s="385"/>
      <c r="NYI120" s="385"/>
      <c r="NYU120" s="385"/>
      <c r="OCO120" s="385"/>
      <c r="ODA120" s="385"/>
      <c r="OGU120" s="385"/>
      <c r="OHG120" s="385"/>
      <c r="OLA120" s="385"/>
      <c r="OLM120" s="385"/>
      <c r="OPG120" s="385"/>
      <c r="OPS120" s="385"/>
      <c r="OTM120" s="385"/>
      <c r="OTY120" s="385"/>
      <c r="OXS120" s="385"/>
      <c r="OYE120" s="385"/>
      <c r="PBY120" s="385"/>
      <c r="PCK120" s="385"/>
      <c r="PGE120" s="385"/>
      <c r="PGQ120" s="385"/>
      <c r="PKK120" s="385"/>
      <c r="PKW120" s="385"/>
    </row>
    <row r="121" spans="113:1005 1103:1995 2093:2985 3083:4085 4183:5075 5173:6065 6163:7165 7263:8155 8253:9145 9243:10233 10245:11125" x14ac:dyDescent="0.25">
      <c r="DI121" s="385"/>
      <c r="DU121" s="385"/>
      <c r="HO121" s="385"/>
      <c r="IA121" s="385"/>
      <c r="LU121" s="385"/>
      <c r="MG121" s="385"/>
      <c r="QA121" s="385"/>
      <c r="QM121" s="385"/>
      <c r="UG121" s="385"/>
      <c r="US121" s="385"/>
      <c r="YM121" s="385"/>
      <c r="YY121" s="385"/>
      <c r="ACS121" s="385"/>
      <c r="ADE121" s="385"/>
      <c r="AGY121" s="385"/>
      <c r="AHK121" s="385"/>
      <c r="ALE121" s="385"/>
      <c r="ALQ121" s="385"/>
      <c r="APK121" s="385"/>
      <c r="APW121" s="385"/>
      <c r="ATQ121" s="385"/>
      <c r="AUC121" s="385"/>
      <c r="AXW121" s="385"/>
      <c r="AYI121" s="385"/>
      <c r="BCC121" s="385"/>
      <c r="BCO121" s="385"/>
      <c r="BGI121" s="385"/>
      <c r="BGU121" s="385"/>
      <c r="BKO121" s="385"/>
      <c r="BLA121" s="385"/>
      <c r="BOU121" s="385"/>
      <c r="BPG121" s="385"/>
      <c r="BTA121" s="385"/>
      <c r="BTM121" s="385"/>
      <c r="BXG121" s="385"/>
      <c r="BXS121" s="385"/>
      <c r="CBM121" s="385"/>
      <c r="CBY121" s="385"/>
      <c r="CFS121" s="385"/>
      <c r="CGE121" s="385"/>
      <c r="CJY121" s="385"/>
      <c r="CKK121" s="385"/>
      <c r="COE121" s="385"/>
      <c r="COQ121" s="385"/>
      <c r="CSK121" s="385"/>
      <c r="CSW121" s="385"/>
      <c r="CWQ121" s="385"/>
      <c r="CXC121" s="385"/>
      <c r="DAW121" s="385"/>
      <c r="DBI121" s="385"/>
      <c r="DFC121" s="385"/>
      <c r="DFO121" s="385"/>
      <c r="DJI121" s="385"/>
      <c r="DJU121" s="385"/>
      <c r="DNO121" s="385"/>
      <c r="DOA121" s="385"/>
      <c r="DRU121" s="385"/>
      <c r="DSG121" s="385"/>
      <c r="DWA121" s="385"/>
      <c r="DWM121" s="385"/>
      <c r="EAG121" s="385"/>
      <c r="EAS121" s="385"/>
      <c r="EEM121" s="385"/>
      <c r="EEY121" s="385"/>
      <c r="EIS121" s="385"/>
      <c r="EJE121" s="385"/>
      <c r="EMY121" s="385"/>
      <c r="ENK121" s="385"/>
      <c r="ERE121" s="385"/>
      <c r="ERQ121" s="385"/>
      <c r="EVK121" s="385"/>
      <c r="EVW121" s="385"/>
      <c r="EZQ121" s="385"/>
      <c r="FAC121" s="385"/>
      <c r="FDW121" s="385"/>
      <c r="FEI121" s="385"/>
      <c r="FIC121" s="385"/>
      <c r="FIO121" s="385"/>
      <c r="FMI121" s="385"/>
      <c r="FMU121" s="385"/>
      <c r="FQO121" s="385"/>
      <c r="FRA121" s="385"/>
      <c r="FUU121" s="385"/>
      <c r="FVG121" s="385"/>
      <c r="FZA121" s="385"/>
      <c r="FZM121" s="385"/>
      <c r="GDG121" s="385"/>
      <c r="GDS121" s="385"/>
      <c r="GHM121" s="385"/>
      <c r="GHY121" s="385"/>
      <c r="GLS121" s="385"/>
      <c r="GME121" s="385"/>
      <c r="GPY121" s="385"/>
      <c r="GQK121" s="385"/>
      <c r="GUE121" s="385"/>
      <c r="GUQ121" s="385"/>
      <c r="GYK121" s="385"/>
      <c r="GYW121" s="385"/>
      <c r="HCQ121" s="385"/>
      <c r="HDC121" s="385"/>
      <c r="HGW121" s="385"/>
      <c r="HHI121" s="385"/>
      <c r="HLC121" s="385"/>
      <c r="HLO121" s="385"/>
      <c r="HPI121" s="385"/>
      <c r="HPU121" s="385"/>
      <c r="HTO121" s="385"/>
      <c r="HUA121" s="385"/>
      <c r="HXU121" s="385"/>
      <c r="HYG121" s="385"/>
      <c r="ICA121" s="385"/>
      <c r="ICM121" s="385"/>
      <c r="IGG121" s="385"/>
      <c r="IGS121" s="385"/>
      <c r="IKM121" s="385"/>
      <c r="IKY121" s="385"/>
      <c r="IOS121" s="385"/>
      <c r="IPE121" s="385"/>
      <c r="ISY121" s="385"/>
      <c r="ITK121" s="385"/>
      <c r="IXE121" s="385"/>
      <c r="IXQ121" s="385"/>
      <c r="JBK121" s="385"/>
      <c r="JBW121" s="385"/>
      <c r="JFQ121" s="385"/>
      <c r="JGC121" s="385"/>
      <c r="JJW121" s="385"/>
      <c r="JKI121" s="385"/>
      <c r="JOC121" s="385"/>
      <c r="JOO121" s="385"/>
      <c r="JSI121" s="385"/>
      <c r="JSU121" s="385"/>
      <c r="JWO121" s="385"/>
      <c r="JXA121" s="385"/>
      <c r="KAU121" s="385"/>
      <c r="KBG121" s="385"/>
      <c r="KFA121" s="385"/>
      <c r="KFM121" s="385"/>
      <c r="KJG121" s="385"/>
      <c r="KJS121" s="385"/>
      <c r="KNM121" s="385"/>
      <c r="KNY121" s="385"/>
      <c r="KRS121" s="385"/>
      <c r="KSE121" s="385"/>
      <c r="KVY121" s="385"/>
      <c r="KWK121" s="385"/>
      <c r="LAE121" s="385"/>
      <c r="LAQ121" s="385"/>
      <c r="LEK121" s="385"/>
      <c r="LEW121" s="385"/>
      <c r="LIQ121" s="385"/>
      <c r="LJC121" s="385"/>
      <c r="LMW121" s="385"/>
      <c r="LNI121" s="385"/>
      <c r="LRC121" s="385"/>
      <c r="LRO121" s="385"/>
      <c r="LVI121" s="385"/>
      <c r="LVU121" s="385"/>
      <c r="LZO121" s="385"/>
      <c r="MAA121" s="385"/>
      <c r="MDU121" s="385"/>
      <c r="MEG121" s="385"/>
      <c r="MIA121" s="385"/>
      <c r="MIM121" s="385"/>
      <c r="MMG121" s="385"/>
      <c r="MMS121" s="385"/>
      <c r="MQM121" s="385"/>
      <c r="MQY121" s="385"/>
      <c r="MUS121" s="385"/>
      <c r="MVE121" s="385"/>
      <c r="MYY121" s="385"/>
      <c r="MZK121" s="385"/>
      <c r="NDE121" s="385"/>
      <c r="NDQ121" s="385"/>
      <c r="NHK121" s="385"/>
      <c r="NHW121" s="385"/>
      <c r="NLQ121" s="385"/>
      <c r="NMC121" s="385"/>
      <c r="NPW121" s="385"/>
      <c r="NQI121" s="385"/>
      <c r="NUC121" s="385"/>
      <c r="NUO121" s="385"/>
      <c r="NYI121" s="385"/>
      <c r="NYU121" s="385"/>
      <c r="OCO121" s="385"/>
      <c r="ODA121" s="385"/>
      <c r="OGU121" s="385"/>
      <c r="OHG121" s="385"/>
      <c r="OLA121" s="385"/>
      <c r="OLM121" s="385"/>
      <c r="OPG121" s="385"/>
      <c r="OPS121" s="385"/>
      <c r="OTM121" s="385"/>
      <c r="OTY121" s="385"/>
      <c r="OXS121" s="385"/>
      <c r="OYE121" s="385"/>
      <c r="PBY121" s="385"/>
      <c r="PCK121" s="385"/>
      <c r="PGE121" s="385"/>
      <c r="PGQ121" s="385"/>
      <c r="PKK121" s="385"/>
      <c r="PKW121" s="385"/>
    </row>
    <row r="122" spans="113:1005 1103:1995 2093:2985 3083:4085 4183:5075 5173:6065 6163:7165 7263:8155 8253:9145 9243:10233 10245:11125" x14ac:dyDescent="0.25">
      <c r="DI122" s="385"/>
      <c r="DU122" s="385"/>
      <c r="HO122" s="385"/>
      <c r="IA122" s="385"/>
      <c r="LU122" s="385"/>
      <c r="MG122" s="385"/>
      <c r="QA122" s="385"/>
      <c r="QM122" s="385"/>
      <c r="UG122" s="385"/>
      <c r="US122" s="385"/>
      <c r="YM122" s="385"/>
      <c r="YY122" s="385"/>
      <c r="ACS122" s="385"/>
      <c r="ADE122" s="385"/>
      <c r="AGY122" s="385"/>
      <c r="AHK122" s="385"/>
      <c r="ALE122" s="385"/>
      <c r="ALQ122" s="385"/>
      <c r="APK122" s="385"/>
      <c r="APW122" s="385"/>
      <c r="ATQ122" s="385"/>
      <c r="AUC122" s="385"/>
      <c r="AXW122" s="385"/>
      <c r="AYI122" s="385"/>
      <c r="BCC122" s="385"/>
      <c r="BCO122" s="385"/>
      <c r="BGI122" s="385"/>
      <c r="BGU122" s="385"/>
      <c r="BKO122" s="385"/>
      <c r="BLA122" s="385"/>
      <c r="BOU122" s="385"/>
      <c r="BPG122" s="385"/>
      <c r="BTA122" s="385"/>
      <c r="BTM122" s="385"/>
      <c r="BXG122" s="385"/>
      <c r="BXS122" s="385"/>
      <c r="CBM122" s="385"/>
      <c r="CBY122" s="385"/>
      <c r="CFS122" s="385"/>
      <c r="CGE122" s="385"/>
      <c r="CJY122" s="385"/>
      <c r="CKK122" s="385"/>
      <c r="COE122" s="385"/>
      <c r="COQ122" s="385"/>
      <c r="CSK122" s="385"/>
      <c r="CSW122" s="385"/>
      <c r="CWQ122" s="385"/>
      <c r="CXC122" s="385"/>
      <c r="DAW122" s="385"/>
      <c r="DBI122" s="385"/>
      <c r="DFC122" s="385"/>
      <c r="DFO122" s="385"/>
      <c r="DJI122" s="385"/>
      <c r="DJU122" s="385"/>
      <c r="DNO122" s="385"/>
      <c r="DOA122" s="385"/>
      <c r="DRU122" s="385"/>
      <c r="DSG122" s="385"/>
      <c r="DWA122" s="385"/>
      <c r="DWM122" s="385"/>
      <c r="EAG122" s="385"/>
      <c r="EAS122" s="385"/>
      <c r="EEM122" s="385"/>
      <c r="EEY122" s="385"/>
      <c r="EIS122" s="385"/>
      <c r="EJE122" s="385"/>
      <c r="EMY122" s="385"/>
      <c r="ENK122" s="385"/>
      <c r="ERE122" s="385"/>
      <c r="ERQ122" s="385"/>
      <c r="EVK122" s="385"/>
      <c r="EVW122" s="385"/>
      <c r="EZQ122" s="385"/>
      <c r="FAC122" s="385"/>
      <c r="FDW122" s="385"/>
      <c r="FEI122" s="385"/>
      <c r="FIC122" s="385"/>
      <c r="FIO122" s="385"/>
      <c r="FMI122" s="385"/>
      <c r="FMU122" s="385"/>
      <c r="FQO122" s="385"/>
      <c r="FRA122" s="385"/>
      <c r="FUU122" s="385"/>
      <c r="FVG122" s="385"/>
      <c r="FZA122" s="385"/>
      <c r="FZM122" s="385"/>
      <c r="GDG122" s="385"/>
      <c r="GDS122" s="385"/>
      <c r="GHM122" s="385"/>
      <c r="GHY122" s="385"/>
      <c r="GLS122" s="385"/>
      <c r="GME122" s="385"/>
      <c r="GPY122" s="385"/>
      <c r="GQK122" s="385"/>
      <c r="GUE122" s="385"/>
      <c r="GUQ122" s="385"/>
      <c r="GYK122" s="385"/>
      <c r="GYW122" s="385"/>
      <c r="HCQ122" s="385"/>
      <c r="HDC122" s="385"/>
      <c r="HGW122" s="385"/>
      <c r="HHI122" s="385"/>
      <c r="HLC122" s="385"/>
      <c r="HLO122" s="385"/>
      <c r="HPI122" s="385"/>
      <c r="HPU122" s="385"/>
      <c r="HTO122" s="385"/>
      <c r="HUA122" s="385"/>
      <c r="HXU122" s="385"/>
      <c r="HYG122" s="385"/>
      <c r="ICA122" s="385"/>
      <c r="ICM122" s="385"/>
      <c r="IGG122" s="385"/>
      <c r="IGS122" s="385"/>
      <c r="IKM122" s="385"/>
      <c r="IKY122" s="385"/>
      <c r="IOS122" s="385"/>
      <c r="IPE122" s="385"/>
      <c r="ISY122" s="385"/>
      <c r="ITK122" s="385"/>
      <c r="IXE122" s="385"/>
      <c r="IXQ122" s="385"/>
      <c r="JBK122" s="385"/>
      <c r="JBW122" s="385"/>
      <c r="JFQ122" s="385"/>
      <c r="JGC122" s="385"/>
      <c r="JJW122" s="385"/>
      <c r="JKI122" s="385"/>
      <c r="JOC122" s="385"/>
      <c r="JOO122" s="385"/>
      <c r="JSI122" s="385"/>
      <c r="JSU122" s="385"/>
      <c r="JWO122" s="385"/>
      <c r="JXA122" s="385"/>
      <c r="KAU122" s="385"/>
      <c r="KBG122" s="385"/>
      <c r="KFA122" s="385"/>
      <c r="KFM122" s="385"/>
      <c r="KJG122" s="385"/>
      <c r="KJS122" s="385"/>
      <c r="KNM122" s="385"/>
      <c r="KNY122" s="385"/>
      <c r="KRS122" s="385"/>
      <c r="KSE122" s="385"/>
      <c r="KVY122" s="385"/>
      <c r="KWK122" s="385"/>
      <c r="LAE122" s="385"/>
      <c r="LAQ122" s="385"/>
      <c r="LEK122" s="385"/>
      <c r="LEW122" s="385"/>
      <c r="LIQ122" s="385"/>
      <c r="LJC122" s="385"/>
      <c r="LMW122" s="385"/>
      <c r="LNI122" s="385"/>
      <c r="LRC122" s="385"/>
      <c r="LRO122" s="385"/>
      <c r="LVI122" s="385"/>
      <c r="LVU122" s="385"/>
      <c r="LZO122" s="385"/>
      <c r="MAA122" s="385"/>
      <c r="MDU122" s="385"/>
      <c r="MEG122" s="385"/>
      <c r="MIA122" s="385"/>
      <c r="MIM122" s="385"/>
      <c r="MMG122" s="385"/>
      <c r="MMS122" s="385"/>
      <c r="MQM122" s="385"/>
      <c r="MQY122" s="385"/>
      <c r="MUS122" s="385"/>
      <c r="MVE122" s="385"/>
      <c r="MYY122" s="385"/>
      <c r="MZK122" s="385"/>
      <c r="NDE122" s="385"/>
      <c r="NDQ122" s="385"/>
      <c r="NHK122" s="385"/>
      <c r="NHW122" s="385"/>
      <c r="NLQ122" s="385"/>
      <c r="NMC122" s="385"/>
      <c r="NPW122" s="385"/>
      <c r="NQI122" s="385"/>
      <c r="NUC122" s="385"/>
      <c r="NUO122" s="385"/>
      <c r="NYI122" s="385"/>
      <c r="NYU122" s="385"/>
      <c r="OCO122" s="385"/>
      <c r="ODA122" s="385"/>
      <c r="OGU122" s="385"/>
      <c r="OHG122" s="385"/>
      <c r="OLA122" s="385"/>
      <c r="OLM122" s="385"/>
      <c r="OPG122" s="385"/>
      <c r="OPS122" s="385"/>
      <c r="OTM122" s="385"/>
      <c r="OTY122" s="385"/>
      <c r="OXS122" s="385"/>
      <c r="OYE122" s="385"/>
      <c r="PBY122" s="385"/>
      <c r="PCK122" s="385"/>
      <c r="PGE122" s="385"/>
      <c r="PGQ122" s="385"/>
      <c r="PKK122" s="385"/>
      <c r="PKW122" s="385"/>
    </row>
    <row r="123" spans="113:1005 1103:1995 2093:2985 3083:4085 4183:5075 5173:6065 6163:7165 7263:8155 8253:9145 9243:10233 10245:11125" x14ac:dyDescent="0.25">
      <c r="DI123" s="385"/>
      <c r="DU123" s="385"/>
      <c r="HO123" s="385"/>
      <c r="IA123" s="385"/>
      <c r="LU123" s="385"/>
      <c r="MG123" s="385"/>
      <c r="QA123" s="385"/>
      <c r="QM123" s="385"/>
      <c r="UG123" s="385"/>
      <c r="US123" s="385"/>
      <c r="YM123" s="385"/>
      <c r="YY123" s="385"/>
      <c r="ACS123" s="385"/>
      <c r="ADE123" s="385"/>
      <c r="AGY123" s="385"/>
      <c r="AHK123" s="385"/>
      <c r="ALE123" s="385"/>
      <c r="ALQ123" s="385"/>
      <c r="APK123" s="385"/>
      <c r="APW123" s="385"/>
      <c r="ATQ123" s="385"/>
      <c r="AUC123" s="385"/>
      <c r="AXW123" s="385"/>
      <c r="AYI123" s="385"/>
      <c r="BCC123" s="385"/>
      <c r="BCO123" s="385"/>
      <c r="BGI123" s="385"/>
      <c r="BGU123" s="385"/>
      <c r="BKO123" s="385"/>
      <c r="BLA123" s="385"/>
      <c r="BOU123" s="385"/>
      <c r="BPG123" s="385"/>
      <c r="BTA123" s="385"/>
      <c r="BTM123" s="385"/>
      <c r="BXG123" s="385"/>
      <c r="BXS123" s="385"/>
      <c r="CBM123" s="385"/>
      <c r="CBY123" s="385"/>
      <c r="CFS123" s="385"/>
      <c r="CGE123" s="385"/>
      <c r="CJY123" s="385"/>
      <c r="CKK123" s="385"/>
      <c r="COE123" s="385"/>
      <c r="COQ123" s="385"/>
      <c r="CSK123" s="385"/>
      <c r="CSW123" s="385"/>
      <c r="CWQ123" s="385"/>
      <c r="CXC123" s="385"/>
      <c r="DAW123" s="385"/>
      <c r="DBI123" s="385"/>
      <c r="DFC123" s="385"/>
      <c r="DFO123" s="385"/>
      <c r="DJI123" s="385"/>
      <c r="DJU123" s="385"/>
      <c r="DNO123" s="385"/>
      <c r="DOA123" s="385"/>
      <c r="DRU123" s="385"/>
      <c r="DSG123" s="385"/>
      <c r="DWA123" s="385"/>
      <c r="DWM123" s="385"/>
      <c r="EAG123" s="385"/>
      <c r="EAS123" s="385"/>
      <c r="EEM123" s="385"/>
      <c r="EEY123" s="385"/>
      <c r="EIS123" s="385"/>
      <c r="EJE123" s="385"/>
      <c r="EMY123" s="385"/>
      <c r="ENK123" s="385"/>
      <c r="ERE123" s="385"/>
      <c r="ERQ123" s="385"/>
      <c r="EVK123" s="385"/>
      <c r="EVW123" s="385"/>
      <c r="EZQ123" s="385"/>
      <c r="FAC123" s="385"/>
      <c r="FDW123" s="385"/>
      <c r="FEI123" s="385"/>
      <c r="FIC123" s="385"/>
      <c r="FIO123" s="385"/>
      <c r="FMI123" s="385"/>
      <c r="FMU123" s="385"/>
      <c r="FQO123" s="385"/>
      <c r="FRA123" s="385"/>
      <c r="FUU123" s="385"/>
      <c r="FVG123" s="385"/>
      <c r="FZA123" s="385"/>
      <c r="FZM123" s="385"/>
      <c r="GDG123" s="385"/>
      <c r="GDS123" s="385"/>
      <c r="GHM123" s="385"/>
      <c r="GHY123" s="385"/>
      <c r="GLS123" s="385"/>
      <c r="GME123" s="385"/>
      <c r="GPY123" s="385"/>
      <c r="GQK123" s="385"/>
      <c r="GUE123" s="385"/>
      <c r="GUQ123" s="385"/>
      <c r="GYK123" s="385"/>
      <c r="GYW123" s="385"/>
      <c r="HCQ123" s="385"/>
      <c r="HDC123" s="385"/>
      <c r="HGW123" s="385"/>
      <c r="HHI123" s="385"/>
      <c r="HLC123" s="385"/>
      <c r="HLO123" s="385"/>
      <c r="HPI123" s="385"/>
      <c r="HPU123" s="385"/>
      <c r="HTO123" s="385"/>
      <c r="HUA123" s="385"/>
      <c r="HXU123" s="385"/>
      <c r="HYG123" s="385"/>
      <c r="ICA123" s="385"/>
      <c r="ICM123" s="385"/>
      <c r="IGG123" s="385"/>
      <c r="IGS123" s="385"/>
      <c r="IKM123" s="385"/>
      <c r="IKY123" s="385"/>
      <c r="IOS123" s="385"/>
      <c r="IPE123" s="385"/>
      <c r="ISY123" s="385"/>
      <c r="ITK123" s="385"/>
      <c r="IXE123" s="385"/>
      <c r="IXQ123" s="385"/>
      <c r="JBK123" s="385"/>
      <c r="JBW123" s="385"/>
      <c r="JFQ123" s="385"/>
      <c r="JGC123" s="385"/>
      <c r="JJW123" s="385"/>
      <c r="JKI123" s="385"/>
      <c r="JOC123" s="385"/>
      <c r="JOO123" s="385"/>
      <c r="JSI123" s="385"/>
      <c r="JSU123" s="385"/>
      <c r="JWO123" s="385"/>
      <c r="JXA123" s="385"/>
      <c r="KAU123" s="385"/>
      <c r="KBG123" s="385"/>
      <c r="KFA123" s="385"/>
      <c r="KFM123" s="385"/>
      <c r="KJG123" s="385"/>
      <c r="KJS123" s="385"/>
      <c r="KNM123" s="385"/>
      <c r="KNY123" s="385"/>
      <c r="KRS123" s="385"/>
      <c r="KSE123" s="385"/>
      <c r="KVY123" s="385"/>
      <c r="KWK123" s="385"/>
      <c r="LAE123" s="385"/>
      <c r="LAQ123" s="385"/>
      <c r="LEK123" s="385"/>
      <c r="LEW123" s="385"/>
      <c r="LIQ123" s="385"/>
      <c r="LJC123" s="385"/>
      <c r="LMW123" s="385"/>
      <c r="LNI123" s="385"/>
      <c r="LRC123" s="385"/>
      <c r="LRO123" s="385"/>
      <c r="LVI123" s="385"/>
      <c r="LVU123" s="385"/>
      <c r="LZO123" s="385"/>
      <c r="MAA123" s="385"/>
      <c r="MDU123" s="385"/>
      <c r="MEG123" s="385"/>
      <c r="MIA123" s="385"/>
      <c r="MIM123" s="385"/>
      <c r="MMG123" s="385"/>
      <c r="MMS123" s="385"/>
      <c r="MQM123" s="385"/>
      <c r="MQY123" s="385"/>
      <c r="MUS123" s="385"/>
      <c r="MVE123" s="385"/>
      <c r="MYY123" s="385"/>
      <c r="MZK123" s="385"/>
      <c r="NDE123" s="385"/>
      <c r="NDQ123" s="385"/>
      <c r="NHK123" s="385"/>
      <c r="NHW123" s="385"/>
      <c r="NLQ123" s="385"/>
      <c r="NMC123" s="385"/>
      <c r="NPW123" s="385"/>
      <c r="NQI123" s="385"/>
      <c r="NUC123" s="385"/>
      <c r="NUO123" s="385"/>
      <c r="NYI123" s="385"/>
      <c r="NYU123" s="385"/>
      <c r="OCO123" s="385"/>
      <c r="ODA123" s="385"/>
      <c r="OGU123" s="385"/>
      <c r="OHG123" s="385"/>
      <c r="OLA123" s="385"/>
      <c r="OLM123" s="385"/>
      <c r="OPG123" s="385"/>
      <c r="OPS123" s="385"/>
      <c r="OTM123" s="385"/>
      <c r="OTY123" s="385"/>
      <c r="OXS123" s="385"/>
      <c r="OYE123" s="385"/>
      <c r="PBY123" s="385"/>
      <c r="PCK123" s="385"/>
      <c r="PGE123" s="385"/>
      <c r="PGQ123" s="385"/>
      <c r="PKK123" s="385"/>
      <c r="PKW123" s="385"/>
    </row>
    <row r="124" spans="113:1005 1103:1995 2093:2985 3083:4085 4183:5075 5173:6065 6163:7165 7263:8155 8253:9145 9243:10233 10245:11125" x14ac:dyDescent="0.25">
      <c r="DI124" s="385"/>
      <c r="DU124" s="385"/>
      <c r="HO124" s="385"/>
      <c r="IA124" s="385"/>
      <c r="LU124" s="385"/>
      <c r="MG124" s="385"/>
      <c r="QA124" s="385"/>
      <c r="QM124" s="385"/>
      <c r="UG124" s="385"/>
      <c r="US124" s="385"/>
      <c r="YM124" s="385"/>
      <c r="YY124" s="385"/>
      <c r="ACS124" s="385"/>
      <c r="ADE124" s="385"/>
      <c r="AGY124" s="385"/>
      <c r="AHK124" s="385"/>
      <c r="ALE124" s="385"/>
      <c r="ALQ124" s="385"/>
      <c r="APK124" s="385"/>
      <c r="APW124" s="385"/>
      <c r="ATQ124" s="385"/>
      <c r="AUC124" s="385"/>
      <c r="AXW124" s="385"/>
      <c r="AYI124" s="385"/>
      <c r="BCC124" s="385"/>
      <c r="BCO124" s="385"/>
      <c r="BGI124" s="385"/>
      <c r="BGU124" s="385"/>
      <c r="BKO124" s="385"/>
      <c r="BLA124" s="385"/>
      <c r="BOU124" s="385"/>
      <c r="BPG124" s="385"/>
      <c r="BTA124" s="385"/>
      <c r="BTM124" s="385"/>
      <c r="BXG124" s="385"/>
      <c r="BXS124" s="385"/>
      <c r="CBM124" s="385"/>
      <c r="CBY124" s="385"/>
      <c r="CFS124" s="385"/>
      <c r="CGE124" s="385"/>
      <c r="CJY124" s="385"/>
      <c r="CKK124" s="385"/>
      <c r="COE124" s="385"/>
      <c r="COQ124" s="385"/>
      <c r="CSK124" s="385"/>
      <c r="CSW124" s="385"/>
      <c r="CWQ124" s="385"/>
      <c r="CXC124" s="385"/>
      <c r="DAW124" s="385"/>
      <c r="DBI124" s="385"/>
      <c r="DFC124" s="385"/>
      <c r="DFO124" s="385"/>
      <c r="DJI124" s="385"/>
      <c r="DJU124" s="385"/>
      <c r="DNO124" s="385"/>
      <c r="DOA124" s="385"/>
      <c r="DRU124" s="385"/>
      <c r="DSG124" s="385"/>
      <c r="DWA124" s="385"/>
      <c r="DWM124" s="385"/>
      <c r="EAG124" s="385"/>
      <c r="EAS124" s="385"/>
      <c r="EEM124" s="385"/>
      <c r="EEY124" s="385"/>
      <c r="EIS124" s="385"/>
      <c r="EJE124" s="385"/>
      <c r="EMY124" s="385"/>
      <c r="ENK124" s="385"/>
      <c r="ERE124" s="385"/>
      <c r="ERQ124" s="385"/>
      <c r="EVK124" s="385"/>
      <c r="EVW124" s="385"/>
      <c r="EZQ124" s="385"/>
      <c r="FAC124" s="385"/>
      <c r="FDW124" s="385"/>
      <c r="FEI124" s="385"/>
      <c r="FIC124" s="385"/>
      <c r="FIO124" s="385"/>
      <c r="FMI124" s="385"/>
      <c r="FMU124" s="385"/>
      <c r="FQO124" s="385"/>
      <c r="FRA124" s="385"/>
      <c r="FUU124" s="385"/>
      <c r="FVG124" s="385"/>
      <c r="FZA124" s="385"/>
      <c r="FZM124" s="385"/>
      <c r="GDG124" s="385"/>
      <c r="GDS124" s="385"/>
      <c r="GHM124" s="385"/>
      <c r="GHY124" s="385"/>
      <c r="GLS124" s="385"/>
      <c r="GME124" s="385"/>
      <c r="GPY124" s="385"/>
      <c r="GQK124" s="385"/>
      <c r="GUE124" s="385"/>
      <c r="GUQ124" s="385"/>
      <c r="GYK124" s="385"/>
      <c r="GYW124" s="385"/>
      <c r="HCQ124" s="385"/>
      <c r="HDC124" s="385"/>
      <c r="HGW124" s="385"/>
      <c r="HHI124" s="385"/>
      <c r="HLC124" s="385"/>
      <c r="HLO124" s="385"/>
      <c r="HPI124" s="385"/>
      <c r="HPU124" s="385"/>
      <c r="HTO124" s="385"/>
      <c r="HUA124" s="385"/>
      <c r="HXU124" s="385"/>
      <c r="HYG124" s="385"/>
      <c r="ICA124" s="385"/>
      <c r="ICM124" s="385"/>
      <c r="IGG124" s="385"/>
      <c r="IGS124" s="385"/>
      <c r="IKM124" s="385"/>
      <c r="IKY124" s="385"/>
      <c r="IOS124" s="385"/>
      <c r="IPE124" s="385"/>
      <c r="ISY124" s="385"/>
      <c r="ITK124" s="385"/>
      <c r="IXE124" s="385"/>
      <c r="IXQ124" s="385"/>
      <c r="JBK124" s="385"/>
      <c r="JBW124" s="385"/>
      <c r="JFQ124" s="385"/>
      <c r="JGC124" s="385"/>
      <c r="JJW124" s="385"/>
      <c r="JKI124" s="385"/>
      <c r="JOC124" s="385"/>
      <c r="JOO124" s="385"/>
      <c r="JSI124" s="385"/>
      <c r="JSU124" s="385"/>
      <c r="JWO124" s="385"/>
      <c r="JXA124" s="385"/>
      <c r="KAU124" s="385"/>
      <c r="KBG124" s="385"/>
      <c r="KFA124" s="385"/>
      <c r="KFM124" s="385"/>
      <c r="KJG124" s="385"/>
      <c r="KJS124" s="385"/>
      <c r="KNM124" s="385"/>
      <c r="KNY124" s="385"/>
      <c r="KRS124" s="385"/>
      <c r="KSE124" s="385"/>
      <c r="KVY124" s="385"/>
      <c r="KWK124" s="385"/>
      <c r="LAE124" s="385"/>
      <c r="LAQ124" s="385"/>
      <c r="LEK124" s="385"/>
      <c r="LEW124" s="385"/>
      <c r="LIQ124" s="385"/>
      <c r="LJC124" s="385"/>
      <c r="LMW124" s="385"/>
      <c r="LNI124" s="385"/>
      <c r="LRC124" s="385"/>
      <c r="LRO124" s="385"/>
      <c r="LVI124" s="385"/>
      <c r="LVU124" s="385"/>
      <c r="LZO124" s="385"/>
      <c r="MAA124" s="385"/>
      <c r="MDU124" s="385"/>
      <c r="MEG124" s="385"/>
      <c r="MIA124" s="385"/>
      <c r="MIM124" s="385"/>
      <c r="MMG124" s="385"/>
      <c r="MMS124" s="385"/>
      <c r="MQM124" s="385"/>
      <c r="MQY124" s="385"/>
      <c r="MUS124" s="385"/>
      <c r="MVE124" s="385"/>
      <c r="MYY124" s="385"/>
      <c r="MZK124" s="385"/>
      <c r="NDE124" s="385"/>
      <c r="NDQ124" s="385"/>
      <c r="NHK124" s="385"/>
      <c r="NHW124" s="385"/>
      <c r="NLQ124" s="385"/>
      <c r="NMC124" s="385"/>
      <c r="NPW124" s="385"/>
      <c r="NQI124" s="385"/>
      <c r="NUC124" s="385"/>
      <c r="NUO124" s="385"/>
      <c r="NYI124" s="385"/>
      <c r="NYU124" s="385"/>
      <c r="OCO124" s="385"/>
      <c r="ODA124" s="385"/>
      <c r="OGU124" s="385"/>
      <c r="OHG124" s="385"/>
      <c r="OLA124" s="385"/>
      <c r="OLM124" s="385"/>
      <c r="OPG124" s="385"/>
      <c r="OPS124" s="385"/>
      <c r="OTM124" s="385"/>
      <c r="OTY124" s="385"/>
      <c r="OXS124" s="385"/>
      <c r="OYE124" s="385"/>
      <c r="PBY124" s="385"/>
      <c r="PCK124" s="385"/>
      <c r="PGE124" s="385"/>
      <c r="PGQ124" s="385"/>
      <c r="PKK124" s="385"/>
      <c r="PKW124" s="385"/>
    </row>
    <row r="125" spans="113:1005 1103:1995 2093:2985 3083:4085 4183:5075 5173:6065 6163:7165 7263:8155 8253:9145 9243:10233 10245:11125" x14ac:dyDescent="0.25">
      <c r="DI125" s="385"/>
      <c r="DU125" s="385"/>
      <c r="HO125" s="385"/>
      <c r="IA125" s="385"/>
      <c r="LU125" s="385"/>
      <c r="MG125" s="385"/>
      <c r="QA125" s="385"/>
      <c r="QM125" s="385"/>
      <c r="UG125" s="385"/>
      <c r="US125" s="385"/>
      <c r="YM125" s="385"/>
      <c r="YY125" s="385"/>
      <c r="ACS125" s="385"/>
      <c r="ADE125" s="385"/>
      <c r="AGY125" s="385"/>
      <c r="AHK125" s="385"/>
      <c r="ALE125" s="385"/>
      <c r="ALQ125" s="385"/>
      <c r="APK125" s="385"/>
      <c r="APW125" s="385"/>
      <c r="ATQ125" s="385"/>
      <c r="AUC125" s="385"/>
      <c r="AXW125" s="385"/>
      <c r="AYI125" s="385"/>
      <c r="BCC125" s="385"/>
      <c r="BCO125" s="385"/>
      <c r="BGI125" s="385"/>
      <c r="BGU125" s="385"/>
      <c r="BKO125" s="385"/>
      <c r="BLA125" s="385"/>
      <c r="BOU125" s="385"/>
      <c r="BPG125" s="385"/>
      <c r="BTA125" s="385"/>
      <c r="BTM125" s="385"/>
      <c r="BXG125" s="385"/>
      <c r="BXS125" s="385"/>
      <c r="CBM125" s="385"/>
      <c r="CBY125" s="385"/>
      <c r="CFS125" s="385"/>
      <c r="CGE125" s="385"/>
      <c r="CJY125" s="385"/>
      <c r="CKK125" s="385"/>
      <c r="COE125" s="385"/>
      <c r="COQ125" s="385"/>
      <c r="CSK125" s="385"/>
      <c r="CSW125" s="385"/>
      <c r="CWQ125" s="385"/>
      <c r="CXC125" s="385"/>
      <c r="DAW125" s="385"/>
      <c r="DBI125" s="385"/>
      <c r="DFC125" s="385"/>
      <c r="DFO125" s="385"/>
      <c r="DJI125" s="385"/>
      <c r="DJU125" s="385"/>
      <c r="DNO125" s="385"/>
      <c r="DOA125" s="385"/>
      <c r="DRU125" s="385"/>
      <c r="DSG125" s="385"/>
      <c r="DWA125" s="385"/>
      <c r="DWM125" s="385"/>
      <c r="EAG125" s="385"/>
      <c r="EAS125" s="385"/>
      <c r="EEM125" s="385"/>
      <c r="EEY125" s="385"/>
      <c r="EIS125" s="385"/>
      <c r="EJE125" s="385"/>
      <c r="EMY125" s="385"/>
      <c r="ENK125" s="385"/>
      <c r="ERE125" s="385"/>
      <c r="ERQ125" s="385"/>
      <c r="EVK125" s="385"/>
      <c r="EVW125" s="385"/>
      <c r="EZQ125" s="385"/>
      <c r="FAC125" s="385"/>
      <c r="FDW125" s="385"/>
      <c r="FEI125" s="385"/>
      <c r="FIC125" s="385"/>
      <c r="FIO125" s="385"/>
      <c r="FMI125" s="385"/>
      <c r="FMU125" s="385"/>
      <c r="FQO125" s="385"/>
      <c r="FRA125" s="385"/>
      <c r="FUU125" s="385"/>
      <c r="FVG125" s="385"/>
      <c r="FZA125" s="385"/>
      <c r="FZM125" s="385"/>
      <c r="GDG125" s="385"/>
      <c r="GDS125" s="385"/>
      <c r="GHM125" s="385"/>
      <c r="GHY125" s="385"/>
      <c r="GLS125" s="385"/>
      <c r="GME125" s="385"/>
      <c r="GPY125" s="385"/>
      <c r="GQK125" s="385"/>
      <c r="GUE125" s="385"/>
      <c r="GUQ125" s="385"/>
      <c r="GYK125" s="385"/>
      <c r="GYW125" s="385"/>
      <c r="HCQ125" s="385"/>
      <c r="HDC125" s="385"/>
      <c r="HGW125" s="385"/>
      <c r="HHI125" s="385"/>
      <c r="HLC125" s="385"/>
      <c r="HLO125" s="385"/>
      <c r="HPI125" s="385"/>
      <c r="HPU125" s="385"/>
      <c r="HTO125" s="385"/>
      <c r="HUA125" s="385"/>
      <c r="HXU125" s="385"/>
      <c r="HYG125" s="385"/>
      <c r="ICA125" s="385"/>
      <c r="ICM125" s="385"/>
      <c r="IGG125" s="385"/>
      <c r="IGS125" s="385"/>
      <c r="IKM125" s="385"/>
      <c r="IKY125" s="385"/>
      <c r="IOS125" s="385"/>
      <c r="IPE125" s="385"/>
      <c r="ISY125" s="385"/>
      <c r="ITK125" s="385"/>
      <c r="IXE125" s="385"/>
      <c r="IXQ125" s="385"/>
      <c r="JBK125" s="385"/>
      <c r="JBW125" s="385"/>
      <c r="JFQ125" s="385"/>
      <c r="JGC125" s="385"/>
      <c r="JJW125" s="385"/>
      <c r="JKI125" s="385"/>
      <c r="JOC125" s="385"/>
      <c r="JOO125" s="385"/>
      <c r="JSI125" s="385"/>
      <c r="JSU125" s="385"/>
      <c r="JWO125" s="385"/>
      <c r="JXA125" s="385"/>
      <c r="KAU125" s="385"/>
      <c r="KBG125" s="385"/>
      <c r="KFA125" s="385"/>
      <c r="KFM125" s="385"/>
      <c r="KJG125" s="385"/>
      <c r="KJS125" s="385"/>
      <c r="KNM125" s="385"/>
      <c r="KNY125" s="385"/>
      <c r="KRS125" s="385"/>
      <c r="KSE125" s="385"/>
      <c r="KVY125" s="385"/>
      <c r="KWK125" s="385"/>
      <c r="LAE125" s="385"/>
      <c r="LAQ125" s="385"/>
      <c r="LEK125" s="385"/>
      <c r="LEW125" s="385"/>
      <c r="LIQ125" s="385"/>
      <c r="LJC125" s="385"/>
      <c r="LMW125" s="385"/>
      <c r="LNI125" s="385"/>
      <c r="LRC125" s="385"/>
      <c r="LRO125" s="385"/>
      <c r="LVI125" s="385"/>
      <c r="LVU125" s="385"/>
      <c r="LZO125" s="385"/>
      <c r="MAA125" s="385"/>
      <c r="MDU125" s="385"/>
      <c r="MEG125" s="385"/>
      <c r="MIA125" s="385"/>
      <c r="MIM125" s="385"/>
      <c r="MMG125" s="385"/>
      <c r="MMS125" s="385"/>
      <c r="MQM125" s="385"/>
      <c r="MQY125" s="385"/>
      <c r="MUS125" s="385"/>
      <c r="MVE125" s="385"/>
      <c r="MYY125" s="385"/>
      <c r="MZK125" s="385"/>
      <c r="NDE125" s="385"/>
      <c r="NDQ125" s="385"/>
      <c r="NHK125" s="385"/>
      <c r="NHW125" s="385"/>
      <c r="NLQ125" s="385"/>
      <c r="NMC125" s="385"/>
      <c r="NPW125" s="385"/>
      <c r="NQI125" s="385"/>
      <c r="NUC125" s="385"/>
      <c r="NUO125" s="385"/>
      <c r="NYI125" s="385"/>
      <c r="NYU125" s="385"/>
      <c r="OCO125" s="385"/>
      <c r="ODA125" s="385"/>
      <c r="OGU125" s="385"/>
      <c r="OHG125" s="385"/>
      <c r="OLA125" s="385"/>
      <c r="OLM125" s="385"/>
      <c r="OPG125" s="385"/>
      <c r="OPS125" s="385"/>
      <c r="OTM125" s="385"/>
      <c r="OTY125" s="385"/>
      <c r="OXS125" s="385"/>
      <c r="OYE125" s="385"/>
      <c r="PBY125" s="385"/>
      <c r="PCK125" s="385"/>
      <c r="PGE125" s="385"/>
      <c r="PGQ125" s="385"/>
      <c r="PKK125" s="385"/>
      <c r="PKW125" s="385"/>
    </row>
    <row r="126" spans="113:1005 1103:1995 2093:2985 3083:4085 4183:5075 5173:6065 6163:7165 7263:8155 8253:9145 9243:10233 10245:11125" x14ac:dyDescent="0.25">
      <c r="DI126" s="385"/>
      <c r="DU126" s="385"/>
      <c r="HO126" s="385"/>
      <c r="IA126" s="385"/>
      <c r="LU126" s="385"/>
      <c r="MG126" s="385"/>
      <c r="QA126" s="385"/>
      <c r="QM126" s="385"/>
      <c r="UG126" s="385"/>
      <c r="US126" s="385"/>
      <c r="YM126" s="385"/>
      <c r="YY126" s="385"/>
      <c r="ACS126" s="385"/>
      <c r="ADE126" s="385"/>
      <c r="AGY126" s="385"/>
      <c r="AHK126" s="385"/>
      <c r="ALE126" s="385"/>
      <c r="ALQ126" s="385"/>
      <c r="APK126" s="385"/>
      <c r="APW126" s="385"/>
      <c r="ATQ126" s="385"/>
      <c r="AUC126" s="385"/>
      <c r="AXW126" s="385"/>
      <c r="AYI126" s="385"/>
      <c r="BCC126" s="385"/>
      <c r="BCO126" s="385"/>
      <c r="BGI126" s="385"/>
      <c r="BGU126" s="385"/>
      <c r="BKO126" s="385"/>
      <c r="BLA126" s="385"/>
      <c r="BOU126" s="385"/>
      <c r="BPG126" s="385"/>
      <c r="BTA126" s="385"/>
      <c r="BTM126" s="385"/>
      <c r="BXG126" s="385"/>
      <c r="BXS126" s="385"/>
      <c r="CBM126" s="385"/>
      <c r="CBY126" s="385"/>
      <c r="CFS126" s="385"/>
      <c r="CGE126" s="385"/>
      <c r="CJY126" s="385"/>
      <c r="CKK126" s="385"/>
      <c r="COE126" s="385"/>
      <c r="COQ126" s="385"/>
      <c r="CSK126" s="385"/>
      <c r="CSW126" s="385"/>
      <c r="CWQ126" s="385"/>
      <c r="CXC126" s="385"/>
      <c r="DAW126" s="385"/>
      <c r="DBI126" s="385"/>
      <c r="DFC126" s="385"/>
      <c r="DFO126" s="385"/>
      <c r="DJI126" s="385"/>
      <c r="DJU126" s="385"/>
      <c r="DNO126" s="385"/>
      <c r="DOA126" s="385"/>
      <c r="DRU126" s="385"/>
      <c r="DSG126" s="385"/>
      <c r="DWA126" s="385"/>
      <c r="DWM126" s="385"/>
      <c r="EAG126" s="385"/>
      <c r="EAS126" s="385"/>
      <c r="EEM126" s="385"/>
      <c r="EEY126" s="385"/>
      <c r="EIS126" s="385"/>
      <c r="EJE126" s="385"/>
      <c r="EMY126" s="385"/>
      <c r="ENK126" s="385"/>
      <c r="ERE126" s="385"/>
      <c r="ERQ126" s="385"/>
      <c r="EVK126" s="385"/>
      <c r="EVW126" s="385"/>
      <c r="EZQ126" s="385"/>
      <c r="FAC126" s="385"/>
      <c r="FDW126" s="385"/>
      <c r="FEI126" s="385"/>
      <c r="FIC126" s="385"/>
      <c r="FIO126" s="385"/>
      <c r="FMI126" s="385"/>
      <c r="FMU126" s="385"/>
      <c r="FQO126" s="385"/>
      <c r="FRA126" s="385"/>
      <c r="FUU126" s="385"/>
      <c r="FVG126" s="385"/>
      <c r="FZA126" s="385"/>
      <c r="FZM126" s="385"/>
      <c r="GDG126" s="385"/>
      <c r="GDS126" s="385"/>
      <c r="GHM126" s="385"/>
      <c r="GHY126" s="385"/>
      <c r="GLS126" s="385"/>
      <c r="GME126" s="385"/>
      <c r="GPY126" s="385"/>
      <c r="GQK126" s="385"/>
      <c r="GUE126" s="385"/>
      <c r="GUQ126" s="385"/>
      <c r="GYK126" s="385"/>
      <c r="GYW126" s="385"/>
      <c r="HCQ126" s="385"/>
      <c r="HDC126" s="385"/>
      <c r="HGW126" s="385"/>
      <c r="HHI126" s="385"/>
      <c r="HLC126" s="385"/>
      <c r="HLO126" s="385"/>
      <c r="HPI126" s="385"/>
      <c r="HPU126" s="385"/>
      <c r="HTO126" s="385"/>
      <c r="HUA126" s="385"/>
      <c r="HXU126" s="385"/>
      <c r="HYG126" s="385"/>
      <c r="ICA126" s="385"/>
      <c r="ICM126" s="385"/>
      <c r="IGG126" s="385"/>
      <c r="IGS126" s="385"/>
      <c r="IKM126" s="385"/>
      <c r="IKY126" s="385"/>
      <c r="IOS126" s="385"/>
      <c r="IPE126" s="385"/>
      <c r="ISY126" s="385"/>
      <c r="ITK126" s="385"/>
      <c r="IXE126" s="385"/>
      <c r="IXQ126" s="385"/>
      <c r="JBK126" s="385"/>
      <c r="JBW126" s="385"/>
      <c r="JFQ126" s="385"/>
      <c r="JGC126" s="385"/>
      <c r="JJW126" s="385"/>
      <c r="JKI126" s="385"/>
      <c r="JOC126" s="385"/>
      <c r="JOO126" s="385"/>
      <c r="JSI126" s="385"/>
      <c r="JSU126" s="385"/>
      <c r="JWO126" s="385"/>
      <c r="JXA126" s="385"/>
      <c r="KAU126" s="385"/>
      <c r="KBG126" s="385"/>
      <c r="KFA126" s="385"/>
      <c r="KFM126" s="385"/>
      <c r="KJG126" s="385"/>
      <c r="KJS126" s="385"/>
      <c r="KNM126" s="385"/>
      <c r="KNY126" s="385"/>
      <c r="KRS126" s="385"/>
      <c r="KSE126" s="385"/>
      <c r="KVY126" s="385"/>
      <c r="KWK126" s="385"/>
      <c r="LAE126" s="385"/>
      <c r="LAQ126" s="385"/>
      <c r="LEK126" s="385"/>
      <c r="LEW126" s="385"/>
      <c r="LIQ126" s="385"/>
      <c r="LJC126" s="385"/>
      <c r="LMW126" s="385"/>
      <c r="LNI126" s="385"/>
      <c r="LRC126" s="385"/>
      <c r="LRO126" s="385"/>
      <c r="LVI126" s="385"/>
      <c r="LVU126" s="385"/>
      <c r="LZO126" s="385"/>
      <c r="MAA126" s="385"/>
      <c r="MDU126" s="385"/>
      <c r="MEG126" s="385"/>
      <c r="MIA126" s="385"/>
      <c r="MIM126" s="385"/>
      <c r="MMG126" s="385"/>
      <c r="MMS126" s="385"/>
      <c r="MQM126" s="385"/>
      <c r="MQY126" s="385"/>
      <c r="MUS126" s="385"/>
      <c r="MVE126" s="385"/>
      <c r="MYY126" s="385"/>
      <c r="MZK126" s="385"/>
      <c r="NDE126" s="385"/>
      <c r="NDQ126" s="385"/>
      <c r="NHK126" s="385"/>
      <c r="NHW126" s="385"/>
      <c r="NLQ126" s="385"/>
      <c r="NMC126" s="385"/>
      <c r="NPW126" s="385"/>
      <c r="NQI126" s="385"/>
      <c r="NUC126" s="385"/>
      <c r="NUO126" s="385"/>
      <c r="NYI126" s="385"/>
      <c r="NYU126" s="385"/>
      <c r="OCO126" s="385"/>
      <c r="ODA126" s="385"/>
      <c r="OGU126" s="385"/>
      <c r="OHG126" s="385"/>
      <c r="OLA126" s="385"/>
      <c r="OLM126" s="385"/>
      <c r="OPG126" s="385"/>
      <c r="OPS126" s="385"/>
      <c r="OTM126" s="385"/>
      <c r="OTY126" s="385"/>
      <c r="OXS126" s="385"/>
      <c r="OYE126" s="385"/>
      <c r="PBY126" s="385"/>
      <c r="PCK126" s="385"/>
      <c r="PGE126" s="385"/>
      <c r="PGQ126" s="385"/>
      <c r="PKK126" s="385"/>
      <c r="PKW126" s="385"/>
    </row>
    <row r="127" spans="113:1005 1103:1995 2093:2985 3083:4085 4183:5075 5173:6065 6163:7165 7263:8155 8253:9145 9243:10233 10245:11125" x14ac:dyDescent="0.25">
      <c r="DI127" s="385"/>
      <c r="DU127" s="385"/>
      <c r="HO127" s="385"/>
      <c r="IA127" s="385"/>
      <c r="LU127" s="385"/>
      <c r="MG127" s="385"/>
      <c r="QA127" s="385"/>
      <c r="QM127" s="385"/>
      <c r="UG127" s="385"/>
      <c r="US127" s="385"/>
      <c r="YM127" s="385"/>
      <c r="YY127" s="385"/>
      <c r="ACS127" s="385"/>
      <c r="ADE127" s="385"/>
      <c r="AGY127" s="385"/>
      <c r="AHK127" s="385"/>
      <c r="ALE127" s="385"/>
      <c r="ALQ127" s="385"/>
      <c r="APK127" s="385"/>
      <c r="APW127" s="385"/>
      <c r="ATQ127" s="385"/>
      <c r="AUC127" s="385"/>
      <c r="AXW127" s="385"/>
      <c r="AYI127" s="385"/>
      <c r="BCC127" s="385"/>
      <c r="BCO127" s="385"/>
      <c r="BGI127" s="385"/>
      <c r="BGU127" s="385"/>
      <c r="BKO127" s="385"/>
      <c r="BLA127" s="385"/>
      <c r="BOU127" s="385"/>
      <c r="BPG127" s="385"/>
      <c r="BTA127" s="385"/>
      <c r="BTM127" s="385"/>
      <c r="BXG127" s="385"/>
      <c r="BXS127" s="385"/>
      <c r="CBM127" s="385"/>
      <c r="CBY127" s="385"/>
      <c r="CFS127" s="385"/>
      <c r="CGE127" s="385"/>
      <c r="CJY127" s="385"/>
      <c r="CKK127" s="385"/>
      <c r="COE127" s="385"/>
      <c r="COQ127" s="385"/>
      <c r="CSK127" s="385"/>
      <c r="CSW127" s="385"/>
      <c r="CWQ127" s="385"/>
      <c r="CXC127" s="385"/>
      <c r="DAW127" s="385"/>
      <c r="DBI127" s="385"/>
      <c r="DFC127" s="385"/>
      <c r="DFO127" s="385"/>
      <c r="DJI127" s="385"/>
      <c r="DJU127" s="385"/>
      <c r="DNO127" s="385"/>
      <c r="DOA127" s="385"/>
      <c r="DRU127" s="385"/>
      <c r="DSG127" s="385"/>
      <c r="DWA127" s="385"/>
      <c r="DWM127" s="385"/>
      <c r="EAG127" s="385"/>
      <c r="EAS127" s="385"/>
      <c r="EEM127" s="385"/>
      <c r="EEY127" s="385"/>
      <c r="EIS127" s="385"/>
      <c r="EJE127" s="385"/>
      <c r="EMY127" s="385"/>
      <c r="ENK127" s="385"/>
      <c r="ERE127" s="385"/>
      <c r="ERQ127" s="385"/>
      <c r="EVK127" s="385"/>
      <c r="EVW127" s="385"/>
      <c r="EZQ127" s="385"/>
      <c r="FAC127" s="385"/>
      <c r="FDW127" s="385"/>
      <c r="FEI127" s="385"/>
      <c r="FIC127" s="385"/>
      <c r="FIO127" s="385"/>
      <c r="FMI127" s="385"/>
      <c r="FMU127" s="385"/>
      <c r="FQO127" s="385"/>
      <c r="FRA127" s="385"/>
      <c r="FUU127" s="385"/>
      <c r="FVG127" s="385"/>
      <c r="FZA127" s="385"/>
      <c r="FZM127" s="385"/>
      <c r="GDG127" s="385"/>
      <c r="GDS127" s="385"/>
      <c r="GHM127" s="385"/>
      <c r="GHY127" s="385"/>
      <c r="GLS127" s="385"/>
      <c r="GME127" s="385"/>
      <c r="GPY127" s="385"/>
      <c r="GQK127" s="385"/>
      <c r="GUE127" s="385"/>
      <c r="GUQ127" s="385"/>
      <c r="GYK127" s="385"/>
      <c r="GYW127" s="385"/>
      <c r="HCQ127" s="385"/>
      <c r="HDC127" s="385"/>
      <c r="HGW127" s="385"/>
      <c r="HHI127" s="385"/>
      <c r="HLC127" s="385"/>
      <c r="HLO127" s="385"/>
      <c r="HPI127" s="385"/>
      <c r="HPU127" s="385"/>
      <c r="HTO127" s="385"/>
      <c r="HUA127" s="385"/>
      <c r="HXU127" s="385"/>
      <c r="HYG127" s="385"/>
      <c r="ICA127" s="385"/>
      <c r="ICM127" s="385"/>
      <c r="IGG127" s="385"/>
      <c r="IGS127" s="385"/>
      <c r="IKM127" s="385"/>
      <c r="IKY127" s="385"/>
      <c r="IOS127" s="385"/>
      <c r="IPE127" s="385"/>
      <c r="ISY127" s="385"/>
      <c r="ITK127" s="385"/>
      <c r="IXE127" s="385"/>
      <c r="IXQ127" s="385"/>
      <c r="JBK127" s="385"/>
      <c r="JBW127" s="385"/>
      <c r="JFQ127" s="385"/>
      <c r="JGC127" s="385"/>
      <c r="JJW127" s="385"/>
      <c r="JKI127" s="385"/>
      <c r="JOC127" s="385"/>
      <c r="JOO127" s="385"/>
      <c r="JSI127" s="385"/>
      <c r="JSU127" s="385"/>
      <c r="JWO127" s="385"/>
      <c r="JXA127" s="385"/>
      <c r="KAU127" s="385"/>
      <c r="KBG127" s="385"/>
      <c r="KFA127" s="385"/>
      <c r="KFM127" s="385"/>
      <c r="KJG127" s="385"/>
      <c r="KJS127" s="385"/>
      <c r="KNM127" s="385"/>
      <c r="KNY127" s="385"/>
      <c r="KRS127" s="385"/>
      <c r="KSE127" s="385"/>
      <c r="KVY127" s="385"/>
      <c r="KWK127" s="385"/>
      <c r="LAE127" s="385"/>
      <c r="LAQ127" s="385"/>
      <c r="LEK127" s="385"/>
      <c r="LEW127" s="385"/>
      <c r="LIQ127" s="385"/>
      <c r="LJC127" s="385"/>
      <c r="LMW127" s="385"/>
      <c r="LNI127" s="385"/>
      <c r="LRC127" s="385"/>
      <c r="LRO127" s="385"/>
      <c r="LVI127" s="385"/>
      <c r="LVU127" s="385"/>
      <c r="LZO127" s="385"/>
      <c r="MAA127" s="385"/>
      <c r="MDU127" s="385"/>
      <c r="MEG127" s="385"/>
      <c r="MIA127" s="385"/>
      <c r="MIM127" s="385"/>
      <c r="MMG127" s="385"/>
      <c r="MMS127" s="385"/>
      <c r="MQM127" s="385"/>
      <c r="MQY127" s="385"/>
      <c r="MUS127" s="385"/>
      <c r="MVE127" s="385"/>
      <c r="MYY127" s="385"/>
      <c r="MZK127" s="385"/>
      <c r="NDE127" s="385"/>
      <c r="NDQ127" s="385"/>
      <c r="NHK127" s="385"/>
      <c r="NHW127" s="385"/>
      <c r="NLQ127" s="385"/>
      <c r="NMC127" s="385"/>
      <c r="NPW127" s="385"/>
      <c r="NQI127" s="385"/>
      <c r="NUC127" s="385"/>
      <c r="NUO127" s="385"/>
      <c r="NYI127" s="385"/>
      <c r="NYU127" s="385"/>
      <c r="OCO127" s="385"/>
      <c r="ODA127" s="385"/>
      <c r="OGU127" s="385"/>
      <c r="OHG127" s="385"/>
      <c r="OLA127" s="385"/>
      <c r="OLM127" s="385"/>
      <c r="OPG127" s="385"/>
      <c r="OPS127" s="385"/>
      <c r="OTM127" s="385"/>
      <c r="OTY127" s="385"/>
      <c r="OXS127" s="385"/>
      <c r="OYE127" s="385"/>
      <c r="PBY127" s="385"/>
      <c r="PCK127" s="385"/>
      <c r="PGE127" s="385"/>
      <c r="PGQ127" s="385"/>
      <c r="PKK127" s="385"/>
      <c r="PKW127" s="385"/>
    </row>
    <row r="128" spans="113:1005 1103:1995 2093:2985 3083:4085 4183:5075 5173:6065 6163:7165 7263:8155 8253:9145 9243:10233 10245:11125" x14ac:dyDescent="0.25">
      <c r="DI128" s="385"/>
      <c r="DU128" s="385"/>
      <c r="HO128" s="385"/>
      <c r="IA128" s="385"/>
      <c r="LU128" s="385"/>
      <c r="MG128" s="385"/>
      <c r="QA128" s="385"/>
      <c r="QM128" s="385"/>
      <c r="UG128" s="385"/>
      <c r="US128" s="385"/>
      <c r="YM128" s="385"/>
      <c r="YY128" s="385"/>
      <c r="ACS128" s="385"/>
      <c r="ADE128" s="385"/>
      <c r="AGY128" s="385"/>
      <c r="AHK128" s="385"/>
      <c r="ALE128" s="385"/>
      <c r="ALQ128" s="385"/>
      <c r="APK128" s="385"/>
      <c r="APW128" s="385"/>
      <c r="ATQ128" s="385"/>
      <c r="AUC128" s="385"/>
      <c r="AXW128" s="385"/>
      <c r="AYI128" s="385"/>
      <c r="BCC128" s="385"/>
      <c r="BCO128" s="385"/>
      <c r="BGI128" s="385"/>
      <c r="BGU128" s="385"/>
      <c r="BKO128" s="385"/>
      <c r="BLA128" s="385"/>
      <c r="BOU128" s="385"/>
      <c r="BPG128" s="385"/>
      <c r="BTA128" s="385"/>
      <c r="BTM128" s="385"/>
      <c r="BXG128" s="385"/>
      <c r="BXS128" s="385"/>
      <c r="CBM128" s="385"/>
      <c r="CBY128" s="385"/>
      <c r="CFS128" s="385"/>
      <c r="CGE128" s="385"/>
      <c r="CJY128" s="385"/>
      <c r="CKK128" s="385"/>
      <c r="COE128" s="385"/>
      <c r="COQ128" s="385"/>
      <c r="CSK128" s="385"/>
      <c r="CSW128" s="385"/>
      <c r="CWQ128" s="385"/>
      <c r="CXC128" s="385"/>
      <c r="DAW128" s="385"/>
      <c r="DBI128" s="385"/>
      <c r="DFC128" s="385"/>
      <c r="DFO128" s="385"/>
      <c r="DJI128" s="385"/>
      <c r="DJU128" s="385"/>
      <c r="DNO128" s="385"/>
      <c r="DOA128" s="385"/>
      <c r="DRU128" s="385"/>
      <c r="DSG128" s="385"/>
      <c r="DWA128" s="385"/>
      <c r="DWM128" s="385"/>
      <c r="EAG128" s="385"/>
      <c r="EAS128" s="385"/>
      <c r="EEM128" s="385"/>
      <c r="EEY128" s="385"/>
      <c r="EIS128" s="385"/>
      <c r="EJE128" s="385"/>
      <c r="EMY128" s="385"/>
      <c r="ENK128" s="385"/>
      <c r="ERE128" s="385"/>
      <c r="ERQ128" s="385"/>
      <c r="EVK128" s="385"/>
      <c r="EVW128" s="385"/>
      <c r="EZQ128" s="385"/>
      <c r="FAC128" s="385"/>
      <c r="FDW128" s="385"/>
      <c r="FEI128" s="385"/>
      <c r="FIC128" s="385"/>
      <c r="FIO128" s="385"/>
      <c r="FMI128" s="385"/>
      <c r="FMU128" s="385"/>
      <c r="FQO128" s="385"/>
      <c r="FRA128" s="385"/>
      <c r="FUU128" s="385"/>
      <c r="FVG128" s="385"/>
      <c r="FZA128" s="385"/>
      <c r="FZM128" s="385"/>
      <c r="GDG128" s="385"/>
      <c r="GDS128" s="385"/>
      <c r="GHM128" s="385"/>
      <c r="GHY128" s="385"/>
      <c r="GLS128" s="385"/>
      <c r="GME128" s="385"/>
      <c r="GPY128" s="385"/>
      <c r="GQK128" s="385"/>
      <c r="GUE128" s="385"/>
      <c r="GUQ128" s="385"/>
      <c r="GYK128" s="385"/>
      <c r="GYW128" s="385"/>
      <c r="HCQ128" s="385"/>
      <c r="HDC128" s="385"/>
      <c r="HGW128" s="385"/>
      <c r="HHI128" s="385"/>
      <c r="HLC128" s="385"/>
      <c r="HLO128" s="385"/>
      <c r="HPI128" s="385"/>
      <c r="HPU128" s="385"/>
      <c r="HTO128" s="385"/>
      <c r="HUA128" s="385"/>
      <c r="HXU128" s="385"/>
      <c r="HYG128" s="385"/>
      <c r="ICA128" s="385"/>
      <c r="ICM128" s="385"/>
      <c r="IGG128" s="385"/>
      <c r="IGS128" s="385"/>
      <c r="IKM128" s="385"/>
      <c r="IKY128" s="385"/>
      <c r="IOS128" s="385"/>
      <c r="IPE128" s="385"/>
      <c r="ISY128" s="385"/>
      <c r="ITK128" s="385"/>
      <c r="IXE128" s="385"/>
      <c r="IXQ128" s="385"/>
      <c r="JBK128" s="385"/>
      <c r="JBW128" s="385"/>
      <c r="JFQ128" s="385"/>
      <c r="JGC128" s="385"/>
      <c r="JJW128" s="385"/>
      <c r="JKI128" s="385"/>
      <c r="JOC128" s="385"/>
      <c r="JOO128" s="385"/>
      <c r="JSI128" s="385"/>
      <c r="JSU128" s="385"/>
      <c r="JWO128" s="385"/>
      <c r="JXA128" s="385"/>
      <c r="KAU128" s="385"/>
      <c r="KBG128" s="385"/>
      <c r="KFA128" s="385"/>
      <c r="KFM128" s="385"/>
      <c r="KJG128" s="385"/>
      <c r="KJS128" s="385"/>
      <c r="KNM128" s="385"/>
      <c r="KNY128" s="385"/>
      <c r="KRS128" s="385"/>
      <c r="KSE128" s="385"/>
      <c r="KVY128" s="385"/>
      <c r="KWK128" s="385"/>
      <c r="LAE128" s="385"/>
      <c r="LAQ128" s="385"/>
      <c r="LEK128" s="385"/>
      <c r="LEW128" s="385"/>
      <c r="LIQ128" s="385"/>
      <c r="LJC128" s="385"/>
      <c r="LMW128" s="385"/>
      <c r="LNI128" s="385"/>
      <c r="LRC128" s="385"/>
      <c r="LRO128" s="385"/>
      <c r="LVI128" s="385"/>
      <c r="LVU128" s="385"/>
      <c r="LZO128" s="385"/>
      <c r="MAA128" s="385"/>
      <c r="MDU128" s="385"/>
      <c r="MEG128" s="385"/>
      <c r="MIA128" s="385"/>
      <c r="MIM128" s="385"/>
      <c r="MMG128" s="385"/>
      <c r="MMS128" s="385"/>
      <c r="MQM128" s="385"/>
      <c r="MQY128" s="385"/>
      <c r="MUS128" s="385"/>
      <c r="MVE128" s="385"/>
      <c r="MYY128" s="385"/>
      <c r="MZK128" s="385"/>
      <c r="NDE128" s="385"/>
      <c r="NDQ128" s="385"/>
      <c r="NHK128" s="385"/>
      <c r="NHW128" s="385"/>
      <c r="NLQ128" s="385"/>
      <c r="NMC128" s="385"/>
      <c r="NPW128" s="385"/>
      <c r="NQI128" s="385"/>
      <c r="NUC128" s="385"/>
      <c r="NUO128" s="385"/>
      <c r="NYI128" s="385"/>
      <c r="NYU128" s="385"/>
      <c r="OCO128" s="385"/>
      <c r="ODA128" s="385"/>
      <c r="OGU128" s="385"/>
      <c r="OHG128" s="385"/>
      <c r="OLA128" s="385"/>
      <c r="OLM128" s="385"/>
      <c r="OPG128" s="385"/>
      <c r="OPS128" s="385"/>
      <c r="OTM128" s="385"/>
      <c r="OTY128" s="385"/>
      <c r="OXS128" s="385"/>
      <c r="OYE128" s="385"/>
      <c r="PBY128" s="385"/>
      <c r="PCK128" s="385"/>
      <c r="PGE128" s="385"/>
      <c r="PGQ128" s="385"/>
      <c r="PKK128" s="385"/>
      <c r="PKW128" s="385"/>
    </row>
    <row r="129" spans="113:1005 1103:1995 2093:2985 3083:4085 4183:5075 5173:6065 6163:7165 7263:8155 8253:9145 9243:10233 10245:11125" x14ac:dyDescent="0.25">
      <c r="DI129" s="385"/>
      <c r="DU129" s="385"/>
      <c r="HO129" s="385"/>
      <c r="IA129" s="385"/>
      <c r="LU129" s="385"/>
      <c r="MG129" s="385"/>
      <c r="QA129" s="385"/>
      <c r="QM129" s="385"/>
      <c r="UG129" s="385"/>
      <c r="US129" s="385"/>
      <c r="YM129" s="385"/>
      <c r="YY129" s="385"/>
      <c r="ACS129" s="385"/>
      <c r="ADE129" s="385"/>
      <c r="AGY129" s="385"/>
      <c r="AHK129" s="385"/>
      <c r="ALE129" s="385"/>
      <c r="ALQ129" s="385"/>
      <c r="APK129" s="385"/>
      <c r="APW129" s="385"/>
      <c r="ATQ129" s="385"/>
      <c r="AUC129" s="385"/>
      <c r="AXW129" s="385"/>
      <c r="AYI129" s="385"/>
      <c r="BCC129" s="385"/>
      <c r="BCO129" s="385"/>
      <c r="BGI129" s="385"/>
      <c r="BGU129" s="385"/>
      <c r="BKO129" s="385"/>
      <c r="BLA129" s="385"/>
      <c r="BOU129" s="385"/>
      <c r="BPG129" s="385"/>
      <c r="BTA129" s="385"/>
      <c r="BTM129" s="385"/>
      <c r="BXG129" s="385"/>
      <c r="BXS129" s="385"/>
      <c r="CBM129" s="385"/>
      <c r="CBY129" s="385"/>
      <c r="CFS129" s="385"/>
      <c r="CGE129" s="385"/>
      <c r="CJY129" s="385"/>
      <c r="CKK129" s="385"/>
      <c r="COE129" s="385"/>
      <c r="COQ129" s="385"/>
      <c r="CSK129" s="385"/>
      <c r="CSW129" s="385"/>
      <c r="CWQ129" s="385"/>
      <c r="CXC129" s="385"/>
      <c r="DAW129" s="385"/>
      <c r="DBI129" s="385"/>
      <c r="DFC129" s="385"/>
      <c r="DFO129" s="385"/>
      <c r="DJI129" s="385"/>
      <c r="DJU129" s="385"/>
      <c r="DNO129" s="385"/>
      <c r="DOA129" s="385"/>
      <c r="DRU129" s="385"/>
      <c r="DSG129" s="385"/>
      <c r="DWA129" s="385"/>
      <c r="DWM129" s="385"/>
      <c r="EAG129" s="385"/>
      <c r="EAS129" s="385"/>
      <c r="EEM129" s="385"/>
      <c r="EEY129" s="385"/>
      <c r="EIS129" s="385"/>
      <c r="EJE129" s="385"/>
      <c r="EMY129" s="385"/>
      <c r="ENK129" s="385"/>
      <c r="ERE129" s="385"/>
      <c r="ERQ129" s="385"/>
      <c r="EVK129" s="385"/>
      <c r="EVW129" s="385"/>
      <c r="EZQ129" s="385"/>
      <c r="FAC129" s="385"/>
      <c r="FDW129" s="385"/>
      <c r="FEI129" s="385"/>
      <c r="FIC129" s="385"/>
      <c r="FIO129" s="385"/>
      <c r="FMI129" s="385"/>
      <c r="FMU129" s="385"/>
      <c r="FQO129" s="385"/>
      <c r="FRA129" s="385"/>
      <c r="FUU129" s="385"/>
      <c r="FVG129" s="385"/>
      <c r="FZA129" s="385"/>
      <c r="FZM129" s="385"/>
      <c r="GDG129" s="385"/>
      <c r="GDS129" s="385"/>
      <c r="GHM129" s="385"/>
      <c r="GHY129" s="385"/>
      <c r="GLS129" s="385"/>
      <c r="GME129" s="385"/>
      <c r="GPY129" s="385"/>
      <c r="GQK129" s="385"/>
      <c r="GUE129" s="385"/>
      <c r="GUQ129" s="385"/>
      <c r="GYK129" s="385"/>
      <c r="GYW129" s="385"/>
      <c r="HCQ129" s="385"/>
      <c r="HDC129" s="385"/>
      <c r="HGW129" s="385"/>
      <c r="HHI129" s="385"/>
      <c r="HLC129" s="385"/>
      <c r="HLO129" s="385"/>
      <c r="HPI129" s="385"/>
      <c r="HPU129" s="385"/>
      <c r="HTO129" s="385"/>
      <c r="HUA129" s="385"/>
      <c r="HXU129" s="385"/>
      <c r="HYG129" s="385"/>
      <c r="ICA129" s="385"/>
      <c r="ICM129" s="385"/>
      <c r="IGG129" s="385"/>
      <c r="IGS129" s="385"/>
      <c r="IKM129" s="385"/>
      <c r="IKY129" s="385"/>
      <c r="IOS129" s="385"/>
      <c r="IPE129" s="385"/>
      <c r="ISY129" s="385"/>
      <c r="ITK129" s="385"/>
      <c r="IXE129" s="385"/>
      <c r="IXQ129" s="385"/>
      <c r="JBK129" s="385"/>
      <c r="JBW129" s="385"/>
      <c r="JFQ129" s="385"/>
      <c r="JGC129" s="385"/>
      <c r="JJW129" s="385"/>
      <c r="JKI129" s="385"/>
      <c r="JOC129" s="385"/>
      <c r="JOO129" s="385"/>
      <c r="JSI129" s="385"/>
      <c r="JSU129" s="385"/>
      <c r="JWO129" s="385"/>
      <c r="JXA129" s="385"/>
      <c r="KAU129" s="385"/>
      <c r="KBG129" s="385"/>
      <c r="KFA129" s="385"/>
      <c r="KFM129" s="385"/>
      <c r="KJG129" s="385"/>
      <c r="KJS129" s="385"/>
      <c r="KNM129" s="385"/>
      <c r="KNY129" s="385"/>
      <c r="KRS129" s="385"/>
      <c r="KSE129" s="385"/>
      <c r="KVY129" s="385"/>
      <c r="KWK129" s="385"/>
      <c r="LAE129" s="385"/>
      <c r="LAQ129" s="385"/>
      <c r="LEK129" s="385"/>
      <c r="LEW129" s="385"/>
      <c r="LIQ129" s="385"/>
      <c r="LJC129" s="385"/>
      <c r="LMW129" s="385"/>
      <c r="LNI129" s="385"/>
      <c r="LRC129" s="385"/>
      <c r="LRO129" s="385"/>
      <c r="LVI129" s="385"/>
      <c r="LVU129" s="385"/>
      <c r="LZO129" s="385"/>
      <c r="MAA129" s="385"/>
      <c r="MDU129" s="385"/>
      <c r="MEG129" s="385"/>
      <c r="MIA129" s="385"/>
      <c r="MIM129" s="385"/>
      <c r="MMG129" s="385"/>
      <c r="MMS129" s="385"/>
      <c r="MQM129" s="385"/>
      <c r="MQY129" s="385"/>
      <c r="MUS129" s="385"/>
      <c r="MVE129" s="385"/>
      <c r="MYY129" s="385"/>
      <c r="MZK129" s="385"/>
      <c r="NDE129" s="385"/>
      <c r="NDQ129" s="385"/>
      <c r="NHK129" s="385"/>
      <c r="NHW129" s="385"/>
      <c r="NLQ129" s="385"/>
      <c r="NMC129" s="385"/>
      <c r="NPW129" s="385"/>
      <c r="NQI129" s="385"/>
      <c r="NUC129" s="385"/>
      <c r="NUO129" s="385"/>
      <c r="NYI129" s="385"/>
      <c r="NYU129" s="385"/>
      <c r="OCO129" s="385"/>
      <c r="ODA129" s="385"/>
      <c r="OGU129" s="385"/>
      <c r="OHG129" s="385"/>
      <c r="OLA129" s="385"/>
      <c r="OLM129" s="385"/>
      <c r="OPG129" s="385"/>
      <c r="OPS129" s="385"/>
      <c r="OTM129" s="385"/>
      <c r="OTY129" s="385"/>
      <c r="OXS129" s="385"/>
      <c r="OYE129" s="385"/>
      <c r="PBY129" s="385"/>
      <c r="PCK129" s="385"/>
      <c r="PGE129" s="385"/>
      <c r="PGQ129" s="385"/>
      <c r="PKK129" s="385"/>
      <c r="PKW129" s="385"/>
    </row>
    <row r="130" spans="113:1005 1103:1995 2093:2985 3083:4085 4183:5075 5173:6065 6163:7165 7263:8155 8253:9145 9243:10233 10245:11125" x14ac:dyDescent="0.25">
      <c r="DI130" s="385"/>
      <c r="DU130" s="385"/>
      <c r="HO130" s="385"/>
      <c r="IA130" s="385"/>
      <c r="LU130" s="385"/>
      <c r="MG130" s="385"/>
      <c r="QA130" s="385"/>
      <c r="QM130" s="385"/>
      <c r="UG130" s="385"/>
      <c r="US130" s="385"/>
      <c r="YM130" s="385"/>
      <c r="YY130" s="385"/>
      <c r="ACS130" s="385"/>
      <c r="ADE130" s="385"/>
      <c r="AGY130" s="385"/>
      <c r="AHK130" s="385"/>
      <c r="ALE130" s="385"/>
      <c r="ALQ130" s="385"/>
      <c r="APK130" s="385"/>
      <c r="APW130" s="385"/>
      <c r="ATQ130" s="385"/>
      <c r="AUC130" s="385"/>
      <c r="AXW130" s="385"/>
      <c r="AYI130" s="385"/>
      <c r="BCC130" s="385"/>
      <c r="BCO130" s="385"/>
      <c r="BGI130" s="385"/>
      <c r="BGU130" s="385"/>
      <c r="BKO130" s="385"/>
      <c r="BLA130" s="385"/>
      <c r="BOU130" s="385"/>
      <c r="BPG130" s="385"/>
      <c r="BTA130" s="385"/>
      <c r="BTM130" s="385"/>
      <c r="BXG130" s="385"/>
      <c r="BXS130" s="385"/>
      <c r="CBM130" s="385"/>
      <c r="CBY130" s="385"/>
      <c r="CFS130" s="385"/>
      <c r="CGE130" s="385"/>
      <c r="CJY130" s="385"/>
      <c r="CKK130" s="385"/>
      <c r="COE130" s="385"/>
      <c r="COQ130" s="385"/>
      <c r="CSK130" s="385"/>
      <c r="CSW130" s="385"/>
      <c r="CWQ130" s="385"/>
      <c r="CXC130" s="385"/>
      <c r="DAW130" s="385"/>
      <c r="DBI130" s="385"/>
      <c r="DFC130" s="385"/>
      <c r="DFO130" s="385"/>
      <c r="DJI130" s="385"/>
      <c r="DJU130" s="385"/>
      <c r="DNO130" s="385"/>
      <c r="DOA130" s="385"/>
      <c r="DRU130" s="385"/>
      <c r="DSG130" s="385"/>
      <c r="DWA130" s="385"/>
      <c r="DWM130" s="385"/>
      <c r="EAG130" s="385"/>
      <c r="EAS130" s="385"/>
      <c r="EEM130" s="385"/>
      <c r="EEY130" s="385"/>
      <c r="EIS130" s="385"/>
      <c r="EJE130" s="385"/>
      <c r="EMY130" s="385"/>
      <c r="ENK130" s="385"/>
      <c r="ERE130" s="385"/>
      <c r="ERQ130" s="385"/>
      <c r="EVK130" s="385"/>
      <c r="EVW130" s="385"/>
      <c r="EZQ130" s="385"/>
      <c r="FAC130" s="385"/>
      <c r="FDW130" s="385"/>
      <c r="FEI130" s="385"/>
      <c r="FIC130" s="385"/>
      <c r="FIO130" s="385"/>
      <c r="FMI130" s="385"/>
      <c r="FMU130" s="385"/>
      <c r="FQO130" s="385"/>
      <c r="FRA130" s="385"/>
      <c r="FUU130" s="385"/>
      <c r="FVG130" s="385"/>
      <c r="FZA130" s="385"/>
      <c r="FZM130" s="385"/>
      <c r="GDG130" s="385"/>
      <c r="GDS130" s="385"/>
      <c r="GHM130" s="385"/>
      <c r="GHY130" s="385"/>
      <c r="GLS130" s="385"/>
      <c r="GME130" s="385"/>
      <c r="GPY130" s="385"/>
      <c r="GQK130" s="385"/>
      <c r="GUE130" s="385"/>
      <c r="GUQ130" s="385"/>
      <c r="GYK130" s="385"/>
      <c r="GYW130" s="385"/>
      <c r="HCQ130" s="385"/>
      <c r="HDC130" s="385"/>
      <c r="HGW130" s="385"/>
      <c r="HHI130" s="385"/>
      <c r="HLC130" s="385"/>
      <c r="HLO130" s="385"/>
      <c r="HPI130" s="385"/>
      <c r="HPU130" s="385"/>
      <c r="HTO130" s="385"/>
      <c r="HUA130" s="385"/>
      <c r="HXU130" s="385"/>
      <c r="HYG130" s="385"/>
      <c r="ICA130" s="385"/>
      <c r="ICM130" s="385"/>
      <c r="IGG130" s="385"/>
      <c r="IGS130" s="385"/>
      <c r="IKM130" s="385"/>
      <c r="IKY130" s="385"/>
      <c r="IOS130" s="385"/>
      <c r="IPE130" s="385"/>
      <c r="ISY130" s="385"/>
      <c r="ITK130" s="385"/>
      <c r="IXE130" s="385"/>
      <c r="IXQ130" s="385"/>
      <c r="JBK130" s="385"/>
      <c r="JBW130" s="385"/>
      <c r="JFQ130" s="385"/>
      <c r="JGC130" s="385"/>
      <c r="JJW130" s="385"/>
      <c r="JKI130" s="385"/>
      <c r="JOC130" s="385"/>
      <c r="JOO130" s="385"/>
      <c r="JSI130" s="385"/>
      <c r="JSU130" s="385"/>
      <c r="JWO130" s="385"/>
      <c r="JXA130" s="385"/>
      <c r="KAU130" s="385"/>
      <c r="KBG130" s="385"/>
      <c r="KFA130" s="385"/>
      <c r="KFM130" s="385"/>
      <c r="KJG130" s="385"/>
      <c r="KJS130" s="385"/>
      <c r="KNM130" s="385"/>
      <c r="KNY130" s="385"/>
      <c r="KRS130" s="385"/>
      <c r="KSE130" s="385"/>
      <c r="KVY130" s="385"/>
      <c r="KWK130" s="385"/>
      <c r="LAE130" s="385"/>
      <c r="LAQ130" s="385"/>
      <c r="LEK130" s="385"/>
      <c r="LEW130" s="385"/>
      <c r="LIQ130" s="385"/>
      <c r="LJC130" s="385"/>
      <c r="LMW130" s="385"/>
      <c r="LNI130" s="385"/>
      <c r="LRC130" s="385"/>
      <c r="LRO130" s="385"/>
      <c r="LVI130" s="385"/>
      <c r="LVU130" s="385"/>
      <c r="LZO130" s="385"/>
      <c r="MAA130" s="385"/>
      <c r="MDU130" s="385"/>
      <c r="MEG130" s="385"/>
      <c r="MIA130" s="385"/>
      <c r="MIM130" s="385"/>
      <c r="MMG130" s="385"/>
      <c r="MMS130" s="385"/>
      <c r="MQM130" s="385"/>
      <c r="MQY130" s="385"/>
      <c r="MUS130" s="385"/>
      <c r="MVE130" s="385"/>
      <c r="MYY130" s="385"/>
      <c r="MZK130" s="385"/>
      <c r="NDE130" s="385"/>
      <c r="NDQ130" s="385"/>
      <c r="NHK130" s="385"/>
      <c r="NHW130" s="385"/>
      <c r="NLQ130" s="385"/>
      <c r="NMC130" s="385"/>
      <c r="NPW130" s="385"/>
      <c r="NQI130" s="385"/>
      <c r="NUC130" s="385"/>
      <c r="NUO130" s="385"/>
      <c r="NYI130" s="385"/>
      <c r="NYU130" s="385"/>
      <c r="OCO130" s="385"/>
      <c r="ODA130" s="385"/>
      <c r="OGU130" s="385"/>
      <c r="OHG130" s="385"/>
      <c r="OLA130" s="385"/>
      <c r="OLM130" s="385"/>
      <c r="OPG130" s="385"/>
      <c r="OPS130" s="385"/>
      <c r="OTM130" s="385"/>
      <c r="OTY130" s="385"/>
      <c r="OXS130" s="385"/>
      <c r="OYE130" s="385"/>
      <c r="PBY130" s="385"/>
      <c r="PCK130" s="385"/>
      <c r="PGE130" s="385"/>
      <c r="PGQ130" s="385"/>
      <c r="PKK130" s="385"/>
      <c r="PKW130" s="385"/>
    </row>
  </sheetData>
  <sheetProtection algorithmName="SHA-512" hashValue="hpgpPHZXcf5Ltrag0x6lVqHsywecBUxnV680IZjUFRhY6UIpP53fldvCkbaR0XsRAOUIV1iW8kmq2ptREmBLeg==" saltValue="RSDDm1CtP+dO/qYr8W6mgQ==" spinCount="100000" sheet="1" objects="1" scenarios="1" selectLockedCells="1" selectUnlockedCells="1"/>
  <conditionalFormatting sqref="K1:K1048576">
    <cfRule type="duplicateValues" dxfId="56" priority="207"/>
  </conditionalFormatting>
  <conditionalFormatting sqref="Q31">
    <cfRule type="expression" dxfId="55" priority="208">
      <formula>$C$52&lt;&gt;""</formula>
    </cfRule>
  </conditionalFormatting>
  <conditionalFormatting sqref="DQ1:DQ30 DQ53:DQ1048576">
    <cfRule type="duplicateValues" dxfId="54" priority="205"/>
  </conditionalFormatting>
  <conditionalFormatting sqref="HW1:HW30 MC1:MC30 QI1:QI30 UO1:UO30 YU1:YU30 ADA1:ADA30 AHG1:AHG30 ALM1:ALM30 APS1:APS30 ATY1:ATY30 AYE1:AYE30 BCK1:BCK30 BGQ1:BGQ30 BKW1:BKW30 BPC1:BPC30 BTI1:BTI30 BXO1:BXO30 CBU1:CBU30 CGA1:CGA30 CKG1:CKG30 COM1:COM30 CSS1:CSS30 CWY1:CWY30 DBE1:DBE30 DFK1:DFK30 DJQ1:DJQ30 DNW1:DNW30 DSC1:DSC30 DWI1:DWI30 EAO1:EAO30 EEU1:EEU30 EJA1:EJA30 ENG1:ENG30 ERM1:ERM30 EVS1:EVS30 EZY1:EZY30 FEE1:FEE30 FIK1:FIK30 FMQ1:FMQ30 FQW1:FQW30 FVC1:FVC30 FZI1:FZI30 GDO1:GDO30 GHU1:GHU30 GMA1:GMA30 GQG1:GQG30 GUM1:GUM30 GYS1:GYS30 HCY1:HCY30 HHE1:HHE30 HLK1:HLK30 HPQ1:HPQ30 HTW1:HTW30 HYC1:HYC30 ICI1:ICI30 IGO1:IGO30 IKU1:IKU30 IPA1:IPA30 ITG1:ITG30 IXM1:IXM30 JBS1:JBS30 JFY1:JFY30 JKE1:JKE30 JOK1:JOK30 JSQ1:JSQ30 JWW1:JWW30 KBC1:KBC30 KFI1:KFI30 KJO1:KJO30 KNU1:KNU30 KSA1:KSA30 KWG1:KWG30 LAM1:LAM30 LES1:LES30 LIY1:LIY30 LNE1:LNE30 LRK1:LRK30 LVQ1:LVQ30 LZW1:LZW30 MEC1:MEC30 MII1:MII30 MMO1:MMO30 MQU1:MQU30 MVA1:MVA30 MZG1:MZG30 NDM1:NDM30 NHS1:NHS30 NLY1:NLY30 NQE1:NQE30 NUK1:NUK30 NYQ1:NYQ30 OCW1:OCW30 OHC1:OHC30 OLI1:OLI30 OPO1:OPO30 OTU1:OTU30 OYA1:OYA30 PCG1:PCG30 PGM1:PGM30 PKS1:PKS30 HW53:HW1048576 MC53:MC1048576 QI53:QI1048576 UO53:UO1048576 YU53:YU1048576 ADA53:ADA1048576 AHG53:AHG1048576 ALM53:ALM1048576 APS53:APS1048576 ATY53:ATY1048576 AYE53:AYE1048576 BCK53:BCK1048576 BGQ53:BGQ1048576 BKW53:BKW1048576 BPC53:BPC1048576 BTI53:BTI1048576 BXO53:BXO1048576 CBU53:CBU1048576 CGA53:CGA1048576 CKG53:CKG1048576 COM53:COM1048576 CSS53:CSS1048576 CWY53:CWY1048576 DBE53:DBE1048576 DFK53:DFK1048576 DJQ53:DJQ1048576 DNW53:DNW1048576 DSC53:DSC1048576 DWI53:DWI1048576 EAO53:EAO1048576 EEU53:EEU1048576 EJA53:EJA1048576 ENG53:ENG1048576 ERM53:ERM1048576 EVS53:EVS1048576 EZY53:EZY1048576 FEE53:FEE1048576 FIK53:FIK1048576 FMQ53:FMQ1048576 FQW53:FQW1048576 FVC53:FVC1048576 FZI53:FZI1048576 GDO53:GDO1048576 GHU53:GHU1048576 GMA53:GMA1048576 GQG53:GQG1048576 GUM53:GUM1048576 GYS53:GYS1048576 HCY53:HCY1048576 HHE53:HHE1048576 HLK53:HLK1048576 HPQ53:HPQ1048576 HTW53:HTW1048576 HYC53:HYC1048576 ICI53:ICI1048576 IGO53:IGO1048576 IKU53:IKU1048576 IPA53:IPA1048576 ITG53:ITG1048576 IXM53:IXM1048576 JBS53:JBS1048576 JFY53:JFY1048576 JKE53:JKE1048576 JOK53:JOK1048576 JSQ53:JSQ1048576 JWW53:JWW1048576 KBC53:KBC1048576 KFI53:KFI1048576 KJO53:KJO1048576 KNU53:KNU1048576 KSA53:KSA1048576 KWG53:KWG1048576 LAM53:LAM1048576 LES53:LES1048576 LIY53:LIY1048576 LNE53:LNE1048576 LRK53:LRK1048576 LVQ53:LVQ1048576 LZW53:LZW1048576 MEC53:MEC1048576 MII53:MII1048576 MMO53:MMO1048576 MQU53:MQU1048576 MVA53:MVA1048576 MZG53:MZG1048576 NDM53:NDM1048576 NHS53:NHS1048576 NLY53:NLY1048576 NQE53:NQE1048576 NUK53:NUK1048576 NYQ53:NYQ1048576 OCW53:OCW1048576 OHC53:OHC1048576 OLI53:OLI1048576 OPO53:OPO1048576 OTU53:OTU1048576 OYA53:OYA1048576 PCG53:PCG1048576 PGM53:PGM1048576 PKS53:PKS1048576">
    <cfRule type="duplicateValues" dxfId="53" priority="1"/>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17"/>
  <sheetViews>
    <sheetView showGridLines="0" workbookViewId="0">
      <pane ySplit="5" topLeftCell="A6" activePane="bottomLeft" state="frozen"/>
      <selection pane="bottomLeft" activeCell="G18" sqref="G18"/>
    </sheetView>
  </sheetViews>
  <sheetFormatPr defaultRowHeight="15" x14ac:dyDescent="0.25"/>
  <cols>
    <col min="1" max="1" width="1.5703125" customWidth="1"/>
    <col min="2" max="2" width="4.5703125" customWidth="1"/>
    <col min="3" max="3" width="28.85546875" customWidth="1"/>
    <col min="4" max="4" width="12.5703125" customWidth="1"/>
    <col min="5" max="5" width="12.5703125" style="168" customWidth="1"/>
    <col min="6" max="7" width="20.5703125" style="167" customWidth="1"/>
    <col min="8" max="8" width="1.5703125" customWidth="1"/>
    <col min="9" max="9" width="0.85546875" style="287" customWidth="1"/>
    <col min="10" max="10" width="1.5703125" customWidth="1"/>
    <col min="11" max="12" width="2.5703125" customWidth="1"/>
    <col min="13" max="13" width="82.28515625" customWidth="1"/>
  </cols>
  <sheetData>
    <row r="1" spans="2:14" s="277" customFormat="1" ht="5.0999999999999996" customHeight="1" x14ac:dyDescent="0.25">
      <c r="E1" s="284"/>
      <c r="F1" s="285"/>
      <c r="G1" s="285"/>
    </row>
    <row r="2" spans="2:14" s="2" customFormat="1" ht="5.0999999999999996" customHeight="1" x14ac:dyDescent="0.25">
      <c r="E2" s="155"/>
      <c r="F2" s="63"/>
      <c r="G2" s="63"/>
      <c r="I2" s="277"/>
      <c r="N2"/>
    </row>
    <row r="3" spans="2:14" s="3" customFormat="1" ht="30" customHeight="1" x14ac:dyDescent="0.25">
      <c r="B3" s="4" t="s">
        <v>174</v>
      </c>
      <c r="C3" s="5"/>
      <c r="D3" s="5"/>
      <c r="E3" s="156"/>
      <c r="F3" s="157"/>
      <c r="G3" s="157"/>
      <c r="I3" s="286"/>
      <c r="N3"/>
    </row>
    <row r="4" spans="2:14" s="3" customFormat="1" ht="5.0999999999999996" customHeight="1" x14ac:dyDescent="0.25">
      <c r="E4" s="158"/>
      <c r="F4" s="159"/>
      <c r="G4" s="159"/>
      <c r="I4" s="286"/>
      <c r="N4"/>
    </row>
    <row r="5" spans="2:14" ht="14.45" customHeight="1" x14ac:dyDescent="0.25">
      <c r="B5" s="136" t="s">
        <v>29</v>
      </c>
      <c r="C5" s="137" t="s">
        <v>79</v>
      </c>
      <c r="D5" s="288" t="s">
        <v>208</v>
      </c>
      <c r="E5" s="160" t="s">
        <v>209</v>
      </c>
      <c r="F5" s="137" t="s">
        <v>210</v>
      </c>
      <c r="G5" s="137" t="s">
        <v>211</v>
      </c>
    </row>
    <row r="6" spans="2:14" ht="15.75" x14ac:dyDescent="0.25">
      <c r="B6" s="134">
        <v>1</v>
      </c>
      <c r="C6" s="135" t="s">
        <v>266</v>
      </c>
      <c r="D6" s="161"/>
      <c r="E6" s="162"/>
      <c r="F6" s="163"/>
      <c r="G6" s="163"/>
      <c r="K6" s="164" t="s">
        <v>212</v>
      </c>
      <c r="L6" s="2" t="s">
        <v>213</v>
      </c>
    </row>
    <row r="7" spans="2:14" ht="15.75" x14ac:dyDescent="0.25">
      <c r="B7" s="133">
        <v>2</v>
      </c>
      <c r="C7" s="135" t="s">
        <v>267</v>
      </c>
      <c r="D7" s="161"/>
      <c r="E7" s="162"/>
      <c r="F7" s="165"/>
      <c r="G7" s="165"/>
      <c r="L7" t="s">
        <v>214</v>
      </c>
    </row>
    <row r="8" spans="2:14" ht="15.75" x14ac:dyDescent="0.25">
      <c r="B8" s="133">
        <v>3</v>
      </c>
      <c r="C8" s="135" t="s">
        <v>268</v>
      </c>
      <c r="D8" s="161"/>
      <c r="E8" s="162"/>
      <c r="F8" s="165"/>
      <c r="G8" s="165"/>
      <c r="K8" s="164" t="s">
        <v>212</v>
      </c>
      <c r="L8" t="s">
        <v>215</v>
      </c>
    </row>
    <row r="9" spans="2:14" ht="15.75" x14ac:dyDescent="0.25">
      <c r="B9" s="133">
        <v>4</v>
      </c>
      <c r="C9" s="135" t="s">
        <v>269</v>
      </c>
      <c r="D9" s="161"/>
      <c r="E9" s="162"/>
      <c r="F9" s="165"/>
      <c r="G9" s="165"/>
      <c r="K9" s="164" t="s">
        <v>212</v>
      </c>
      <c r="L9" t="s">
        <v>216</v>
      </c>
    </row>
    <row r="10" spans="2:14" ht="15.75" x14ac:dyDescent="0.25">
      <c r="B10" s="133">
        <v>5</v>
      </c>
      <c r="C10" s="135" t="s">
        <v>270</v>
      </c>
      <c r="D10" s="161"/>
      <c r="E10" s="162"/>
      <c r="F10" s="165"/>
      <c r="G10" s="165"/>
      <c r="L10" t="s">
        <v>217</v>
      </c>
    </row>
    <row r="11" spans="2:14" ht="15.75" x14ac:dyDescent="0.25">
      <c r="B11" s="133">
        <v>6</v>
      </c>
      <c r="C11" s="135" t="s">
        <v>271</v>
      </c>
      <c r="D11" s="161"/>
      <c r="E11" s="162"/>
      <c r="F11" s="165"/>
      <c r="G11" s="165"/>
      <c r="K11" s="164"/>
      <c r="L11" t="s">
        <v>218</v>
      </c>
    </row>
    <row r="12" spans="2:14" ht="15.75" x14ac:dyDescent="0.25">
      <c r="B12" s="133">
        <v>7</v>
      </c>
      <c r="C12" s="135" t="s">
        <v>272</v>
      </c>
      <c r="D12" s="161"/>
      <c r="E12" s="162"/>
      <c r="F12" s="165"/>
      <c r="G12" s="165"/>
      <c r="L12" t="s">
        <v>219</v>
      </c>
    </row>
    <row r="13" spans="2:14" ht="15.75" x14ac:dyDescent="0.25">
      <c r="B13" s="133">
        <v>8</v>
      </c>
      <c r="C13" s="135" t="s">
        <v>273</v>
      </c>
      <c r="D13" s="161"/>
      <c r="E13" s="162"/>
      <c r="F13" s="165"/>
      <c r="G13" s="165"/>
      <c r="L13" s="166" t="s">
        <v>220</v>
      </c>
      <c r="M13" t="s">
        <v>221</v>
      </c>
    </row>
    <row r="14" spans="2:14" ht="15.75" x14ac:dyDescent="0.25">
      <c r="B14" s="133">
        <v>9</v>
      </c>
      <c r="C14" s="135" t="s">
        <v>274</v>
      </c>
      <c r="D14" s="161"/>
      <c r="E14" s="162"/>
      <c r="F14" s="165"/>
      <c r="G14" s="165"/>
      <c r="L14" s="166" t="s">
        <v>220</v>
      </c>
      <c r="M14" t="s">
        <v>222</v>
      </c>
    </row>
    <row r="15" spans="2:14" ht="15.75" x14ac:dyDescent="0.25">
      <c r="B15" s="133">
        <v>10</v>
      </c>
      <c r="C15" s="135" t="s">
        <v>275</v>
      </c>
      <c r="D15" s="161"/>
      <c r="E15" s="162"/>
      <c r="F15" s="165"/>
      <c r="G15" s="165"/>
      <c r="L15" s="166" t="s">
        <v>220</v>
      </c>
      <c r="M15" t="s">
        <v>223</v>
      </c>
    </row>
    <row r="17" spans="2:2" x14ac:dyDescent="0.25">
      <c r="B17" s="131" t="s">
        <v>301</v>
      </c>
    </row>
  </sheetData>
  <sheetProtection sheet="1" objects="1" scenarios="1"/>
  <phoneticPr fontId="49" type="noConversion"/>
  <pageMargins left="0.45" right="0.45" top="0.5" bottom="0.5" header="0.3" footer="0.3"/>
  <pageSetup scale="96" fitToHeight="0" orientation="portrait" r:id="rId1"/>
  <headerFooter>
    <oddFooter>&amp;R&amp;"-,Italic"&amp;10(c) 2022 | journalSHEET.com</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R87"/>
  <sheetViews>
    <sheetView showGridLines="0" tabSelected="1" zoomScaleNormal="100" workbookViewId="0">
      <pane xSplit="12" ySplit="5" topLeftCell="M6" activePane="bottomRight" state="frozen"/>
      <selection pane="topRight" activeCell="M1" sqref="M1"/>
      <selection pane="bottomLeft" activeCell="A6" sqref="A6"/>
      <selection pane="bottomRight" activeCell="Z44" sqref="Z44:AA50"/>
    </sheetView>
  </sheetViews>
  <sheetFormatPr defaultColWidth="8.7109375" defaultRowHeight="15" x14ac:dyDescent="0.25"/>
  <cols>
    <col min="1" max="1" width="1.5703125" style="53" customWidth="1"/>
    <col min="2" max="2" width="7.28515625" style="22" customWidth="1"/>
    <col min="3" max="3" width="3.5703125" style="17" customWidth="1"/>
    <col min="4" max="4" width="5.140625" style="17" customWidth="1"/>
    <col min="5" max="5" width="10.140625" style="62" customWidth="1"/>
    <col min="6" max="6" width="19.5703125" style="40" customWidth="1"/>
    <col min="7" max="8" width="3.5703125" style="2" customWidth="1"/>
    <col min="9" max="9" width="20.5703125" style="41" customWidth="1"/>
    <col min="10" max="11" width="3.5703125" style="2" customWidth="1"/>
    <col min="12" max="12" width="1.7109375" style="2" customWidth="1"/>
    <col min="13" max="13" width="3.7109375" style="2" customWidth="1"/>
    <col min="14" max="14" width="20.5703125" style="2" customWidth="1"/>
    <col min="15" max="16" width="3.5703125" style="2" customWidth="1"/>
    <col min="17" max="17" width="20.5703125" style="2" customWidth="1"/>
    <col min="18" max="19" width="3.5703125" style="2" customWidth="1"/>
    <col min="20" max="22" width="8.7109375" style="2" customWidth="1"/>
    <col min="23" max="23" width="1.5703125" style="2" customWidth="1"/>
    <col min="24" max="24" width="3.7109375" style="2" customWidth="1"/>
    <col min="25" max="25" width="20.5703125" style="2" customWidth="1"/>
    <col min="26" max="27" width="3.5703125" style="2" customWidth="1"/>
    <col min="28" max="28" width="20.5703125" style="2" customWidth="1"/>
    <col min="29" max="30" width="3.5703125" style="2" customWidth="1"/>
    <col min="31" max="33" width="8.7109375" style="2" customWidth="1"/>
    <col min="34" max="34" width="1.5703125" style="2" customWidth="1"/>
    <col min="35" max="35" width="3.7109375" style="2" customWidth="1"/>
    <col min="36" max="36" width="20.5703125" style="2" customWidth="1"/>
    <col min="37" max="38" width="3.5703125" style="2" customWidth="1"/>
    <col min="39" max="39" width="20.5703125" style="2" customWidth="1"/>
    <col min="40" max="41" width="3.5703125" style="2" customWidth="1"/>
    <col min="42" max="44" width="8.7109375" style="2" customWidth="1"/>
    <col min="45" max="45" width="1.5703125" style="2" customWidth="1"/>
    <col min="46" max="46" width="3.7109375" style="2" customWidth="1"/>
    <col min="47" max="47" width="20.5703125" style="2" customWidth="1"/>
    <col min="48" max="49" width="3.5703125" style="2" customWidth="1"/>
    <col min="50" max="50" width="20.5703125" style="2" customWidth="1"/>
    <col min="51" max="52" width="3.5703125" style="2" customWidth="1"/>
    <col min="53" max="53" width="15.5703125" style="2" customWidth="1"/>
    <col min="54" max="55" width="7.5703125" style="2" customWidth="1"/>
    <col min="56" max="56" width="1.5703125" style="2" customWidth="1"/>
    <col min="57" max="57" width="3.5703125" style="2" customWidth="1"/>
    <col min="58" max="58" width="20.5703125" style="2" customWidth="1"/>
    <col min="59" max="60" width="3.5703125" style="2" customWidth="1"/>
    <col min="61" max="61" width="20.5703125" style="2" customWidth="1"/>
    <col min="62" max="63" width="3.5703125" style="2" customWidth="1"/>
    <col min="64" max="64" width="15.5703125" style="2" customWidth="1"/>
    <col min="65" max="66" width="7.5703125" style="2" customWidth="1"/>
    <col min="67" max="67" width="1.5703125" style="2" customWidth="1"/>
    <col min="68" max="68" width="3.5703125" style="2" customWidth="1"/>
    <col min="69" max="69" width="20.5703125" style="2" customWidth="1"/>
    <col min="70" max="71" width="3.5703125" style="2" customWidth="1"/>
    <col min="72" max="72" width="20.5703125" style="2" customWidth="1"/>
    <col min="73" max="74" width="3.5703125" style="2" customWidth="1"/>
    <col min="75" max="75" width="15.5703125" style="2" customWidth="1"/>
    <col min="76" max="77" width="7.5703125" style="2" customWidth="1"/>
    <col min="78" max="78" width="1.5703125" style="2" customWidth="1"/>
    <col min="79" max="79" width="3.5703125" style="2" customWidth="1"/>
    <col min="80" max="80" width="20.5703125" style="2" customWidth="1"/>
    <col min="81" max="82" width="3.5703125" style="2" customWidth="1"/>
    <col min="83" max="83" width="20.5703125" style="2" customWidth="1"/>
    <col min="84" max="85" width="3.5703125" style="2" customWidth="1"/>
    <col min="86" max="86" width="15.5703125" style="2" customWidth="1"/>
    <col min="87" max="88" width="7.5703125" style="2" customWidth="1"/>
    <col min="89" max="89" width="1.5703125" style="2" customWidth="1"/>
    <col min="90" max="90" width="3.5703125" style="2" customWidth="1"/>
    <col min="91" max="91" width="20.5703125" style="2" customWidth="1"/>
    <col min="92" max="93" width="3.5703125" style="2" customWidth="1"/>
    <col min="94" max="94" width="20.5703125" style="2" customWidth="1"/>
    <col min="95" max="96" width="3.5703125" style="2" customWidth="1"/>
    <col min="97" max="97" width="15.5703125" style="2" customWidth="1"/>
    <col min="98" max="99" width="7.5703125" style="2" customWidth="1"/>
    <col min="100" max="100" width="1.5703125" style="2" customWidth="1"/>
    <col min="101" max="101" width="3.5703125" style="2" customWidth="1"/>
    <col min="102" max="102" width="20.5703125" style="2" customWidth="1"/>
    <col min="103" max="104" width="3.5703125" style="2" customWidth="1"/>
    <col min="105" max="105" width="20.5703125" style="2" customWidth="1"/>
    <col min="106" max="107" width="3.5703125" style="2" customWidth="1"/>
    <col min="108" max="108" width="15.5703125" style="2" customWidth="1"/>
    <col min="109" max="110" width="7.5703125" style="2" customWidth="1"/>
    <col min="111" max="111" width="1.5703125" style="2" customWidth="1"/>
    <col min="112" max="112" width="3.5703125" style="2" customWidth="1"/>
    <col min="113" max="113" width="20.5703125" style="2" customWidth="1"/>
    <col min="114" max="115" width="3.5703125" style="2" customWidth="1"/>
    <col min="116" max="116" width="20.5703125" style="2" customWidth="1"/>
    <col min="117" max="118" width="3.5703125" style="2" customWidth="1"/>
    <col min="119" max="119" width="15.5703125" style="2" customWidth="1"/>
    <col min="120" max="121" width="7.5703125" style="2" customWidth="1"/>
    <col min="122" max="122" width="1.5703125" style="2" customWidth="1"/>
    <col min="123" max="16384" width="8.7109375" style="2"/>
  </cols>
  <sheetData>
    <row r="1" spans="1:122" s="207" customFormat="1" ht="5.0999999999999996" customHeight="1" x14ac:dyDescent="0.25">
      <c r="A1" s="220"/>
      <c r="B1" s="310"/>
      <c r="C1" s="221"/>
      <c r="D1" s="221"/>
      <c r="E1" s="222"/>
      <c r="F1" s="223"/>
      <c r="I1" s="224"/>
      <c r="L1" s="225"/>
    </row>
    <row r="2" spans="1:122" ht="5.0999999999999996" customHeight="1" x14ac:dyDescent="0.25">
      <c r="B2" s="311"/>
      <c r="C2" s="226"/>
      <c r="D2" s="226"/>
      <c r="E2" s="227"/>
      <c r="F2" s="226"/>
      <c r="G2" s="226"/>
      <c r="H2" s="226"/>
      <c r="I2" s="226"/>
      <c r="J2" s="226"/>
      <c r="K2" s="226"/>
      <c r="L2" s="228"/>
      <c r="M2" s="27"/>
      <c r="N2" s="27"/>
      <c r="O2" s="27"/>
      <c r="P2" s="27"/>
      <c r="Q2" s="27"/>
      <c r="R2" s="27"/>
      <c r="S2" s="27"/>
      <c r="T2" s="27"/>
      <c r="U2" s="27"/>
      <c r="V2" s="27"/>
      <c r="W2" s="28"/>
      <c r="X2" s="29"/>
      <c r="Y2" s="27"/>
      <c r="Z2" s="27"/>
      <c r="AA2" s="27"/>
      <c r="AB2" s="27"/>
      <c r="AC2" s="27"/>
      <c r="AD2" s="27"/>
      <c r="AE2" s="27"/>
      <c r="AF2" s="27"/>
      <c r="AG2" s="27"/>
      <c r="AH2" s="28"/>
      <c r="AI2" s="29"/>
      <c r="AJ2" s="27"/>
      <c r="AK2" s="27"/>
      <c r="AL2" s="27"/>
      <c r="AM2" s="27"/>
      <c r="AN2" s="27"/>
      <c r="AO2" s="27"/>
      <c r="AP2" s="27"/>
      <c r="AQ2" s="27"/>
      <c r="AR2" s="27"/>
      <c r="AS2" s="28"/>
      <c r="AT2" s="29"/>
      <c r="AU2" s="27"/>
      <c r="AV2" s="27"/>
      <c r="AW2" s="27"/>
      <c r="AX2" s="27"/>
      <c r="AY2" s="27"/>
      <c r="AZ2" s="27"/>
      <c r="BA2" s="27"/>
      <c r="BB2" s="27"/>
      <c r="BC2" s="27"/>
      <c r="BD2" s="28"/>
      <c r="BE2" s="29"/>
      <c r="BF2" s="27"/>
      <c r="BG2" s="27"/>
      <c r="BH2" s="27"/>
      <c r="BI2" s="27"/>
      <c r="BJ2" s="27"/>
      <c r="BK2" s="27"/>
      <c r="BL2" s="27"/>
      <c r="BM2" s="27"/>
      <c r="BN2" s="27"/>
      <c r="BO2" s="28"/>
      <c r="BP2" s="29"/>
      <c r="BQ2" s="27"/>
      <c r="BR2" s="27"/>
      <c r="BS2" s="27"/>
      <c r="BT2" s="27"/>
      <c r="BU2" s="27"/>
      <c r="BV2" s="27"/>
      <c r="BW2" s="27"/>
      <c r="BX2" s="27"/>
      <c r="BY2" s="27"/>
      <c r="BZ2" s="28"/>
      <c r="CA2" s="29"/>
      <c r="CB2" s="27"/>
      <c r="CC2" s="27"/>
      <c r="CD2" s="27"/>
      <c r="CE2" s="27"/>
      <c r="CF2" s="27"/>
      <c r="CG2" s="27"/>
      <c r="CH2" s="27"/>
      <c r="CI2" s="27"/>
      <c r="CJ2" s="27"/>
      <c r="CK2" s="28"/>
      <c r="CL2" s="29"/>
      <c r="CM2" s="27"/>
      <c r="CN2" s="27"/>
      <c r="CO2" s="27"/>
      <c r="CP2" s="27"/>
      <c r="CQ2" s="27"/>
      <c r="CR2" s="27"/>
      <c r="CS2" s="27"/>
      <c r="CT2" s="27"/>
      <c r="CU2" s="27"/>
      <c r="CV2" s="28"/>
      <c r="CW2" s="29"/>
      <c r="CX2" s="27"/>
      <c r="CY2" s="27"/>
      <c r="CZ2" s="27"/>
      <c r="DA2" s="27"/>
      <c r="DB2" s="27"/>
      <c r="DC2" s="27"/>
      <c r="DD2" s="27"/>
      <c r="DE2" s="27"/>
      <c r="DF2" s="27"/>
      <c r="DG2" s="28"/>
      <c r="DH2" s="29"/>
      <c r="DI2" s="27"/>
      <c r="DJ2" s="27"/>
      <c r="DK2" s="27"/>
      <c r="DL2" s="27"/>
      <c r="DM2" s="27"/>
      <c r="DN2" s="27"/>
      <c r="DO2" s="27"/>
      <c r="DP2" s="27"/>
      <c r="DQ2" s="27"/>
      <c r="DR2" s="28"/>
    </row>
    <row r="3" spans="1:122" ht="24.95" customHeight="1" x14ac:dyDescent="0.25">
      <c r="B3" s="436" t="s">
        <v>114</v>
      </c>
      <c r="C3" s="437"/>
      <c r="D3" s="437"/>
      <c r="E3" s="437"/>
      <c r="F3" s="437"/>
      <c r="G3" s="437"/>
      <c r="H3" s="437"/>
      <c r="I3" s="437"/>
      <c r="J3" s="437"/>
      <c r="K3" s="437"/>
      <c r="L3" s="438"/>
      <c r="M3" s="94" t="s">
        <v>101</v>
      </c>
      <c r="N3" s="30"/>
      <c r="O3" s="31"/>
      <c r="P3" s="31"/>
      <c r="Q3" s="32"/>
      <c r="R3" s="31"/>
      <c r="S3" s="31"/>
      <c r="T3" s="31"/>
      <c r="U3" s="31"/>
      <c r="V3" s="31"/>
      <c r="W3" s="33"/>
      <c r="X3" s="31"/>
      <c r="Y3" s="30"/>
      <c r="Z3" s="93" t="str">
        <f>UPPER('Game Setup'!E15)</f>
        <v>TOURNAMENT'S ACTUAL RESULTS</v>
      </c>
      <c r="AA3" s="31"/>
      <c r="AB3" s="32"/>
      <c r="AC3" s="31"/>
      <c r="AD3" s="31"/>
      <c r="AE3" s="31"/>
      <c r="AF3" s="31"/>
      <c r="AG3" s="31"/>
      <c r="AH3" s="33"/>
      <c r="AI3" s="31"/>
      <c r="AJ3" s="30"/>
      <c r="AK3" s="31"/>
      <c r="AL3" s="31"/>
      <c r="AM3" s="32"/>
      <c r="AN3" s="31"/>
      <c r="AO3" s="31"/>
      <c r="AP3" s="31"/>
      <c r="AQ3" s="31"/>
      <c r="AR3" s="31"/>
      <c r="AS3" s="33"/>
      <c r="AT3" s="31"/>
      <c r="AU3" s="30"/>
      <c r="AV3" s="31"/>
      <c r="AW3" s="31"/>
      <c r="AX3" s="32"/>
      <c r="AY3" s="31"/>
      <c r="AZ3" s="31"/>
      <c r="BA3" s="31"/>
      <c r="BB3" s="31"/>
      <c r="BC3" s="31"/>
      <c r="BD3" s="33"/>
      <c r="BE3" s="31"/>
      <c r="BF3" s="30"/>
      <c r="BG3" s="31"/>
      <c r="BH3" s="31"/>
      <c r="BI3" s="32"/>
      <c r="BJ3" s="31"/>
      <c r="BK3" s="31"/>
      <c r="BL3" s="31"/>
      <c r="BM3" s="31"/>
      <c r="BN3" s="31"/>
      <c r="BO3" s="33"/>
      <c r="BP3" s="31"/>
      <c r="BQ3" s="30"/>
      <c r="BR3" s="31"/>
      <c r="BS3" s="31"/>
      <c r="BT3" s="32"/>
      <c r="BU3" s="31"/>
      <c r="BV3" s="31"/>
      <c r="BW3" s="31"/>
      <c r="BX3" s="31"/>
      <c r="BY3" s="31"/>
      <c r="BZ3" s="33"/>
      <c r="CA3" s="31"/>
      <c r="CB3" s="30"/>
      <c r="CC3" s="31"/>
      <c r="CD3" s="31"/>
      <c r="CE3" s="32"/>
      <c r="CF3" s="31"/>
      <c r="CG3" s="31"/>
      <c r="CH3" s="31"/>
      <c r="CI3" s="31"/>
      <c r="CJ3" s="31"/>
      <c r="CK3" s="33"/>
      <c r="CL3" s="31"/>
      <c r="CM3" s="30"/>
      <c r="CN3" s="31"/>
      <c r="CO3" s="31"/>
      <c r="CP3" s="32"/>
      <c r="CQ3" s="31"/>
      <c r="CR3" s="31"/>
      <c r="CS3" s="31"/>
      <c r="CT3" s="31"/>
      <c r="CU3" s="31"/>
      <c r="CV3" s="33"/>
      <c r="CW3" s="31"/>
      <c r="CX3" s="30"/>
      <c r="CY3" s="31"/>
      <c r="CZ3" s="31"/>
      <c r="DA3" s="32"/>
      <c r="DB3" s="31"/>
      <c r="DC3" s="31"/>
      <c r="DD3" s="31"/>
      <c r="DE3" s="31"/>
      <c r="DF3" s="31"/>
      <c r="DG3" s="33"/>
      <c r="DH3" s="31"/>
      <c r="DI3" s="30"/>
      <c r="DJ3" s="31"/>
      <c r="DK3" s="31"/>
      <c r="DL3" s="32"/>
      <c r="DM3" s="31"/>
      <c r="DN3" s="31"/>
      <c r="DO3" s="31"/>
      <c r="DP3" s="31"/>
      <c r="DQ3" s="31"/>
      <c r="DR3" s="33"/>
    </row>
    <row r="4" spans="1:122" s="34" customFormat="1" ht="15.95" customHeight="1" x14ac:dyDescent="0.25">
      <c r="A4" s="185"/>
      <c r="B4" s="436"/>
      <c r="C4" s="437"/>
      <c r="D4" s="437"/>
      <c r="E4" s="437"/>
      <c r="F4" s="437"/>
      <c r="G4" s="437"/>
      <c r="H4" s="437"/>
      <c r="I4" s="437"/>
      <c r="J4" s="437"/>
      <c r="K4" s="437"/>
      <c r="L4" s="438"/>
      <c r="M4" s="35">
        <v>1</v>
      </c>
      <c r="N4" s="36" t="s">
        <v>36</v>
      </c>
      <c r="O4" s="419" t="str">
        <f>IF(VLOOKUP(M4,Scoreboard!$B$8:$C$17,2,FALSE)&lt;&gt;"",VLOOKUP(M4,Scoreboard!$B$8:$C$17,2,FALSE),"")</f>
        <v>Player 1</v>
      </c>
      <c r="P4" s="419"/>
      <c r="Q4" s="419"/>
      <c r="R4" s="154"/>
      <c r="S4" s="154"/>
      <c r="T4" s="153" t="s">
        <v>37</v>
      </c>
      <c r="U4" s="37" t="s">
        <v>38</v>
      </c>
      <c r="V4" s="37" t="s">
        <v>39</v>
      </c>
      <c r="W4" s="38"/>
      <c r="X4" s="35">
        <f>M4+1</f>
        <v>2</v>
      </c>
      <c r="Y4" s="36" t="s">
        <v>36</v>
      </c>
      <c r="Z4" s="419" t="str">
        <f>IF(VLOOKUP(X4,Scoreboard!$B$8:$C$17,2,FALSE)&lt;&gt;"",VLOOKUP(X4,Scoreboard!$B$8:$C$17,2,FALSE),"")</f>
        <v>Player 2</v>
      </c>
      <c r="AA4" s="419"/>
      <c r="AB4" s="419"/>
      <c r="AC4" s="154"/>
      <c r="AD4" s="154"/>
      <c r="AE4" s="153" t="s">
        <v>37</v>
      </c>
      <c r="AF4" s="37" t="s">
        <v>38</v>
      </c>
      <c r="AG4" s="37" t="s">
        <v>39</v>
      </c>
      <c r="AH4" s="38"/>
      <c r="AI4" s="35">
        <f>X4+1</f>
        <v>3</v>
      </c>
      <c r="AJ4" s="36" t="s">
        <v>36</v>
      </c>
      <c r="AK4" s="419" t="str">
        <f>IF(VLOOKUP(AI4,Scoreboard!$B$8:$C$17,2,FALSE)&lt;&gt;"",VLOOKUP(AI4,Scoreboard!$B$8:$C$17,2,FALSE),"")</f>
        <v>Player 3</v>
      </c>
      <c r="AL4" s="419"/>
      <c r="AM4" s="419"/>
      <c r="AN4" s="154"/>
      <c r="AO4" s="154"/>
      <c r="AP4" s="153" t="s">
        <v>37</v>
      </c>
      <c r="AQ4" s="37" t="s">
        <v>38</v>
      </c>
      <c r="AR4" s="37" t="s">
        <v>39</v>
      </c>
      <c r="AS4" s="38"/>
      <c r="AT4" s="35">
        <f t="shared" ref="AT4" si="0">AI4+1</f>
        <v>4</v>
      </c>
      <c r="AU4" s="36" t="s">
        <v>36</v>
      </c>
      <c r="AV4" s="419" t="str">
        <f>IF(VLOOKUP(AT4,Scoreboard!$B$8:$C$17,2,FALSE)&lt;&gt;"",VLOOKUP(AT4,Scoreboard!$B$8:$C$17,2,FALSE),"")</f>
        <v>Player 4</v>
      </c>
      <c r="AW4" s="419"/>
      <c r="AX4" s="419"/>
      <c r="AY4" s="154"/>
      <c r="AZ4" s="154"/>
      <c r="BA4" s="153" t="s">
        <v>37</v>
      </c>
      <c r="BB4" s="37" t="s">
        <v>38</v>
      </c>
      <c r="BC4" s="37" t="s">
        <v>39</v>
      </c>
      <c r="BD4" s="38"/>
      <c r="BE4" s="35">
        <f t="shared" ref="BE4" si="1">AT4+1</f>
        <v>5</v>
      </c>
      <c r="BF4" s="36" t="s">
        <v>36</v>
      </c>
      <c r="BG4" s="419" t="str">
        <f>IF(VLOOKUP(BE4,Scoreboard!$B$8:$C$17,2,FALSE)&lt;&gt;"",VLOOKUP(BE4,Scoreboard!$B$8:$C$17,2,FALSE),"")</f>
        <v>Player 5</v>
      </c>
      <c r="BH4" s="419"/>
      <c r="BI4" s="419"/>
      <c r="BJ4" s="154"/>
      <c r="BK4" s="154"/>
      <c r="BL4" s="153" t="s">
        <v>37</v>
      </c>
      <c r="BM4" s="37" t="s">
        <v>38</v>
      </c>
      <c r="BN4" s="37" t="s">
        <v>39</v>
      </c>
      <c r="BO4" s="38"/>
      <c r="BP4" s="35">
        <f t="shared" ref="BP4" si="2">BE4+1</f>
        <v>6</v>
      </c>
      <c r="BQ4" s="36" t="s">
        <v>36</v>
      </c>
      <c r="BR4" s="419" t="str">
        <f>IF(VLOOKUP(BP4,Scoreboard!$B$8:$C$17,2,FALSE)&lt;&gt;"",VLOOKUP(BP4,Scoreboard!$B$8:$C$17,2,FALSE),"")</f>
        <v>Player 6</v>
      </c>
      <c r="BS4" s="419"/>
      <c r="BT4" s="419"/>
      <c r="BU4" s="154"/>
      <c r="BV4" s="154"/>
      <c r="BW4" s="153" t="s">
        <v>37</v>
      </c>
      <c r="BX4" s="37" t="s">
        <v>38</v>
      </c>
      <c r="BY4" s="37" t="s">
        <v>39</v>
      </c>
      <c r="BZ4" s="38"/>
      <c r="CA4" s="35">
        <f t="shared" ref="CA4" si="3">BP4+1</f>
        <v>7</v>
      </c>
      <c r="CB4" s="36" t="s">
        <v>36</v>
      </c>
      <c r="CC4" s="419" t="str">
        <f>IF(VLOOKUP(CA4,Scoreboard!$B$8:$C$17,2,FALSE)&lt;&gt;"",VLOOKUP(CA4,Scoreboard!$B$8:$C$17,2,FALSE),"")</f>
        <v>Player 7</v>
      </c>
      <c r="CD4" s="419"/>
      <c r="CE4" s="419"/>
      <c r="CF4" s="154"/>
      <c r="CG4" s="154"/>
      <c r="CH4" s="153" t="s">
        <v>37</v>
      </c>
      <c r="CI4" s="37" t="s">
        <v>38</v>
      </c>
      <c r="CJ4" s="37" t="s">
        <v>39</v>
      </c>
      <c r="CK4" s="38"/>
      <c r="CL4" s="35">
        <f t="shared" ref="CL4" si="4">CA4+1</f>
        <v>8</v>
      </c>
      <c r="CM4" s="36" t="s">
        <v>36</v>
      </c>
      <c r="CN4" s="419" t="str">
        <f>IF(VLOOKUP(CL4,Scoreboard!$B$8:$C$17,2,FALSE)&lt;&gt;"",VLOOKUP(CL4,Scoreboard!$B$8:$C$17,2,FALSE),"")</f>
        <v>Player 8</v>
      </c>
      <c r="CO4" s="419"/>
      <c r="CP4" s="419"/>
      <c r="CQ4" s="154"/>
      <c r="CR4" s="154"/>
      <c r="CS4" s="153" t="s">
        <v>37</v>
      </c>
      <c r="CT4" s="37" t="s">
        <v>38</v>
      </c>
      <c r="CU4" s="37" t="s">
        <v>39</v>
      </c>
      <c r="CV4" s="38"/>
      <c r="CW4" s="35">
        <f t="shared" ref="CW4" si="5">CL4+1</f>
        <v>9</v>
      </c>
      <c r="CX4" s="36" t="s">
        <v>36</v>
      </c>
      <c r="CY4" s="419" t="str">
        <f>IF(VLOOKUP(CW4,Scoreboard!$B$8:$C$17,2,FALSE)&lt;&gt;"",VLOOKUP(CW4,Scoreboard!$B$8:$C$17,2,FALSE),"")</f>
        <v>Player 9</v>
      </c>
      <c r="CZ4" s="419"/>
      <c r="DA4" s="419"/>
      <c r="DB4" s="154"/>
      <c r="DC4" s="154"/>
      <c r="DD4" s="153" t="s">
        <v>37</v>
      </c>
      <c r="DE4" s="37" t="s">
        <v>38</v>
      </c>
      <c r="DF4" s="37" t="s">
        <v>39</v>
      </c>
      <c r="DG4" s="38"/>
      <c r="DH4" s="35">
        <f t="shared" ref="DH4" si="6">CW4+1</f>
        <v>10</v>
      </c>
      <c r="DI4" s="36" t="s">
        <v>36</v>
      </c>
      <c r="DJ4" s="419" t="str">
        <f>IF(VLOOKUP(DH4,Scoreboard!$B$8:$C$17,2,FALSE)&lt;&gt;"",VLOOKUP(DH4,Scoreboard!$B$8:$C$17,2,FALSE),"")</f>
        <v>Player 10</v>
      </c>
      <c r="DK4" s="419"/>
      <c r="DL4" s="419"/>
      <c r="DM4" s="154"/>
      <c r="DN4" s="154"/>
      <c r="DO4" s="153" t="s">
        <v>37</v>
      </c>
      <c r="DP4" s="37" t="s">
        <v>38</v>
      </c>
      <c r="DQ4" s="37" t="s">
        <v>39</v>
      </c>
      <c r="DR4" s="38"/>
    </row>
    <row r="5" spans="1:122" s="34" customFormat="1" ht="15.95" customHeight="1" x14ac:dyDescent="0.25">
      <c r="A5" s="185"/>
      <c r="B5" s="311"/>
      <c r="C5" s="229" t="s">
        <v>40</v>
      </c>
      <c r="D5" s="229" t="s">
        <v>41</v>
      </c>
      <c r="E5" s="229" t="s">
        <v>42</v>
      </c>
      <c r="F5" s="230" t="s">
        <v>43</v>
      </c>
      <c r="G5" s="231" t="s">
        <v>44</v>
      </c>
      <c r="H5" s="231"/>
      <c r="I5" s="232" t="s">
        <v>43</v>
      </c>
      <c r="J5" s="231"/>
      <c r="K5" s="233"/>
      <c r="L5" s="273"/>
      <c r="M5" s="35"/>
      <c r="N5" s="36" t="s">
        <v>45</v>
      </c>
      <c r="O5" s="418">
        <f ca="1">IF(O4&lt;&gt;"",INDEX('Dummy Rank'!$F$5:$F$14,MATCH(M4,'Dummy Rank'!$A$5:$A$14,0),0),"")</f>
        <v>1</v>
      </c>
      <c r="P5" s="418"/>
      <c r="Q5" s="36"/>
      <c r="R5" s="154"/>
      <c r="S5" s="154"/>
      <c r="T5" s="152">
        <f>U5+V5</f>
        <v>0</v>
      </c>
      <c r="U5" s="39">
        <f>SUM(U8:U31)+SUM(U44:U50)</f>
        <v>0</v>
      </c>
      <c r="V5" s="39">
        <f>SUM(V36:V40)+SUM(V44:V50)+SUM(V52:V61)</f>
        <v>0</v>
      </c>
      <c r="W5" s="38"/>
      <c r="X5" s="35"/>
      <c r="Y5" s="36" t="s">
        <v>46</v>
      </c>
      <c r="Z5" s="418">
        <f ca="1">IF(Z4&lt;&gt;"",INDEX('Dummy Rank'!$F$5:$F$14,MATCH(X4,'Dummy Rank'!$A$5:$A$14,0),0),"")</f>
        <v>2</v>
      </c>
      <c r="AA5" s="418"/>
      <c r="AB5" s="36"/>
      <c r="AC5" s="154"/>
      <c r="AD5" s="154"/>
      <c r="AE5" s="152">
        <f>AF5+AG5</f>
        <v>0</v>
      </c>
      <c r="AF5" s="39">
        <f>SUM(AF8:AF31)+SUM(AF44:AF50)</f>
        <v>0</v>
      </c>
      <c r="AG5" s="39">
        <f>SUM(AG36:AG40)+SUM(AG44:AG50)+SUM(AG52:AG61)</f>
        <v>0</v>
      </c>
      <c r="AH5" s="38"/>
      <c r="AI5" s="35"/>
      <c r="AJ5" s="36" t="s">
        <v>46</v>
      </c>
      <c r="AK5" s="418">
        <f ca="1">IF(AK4&lt;&gt;"",INDEX('Dummy Rank'!$F$5:$F$14,MATCH(AI4,'Dummy Rank'!$A$5:$A$14,0),0),"")</f>
        <v>3</v>
      </c>
      <c r="AL5" s="418"/>
      <c r="AM5" s="36"/>
      <c r="AN5" s="154"/>
      <c r="AO5" s="154"/>
      <c r="AP5" s="152">
        <f>AQ5+AR5</f>
        <v>0</v>
      </c>
      <c r="AQ5" s="39">
        <f>SUM(AQ8:AQ31)+SUM(AQ44:AQ50)</f>
        <v>0</v>
      </c>
      <c r="AR5" s="39">
        <f>SUM(AR8:AR31)+SUM(AR36:AR41)+SUM(AR44:AR50)+SUM(AR52:AR53)+SUM(AR60:AR61)</f>
        <v>0</v>
      </c>
      <c r="AS5" s="38"/>
      <c r="AT5" s="35"/>
      <c r="AU5" s="36" t="s">
        <v>46</v>
      </c>
      <c r="AV5" s="418">
        <f ca="1">IF(AV4&lt;&gt;"",INDEX('Dummy Rank'!$F$5:$F$14,MATCH(AT4,'Dummy Rank'!$A$5:$A$14,0),0),"")</f>
        <v>4</v>
      </c>
      <c r="AW5" s="418"/>
      <c r="AX5" s="36"/>
      <c r="AY5" s="154"/>
      <c r="AZ5" s="154"/>
      <c r="BA5" s="152">
        <f t="shared" ref="BA5" si="7">BB5+BC5</f>
        <v>0</v>
      </c>
      <c r="BB5" s="39">
        <f>SUM(BB8:BB31)+SUM(BB44:BB50)</f>
        <v>0</v>
      </c>
      <c r="BC5" s="39">
        <f>SUM(BC8:BC31)+SUM(BC36:BC41)+SUM(BC44:BC50)+SUM(BC52:BC53)+SUM(BC60:BC61)</f>
        <v>0</v>
      </c>
      <c r="BD5" s="38"/>
      <c r="BE5" s="35"/>
      <c r="BF5" s="36" t="s">
        <v>46</v>
      </c>
      <c r="BG5" s="418">
        <f ca="1">IF(BG4&lt;&gt;"",INDEX('Dummy Rank'!$F$5:$F$14,MATCH(BE4,'Dummy Rank'!$A$5:$A$14,0),0),"")</f>
        <v>5</v>
      </c>
      <c r="BH5" s="418"/>
      <c r="BI5" s="36"/>
      <c r="BJ5" s="154"/>
      <c r="BK5" s="154"/>
      <c r="BL5" s="152">
        <f t="shared" ref="BL5" si="8">BM5+BN5</f>
        <v>0</v>
      </c>
      <c r="BM5" s="39">
        <f>SUM(BM8:BM31)+SUM(BM44:BM50)</f>
        <v>0</v>
      </c>
      <c r="BN5" s="39">
        <f>SUM(BN8:BN31)+SUM(BN36:BN41)+SUM(BN44:BN50)+SUM(BN52:BN53)+SUM(BN60:BN61)</f>
        <v>0</v>
      </c>
      <c r="BO5" s="38"/>
      <c r="BP5" s="35"/>
      <c r="BQ5" s="36" t="s">
        <v>46</v>
      </c>
      <c r="BR5" s="418">
        <f ca="1">IF(BR4&lt;&gt;"",INDEX('Dummy Rank'!$F$5:$F$14,MATCH(BP4,'Dummy Rank'!$A$5:$A$14,0),0),"")</f>
        <v>6</v>
      </c>
      <c r="BS5" s="418"/>
      <c r="BT5" s="36"/>
      <c r="BU5" s="154"/>
      <c r="BV5" s="154"/>
      <c r="BW5" s="152">
        <f t="shared" ref="BW5" si="9">BX5+BY5</f>
        <v>0</v>
      </c>
      <c r="BX5" s="39">
        <f>SUM(BX8:BX31)+SUM(BX44:BX50)</f>
        <v>0</v>
      </c>
      <c r="BY5" s="39">
        <f>SUM(BY8:BY31)+SUM(BY36:BY41)+SUM(BY44:BY50)+SUM(BY52:BY53)+SUM(BY60:BY61)</f>
        <v>0</v>
      </c>
      <c r="BZ5" s="38"/>
      <c r="CA5" s="35"/>
      <c r="CB5" s="36" t="s">
        <v>46</v>
      </c>
      <c r="CC5" s="418">
        <f ca="1">IF(CC4&lt;&gt;"",INDEX('Dummy Rank'!$F$5:$F$14,MATCH(CA4,'Dummy Rank'!$A$5:$A$14,0),0),"")</f>
        <v>7</v>
      </c>
      <c r="CD5" s="418"/>
      <c r="CE5" s="36"/>
      <c r="CF5" s="154"/>
      <c r="CG5" s="154"/>
      <c r="CH5" s="152">
        <f t="shared" ref="CH5" si="10">CI5+CJ5</f>
        <v>0</v>
      </c>
      <c r="CI5" s="39">
        <f>SUM(CI8:CI31)+SUM(CI44:CI50)</f>
        <v>0</v>
      </c>
      <c r="CJ5" s="39">
        <f>SUM(CJ8:CJ31)+SUM(CJ36:CJ41)+SUM(CJ44:CJ50)+SUM(CJ52:CJ53)+SUM(CJ60:CJ61)</f>
        <v>0</v>
      </c>
      <c r="CK5" s="38"/>
      <c r="CL5" s="35"/>
      <c r="CM5" s="36" t="s">
        <v>46</v>
      </c>
      <c r="CN5" s="418">
        <f ca="1">IF(CN4&lt;&gt;"",INDEX('Dummy Rank'!$F$5:$F$14,MATCH(CL4,'Dummy Rank'!$A$5:$A$14,0),0),"")</f>
        <v>8</v>
      </c>
      <c r="CO5" s="418"/>
      <c r="CP5" s="36"/>
      <c r="CQ5" s="154"/>
      <c r="CR5" s="154"/>
      <c r="CS5" s="152">
        <f t="shared" ref="CS5" si="11">CT5+CU5</f>
        <v>0</v>
      </c>
      <c r="CT5" s="39">
        <f>SUM(CT8:CT31)+SUM(CT44:CT50)</f>
        <v>0</v>
      </c>
      <c r="CU5" s="39">
        <f>SUM(CU8:CU31)+SUM(CU36:CU41)+SUM(CU44:CU50)+SUM(CU52:CU53)+SUM(CU60:CU61)</f>
        <v>0</v>
      </c>
      <c r="CV5" s="38"/>
      <c r="CW5" s="35"/>
      <c r="CX5" s="36" t="s">
        <v>46</v>
      </c>
      <c r="CY5" s="418">
        <f ca="1">IF(CY4&lt;&gt;"",INDEX('Dummy Rank'!$F$5:$F$14,MATCH(CW4,'Dummy Rank'!$A$5:$A$14,0),0),"")</f>
        <v>9</v>
      </c>
      <c r="CZ5" s="418"/>
      <c r="DA5" s="36"/>
      <c r="DB5" s="154"/>
      <c r="DC5" s="154"/>
      <c r="DD5" s="152">
        <f t="shared" ref="DD5" si="12">DE5+DF5</f>
        <v>0</v>
      </c>
      <c r="DE5" s="39">
        <f>SUM(DE8:DE31)+SUM(DE44:DE50)</f>
        <v>0</v>
      </c>
      <c r="DF5" s="39">
        <f>SUM(DF8:DF31)+SUM(DF36:DF41)+SUM(DF44:DF50)+SUM(DF52:DF53)+SUM(DF60:DF61)</f>
        <v>0</v>
      </c>
      <c r="DG5" s="38"/>
      <c r="DH5" s="35"/>
      <c r="DI5" s="36" t="s">
        <v>46</v>
      </c>
      <c r="DJ5" s="418">
        <f ca="1">IF(DJ4&lt;&gt;"",INDEX('Dummy Rank'!$F$5:$F$14,MATCH(DH4,'Dummy Rank'!$A$5:$A$14,0),0),"")</f>
        <v>10</v>
      </c>
      <c r="DK5" s="418"/>
      <c r="DL5" s="36"/>
      <c r="DM5" s="154"/>
      <c r="DN5" s="154"/>
      <c r="DO5" s="152">
        <f t="shared" ref="DO5" si="13">DP5+DQ5</f>
        <v>0</v>
      </c>
      <c r="DP5" s="39">
        <f>SUM(DP8:DP31)+SUM(DP44:DP50)</f>
        <v>0</v>
      </c>
      <c r="DQ5" s="39">
        <f>SUM(DQ8:DQ31)+SUM(DQ36:DQ41)+SUM(DQ44:DQ50)+SUM(DQ52:DQ53)+SUM(DQ60:DQ61)</f>
        <v>0</v>
      </c>
      <c r="DR5" s="38"/>
    </row>
    <row r="6" spans="1:122" x14ac:dyDescent="0.25">
      <c r="A6" s="53" t="e">
        <f>IF(Leaderboard!B19="© 2025 | journalSHEET.com",MAX(A7:A50),0)</f>
        <v>#REF!</v>
      </c>
      <c r="B6" s="429" t="s">
        <v>47</v>
      </c>
      <c r="C6" s="430"/>
      <c r="D6" s="430"/>
      <c r="E6" s="430"/>
      <c r="F6" s="430"/>
      <c r="G6" s="430"/>
      <c r="H6" s="430"/>
      <c r="I6" s="430"/>
      <c r="J6" s="430"/>
      <c r="K6" s="430"/>
      <c r="L6" s="431"/>
      <c r="M6" s="421"/>
      <c r="N6" s="421"/>
      <c r="O6" s="421"/>
      <c r="P6" s="421"/>
      <c r="Q6" s="421"/>
      <c r="R6" s="421"/>
      <c r="S6" s="421"/>
      <c r="T6" s="421"/>
      <c r="U6" s="421"/>
      <c r="V6" s="421"/>
      <c r="W6" s="422"/>
      <c r="X6" s="420"/>
      <c r="Y6" s="421"/>
      <c r="Z6" s="421"/>
      <c r="AA6" s="421"/>
      <c r="AB6" s="421"/>
      <c r="AC6" s="421"/>
      <c r="AD6" s="421"/>
      <c r="AE6" s="421"/>
      <c r="AF6" s="421"/>
      <c r="AG6" s="421"/>
      <c r="AH6" s="422"/>
      <c r="AI6" s="420"/>
      <c r="AJ6" s="421"/>
      <c r="AK6" s="421"/>
      <c r="AL6" s="421"/>
      <c r="AM6" s="421"/>
      <c r="AN6" s="421"/>
      <c r="AO6" s="421"/>
      <c r="AP6" s="421"/>
      <c r="AQ6" s="421"/>
      <c r="AR6" s="421"/>
      <c r="AS6" s="422"/>
      <c r="AT6" s="420"/>
      <c r="AU6" s="421"/>
      <c r="AV6" s="421"/>
      <c r="AW6" s="421"/>
      <c r="AX6" s="421"/>
      <c r="AY6" s="421"/>
      <c r="AZ6" s="421"/>
      <c r="BA6" s="421"/>
      <c r="BB6" s="421"/>
      <c r="BC6" s="421"/>
      <c r="BD6" s="422"/>
      <c r="BE6" s="420"/>
      <c r="BF6" s="421"/>
      <c r="BG6" s="421"/>
      <c r="BH6" s="421"/>
      <c r="BI6" s="421"/>
      <c r="BJ6" s="421"/>
      <c r="BK6" s="421"/>
      <c r="BL6" s="421"/>
      <c r="BM6" s="421"/>
      <c r="BN6" s="421"/>
      <c r="BO6" s="422"/>
      <c r="BP6" s="420"/>
      <c r="BQ6" s="421"/>
      <c r="BR6" s="421"/>
      <c r="BS6" s="421"/>
      <c r="BT6" s="421"/>
      <c r="BU6" s="421"/>
      <c r="BV6" s="421"/>
      <c r="BW6" s="421"/>
      <c r="BX6" s="421"/>
      <c r="BY6" s="421"/>
      <c r="BZ6" s="422"/>
      <c r="CA6" s="420"/>
      <c r="CB6" s="421"/>
      <c r="CC6" s="421"/>
      <c r="CD6" s="421"/>
      <c r="CE6" s="421"/>
      <c r="CF6" s="421"/>
      <c r="CG6" s="421"/>
      <c r="CH6" s="421"/>
      <c r="CI6" s="421"/>
      <c r="CJ6" s="421"/>
      <c r="CK6" s="422"/>
      <c r="CL6" s="420"/>
      <c r="CM6" s="421"/>
      <c r="CN6" s="421"/>
      <c r="CO6" s="421"/>
      <c r="CP6" s="421"/>
      <c r="CQ6" s="421"/>
      <c r="CR6" s="421"/>
      <c r="CS6" s="421"/>
      <c r="CT6" s="421"/>
      <c r="CU6" s="421"/>
      <c r="CV6" s="422"/>
      <c r="CW6" s="420"/>
      <c r="CX6" s="421"/>
      <c r="CY6" s="421"/>
      <c r="CZ6" s="421"/>
      <c r="DA6" s="421"/>
      <c r="DB6" s="421"/>
      <c r="DC6" s="421"/>
      <c r="DD6" s="421"/>
      <c r="DE6" s="421"/>
      <c r="DF6" s="421"/>
      <c r="DG6" s="422"/>
      <c r="DH6" s="420"/>
      <c r="DI6" s="421"/>
      <c r="DJ6" s="421"/>
      <c r="DK6" s="421"/>
      <c r="DL6" s="421"/>
      <c r="DM6" s="421"/>
      <c r="DN6" s="421"/>
      <c r="DO6" s="421"/>
      <c r="DP6" s="421"/>
      <c r="DQ6" s="421"/>
      <c r="DR6" s="422"/>
    </row>
    <row r="7" spans="1:122" x14ac:dyDescent="0.25">
      <c r="B7" s="312"/>
      <c r="C7" s="234"/>
      <c r="D7" s="234"/>
      <c r="E7" s="235"/>
      <c r="F7" s="236"/>
      <c r="G7" s="236"/>
      <c r="H7" s="236"/>
      <c r="I7" s="237"/>
      <c r="J7" s="238"/>
      <c r="K7" s="238"/>
      <c r="L7" s="274"/>
      <c r="M7" s="53">
        <f>COUNTIF(U8:U31,Pool1)</f>
        <v>0</v>
      </c>
      <c r="N7" s="40"/>
      <c r="Q7" s="41"/>
      <c r="U7" s="37" t="s">
        <v>38</v>
      </c>
      <c r="W7" s="42"/>
      <c r="X7" s="43">
        <f>COUNTIF(AF8:AF31,Pool1)</f>
        <v>0</v>
      </c>
      <c r="Y7" s="40"/>
      <c r="AB7" s="41"/>
      <c r="AF7" s="37" t="s">
        <v>38</v>
      </c>
      <c r="AH7" s="42"/>
      <c r="AI7" s="43">
        <f>COUNTIF(AQ8:AQ31,Pool1)</f>
        <v>0</v>
      </c>
      <c r="AJ7" s="40"/>
      <c r="AM7" s="41"/>
      <c r="AQ7" s="37" t="s">
        <v>38</v>
      </c>
      <c r="AS7" s="42"/>
      <c r="AT7" s="43">
        <f>COUNTIF(BB8:BB31,Pool1)</f>
        <v>0</v>
      </c>
      <c r="AU7" s="40"/>
      <c r="AX7" s="41"/>
      <c r="BB7" s="37" t="s">
        <v>38</v>
      </c>
      <c r="BD7" s="42"/>
      <c r="BE7" s="43">
        <f>COUNTIF(BM8:BM31,Pool1)</f>
        <v>0</v>
      </c>
      <c r="BF7" s="40"/>
      <c r="BI7" s="41"/>
      <c r="BM7" s="37" t="s">
        <v>38</v>
      </c>
      <c r="BO7" s="42"/>
      <c r="BP7" s="43">
        <f>COUNTIF(BX8:BX31,Pool1)</f>
        <v>0</v>
      </c>
      <c r="BQ7" s="40"/>
      <c r="BT7" s="41"/>
      <c r="BX7" s="37" t="s">
        <v>38</v>
      </c>
      <c r="BZ7" s="42"/>
      <c r="CA7" s="43">
        <f>COUNTIF(CI8:CI31,Pool1)</f>
        <v>0</v>
      </c>
      <c r="CB7" s="40"/>
      <c r="CE7" s="41"/>
      <c r="CI7" s="37" t="s">
        <v>38</v>
      </c>
      <c r="CK7" s="42"/>
      <c r="CL7" s="43">
        <f>COUNTIF(CT8:CT31,Pool1)</f>
        <v>0</v>
      </c>
      <c r="CM7" s="40"/>
      <c r="CP7" s="41"/>
      <c r="CT7" s="37" t="s">
        <v>38</v>
      </c>
      <c r="CV7" s="42"/>
      <c r="CW7" s="43">
        <f>COUNTIF(DE8:DE31,Pool1)</f>
        <v>0</v>
      </c>
      <c r="CX7" s="40"/>
      <c r="DA7" s="41"/>
      <c r="DE7" s="37" t="s">
        <v>38</v>
      </c>
      <c r="DG7" s="42"/>
      <c r="DH7" s="43">
        <f>COUNTIF(DP8:DP31,Pool1)</f>
        <v>0</v>
      </c>
      <c r="DI7" s="40"/>
      <c r="DL7" s="41"/>
      <c r="DP7" s="37" t="s">
        <v>38</v>
      </c>
      <c r="DR7" s="42"/>
    </row>
    <row r="8" spans="1:122" x14ac:dyDescent="0.25">
      <c r="A8" s="53">
        <f>IF(G8&lt;&gt;"",A7+1,A7)</f>
        <v>0</v>
      </c>
      <c r="B8" s="313"/>
      <c r="C8" s="244">
        <v>1</v>
      </c>
      <c r="D8" s="239" t="s">
        <v>31</v>
      </c>
      <c r="E8" s="240">
        <v>45840.875</v>
      </c>
      <c r="F8" s="241" t="str">
        <f>'Tournament Setup'!D6</f>
        <v>Switzerland</v>
      </c>
      <c r="G8" s="44"/>
      <c r="H8" s="44"/>
      <c r="I8" s="242" t="str">
        <f>'Tournament Setup'!D7</f>
        <v>Norway</v>
      </c>
      <c r="J8" s="243"/>
      <c r="K8" s="243"/>
      <c r="L8" s="274"/>
      <c r="N8" s="40" t="str">
        <f>$F8</f>
        <v>Switzerland</v>
      </c>
      <c r="O8" s="45"/>
      <c r="P8" s="45"/>
      <c r="Q8" s="41" t="str">
        <f>$I8</f>
        <v>Norway</v>
      </c>
      <c r="U8" s="272">
        <f t="shared" ref="U8:U31" si="14">IF(AND($G8&lt;&gt;"",$H8&lt;&gt;"",O8&lt;&gt;"",P8&lt;&gt;""),IF(AND($G8=O8,$H8=P8),Pool1,IF(($G8-$H8)=(O8-P8),Pool2,IF(AND(($G8&gt;$H8),(O8&gt;P8)),Pool3,IF(AND(($H8&gt;$G8),(P8&gt;O8)),Pool3,0)))),0)</f>
        <v>0</v>
      </c>
      <c r="W8" s="42"/>
      <c r="Y8" s="40" t="str">
        <f t="shared" ref="Y8:CB23" si="15">$F8</f>
        <v>Switzerland</v>
      </c>
      <c r="Z8" s="45"/>
      <c r="AA8" s="45"/>
      <c r="AB8" s="41" t="str">
        <f t="shared" ref="AB8:CE23" si="16">$I8</f>
        <v>Norway</v>
      </c>
      <c r="AF8" s="272">
        <f t="shared" ref="AF8:AF31" si="17">IF(AND($G8&lt;&gt;"",$H8&lt;&gt;"",Z8&lt;&gt;"",AA8&lt;&gt;""),IF(AND($G8=Z8,$H8=AA8),Pool1,IF(($G8-$H8)=(Z8-AA8),Pool2,IF(AND(($G8&gt;$H8),(Z8&gt;AA8)),Pool3,IF(AND(($H8&gt;$G8),(AA8&gt;Z8)),Pool3,0)))),0)</f>
        <v>0</v>
      </c>
      <c r="AH8" s="42"/>
      <c r="AJ8" s="40" t="str">
        <f t="shared" ref="AJ8" si="18">$F8</f>
        <v>Switzerland</v>
      </c>
      <c r="AK8" s="45"/>
      <c r="AL8" s="45"/>
      <c r="AM8" s="41" t="str">
        <f t="shared" ref="AM8" si="19">$I8</f>
        <v>Norway</v>
      </c>
      <c r="AQ8" s="272">
        <f t="shared" ref="AQ8:AQ31" si="20">IF(AND($G8&lt;&gt;"",$H8&lt;&gt;"",AK8&lt;&gt;"",AL8&lt;&gt;""),IF(AND($G8=AK8,$H8=AL8),Pool1,IF(($G8-$H8)=(AK8-AL8),Pool2,IF(AND(($G8&gt;$H8),(AK8&gt;AL8)),Pool3,IF(AND(($H8&gt;$G8),(AL8&gt;AK8)),Pool3,0)))),0)</f>
        <v>0</v>
      </c>
      <c r="AS8" s="42"/>
      <c r="AU8" s="40" t="str">
        <f t="shared" ref="AU8" si="21">$F8</f>
        <v>Switzerland</v>
      </c>
      <c r="AV8" s="45"/>
      <c r="AW8" s="45"/>
      <c r="AX8" s="41" t="str">
        <f t="shared" ref="AX8" si="22">$I8</f>
        <v>Norway</v>
      </c>
      <c r="BB8" s="272">
        <f t="shared" ref="BB8:BB31" si="23">IF(AND($G8&lt;&gt;"",$H8&lt;&gt;"",AV8&lt;&gt;"",AW8&lt;&gt;""),IF(AND($G8=AV8,$H8=AW8),Pool1,IF(($G8-$H8)=(AV8-AW8),Pool2,IF(AND(($G8&gt;$H8),(AV8&gt;AW8)),Pool3,IF(AND(($H8&gt;$G8),(AW8&gt;AV8)),Pool3,0)))),0)</f>
        <v>0</v>
      </c>
      <c r="BD8" s="42"/>
      <c r="BF8" s="40" t="str">
        <f t="shared" ref="BF8" si="24">$F8</f>
        <v>Switzerland</v>
      </c>
      <c r="BG8" s="45"/>
      <c r="BH8" s="45"/>
      <c r="BI8" s="41" t="str">
        <f t="shared" ref="BI8" si="25">$I8</f>
        <v>Norway</v>
      </c>
      <c r="BM8" s="272">
        <f t="shared" ref="BM8:BM31" si="26">IF(AND($G8&lt;&gt;"",$H8&lt;&gt;"",BG8&lt;&gt;"",BH8&lt;&gt;""),IF(AND($G8=BG8,$H8=BH8),Pool1,IF(($G8-$H8)=(BG8-BH8),Pool2,IF(AND(($G8&gt;$H8),(BG8&gt;BH8)),Pool3,IF(AND(($H8&gt;$G8),(BH8&gt;BG8)),Pool3,0)))),0)</f>
        <v>0</v>
      </c>
      <c r="BO8" s="42"/>
      <c r="BQ8" s="40" t="str">
        <f t="shared" ref="BQ8" si="27">$F8</f>
        <v>Switzerland</v>
      </c>
      <c r="BR8" s="45"/>
      <c r="BS8" s="45"/>
      <c r="BT8" s="41" t="str">
        <f t="shared" ref="BT8" si="28">$I8</f>
        <v>Norway</v>
      </c>
      <c r="BX8" s="272">
        <f t="shared" ref="BX8:BX31" si="29">IF(AND($G8&lt;&gt;"",$H8&lt;&gt;"",BR8&lt;&gt;"",BS8&lt;&gt;""),IF(AND($G8=BR8,$H8=BS8),Pool1,IF(($G8-$H8)=(BR8-BS8),Pool2,IF(AND(($G8&gt;$H8),(BR8&gt;BS8)),Pool3,IF(AND(($H8&gt;$G8),(BS8&gt;BR8)),Pool3,0)))),0)</f>
        <v>0</v>
      </c>
      <c r="BZ8" s="42"/>
      <c r="CB8" s="40" t="str">
        <f t="shared" ref="CB8" si="30">$F8</f>
        <v>Switzerland</v>
      </c>
      <c r="CC8" s="45"/>
      <c r="CD8" s="45"/>
      <c r="CE8" s="41" t="str">
        <f t="shared" ref="CE8" si="31">$I8</f>
        <v>Norway</v>
      </c>
      <c r="CI8" s="272">
        <f t="shared" ref="CI8:CI31" si="32">IF(AND($G8&lt;&gt;"",$H8&lt;&gt;"",CC8&lt;&gt;"",CD8&lt;&gt;""),IF(AND($G8=CC8,$H8=CD8),Pool1,IF(($G8-$H8)=(CC8-CD8),Pool2,IF(AND(($G8&gt;$H8),(CC8&gt;CD8)),Pool3,IF(AND(($H8&gt;$G8),(CD8&gt;CC8)),Pool3,0)))),0)</f>
        <v>0</v>
      </c>
      <c r="CK8" s="42"/>
      <c r="CM8" s="40" t="str">
        <f t="shared" ref="CM8:DI23" si="33">$F8</f>
        <v>Switzerland</v>
      </c>
      <c r="CN8" s="45"/>
      <c r="CO8" s="45"/>
      <c r="CP8" s="41" t="str">
        <f t="shared" ref="CP8:DL23" si="34">$I8</f>
        <v>Norway</v>
      </c>
      <c r="CT8" s="272">
        <f t="shared" ref="CT8:CT31" si="35">IF(AND($G8&lt;&gt;"",$H8&lt;&gt;"",CN8&lt;&gt;"",CO8&lt;&gt;""),IF(AND($G8=CN8,$H8=CO8),Pool1,IF(($G8-$H8)=(CN8-CO8),Pool2,IF(AND(($G8&gt;$H8),(CN8&gt;CO8)),Pool3,IF(AND(($H8&gt;$G8),(CO8&gt;CN8)),Pool3,0)))),0)</f>
        <v>0</v>
      </c>
      <c r="CV8" s="42"/>
      <c r="CX8" s="40" t="str">
        <f t="shared" ref="CX8" si="36">$F8</f>
        <v>Switzerland</v>
      </c>
      <c r="CY8" s="45"/>
      <c r="CZ8" s="45"/>
      <c r="DA8" s="41" t="str">
        <f t="shared" ref="DA8" si="37">$I8</f>
        <v>Norway</v>
      </c>
      <c r="DE8" s="272">
        <f t="shared" ref="DE8:DE31" si="38">IF(AND($G8&lt;&gt;"",$H8&lt;&gt;"",CY8&lt;&gt;"",CZ8&lt;&gt;""),IF(AND($G8=CY8,$H8=CZ8),Pool1,IF(($G8-$H8)=(CY8-CZ8),Pool2,IF(AND(($G8&gt;$H8),(CY8&gt;CZ8)),Pool3,IF(AND(($H8&gt;$G8),(CZ8&gt;CY8)),Pool3,0)))),0)</f>
        <v>0</v>
      </c>
      <c r="DG8" s="42"/>
      <c r="DI8" s="40" t="str">
        <f t="shared" ref="DI8" si="39">$F8</f>
        <v>Switzerland</v>
      </c>
      <c r="DJ8" s="45"/>
      <c r="DK8" s="45"/>
      <c r="DL8" s="41" t="str">
        <f t="shared" ref="DL8" si="40">$I8</f>
        <v>Norway</v>
      </c>
      <c r="DP8" s="272">
        <f t="shared" ref="DP8:DP31" si="41">IF(AND($G8&lt;&gt;"",$H8&lt;&gt;"",DJ8&lt;&gt;"",DK8&lt;&gt;""),IF(AND($G8=DJ8,$H8=DK8),Pool1,IF(($G8-$H8)=(DJ8-DK8),Pool2,IF(AND(($G8&gt;$H8),(DJ8&gt;DK8)),Pool3,IF(AND(($H8&gt;$G8),(DK8&gt;DJ8)),Pool3,0)))),0)</f>
        <v>0</v>
      </c>
      <c r="DR8" s="42"/>
    </row>
    <row r="9" spans="1:122" x14ac:dyDescent="0.25">
      <c r="A9" s="53">
        <f t="shared" ref="A9:A31" si="42">IF(G9&lt;&gt;"",A8+1,A8)</f>
        <v>0</v>
      </c>
      <c r="B9" s="313"/>
      <c r="C9" s="244">
        <v>2</v>
      </c>
      <c r="D9" s="239" t="s">
        <v>31</v>
      </c>
      <c r="E9" s="240">
        <v>45840.75</v>
      </c>
      <c r="F9" s="241" t="str">
        <f>'Tournament Setup'!D8</f>
        <v>Iceland</v>
      </c>
      <c r="G9" s="44"/>
      <c r="H9" s="44"/>
      <c r="I9" s="242" t="str">
        <f>'Tournament Setup'!D9</f>
        <v>Finland</v>
      </c>
      <c r="J9" s="243"/>
      <c r="K9" s="243"/>
      <c r="L9" s="274"/>
      <c r="N9" s="40" t="str">
        <f t="shared" ref="N9:N31" si="43">$F9</f>
        <v>Iceland</v>
      </c>
      <c r="O9" s="45"/>
      <c r="P9" s="45"/>
      <c r="Q9" s="41" t="str">
        <f t="shared" ref="Q9:Q31" si="44">$I9</f>
        <v>Finland</v>
      </c>
      <c r="U9" s="272">
        <f t="shared" si="14"/>
        <v>0</v>
      </c>
      <c r="W9" s="42"/>
      <c r="Y9" s="40" t="str">
        <f t="shared" si="15"/>
        <v>Iceland</v>
      </c>
      <c r="Z9" s="45"/>
      <c r="AA9" s="45"/>
      <c r="AB9" s="41" t="str">
        <f t="shared" si="16"/>
        <v>Finland</v>
      </c>
      <c r="AF9" s="272">
        <f t="shared" si="17"/>
        <v>0</v>
      </c>
      <c r="AH9" s="42"/>
      <c r="AJ9" s="40" t="str">
        <f t="shared" si="15"/>
        <v>Iceland</v>
      </c>
      <c r="AK9" s="45"/>
      <c r="AL9" s="45"/>
      <c r="AM9" s="41" t="str">
        <f t="shared" si="16"/>
        <v>Finland</v>
      </c>
      <c r="AQ9" s="272">
        <f t="shared" si="20"/>
        <v>0</v>
      </c>
      <c r="AS9" s="42"/>
      <c r="AU9" s="40" t="str">
        <f t="shared" si="15"/>
        <v>Iceland</v>
      </c>
      <c r="AV9" s="45"/>
      <c r="AW9" s="45"/>
      <c r="AX9" s="41" t="str">
        <f t="shared" si="16"/>
        <v>Finland</v>
      </c>
      <c r="BB9" s="272">
        <f t="shared" si="23"/>
        <v>0</v>
      </c>
      <c r="BD9" s="42"/>
      <c r="BF9" s="40" t="str">
        <f t="shared" si="15"/>
        <v>Iceland</v>
      </c>
      <c r="BG9" s="45"/>
      <c r="BH9" s="45"/>
      <c r="BI9" s="41" t="str">
        <f t="shared" si="16"/>
        <v>Finland</v>
      </c>
      <c r="BM9" s="272">
        <f t="shared" si="26"/>
        <v>0</v>
      </c>
      <c r="BO9" s="42"/>
      <c r="BQ9" s="40" t="str">
        <f t="shared" si="15"/>
        <v>Iceland</v>
      </c>
      <c r="BR9" s="45"/>
      <c r="BS9" s="45"/>
      <c r="BT9" s="41" t="str">
        <f t="shared" si="16"/>
        <v>Finland</v>
      </c>
      <c r="BX9" s="272">
        <f t="shared" si="29"/>
        <v>0</v>
      </c>
      <c r="BZ9" s="42"/>
      <c r="CB9" s="40" t="str">
        <f t="shared" si="15"/>
        <v>Iceland</v>
      </c>
      <c r="CC9" s="45"/>
      <c r="CD9" s="45"/>
      <c r="CE9" s="41" t="str">
        <f t="shared" si="16"/>
        <v>Finland</v>
      </c>
      <c r="CI9" s="272">
        <f t="shared" si="32"/>
        <v>0</v>
      </c>
      <c r="CK9" s="42"/>
      <c r="CM9" s="40" t="str">
        <f t="shared" si="33"/>
        <v>Iceland</v>
      </c>
      <c r="CN9" s="45"/>
      <c r="CO9" s="45"/>
      <c r="CP9" s="41" t="str">
        <f t="shared" si="34"/>
        <v>Finland</v>
      </c>
      <c r="CT9" s="272">
        <f t="shared" si="35"/>
        <v>0</v>
      </c>
      <c r="CV9" s="42"/>
      <c r="CX9" s="40" t="str">
        <f t="shared" si="33"/>
        <v>Iceland</v>
      </c>
      <c r="CY9" s="45"/>
      <c r="CZ9" s="45"/>
      <c r="DA9" s="41" t="str">
        <f t="shared" si="34"/>
        <v>Finland</v>
      </c>
      <c r="DE9" s="272">
        <f t="shared" si="38"/>
        <v>0</v>
      </c>
      <c r="DG9" s="42"/>
      <c r="DI9" s="40" t="str">
        <f t="shared" si="33"/>
        <v>Iceland</v>
      </c>
      <c r="DJ9" s="45"/>
      <c r="DK9" s="45"/>
      <c r="DL9" s="41" t="str">
        <f t="shared" si="34"/>
        <v>Finland</v>
      </c>
      <c r="DP9" s="272">
        <f t="shared" si="41"/>
        <v>0</v>
      </c>
      <c r="DR9" s="42"/>
    </row>
    <row r="10" spans="1:122" x14ac:dyDescent="0.25">
      <c r="A10" s="53">
        <f t="shared" si="42"/>
        <v>0</v>
      </c>
      <c r="B10" s="313"/>
      <c r="C10" s="244">
        <v>3</v>
      </c>
      <c r="D10" s="239" t="s">
        <v>32</v>
      </c>
      <c r="E10" s="240">
        <v>45841.875</v>
      </c>
      <c r="F10" s="241" t="str">
        <f>'Tournament Setup'!D10</f>
        <v>Spain</v>
      </c>
      <c r="G10" s="44"/>
      <c r="H10" s="44"/>
      <c r="I10" s="242" t="str">
        <f>'Tournament Setup'!D11</f>
        <v>Portugal</v>
      </c>
      <c r="J10" s="243"/>
      <c r="K10" s="243"/>
      <c r="L10" s="274"/>
      <c r="N10" s="40" t="str">
        <f t="shared" si="43"/>
        <v>Spain</v>
      </c>
      <c r="O10" s="45"/>
      <c r="P10" s="45"/>
      <c r="Q10" s="41" t="str">
        <f t="shared" si="44"/>
        <v>Portugal</v>
      </c>
      <c r="U10" s="272">
        <f t="shared" si="14"/>
        <v>0</v>
      </c>
      <c r="W10" s="42"/>
      <c r="Y10" s="40" t="str">
        <f t="shared" si="15"/>
        <v>Spain</v>
      </c>
      <c r="Z10" s="45"/>
      <c r="AA10" s="45"/>
      <c r="AB10" s="41" t="str">
        <f t="shared" si="16"/>
        <v>Portugal</v>
      </c>
      <c r="AF10" s="272">
        <f t="shared" si="17"/>
        <v>0</v>
      </c>
      <c r="AH10" s="42"/>
      <c r="AJ10" s="40" t="str">
        <f t="shared" si="15"/>
        <v>Spain</v>
      </c>
      <c r="AK10" s="45"/>
      <c r="AL10" s="45"/>
      <c r="AM10" s="41" t="str">
        <f t="shared" si="16"/>
        <v>Portugal</v>
      </c>
      <c r="AQ10" s="272">
        <f t="shared" si="20"/>
        <v>0</v>
      </c>
      <c r="AS10" s="42"/>
      <c r="AU10" s="40" t="str">
        <f t="shared" si="15"/>
        <v>Spain</v>
      </c>
      <c r="AV10" s="45"/>
      <c r="AW10" s="45"/>
      <c r="AX10" s="41" t="str">
        <f t="shared" si="16"/>
        <v>Portugal</v>
      </c>
      <c r="BB10" s="272">
        <f t="shared" si="23"/>
        <v>0</v>
      </c>
      <c r="BD10" s="42"/>
      <c r="BF10" s="40" t="str">
        <f t="shared" si="15"/>
        <v>Spain</v>
      </c>
      <c r="BG10" s="45"/>
      <c r="BH10" s="45"/>
      <c r="BI10" s="41" t="str">
        <f t="shared" si="16"/>
        <v>Portugal</v>
      </c>
      <c r="BM10" s="272">
        <f t="shared" si="26"/>
        <v>0</v>
      </c>
      <c r="BO10" s="42"/>
      <c r="BQ10" s="40" t="str">
        <f t="shared" si="15"/>
        <v>Spain</v>
      </c>
      <c r="BR10" s="45"/>
      <c r="BS10" s="45"/>
      <c r="BT10" s="41" t="str">
        <f t="shared" si="16"/>
        <v>Portugal</v>
      </c>
      <c r="BX10" s="272">
        <f t="shared" si="29"/>
        <v>0</v>
      </c>
      <c r="BZ10" s="42"/>
      <c r="CB10" s="40" t="str">
        <f t="shared" si="15"/>
        <v>Spain</v>
      </c>
      <c r="CC10" s="45"/>
      <c r="CD10" s="45"/>
      <c r="CE10" s="41" t="str">
        <f t="shared" si="16"/>
        <v>Portugal</v>
      </c>
      <c r="CI10" s="272">
        <f t="shared" si="32"/>
        <v>0</v>
      </c>
      <c r="CK10" s="42"/>
      <c r="CM10" s="40" t="str">
        <f t="shared" si="33"/>
        <v>Spain</v>
      </c>
      <c r="CN10" s="45"/>
      <c r="CO10" s="45"/>
      <c r="CP10" s="41" t="str">
        <f t="shared" si="34"/>
        <v>Portugal</v>
      </c>
      <c r="CT10" s="272">
        <f t="shared" si="35"/>
        <v>0</v>
      </c>
      <c r="CV10" s="42"/>
      <c r="CX10" s="40" t="str">
        <f t="shared" si="33"/>
        <v>Spain</v>
      </c>
      <c r="CY10" s="45"/>
      <c r="CZ10" s="45"/>
      <c r="DA10" s="41" t="str">
        <f t="shared" si="34"/>
        <v>Portugal</v>
      </c>
      <c r="DE10" s="272">
        <f t="shared" si="38"/>
        <v>0</v>
      </c>
      <c r="DG10" s="42"/>
      <c r="DI10" s="40" t="str">
        <f t="shared" si="33"/>
        <v>Spain</v>
      </c>
      <c r="DJ10" s="45"/>
      <c r="DK10" s="45"/>
      <c r="DL10" s="41" t="str">
        <f t="shared" si="34"/>
        <v>Portugal</v>
      </c>
      <c r="DP10" s="272">
        <f t="shared" si="41"/>
        <v>0</v>
      </c>
      <c r="DR10" s="42"/>
    </row>
    <row r="11" spans="1:122" x14ac:dyDescent="0.25">
      <c r="A11" s="53">
        <f t="shared" si="42"/>
        <v>0</v>
      </c>
      <c r="B11" s="313"/>
      <c r="C11" s="244">
        <v>4</v>
      </c>
      <c r="D11" s="239" t="s">
        <v>32</v>
      </c>
      <c r="E11" s="240">
        <v>45841.75</v>
      </c>
      <c r="F11" s="241" t="str">
        <f>'Tournament Setup'!D12</f>
        <v>Belgium</v>
      </c>
      <c r="G11" s="44"/>
      <c r="H11" s="44"/>
      <c r="I11" s="242" t="str">
        <f>'Tournament Setup'!D13</f>
        <v>Italy</v>
      </c>
      <c r="J11" s="243"/>
      <c r="K11" s="243"/>
      <c r="L11" s="274"/>
      <c r="N11" s="40" t="str">
        <f t="shared" si="43"/>
        <v>Belgium</v>
      </c>
      <c r="O11" s="45"/>
      <c r="P11" s="45"/>
      <c r="Q11" s="41" t="str">
        <f t="shared" si="44"/>
        <v>Italy</v>
      </c>
      <c r="U11" s="272">
        <f t="shared" si="14"/>
        <v>0</v>
      </c>
      <c r="W11" s="42"/>
      <c r="Y11" s="40" t="str">
        <f t="shared" si="15"/>
        <v>Belgium</v>
      </c>
      <c r="Z11" s="45"/>
      <c r="AA11" s="45"/>
      <c r="AB11" s="41" t="str">
        <f t="shared" si="16"/>
        <v>Italy</v>
      </c>
      <c r="AF11" s="272">
        <f t="shared" si="17"/>
        <v>0</v>
      </c>
      <c r="AH11" s="42"/>
      <c r="AJ11" s="40" t="str">
        <f t="shared" si="15"/>
        <v>Belgium</v>
      </c>
      <c r="AK11" s="45"/>
      <c r="AL11" s="45"/>
      <c r="AM11" s="41" t="str">
        <f t="shared" si="16"/>
        <v>Italy</v>
      </c>
      <c r="AQ11" s="272">
        <f t="shared" si="20"/>
        <v>0</v>
      </c>
      <c r="AS11" s="42"/>
      <c r="AU11" s="40" t="str">
        <f t="shared" si="15"/>
        <v>Belgium</v>
      </c>
      <c r="AV11" s="45"/>
      <c r="AW11" s="45"/>
      <c r="AX11" s="41" t="str">
        <f t="shared" si="16"/>
        <v>Italy</v>
      </c>
      <c r="BB11" s="272">
        <f t="shared" si="23"/>
        <v>0</v>
      </c>
      <c r="BD11" s="42"/>
      <c r="BF11" s="40" t="str">
        <f t="shared" si="15"/>
        <v>Belgium</v>
      </c>
      <c r="BG11" s="45"/>
      <c r="BH11" s="45"/>
      <c r="BI11" s="41" t="str">
        <f t="shared" si="16"/>
        <v>Italy</v>
      </c>
      <c r="BM11" s="272">
        <f t="shared" si="26"/>
        <v>0</v>
      </c>
      <c r="BO11" s="42"/>
      <c r="BQ11" s="40" t="str">
        <f t="shared" si="15"/>
        <v>Belgium</v>
      </c>
      <c r="BR11" s="45"/>
      <c r="BS11" s="45"/>
      <c r="BT11" s="41" t="str">
        <f t="shared" si="16"/>
        <v>Italy</v>
      </c>
      <c r="BX11" s="272">
        <f t="shared" si="29"/>
        <v>0</v>
      </c>
      <c r="BZ11" s="42"/>
      <c r="CB11" s="40" t="str">
        <f t="shared" si="15"/>
        <v>Belgium</v>
      </c>
      <c r="CC11" s="45"/>
      <c r="CD11" s="45"/>
      <c r="CE11" s="41" t="str">
        <f t="shared" si="16"/>
        <v>Italy</v>
      </c>
      <c r="CI11" s="272">
        <f t="shared" si="32"/>
        <v>0</v>
      </c>
      <c r="CK11" s="42"/>
      <c r="CM11" s="40" t="str">
        <f t="shared" si="33"/>
        <v>Belgium</v>
      </c>
      <c r="CN11" s="45"/>
      <c r="CO11" s="45"/>
      <c r="CP11" s="41" t="str">
        <f t="shared" si="34"/>
        <v>Italy</v>
      </c>
      <c r="CT11" s="272">
        <f t="shared" si="35"/>
        <v>0</v>
      </c>
      <c r="CV11" s="42"/>
      <c r="CX11" s="40" t="str">
        <f t="shared" si="33"/>
        <v>Belgium</v>
      </c>
      <c r="CY11" s="45"/>
      <c r="CZ11" s="45"/>
      <c r="DA11" s="41" t="str">
        <f t="shared" si="34"/>
        <v>Italy</v>
      </c>
      <c r="DE11" s="272">
        <f t="shared" si="38"/>
        <v>0</v>
      </c>
      <c r="DG11" s="42"/>
      <c r="DI11" s="40" t="str">
        <f t="shared" si="33"/>
        <v>Belgium</v>
      </c>
      <c r="DJ11" s="45"/>
      <c r="DK11" s="45"/>
      <c r="DL11" s="41" t="str">
        <f t="shared" si="34"/>
        <v>Italy</v>
      </c>
      <c r="DP11" s="272">
        <f t="shared" si="41"/>
        <v>0</v>
      </c>
      <c r="DR11" s="42"/>
    </row>
    <row r="12" spans="1:122" x14ac:dyDescent="0.25">
      <c r="A12" s="53">
        <f t="shared" si="42"/>
        <v>0</v>
      </c>
      <c r="B12" s="313"/>
      <c r="C12" s="244">
        <v>5</v>
      </c>
      <c r="D12" s="239" t="s">
        <v>33</v>
      </c>
      <c r="E12" s="240">
        <v>45842.875</v>
      </c>
      <c r="F12" s="241" t="str">
        <f>'Tournament Setup'!D14</f>
        <v>Germany</v>
      </c>
      <c r="G12" s="44"/>
      <c r="H12" s="44"/>
      <c r="I12" s="242" t="str">
        <f>'Tournament Setup'!D15</f>
        <v>Poland</v>
      </c>
      <c r="J12" s="243"/>
      <c r="K12" s="243"/>
      <c r="L12" s="274"/>
      <c r="N12" s="40" t="str">
        <f t="shared" si="43"/>
        <v>Germany</v>
      </c>
      <c r="O12" s="45"/>
      <c r="P12" s="45"/>
      <c r="Q12" s="41" t="str">
        <f t="shared" si="44"/>
        <v>Poland</v>
      </c>
      <c r="U12" s="272">
        <f t="shared" si="14"/>
        <v>0</v>
      </c>
      <c r="W12" s="42"/>
      <c r="Y12" s="40" t="str">
        <f t="shared" si="15"/>
        <v>Germany</v>
      </c>
      <c r="Z12" s="45"/>
      <c r="AA12" s="45"/>
      <c r="AB12" s="41" t="str">
        <f t="shared" si="16"/>
        <v>Poland</v>
      </c>
      <c r="AF12" s="272">
        <f t="shared" si="17"/>
        <v>0</v>
      </c>
      <c r="AH12" s="42"/>
      <c r="AJ12" s="40" t="str">
        <f t="shared" si="15"/>
        <v>Germany</v>
      </c>
      <c r="AK12" s="45"/>
      <c r="AL12" s="45"/>
      <c r="AM12" s="41" t="str">
        <f t="shared" si="16"/>
        <v>Poland</v>
      </c>
      <c r="AQ12" s="272">
        <f t="shared" si="20"/>
        <v>0</v>
      </c>
      <c r="AS12" s="42"/>
      <c r="AU12" s="40" t="str">
        <f t="shared" si="15"/>
        <v>Germany</v>
      </c>
      <c r="AV12" s="45"/>
      <c r="AW12" s="45"/>
      <c r="AX12" s="41" t="str">
        <f t="shared" si="16"/>
        <v>Poland</v>
      </c>
      <c r="BB12" s="272">
        <f t="shared" si="23"/>
        <v>0</v>
      </c>
      <c r="BD12" s="42"/>
      <c r="BF12" s="40" t="str">
        <f t="shared" si="15"/>
        <v>Germany</v>
      </c>
      <c r="BG12" s="45"/>
      <c r="BH12" s="45"/>
      <c r="BI12" s="41" t="str">
        <f t="shared" si="16"/>
        <v>Poland</v>
      </c>
      <c r="BM12" s="272">
        <f t="shared" si="26"/>
        <v>0</v>
      </c>
      <c r="BO12" s="42"/>
      <c r="BQ12" s="40" t="str">
        <f t="shared" si="15"/>
        <v>Germany</v>
      </c>
      <c r="BR12" s="45"/>
      <c r="BS12" s="45"/>
      <c r="BT12" s="41" t="str">
        <f t="shared" si="16"/>
        <v>Poland</v>
      </c>
      <c r="BX12" s="272">
        <f t="shared" si="29"/>
        <v>0</v>
      </c>
      <c r="BZ12" s="42"/>
      <c r="CB12" s="40" t="str">
        <f t="shared" si="15"/>
        <v>Germany</v>
      </c>
      <c r="CC12" s="45"/>
      <c r="CD12" s="45"/>
      <c r="CE12" s="41" t="str">
        <f t="shared" si="16"/>
        <v>Poland</v>
      </c>
      <c r="CI12" s="272">
        <f t="shared" si="32"/>
        <v>0</v>
      </c>
      <c r="CK12" s="42"/>
      <c r="CM12" s="40" t="str">
        <f t="shared" si="33"/>
        <v>Germany</v>
      </c>
      <c r="CN12" s="45"/>
      <c r="CO12" s="45"/>
      <c r="CP12" s="41" t="str">
        <f t="shared" si="34"/>
        <v>Poland</v>
      </c>
      <c r="CT12" s="272">
        <f t="shared" si="35"/>
        <v>0</v>
      </c>
      <c r="CV12" s="42"/>
      <c r="CX12" s="40" t="str">
        <f t="shared" si="33"/>
        <v>Germany</v>
      </c>
      <c r="CY12" s="45"/>
      <c r="CZ12" s="45"/>
      <c r="DA12" s="41" t="str">
        <f t="shared" si="34"/>
        <v>Poland</v>
      </c>
      <c r="DE12" s="272">
        <f t="shared" si="38"/>
        <v>0</v>
      </c>
      <c r="DG12" s="42"/>
      <c r="DI12" s="40" t="str">
        <f t="shared" si="33"/>
        <v>Germany</v>
      </c>
      <c r="DJ12" s="45"/>
      <c r="DK12" s="45"/>
      <c r="DL12" s="41" t="str">
        <f t="shared" si="34"/>
        <v>Poland</v>
      </c>
      <c r="DP12" s="272">
        <f t="shared" si="41"/>
        <v>0</v>
      </c>
      <c r="DR12" s="42"/>
    </row>
    <row r="13" spans="1:122" x14ac:dyDescent="0.25">
      <c r="A13" s="53">
        <f t="shared" si="42"/>
        <v>0</v>
      </c>
      <c r="B13" s="313"/>
      <c r="C13" s="244">
        <v>6</v>
      </c>
      <c r="D13" s="239" t="s">
        <v>33</v>
      </c>
      <c r="E13" s="240">
        <v>45842.75</v>
      </c>
      <c r="F13" s="241" t="str">
        <f>'Tournament Setup'!D16</f>
        <v>Denmark</v>
      </c>
      <c r="G13" s="44"/>
      <c r="H13" s="44"/>
      <c r="I13" s="242" t="str">
        <f>'Tournament Setup'!D17</f>
        <v>Sweden</v>
      </c>
      <c r="J13" s="243"/>
      <c r="K13" s="243"/>
      <c r="L13" s="274"/>
      <c r="N13" s="40" t="str">
        <f t="shared" si="43"/>
        <v>Denmark</v>
      </c>
      <c r="O13" s="45"/>
      <c r="P13" s="45"/>
      <c r="Q13" s="41" t="str">
        <f t="shared" si="44"/>
        <v>Sweden</v>
      </c>
      <c r="U13" s="272">
        <f t="shared" si="14"/>
        <v>0</v>
      </c>
      <c r="W13" s="42"/>
      <c r="Y13" s="40" t="str">
        <f t="shared" si="15"/>
        <v>Denmark</v>
      </c>
      <c r="Z13" s="45"/>
      <c r="AA13" s="45"/>
      <c r="AB13" s="41" t="str">
        <f t="shared" si="16"/>
        <v>Sweden</v>
      </c>
      <c r="AF13" s="272">
        <f t="shared" si="17"/>
        <v>0</v>
      </c>
      <c r="AH13" s="42"/>
      <c r="AJ13" s="40" t="str">
        <f t="shared" si="15"/>
        <v>Denmark</v>
      </c>
      <c r="AK13" s="45"/>
      <c r="AL13" s="45"/>
      <c r="AM13" s="41" t="str">
        <f t="shared" si="16"/>
        <v>Sweden</v>
      </c>
      <c r="AQ13" s="272">
        <f t="shared" si="20"/>
        <v>0</v>
      </c>
      <c r="AS13" s="42"/>
      <c r="AU13" s="40" t="str">
        <f t="shared" si="15"/>
        <v>Denmark</v>
      </c>
      <c r="AV13" s="45"/>
      <c r="AW13" s="45"/>
      <c r="AX13" s="41" t="str">
        <f t="shared" si="16"/>
        <v>Sweden</v>
      </c>
      <c r="BB13" s="272">
        <f t="shared" si="23"/>
        <v>0</v>
      </c>
      <c r="BD13" s="42"/>
      <c r="BF13" s="40" t="str">
        <f t="shared" si="15"/>
        <v>Denmark</v>
      </c>
      <c r="BG13" s="45"/>
      <c r="BH13" s="45"/>
      <c r="BI13" s="41" t="str">
        <f t="shared" si="16"/>
        <v>Sweden</v>
      </c>
      <c r="BM13" s="272">
        <f t="shared" si="26"/>
        <v>0</v>
      </c>
      <c r="BO13" s="42"/>
      <c r="BQ13" s="40" t="str">
        <f t="shared" si="15"/>
        <v>Denmark</v>
      </c>
      <c r="BR13" s="45"/>
      <c r="BS13" s="45"/>
      <c r="BT13" s="41" t="str">
        <f t="shared" si="16"/>
        <v>Sweden</v>
      </c>
      <c r="BX13" s="272">
        <f t="shared" si="29"/>
        <v>0</v>
      </c>
      <c r="BZ13" s="42"/>
      <c r="CB13" s="40" t="str">
        <f t="shared" si="15"/>
        <v>Denmark</v>
      </c>
      <c r="CC13" s="45"/>
      <c r="CD13" s="45"/>
      <c r="CE13" s="41" t="str">
        <f t="shared" si="16"/>
        <v>Sweden</v>
      </c>
      <c r="CI13" s="272">
        <f t="shared" si="32"/>
        <v>0</v>
      </c>
      <c r="CK13" s="42"/>
      <c r="CM13" s="40" t="str">
        <f t="shared" si="33"/>
        <v>Denmark</v>
      </c>
      <c r="CN13" s="45"/>
      <c r="CO13" s="45"/>
      <c r="CP13" s="41" t="str">
        <f t="shared" si="34"/>
        <v>Sweden</v>
      </c>
      <c r="CT13" s="272">
        <f t="shared" si="35"/>
        <v>0</v>
      </c>
      <c r="CV13" s="42"/>
      <c r="CX13" s="40" t="str">
        <f t="shared" si="33"/>
        <v>Denmark</v>
      </c>
      <c r="CY13" s="45"/>
      <c r="CZ13" s="45"/>
      <c r="DA13" s="41" t="str">
        <f t="shared" si="34"/>
        <v>Sweden</v>
      </c>
      <c r="DE13" s="272">
        <f t="shared" si="38"/>
        <v>0</v>
      </c>
      <c r="DG13" s="42"/>
      <c r="DI13" s="40" t="str">
        <f t="shared" si="33"/>
        <v>Denmark</v>
      </c>
      <c r="DJ13" s="45"/>
      <c r="DK13" s="45"/>
      <c r="DL13" s="41" t="str">
        <f t="shared" si="34"/>
        <v>Sweden</v>
      </c>
      <c r="DP13" s="272">
        <f t="shared" si="41"/>
        <v>0</v>
      </c>
      <c r="DR13" s="42"/>
    </row>
    <row r="14" spans="1:122" x14ac:dyDescent="0.25">
      <c r="A14" s="53">
        <f t="shared" si="42"/>
        <v>0</v>
      </c>
      <c r="B14" s="313"/>
      <c r="C14" s="244">
        <v>7</v>
      </c>
      <c r="D14" s="239" t="s">
        <v>34</v>
      </c>
      <c r="E14" s="240">
        <v>45843.875</v>
      </c>
      <c r="F14" s="241" t="str">
        <f>'Tournament Setup'!D18</f>
        <v>France</v>
      </c>
      <c r="G14" s="44"/>
      <c r="H14" s="44"/>
      <c r="I14" s="242" t="str">
        <f>'Tournament Setup'!D19</f>
        <v>England</v>
      </c>
      <c r="J14" s="243"/>
      <c r="K14" s="243"/>
      <c r="L14" s="274"/>
      <c r="N14" s="40" t="str">
        <f t="shared" si="43"/>
        <v>France</v>
      </c>
      <c r="O14" s="45"/>
      <c r="P14" s="45"/>
      <c r="Q14" s="41" t="str">
        <f t="shared" si="44"/>
        <v>England</v>
      </c>
      <c r="U14" s="272">
        <f t="shared" si="14"/>
        <v>0</v>
      </c>
      <c r="W14" s="42"/>
      <c r="Y14" s="40" t="str">
        <f t="shared" si="15"/>
        <v>France</v>
      </c>
      <c r="Z14" s="45"/>
      <c r="AA14" s="45"/>
      <c r="AB14" s="41" t="str">
        <f t="shared" si="16"/>
        <v>England</v>
      </c>
      <c r="AF14" s="272">
        <f t="shared" si="17"/>
        <v>0</v>
      </c>
      <c r="AH14" s="42"/>
      <c r="AJ14" s="40" t="str">
        <f t="shared" si="15"/>
        <v>France</v>
      </c>
      <c r="AK14" s="45"/>
      <c r="AL14" s="45"/>
      <c r="AM14" s="41" t="str">
        <f t="shared" si="16"/>
        <v>England</v>
      </c>
      <c r="AQ14" s="272">
        <f t="shared" si="20"/>
        <v>0</v>
      </c>
      <c r="AS14" s="42"/>
      <c r="AU14" s="40" t="str">
        <f t="shared" si="15"/>
        <v>France</v>
      </c>
      <c r="AV14" s="45"/>
      <c r="AW14" s="45"/>
      <c r="AX14" s="41" t="str">
        <f t="shared" si="16"/>
        <v>England</v>
      </c>
      <c r="BB14" s="272">
        <f t="shared" si="23"/>
        <v>0</v>
      </c>
      <c r="BD14" s="42"/>
      <c r="BF14" s="40" t="str">
        <f t="shared" si="15"/>
        <v>France</v>
      </c>
      <c r="BG14" s="45"/>
      <c r="BH14" s="45"/>
      <c r="BI14" s="41" t="str">
        <f t="shared" si="16"/>
        <v>England</v>
      </c>
      <c r="BM14" s="272">
        <f t="shared" si="26"/>
        <v>0</v>
      </c>
      <c r="BO14" s="42"/>
      <c r="BQ14" s="40" t="str">
        <f t="shared" si="15"/>
        <v>France</v>
      </c>
      <c r="BR14" s="45"/>
      <c r="BS14" s="45"/>
      <c r="BT14" s="41" t="str">
        <f t="shared" si="16"/>
        <v>England</v>
      </c>
      <c r="BX14" s="272">
        <f t="shared" si="29"/>
        <v>0</v>
      </c>
      <c r="BZ14" s="42"/>
      <c r="CB14" s="40" t="str">
        <f t="shared" si="15"/>
        <v>France</v>
      </c>
      <c r="CC14" s="45"/>
      <c r="CD14" s="45"/>
      <c r="CE14" s="41" t="str">
        <f t="shared" si="16"/>
        <v>England</v>
      </c>
      <c r="CI14" s="272">
        <f t="shared" si="32"/>
        <v>0</v>
      </c>
      <c r="CK14" s="42"/>
      <c r="CM14" s="40" t="str">
        <f t="shared" si="33"/>
        <v>France</v>
      </c>
      <c r="CN14" s="45"/>
      <c r="CO14" s="45"/>
      <c r="CP14" s="41" t="str">
        <f t="shared" si="34"/>
        <v>England</v>
      </c>
      <c r="CT14" s="272">
        <f t="shared" si="35"/>
        <v>0</v>
      </c>
      <c r="CV14" s="42"/>
      <c r="CX14" s="40" t="str">
        <f t="shared" si="33"/>
        <v>France</v>
      </c>
      <c r="CY14" s="45"/>
      <c r="CZ14" s="45"/>
      <c r="DA14" s="41" t="str">
        <f t="shared" si="34"/>
        <v>England</v>
      </c>
      <c r="DE14" s="272">
        <f t="shared" si="38"/>
        <v>0</v>
      </c>
      <c r="DG14" s="42"/>
      <c r="DI14" s="40" t="str">
        <f t="shared" si="33"/>
        <v>France</v>
      </c>
      <c r="DJ14" s="45"/>
      <c r="DK14" s="45"/>
      <c r="DL14" s="41" t="str">
        <f t="shared" si="34"/>
        <v>England</v>
      </c>
      <c r="DP14" s="272">
        <f t="shared" si="41"/>
        <v>0</v>
      </c>
      <c r="DR14" s="42"/>
    </row>
    <row r="15" spans="1:122" x14ac:dyDescent="0.25">
      <c r="A15" s="53">
        <f t="shared" si="42"/>
        <v>0</v>
      </c>
      <c r="B15" s="313"/>
      <c r="C15" s="244">
        <v>8</v>
      </c>
      <c r="D15" s="239" t="s">
        <v>34</v>
      </c>
      <c r="E15" s="240">
        <v>45843.75</v>
      </c>
      <c r="F15" s="241" t="str">
        <f>'Tournament Setup'!D20</f>
        <v>Wales</v>
      </c>
      <c r="G15" s="44"/>
      <c r="H15" s="44"/>
      <c r="I15" s="242" t="str">
        <f>'Tournament Setup'!D21</f>
        <v>Netherlands</v>
      </c>
      <c r="J15" s="243"/>
      <c r="K15" s="243"/>
      <c r="L15" s="274"/>
      <c r="N15" s="40" t="str">
        <f t="shared" si="43"/>
        <v>Wales</v>
      </c>
      <c r="O15" s="45"/>
      <c r="P15" s="45"/>
      <c r="Q15" s="41" t="str">
        <f t="shared" si="44"/>
        <v>Netherlands</v>
      </c>
      <c r="U15" s="272">
        <f t="shared" si="14"/>
        <v>0</v>
      </c>
      <c r="W15" s="42"/>
      <c r="Y15" s="40" t="str">
        <f t="shared" si="15"/>
        <v>Wales</v>
      </c>
      <c r="Z15" s="45"/>
      <c r="AA15" s="45"/>
      <c r="AB15" s="41" t="str">
        <f t="shared" si="16"/>
        <v>Netherlands</v>
      </c>
      <c r="AF15" s="272">
        <f t="shared" si="17"/>
        <v>0</v>
      </c>
      <c r="AH15" s="42"/>
      <c r="AJ15" s="40" t="str">
        <f t="shared" si="15"/>
        <v>Wales</v>
      </c>
      <c r="AK15" s="45"/>
      <c r="AL15" s="45"/>
      <c r="AM15" s="41" t="str">
        <f t="shared" si="16"/>
        <v>Netherlands</v>
      </c>
      <c r="AQ15" s="272">
        <f t="shared" si="20"/>
        <v>0</v>
      </c>
      <c r="AS15" s="42"/>
      <c r="AU15" s="40" t="str">
        <f t="shared" si="15"/>
        <v>Wales</v>
      </c>
      <c r="AV15" s="45"/>
      <c r="AW15" s="45"/>
      <c r="AX15" s="41" t="str">
        <f t="shared" si="16"/>
        <v>Netherlands</v>
      </c>
      <c r="BB15" s="272">
        <f t="shared" si="23"/>
        <v>0</v>
      </c>
      <c r="BD15" s="42"/>
      <c r="BF15" s="40" t="str">
        <f t="shared" si="15"/>
        <v>Wales</v>
      </c>
      <c r="BG15" s="45"/>
      <c r="BH15" s="45"/>
      <c r="BI15" s="41" t="str">
        <f t="shared" si="16"/>
        <v>Netherlands</v>
      </c>
      <c r="BM15" s="272">
        <f t="shared" si="26"/>
        <v>0</v>
      </c>
      <c r="BO15" s="42"/>
      <c r="BQ15" s="40" t="str">
        <f t="shared" si="15"/>
        <v>Wales</v>
      </c>
      <c r="BR15" s="45"/>
      <c r="BS15" s="45"/>
      <c r="BT15" s="41" t="str">
        <f t="shared" si="16"/>
        <v>Netherlands</v>
      </c>
      <c r="BX15" s="272">
        <f t="shared" si="29"/>
        <v>0</v>
      </c>
      <c r="BZ15" s="42"/>
      <c r="CB15" s="40" t="str">
        <f t="shared" si="15"/>
        <v>Wales</v>
      </c>
      <c r="CC15" s="45"/>
      <c r="CD15" s="45"/>
      <c r="CE15" s="41" t="str">
        <f t="shared" si="16"/>
        <v>Netherlands</v>
      </c>
      <c r="CI15" s="272">
        <f t="shared" si="32"/>
        <v>0</v>
      </c>
      <c r="CK15" s="42"/>
      <c r="CM15" s="40" t="str">
        <f t="shared" si="33"/>
        <v>Wales</v>
      </c>
      <c r="CN15" s="45"/>
      <c r="CO15" s="45"/>
      <c r="CP15" s="41" t="str">
        <f t="shared" si="34"/>
        <v>Netherlands</v>
      </c>
      <c r="CT15" s="272">
        <f t="shared" si="35"/>
        <v>0</v>
      </c>
      <c r="CV15" s="42"/>
      <c r="CX15" s="40" t="str">
        <f t="shared" si="33"/>
        <v>Wales</v>
      </c>
      <c r="CY15" s="45"/>
      <c r="CZ15" s="45"/>
      <c r="DA15" s="41" t="str">
        <f t="shared" si="34"/>
        <v>Netherlands</v>
      </c>
      <c r="DE15" s="272">
        <f t="shared" si="38"/>
        <v>0</v>
      </c>
      <c r="DG15" s="42"/>
      <c r="DI15" s="40" t="str">
        <f t="shared" si="33"/>
        <v>Wales</v>
      </c>
      <c r="DJ15" s="45"/>
      <c r="DK15" s="45"/>
      <c r="DL15" s="41" t="str">
        <f t="shared" si="34"/>
        <v>Netherlands</v>
      </c>
      <c r="DP15" s="272">
        <f t="shared" si="41"/>
        <v>0</v>
      </c>
      <c r="DR15" s="42"/>
    </row>
    <row r="16" spans="1:122" x14ac:dyDescent="0.25">
      <c r="A16" s="53">
        <f t="shared" si="42"/>
        <v>0</v>
      </c>
      <c r="B16" s="313"/>
      <c r="C16" s="244">
        <v>9</v>
      </c>
      <c r="D16" s="239" t="s">
        <v>31</v>
      </c>
      <c r="E16" s="240">
        <v>45844.875</v>
      </c>
      <c r="F16" s="241" t="str">
        <f>F8</f>
        <v>Switzerland</v>
      </c>
      <c r="G16" s="44"/>
      <c r="H16" s="44"/>
      <c r="I16" s="242" t="str">
        <f>F9</f>
        <v>Iceland</v>
      </c>
      <c r="J16" s="243"/>
      <c r="K16" s="243"/>
      <c r="L16" s="274"/>
      <c r="N16" s="40" t="str">
        <f t="shared" si="43"/>
        <v>Switzerland</v>
      </c>
      <c r="O16" s="45"/>
      <c r="P16" s="45"/>
      <c r="Q16" s="41" t="str">
        <f t="shared" si="44"/>
        <v>Iceland</v>
      </c>
      <c r="U16" s="272">
        <f t="shared" si="14"/>
        <v>0</v>
      </c>
      <c r="W16" s="42"/>
      <c r="Y16" s="40" t="str">
        <f t="shared" si="15"/>
        <v>Switzerland</v>
      </c>
      <c r="Z16" s="45"/>
      <c r="AA16" s="45"/>
      <c r="AB16" s="41" t="str">
        <f t="shared" si="16"/>
        <v>Iceland</v>
      </c>
      <c r="AF16" s="272">
        <f t="shared" si="17"/>
        <v>0</v>
      </c>
      <c r="AH16" s="42"/>
      <c r="AJ16" s="40" t="str">
        <f t="shared" si="15"/>
        <v>Switzerland</v>
      </c>
      <c r="AK16" s="45"/>
      <c r="AL16" s="45"/>
      <c r="AM16" s="41" t="str">
        <f t="shared" si="16"/>
        <v>Iceland</v>
      </c>
      <c r="AQ16" s="272">
        <f t="shared" si="20"/>
        <v>0</v>
      </c>
      <c r="AS16" s="42"/>
      <c r="AU16" s="40" t="str">
        <f t="shared" si="15"/>
        <v>Switzerland</v>
      </c>
      <c r="AV16" s="45"/>
      <c r="AW16" s="45"/>
      <c r="AX16" s="41" t="str">
        <f t="shared" si="16"/>
        <v>Iceland</v>
      </c>
      <c r="BB16" s="272">
        <f t="shared" si="23"/>
        <v>0</v>
      </c>
      <c r="BD16" s="42"/>
      <c r="BF16" s="40" t="str">
        <f t="shared" si="15"/>
        <v>Switzerland</v>
      </c>
      <c r="BG16" s="45"/>
      <c r="BH16" s="45"/>
      <c r="BI16" s="41" t="str">
        <f t="shared" si="16"/>
        <v>Iceland</v>
      </c>
      <c r="BM16" s="272">
        <f t="shared" si="26"/>
        <v>0</v>
      </c>
      <c r="BO16" s="42"/>
      <c r="BQ16" s="40" t="str">
        <f t="shared" si="15"/>
        <v>Switzerland</v>
      </c>
      <c r="BR16" s="45"/>
      <c r="BS16" s="45"/>
      <c r="BT16" s="41" t="str">
        <f t="shared" si="16"/>
        <v>Iceland</v>
      </c>
      <c r="BX16" s="272">
        <f t="shared" si="29"/>
        <v>0</v>
      </c>
      <c r="BZ16" s="42"/>
      <c r="CB16" s="40" t="str">
        <f t="shared" si="15"/>
        <v>Switzerland</v>
      </c>
      <c r="CC16" s="45"/>
      <c r="CD16" s="45"/>
      <c r="CE16" s="41" t="str">
        <f t="shared" si="16"/>
        <v>Iceland</v>
      </c>
      <c r="CI16" s="272">
        <f t="shared" si="32"/>
        <v>0</v>
      </c>
      <c r="CK16" s="42"/>
      <c r="CM16" s="40" t="str">
        <f t="shared" si="33"/>
        <v>Switzerland</v>
      </c>
      <c r="CN16" s="45"/>
      <c r="CO16" s="45"/>
      <c r="CP16" s="41" t="str">
        <f t="shared" si="34"/>
        <v>Iceland</v>
      </c>
      <c r="CT16" s="272">
        <f t="shared" si="35"/>
        <v>0</v>
      </c>
      <c r="CV16" s="42"/>
      <c r="CX16" s="40" t="str">
        <f t="shared" si="33"/>
        <v>Switzerland</v>
      </c>
      <c r="CY16" s="45"/>
      <c r="CZ16" s="45"/>
      <c r="DA16" s="41" t="str">
        <f t="shared" si="34"/>
        <v>Iceland</v>
      </c>
      <c r="DE16" s="272">
        <f t="shared" si="38"/>
        <v>0</v>
      </c>
      <c r="DG16" s="42"/>
      <c r="DI16" s="40" t="str">
        <f t="shared" si="33"/>
        <v>Switzerland</v>
      </c>
      <c r="DJ16" s="45"/>
      <c r="DK16" s="45"/>
      <c r="DL16" s="41" t="str">
        <f t="shared" si="34"/>
        <v>Iceland</v>
      </c>
      <c r="DP16" s="272">
        <f t="shared" si="41"/>
        <v>0</v>
      </c>
      <c r="DR16" s="42"/>
    </row>
    <row r="17" spans="1:122" x14ac:dyDescent="0.25">
      <c r="A17" s="53">
        <f t="shared" si="42"/>
        <v>0</v>
      </c>
      <c r="B17" s="313"/>
      <c r="C17" s="244">
        <v>10</v>
      </c>
      <c r="D17" s="239" t="s">
        <v>31</v>
      </c>
      <c r="E17" s="240">
        <v>45844.75</v>
      </c>
      <c r="F17" s="241" t="str">
        <f>I8</f>
        <v>Norway</v>
      </c>
      <c r="G17" s="44"/>
      <c r="H17" s="44"/>
      <c r="I17" s="242" t="str">
        <f>I9</f>
        <v>Finland</v>
      </c>
      <c r="J17" s="243"/>
      <c r="K17" s="243"/>
      <c r="L17" s="274"/>
      <c r="N17" s="40" t="str">
        <f t="shared" si="43"/>
        <v>Norway</v>
      </c>
      <c r="O17" s="45"/>
      <c r="P17" s="45"/>
      <c r="Q17" s="41" t="str">
        <f t="shared" si="44"/>
        <v>Finland</v>
      </c>
      <c r="U17" s="272">
        <f t="shared" si="14"/>
        <v>0</v>
      </c>
      <c r="W17" s="42"/>
      <c r="Y17" s="40" t="str">
        <f t="shared" si="15"/>
        <v>Norway</v>
      </c>
      <c r="Z17" s="45"/>
      <c r="AA17" s="45"/>
      <c r="AB17" s="41" t="str">
        <f t="shared" si="16"/>
        <v>Finland</v>
      </c>
      <c r="AF17" s="272">
        <f t="shared" si="17"/>
        <v>0</v>
      </c>
      <c r="AH17" s="42"/>
      <c r="AJ17" s="40" t="str">
        <f t="shared" si="15"/>
        <v>Norway</v>
      </c>
      <c r="AK17" s="45"/>
      <c r="AL17" s="45"/>
      <c r="AM17" s="41" t="str">
        <f t="shared" si="16"/>
        <v>Finland</v>
      </c>
      <c r="AQ17" s="272">
        <f t="shared" si="20"/>
        <v>0</v>
      </c>
      <c r="AS17" s="42"/>
      <c r="AU17" s="40" t="str">
        <f t="shared" si="15"/>
        <v>Norway</v>
      </c>
      <c r="AV17" s="45"/>
      <c r="AW17" s="45"/>
      <c r="AX17" s="41" t="str">
        <f t="shared" si="16"/>
        <v>Finland</v>
      </c>
      <c r="BB17" s="272">
        <f t="shared" si="23"/>
        <v>0</v>
      </c>
      <c r="BD17" s="42"/>
      <c r="BF17" s="40" t="str">
        <f t="shared" si="15"/>
        <v>Norway</v>
      </c>
      <c r="BG17" s="45"/>
      <c r="BH17" s="45"/>
      <c r="BI17" s="41" t="str">
        <f t="shared" si="16"/>
        <v>Finland</v>
      </c>
      <c r="BM17" s="272">
        <f t="shared" si="26"/>
        <v>0</v>
      </c>
      <c r="BO17" s="42"/>
      <c r="BQ17" s="40" t="str">
        <f t="shared" si="15"/>
        <v>Norway</v>
      </c>
      <c r="BR17" s="45"/>
      <c r="BS17" s="45"/>
      <c r="BT17" s="41" t="str">
        <f t="shared" si="16"/>
        <v>Finland</v>
      </c>
      <c r="BX17" s="272">
        <f t="shared" si="29"/>
        <v>0</v>
      </c>
      <c r="BZ17" s="42"/>
      <c r="CB17" s="40" t="str">
        <f t="shared" si="15"/>
        <v>Norway</v>
      </c>
      <c r="CC17" s="45"/>
      <c r="CD17" s="45"/>
      <c r="CE17" s="41" t="str">
        <f t="shared" si="16"/>
        <v>Finland</v>
      </c>
      <c r="CI17" s="272">
        <f t="shared" si="32"/>
        <v>0</v>
      </c>
      <c r="CK17" s="42"/>
      <c r="CM17" s="40" t="str">
        <f t="shared" si="33"/>
        <v>Norway</v>
      </c>
      <c r="CN17" s="45"/>
      <c r="CO17" s="45"/>
      <c r="CP17" s="41" t="str">
        <f t="shared" si="34"/>
        <v>Finland</v>
      </c>
      <c r="CT17" s="272">
        <f t="shared" si="35"/>
        <v>0</v>
      </c>
      <c r="CV17" s="42"/>
      <c r="CX17" s="40" t="str">
        <f t="shared" si="33"/>
        <v>Norway</v>
      </c>
      <c r="CY17" s="45"/>
      <c r="CZ17" s="45"/>
      <c r="DA17" s="41" t="str">
        <f t="shared" si="34"/>
        <v>Finland</v>
      </c>
      <c r="DE17" s="272">
        <f t="shared" si="38"/>
        <v>0</v>
      </c>
      <c r="DG17" s="42"/>
      <c r="DI17" s="40" t="str">
        <f t="shared" si="33"/>
        <v>Norway</v>
      </c>
      <c r="DJ17" s="45"/>
      <c r="DK17" s="45"/>
      <c r="DL17" s="41" t="str">
        <f t="shared" si="34"/>
        <v>Finland</v>
      </c>
      <c r="DP17" s="272">
        <f t="shared" si="41"/>
        <v>0</v>
      </c>
      <c r="DR17" s="42"/>
    </row>
    <row r="18" spans="1:122" x14ac:dyDescent="0.25">
      <c r="A18" s="53">
        <f t="shared" si="42"/>
        <v>0</v>
      </c>
      <c r="B18" s="313"/>
      <c r="C18" s="244">
        <v>11</v>
      </c>
      <c r="D18" s="239" t="s">
        <v>32</v>
      </c>
      <c r="E18" s="240">
        <v>45845.875</v>
      </c>
      <c r="F18" s="241" t="str">
        <f>I10</f>
        <v>Portugal</v>
      </c>
      <c r="G18" s="44"/>
      <c r="H18" s="44"/>
      <c r="I18" s="242" t="str">
        <f>I11</f>
        <v>Italy</v>
      </c>
      <c r="J18" s="243"/>
      <c r="K18" s="243"/>
      <c r="L18" s="274"/>
      <c r="N18" s="40" t="str">
        <f t="shared" si="43"/>
        <v>Portugal</v>
      </c>
      <c r="O18" s="45"/>
      <c r="P18" s="45"/>
      <c r="Q18" s="41" t="str">
        <f t="shared" si="44"/>
        <v>Italy</v>
      </c>
      <c r="U18" s="272">
        <f t="shared" si="14"/>
        <v>0</v>
      </c>
      <c r="W18" s="42"/>
      <c r="Y18" s="40" t="str">
        <f t="shared" si="15"/>
        <v>Portugal</v>
      </c>
      <c r="Z18" s="45"/>
      <c r="AA18" s="45"/>
      <c r="AB18" s="41" t="str">
        <f t="shared" si="16"/>
        <v>Italy</v>
      </c>
      <c r="AF18" s="272">
        <f t="shared" si="17"/>
        <v>0</v>
      </c>
      <c r="AH18" s="42"/>
      <c r="AJ18" s="40" t="str">
        <f t="shared" si="15"/>
        <v>Portugal</v>
      </c>
      <c r="AK18" s="45"/>
      <c r="AL18" s="45"/>
      <c r="AM18" s="41" t="str">
        <f t="shared" si="16"/>
        <v>Italy</v>
      </c>
      <c r="AQ18" s="272">
        <f t="shared" si="20"/>
        <v>0</v>
      </c>
      <c r="AS18" s="42"/>
      <c r="AU18" s="40" t="str">
        <f t="shared" si="15"/>
        <v>Portugal</v>
      </c>
      <c r="AV18" s="45"/>
      <c r="AW18" s="45"/>
      <c r="AX18" s="41" t="str">
        <f t="shared" si="16"/>
        <v>Italy</v>
      </c>
      <c r="BB18" s="272">
        <f t="shared" si="23"/>
        <v>0</v>
      </c>
      <c r="BD18" s="42"/>
      <c r="BF18" s="40" t="str">
        <f t="shared" si="15"/>
        <v>Portugal</v>
      </c>
      <c r="BG18" s="45"/>
      <c r="BH18" s="45"/>
      <c r="BI18" s="41" t="str">
        <f t="shared" si="16"/>
        <v>Italy</v>
      </c>
      <c r="BM18" s="272">
        <f t="shared" si="26"/>
        <v>0</v>
      </c>
      <c r="BO18" s="42"/>
      <c r="BQ18" s="40" t="str">
        <f t="shared" si="15"/>
        <v>Portugal</v>
      </c>
      <c r="BR18" s="45"/>
      <c r="BS18" s="45"/>
      <c r="BT18" s="41" t="str">
        <f t="shared" si="16"/>
        <v>Italy</v>
      </c>
      <c r="BX18" s="272">
        <f t="shared" si="29"/>
        <v>0</v>
      </c>
      <c r="BZ18" s="42"/>
      <c r="CB18" s="40" t="str">
        <f t="shared" si="15"/>
        <v>Portugal</v>
      </c>
      <c r="CC18" s="45"/>
      <c r="CD18" s="45"/>
      <c r="CE18" s="41" t="str">
        <f t="shared" si="16"/>
        <v>Italy</v>
      </c>
      <c r="CI18" s="272">
        <f t="shared" si="32"/>
        <v>0</v>
      </c>
      <c r="CK18" s="42"/>
      <c r="CM18" s="40" t="str">
        <f t="shared" si="33"/>
        <v>Portugal</v>
      </c>
      <c r="CN18" s="45"/>
      <c r="CO18" s="45"/>
      <c r="CP18" s="41" t="str">
        <f t="shared" si="34"/>
        <v>Italy</v>
      </c>
      <c r="CT18" s="272">
        <f t="shared" si="35"/>
        <v>0</v>
      </c>
      <c r="CV18" s="42"/>
      <c r="CX18" s="40" t="str">
        <f t="shared" si="33"/>
        <v>Portugal</v>
      </c>
      <c r="CY18" s="45"/>
      <c r="CZ18" s="45"/>
      <c r="DA18" s="41" t="str">
        <f t="shared" si="34"/>
        <v>Italy</v>
      </c>
      <c r="DE18" s="272">
        <f t="shared" si="38"/>
        <v>0</v>
      </c>
      <c r="DG18" s="42"/>
      <c r="DI18" s="40" t="str">
        <f t="shared" si="33"/>
        <v>Portugal</v>
      </c>
      <c r="DJ18" s="45"/>
      <c r="DK18" s="45"/>
      <c r="DL18" s="41" t="str">
        <f t="shared" si="34"/>
        <v>Italy</v>
      </c>
      <c r="DP18" s="272">
        <f t="shared" si="41"/>
        <v>0</v>
      </c>
      <c r="DR18" s="42"/>
    </row>
    <row r="19" spans="1:122" x14ac:dyDescent="0.25">
      <c r="A19" s="53">
        <f t="shared" si="42"/>
        <v>0</v>
      </c>
      <c r="B19" s="313"/>
      <c r="C19" s="244">
        <v>12</v>
      </c>
      <c r="D19" s="239" t="s">
        <v>32</v>
      </c>
      <c r="E19" s="240">
        <v>45845.75</v>
      </c>
      <c r="F19" s="241" t="str">
        <f>F10</f>
        <v>Spain</v>
      </c>
      <c r="G19" s="44"/>
      <c r="H19" s="44"/>
      <c r="I19" s="242" t="str">
        <f>F11</f>
        <v>Belgium</v>
      </c>
      <c r="J19" s="243"/>
      <c r="K19" s="243"/>
      <c r="L19" s="274"/>
      <c r="N19" s="40" t="str">
        <f t="shared" si="43"/>
        <v>Spain</v>
      </c>
      <c r="O19" s="45"/>
      <c r="P19" s="45"/>
      <c r="Q19" s="41" t="str">
        <f t="shared" si="44"/>
        <v>Belgium</v>
      </c>
      <c r="U19" s="272">
        <f t="shared" si="14"/>
        <v>0</v>
      </c>
      <c r="W19" s="42"/>
      <c r="Y19" s="40" t="str">
        <f t="shared" si="15"/>
        <v>Spain</v>
      </c>
      <c r="Z19" s="45"/>
      <c r="AA19" s="45"/>
      <c r="AB19" s="41" t="str">
        <f t="shared" si="16"/>
        <v>Belgium</v>
      </c>
      <c r="AF19" s="272">
        <f t="shared" si="17"/>
        <v>0</v>
      </c>
      <c r="AH19" s="42"/>
      <c r="AJ19" s="40" t="str">
        <f t="shared" si="15"/>
        <v>Spain</v>
      </c>
      <c r="AK19" s="45"/>
      <c r="AL19" s="45"/>
      <c r="AM19" s="41" t="str">
        <f t="shared" si="16"/>
        <v>Belgium</v>
      </c>
      <c r="AQ19" s="272">
        <f t="shared" si="20"/>
        <v>0</v>
      </c>
      <c r="AS19" s="42"/>
      <c r="AU19" s="40" t="str">
        <f t="shared" si="15"/>
        <v>Spain</v>
      </c>
      <c r="AV19" s="45"/>
      <c r="AW19" s="45"/>
      <c r="AX19" s="41" t="str">
        <f t="shared" si="16"/>
        <v>Belgium</v>
      </c>
      <c r="BB19" s="272">
        <f t="shared" si="23"/>
        <v>0</v>
      </c>
      <c r="BD19" s="42"/>
      <c r="BF19" s="40" t="str">
        <f t="shared" si="15"/>
        <v>Spain</v>
      </c>
      <c r="BG19" s="45"/>
      <c r="BH19" s="45"/>
      <c r="BI19" s="41" t="str">
        <f t="shared" si="16"/>
        <v>Belgium</v>
      </c>
      <c r="BM19" s="272">
        <f t="shared" si="26"/>
        <v>0</v>
      </c>
      <c r="BO19" s="42"/>
      <c r="BQ19" s="40" t="str">
        <f t="shared" si="15"/>
        <v>Spain</v>
      </c>
      <c r="BR19" s="45"/>
      <c r="BS19" s="45"/>
      <c r="BT19" s="41" t="str">
        <f t="shared" si="16"/>
        <v>Belgium</v>
      </c>
      <c r="BX19" s="272">
        <f t="shared" si="29"/>
        <v>0</v>
      </c>
      <c r="BZ19" s="42"/>
      <c r="CB19" s="40" t="str">
        <f t="shared" si="15"/>
        <v>Spain</v>
      </c>
      <c r="CC19" s="45"/>
      <c r="CD19" s="45"/>
      <c r="CE19" s="41" t="str">
        <f t="shared" si="16"/>
        <v>Belgium</v>
      </c>
      <c r="CI19" s="272">
        <f t="shared" si="32"/>
        <v>0</v>
      </c>
      <c r="CK19" s="42"/>
      <c r="CM19" s="40" t="str">
        <f t="shared" si="33"/>
        <v>Spain</v>
      </c>
      <c r="CN19" s="45"/>
      <c r="CO19" s="45"/>
      <c r="CP19" s="41" t="str">
        <f t="shared" si="34"/>
        <v>Belgium</v>
      </c>
      <c r="CT19" s="272">
        <f t="shared" si="35"/>
        <v>0</v>
      </c>
      <c r="CV19" s="42"/>
      <c r="CX19" s="40" t="str">
        <f t="shared" si="33"/>
        <v>Spain</v>
      </c>
      <c r="CY19" s="45"/>
      <c r="CZ19" s="45"/>
      <c r="DA19" s="41" t="str">
        <f t="shared" si="34"/>
        <v>Belgium</v>
      </c>
      <c r="DE19" s="272">
        <f t="shared" si="38"/>
        <v>0</v>
      </c>
      <c r="DG19" s="42"/>
      <c r="DI19" s="40" t="str">
        <f t="shared" si="33"/>
        <v>Spain</v>
      </c>
      <c r="DJ19" s="45"/>
      <c r="DK19" s="45"/>
      <c r="DL19" s="41" t="str">
        <f t="shared" si="34"/>
        <v>Belgium</v>
      </c>
      <c r="DP19" s="272">
        <f t="shared" si="41"/>
        <v>0</v>
      </c>
      <c r="DR19" s="42"/>
    </row>
    <row r="20" spans="1:122" x14ac:dyDescent="0.25">
      <c r="A20" s="53">
        <f t="shared" si="42"/>
        <v>0</v>
      </c>
      <c r="B20" s="313"/>
      <c r="C20" s="244">
        <v>13</v>
      </c>
      <c r="D20" s="239" t="s">
        <v>33</v>
      </c>
      <c r="E20" s="240">
        <v>45846.75</v>
      </c>
      <c r="F20" s="241" t="str">
        <f>F12</f>
        <v>Germany</v>
      </c>
      <c r="G20" s="44"/>
      <c r="H20" s="44"/>
      <c r="I20" s="242" t="str">
        <f>F13</f>
        <v>Denmark</v>
      </c>
      <c r="J20" s="243"/>
      <c r="K20" s="243"/>
      <c r="L20" s="274"/>
      <c r="N20" s="40" t="str">
        <f t="shared" si="43"/>
        <v>Germany</v>
      </c>
      <c r="O20" s="45"/>
      <c r="P20" s="45"/>
      <c r="Q20" s="41" t="str">
        <f t="shared" si="44"/>
        <v>Denmark</v>
      </c>
      <c r="R20" s="148"/>
      <c r="S20" s="148"/>
      <c r="U20" s="272">
        <f t="shared" si="14"/>
        <v>0</v>
      </c>
      <c r="V20" s="148"/>
      <c r="W20" s="42"/>
      <c r="Y20" s="40" t="str">
        <f t="shared" si="15"/>
        <v>Germany</v>
      </c>
      <c r="Z20" s="45"/>
      <c r="AA20" s="45"/>
      <c r="AB20" s="41" t="str">
        <f t="shared" si="16"/>
        <v>Denmark</v>
      </c>
      <c r="AC20" s="148"/>
      <c r="AD20" s="148"/>
      <c r="AF20" s="272">
        <f t="shared" si="17"/>
        <v>0</v>
      </c>
      <c r="AG20" s="148"/>
      <c r="AH20" s="42"/>
      <c r="AJ20" s="40" t="str">
        <f t="shared" si="15"/>
        <v>Germany</v>
      </c>
      <c r="AK20" s="45"/>
      <c r="AL20" s="45"/>
      <c r="AM20" s="41" t="str">
        <f t="shared" si="16"/>
        <v>Denmark</v>
      </c>
      <c r="AN20" s="148"/>
      <c r="AO20" s="148"/>
      <c r="AQ20" s="272">
        <f t="shared" si="20"/>
        <v>0</v>
      </c>
      <c r="AR20" s="148"/>
      <c r="AS20" s="42"/>
      <c r="AU20" s="40" t="str">
        <f t="shared" si="15"/>
        <v>Germany</v>
      </c>
      <c r="AV20" s="45"/>
      <c r="AW20" s="45"/>
      <c r="AX20" s="41" t="str">
        <f t="shared" si="16"/>
        <v>Denmark</v>
      </c>
      <c r="AY20" s="148"/>
      <c r="AZ20" s="148"/>
      <c r="BB20" s="272">
        <f t="shared" si="23"/>
        <v>0</v>
      </c>
      <c r="BC20" s="148"/>
      <c r="BD20" s="42"/>
      <c r="BF20" s="40" t="str">
        <f t="shared" si="15"/>
        <v>Germany</v>
      </c>
      <c r="BG20" s="45"/>
      <c r="BH20" s="45"/>
      <c r="BI20" s="41" t="str">
        <f t="shared" si="16"/>
        <v>Denmark</v>
      </c>
      <c r="BJ20" s="148"/>
      <c r="BK20" s="148"/>
      <c r="BM20" s="272">
        <f t="shared" si="26"/>
        <v>0</v>
      </c>
      <c r="BN20" s="148"/>
      <c r="BO20" s="42"/>
      <c r="BQ20" s="40" t="str">
        <f t="shared" si="15"/>
        <v>Germany</v>
      </c>
      <c r="BR20" s="45"/>
      <c r="BS20" s="45"/>
      <c r="BT20" s="41" t="str">
        <f t="shared" si="16"/>
        <v>Denmark</v>
      </c>
      <c r="BU20" s="148"/>
      <c r="BV20" s="148"/>
      <c r="BX20" s="272">
        <f t="shared" si="29"/>
        <v>0</v>
      </c>
      <c r="BY20" s="148"/>
      <c r="BZ20" s="42"/>
      <c r="CB20" s="40" t="str">
        <f t="shared" si="15"/>
        <v>Germany</v>
      </c>
      <c r="CC20" s="45"/>
      <c r="CD20" s="45"/>
      <c r="CE20" s="41" t="str">
        <f t="shared" si="16"/>
        <v>Denmark</v>
      </c>
      <c r="CF20" s="148"/>
      <c r="CG20" s="148"/>
      <c r="CI20" s="272">
        <f t="shared" si="32"/>
        <v>0</v>
      </c>
      <c r="CJ20" s="148"/>
      <c r="CK20" s="42"/>
      <c r="CM20" s="40" t="str">
        <f t="shared" si="33"/>
        <v>Germany</v>
      </c>
      <c r="CN20" s="45"/>
      <c r="CO20" s="45"/>
      <c r="CP20" s="41" t="str">
        <f t="shared" si="34"/>
        <v>Denmark</v>
      </c>
      <c r="CQ20" s="148"/>
      <c r="CR20" s="148"/>
      <c r="CT20" s="272">
        <f t="shared" si="35"/>
        <v>0</v>
      </c>
      <c r="CU20" s="148"/>
      <c r="CV20" s="42"/>
      <c r="CX20" s="40" t="str">
        <f t="shared" si="33"/>
        <v>Germany</v>
      </c>
      <c r="CY20" s="45"/>
      <c r="CZ20" s="45"/>
      <c r="DA20" s="41" t="str">
        <f t="shared" si="34"/>
        <v>Denmark</v>
      </c>
      <c r="DB20" s="148"/>
      <c r="DC20" s="148"/>
      <c r="DE20" s="272">
        <f t="shared" si="38"/>
        <v>0</v>
      </c>
      <c r="DF20" s="148"/>
      <c r="DG20" s="42"/>
      <c r="DI20" s="40" t="str">
        <f t="shared" si="33"/>
        <v>Germany</v>
      </c>
      <c r="DJ20" s="45"/>
      <c r="DK20" s="45"/>
      <c r="DL20" s="41" t="str">
        <f t="shared" si="34"/>
        <v>Denmark</v>
      </c>
      <c r="DM20" s="148"/>
      <c r="DN20" s="148"/>
      <c r="DP20" s="272">
        <f t="shared" si="41"/>
        <v>0</v>
      </c>
      <c r="DQ20" s="148"/>
      <c r="DR20" s="42"/>
    </row>
    <row r="21" spans="1:122" x14ac:dyDescent="0.25">
      <c r="A21" s="53">
        <f t="shared" si="42"/>
        <v>0</v>
      </c>
      <c r="B21" s="313"/>
      <c r="C21" s="244">
        <v>14</v>
      </c>
      <c r="D21" s="239" t="s">
        <v>33</v>
      </c>
      <c r="E21" s="240">
        <v>45846.875</v>
      </c>
      <c r="F21" s="241" t="str">
        <f>I12</f>
        <v>Poland</v>
      </c>
      <c r="G21" s="44"/>
      <c r="H21" s="44"/>
      <c r="I21" s="242" t="str">
        <f>I13</f>
        <v>Sweden</v>
      </c>
      <c r="J21" s="243"/>
      <c r="K21" s="243"/>
      <c r="L21" s="274"/>
      <c r="N21" s="40" t="str">
        <f t="shared" si="43"/>
        <v>Poland</v>
      </c>
      <c r="O21" s="45"/>
      <c r="P21" s="45"/>
      <c r="Q21" s="41" t="str">
        <f t="shared" si="44"/>
        <v>Sweden</v>
      </c>
      <c r="R21" s="148"/>
      <c r="S21" s="148"/>
      <c r="U21" s="272">
        <f t="shared" si="14"/>
        <v>0</v>
      </c>
      <c r="V21" s="148"/>
      <c r="W21" s="42"/>
      <c r="Y21" s="40" t="str">
        <f t="shared" si="15"/>
        <v>Poland</v>
      </c>
      <c r="Z21" s="45"/>
      <c r="AA21" s="45"/>
      <c r="AB21" s="41" t="str">
        <f t="shared" si="16"/>
        <v>Sweden</v>
      </c>
      <c r="AC21" s="148"/>
      <c r="AD21" s="148"/>
      <c r="AF21" s="272">
        <f t="shared" si="17"/>
        <v>0</v>
      </c>
      <c r="AG21" s="148"/>
      <c r="AH21" s="42"/>
      <c r="AJ21" s="40" t="str">
        <f t="shared" si="15"/>
        <v>Poland</v>
      </c>
      <c r="AK21" s="45"/>
      <c r="AL21" s="45"/>
      <c r="AM21" s="41" t="str">
        <f t="shared" si="16"/>
        <v>Sweden</v>
      </c>
      <c r="AN21" s="148"/>
      <c r="AO21" s="148"/>
      <c r="AQ21" s="272">
        <f t="shared" si="20"/>
        <v>0</v>
      </c>
      <c r="AR21" s="148"/>
      <c r="AS21" s="42"/>
      <c r="AU21" s="40" t="str">
        <f t="shared" si="15"/>
        <v>Poland</v>
      </c>
      <c r="AV21" s="45"/>
      <c r="AW21" s="45"/>
      <c r="AX21" s="41" t="str">
        <f t="shared" si="16"/>
        <v>Sweden</v>
      </c>
      <c r="AY21" s="148"/>
      <c r="AZ21" s="148"/>
      <c r="BB21" s="272">
        <f t="shared" si="23"/>
        <v>0</v>
      </c>
      <c r="BC21" s="148"/>
      <c r="BD21" s="42"/>
      <c r="BF21" s="40" t="str">
        <f t="shared" si="15"/>
        <v>Poland</v>
      </c>
      <c r="BG21" s="45"/>
      <c r="BH21" s="45"/>
      <c r="BI21" s="41" t="str">
        <f t="shared" si="16"/>
        <v>Sweden</v>
      </c>
      <c r="BJ21" s="148"/>
      <c r="BK21" s="148"/>
      <c r="BM21" s="272">
        <f t="shared" si="26"/>
        <v>0</v>
      </c>
      <c r="BN21" s="148"/>
      <c r="BO21" s="42"/>
      <c r="BQ21" s="40" t="str">
        <f t="shared" si="15"/>
        <v>Poland</v>
      </c>
      <c r="BR21" s="45"/>
      <c r="BS21" s="45"/>
      <c r="BT21" s="41" t="str">
        <f t="shared" si="16"/>
        <v>Sweden</v>
      </c>
      <c r="BU21" s="148"/>
      <c r="BV21" s="148"/>
      <c r="BX21" s="272">
        <f t="shared" si="29"/>
        <v>0</v>
      </c>
      <c r="BY21" s="148"/>
      <c r="BZ21" s="42"/>
      <c r="CB21" s="40" t="str">
        <f t="shared" si="15"/>
        <v>Poland</v>
      </c>
      <c r="CC21" s="45"/>
      <c r="CD21" s="45"/>
      <c r="CE21" s="41" t="str">
        <f t="shared" si="16"/>
        <v>Sweden</v>
      </c>
      <c r="CF21" s="148"/>
      <c r="CG21" s="148"/>
      <c r="CI21" s="272">
        <f t="shared" si="32"/>
        <v>0</v>
      </c>
      <c r="CJ21" s="148"/>
      <c r="CK21" s="42"/>
      <c r="CM21" s="40" t="str">
        <f t="shared" si="33"/>
        <v>Poland</v>
      </c>
      <c r="CN21" s="45"/>
      <c r="CO21" s="45"/>
      <c r="CP21" s="41" t="str">
        <f t="shared" si="34"/>
        <v>Sweden</v>
      </c>
      <c r="CQ21" s="148"/>
      <c r="CR21" s="148"/>
      <c r="CT21" s="272">
        <f t="shared" si="35"/>
        <v>0</v>
      </c>
      <c r="CU21" s="148"/>
      <c r="CV21" s="42"/>
      <c r="CX21" s="40" t="str">
        <f t="shared" si="33"/>
        <v>Poland</v>
      </c>
      <c r="CY21" s="45"/>
      <c r="CZ21" s="45"/>
      <c r="DA21" s="41" t="str">
        <f t="shared" si="34"/>
        <v>Sweden</v>
      </c>
      <c r="DB21" s="148"/>
      <c r="DC21" s="148"/>
      <c r="DE21" s="272">
        <f t="shared" si="38"/>
        <v>0</v>
      </c>
      <c r="DF21" s="148"/>
      <c r="DG21" s="42"/>
      <c r="DI21" s="40" t="str">
        <f t="shared" si="33"/>
        <v>Poland</v>
      </c>
      <c r="DJ21" s="45"/>
      <c r="DK21" s="45"/>
      <c r="DL21" s="41" t="str">
        <f t="shared" si="34"/>
        <v>Sweden</v>
      </c>
      <c r="DM21" s="148"/>
      <c r="DN21" s="148"/>
      <c r="DP21" s="272">
        <f t="shared" si="41"/>
        <v>0</v>
      </c>
      <c r="DQ21" s="148"/>
      <c r="DR21" s="42"/>
    </row>
    <row r="22" spans="1:122" x14ac:dyDescent="0.25">
      <c r="A22" s="53">
        <f t="shared" si="42"/>
        <v>0</v>
      </c>
      <c r="B22" s="313"/>
      <c r="C22" s="244">
        <v>15</v>
      </c>
      <c r="D22" s="239" t="s">
        <v>34</v>
      </c>
      <c r="E22" s="240">
        <v>45847.75</v>
      </c>
      <c r="F22" s="241" t="str">
        <f>I14</f>
        <v>England</v>
      </c>
      <c r="G22" s="44"/>
      <c r="H22" s="44"/>
      <c r="I22" s="242" t="str">
        <f>I15</f>
        <v>Netherlands</v>
      </c>
      <c r="J22" s="243"/>
      <c r="K22" s="243"/>
      <c r="L22" s="274"/>
      <c r="N22" s="40" t="str">
        <f t="shared" si="43"/>
        <v>England</v>
      </c>
      <c r="O22" s="45"/>
      <c r="P22" s="45"/>
      <c r="Q22" s="41" t="str">
        <f t="shared" si="44"/>
        <v>Netherlands</v>
      </c>
      <c r="R22" s="148"/>
      <c r="S22" s="148"/>
      <c r="U22" s="272">
        <f t="shared" si="14"/>
        <v>0</v>
      </c>
      <c r="V22" s="148"/>
      <c r="W22" s="42"/>
      <c r="Y22" s="40" t="str">
        <f t="shared" si="15"/>
        <v>England</v>
      </c>
      <c r="Z22" s="45"/>
      <c r="AA22" s="45"/>
      <c r="AB22" s="41" t="str">
        <f t="shared" si="16"/>
        <v>Netherlands</v>
      </c>
      <c r="AC22" s="148"/>
      <c r="AD22" s="148"/>
      <c r="AF22" s="272">
        <f t="shared" si="17"/>
        <v>0</v>
      </c>
      <c r="AG22" s="148"/>
      <c r="AH22" s="42"/>
      <c r="AJ22" s="40" t="str">
        <f t="shared" si="15"/>
        <v>England</v>
      </c>
      <c r="AK22" s="45"/>
      <c r="AL22" s="45"/>
      <c r="AM22" s="41" t="str">
        <f t="shared" si="16"/>
        <v>Netherlands</v>
      </c>
      <c r="AN22" s="148"/>
      <c r="AO22" s="148"/>
      <c r="AQ22" s="272">
        <f t="shared" si="20"/>
        <v>0</v>
      </c>
      <c r="AR22" s="148"/>
      <c r="AS22" s="42"/>
      <c r="AU22" s="40" t="str">
        <f t="shared" si="15"/>
        <v>England</v>
      </c>
      <c r="AV22" s="45"/>
      <c r="AW22" s="45"/>
      <c r="AX22" s="41" t="str">
        <f t="shared" si="16"/>
        <v>Netherlands</v>
      </c>
      <c r="AY22" s="148"/>
      <c r="AZ22" s="148"/>
      <c r="BB22" s="272">
        <f t="shared" si="23"/>
        <v>0</v>
      </c>
      <c r="BC22" s="148"/>
      <c r="BD22" s="42"/>
      <c r="BF22" s="40" t="str">
        <f t="shared" si="15"/>
        <v>England</v>
      </c>
      <c r="BG22" s="45"/>
      <c r="BH22" s="45"/>
      <c r="BI22" s="41" t="str">
        <f t="shared" si="16"/>
        <v>Netherlands</v>
      </c>
      <c r="BJ22" s="148"/>
      <c r="BK22" s="148"/>
      <c r="BM22" s="272">
        <f t="shared" si="26"/>
        <v>0</v>
      </c>
      <c r="BN22" s="148"/>
      <c r="BO22" s="42"/>
      <c r="BQ22" s="40" t="str">
        <f t="shared" si="15"/>
        <v>England</v>
      </c>
      <c r="BR22" s="45"/>
      <c r="BS22" s="45"/>
      <c r="BT22" s="41" t="str">
        <f t="shared" si="16"/>
        <v>Netherlands</v>
      </c>
      <c r="BU22" s="148"/>
      <c r="BV22" s="148"/>
      <c r="BX22" s="272">
        <f t="shared" si="29"/>
        <v>0</v>
      </c>
      <c r="BY22" s="148"/>
      <c r="BZ22" s="42"/>
      <c r="CB22" s="40" t="str">
        <f t="shared" si="15"/>
        <v>England</v>
      </c>
      <c r="CC22" s="45"/>
      <c r="CD22" s="45"/>
      <c r="CE22" s="41" t="str">
        <f t="shared" si="16"/>
        <v>Netherlands</v>
      </c>
      <c r="CF22" s="148"/>
      <c r="CG22" s="148"/>
      <c r="CI22" s="272">
        <f t="shared" si="32"/>
        <v>0</v>
      </c>
      <c r="CJ22" s="148"/>
      <c r="CK22" s="42"/>
      <c r="CM22" s="40" t="str">
        <f t="shared" si="33"/>
        <v>England</v>
      </c>
      <c r="CN22" s="45"/>
      <c r="CO22" s="45"/>
      <c r="CP22" s="41" t="str">
        <f t="shared" si="34"/>
        <v>Netherlands</v>
      </c>
      <c r="CQ22" s="148"/>
      <c r="CR22" s="148"/>
      <c r="CT22" s="272">
        <f t="shared" si="35"/>
        <v>0</v>
      </c>
      <c r="CU22" s="148"/>
      <c r="CV22" s="42"/>
      <c r="CX22" s="40" t="str">
        <f t="shared" si="33"/>
        <v>England</v>
      </c>
      <c r="CY22" s="45"/>
      <c r="CZ22" s="45"/>
      <c r="DA22" s="41" t="str">
        <f t="shared" si="34"/>
        <v>Netherlands</v>
      </c>
      <c r="DB22" s="148"/>
      <c r="DC22" s="148"/>
      <c r="DE22" s="272">
        <f t="shared" si="38"/>
        <v>0</v>
      </c>
      <c r="DF22" s="148"/>
      <c r="DG22" s="42"/>
      <c r="DI22" s="40" t="str">
        <f t="shared" si="33"/>
        <v>England</v>
      </c>
      <c r="DJ22" s="45"/>
      <c r="DK22" s="45"/>
      <c r="DL22" s="41" t="str">
        <f t="shared" si="34"/>
        <v>Netherlands</v>
      </c>
      <c r="DM22" s="148"/>
      <c r="DN22" s="148"/>
      <c r="DP22" s="272">
        <f t="shared" si="41"/>
        <v>0</v>
      </c>
      <c r="DQ22" s="148"/>
      <c r="DR22" s="42"/>
    </row>
    <row r="23" spans="1:122" x14ac:dyDescent="0.25">
      <c r="A23" s="53">
        <f t="shared" si="42"/>
        <v>0</v>
      </c>
      <c r="B23" s="313"/>
      <c r="C23" s="244">
        <v>16</v>
      </c>
      <c r="D23" s="239" t="s">
        <v>34</v>
      </c>
      <c r="E23" s="240">
        <v>45847.875</v>
      </c>
      <c r="F23" s="241" t="str">
        <f>F14</f>
        <v>France</v>
      </c>
      <c r="G23" s="44"/>
      <c r="H23" s="44"/>
      <c r="I23" s="242" t="str">
        <f>F15</f>
        <v>Wales</v>
      </c>
      <c r="J23" s="243"/>
      <c r="K23" s="243"/>
      <c r="L23" s="274"/>
      <c r="N23" s="40" t="str">
        <f t="shared" si="43"/>
        <v>France</v>
      </c>
      <c r="O23" s="45"/>
      <c r="P23" s="45"/>
      <c r="Q23" s="41" t="str">
        <f t="shared" si="44"/>
        <v>Wales</v>
      </c>
      <c r="R23" s="148"/>
      <c r="S23" s="148"/>
      <c r="U23" s="272">
        <f t="shared" si="14"/>
        <v>0</v>
      </c>
      <c r="V23" s="148"/>
      <c r="W23" s="42"/>
      <c r="Y23" s="40" t="str">
        <f t="shared" si="15"/>
        <v>France</v>
      </c>
      <c r="Z23" s="45"/>
      <c r="AA23" s="45"/>
      <c r="AB23" s="41" t="str">
        <f t="shared" si="16"/>
        <v>Wales</v>
      </c>
      <c r="AC23" s="148"/>
      <c r="AD23" s="148"/>
      <c r="AF23" s="272">
        <f t="shared" si="17"/>
        <v>0</v>
      </c>
      <c r="AG23" s="148"/>
      <c r="AH23" s="42"/>
      <c r="AJ23" s="40" t="str">
        <f t="shared" si="15"/>
        <v>France</v>
      </c>
      <c r="AK23" s="45"/>
      <c r="AL23" s="45"/>
      <c r="AM23" s="41" t="str">
        <f t="shared" si="16"/>
        <v>Wales</v>
      </c>
      <c r="AN23" s="148"/>
      <c r="AO23" s="148"/>
      <c r="AQ23" s="272">
        <f t="shared" si="20"/>
        <v>0</v>
      </c>
      <c r="AR23" s="148"/>
      <c r="AS23" s="42"/>
      <c r="AU23" s="40" t="str">
        <f t="shared" si="15"/>
        <v>France</v>
      </c>
      <c r="AV23" s="45"/>
      <c r="AW23" s="45"/>
      <c r="AX23" s="41" t="str">
        <f t="shared" si="16"/>
        <v>Wales</v>
      </c>
      <c r="AY23" s="148"/>
      <c r="AZ23" s="148"/>
      <c r="BB23" s="272">
        <f t="shared" si="23"/>
        <v>0</v>
      </c>
      <c r="BC23" s="148"/>
      <c r="BD23" s="42"/>
      <c r="BF23" s="40" t="str">
        <f t="shared" si="15"/>
        <v>France</v>
      </c>
      <c r="BG23" s="45"/>
      <c r="BH23" s="45"/>
      <c r="BI23" s="41" t="str">
        <f t="shared" si="16"/>
        <v>Wales</v>
      </c>
      <c r="BJ23" s="148"/>
      <c r="BK23" s="148"/>
      <c r="BM23" s="272">
        <f t="shared" si="26"/>
        <v>0</v>
      </c>
      <c r="BN23" s="148"/>
      <c r="BO23" s="42"/>
      <c r="BQ23" s="40" t="str">
        <f t="shared" si="15"/>
        <v>France</v>
      </c>
      <c r="BR23" s="45"/>
      <c r="BS23" s="45"/>
      <c r="BT23" s="41" t="str">
        <f t="shared" si="16"/>
        <v>Wales</v>
      </c>
      <c r="BU23" s="148"/>
      <c r="BV23" s="148"/>
      <c r="BX23" s="272">
        <f t="shared" si="29"/>
        <v>0</v>
      </c>
      <c r="BY23" s="148"/>
      <c r="BZ23" s="42"/>
      <c r="CB23" s="40" t="str">
        <f t="shared" si="15"/>
        <v>France</v>
      </c>
      <c r="CC23" s="45"/>
      <c r="CD23" s="45"/>
      <c r="CE23" s="41" t="str">
        <f t="shared" si="16"/>
        <v>Wales</v>
      </c>
      <c r="CF23" s="148"/>
      <c r="CG23" s="148"/>
      <c r="CI23" s="272">
        <f t="shared" si="32"/>
        <v>0</v>
      </c>
      <c r="CJ23" s="148"/>
      <c r="CK23" s="42"/>
      <c r="CM23" s="40" t="str">
        <f t="shared" si="33"/>
        <v>France</v>
      </c>
      <c r="CN23" s="45"/>
      <c r="CO23" s="45"/>
      <c r="CP23" s="41" t="str">
        <f t="shared" si="34"/>
        <v>Wales</v>
      </c>
      <c r="CQ23" s="148"/>
      <c r="CR23" s="148"/>
      <c r="CT23" s="272">
        <f t="shared" si="35"/>
        <v>0</v>
      </c>
      <c r="CU23" s="148"/>
      <c r="CV23" s="42"/>
      <c r="CX23" s="40" t="str">
        <f t="shared" si="33"/>
        <v>France</v>
      </c>
      <c r="CY23" s="45"/>
      <c r="CZ23" s="45"/>
      <c r="DA23" s="41" t="str">
        <f t="shared" si="34"/>
        <v>Wales</v>
      </c>
      <c r="DB23" s="148"/>
      <c r="DC23" s="148"/>
      <c r="DE23" s="272">
        <f t="shared" si="38"/>
        <v>0</v>
      </c>
      <c r="DF23" s="148"/>
      <c r="DG23" s="42"/>
      <c r="DI23" s="40" t="str">
        <f t="shared" si="33"/>
        <v>France</v>
      </c>
      <c r="DJ23" s="45"/>
      <c r="DK23" s="45"/>
      <c r="DL23" s="41" t="str">
        <f t="shared" si="34"/>
        <v>Wales</v>
      </c>
      <c r="DM23" s="148"/>
      <c r="DN23" s="148"/>
      <c r="DP23" s="272">
        <f t="shared" si="41"/>
        <v>0</v>
      </c>
      <c r="DQ23" s="148"/>
      <c r="DR23" s="42"/>
    </row>
    <row r="24" spans="1:122" x14ac:dyDescent="0.25">
      <c r="A24" s="53">
        <f t="shared" si="42"/>
        <v>0</v>
      </c>
      <c r="B24" s="313"/>
      <c r="C24" s="244">
        <v>17</v>
      </c>
      <c r="D24" s="239" t="s">
        <v>31</v>
      </c>
      <c r="E24" s="240">
        <v>45848.875</v>
      </c>
      <c r="F24" s="241" t="str">
        <f>I9</f>
        <v>Finland</v>
      </c>
      <c r="G24" s="44"/>
      <c r="H24" s="44"/>
      <c r="I24" s="242" t="str">
        <f t="shared" ref="I24:I31" si="45">F8</f>
        <v>Switzerland</v>
      </c>
      <c r="J24" s="243"/>
      <c r="K24" s="243"/>
      <c r="L24" s="274"/>
      <c r="N24" s="40" t="str">
        <f t="shared" si="43"/>
        <v>Finland</v>
      </c>
      <c r="O24" s="45"/>
      <c r="P24" s="45"/>
      <c r="Q24" s="41" t="str">
        <f t="shared" si="44"/>
        <v>Switzerland</v>
      </c>
      <c r="R24" s="149"/>
      <c r="S24" s="149"/>
      <c r="U24" s="272">
        <f t="shared" si="14"/>
        <v>0</v>
      </c>
      <c r="V24" s="149"/>
      <c r="W24" s="42"/>
      <c r="Y24" s="40" t="str">
        <f t="shared" ref="Y24:CB31" si="46">$F24</f>
        <v>Finland</v>
      </c>
      <c r="Z24" s="45"/>
      <c r="AA24" s="45"/>
      <c r="AB24" s="41" t="str">
        <f t="shared" ref="AB24:CE31" si="47">$I24</f>
        <v>Switzerland</v>
      </c>
      <c r="AC24" s="149"/>
      <c r="AD24" s="149"/>
      <c r="AF24" s="272">
        <f t="shared" si="17"/>
        <v>0</v>
      </c>
      <c r="AG24" s="149"/>
      <c r="AH24" s="42"/>
      <c r="AJ24" s="40" t="str">
        <f t="shared" si="46"/>
        <v>Finland</v>
      </c>
      <c r="AK24" s="45"/>
      <c r="AL24" s="45"/>
      <c r="AM24" s="41" t="str">
        <f t="shared" si="47"/>
        <v>Switzerland</v>
      </c>
      <c r="AN24" s="149"/>
      <c r="AO24" s="149"/>
      <c r="AQ24" s="272">
        <f t="shared" si="20"/>
        <v>0</v>
      </c>
      <c r="AR24" s="149"/>
      <c r="AS24" s="42"/>
      <c r="AU24" s="40" t="str">
        <f t="shared" si="46"/>
        <v>Finland</v>
      </c>
      <c r="AV24" s="45"/>
      <c r="AW24" s="45"/>
      <c r="AX24" s="41" t="str">
        <f t="shared" si="47"/>
        <v>Switzerland</v>
      </c>
      <c r="AY24" s="149"/>
      <c r="AZ24" s="149"/>
      <c r="BB24" s="272">
        <f t="shared" si="23"/>
        <v>0</v>
      </c>
      <c r="BC24" s="149"/>
      <c r="BD24" s="42"/>
      <c r="BF24" s="40" t="str">
        <f t="shared" si="46"/>
        <v>Finland</v>
      </c>
      <c r="BG24" s="45"/>
      <c r="BH24" s="45"/>
      <c r="BI24" s="41" t="str">
        <f t="shared" si="47"/>
        <v>Switzerland</v>
      </c>
      <c r="BJ24" s="149"/>
      <c r="BK24" s="149"/>
      <c r="BM24" s="272">
        <f t="shared" si="26"/>
        <v>0</v>
      </c>
      <c r="BN24" s="149"/>
      <c r="BO24" s="42"/>
      <c r="BQ24" s="40" t="str">
        <f t="shared" si="46"/>
        <v>Finland</v>
      </c>
      <c r="BR24" s="45"/>
      <c r="BS24" s="45"/>
      <c r="BT24" s="41" t="str">
        <f t="shared" si="47"/>
        <v>Switzerland</v>
      </c>
      <c r="BU24" s="149"/>
      <c r="BV24" s="149"/>
      <c r="BX24" s="272">
        <f t="shared" si="29"/>
        <v>0</v>
      </c>
      <c r="BY24" s="149"/>
      <c r="BZ24" s="42"/>
      <c r="CB24" s="40" t="str">
        <f t="shared" si="46"/>
        <v>Finland</v>
      </c>
      <c r="CC24" s="45"/>
      <c r="CD24" s="45"/>
      <c r="CE24" s="41" t="str">
        <f t="shared" si="47"/>
        <v>Switzerland</v>
      </c>
      <c r="CF24" s="149"/>
      <c r="CG24" s="149"/>
      <c r="CI24" s="272">
        <f t="shared" si="32"/>
        <v>0</v>
      </c>
      <c r="CJ24" s="149"/>
      <c r="CK24" s="42"/>
      <c r="CM24" s="40" t="str">
        <f t="shared" ref="CM24:DI31" si="48">$F24</f>
        <v>Finland</v>
      </c>
      <c r="CN24" s="45"/>
      <c r="CO24" s="45"/>
      <c r="CP24" s="41" t="str">
        <f t="shared" ref="CP24:DL31" si="49">$I24</f>
        <v>Switzerland</v>
      </c>
      <c r="CQ24" s="149"/>
      <c r="CR24" s="149"/>
      <c r="CT24" s="272">
        <f t="shared" si="35"/>
        <v>0</v>
      </c>
      <c r="CU24" s="149"/>
      <c r="CV24" s="42"/>
      <c r="CX24" s="40" t="str">
        <f t="shared" si="48"/>
        <v>Finland</v>
      </c>
      <c r="CY24" s="45"/>
      <c r="CZ24" s="45"/>
      <c r="DA24" s="41" t="str">
        <f t="shared" si="49"/>
        <v>Switzerland</v>
      </c>
      <c r="DB24" s="149"/>
      <c r="DC24" s="149"/>
      <c r="DE24" s="272">
        <f t="shared" si="38"/>
        <v>0</v>
      </c>
      <c r="DF24" s="149"/>
      <c r="DG24" s="42"/>
      <c r="DI24" s="40" t="str">
        <f t="shared" si="48"/>
        <v>Finland</v>
      </c>
      <c r="DJ24" s="45"/>
      <c r="DK24" s="45"/>
      <c r="DL24" s="41" t="str">
        <f t="shared" si="49"/>
        <v>Switzerland</v>
      </c>
      <c r="DM24" s="149"/>
      <c r="DN24" s="149"/>
      <c r="DP24" s="272">
        <f t="shared" si="41"/>
        <v>0</v>
      </c>
      <c r="DQ24" s="149"/>
      <c r="DR24" s="42"/>
    </row>
    <row r="25" spans="1:122" x14ac:dyDescent="0.25">
      <c r="A25" s="53">
        <f t="shared" si="42"/>
        <v>0</v>
      </c>
      <c r="B25" s="313"/>
      <c r="C25" s="244">
        <v>18</v>
      </c>
      <c r="D25" s="239" t="s">
        <v>31</v>
      </c>
      <c r="E25" s="240">
        <v>45848.875</v>
      </c>
      <c r="F25" s="241" t="str">
        <f>I8</f>
        <v>Norway</v>
      </c>
      <c r="G25" s="44"/>
      <c r="H25" s="44"/>
      <c r="I25" s="242" t="str">
        <f t="shared" si="45"/>
        <v>Iceland</v>
      </c>
      <c r="J25" s="243"/>
      <c r="K25" s="243"/>
      <c r="L25" s="274"/>
      <c r="N25" s="40" t="str">
        <f t="shared" si="43"/>
        <v>Norway</v>
      </c>
      <c r="O25" s="45"/>
      <c r="P25" s="45"/>
      <c r="Q25" s="41" t="str">
        <f t="shared" si="44"/>
        <v>Iceland</v>
      </c>
      <c r="R25" s="149"/>
      <c r="S25" s="149"/>
      <c r="U25" s="272">
        <f t="shared" si="14"/>
        <v>0</v>
      </c>
      <c r="V25" s="149"/>
      <c r="W25" s="42"/>
      <c r="Y25" s="40" t="str">
        <f t="shared" si="46"/>
        <v>Norway</v>
      </c>
      <c r="Z25" s="45"/>
      <c r="AA25" s="45"/>
      <c r="AB25" s="41" t="str">
        <f t="shared" si="47"/>
        <v>Iceland</v>
      </c>
      <c r="AC25" s="149"/>
      <c r="AD25" s="149"/>
      <c r="AF25" s="272">
        <f t="shared" si="17"/>
        <v>0</v>
      </c>
      <c r="AG25" s="149"/>
      <c r="AH25" s="42"/>
      <c r="AJ25" s="40" t="str">
        <f t="shared" si="46"/>
        <v>Norway</v>
      </c>
      <c r="AK25" s="45"/>
      <c r="AL25" s="45"/>
      <c r="AM25" s="41" t="str">
        <f t="shared" si="47"/>
        <v>Iceland</v>
      </c>
      <c r="AN25" s="149"/>
      <c r="AO25" s="149"/>
      <c r="AQ25" s="272">
        <f t="shared" si="20"/>
        <v>0</v>
      </c>
      <c r="AR25" s="149"/>
      <c r="AS25" s="42"/>
      <c r="AU25" s="40" t="str">
        <f t="shared" si="46"/>
        <v>Norway</v>
      </c>
      <c r="AV25" s="45"/>
      <c r="AW25" s="45"/>
      <c r="AX25" s="41" t="str">
        <f t="shared" si="47"/>
        <v>Iceland</v>
      </c>
      <c r="AY25" s="149"/>
      <c r="AZ25" s="149"/>
      <c r="BB25" s="272">
        <f t="shared" si="23"/>
        <v>0</v>
      </c>
      <c r="BC25" s="149"/>
      <c r="BD25" s="42"/>
      <c r="BF25" s="40" t="str">
        <f t="shared" si="46"/>
        <v>Norway</v>
      </c>
      <c r="BG25" s="45"/>
      <c r="BH25" s="45"/>
      <c r="BI25" s="41" t="str">
        <f t="shared" si="47"/>
        <v>Iceland</v>
      </c>
      <c r="BJ25" s="149"/>
      <c r="BK25" s="149"/>
      <c r="BM25" s="272">
        <f t="shared" si="26"/>
        <v>0</v>
      </c>
      <c r="BN25" s="149"/>
      <c r="BO25" s="42"/>
      <c r="BQ25" s="40" t="str">
        <f t="shared" si="46"/>
        <v>Norway</v>
      </c>
      <c r="BR25" s="45"/>
      <c r="BS25" s="45"/>
      <c r="BT25" s="41" t="str">
        <f t="shared" si="47"/>
        <v>Iceland</v>
      </c>
      <c r="BU25" s="149"/>
      <c r="BV25" s="149"/>
      <c r="BX25" s="272">
        <f t="shared" si="29"/>
        <v>0</v>
      </c>
      <c r="BY25" s="149"/>
      <c r="BZ25" s="42"/>
      <c r="CB25" s="40" t="str">
        <f t="shared" si="46"/>
        <v>Norway</v>
      </c>
      <c r="CC25" s="45"/>
      <c r="CD25" s="45"/>
      <c r="CE25" s="41" t="str">
        <f t="shared" si="47"/>
        <v>Iceland</v>
      </c>
      <c r="CF25" s="149"/>
      <c r="CG25" s="149"/>
      <c r="CI25" s="272">
        <f t="shared" si="32"/>
        <v>0</v>
      </c>
      <c r="CJ25" s="149"/>
      <c r="CK25" s="42"/>
      <c r="CM25" s="40" t="str">
        <f t="shared" si="48"/>
        <v>Norway</v>
      </c>
      <c r="CN25" s="45"/>
      <c r="CO25" s="45"/>
      <c r="CP25" s="41" t="str">
        <f t="shared" si="49"/>
        <v>Iceland</v>
      </c>
      <c r="CQ25" s="149"/>
      <c r="CR25" s="149"/>
      <c r="CT25" s="272">
        <f t="shared" si="35"/>
        <v>0</v>
      </c>
      <c r="CU25" s="149"/>
      <c r="CV25" s="42"/>
      <c r="CX25" s="40" t="str">
        <f t="shared" si="48"/>
        <v>Norway</v>
      </c>
      <c r="CY25" s="45"/>
      <c r="CZ25" s="45"/>
      <c r="DA25" s="41" t="str">
        <f t="shared" si="49"/>
        <v>Iceland</v>
      </c>
      <c r="DB25" s="149"/>
      <c r="DC25" s="149"/>
      <c r="DE25" s="272">
        <f t="shared" si="38"/>
        <v>0</v>
      </c>
      <c r="DF25" s="149"/>
      <c r="DG25" s="42"/>
      <c r="DI25" s="40" t="str">
        <f t="shared" si="48"/>
        <v>Norway</v>
      </c>
      <c r="DJ25" s="45"/>
      <c r="DK25" s="45"/>
      <c r="DL25" s="41" t="str">
        <f t="shared" si="49"/>
        <v>Iceland</v>
      </c>
      <c r="DM25" s="149"/>
      <c r="DN25" s="149"/>
      <c r="DP25" s="272">
        <f t="shared" si="41"/>
        <v>0</v>
      </c>
      <c r="DQ25" s="149"/>
      <c r="DR25" s="42"/>
    </row>
    <row r="26" spans="1:122" x14ac:dyDescent="0.25">
      <c r="A26" s="53">
        <f t="shared" si="42"/>
        <v>0</v>
      </c>
      <c r="B26" s="313"/>
      <c r="C26" s="244">
        <v>19</v>
      </c>
      <c r="D26" s="239" t="s">
        <v>32</v>
      </c>
      <c r="E26" s="240">
        <v>45849.875</v>
      </c>
      <c r="F26" s="241" t="str">
        <f>I11</f>
        <v>Italy</v>
      </c>
      <c r="G26" s="44"/>
      <c r="H26" s="44"/>
      <c r="I26" s="242" t="str">
        <f t="shared" si="45"/>
        <v>Spain</v>
      </c>
      <c r="J26" s="243"/>
      <c r="K26" s="243"/>
      <c r="L26" s="274"/>
      <c r="N26" s="40" t="str">
        <f t="shared" si="43"/>
        <v>Italy</v>
      </c>
      <c r="O26" s="45"/>
      <c r="P26" s="45"/>
      <c r="Q26" s="41" t="str">
        <f t="shared" si="44"/>
        <v>Spain</v>
      </c>
      <c r="R26" s="149"/>
      <c r="S26" s="149"/>
      <c r="U26" s="272">
        <f t="shared" si="14"/>
        <v>0</v>
      </c>
      <c r="V26" s="149"/>
      <c r="W26" s="42"/>
      <c r="Y26" s="40" t="str">
        <f t="shared" si="46"/>
        <v>Italy</v>
      </c>
      <c r="Z26" s="45"/>
      <c r="AA26" s="45"/>
      <c r="AB26" s="41" t="str">
        <f t="shared" si="47"/>
        <v>Spain</v>
      </c>
      <c r="AC26" s="149"/>
      <c r="AD26" s="149"/>
      <c r="AF26" s="272">
        <f t="shared" si="17"/>
        <v>0</v>
      </c>
      <c r="AG26" s="149"/>
      <c r="AH26" s="42"/>
      <c r="AJ26" s="40" t="str">
        <f t="shared" si="46"/>
        <v>Italy</v>
      </c>
      <c r="AK26" s="45"/>
      <c r="AL26" s="45"/>
      <c r="AM26" s="41" t="str">
        <f t="shared" si="47"/>
        <v>Spain</v>
      </c>
      <c r="AN26" s="149"/>
      <c r="AO26" s="149"/>
      <c r="AQ26" s="272">
        <f t="shared" si="20"/>
        <v>0</v>
      </c>
      <c r="AR26" s="149"/>
      <c r="AS26" s="42"/>
      <c r="AU26" s="40" t="str">
        <f t="shared" si="46"/>
        <v>Italy</v>
      </c>
      <c r="AV26" s="45"/>
      <c r="AW26" s="45"/>
      <c r="AX26" s="41" t="str">
        <f t="shared" si="47"/>
        <v>Spain</v>
      </c>
      <c r="AY26" s="149"/>
      <c r="AZ26" s="149"/>
      <c r="BB26" s="272">
        <f t="shared" si="23"/>
        <v>0</v>
      </c>
      <c r="BC26" s="149"/>
      <c r="BD26" s="42"/>
      <c r="BF26" s="40" t="str">
        <f t="shared" si="46"/>
        <v>Italy</v>
      </c>
      <c r="BG26" s="45"/>
      <c r="BH26" s="45"/>
      <c r="BI26" s="41" t="str">
        <f t="shared" si="47"/>
        <v>Spain</v>
      </c>
      <c r="BJ26" s="149"/>
      <c r="BK26" s="149"/>
      <c r="BM26" s="272">
        <f t="shared" si="26"/>
        <v>0</v>
      </c>
      <c r="BN26" s="149"/>
      <c r="BO26" s="42"/>
      <c r="BQ26" s="40" t="str">
        <f t="shared" si="46"/>
        <v>Italy</v>
      </c>
      <c r="BR26" s="45"/>
      <c r="BS26" s="45"/>
      <c r="BT26" s="41" t="str">
        <f t="shared" si="47"/>
        <v>Spain</v>
      </c>
      <c r="BU26" s="149"/>
      <c r="BV26" s="149"/>
      <c r="BX26" s="272">
        <f t="shared" si="29"/>
        <v>0</v>
      </c>
      <c r="BY26" s="149"/>
      <c r="BZ26" s="42"/>
      <c r="CB26" s="40" t="str">
        <f t="shared" si="46"/>
        <v>Italy</v>
      </c>
      <c r="CC26" s="45"/>
      <c r="CD26" s="45"/>
      <c r="CE26" s="41" t="str">
        <f t="shared" si="47"/>
        <v>Spain</v>
      </c>
      <c r="CF26" s="149"/>
      <c r="CG26" s="149"/>
      <c r="CI26" s="272">
        <f t="shared" si="32"/>
        <v>0</v>
      </c>
      <c r="CJ26" s="149"/>
      <c r="CK26" s="42"/>
      <c r="CM26" s="40" t="str">
        <f t="shared" si="48"/>
        <v>Italy</v>
      </c>
      <c r="CN26" s="45"/>
      <c r="CO26" s="45"/>
      <c r="CP26" s="41" t="str">
        <f t="shared" si="49"/>
        <v>Spain</v>
      </c>
      <c r="CQ26" s="149"/>
      <c r="CR26" s="149"/>
      <c r="CT26" s="272">
        <f t="shared" si="35"/>
        <v>0</v>
      </c>
      <c r="CU26" s="149"/>
      <c r="CV26" s="42"/>
      <c r="CX26" s="40" t="str">
        <f t="shared" si="48"/>
        <v>Italy</v>
      </c>
      <c r="CY26" s="45"/>
      <c r="CZ26" s="45"/>
      <c r="DA26" s="41" t="str">
        <f t="shared" si="49"/>
        <v>Spain</v>
      </c>
      <c r="DB26" s="149"/>
      <c r="DC26" s="149"/>
      <c r="DE26" s="272">
        <f t="shared" si="38"/>
        <v>0</v>
      </c>
      <c r="DF26" s="149"/>
      <c r="DG26" s="42"/>
      <c r="DI26" s="40" t="str">
        <f t="shared" si="48"/>
        <v>Italy</v>
      </c>
      <c r="DJ26" s="45"/>
      <c r="DK26" s="45"/>
      <c r="DL26" s="41" t="str">
        <f t="shared" si="49"/>
        <v>Spain</v>
      </c>
      <c r="DM26" s="149"/>
      <c r="DN26" s="149"/>
      <c r="DP26" s="272">
        <f t="shared" si="41"/>
        <v>0</v>
      </c>
      <c r="DQ26" s="149"/>
      <c r="DR26" s="42"/>
    </row>
    <row r="27" spans="1:122" x14ac:dyDescent="0.25">
      <c r="A27" s="53">
        <f t="shared" si="42"/>
        <v>0</v>
      </c>
      <c r="B27" s="313"/>
      <c r="C27" s="244">
        <v>20</v>
      </c>
      <c r="D27" s="239" t="s">
        <v>32</v>
      </c>
      <c r="E27" s="240">
        <v>45849.875</v>
      </c>
      <c r="F27" s="241" t="str">
        <f>I10</f>
        <v>Portugal</v>
      </c>
      <c r="G27" s="44"/>
      <c r="H27" s="44"/>
      <c r="I27" s="242" t="str">
        <f t="shared" si="45"/>
        <v>Belgium</v>
      </c>
      <c r="J27" s="243"/>
      <c r="K27" s="243"/>
      <c r="L27" s="274"/>
      <c r="N27" s="40" t="str">
        <f t="shared" si="43"/>
        <v>Portugal</v>
      </c>
      <c r="O27" s="45"/>
      <c r="P27" s="45"/>
      <c r="Q27" s="41" t="str">
        <f t="shared" si="44"/>
        <v>Belgium</v>
      </c>
      <c r="R27" s="149"/>
      <c r="S27" s="149"/>
      <c r="U27" s="272">
        <f t="shared" si="14"/>
        <v>0</v>
      </c>
      <c r="V27" s="149"/>
      <c r="W27" s="42"/>
      <c r="Y27" s="40" t="str">
        <f t="shared" si="46"/>
        <v>Portugal</v>
      </c>
      <c r="Z27" s="45"/>
      <c r="AA27" s="45"/>
      <c r="AB27" s="41" t="str">
        <f t="shared" si="47"/>
        <v>Belgium</v>
      </c>
      <c r="AC27" s="149"/>
      <c r="AD27" s="149"/>
      <c r="AF27" s="272">
        <f t="shared" si="17"/>
        <v>0</v>
      </c>
      <c r="AG27" s="149"/>
      <c r="AH27" s="42"/>
      <c r="AJ27" s="40" t="str">
        <f t="shared" si="46"/>
        <v>Portugal</v>
      </c>
      <c r="AK27" s="45"/>
      <c r="AL27" s="45"/>
      <c r="AM27" s="41" t="str">
        <f t="shared" si="47"/>
        <v>Belgium</v>
      </c>
      <c r="AN27" s="149"/>
      <c r="AO27" s="149"/>
      <c r="AQ27" s="272">
        <f t="shared" si="20"/>
        <v>0</v>
      </c>
      <c r="AR27" s="149"/>
      <c r="AS27" s="42"/>
      <c r="AU27" s="40" t="str">
        <f t="shared" si="46"/>
        <v>Portugal</v>
      </c>
      <c r="AV27" s="45"/>
      <c r="AW27" s="45"/>
      <c r="AX27" s="41" t="str">
        <f t="shared" si="47"/>
        <v>Belgium</v>
      </c>
      <c r="AY27" s="149"/>
      <c r="AZ27" s="149"/>
      <c r="BB27" s="272">
        <f t="shared" si="23"/>
        <v>0</v>
      </c>
      <c r="BC27" s="149"/>
      <c r="BD27" s="42"/>
      <c r="BF27" s="40" t="str">
        <f t="shared" si="46"/>
        <v>Portugal</v>
      </c>
      <c r="BG27" s="45"/>
      <c r="BH27" s="45"/>
      <c r="BI27" s="41" t="str">
        <f t="shared" si="47"/>
        <v>Belgium</v>
      </c>
      <c r="BJ27" s="149"/>
      <c r="BK27" s="149"/>
      <c r="BM27" s="272">
        <f t="shared" si="26"/>
        <v>0</v>
      </c>
      <c r="BN27" s="149"/>
      <c r="BO27" s="42"/>
      <c r="BQ27" s="40" t="str">
        <f t="shared" si="46"/>
        <v>Portugal</v>
      </c>
      <c r="BR27" s="45"/>
      <c r="BS27" s="45"/>
      <c r="BT27" s="41" t="str">
        <f t="shared" si="47"/>
        <v>Belgium</v>
      </c>
      <c r="BU27" s="149"/>
      <c r="BV27" s="149"/>
      <c r="BX27" s="272">
        <f t="shared" si="29"/>
        <v>0</v>
      </c>
      <c r="BY27" s="149"/>
      <c r="BZ27" s="42"/>
      <c r="CB27" s="40" t="str">
        <f t="shared" si="46"/>
        <v>Portugal</v>
      </c>
      <c r="CC27" s="45"/>
      <c r="CD27" s="45"/>
      <c r="CE27" s="41" t="str">
        <f t="shared" si="47"/>
        <v>Belgium</v>
      </c>
      <c r="CF27" s="149"/>
      <c r="CG27" s="149"/>
      <c r="CI27" s="272">
        <f t="shared" si="32"/>
        <v>0</v>
      </c>
      <c r="CJ27" s="149"/>
      <c r="CK27" s="42"/>
      <c r="CM27" s="40" t="str">
        <f t="shared" si="48"/>
        <v>Portugal</v>
      </c>
      <c r="CN27" s="45"/>
      <c r="CO27" s="45"/>
      <c r="CP27" s="41" t="str">
        <f t="shared" si="49"/>
        <v>Belgium</v>
      </c>
      <c r="CQ27" s="149"/>
      <c r="CR27" s="149"/>
      <c r="CT27" s="272">
        <f t="shared" si="35"/>
        <v>0</v>
      </c>
      <c r="CU27" s="149"/>
      <c r="CV27" s="42"/>
      <c r="CX27" s="40" t="str">
        <f t="shared" si="48"/>
        <v>Portugal</v>
      </c>
      <c r="CY27" s="45"/>
      <c r="CZ27" s="45"/>
      <c r="DA27" s="41" t="str">
        <f t="shared" si="49"/>
        <v>Belgium</v>
      </c>
      <c r="DB27" s="149"/>
      <c r="DC27" s="149"/>
      <c r="DE27" s="272">
        <f t="shared" si="38"/>
        <v>0</v>
      </c>
      <c r="DF27" s="149"/>
      <c r="DG27" s="42"/>
      <c r="DI27" s="40" t="str">
        <f t="shared" si="48"/>
        <v>Portugal</v>
      </c>
      <c r="DJ27" s="45"/>
      <c r="DK27" s="45"/>
      <c r="DL27" s="41" t="str">
        <f t="shared" si="49"/>
        <v>Belgium</v>
      </c>
      <c r="DM27" s="149"/>
      <c r="DN27" s="149"/>
      <c r="DP27" s="272">
        <f t="shared" si="41"/>
        <v>0</v>
      </c>
      <c r="DQ27" s="149"/>
      <c r="DR27" s="42"/>
    </row>
    <row r="28" spans="1:122" x14ac:dyDescent="0.25">
      <c r="A28" s="53">
        <f t="shared" si="42"/>
        <v>0</v>
      </c>
      <c r="B28" s="313"/>
      <c r="C28" s="244">
        <v>21</v>
      </c>
      <c r="D28" s="239" t="s">
        <v>33</v>
      </c>
      <c r="E28" s="240">
        <v>45850.875</v>
      </c>
      <c r="F28" s="241" t="str">
        <f>I13</f>
        <v>Sweden</v>
      </c>
      <c r="G28" s="44"/>
      <c r="H28" s="44"/>
      <c r="I28" s="242" t="str">
        <f t="shared" si="45"/>
        <v>Germany</v>
      </c>
      <c r="J28" s="243"/>
      <c r="K28" s="243"/>
      <c r="L28" s="274"/>
      <c r="N28" s="40" t="str">
        <f t="shared" si="43"/>
        <v>Sweden</v>
      </c>
      <c r="O28" s="45"/>
      <c r="P28" s="45"/>
      <c r="Q28" s="41" t="str">
        <f t="shared" si="44"/>
        <v>Germany</v>
      </c>
      <c r="R28" s="149"/>
      <c r="S28" s="149"/>
      <c r="U28" s="272">
        <f t="shared" si="14"/>
        <v>0</v>
      </c>
      <c r="V28" s="149"/>
      <c r="W28" s="42"/>
      <c r="Y28" s="40" t="str">
        <f t="shared" si="46"/>
        <v>Sweden</v>
      </c>
      <c r="Z28" s="45"/>
      <c r="AA28" s="45"/>
      <c r="AB28" s="41" t="str">
        <f t="shared" si="47"/>
        <v>Germany</v>
      </c>
      <c r="AC28" s="149"/>
      <c r="AD28" s="149"/>
      <c r="AF28" s="272">
        <f t="shared" si="17"/>
        <v>0</v>
      </c>
      <c r="AG28" s="149"/>
      <c r="AH28" s="42"/>
      <c r="AJ28" s="40" t="str">
        <f t="shared" si="46"/>
        <v>Sweden</v>
      </c>
      <c r="AK28" s="45"/>
      <c r="AL28" s="45"/>
      <c r="AM28" s="41" t="str">
        <f t="shared" si="47"/>
        <v>Germany</v>
      </c>
      <c r="AN28" s="149"/>
      <c r="AO28" s="149"/>
      <c r="AQ28" s="272">
        <f t="shared" si="20"/>
        <v>0</v>
      </c>
      <c r="AR28" s="149"/>
      <c r="AS28" s="42"/>
      <c r="AU28" s="40" t="str">
        <f t="shared" si="46"/>
        <v>Sweden</v>
      </c>
      <c r="AV28" s="45"/>
      <c r="AW28" s="45"/>
      <c r="AX28" s="41" t="str">
        <f t="shared" si="47"/>
        <v>Germany</v>
      </c>
      <c r="AY28" s="149"/>
      <c r="AZ28" s="149"/>
      <c r="BB28" s="272">
        <f t="shared" si="23"/>
        <v>0</v>
      </c>
      <c r="BC28" s="149"/>
      <c r="BD28" s="42"/>
      <c r="BF28" s="40" t="str">
        <f t="shared" si="46"/>
        <v>Sweden</v>
      </c>
      <c r="BG28" s="45"/>
      <c r="BH28" s="45"/>
      <c r="BI28" s="41" t="str">
        <f t="shared" si="47"/>
        <v>Germany</v>
      </c>
      <c r="BJ28" s="149"/>
      <c r="BK28" s="149"/>
      <c r="BM28" s="272">
        <f t="shared" si="26"/>
        <v>0</v>
      </c>
      <c r="BN28" s="149"/>
      <c r="BO28" s="42"/>
      <c r="BQ28" s="40" t="str">
        <f t="shared" si="46"/>
        <v>Sweden</v>
      </c>
      <c r="BR28" s="45"/>
      <c r="BS28" s="45"/>
      <c r="BT28" s="41" t="str">
        <f t="shared" si="47"/>
        <v>Germany</v>
      </c>
      <c r="BU28" s="149"/>
      <c r="BV28" s="149"/>
      <c r="BX28" s="272">
        <f t="shared" si="29"/>
        <v>0</v>
      </c>
      <c r="BY28" s="149"/>
      <c r="BZ28" s="42"/>
      <c r="CB28" s="40" t="str">
        <f t="shared" si="46"/>
        <v>Sweden</v>
      </c>
      <c r="CC28" s="45"/>
      <c r="CD28" s="45"/>
      <c r="CE28" s="41" t="str">
        <f t="shared" si="47"/>
        <v>Germany</v>
      </c>
      <c r="CF28" s="149"/>
      <c r="CG28" s="149"/>
      <c r="CI28" s="272">
        <f t="shared" si="32"/>
        <v>0</v>
      </c>
      <c r="CJ28" s="149"/>
      <c r="CK28" s="42"/>
      <c r="CM28" s="40" t="str">
        <f t="shared" si="48"/>
        <v>Sweden</v>
      </c>
      <c r="CN28" s="45"/>
      <c r="CO28" s="45"/>
      <c r="CP28" s="41" t="str">
        <f t="shared" si="49"/>
        <v>Germany</v>
      </c>
      <c r="CQ28" s="149"/>
      <c r="CR28" s="149"/>
      <c r="CT28" s="272">
        <f t="shared" si="35"/>
        <v>0</v>
      </c>
      <c r="CU28" s="149"/>
      <c r="CV28" s="42"/>
      <c r="CX28" s="40" t="str">
        <f t="shared" si="48"/>
        <v>Sweden</v>
      </c>
      <c r="CY28" s="45"/>
      <c r="CZ28" s="45"/>
      <c r="DA28" s="41" t="str">
        <f t="shared" si="49"/>
        <v>Germany</v>
      </c>
      <c r="DB28" s="149"/>
      <c r="DC28" s="149"/>
      <c r="DE28" s="272">
        <f t="shared" si="38"/>
        <v>0</v>
      </c>
      <c r="DF28" s="149"/>
      <c r="DG28" s="42"/>
      <c r="DI28" s="40" t="str">
        <f t="shared" si="48"/>
        <v>Sweden</v>
      </c>
      <c r="DJ28" s="45"/>
      <c r="DK28" s="45"/>
      <c r="DL28" s="41" t="str">
        <f t="shared" si="49"/>
        <v>Germany</v>
      </c>
      <c r="DM28" s="149"/>
      <c r="DN28" s="149"/>
      <c r="DP28" s="272">
        <f t="shared" si="41"/>
        <v>0</v>
      </c>
      <c r="DQ28" s="149"/>
      <c r="DR28" s="42"/>
    </row>
    <row r="29" spans="1:122" x14ac:dyDescent="0.25">
      <c r="A29" s="53">
        <f t="shared" si="42"/>
        <v>0</v>
      </c>
      <c r="B29" s="313"/>
      <c r="C29" s="244">
        <v>22</v>
      </c>
      <c r="D29" s="239" t="s">
        <v>33</v>
      </c>
      <c r="E29" s="240">
        <v>45850.875</v>
      </c>
      <c r="F29" s="241" t="str">
        <f>I12</f>
        <v>Poland</v>
      </c>
      <c r="G29" s="44"/>
      <c r="H29" s="44"/>
      <c r="I29" s="242" t="str">
        <f t="shared" si="45"/>
        <v>Denmark</v>
      </c>
      <c r="J29" s="243"/>
      <c r="K29" s="243"/>
      <c r="L29" s="274"/>
      <c r="N29" s="40" t="str">
        <f t="shared" si="43"/>
        <v>Poland</v>
      </c>
      <c r="O29" s="45"/>
      <c r="P29" s="45"/>
      <c r="Q29" s="41" t="str">
        <f t="shared" si="44"/>
        <v>Denmark</v>
      </c>
      <c r="R29" s="149"/>
      <c r="S29" s="149"/>
      <c r="U29" s="272">
        <f t="shared" si="14"/>
        <v>0</v>
      </c>
      <c r="V29" s="149"/>
      <c r="W29" s="42"/>
      <c r="Y29" s="40" t="str">
        <f t="shared" si="46"/>
        <v>Poland</v>
      </c>
      <c r="Z29" s="45"/>
      <c r="AA29" s="45"/>
      <c r="AB29" s="41" t="str">
        <f t="shared" si="47"/>
        <v>Denmark</v>
      </c>
      <c r="AC29" s="149"/>
      <c r="AD29" s="149"/>
      <c r="AF29" s="272">
        <f t="shared" si="17"/>
        <v>0</v>
      </c>
      <c r="AG29" s="149"/>
      <c r="AH29" s="42"/>
      <c r="AJ29" s="40" t="str">
        <f t="shared" si="46"/>
        <v>Poland</v>
      </c>
      <c r="AK29" s="45"/>
      <c r="AL29" s="45"/>
      <c r="AM29" s="41" t="str">
        <f t="shared" si="47"/>
        <v>Denmark</v>
      </c>
      <c r="AN29" s="149"/>
      <c r="AO29" s="149"/>
      <c r="AQ29" s="272">
        <f t="shared" si="20"/>
        <v>0</v>
      </c>
      <c r="AR29" s="149"/>
      <c r="AS29" s="42"/>
      <c r="AU29" s="40" t="str">
        <f t="shared" si="46"/>
        <v>Poland</v>
      </c>
      <c r="AV29" s="45"/>
      <c r="AW29" s="45"/>
      <c r="AX29" s="41" t="str">
        <f t="shared" si="47"/>
        <v>Denmark</v>
      </c>
      <c r="AY29" s="149"/>
      <c r="AZ29" s="149"/>
      <c r="BB29" s="272">
        <f t="shared" si="23"/>
        <v>0</v>
      </c>
      <c r="BC29" s="149"/>
      <c r="BD29" s="42"/>
      <c r="BF29" s="40" t="str">
        <f t="shared" si="46"/>
        <v>Poland</v>
      </c>
      <c r="BG29" s="45"/>
      <c r="BH29" s="45"/>
      <c r="BI29" s="41" t="str">
        <f t="shared" si="47"/>
        <v>Denmark</v>
      </c>
      <c r="BJ29" s="149"/>
      <c r="BK29" s="149"/>
      <c r="BM29" s="272">
        <f t="shared" si="26"/>
        <v>0</v>
      </c>
      <c r="BN29" s="149"/>
      <c r="BO29" s="42"/>
      <c r="BQ29" s="40" t="str">
        <f t="shared" si="46"/>
        <v>Poland</v>
      </c>
      <c r="BR29" s="45"/>
      <c r="BS29" s="45"/>
      <c r="BT29" s="41" t="str">
        <f t="shared" si="47"/>
        <v>Denmark</v>
      </c>
      <c r="BU29" s="149"/>
      <c r="BV29" s="149"/>
      <c r="BX29" s="272">
        <f t="shared" si="29"/>
        <v>0</v>
      </c>
      <c r="BY29" s="149"/>
      <c r="BZ29" s="42"/>
      <c r="CB29" s="40" t="str">
        <f t="shared" si="46"/>
        <v>Poland</v>
      </c>
      <c r="CC29" s="45"/>
      <c r="CD29" s="45"/>
      <c r="CE29" s="41" t="str">
        <f t="shared" si="47"/>
        <v>Denmark</v>
      </c>
      <c r="CF29" s="149"/>
      <c r="CG29" s="149"/>
      <c r="CI29" s="272">
        <f t="shared" si="32"/>
        <v>0</v>
      </c>
      <c r="CJ29" s="149"/>
      <c r="CK29" s="42"/>
      <c r="CM29" s="40" t="str">
        <f t="shared" si="48"/>
        <v>Poland</v>
      </c>
      <c r="CN29" s="45"/>
      <c r="CO29" s="45"/>
      <c r="CP29" s="41" t="str">
        <f t="shared" si="49"/>
        <v>Denmark</v>
      </c>
      <c r="CQ29" s="149"/>
      <c r="CR29" s="149"/>
      <c r="CT29" s="272">
        <f t="shared" si="35"/>
        <v>0</v>
      </c>
      <c r="CU29" s="149"/>
      <c r="CV29" s="42"/>
      <c r="CX29" s="40" t="str">
        <f t="shared" si="48"/>
        <v>Poland</v>
      </c>
      <c r="CY29" s="45"/>
      <c r="CZ29" s="45"/>
      <c r="DA29" s="41" t="str">
        <f t="shared" si="49"/>
        <v>Denmark</v>
      </c>
      <c r="DB29" s="149"/>
      <c r="DC29" s="149"/>
      <c r="DE29" s="272">
        <f t="shared" si="38"/>
        <v>0</v>
      </c>
      <c r="DF29" s="149"/>
      <c r="DG29" s="42"/>
      <c r="DI29" s="40" t="str">
        <f t="shared" si="48"/>
        <v>Poland</v>
      </c>
      <c r="DJ29" s="45"/>
      <c r="DK29" s="45"/>
      <c r="DL29" s="41" t="str">
        <f t="shared" si="49"/>
        <v>Denmark</v>
      </c>
      <c r="DM29" s="149"/>
      <c r="DN29" s="149"/>
      <c r="DP29" s="272">
        <f t="shared" si="41"/>
        <v>0</v>
      </c>
      <c r="DQ29" s="149"/>
      <c r="DR29" s="42"/>
    </row>
    <row r="30" spans="1:122" x14ac:dyDescent="0.25">
      <c r="A30" s="53">
        <f t="shared" si="42"/>
        <v>0</v>
      </c>
      <c r="B30" s="313"/>
      <c r="C30" s="244">
        <v>23</v>
      </c>
      <c r="D30" s="239" t="s">
        <v>34</v>
      </c>
      <c r="E30" s="240">
        <v>45851.875</v>
      </c>
      <c r="F30" s="241" t="str">
        <f>I15</f>
        <v>Netherlands</v>
      </c>
      <c r="G30" s="44"/>
      <c r="H30" s="44"/>
      <c r="I30" s="242" t="str">
        <f t="shared" si="45"/>
        <v>France</v>
      </c>
      <c r="J30" s="243"/>
      <c r="K30" s="243"/>
      <c r="L30" s="274"/>
      <c r="N30" s="40" t="str">
        <f t="shared" si="43"/>
        <v>Netherlands</v>
      </c>
      <c r="O30" s="45"/>
      <c r="P30" s="45"/>
      <c r="Q30" s="41" t="str">
        <f t="shared" si="44"/>
        <v>France</v>
      </c>
      <c r="R30" s="149"/>
      <c r="S30" s="149"/>
      <c r="U30" s="272">
        <f t="shared" si="14"/>
        <v>0</v>
      </c>
      <c r="V30" s="149"/>
      <c r="W30" s="42"/>
      <c r="Y30" s="40" t="str">
        <f t="shared" si="46"/>
        <v>Netherlands</v>
      </c>
      <c r="Z30" s="45"/>
      <c r="AA30" s="45"/>
      <c r="AB30" s="41" t="str">
        <f t="shared" si="47"/>
        <v>France</v>
      </c>
      <c r="AC30" s="149"/>
      <c r="AD30" s="149"/>
      <c r="AF30" s="272">
        <f t="shared" si="17"/>
        <v>0</v>
      </c>
      <c r="AG30" s="149"/>
      <c r="AH30" s="42"/>
      <c r="AJ30" s="40" t="str">
        <f t="shared" si="46"/>
        <v>Netherlands</v>
      </c>
      <c r="AK30" s="45"/>
      <c r="AL30" s="45"/>
      <c r="AM30" s="41" t="str">
        <f t="shared" si="47"/>
        <v>France</v>
      </c>
      <c r="AN30" s="149"/>
      <c r="AO30" s="149"/>
      <c r="AQ30" s="272">
        <f t="shared" si="20"/>
        <v>0</v>
      </c>
      <c r="AR30" s="149"/>
      <c r="AS30" s="42"/>
      <c r="AU30" s="40" t="str">
        <f t="shared" si="46"/>
        <v>Netherlands</v>
      </c>
      <c r="AV30" s="45"/>
      <c r="AW30" s="45"/>
      <c r="AX30" s="41" t="str">
        <f t="shared" si="47"/>
        <v>France</v>
      </c>
      <c r="AY30" s="149"/>
      <c r="AZ30" s="149"/>
      <c r="BB30" s="272">
        <f t="shared" si="23"/>
        <v>0</v>
      </c>
      <c r="BC30" s="149"/>
      <c r="BD30" s="42"/>
      <c r="BF30" s="40" t="str">
        <f t="shared" si="46"/>
        <v>Netherlands</v>
      </c>
      <c r="BG30" s="45"/>
      <c r="BH30" s="45"/>
      <c r="BI30" s="41" t="str">
        <f t="shared" si="47"/>
        <v>France</v>
      </c>
      <c r="BJ30" s="149"/>
      <c r="BK30" s="149"/>
      <c r="BM30" s="272">
        <f t="shared" si="26"/>
        <v>0</v>
      </c>
      <c r="BN30" s="149"/>
      <c r="BO30" s="42"/>
      <c r="BQ30" s="40" t="str">
        <f t="shared" si="46"/>
        <v>Netherlands</v>
      </c>
      <c r="BR30" s="45"/>
      <c r="BS30" s="45"/>
      <c r="BT30" s="41" t="str">
        <f t="shared" si="47"/>
        <v>France</v>
      </c>
      <c r="BU30" s="149"/>
      <c r="BV30" s="149"/>
      <c r="BX30" s="272">
        <f t="shared" si="29"/>
        <v>0</v>
      </c>
      <c r="BY30" s="149"/>
      <c r="BZ30" s="42"/>
      <c r="CB30" s="40" t="str">
        <f t="shared" si="46"/>
        <v>Netherlands</v>
      </c>
      <c r="CC30" s="45"/>
      <c r="CD30" s="45"/>
      <c r="CE30" s="41" t="str">
        <f t="shared" si="47"/>
        <v>France</v>
      </c>
      <c r="CF30" s="149"/>
      <c r="CG30" s="149"/>
      <c r="CI30" s="272">
        <f t="shared" si="32"/>
        <v>0</v>
      </c>
      <c r="CJ30" s="149"/>
      <c r="CK30" s="42"/>
      <c r="CM30" s="40" t="str">
        <f t="shared" si="48"/>
        <v>Netherlands</v>
      </c>
      <c r="CN30" s="45"/>
      <c r="CO30" s="45"/>
      <c r="CP30" s="41" t="str">
        <f t="shared" si="49"/>
        <v>France</v>
      </c>
      <c r="CQ30" s="149"/>
      <c r="CR30" s="149"/>
      <c r="CT30" s="272">
        <f t="shared" si="35"/>
        <v>0</v>
      </c>
      <c r="CU30" s="149"/>
      <c r="CV30" s="42"/>
      <c r="CX30" s="40" t="str">
        <f t="shared" si="48"/>
        <v>Netherlands</v>
      </c>
      <c r="CY30" s="45"/>
      <c r="CZ30" s="45"/>
      <c r="DA30" s="41" t="str">
        <f t="shared" si="49"/>
        <v>France</v>
      </c>
      <c r="DB30" s="149"/>
      <c r="DC30" s="149"/>
      <c r="DE30" s="272">
        <f t="shared" si="38"/>
        <v>0</v>
      </c>
      <c r="DF30" s="149"/>
      <c r="DG30" s="42"/>
      <c r="DI30" s="40" t="str">
        <f t="shared" si="48"/>
        <v>Netherlands</v>
      </c>
      <c r="DJ30" s="45"/>
      <c r="DK30" s="45"/>
      <c r="DL30" s="41" t="str">
        <f t="shared" si="49"/>
        <v>France</v>
      </c>
      <c r="DM30" s="149"/>
      <c r="DN30" s="149"/>
      <c r="DP30" s="272">
        <f t="shared" si="41"/>
        <v>0</v>
      </c>
      <c r="DQ30" s="149"/>
      <c r="DR30" s="42"/>
    </row>
    <row r="31" spans="1:122" x14ac:dyDescent="0.25">
      <c r="A31" s="53">
        <f t="shared" si="42"/>
        <v>0</v>
      </c>
      <c r="B31" s="313"/>
      <c r="C31" s="244">
        <v>24</v>
      </c>
      <c r="D31" s="239" t="s">
        <v>34</v>
      </c>
      <c r="E31" s="240">
        <v>45851.875</v>
      </c>
      <c r="F31" s="241" t="str">
        <f>I14</f>
        <v>England</v>
      </c>
      <c r="G31" s="44"/>
      <c r="H31" s="44"/>
      <c r="I31" s="242" t="str">
        <f t="shared" si="45"/>
        <v>Wales</v>
      </c>
      <c r="J31" s="243"/>
      <c r="K31" s="243"/>
      <c r="L31" s="274"/>
      <c r="N31" s="40" t="str">
        <f t="shared" si="43"/>
        <v>England</v>
      </c>
      <c r="O31" s="45"/>
      <c r="P31" s="45"/>
      <c r="Q31" s="41" t="str">
        <f t="shared" si="44"/>
        <v>Wales</v>
      </c>
      <c r="R31" s="149"/>
      <c r="S31" s="149"/>
      <c r="U31" s="272">
        <f t="shared" si="14"/>
        <v>0</v>
      </c>
      <c r="V31" s="149"/>
      <c r="W31" s="42"/>
      <c r="Y31" s="40" t="str">
        <f t="shared" si="46"/>
        <v>England</v>
      </c>
      <c r="Z31" s="45"/>
      <c r="AA31" s="45"/>
      <c r="AB31" s="41" t="str">
        <f t="shared" si="47"/>
        <v>Wales</v>
      </c>
      <c r="AC31" s="149"/>
      <c r="AD31" s="149"/>
      <c r="AF31" s="272">
        <f t="shared" si="17"/>
        <v>0</v>
      </c>
      <c r="AG31" s="149"/>
      <c r="AH31" s="42"/>
      <c r="AJ31" s="40" t="str">
        <f t="shared" si="46"/>
        <v>England</v>
      </c>
      <c r="AK31" s="45"/>
      <c r="AL31" s="45"/>
      <c r="AM31" s="41" t="str">
        <f t="shared" si="47"/>
        <v>Wales</v>
      </c>
      <c r="AN31" s="149"/>
      <c r="AO31" s="149"/>
      <c r="AQ31" s="272">
        <f t="shared" si="20"/>
        <v>0</v>
      </c>
      <c r="AR31" s="149"/>
      <c r="AS31" s="42"/>
      <c r="AU31" s="40" t="str">
        <f t="shared" si="46"/>
        <v>England</v>
      </c>
      <c r="AV31" s="45"/>
      <c r="AW31" s="45"/>
      <c r="AX31" s="41" t="str">
        <f t="shared" si="47"/>
        <v>Wales</v>
      </c>
      <c r="AY31" s="149"/>
      <c r="AZ31" s="149"/>
      <c r="BB31" s="272">
        <f t="shared" si="23"/>
        <v>0</v>
      </c>
      <c r="BC31" s="149"/>
      <c r="BD31" s="42"/>
      <c r="BF31" s="40" t="str">
        <f t="shared" si="46"/>
        <v>England</v>
      </c>
      <c r="BG31" s="45"/>
      <c r="BH31" s="45"/>
      <c r="BI31" s="41" t="str">
        <f t="shared" si="47"/>
        <v>Wales</v>
      </c>
      <c r="BJ31" s="149"/>
      <c r="BK31" s="149"/>
      <c r="BM31" s="272">
        <f t="shared" si="26"/>
        <v>0</v>
      </c>
      <c r="BN31" s="149"/>
      <c r="BO31" s="42"/>
      <c r="BQ31" s="40" t="str">
        <f t="shared" si="46"/>
        <v>England</v>
      </c>
      <c r="BR31" s="45"/>
      <c r="BS31" s="45"/>
      <c r="BT31" s="41" t="str">
        <f t="shared" si="47"/>
        <v>Wales</v>
      </c>
      <c r="BU31" s="149"/>
      <c r="BV31" s="149"/>
      <c r="BX31" s="272">
        <f t="shared" si="29"/>
        <v>0</v>
      </c>
      <c r="BY31" s="149"/>
      <c r="BZ31" s="42"/>
      <c r="CB31" s="40" t="str">
        <f t="shared" si="46"/>
        <v>England</v>
      </c>
      <c r="CC31" s="45"/>
      <c r="CD31" s="45"/>
      <c r="CE31" s="41" t="str">
        <f t="shared" si="47"/>
        <v>Wales</v>
      </c>
      <c r="CF31" s="149"/>
      <c r="CG31" s="149"/>
      <c r="CI31" s="272">
        <f t="shared" si="32"/>
        <v>0</v>
      </c>
      <c r="CJ31" s="149"/>
      <c r="CK31" s="42"/>
      <c r="CM31" s="40" t="str">
        <f t="shared" si="48"/>
        <v>England</v>
      </c>
      <c r="CN31" s="45"/>
      <c r="CO31" s="45"/>
      <c r="CP31" s="41" t="str">
        <f t="shared" si="49"/>
        <v>Wales</v>
      </c>
      <c r="CQ31" s="149"/>
      <c r="CR31" s="149"/>
      <c r="CT31" s="272">
        <f t="shared" si="35"/>
        <v>0</v>
      </c>
      <c r="CU31" s="149"/>
      <c r="CV31" s="42"/>
      <c r="CX31" s="40" t="str">
        <f t="shared" si="48"/>
        <v>England</v>
      </c>
      <c r="CY31" s="45"/>
      <c r="CZ31" s="45"/>
      <c r="DA31" s="41" t="str">
        <f t="shared" si="49"/>
        <v>Wales</v>
      </c>
      <c r="DB31" s="149"/>
      <c r="DC31" s="149"/>
      <c r="DE31" s="272">
        <f t="shared" si="38"/>
        <v>0</v>
      </c>
      <c r="DF31" s="149"/>
      <c r="DG31" s="42"/>
      <c r="DI31" s="40" t="str">
        <f t="shared" si="48"/>
        <v>England</v>
      </c>
      <c r="DJ31" s="45"/>
      <c r="DK31" s="45"/>
      <c r="DL31" s="41" t="str">
        <f t="shared" si="49"/>
        <v>Wales</v>
      </c>
      <c r="DM31" s="149"/>
      <c r="DN31" s="149"/>
      <c r="DP31" s="272">
        <f t="shared" si="41"/>
        <v>0</v>
      </c>
      <c r="DQ31" s="149"/>
      <c r="DR31" s="42"/>
    </row>
    <row r="32" spans="1:122" x14ac:dyDescent="0.25">
      <c r="B32" s="313"/>
      <c r="C32" s="383">
        <v>32</v>
      </c>
      <c r="D32" s="234"/>
      <c r="E32" s="240"/>
      <c r="F32" s="236"/>
      <c r="G32" s="238"/>
      <c r="H32" s="238"/>
      <c r="I32" s="237"/>
      <c r="J32" s="238"/>
      <c r="K32" s="238"/>
      <c r="L32" s="274"/>
      <c r="N32" s="40"/>
      <c r="Q32" s="41"/>
      <c r="W32" s="42"/>
      <c r="X32" s="46"/>
      <c r="Y32" s="40"/>
      <c r="AB32" s="41"/>
      <c r="AH32" s="42"/>
      <c r="AI32" s="46"/>
      <c r="AJ32" s="40"/>
      <c r="AM32" s="41"/>
      <c r="AS32" s="42"/>
      <c r="AT32" s="46"/>
      <c r="AU32" s="40"/>
      <c r="AX32" s="41"/>
      <c r="BD32" s="42"/>
      <c r="BE32" s="46"/>
      <c r="BF32" s="40"/>
      <c r="BI32" s="41"/>
      <c r="BO32" s="42"/>
      <c r="BP32" s="46"/>
      <c r="BQ32" s="40"/>
      <c r="BT32" s="41"/>
      <c r="BZ32" s="42"/>
      <c r="CA32" s="46"/>
      <c r="CB32" s="40"/>
      <c r="CE32" s="41"/>
      <c r="CK32" s="42"/>
      <c r="CL32" s="46"/>
      <c r="CM32" s="40"/>
      <c r="CP32" s="41"/>
      <c r="CV32" s="42"/>
      <c r="CW32" s="46"/>
      <c r="CX32" s="40"/>
      <c r="DA32" s="41"/>
      <c r="DG32" s="42"/>
      <c r="DH32" s="46"/>
      <c r="DI32" s="40"/>
      <c r="DL32" s="41"/>
      <c r="DR32" s="42"/>
    </row>
    <row r="33" spans="1:122" x14ac:dyDescent="0.25">
      <c r="B33" s="432" t="s">
        <v>48</v>
      </c>
      <c r="C33" s="430"/>
      <c r="D33" s="430"/>
      <c r="E33" s="430"/>
      <c r="F33" s="430"/>
      <c r="G33" s="430"/>
      <c r="H33" s="430"/>
      <c r="I33" s="430"/>
      <c r="J33" s="430"/>
      <c r="K33" s="430"/>
      <c r="L33" s="433"/>
      <c r="M33" s="415" t="str">
        <f>IF(O31="","Bonus Point Will be Calculated after Match #31 is completed","")</f>
        <v>Bonus Point Will be Calculated after Match #31 is completed</v>
      </c>
      <c r="N33" s="415"/>
      <c r="O33" s="415"/>
      <c r="P33" s="415"/>
      <c r="Q33" s="415"/>
      <c r="R33" s="415"/>
      <c r="S33" s="415"/>
      <c r="T33" s="415"/>
      <c r="U33" s="415"/>
      <c r="V33" s="415"/>
      <c r="W33" s="416"/>
      <c r="X33" s="415" t="str">
        <f>IF(Z31="","Bonus Point Will be Calculated after Match #31 is completed","")</f>
        <v>Bonus Point Will be Calculated after Match #31 is completed</v>
      </c>
      <c r="Y33" s="415"/>
      <c r="Z33" s="415"/>
      <c r="AA33" s="415"/>
      <c r="AB33" s="415"/>
      <c r="AC33" s="415"/>
      <c r="AD33" s="415"/>
      <c r="AE33" s="415"/>
      <c r="AF33" s="415"/>
      <c r="AG33" s="415"/>
      <c r="AH33" s="416"/>
      <c r="AI33" s="415" t="str">
        <f t="shared" ref="AI33" si="50">IF(AK31="","Bonus Point Will be Calculated after Match #31 is completed","")</f>
        <v>Bonus Point Will be Calculated after Match #31 is completed</v>
      </c>
      <c r="AJ33" s="415"/>
      <c r="AK33" s="415"/>
      <c r="AL33" s="415"/>
      <c r="AM33" s="415"/>
      <c r="AN33" s="415"/>
      <c r="AO33" s="415"/>
      <c r="AP33" s="415"/>
      <c r="AQ33" s="415"/>
      <c r="AR33" s="415"/>
      <c r="AS33" s="416"/>
      <c r="AT33" s="415" t="str">
        <f t="shared" ref="AT33" si="51">IF(AV31="","Bonus Point Will be Calculated after Match #31 is completed","")</f>
        <v>Bonus Point Will be Calculated after Match #31 is completed</v>
      </c>
      <c r="AU33" s="415"/>
      <c r="AV33" s="415"/>
      <c r="AW33" s="415"/>
      <c r="AX33" s="415"/>
      <c r="AY33" s="415"/>
      <c r="AZ33" s="415"/>
      <c r="BA33" s="415"/>
      <c r="BB33" s="415"/>
      <c r="BC33" s="415"/>
      <c r="BD33" s="416"/>
      <c r="BE33" s="415" t="str">
        <f t="shared" ref="BE33" si="52">IF(BG31="","Bonus Point Will be Calculated after Match #31 is completed","")</f>
        <v>Bonus Point Will be Calculated after Match #31 is completed</v>
      </c>
      <c r="BF33" s="415"/>
      <c r="BG33" s="415"/>
      <c r="BH33" s="415"/>
      <c r="BI33" s="415"/>
      <c r="BJ33" s="415"/>
      <c r="BK33" s="415"/>
      <c r="BL33" s="415"/>
      <c r="BM33" s="415"/>
      <c r="BN33" s="415"/>
      <c r="BO33" s="416"/>
      <c r="BP33" s="415" t="str">
        <f t="shared" ref="BP33" si="53">IF(BR31="","Bonus Point Will be Calculated after Match #31 is completed","")</f>
        <v>Bonus Point Will be Calculated after Match #31 is completed</v>
      </c>
      <c r="BQ33" s="415"/>
      <c r="BR33" s="415"/>
      <c r="BS33" s="415"/>
      <c r="BT33" s="415"/>
      <c r="BU33" s="415"/>
      <c r="BV33" s="415"/>
      <c r="BW33" s="415"/>
      <c r="BX33" s="415"/>
      <c r="BY33" s="415"/>
      <c r="BZ33" s="416"/>
      <c r="CA33" s="415" t="str">
        <f t="shared" ref="CA33" si="54">IF(CC31="","Bonus Point Will be Calculated after Match #31 is completed","")</f>
        <v>Bonus Point Will be Calculated after Match #31 is completed</v>
      </c>
      <c r="CB33" s="415"/>
      <c r="CC33" s="415"/>
      <c r="CD33" s="415"/>
      <c r="CE33" s="415"/>
      <c r="CF33" s="415"/>
      <c r="CG33" s="415"/>
      <c r="CH33" s="415"/>
      <c r="CI33" s="415"/>
      <c r="CJ33" s="415"/>
      <c r="CK33" s="416"/>
      <c r="CL33" s="415" t="str">
        <f t="shared" ref="CL33" si="55">IF(CN31="","Bonus Point Will be Calculated after Match #31 is completed","")</f>
        <v>Bonus Point Will be Calculated after Match #31 is completed</v>
      </c>
      <c r="CM33" s="415"/>
      <c r="CN33" s="415"/>
      <c r="CO33" s="415"/>
      <c r="CP33" s="415"/>
      <c r="CQ33" s="415"/>
      <c r="CR33" s="415"/>
      <c r="CS33" s="415"/>
      <c r="CT33" s="415"/>
      <c r="CU33" s="415"/>
      <c r="CV33" s="416"/>
      <c r="CW33" s="415" t="str">
        <f t="shared" ref="CW33" si="56">IF(CY31="","Bonus Point Will be Calculated after Match #31 is completed","")</f>
        <v>Bonus Point Will be Calculated after Match #31 is completed</v>
      </c>
      <c r="CX33" s="415"/>
      <c r="CY33" s="415"/>
      <c r="CZ33" s="415"/>
      <c r="DA33" s="415"/>
      <c r="DB33" s="415"/>
      <c r="DC33" s="415"/>
      <c r="DD33" s="415"/>
      <c r="DE33" s="415"/>
      <c r="DF33" s="415"/>
      <c r="DG33" s="416"/>
      <c r="DH33" s="415" t="str">
        <f t="shared" ref="DH33" si="57">IF(DJ31="","Bonus Point Will be Calculated after Match #31 is completed","")</f>
        <v>Bonus Point Will be Calculated after Match #31 is completed</v>
      </c>
      <c r="DI33" s="415"/>
      <c r="DJ33" s="415"/>
      <c r="DK33" s="415"/>
      <c r="DL33" s="415"/>
      <c r="DM33" s="415"/>
      <c r="DN33" s="415"/>
      <c r="DO33" s="415"/>
      <c r="DP33" s="415"/>
      <c r="DQ33" s="415"/>
      <c r="DR33" s="416"/>
    </row>
    <row r="34" spans="1:122" x14ac:dyDescent="0.25">
      <c r="B34" s="313"/>
      <c r="C34" s="234"/>
      <c r="D34" s="234"/>
      <c r="E34" s="235"/>
      <c r="F34" s="236"/>
      <c r="G34" s="238"/>
      <c r="H34" s="238"/>
      <c r="I34" s="237"/>
      <c r="J34" s="243"/>
      <c r="K34" s="243"/>
      <c r="L34" s="245"/>
      <c r="N34" s="40"/>
      <c r="Q34" s="41"/>
      <c r="R34" s="148" t="e">
        <f>N44</f>
        <v>#REF!</v>
      </c>
      <c r="S34" s="148" t="e">
        <f>Q44</f>
        <v>#REF!</v>
      </c>
      <c r="W34" s="42"/>
      <c r="Y34" s="40"/>
      <c r="AB34" s="41"/>
      <c r="AC34" s="148" t="e">
        <f>Y44</f>
        <v>#REF!</v>
      </c>
      <c r="AD34" s="148" t="e">
        <f>AB44</f>
        <v>#REF!</v>
      </c>
      <c r="AE34" s="53"/>
      <c r="AH34" s="42"/>
      <c r="AJ34" s="40"/>
      <c r="AM34" s="41"/>
      <c r="AN34" s="148" t="e">
        <f t="shared" ref="AN34:AN40" si="58">AJ44</f>
        <v>#REF!</v>
      </c>
      <c r="AO34" s="148" t="e">
        <f t="shared" ref="AO34:AO40" si="59">AM44</f>
        <v>#REF!</v>
      </c>
      <c r="AP34" s="53"/>
      <c r="AS34" s="42"/>
      <c r="AU34" s="40"/>
      <c r="AX34" s="41"/>
      <c r="AY34" s="148" t="e">
        <f t="shared" ref="AY34:AY40" si="60">AU44</f>
        <v>#REF!</v>
      </c>
      <c r="AZ34" s="148" t="e">
        <f t="shared" ref="AZ34:AZ40" si="61">AX44</f>
        <v>#REF!</v>
      </c>
      <c r="BA34" s="53"/>
      <c r="BD34" s="42"/>
      <c r="BF34" s="40"/>
      <c r="BI34" s="41"/>
      <c r="BJ34" s="148" t="e">
        <f t="shared" ref="BJ34:BJ40" si="62">BF44</f>
        <v>#REF!</v>
      </c>
      <c r="BK34" s="148" t="e">
        <f t="shared" ref="BK34:BK40" si="63">BI44</f>
        <v>#REF!</v>
      </c>
      <c r="BL34" s="53"/>
      <c r="BO34" s="42"/>
      <c r="BQ34" s="40"/>
      <c r="BT34" s="41"/>
      <c r="BU34" s="148" t="e">
        <f t="shared" ref="BU34:BU40" si="64">BQ44</f>
        <v>#REF!</v>
      </c>
      <c r="BV34" s="148" t="e">
        <f t="shared" ref="BV34:BV40" si="65">BT44</f>
        <v>#REF!</v>
      </c>
      <c r="BW34" s="53"/>
      <c r="BZ34" s="42"/>
      <c r="CB34" s="40"/>
      <c r="CE34" s="41"/>
      <c r="CF34" s="148" t="e">
        <f t="shared" ref="CF34:CF40" si="66">CB44</f>
        <v>#REF!</v>
      </c>
      <c r="CG34" s="148" t="e">
        <f t="shared" ref="CG34:CG40" si="67">CE44</f>
        <v>#REF!</v>
      </c>
      <c r="CH34" s="53"/>
      <c r="CK34" s="42"/>
      <c r="CM34" s="40"/>
      <c r="CP34" s="41"/>
      <c r="CQ34" s="148" t="e">
        <f t="shared" ref="CQ34:CQ40" si="68">CM44</f>
        <v>#REF!</v>
      </c>
      <c r="CR34" s="148" t="e">
        <f t="shared" ref="CR34:CR40" si="69">CP44</f>
        <v>#REF!</v>
      </c>
      <c r="CS34" s="53"/>
      <c r="CV34" s="42"/>
      <c r="CX34" s="40"/>
      <c r="DA34" s="41"/>
      <c r="DB34" s="148" t="e">
        <f t="shared" ref="DB34:DB40" si="70">CX44</f>
        <v>#REF!</v>
      </c>
      <c r="DC34" s="148" t="e">
        <f t="shared" ref="DC34:DC40" si="71">DA44</f>
        <v>#REF!</v>
      </c>
      <c r="DD34" s="53"/>
      <c r="DG34" s="42"/>
      <c r="DI34" s="40"/>
      <c r="DL34" s="41"/>
      <c r="DM34" s="148" t="e">
        <f t="shared" ref="DM34:DM40" si="72">DI44</f>
        <v>#REF!</v>
      </c>
      <c r="DN34" s="148" t="e">
        <f t="shared" ref="DN34:DN40" si="73">DL44</f>
        <v>#REF!</v>
      </c>
      <c r="DO34" s="53"/>
      <c r="DR34" s="42"/>
    </row>
    <row r="35" spans="1:122" x14ac:dyDescent="0.25">
      <c r="B35" s="313"/>
      <c r="C35" s="307"/>
      <c r="D35" s="307"/>
      <c r="E35" s="308"/>
      <c r="F35" s="257" t="s">
        <v>49</v>
      </c>
      <c r="G35" s="424" t="s">
        <v>41</v>
      </c>
      <c r="H35" s="424"/>
      <c r="I35" s="258" t="s">
        <v>50</v>
      </c>
      <c r="J35" s="243"/>
      <c r="K35" s="243"/>
      <c r="L35" s="245"/>
      <c r="N35" s="48" t="s">
        <v>49</v>
      </c>
      <c r="O35" s="417" t="s">
        <v>41</v>
      </c>
      <c r="P35" s="417"/>
      <c r="Q35" s="49" t="s">
        <v>50</v>
      </c>
      <c r="R35" s="148" t="e">
        <f t="shared" ref="R35:R40" si="74">N45</f>
        <v>#REF!</v>
      </c>
      <c r="S35" s="148" t="e">
        <f t="shared" ref="S35:S40" si="75">Q45</f>
        <v>#REF!</v>
      </c>
      <c r="T35" s="22"/>
      <c r="V35" s="37" t="s">
        <v>39</v>
      </c>
      <c r="W35" s="42"/>
      <c r="Y35" s="48" t="s">
        <v>49</v>
      </c>
      <c r="Z35" s="417" t="s">
        <v>41</v>
      </c>
      <c r="AA35" s="417"/>
      <c r="AB35" s="49" t="s">
        <v>50</v>
      </c>
      <c r="AC35" s="148" t="e">
        <f t="shared" ref="AC35:AC40" si="76">Y45</f>
        <v>#REF!</v>
      </c>
      <c r="AD35" s="148" t="e">
        <f t="shared" ref="AD35:AD40" si="77">AB45</f>
        <v>#REF!</v>
      </c>
      <c r="AE35" s="53"/>
      <c r="AG35" s="37" t="s">
        <v>39</v>
      </c>
      <c r="AH35" s="42"/>
      <c r="AJ35" s="48" t="s">
        <v>49</v>
      </c>
      <c r="AK35" s="417" t="s">
        <v>41</v>
      </c>
      <c r="AL35" s="417"/>
      <c r="AM35" s="49" t="s">
        <v>50</v>
      </c>
      <c r="AN35" s="148" t="e">
        <f t="shared" si="58"/>
        <v>#REF!</v>
      </c>
      <c r="AO35" s="148" t="e">
        <f t="shared" si="59"/>
        <v>#REF!</v>
      </c>
      <c r="AP35" s="53"/>
      <c r="AR35" s="37" t="s">
        <v>39</v>
      </c>
      <c r="AS35" s="42"/>
      <c r="AU35" s="48" t="s">
        <v>49</v>
      </c>
      <c r="AV35" s="417" t="s">
        <v>41</v>
      </c>
      <c r="AW35" s="417"/>
      <c r="AX35" s="49" t="s">
        <v>50</v>
      </c>
      <c r="AY35" s="148" t="e">
        <f t="shared" si="60"/>
        <v>#REF!</v>
      </c>
      <c r="AZ35" s="148" t="e">
        <f t="shared" si="61"/>
        <v>#REF!</v>
      </c>
      <c r="BA35" s="53"/>
      <c r="BC35" s="37" t="s">
        <v>39</v>
      </c>
      <c r="BD35" s="42"/>
      <c r="BF35" s="48" t="s">
        <v>49</v>
      </c>
      <c r="BG35" s="417" t="s">
        <v>41</v>
      </c>
      <c r="BH35" s="417"/>
      <c r="BI35" s="49" t="s">
        <v>50</v>
      </c>
      <c r="BJ35" s="148" t="e">
        <f t="shared" si="62"/>
        <v>#REF!</v>
      </c>
      <c r="BK35" s="148" t="e">
        <f t="shared" si="63"/>
        <v>#REF!</v>
      </c>
      <c r="BL35" s="53"/>
      <c r="BN35" s="37" t="s">
        <v>39</v>
      </c>
      <c r="BO35" s="42"/>
      <c r="BQ35" s="48" t="s">
        <v>49</v>
      </c>
      <c r="BR35" s="417" t="s">
        <v>41</v>
      </c>
      <c r="BS35" s="417"/>
      <c r="BT35" s="49" t="s">
        <v>50</v>
      </c>
      <c r="BU35" s="148" t="e">
        <f t="shared" si="64"/>
        <v>#REF!</v>
      </c>
      <c r="BV35" s="148" t="e">
        <f t="shared" si="65"/>
        <v>#REF!</v>
      </c>
      <c r="BW35" s="53"/>
      <c r="BY35" s="37" t="s">
        <v>39</v>
      </c>
      <c r="BZ35" s="42"/>
      <c r="CB35" s="48" t="s">
        <v>49</v>
      </c>
      <c r="CC35" s="417" t="s">
        <v>41</v>
      </c>
      <c r="CD35" s="417"/>
      <c r="CE35" s="49" t="s">
        <v>50</v>
      </c>
      <c r="CF35" s="148" t="e">
        <f t="shared" si="66"/>
        <v>#REF!</v>
      </c>
      <c r="CG35" s="148" t="e">
        <f t="shared" si="67"/>
        <v>#REF!</v>
      </c>
      <c r="CH35" s="53"/>
      <c r="CJ35" s="37" t="s">
        <v>39</v>
      </c>
      <c r="CK35" s="42"/>
      <c r="CM35" s="48" t="s">
        <v>49</v>
      </c>
      <c r="CN35" s="417" t="s">
        <v>41</v>
      </c>
      <c r="CO35" s="417"/>
      <c r="CP35" s="49" t="s">
        <v>50</v>
      </c>
      <c r="CQ35" s="148" t="e">
        <f t="shared" si="68"/>
        <v>#REF!</v>
      </c>
      <c r="CR35" s="148" t="e">
        <f t="shared" si="69"/>
        <v>#REF!</v>
      </c>
      <c r="CS35" s="53"/>
      <c r="CU35" s="37" t="s">
        <v>39</v>
      </c>
      <c r="CV35" s="42"/>
      <c r="CX35" s="48" t="s">
        <v>49</v>
      </c>
      <c r="CY35" s="417" t="s">
        <v>41</v>
      </c>
      <c r="CZ35" s="417"/>
      <c r="DA35" s="49" t="s">
        <v>50</v>
      </c>
      <c r="DB35" s="148" t="e">
        <f t="shared" si="70"/>
        <v>#REF!</v>
      </c>
      <c r="DC35" s="148" t="e">
        <f t="shared" si="71"/>
        <v>#REF!</v>
      </c>
      <c r="DD35" s="53"/>
      <c r="DF35" s="37" t="s">
        <v>39</v>
      </c>
      <c r="DG35" s="42"/>
      <c r="DI35" s="48" t="s">
        <v>49</v>
      </c>
      <c r="DJ35" s="417" t="s">
        <v>41</v>
      </c>
      <c r="DK35" s="417"/>
      <c r="DL35" s="49" t="s">
        <v>50</v>
      </c>
      <c r="DM35" s="148" t="e">
        <f t="shared" si="72"/>
        <v>#REF!</v>
      </c>
      <c r="DN35" s="148" t="e">
        <f t="shared" si="73"/>
        <v>#REF!</v>
      </c>
      <c r="DO35" s="53"/>
      <c r="DQ35" s="37" t="s">
        <v>39</v>
      </c>
      <c r="DR35" s="42"/>
    </row>
    <row r="36" spans="1:122" x14ac:dyDescent="0.25">
      <c r="B36" s="314"/>
      <c r="C36" s="275" t="str">
        <f>F44</f>
        <v>Switzerland</v>
      </c>
      <c r="D36" s="275" t="str">
        <f>F48</f>
        <v>Match #25 Winner</v>
      </c>
      <c r="E36" s="309"/>
      <c r="F36" s="111" t="str">
        <f>INDEX(Dummy!$C$4:$C$7,MATCH(1,Dummy!$B$4:$B$7,0),0)</f>
        <v>Switzerland</v>
      </c>
      <c r="G36" s="424" t="s">
        <v>31</v>
      </c>
      <c r="H36" s="424"/>
      <c r="I36" s="112" t="str">
        <f>INDEX(Dummy!$C$4:$C$7,MATCH(2,Dummy!$B$4:$B$7,0),0)</f>
        <v>Norway</v>
      </c>
      <c r="J36" s="243"/>
      <c r="K36" s="243"/>
      <c r="L36" s="245"/>
      <c r="N36" s="51" t="str">
        <f ca="1">IF(O$4&lt;&gt;"",INDEX(OFFSET(Dummy!$C$4:$C$7,0,M$43),MATCH(1,OFFSET(Dummy!$B$4:$B$7,0,M$43),0),0),"")</f>
        <v>Switzerland</v>
      </c>
      <c r="O36" s="417" t="s">
        <v>31</v>
      </c>
      <c r="P36" s="417"/>
      <c r="Q36" s="52" t="str">
        <f ca="1">IF(O$4&lt;&gt;"",INDEX(OFFSET(Dummy!$C$4:$C$7,0,P$43),MATCH(2,OFFSET(Dummy!$B$4:$B$7,0,M$43),0),0),"")</f>
        <v>Norway</v>
      </c>
      <c r="R36" s="148" t="e">
        <f t="shared" si="74"/>
        <v>#REF!</v>
      </c>
      <c r="S36" s="148" t="e">
        <f t="shared" si="75"/>
        <v>#REF!</v>
      </c>
      <c r="T36" s="22"/>
      <c r="V36" s="47">
        <f>IF(AND($G$31&lt;&gt;"",O$31&lt;&gt;""),IF(AND(N36=$F36,Q36=$I36),Bonu1,IF(AND(N36=$F36,Q36&lt;&gt;$I36),Bonu2,IF(AND(N36&lt;&gt;$I36,Q36=$I36),Bonu3,IF(AND(Q36=$F36,N36=$I36),Bonu4,IF(OR(Q36=$F36,N36=$I36),Bonu5,0))))),0)</f>
        <v>0</v>
      </c>
      <c r="W36" s="42"/>
      <c r="Y36" s="51" t="str">
        <f ca="1">IF(Z$4&lt;&gt;"",INDEX(OFFSET(Dummy!$C$4:$C$7,0,X$43),MATCH(1,OFFSET(Dummy!$B$4:$B$7,0,X$43),0),0),"")</f>
        <v>Switzerland</v>
      </c>
      <c r="Z36" s="417" t="s">
        <v>31</v>
      </c>
      <c r="AA36" s="417"/>
      <c r="AB36" s="52" t="str">
        <f ca="1">IF(Z$4&lt;&gt;"",INDEX(OFFSET(Dummy!$C$4:$C$7,0,AA$43),MATCH(2,OFFSET(Dummy!$B$4:$B$7,0,X$43),0),0),"")</f>
        <v>Norway</v>
      </c>
      <c r="AC36" s="148" t="e">
        <f t="shared" si="76"/>
        <v>#REF!</v>
      </c>
      <c r="AD36" s="148" t="e">
        <f t="shared" si="77"/>
        <v>#REF!</v>
      </c>
      <c r="AE36" s="53"/>
      <c r="AG36" s="47">
        <f>IF(AND($G$31&lt;&gt;"",Z$31&lt;&gt;""),IF(AND(Y36=$F36,AB36=$I36),Bonu1,IF(AND(Y36=$F36,AB36&lt;&gt;$I36),Bonu2,IF(AND(Y36&lt;&gt;$I36,AB36=$I36),Bonu3,IF(AND(AB36=$F36,Y36=$I36),Bonu4,IF(OR(AB36=$F36,Y36=$I36),Bonu5,0))))),0)</f>
        <v>0</v>
      </c>
      <c r="AH36" s="42"/>
      <c r="AJ36" s="51" t="str">
        <f ca="1">IF(AK$4&lt;&gt;"",INDEX(OFFSET(Dummy!$C$4:$C$7,0,AI$43),MATCH(1,OFFSET(Dummy!$B$4:$B$7,0,AI$43),0),0),"")</f>
        <v>Switzerland</v>
      </c>
      <c r="AK36" s="417" t="s">
        <v>31</v>
      </c>
      <c r="AL36" s="417"/>
      <c r="AM36" s="52" t="str">
        <f ca="1">IF(AK$4&lt;&gt;"",INDEX(OFFSET(Dummy!$C$4:$C$7,0,AL$43),MATCH(2,OFFSET(Dummy!$B$4:$B$7,0,AI$43),0),0),"")</f>
        <v>Norway</v>
      </c>
      <c r="AN36" s="148" t="e">
        <f t="shared" si="58"/>
        <v>#REF!</v>
      </c>
      <c r="AO36" s="148" t="e">
        <f t="shared" si="59"/>
        <v>#REF!</v>
      </c>
      <c r="AP36" s="53"/>
      <c r="AR36" s="47">
        <f>IF(AND($G$31&lt;&gt;"",AK$31&lt;&gt;""),IF(AND(AJ36=$F36,AM36=$I36),Bonu1,IF(AND(AJ36=$F36,AM36&lt;&gt;$I36),Bonu2,IF(AND(AJ36&lt;&gt;$I36,AM36=$I36),Bonu3,IF(AND(AM36=$F36,AJ36=$I36),Bonu4,IF(OR(AM36=$F36,AJ36=$I36),Bonu5,0))))),0)</f>
        <v>0</v>
      </c>
      <c r="AS36" s="42"/>
      <c r="AU36" s="51" t="str">
        <f ca="1">IF(AV$4&lt;&gt;"",INDEX(OFFSET(Dummy!$C$4:$C$7,0,AT$43),MATCH(1,OFFSET(Dummy!$B$4:$B$7,0,AT$43),0),0),"")</f>
        <v>Switzerland</v>
      </c>
      <c r="AV36" s="417" t="s">
        <v>31</v>
      </c>
      <c r="AW36" s="417"/>
      <c r="AX36" s="52" t="str">
        <f ca="1">IF(AV$4&lt;&gt;"",INDEX(OFFSET(Dummy!$C$4:$C$7,0,AW$43),MATCH(2,OFFSET(Dummy!$B$4:$B$7,0,AT$43),0),0),"")</f>
        <v>Norway</v>
      </c>
      <c r="AY36" s="148" t="e">
        <f t="shared" si="60"/>
        <v>#REF!</v>
      </c>
      <c r="AZ36" s="148" t="e">
        <f t="shared" si="61"/>
        <v>#REF!</v>
      </c>
      <c r="BA36" s="53"/>
      <c r="BC36" s="47">
        <f>IF(AND($G$31&lt;&gt;"",AV$31&lt;&gt;""),IF(AND(AU36=$F36,AX36=$I36),Bonu1,IF(AND(AU36=$F36,AX36&lt;&gt;$I36),Bonu2,IF(AND(AU36&lt;&gt;$I36,AX36=$I36),Bonu3,IF(AND(AX36=$F36,AU36=$I36),Bonu4,IF(OR(AX36=$F36,AU36=$I36),Bonu5,0))))),0)</f>
        <v>0</v>
      </c>
      <c r="BD36" s="42"/>
      <c r="BF36" s="51" t="str">
        <f ca="1">IF(BG$4&lt;&gt;"",INDEX(OFFSET(Dummy!$C$4:$C$7,0,BE$43),MATCH(1,OFFSET(Dummy!$B$4:$B$7,0,BE$43),0),0),"")</f>
        <v>Switzerland</v>
      </c>
      <c r="BG36" s="417" t="s">
        <v>31</v>
      </c>
      <c r="BH36" s="417"/>
      <c r="BI36" s="52" t="str">
        <f ca="1">IF(BG$4&lt;&gt;"",INDEX(OFFSET(Dummy!$C$4:$C$7,0,BH$43),MATCH(2,OFFSET(Dummy!$B$4:$B$7,0,BE$43),0),0),"")</f>
        <v>Norway</v>
      </c>
      <c r="BJ36" s="148" t="e">
        <f t="shared" si="62"/>
        <v>#REF!</v>
      </c>
      <c r="BK36" s="148" t="e">
        <f t="shared" si="63"/>
        <v>#REF!</v>
      </c>
      <c r="BL36" s="53"/>
      <c r="BN36" s="47">
        <f>IF(AND($G$31&lt;&gt;"",BG$31&lt;&gt;""),IF(AND(BF36=$F36,BI36=$I36),Bonu1,IF(AND(BF36=$F36,BI36&lt;&gt;$I36),Bonu2,IF(AND(BF36&lt;&gt;$I36,BI36=$I36),Bonu3,IF(AND(BI36=$F36,BF36=$I36),Bonu4,IF(OR(BI36=$F36,BF36=$I36),Bonu5,0))))),0)</f>
        <v>0</v>
      </c>
      <c r="BO36" s="42"/>
      <c r="BQ36" s="51" t="str">
        <f ca="1">IF(BR$4&lt;&gt;"",INDEX(OFFSET(Dummy!$C$4:$C$7,0,BP$43),MATCH(1,OFFSET(Dummy!$B$4:$B$7,0,BP$43),0),0),"")</f>
        <v>Switzerland</v>
      </c>
      <c r="BR36" s="417" t="s">
        <v>31</v>
      </c>
      <c r="BS36" s="417"/>
      <c r="BT36" s="52" t="str">
        <f ca="1">IF(BR$4&lt;&gt;"",INDEX(OFFSET(Dummy!$C$4:$C$7,0,BS$43),MATCH(2,OFFSET(Dummy!$B$4:$B$7,0,BP$43),0),0),"")</f>
        <v>Norway</v>
      </c>
      <c r="BU36" s="148" t="e">
        <f t="shared" si="64"/>
        <v>#REF!</v>
      </c>
      <c r="BV36" s="148" t="e">
        <f t="shared" si="65"/>
        <v>#REF!</v>
      </c>
      <c r="BW36" s="53"/>
      <c r="BY36" s="47">
        <f>IF(AND($G$31&lt;&gt;"",BR$31&lt;&gt;""),IF(AND(BQ36=$F36,BT36=$I36),Bonu1,IF(AND(BQ36=$F36,BT36&lt;&gt;$I36),Bonu2,IF(AND(BQ36&lt;&gt;$I36,BT36=$I36),Bonu3,IF(AND(BT36=$F36,BQ36=$I36),Bonu4,IF(OR(BT36=$F36,BQ36=$I36),Bonu5,0))))),0)</f>
        <v>0</v>
      </c>
      <c r="BZ36" s="42"/>
      <c r="CB36" s="51" t="str">
        <f ca="1">IF(CC$4&lt;&gt;"",INDEX(OFFSET(Dummy!$C$4:$C$7,0,CA$43),MATCH(1,OFFSET(Dummy!$B$4:$B$7,0,CA$43),0),0),"")</f>
        <v>Switzerland</v>
      </c>
      <c r="CC36" s="417" t="s">
        <v>31</v>
      </c>
      <c r="CD36" s="417"/>
      <c r="CE36" s="52" t="str">
        <f ca="1">IF(CC$4&lt;&gt;"",INDEX(OFFSET(Dummy!$C$4:$C$7,0,CD$43),MATCH(2,OFFSET(Dummy!$B$4:$B$7,0,CA$43),0),0),"")</f>
        <v>Norway</v>
      </c>
      <c r="CF36" s="148" t="e">
        <f t="shared" si="66"/>
        <v>#REF!</v>
      </c>
      <c r="CG36" s="148" t="e">
        <f t="shared" si="67"/>
        <v>#REF!</v>
      </c>
      <c r="CH36" s="53"/>
      <c r="CJ36" s="47">
        <f>IF(AND($G$31&lt;&gt;"",CC$31&lt;&gt;""),IF(AND(CB36=$F36,CE36=$I36),Bonu1,IF(AND(CB36=$F36,CE36&lt;&gt;$I36),Bonu2,IF(AND(CB36&lt;&gt;$I36,CE36=$I36),Bonu3,IF(AND(CE36=$F36,CB36=$I36),Bonu4,IF(OR(CE36=$F36,CB36=$I36),Bonu5,0))))),0)</f>
        <v>0</v>
      </c>
      <c r="CK36" s="42"/>
      <c r="CM36" s="51" t="str">
        <f ca="1">IF(CN$4&lt;&gt;"",INDEX(OFFSET(Dummy!$C$4:$C$7,0,CL$43),MATCH(1,OFFSET(Dummy!$B$4:$B$7,0,CL$43),0),0),"")</f>
        <v>Switzerland</v>
      </c>
      <c r="CN36" s="417" t="s">
        <v>31</v>
      </c>
      <c r="CO36" s="417"/>
      <c r="CP36" s="52" t="str">
        <f ca="1">IF(CN$4&lt;&gt;"",INDEX(OFFSET(Dummy!$C$4:$C$7,0,CO$43),MATCH(2,OFFSET(Dummy!$B$4:$B$7,0,CL$43),0),0),"")</f>
        <v>Norway</v>
      </c>
      <c r="CQ36" s="148" t="e">
        <f t="shared" si="68"/>
        <v>#REF!</v>
      </c>
      <c r="CR36" s="148" t="e">
        <f t="shared" si="69"/>
        <v>#REF!</v>
      </c>
      <c r="CS36" s="53"/>
      <c r="CU36" s="47">
        <f>IF(AND($G$31&lt;&gt;"",CN$31&lt;&gt;""),IF(AND(CM36=$F36,CP36=$I36),Bonu1,IF(AND(CM36=$F36,CP36&lt;&gt;$I36),Bonu2,IF(AND(CM36&lt;&gt;$I36,CP36=$I36),Bonu3,IF(AND(CP36=$F36,CM36=$I36),Bonu4,IF(OR(CP36=$F36,CM36=$I36),Bonu5,0))))),0)</f>
        <v>0</v>
      </c>
      <c r="CV36" s="42"/>
      <c r="CX36" s="51" t="str">
        <f ca="1">IF(CY$4&lt;&gt;"",INDEX(OFFSET(Dummy!$C$4:$C$7,0,CW$43),MATCH(1,OFFSET(Dummy!$B$4:$B$7,0,CW$43),0),0),"")</f>
        <v>Switzerland</v>
      </c>
      <c r="CY36" s="417" t="s">
        <v>31</v>
      </c>
      <c r="CZ36" s="417"/>
      <c r="DA36" s="52" t="str">
        <f ca="1">IF(CY$4&lt;&gt;"",INDEX(OFFSET(Dummy!$C$4:$C$7,0,CZ$43),MATCH(2,OFFSET(Dummy!$B$4:$B$7,0,CW$43),0),0),"")</f>
        <v>Norway</v>
      </c>
      <c r="DB36" s="148" t="e">
        <f t="shared" si="70"/>
        <v>#REF!</v>
      </c>
      <c r="DC36" s="148" t="e">
        <f t="shared" si="71"/>
        <v>#REF!</v>
      </c>
      <c r="DD36" s="53"/>
      <c r="DF36" s="47">
        <f>IF(AND($G$31&lt;&gt;"",CY$31&lt;&gt;""),IF(AND(CX36=$F36,DA36=$I36),Bonu1,IF(AND(CX36=$F36,DA36&lt;&gt;$I36),Bonu2,IF(AND(CX36&lt;&gt;$I36,DA36=$I36),Bonu3,IF(AND(DA36=$F36,CX36=$I36),Bonu4,IF(OR(DA36=$F36,CX36=$I36),Bonu5,0))))),0)</f>
        <v>0</v>
      </c>
      <c r="DG36" s="42"/>
      <c r="DI36" s="51" t="str">
        <f ca="1">IF(DJ$4&lt;&gt;"",INDEX(OFFSET(Dummy!$C$4:$C$7,0,DH$43),MATCH(1,OFFSET(Dummy!$B$4:$B$7,0,DH$43),0),0),"")</f>
        <v>Switzerland</v>
      </c>
      <c r="DJ36" s="417" t="s">
        <v>31</v>
      </c>
      <c r="DK36" s="417"/>
      <c r="DL36" s="52" t="str">
        <f ca="1">IF(DJ$4&lt;&gt;"",INDEX(OFFSET(Dummy!$C$4:$C$7,0,DK$43),MATCH(2,OFFSET(Dummy!$B$4:$B$7,0,DH$43),0),0),"")</f>
        <v>Norway</v>
      </c>
      <c r="DM36" s="148" t="e">
        <f t="shared" si="72"/>
        <v>#REF!</v>
      </c>
      <c r="DN36" s="148" t="e">
        <f t="shared" si="73"/>
        <v>#REF!</v>
      </c>
      <c r="DO36" s="53"/>
      <c r="DQ36" s="47">
        <f>IF(AND($G$31&lt;&gt;"",DJ$31&lt;&gt;""),IF(AND(DI36=$F36,DL36=$I36),Bonu1,IF(AND(DI36=$F36,DL36&lt;&gt;$I36),Bonu2,IF(AND(DI36&lt;&gt;$I36,DL36=$I36),Bonu3,IF(AND(DL36=$F36,DI36=$I36),Bonu4,IF(OR(DL36=$F36,DI36=$I36),Bonu5,0))))),0)</f>
        <v>0</v>
      </c>
      <c r="DR36" s="42"/>
    </row>
    <row r="37" spans="1:122" x14ac:dyDescent="0.25">
      <c r="B37" s="314"/>
      <c r="C37" s="275" t="str">
        <f t="shared" ref="C37:C39" si="78">F45</f>
        <v>Germany</v>
      </c>
      <c r="D37" s="275" t="str">
        <f>F49</f>
        <v>Match #27 Winner</v>
      </c>
      <c r="E37" s="309"/>
      <c r="F37" s="111" t="str">
        <f>INDEX(Dummy!$C$11:$C$14,MATCH(1,Dummy!$B$11:$B$14,0),0)</f>
        <v>Spain</v>
      </c>
      <c r="G37" s="424" t="s">
        <v>32</v>
      </c>
      <c r="H37" s="424"/>
      <c r="I37" s="112" t="str">
        <f>INDEX(Dummy!$C$11:$C$14,MATCH(2,Dummy!$B$11:$B$14,0),0)</f>
        <v>Portugal</v>
      </c>
      <c r="J37" s="243"/>
      <c r="K37" s="243"/>
      <c r="L37" s="245"/>
      <c r="N37" s="51" t="str">
        <f ca="1">IF(O$4&lt;&gt;"",INDEX(OFFSET(Dummy!$C$11:$C$14,0,M$43),MATCH(1,OFFSET(Dummy!$B$11:$B$14,0,M$43),0),0),"")</f>
        <v>Spain</v>
      </c>
      <c r="O37" s="417" t="s">
        <v>32</v>
      </c>
      <c r="P37" s="417"/>
      <c r="Q37" s="52" t="str">
        <f ca="1">IF(O$4&lt;&gt;"",INDEX(OFFSET(Dummy!$C$11:$C$14,0,M$43),MATCH(2,OFFSET(Dummy!$B$11:$B$14,0,M$43),0),0),"")</f>
        <v>Portugal</v>
      </c>
      <c r="R37" s="148" t="e">
        <f t="shared" si="74"/>
        <v>#REF!</v>
      </c>
      <c r="S37" s="148" t="e">
        <f t="shared" si="75"/>
        <v>#REF!</v>
      </c>
      <c r="T37" s="22"/>
      <c r="V37" s="47">
        <f>IF(AND($G$31&lt;&gt;"",O$31&lt;&gt;""),IF(AND(N37=$F37,Q37=$I37),Bonu1,IF(AND(N37=$F37,Q37&lt;&gt;$I37),Bonu2,IF(AND(N37&lt;&gt;$I37,Q37=$I37),Bonu3,IF(AND(Q37=$F37,N37=$I37),Bonu4,IF(OR(Q37=$F37,N37=$I37),Bonu5,0))))),0)</f>
        <v>0</v>
      </c>
      <c r="W37" s="42"/>
      <c r="Y37" s="51" t="str">
        <f ca="1">IF(Z$4&lt;&gt;"",INDEX(OFFSET(Dummy!$C$11:$C$14,0,X$43),MATCH(1,OFFSET(Dummy!$B$11:$B$14,0,X$43),0),0),"")</f>
        <v>Spain</v>
      </c>
      <c r="Z37" s="417" t="s">
        <v>32</v>
      </c>
      <c r="AA37" s="417"/>
      <c r="AB37" s="52" t="str">
        <f ca="1">IF(Z$4&lt;&gt;"",INDEX(OFFSET(Dummy!$C$11:$C$14,0,X$43),MATCH(2,OFFSET(Dummy!$B$11:$B$14,0,X$43),0),0),"")</f>
        <v>Portugal</v>
      </c>
      <c r="AC37" s="148" t="e">
        <f t="shared" si="76"/>
        <v>#REF!</v>
      </c>
      <c r="AD37" s="148" t="e">
        <f t="shared" si="77"/>
        <v>#REF!</v>
      </c>
      <c r="AE37" s="53"/>
      <c r="AG37" s="47">
        <f>IF(AND($G$31&lt;&gt;"",Z$31&lt;&gt;""),IF(AND(Y37=$F37,AB37=$I37),Bonu1,IF(AND(Y37=$F37,AB37&lt;&gt;$I37),Bonu2,IF(AND(Y37&lt;&gt;$I37,AB37=$I37),Bonu3,IF(AND(AB37=$F37,Y37=$I37),Bonu4,IF(OR(AB37=$F37,Y37=$I37),Bonu5,0))))),0)</f>
        <v>0</v>
      </c>
      <c r="AH37" s="42"/>
      <c r="AJ37" s="51" t="str">
        <f ca="1">IF(AK$4&lt;&gt;"",INDEX(OFFSET(Dummy!$C$11:$C$14,0,AI$43),MATCH(1,OFFSET(Dummy!$B$11:$B$14,0,AI$43),0),0),"")</f>
        <v>Spain</v>
      </c>
      <c r="AK37" s="417" t="s">
        <v>32</v>
      </c>
      <c r="AL37" s="417"/>
      <c r="AM37" s="52" t="str">
        <f ca="1">IF(AK$4&lt;&gt;"",INDEX(OFFSET(Dummy!$C$11:$C$14,0,AI$43),MATCH(2,OFFSET(Dummy!$B$11:$B$14,0,AI$43),0),0),"")</f>
        <v>Portugal</v>
      </c>
      <c r="AN37" s="148" t="e">
        <f t="shared" si="58"/>
        <v>#REF!</v>
      </c>
      <c r="AO37" s="148" t="e">
        <f t="shared" si="59"/>
        <v>#REF!</v>
      </c>
      <c r="AP37" s="53"/>
      <c r="AR37" s="47">
        <f>IF(AND($G$31&lt;&gt;"",AK$31&lt;&gt;""),IF(AND(AJ37=$F37,AM37=$I37),Bonu1,IF(AND(AJ37=$F37,AM37&lt;&gt;$I37),Bonu2,IF(AND(AJ37&lt;&gt;$I37,AM37=$I37),Bonu3,IF(AND(AM37=$F37,AJ37=$I37),Bonu4,IF(OR(AM37=$F37,AJ37=$I37),Bonu5,0))))),0)</f>
        <v>0</v>
      </c>
      <c r="AS37" s="42"/>
      <c r="AU37" s="51" t="str">
        <f ca="1">IF(AV$4&lt;&gt;"",INDEX(OFFSET(Dummy!$C$11:$C$14,0,AT$43),MATCH(1,OFFSET(Dummy!$B$11:$B$14,0,AT$43),0),0),"")</f>
        <v>Spain</v>
      </c>
      <c r="AV37" s="417" t="s">
        <v>32</v>
      </c>
      <c r="AW37" s="417"/>
      <c r="AX37" s="52" t="str">
        <f ca="1">IF(AV$4&lt;&gt;"",INDEX(OFFSET(Dummy!$C$11:$C$14,0,AT$43),MATCH(2,OFFSET(Dummy!$B$11:$B$14,0,AT$43),0),0),"")</f>
        <v>Portugal</v>
      </c>
      <c r="AY37" s="148" t="e">
        <f t="shared" si="60"/>
        <v>#REF!</v>
      </c>
      <c r="AZ37" s="148" t="e">
        <f t="shared" si="61"/>
        <v>#REF!</v>
      </c>
      <c r="BA37" s="53"/>
      <c r="BC37" s="47">
        <f>IF(AND($G$31&lt;&gt;"",AV$31&lt;&gt;""),IF(AND(AU37=$F37,AX37=$I37),Bonu1,IF(AND(AU37=$F37,AX37&lt;&gt;$I37),Bonu2,IF(AND(AU37&lt;&gt;$I37,AX37=$I37),Bonu3,IF(AND(AX37=$F37,AU37=$I37),Bonu4,IF(OR(AX37=$F37,AU37=$I37),Bonu5,0))))),0)</f>
        <v>0</v>
      </c>
      <c r="BD37" s="42"/>
      <c r="BF37" s="51" t="str">
        <f ca="1">IF(BG$4&lt;&gt;"",INDEX(OFFSET(Dummy!$C$11:$C$14,0,BE$43),MATCH(1,OFFSET(Dummy!$B$11:$B$14,0,BE$43),0),0),"")</f>
        <v>Spain</v>
      </c>
      <c r="BG37" s="417" t="s">
        <v>32</v>
      </c>
      <c r="BH37" s="417"/>
      <c r="BI37" s="52" t="str">
        <f ca="1">IF(BG$4&lt;&gt;"",INDEX(OFFSET(Dummy!$C$11:$C$14,0,BE$43),MATCH(2,OFFSET(Dummy!$B$11:$B$14,0,BE$43),0),0),"")</f>
        <v>Portugal</v>
      </c>
      <c r="BJ37" s="148" t="e">
        <f t="shared" si="62"/>
        <v>#REF!</v>
      </c>
      <c r="BK37" s="148" t="e">
        <f t="shared" si="63"/>
        <v>#REF!</v>
      </c>
      <c r="BL37" s="53"/>
      <c r="BN37" s="47">
        <f>IF(AND($G$31&lt;&gt;"",BG$31&lt;&gt;""),IF(AND(BF37=$F37,BI37=$I37),Bonu1,IF(AND(BF37=$F37,BI37&lt;&gt;$I37),Bonu2,IF(AND(BF37&lt;&gt;$I37,BI37=$I37),Bonu3,IF(AND(BI37=$F37,BF37=$I37),Bonu4,IF(OR(BI37=$F37,BF37=$I37),Bonu5,0))))),0)</f>
        <v>0</v>
      </c>
      <c r="BO37" s="42"/>
      <c r="BQ37" s="51" t="str">
        <f ca="1">IF(BR$4&lt;&gt;"",INDEX(OFFSET(Dummy!$C$11:$C$14,0,BP$43),MATCH(1,OFFSET(Dummy!$B$11:$B$14,0,BP$43),0),0),"")</f>
        <v>Spain</v>
      </c>
      <c r="BR37" s="417" t="s">
        <v>32</v>
      </c>
      <c r="BS37" s="417"/>
      <c r="BT37" s="52" t="str">
        <f ca="1">IF(BR$4&lt;&gt;"",INDEX(OFFSET(Dummy!$C$11:$C$14,0,BP$43),MATCH(2,OFFSET(Dummy!$B$11:$B$14,0,BP$43),0),0),"")</f>
        <v>Portugal</v>
      </c>
      <c r="BU37" s="148" t="e">
        <f t="shared" si="64"/>
        <v>#REF!</v>
      </c>
      <c r="BV37" s="148" t="e">
        <f t="shared" si="65"/>
        <v>#REF!</v>
      </c>
      <c r="BW37" s="53"/>
      <c r="BY37" s="47">
        <f>IF(AND($G$31&lt;&gt;"",BR$31&lt;&gt;""),IF(AND(BQ37=$F37,BT37=$I37),Bonu1,IF(AND(BQ37=$F37,BT37&lt;&gt;$I37),Bonu2,IF(AND(BQ37&lt;&gt;$I37,BT37=$I37),Bonu3,IF(AND(BT37=$F37,BQ37=$I37),Bonu4,IF(OR(BT37=$F37,BQ37=$I37),Bonu5,0))))),0)</f>
        <v>0</v>
      </c>
      <c r="BZ37" s="42"/>
      <c r="CB37" s="51" t="str">
        <f ca="1">IF(CC$4&lt;&gt;"",INDEX(OFFSET(Dummy!$C$11:$C$14,0,CA$43),MATCH(1,OFFSET(Dummy!$B$11:$B$14,0,CA$43),0),0),"")</f>
        <v>Spain</v>
      </c>
      <c r="CC37" s="417" t="s">
        <v>32</v>
      </c>
      <c r="CD37" s="417"/>
      <c r="CE37" s="52" t="str">
        <f ca="1">IF(CC$4&lt;&gt;"",INDEX(OFFSET(Dummy!$C$11:$C$14,0,CA$43),MATCH(2,OFFSET(Dummy!$B$11:$B$14,0,CA$43),0),0),"")</f>
        <v>Portugal</v>
      </c>
      <c r="CF37" s="148" t="e">
        <f t="shared" si="66"/>
        <v>#REF!</v>
      </c>
      <c r="CG37" s="148" t="e">
        <f t="shared" si="67"/>
        <v>#REF!</v>
      </c>
      <c r="CH37" s="53"/>
      <c r="CJ37" s="47">
        <f>IF(AND($G$31&lt;&gt;"",CC$31&lt;&gt;""),IF(AND(CB37=$F37,CE37=$I37),Bonu1,IF(AND(CB37=$F37,CE37&lt;&gt;$I37),Bonu2,IF(AND(CB37&lt;&gt;$I37,CE37=$I37),Bonu3,IF(AND(CE37=$F37,CB37=$I37),Bonu4,IF(OR(CE37=$F37,CB37=$I37),Bonu5,0))))),0)</f>
        <v>0</v>
      </c>
      <c r="CK37" s="42"/>
      <c r="CM37" s="51" t="str">
        <f ca="1">IF(CN$4&lt;&gt;"",INDEX(OFFSET(Dummy!$C$11:$C$14,0,CL$43),MATCH(1,OFFSET(Dummy!$B$11:$B$14,0,CL$43),0),0),"")</f>
        <v>Spain</v>
      </c>
      <c r="CN37" s="417" t="s">
        <v>32</v>
      </c>
      <c r="CO37" s="417"/>
      <c r="CP37" s="52" t="str">
        <f ca="1">IF(CN$4&lt;&gt;"",INDEX(OFFSET(Dummy!$C$11:$C$14,0,CL$43),MATCH(2,OFFSET(Dummy!$B$11:$B$14,0,CL$43),0),0),"")</f>
        <v>Portugal</v>
      </c>
      <c r="CQ37" s="148" t="e">
        <f t="shared" si="68"/>
        <v>#REF!</v>
      </c>
      <c r="CR37" s="148" t="e">
        <f t="shared" si="69"/>
        <v>#REF!</v>
      </c>
      <c r="CS37" s="53"/>
      <c r="CU37" s="47">
        <f>IF(AND($G$31&lt;&gt;"",CN$31&lt;&gt;""),IF(AND(CM37=$F37,CP37=$I37),Bonu1,IF(AND(CM37=$F37,CP37&lt;&gt;$I37),Bonu2,IF(AND(CM37&lt;&gt;$I37,CP37=$I37),Bonu3,IF(AND(CP37=$F37,CM37=$I37),Bonu4,IF(OR(CP37=$F37,CM37=$I37),Bonu5,0))))),0)</f>
        <v>0</v>
      </c>
      <c r="CV37" s="42"/>
      <c r="CX37" s="51" t="str">
        <f ca="1">IF(CY$4&lt;&gt;"",INDEX(OFFSET(Dummy!$C$11:$C$14,0,CW$43),MATCH(1,OFFSET(Dummy!$B$11:$B$14,0,CW$43),0),0),"")</f>
        <v>Spain</v>
      </c>
      <c r="CY37" s="417" t="s">
        <v>32</v>
      </c>
      <c r="CZ37" s="417"/>
      <c r="DA37" s="52" t="str">
        <f ca="1">IF(CY$4&lt;&gt;"",INDEX(OFFSET(Dummy!$C$11:$C$14,0,CW$43),MATCH(2,OFFSET(Dummy!$B$11:$B$14,0,CW$43),0),0),"")</f>
        <v>Portugal</v>
      </c>
      <c r="DB37" s="148" t="e">
        <f t="shared" si="70"/>
        <v>#REF!</v>
      </c>
      <c r="DC37" s="148" t="e">
        <f t="shared" si="71"/>
        <v>#REF!</v>
      </c>
      <c r="DD37" s="53"/>
      <c r="DF37" s="47">
        <f>IF(AND($G$31&lt;&gt;"",CY$31&lt;&gt;""),IF(AND(CX37=$F37,DA37=$I37),Bonu1,IF(AND(CX37=$F37,DA37&lt;&gt;$I37),Bonu2,IF(AND(CX37&lt;&gt;$I37,DA37=$I37),Bonu3,IF(AND(DA37=$F37,CX37=$I37),Bonu4,IF(OR(DA37=$F37,CX37=$I37),Bonu5,0))))),0)</f>
        <v>0</v>
      </c>
      <c r="DG37" s="42"/>
      <c r="DI37" s="51" t="str">
        <f ca="1">IF(DJ$4&lt;&gt;"",INDEX(OFFSET(Dummy!$C$11:$C$14,0,DH$43),MATCH(1,OFFSET(Dummy!$B$11:$B$14,0,DH$43),0),0),"")</f>
        <v>Spain</v>
      </c>
      <c r="DJ37" s="417" t="s">
        <v>32</v>
      </c>
      <c r="DK37" s="417"/>
      <c r="DL37" s="52" t="str">
        <f ca="1">IF(DJ$4&lt;&gt;"",INDEX(OFFSET(Dummy!$C$11:$C$14,0,DH$43),MATCH(2,OFFSET(Dummy!$B$11:$B$14,0,DH$43),0),0),"")</f>
        <v>Portugal</v>
      </c>
      <c r="DM37" s="148" t="e">
        <f t="shared" si="72"/>
        <v>#REF!</v>
      </c>
      <c r="DN37" s="148" t="e">
        <f t="shared" si="73"/>
        <v>#REF!</v>
      </c>
      <c r="DO37" s="53"/>
      <c r="DQ37" s="47">
        <f>IF(AND($G$31&lt;&gt;"",DJ$31&lt;&gt;""),IF(AND(DI37=$F37,DL37=$I37),Bonu1,IF(AND(DI37=$F37,DL37&lt;&gt;$I37),Bonu2,IF(AND(DI37&lt;&gt;$I37,DL37=$I37),Bonu3,IF(AND(DL37=$F37,DI37=$I37),Bonu4,IF(OR(DL37=$F37,DI37=$I37),Bonu5,0))))),0)</f>
        <v>0</v>
      </c>
      <c r="DR37" s="42"/>
    </row>
    <row r="38" spans="1:122" ht="14.45" customHeight="1" x14ac:dyDescent="0.25">
      <c r="B38" s="314"/>
      <c r="C38" s="275" t="str">
        <f t="shared" si="78"/>
        <v>Spain</v>
      </c>
      <c r="D38" s="275" t="str">
        <f>I48</f>
        <v>Match #26 Winner</v>
      </c>
      <c r="E38" s="309"/>
      <c r="F38" s="111" t="str">
        <f>INDEX(Dummy!$C$18:$C$21,MATCH(1,Dummy!$B$18:$B$21,0),0)</f>
        <v>Germany</v>
      </c>
      <c r="G38" s="424" t="s">
        <v>33</v>
      </c>
      <c r="H38" s="424"/>
      <c r="I38" s="112" t="str">
        <f>INDEX(Dummy!$C$18:$C$21,MATCH(2,Dummy!$B$18:$B$21,0),0)</f>
        <v>Sweden</v>
      </c>
      <c r="J38" s="243"/>
      <c r="K38" s="243"/>
      <c r="L38" s="245"/>
      <c r="N38" s="51" t="str">
        <f ca="1">IF(O$4&lt;&gt;"",INDEX(OFFSET(Dummy!$C$18:$C$21,0,M$43),MATCH(1,OFFSET(Dummy!$B$18:$B$21,0,M$43),0),0),"")</f>
        <v>Germany</v>
      </c>
      <c r="O38" s="417" t="s">
        <v>33</v>
      </c>
      <c r="P38" s="417"/>
      <c r="Q38" s="52" t="str">
        <f ca="1">IF(O$4&lt;&gt;"",INDEX(OFFSET(Dummy!$C$18:$C$21,0,M$43),MATCH(2,OFFSET(Dummy!$B$18:$B$21,0,M$43),0),0),"")</f>
        <v>Sweden</v>
      </c>
      <c r="R38" s="148" t="str">
        <f t="shared" si="74"/>
        <v>Match #25 Winner</v>
      </c>
      <c r="S38" s="148" t="str">
        <f t="shared" si="75"/>
        <v>Match #26 Winner</v>
      </c>
      <c r="T38" s="22"/>
      <c r="V38" s="47">
        <f>IF(AND($G$31&lt;&gt;"",O$31&lt;&gt;""),IF(AND(N38=$F38,Q38=$I38),Bonu1,IF(AND(N38=$F38,Q38&lt;&gt;$I38),Bonu2,IF(AND(N38&lt;&gt;$I38,Q38=$I38),Bonu3,IF(AND(Q38=$F38,N38=$I38),Bonu4,IF(OR(Q38=$F38,N38=$I38),Bonu5,0))))),0)</f>
        <v>0</v>
      </c>
      <c r="W38" s="42"/>
      <c r="Y38" s="51" t="str">
        <f ca="1">IF(Z$4&lt;&gt;"",INDEX(OFFSET(Dummy!$C$18:$C$21,0,X$43),MATCH(1,OFFSET(Dummy!$B$18:$B$21,0,X$43),0),0),"")</f>
        <v>Germany</v>
      </c>
      <c r="Z38" s="417" t="s">
        <v>33</v>
      </c>
      <c r="AA38" s="417"/>
      <c r="AB38" s="52" t="str">
        <f ca="1">IF(Z$4&lt;&gt;"",INDEX(OFFSET(Dummy!$C$18:$C$21,0,X$43),MATCH(2,OFFSET(Dummy!$B$18:$B$21,0,X$43),0),0),"")</f>
        <v>Sweden</v>
      </c>
      <c r="AC38" s="148" t="str">
        <f t="shared" si="76"/>
        <v>Match #25 Winner</v>
      </c>
      <c r="AD38" s="148" t="str">
        <f t="shared" si="77"/>
        <v>Match #26 Winner</v>
      </c>
      <c r="AE38" s="53"/>
      <c r="AG38" s="47">
        <f>IF(AND($G$31&lt;&gt;"",Z$31&lt;&gt;""),IF(AND(Y38=$F38,AB38=$I38),Bonu1,IF(AND(Y38=$F38,AB38&lt;&gt;$I38),Bonu2,IF(AND(Y38&lt;&gt;$I38,AB38=$I38),Bonu3,IF(AND(AB38=$F38,Y38=$I38),Bonu4,IF(OR(AB38=$F38,Y38=$I38),Bonu5,0))))),0)</f>
        <v>0</v>
      </c>
      <c r="AH38" s="42"/>
      <c r="AJ38" s="51" t="str">
        <f ca="1">IF(AK$4&lt;&gt;"",INDEX(OFFSET(Dummy!$C$18:$C$21,0,AI$43),MATCH(1,OFFSET(Dummy!$B$18:$B$21,0,AI$43),0),0),"")</f>
        <v>Germany</v>
      </c>
      <c r="AK38" s="417" t="s">
        <v>33</v>
      </c>
      <c r="AL38" s="417"/>
      <c r="AM38" s="52" t="str">
        <f ca="1">IF(AK$4&lt;&gt;"",INDEX(OFFSET(Dummy!$C$18:$C$21,0,AI$43),MATCH(2,OFFSET(Dummy!$B$18:$B$21,0,AI$43),0),0),"")</f>
        <v>Sweden</v>
      </c>
      <c r="AN38" s="148" t="str">
        <f t="shared" si="58"/>
        <v>Match #25 Winner</v>
      </c>
      <c r="AO38" s="148" t="str">
        <f t="shared" si="59"/>
        <v>Match #26 Winner</v>
      </c>
      <c r="AP38" s="53"/>
      <c r="AR38" s="47">
        <f>IF(AND($G$31&lt;&gt;"",AK$31&lt;&gt;""),IF(AND(AJ38=$F38,AM38=$I38),Bonu1,IF(AND(AJ38=$F38,AM38&lt;&gt;$I38),Bonu2,IF(AND(AJ38&lt;&gt;$I38,AM38=$I38),Bonu3,IF(AND(AM38=$F38,AJ38=$I38),Bonu4,IF(OR(AM38=$F38,AJ38=$I38),Bonu5,0))))),0)</f>
        <v>0</v>
      </c>
      <c r="AS38" s="42"/>
      <c r="AU38" s="51" t="str">
        <f ca="1">IF(AV$4&lt;&gt;"",INDEX(OFFSET(Dummy!$C$18:$C$21,0,AT$43),MATCH(1,OFFSET(Dummy!$B$18:$B$21,0,AT$43),0),0),"")</f>
        <v>Germany</v>
      </c>
      <c r="AV38" s="417" t="s">
        <v>33</v>
      </c>
      <c r="AW38" s="417"/>
      <c r="AX38" s="52" t="str">
        <f ca="1">IF(AV$4&lt;&gt;"",INDEX(OFFSET(Dummy!$C$18:$C$21,0,AT$43),MATCH(2,OFFSET(Dummy!$B$18:$B$21,0,AT$43),0),0),"")</f>
        <v>Sweden</v>
      </c>
      <c r="AY38" s="148" t="str">
        <f t="shared" si="60"/>
        <v>Match #25 Winner</v>
      </c>
      <c r="AZ38" s="148" t="str">
        <f t="shared" si="61"/>
        <v>Match #26 Winner</v>
      </c>
      <c r="BA38" s="53"/>
      <c r="BC38" s="47">
        <f>IF(AND($G$31&lt;&gt;"",AV$31&lt;&gt;""),IF(AND(AU38=$F38,AX38=$I38),Bonu1,IF(AND(AU38=$F38,AX38&lt;&gt;$I38),Bonu2,IF(AND(AU38&lt;&gt;$I38,AX38=$I38),Bonu3,IF(AND(AX38=$F38,AU38=$I38),Bonu4,IF(OR(AX38=$F38,AU38=$I38),Bonu5,0))))),0)</f>
        <v>0</v>
      </c>
      <c r="BD38" s="42"/>
      <c r="BF38" s="51" t="str">
        <f ca="1">IF(BG$4&lt;&gt;"",INDEX(OFFSET(Dummy!$C$18:$C$21,0,BE$43),MATCH(1,OFFSET(Dummy!$B$18:$B$21,0,BE$43),0),0),"")</f>
        <v>Germany</v>
      </c>
      <c r="BG38" s="417" t="s">
        <v>33</v>
      </c>
      <c r="BH38" s="417"/>
      <c r="BI38" s="52" t="str">
        <f ca="1">IF(BG$4&lt;&gt;"",INDEX(OFFSET(Dummy!$C$18:$C$21,0,BE$43),MATCH(2,OFFSET(Dummy!$B$18:$B$21,0,BE$43),0),0),"")</f>
        <v>Sweden</v>
      </c>
      <c r="BJ38" s="148" t="str">
        <f t="shared" si="62"/>
        <v>Match #25 Winner</v>
      </c>
      <c r="BK38" s="148" t="str">
        <f t="shared" si="63"/>
        <v>Match #26 Winner</v>
      </c>
      <c r="BL38" s="53"/>
      <c r="BN38" s="47">
        <f>IF(AND($G$31&lt;&gt;"",BG$31&lt;&gt;""),IF(AND(BF38=$F38,BI38=$I38),Bonu1,IF(AND(BF38=$F38,BI38&lt;&gt;$I38),Bonu2,IF(AND(BF38&lt;&gt;$I38,BI38=$I38),Bonu3,IF(AND(BI38=$F38,BF38=$I38),Bonu4,IF(OR(BI38=$F38,BF38=$I38),Bonu5,0))))),0)</f>
        <v>0</v>
      </c>
      <c r="BO38" s="42"/>
      <c r="BQ38" s="51" t="str">
        <f ca="1">IF(BR$4&lt;&gt;"",INDEX(OFFSET(Dummy!$C$18:$C$21,0,BP$43),MATCH(1,OFFSET(Dummy!$B$18:$B$21,0,BP$43),0),0),"")</f>
        <v>Germany</v>
      </c>
      <c r="BR38" s="417" t="s">
        <v>33</v>
      </c>
      <c r="BS38" s="417"/>
      <c r="BT38" s="52" t="str">
        <f ca="1">IF(BR$4&lt;&gt;"",INDEX(OFFSET(Dummy!$C$18:$C$21,0,BP$43),MATCH(2,OFFSET(Dummy!$B$18:$B$21,0,BP$43),0),0),"")</f>
        <v>Sweden</v>
      </c>
      <c r="BU38" s="148" t="str">
        <f t="shared" si="64"/>
        <v>Match #25 Winner</v>
      </c>
      <c r="BV38" s="148" t="str">
        <f t="shared" si="65"/>
        <v>Match #26 Winner</v>
      </c>
      <c r="BW38" s="53"/>
      <c r="BY38" s="47">
        <f>IF(AND($G$31&lt;&gt;"",BR$31&lt;&gt;""),IF(AND(BQ38=$F38,BT38=$I38),Bonu1,IF(AND(BQ38=$F38,BT38&lt;&gt;$I38),Bonu2,IF(AND(BQ38&lt;&gt;$I38,BT38=$I38),Bonu3,IF(AND(BT38=$F38,BQ38=$I38),Bonu4,IF(OR(BT38=$F38,BQ38=$I38),Bonu5,0))))),0)</f>
        <v>0</v>
      </c>
      <c r="BZ38" s="42"/>
      <c r="CB38" s="51" t="str">
        <f ca="1">IF(CC$4&lt;&gt;"",INDEX(OFFSET(Dummy!$C$18:$C$21,0,CA$43),MATCH(1,OFFSET(Dummy!$B$18:$B$21,0,CA$43),0),0),"")</f>
        <v>Germany</v>
      </c>
      <c r="CC38" s="417" t="s">
        <v>33</v>
      </c>
      <c r="CD38" s="417"/>
      <c r="CE38" s="52" t="str">
        <f ca="1">IF(CC$4&lt;&gt;"",INDEX(OFFSET(Dummy!$C$18:$C$21,0,CA$43),MATCH(2,OFFSET(Dummy!$B$18:$B$21,0,CA$43),0),0),"")</f>
        <v>Sweden</v>
      </c>
      <c r="CF38" s="148" t="str">
        <f t="shared" si="66"/>
        <v>Match #25 Winner</v>
      </c>
      <c r="CG38" s="148" t="str">
        <f t="shared" si="67"/>
        <v>Match #26 Winner</v>
      </c>
      <c r="CH38" s="53"/>
      <c r="CJ38" s="47">
        <f>IF(AND($G$31&lt;&gt;"",CC$31&lt;&gt;""),IF(AND(CB38=$F38,CE38=$I38),Bonu1,IF(AND(CB38=$F38,CE38&lt;&gt;$I38),Bonu2,IF(AND(CB38&lt;&gt;$I38,CE38=$I38),Bonu3,IF(AND(CE38=$F38,CB38=$I38),Bonu4,IF(OR(CE38=$F38,CB38=$I38),Bonu5,0))))),0)</f>
        <v>0</v>
      </c>
      <c r="CK38" s="42"/>
      <c r="CM38" s="51" t="str">
        <f ca="1">IF(CN$4&lt;&gt;"",INDEX(OFFSET(Dummy!$C$18:$C$21,0,CL$43),MATCH(1,OFFSET(Dummy!$B$18:$B$21,0,CL$43),0),0),"")</f>
        <v>Germany</v>
      </c>
      <c r="CN38" s="417" t="s">
        <v>33</v>
      </c>
      <c r="CO38" s="417"/>
      <c r="CP38" s="52" t="str">
        <f ca="1">IF(CN$4&lt;&gt;"",INDEX(OFFSET(Dummy!$C$18:$C$21,0,CL$43),MATCH(2,OFFSET(Dummy!$B$18:$B$21,0,CL$43),0),0),"")</f>
        <v>Sweden</v>
      </c>
      <c r="CQ38" s="148" t="str">
        <f t="shared" si="68"/>
        <v>Match #25 Winner</v>
      </c>
      <c r="CR38" s="148" t="str">
        <f t="shared" si="69"/>
        <v>Match #26 Winner</v>
      </c>
      <c r="CS38" s="53"/>
      <c r="CU38" s="47">
        <f>IF(AND($G$31&lt;&gt;"",CN$31&lt;&gt;""),IF(AND(CM38=$F38,CP38=$I38),Bonu1,IF(AND(CM38=$F38,CP38&lt;&gt;$I38),Bonu2,IF(AND(CM38&lt;&gt;$I38,CP38=$I38),Bonu3,IF(AND(CP38=$F38,CM38=$I38),Bonu4,IF(OR(CP38=$F38,CM38=$I38),Bonu5,0))))),0)</f>
        <v>0</v>
      </c>
      <c r="CV38" s="42"/>
      <c r="CX38" s="51" t="str">
        <f ca="1">IF(CY$4&lt;&gt;"",INDEX(OFFSET(Dummy!$C$18:$C$21,0,CW$43),MATCH(1,OFFSET(Dummy!$B$18:$B$21,0,CW$43),0),0),"")</f>
        <v>Germany</v>
      </c>
      <c r="CY38" s="417" t="s">
        <v>33</v>
      </c>
      <c r="CZ38" s="417"/>
      <c r="DA38" s="52" t="str">
        <f ca="1">IF(CY$4&lt;&gt;"",INDEX(OFFSET(Dummy!$C$18:$C$21,0,CW$43),MATCH(2,OFFSET(Dummy!$B$18:$B$21,0,CW$43),0),0),"")</f>
        <v>Sweden</v>
      </c>
      <c r="DB38" s="148" t="str">
        <f t="shared" si="70"/>
        <v>Match #25 Winner</v>
      </c>
      <c r="DC38" s="148" t="str">
        <f t="shared" si="71"/>
        <v>Match #26 Winner</v>
      </c>
      <c r="DD38" s="53"/>
      <c r="DF38" s="47">
        <f>IF(AND($G$31&lt;&gt;"",CY$31&lt;&gt;""),IF(AND(CX38=$F38,DA38=$I38),Bonu1,IF(AND(CX38=$F38,DA38&lt;&gt;$I38),Bonu2,IF(AND(CX38&lt;&gt;$I38,DA38=$I38),Bonu3,IF(AND(DA38=$F38,CX38=$I38),Bonu4,IF(OR(DA38=$F38,CX38=$I38),Bonu5,0))))),0)</f>
        <v>0</v>
      </c>
      <c r="DG38" s="42"/>
      <c r="DI38" s="51" t="str">
        <f ca="1">IF(DJ$4&lt;&gt;"",INDEX(OFFSET(Dummy!$C$18:$C$21,0,DH$43),MATCH(1,OFFSET(Dummy!$B$18:$B$21,0,DH$43),0),0),"")</f>
        <v>Germany</v>
      </c>
      <c r="DJ38" s="417" t="s">
        <v>33</v>
      </c>
      <c r="DK38" s="417"/>
      <c r="DL38" s="52" t="str">
        <f ca="1">IF(DJ$4&lt;&gt;"",INDEX(OFFSET(Dummy!$C$18:$C$21,0,DH$43),MATCH(2,OFFSET(Dummy!$B$18:$B$21,0,DH$43),0),0),"")</f>
        <v>Sweden</v>
      </c>
      <c r="DM38" s="148" t="str">
        <f t="shared" si="72"/>
        <v>Match #25 Winner</v>
      </c>
      <c r="DN38" s="148" t="str">
        <f t="shared" si="73"/>
        <v>Match #26 Winner</v>
      </c>
      <c r="DO38" s="53"/>
      <c r="DQ38" s="47">
        <f>IF(AND($G$31&lt;&gt;"",DJ$31&lt;&gt;""),IF(AND(DI38=$F38,DL38=$I38),Bonu1,IF(AND(DI38=$F38,DL38&lt;&gt;$I38),Bonu2,IF(AND(DI38&lt;&gt;$I38,DL38=$I38),Bonu3,IF(AND(DL38=$F38,DI38=$I38),Bonu4,IF(OR(DL38=$F38,DI38=$I38),Bonu5,0))))),0)</f>
        <v>0</v>
      </c>
      <c r="DR38" s="42"/>
    </row>
    <row r="39" spans="1:122" ht="14.45" customHeight="1" x14ac:dyDescent="0.25">
      <c r="B39" s="314"/>
      <c r="C39" s="275" t="str">
        <f t="shared" si="78"/>
        <v>France</v>
      </c>
      <c r="D39" s="275" t="str">
        <f>I49</f>
        <v>Match #28 Winner</v>
      </c>
      <c r="E39" s="309"/>
      <c r="F39" s="111" t="str">
        <f>INDEX(Dummy!$C$25:$C$28,MATCH(1,Dummy!$B$25:$B$28,0),0)</f>
        <v>France</v>
      </c>
      <c r="G39" s="424" t="s">
        <v>34</v>
      </c>
      <c r="H39" s="424"/>
      <c r="I39" s="112" t="str">
        <f>INDEX(Dummy!$C$25:$C$28,MATCH(2,Dummy!$B$25:$B$28,0),0)</f>
        <v>Wales</v>
      </c>
      <c r="J39" s="243"/>
      <c r="K39" s="243"/>
      <c r="L39" s="245"/>
      <c r="N39" s="51" t="str">
        <f ca="1">IF(O$4&lt;&gt;"",INDEX(OFFSET(Dummy!$C$25:$C$28,0,M$43),MATCH(1,OFFSET(Dummy!$B$25:$B$28,0,M$43),0),0),"")</f>
        <v>France</v>
      </c>
      <c r="O39" s="417" t="s">
        <v>34</v>
      </c>
      <c r="P39" s="417"/>
      <c r="Q39" s="52" t="str">
        <f ca="1">IF(O$4&lt;&gt;"",INDEX(OFFSET(Dummy!$C$25:$C$28,0,M$43),MATCH(2,OFFSET(Dummy!$B$25:$B$28,0,M$43),0),0),"")</f>
        <v>Wales</v>
      </c>
      <c r="R39" s="148" t="str">
        <f t="shared" si="74"/>
        <v>Match #27 Winner</v>
      </c>
      <c r="S39" s="148" t="str">
        <f t="shared" si="75"/>
        <v>Match #28 Winner</v>
      </c>
      <c r="T39" s="22"/>
      <c r="V39" s="47">
        <f>IF(AND($G$31&lt;&gt;"",O$31&lt;&gt;""),IF(AND(N39=$F39,Q39=$I39),Bonu1,IF(AND(N39=$F39,Q39&lt;&gt;$I39),Bonu2,IF(AND(N39&lt;&gt;$I39,Q39=$I39),Bonu3,IF(AND(Q39=$F39,N39=$I39),Bonu4,IF(OR(Q39=$F39,N39=$I39),Bonu5,0))))),0)</f>
        <v>0</v>
      </c>
      <c r="W39" s="42"/>
      <c r="Y39" s="51" t="str">
        <f ca="1">IF(Z$4&lt;&gt;"",INDEX(OFFSET(Dummy!$C$25:$C$28,0,X$43),MATCH(1,OFFSET(Dummy!$B$25:$B$28,0,X$43),0),0),"")</f>
        <v>France</v>
      </c>
      <c r="Z39" s="417" t="s">
        <v>34</v>
      </c>
      <c r="AA39" s="417"/>
      <c r="AB39" s="52" t="str">
        <f ca="1">IF(Z$4&lt;&gt;"",INDEX(OFFSET(Dummy!$C$25:$C$28,0,X$43),MATCH(2,OFFSET(Dummy!$B$25:$B$28,0,X$43),0),0),"")</f>
        <v>Wales</v>
      </c>
      <c r="AC39" s="148" t="str">
        <f t="shared" si="76"/>
        <v>Match #27 Winner</v>
      </c>
      <c r="AD39" s="148" t="str">
        <f t="shared" si="77"/>
        <v>Match #28 Winner</v>
      </c>
      <c r="AE39" s="53"/>
      <c r="AG39" s="47">
        <f>IF(AND($G$31&lt;&gt;"",Z$31&lt;&gt;""),IF(AND(Y39=$F39,AB39=$I39),Bonu1,IF(AND(Y39=$F39,AB39&lt;&gt;$I39),Bonu2,IF(AND(Y39&lt;&gt;$I39,AB39=$I39),Bonu3,IF(AND(AB39=$F39,Y39=$I39),Bonu4,IF(OR(AB39=$F39,Y39=$I39),Bonu5,0))))),0)</f>
        <v>0</v>
      </c>
      <c r="AH39" s="42"/>
      <c r="AJ39" s="51" t="str">
        <f ca="1">IF(AK$4&lt;&gt;"",INDEX(OFFSET(Dummy!$C$25:$C$28,0,AI$43),MATCH(1,OFFSET(Dummy!$B$25:$B$28,0,AI$43),0),0),"")</f>
        <v>France</v>
      </c>
      <c r="AK39" s="417" t="s">
        <v>34</v>
      </c>
      <c r="AL39" s="417"/>
      <c r="AM39" s="52" t="str">
        <f ca="1">IF(AK$4&lt;&gt;"",INDEX(OFFSET(Dummy!$C$25:$C$28,0,AI$43),MATCH(2,OFFSET(Dummy!$B$25:$B$28,0,AI$43),0),0),"")</f>
        <v>Wales</v>
      </c>
      <c r="AN39" s="148" t="str">
        <f t="shared" si="58"/>
        <v>Match #27 Winner</v>
      </c>
      <c r="AO39" s="148" t="str">
        <f t="shared" si="59"/>
        <v>Match #28 Winner</v>
      </c>
      <c r="AP39" s="53"/>
      <c r="AR39" s="47">
        <f>IF(AND($G$31&lt;&gt;"",AK$31&lt;&gt;""),IF(AND(AJ39=$F39,AM39=$I39),Bonu1,IF(AND(AJ39=$F39,AM39&lt;&gt;$I39),Bonu2,IF(AND(AJ39&lt;&gt;$I39,AM39=$I39),Bonu3,IF(AND(AM39=$F39,AJ39=$I39),Bonu4,IF(OR(AM39=$F39,AJ39=$I39),Bonu5,0))))),0)</f>
        <v>0</v>
      </c>
      <c r="AS39" s="42"/>
      <c r="AU39" s="51" t="str">
        <f ca="1">IF(AV$4&lt;&gt;"",INDEX(OFFSET(Dummy!$C$25:$C$28,0,AT$43),MATCH(1,OFFSET(Dummy!$B$25:$B$28,0,AT$43),0),0),"")</f>
        <v>France</v>
      </c>
      <c r="AV39" s="417" t="s">
        <v>34</v>
      </c>
      <c r="AW39" s="417"/>
      <c r="AX39" s="52" t="str">
        <f ca="1">IF(AV$4&lt;&gt;"",INDEX(OFFSET(Dummy!$C$25:$C$28,0,AT$43),MATCH(2,OFFSET(Dummy!$B$25:$B$28,0,AT$43),0),0),"")</f>
        <v>Wales</v>
      </c>
      <c r="AY39" s="148" t="str">
        <f t="shared" si="60"/>
        <v>Match #27 Winner</v>
      </c>
      <c r="AZ39" s="148" t="str">
        <f t="shared" si="61"/>
        <v>Match #28 Winner</v>
      </c>
      <c r="BA39" s="53"/>
      <c r="BC39" s="47">
        <f>IF(AND($G$31&lt;&gt;"",AV$31&lt;&gt;""),IF(AND(AU39=$F39,AX39=$I39),Bonu1,IF(AND(AU39=$F39,AX39&lt;&gt;$I39),Bonu2,IF(AND(AU39&lt;&gt;$I39,AX39=$I39),Bonu3,IF(AND(AX39=$F39,AU39=$I39),Bonu4,IF(OR(AX39=$F39,AU39=$I39),Bonu5,0))))),0)</f>
        <v>0</v>
      </c>
      <c r="BD39" s="42"/>
      <c r="BF39" s="51" t="str">
        <f ca="1">IF(BG$4&lt;&gt;"",INDEX(OFFSET(Dummy!$C$25:$C$28,0,BE$43),MATCH(1,OFFSET(Dummy!$B$25:$B$28,0,BE$43),0),0),"")</f>
        <v>France</v>
      </c>
      <c r="BG39" s="417" t="s">
        <v>34</v>
      </c>
      <c r="BH39" s="417"/>
      <c r="BI39" s="52" t="str">
        <f ca="1">IF(BG$4&lt;&gt;"",INDEX(OFFSET(Dummy!$C$25:$C$28,0,BE$43),MATCH(2,OFFSET(Dummy!$B$25:$B$28,0,BE$43),0),0),"")</f>
        <v>Wales</v>
      </c>
      <c r="BJ39" s="148" t="str">
        <f t="shared" si="62"/>
        <v>Match #27 Winner</v>
      </c>
      <c r="BK39" s="148" t="str">
        <f t="shared" si="63"/>
        <v>Match #28 Winner</v>
      </c>
      <c r="BL39" s="53"/>
      <c r="BN39" s="47">
        <f>IF(AND($G$31&lt;&gt;"",BG$31&lt;&gt;""),IF(AND(BF39=$F39,BI39=$I39),Bonu1,IF(AND(BF39=$F39,BI39&lt;&gt;$I39),Bonu2,IF(AND(BF39&lt;&gt;$I39,BI39=$I39),Bonu3,IF(AND(BI39=$F39,BF39=$I39),Bonu4,IF(OR(BI39=$F39,BF39=$I39),Bonu5,0))))),0)</f>
        <v>0</v>
      </c>
      <c r="BO39" s="42"/>
      <c r="BQ39" s="51" t="str">
        <f ca="1">IF(BR$4&lt;&gt;"",INDEX(OFFSET(Dummy!$C$25:$C$28,0,BP$43),MATCH(1,OFFSET(Dummy!$B$25:$B$28,0,BP$43),0),0),"")</f>
        <v>France</v>
      </c>
      <c r="BR39" s="417" t="s">
        <v>34</v>
      </c>
      <c r="BS39" s="417"/>
      <c r="BT39" s="52" t="str">
        <f ca="1">IF(BR$4&lt;&gt;"",INDEX(OFFSET(Dummy!$C$25:$C$28,0,BP$43),MATCH(2,OFFSET(Dummy!$B$25:$B$28,0,BP$43),0),0),"")</f>
        <v>Wales</v>
      </c>
      <c r="BU39" s="148" t="str">
        <f t="shared" si="64"/>
        <v>Match #27 Winner</v>
      </c>
      <c r="BV39" s="148" t="str">
        <f t="shared" si="65"/>
        <v>Match #28 Winner</v>
      </c>
      <c r="BW39" s="53"/>
      <c r="BY39" s="47">
        <f>IF(AND($G$31&lt;&gt;"",BR$31&lt;&gt;""),IF(AND(BQ39=$F39,BT39=$I39),Bonu1,IF(AND(BQ39=$F39,BT39&lt;&gt;$I39),Bonu2,IF(AND(BQ39&lt;&gt;$I39,BT39=$I39),Bonu3,IF(AND(BT39=$F39,BQ39=$I39),Bonu4,IF(OR(BT39=$F39,BQ39=$I39),Bonu5,0))))),0)</f>
        <v>0</v>
      </c>
      <c r="BZ39" s="42"/>
      <c r="CB39" s="51" t="str">
        <f ca="1">IF(CC$4&lt;&gt;"",INDEX(OFFSET(Dummy!$C$25:$C$28,0,CA$43),MATCH(1,OFFSET(Dummy!$B$25:$B$28,0,CA$43),0),0),"")</f>
        <v>France</v>
      </c>
      <c r="CC39" s="417" t="s">
        <v>34</v>
      </c>
      <c r="CD39" s="417"/>
      <c r="CE39" s="52" t="str">
        <f ca="1">IF(CC$4&lt;&gt;"",INDEX(OFFSET(Dummy!$C$25:$C$28,0,CA$43),MATCH(2,OFFSET(Dummy!$B$25:$B$28,0,CA$43),0),0),"")</f>
        <v>Wales</v>
      </c>
      <c r="CF39" s="148" t="str">
        <f t="shared" si="66"/>
        <v>Match #27 Winner</v>
      </c>
      <c r="CG39" s="148" t="str">
        <f t="shared" si="67"/>
        <v>Match #28 Winner</v>
      </c>
      <c r="CH39" s="53"/>
      <c r="CJ39" s="47">
        <f>IF(AND($G$31&lt;&gt;"",CC$31&lt;&gt;""),IF(AND(CB39=$F39,CE39=$I39),Bonu1,IF(AND(CB39=$F39,CE39&lt;&gt;$I39),Bonu2,IF(AND(CB39&lt;&gt;$I39,CE39=$I39),Bonu3,IF(AND(CE39=$F39,CB39=$I39),Bonu4,IF(OR(CE39=$F39,CB39=$I39),Bonu5,0))))),0)</f>
        <v>0</v>
      </c>
      <c r="CK39" s="42"/>
      <c r="CM39" s="51" t="str">
        <f ca="1">IF(CN$4&lt;&gt;"",INDEX(OFFSET(Dummy!$C$25:$C$28,0,CL$43),MATCH(1,OFFSET(Dummy!$B$25:$B$28,0,CL$43),0),0),"")</f>
        <v>France</v>
      </c>
      <c r="CN39" s="417" t="s">
        <v>34</v>
      </c>
      <c r="CO39" s="417"/>
      <c r="CP39" s="52" t="str">
        <f ca="1">IF(CN$4&lt;&gt;"",INDEX(OFFSET(Dummy!$C$25:$C$28,0,CL$43),MATCH(2,OFFSET(Dummy!$B$25:$B$28,0,CL$43),0),0),"")</f>
        <v>Wales</v>
      </c>
      <c r="CQ39" s="148" t="str">
        <f t="shared" si="68"/>
        <v>Match #27 Winner</v>
      </c>
      <c r="CR39" s="148" t="str">
        <f t="shared" si="69"/>
        <v>Match #28 Winner</v>
      </c>
      <c r="CS39" s="53"/>
      <c r="CU39" s="47">
        <f>IF(AND($G$31&lt;&gt;"",CN$31&lt;&gt;""),IF(AND(CM39=$F39,CP39=$I39),Bonu1,IF(AND(CM39=$F39,CP39&lt;&gt;$I39),Bonu2,IF(AND(CM39&lt;&gt;$I39,CP39=$I39),Bonu3,IF(AND(CP39=$F39,CM39=$I39),Bonu4,IF(OR(CP39=$F39,CM39=$I39),Bonu5,0))))),0)</f>
        <v>0</v>
      </c>
      <c r="CV39" s="42"/>
      <c r="CX39" s="51" t="str">
        <f ca="1">IF(CY$4&lt;&gt;"",INDEX(OFFSET(Dummy!$C$25:$C$28,0,CW$43),MATCH(1,OFFSET(Dummy!$B$25:$B$28,0,CW$43),0),0),"")</f>
        <v>France</v>
      </c>
      <c r="CY39" s="417" t="s">
        <v>34</v>
      </c>
      <c r="CZ39" s="417"/>
      <c r="DA39" s="52" t="str">
        <f ca="1">IF(CY$4&lt;&gt;"",INDEX(OFFSET(Dummy!$C$25:$C$28,0,CW$43),MATCH(2,OFFSET(Dummy!$B$25:$B$28,0,CW$43),0),0),"")</f>
        <v>Wales</v>
      </c>
      <c r="DB39" s="148" t="str">
        <f t="shared" si="70"/>
        <v>Match #27 Winner</v>
      </c>
      <c r="DC39" s="148" t="str">
        <f t="shared" si="71"/>
        <v>Match #28 Winner</v>
      </c>
      <c r="DD39" s="53"/>
      <c r="DF39" s="47">
        <f>IF(AND($G$31&lt;&gt;"",CY$31&lt;&gt;""),IF(AND(CX39=$F39,DA39=$I39),Bonu1,IF(AND(CX39=$F39,DA39&lt;&gt;$I39),Bonu2,IF(AND(CX39&lt;&gt;$I39,DA39=$I39),Bonu3,IF(AND(DA39=$F39,CX39=$I39),Bonu4,IF(OR(DA39=$F39,CX39=$I39),Bonu5,0))))),0)</f>
        <v>0</v>
      </c>
      <c r="DG39" s="42"/>
      <c r="DI39" s="51" t="str">
        <f ca="1">IF(DJ$4&lt;&gt;"",INDEX(OFFSET(Dummy!$C$25:$C$28,0,DH$43),MATCH(1,OFFSET(Dummy!$B$25:$B$28,0,DH$43),0),0),"")</f>
        <v>France</v>
      </c>
      <c r="DJ39" s="417" t="s">
        <v>34</v>
      </c>
      <c r="DK39" s="417"/>
      <c r="DL39" s="52" t="str">
        <f ca="1">IF(DJ$4&lt;&gt;"",INDEX(OFFSET(Dummy!$C$25:$C$28,0,DH$43),MATCH(2,OFFSET(Dummy!$B$25:$B$28,0,DH$43),0),0),"")</f>
        <v>Wales</v>
      </c>
      <c r="DM39" s="148" t="str">
        <f t="shared" si="72"/>
        <v>Match #27 Winner</v>
      </c>
      <c r="DN39" s="148" t="str">
        <f t="shared" si="73"/>
        <v>Match #28 Winner</v>
      </c>
      <c r="DO39" s="53"/>
      <c r="DQ39" s="47">
        <f>IF(AND($G$31&lt;&gt;"",DJ$31&lt;&gt;""),IF(AND(DI39=$F39,DL39=$I39),Bonu1,IF(AND(DI39=$F39,DL39&lt;&gt;$I39),Bonu2,IF(AND(DI39&lt;&gt;$I39,DL39=$I39),Bonu3,IF(AND(DL39=$F39,DI39=$I39),Bonu4,IF(OR(DL39=$F39,DI39=$I39),Bonu5,0))))),0)</f>
        <v>0</v>
      </c>
      <c r="DR39" s="42"/>
    </row>
    <row r="40" spans="1:122" x14ac:dyDescent="0.25">
      <c r="B40" s="314"/>
      <c r="C40" s="275" t="str">
        <f>I44</f>
        <v>Portugal</v>
      </c>
      <c r="D40" s="275" t="str">
        <f>F50</f>
        <v>Match #29 Winner</v>
      </c>
      <c r="E40" s="309"/>
      <c r="F40" s="223"/>
      <c r="G40" s="207"/>
      <c r="H40" s="207"/>
      <c r="I40" s="224"/>
      <c r="J40" s="243"/>
      <c r="K40" s="243"/>
      <c r="L40" s="245"/>
      <c r="M40" s="53"/>
      <c r="N40" s="49" t="s">
        <v>51</v>
      </c>
      <c r="O40" s="414" t="s">
        <v>52</v>
      </c>
      <c r="P40" s="414"/>
      <c r="Q40" s="104">
        <f>IF(O$4&lt;&gt;"",IF(O31&lt;&gt;"",SUMPRODUCT(COUNTIF(M44:M51,Qualified)),0),"")</f>
        <v>0</v>
      </c>
      <c r="R40" s="148" t="str">
        <f t="shared" si="74"/>
        <v>Match #29 Winner</v>
      </c>
      <c r="S40" s="148" t="str">
        <f t="shared" si="75"/>
        <v>Match #30 Winner</v>
      </c>
      <c r="T40" s="22"/>
      <c r="V40" s="47">
        <f>IF(AND($G$31&lt;&gt;"",O$31&lt;&gt;""),IF(Q40=8,BonuQQF1,IF(Q40&gt;4,BonuQQF2,IF(Q40&gt;1,BonuQQF3,0))),0)</f>
        <v>0</v>
      </c>
      <c r="W40" s="42"/>
      <c r="Y40" s="49" t="s">
        <v>51</v>
      </c>
      <c r="Z40" s="414" t="s">
        <v>52</v>
      </c>
      <c r="AA40" s="414"/>
      <c r="AB40" s="104">
        <f>IF(Z$4&lt;&gt;"",IF(Z31&lt;&gt;"",SUMPRODUCT(COUNTIF(X44:X51,Qualified)),0),"")</f>
        <v>0</v>
      </c>
      <c r="AC40" s="148" t="str">
        <f t="shared" si="76"/>
        <v>Match #29 Winner</v>
      </c>
      <c r="AD40" s="148" t="str">
        <f t="shared" si="77"/>
        <v>Match #30 Winner</v>
      </c>
      <c r="AE40" s="53"/>
      <c r="AG40" s="47">
        <f>IF(AND($G$31&lt;&gt;"",Z$31&lt;&gt;""),IF(AB40=8,BonuQQF1,IF(AB40&gt;4,BonuQQF2,IF(AB40&gt;1,BonuQQF3,0))),0)</f>
        <v>0</v>
      </c>
      <c r="AH40" s="42"/>
      <c r="AJ40" s="49" t="s">
        <v>51</v>
      </c>
      <c r="AK40" s="414" t="s">
        <v>52</v>
      </c>
      <c r="AL40" s="414"/>
      <c r="AM40" s="104">
        <f>IF(AK$4&lt;&gt;"",IF(AK31&lt;&gt;"",SUMPRODUCT(COUNTIF(AI44:AI51,Qualified)),0),"")</f>
        <v>0</v>
      </c>
      <c r="AN40" s="148" t="str">
        <f t="shared" si="58"/>
        <v>Match #29 Winner</v>
      </c>
      <c r="AO40" s="148" t="str">
        <f t="shared" si="59"/>
        <v>Match #30 Winner</v>
      </c>
      <c r="AP40" s="53"/>
      <c r="AR40" s="47">
        <f>IF(AND($G$31&lt;&gt;"",AK$31&lt;&gt;""),IF(AM40=8,BonuQQF1,IF(AM40&gt;4,BonuQQF2,IF(AM40&gt;1,BonuQQF3,0))),0)</f>
        <v>0</v>
      </c>
      <c r="AS40" s="42"/>
      <c r="AU40" s="49" t="s">
        <v>51</v>
      </c>
      <c r="AV40" s="414" t="s">
        <v>52</v>
      </c>
      <c r="AW40" s="414"/>
      <c r="AX40" s="104">
        <f>IF(AV$4&lt;&gt;"",IF(AV31&lt;&gt;"",SUMPRODUCT(COUNTIF(AT44:AT51,Qualified)),0),"")</f>
        <v>0</v>
      </c>
      <c r="AY40" s="148" t="str">
        <f t="shared" si="60"/>
        <v>Match #29 Winner</v>
      </c>
      <c r="AZ40" s="148" t="str">
        <f t="shared" si="61"/>
        <v>Match #30 Winner</v>
      </c>
      <c r="BA40" s="53"/>
      <c r="BC40" s="47">
        <f>IF(AND($G$31&lt;&gt;"",AV$31&lt;&gt;""),IF(AX40=8,BonuQQF1,IF(AX40&gt;4,BonuQQF2,IF(AX40&gt;1,BonuQQF3,0))),0)</f>
        <v>0</v>
      </c>
      <c r="BD40" s="42"/>
      <c r="BF40" s="49" t="s">
        <v>51</v>
      </c>
      <c r="BG40" s="414" t="s">
        <v>52</v>
      </c>
      <c r="BH40" s="414"/>
      <c r="BI40" s="104">
        <f>IF(BG$4&lt;&gt;"",IF(BG31&lt;&gt;"",SUMPRODUCT(COUNTIF(BE44:BE51,Qualified)),0),"")</f>
        <v>0</v>
      </c>
      <c r="BJ40" s="148" t="str">
        <f t="shared" si="62"/>
        <v>Match #29 Winner</v>
      </c>
      <c r="BK40" s="148" t="str">
        <f t="shared" si="63"/>
        <v>Match #30 Winner</v>
      </c>
      <c r="BL40" s="53"/>
      <c r="BN40" s="47">
        <f>IF(AND($G$31&lt;&gt;"",BG$31&lt;&gt;""),IF(BI40=8,BonuQQF1,IF(BI40&gt;4,BonuQQF2,IF(BI40&gt;1,BonuQQF3,0))),0)</f>
        <v>0</v>
      </c>
      <c r="BO40" s="42"/>
      <c r="BQ40" s="49" t="s">
        <v>51</v>
      </c>
      <c r="BR40" s="414" t="s">
        <v>52</v>
      </c>
      <c r="BS40" s="414"/>
      <c r="BT40" s="104">
        <f>IF(BR$4&lt;&gt;"",IF(BR31&lt;&gt;"",SUMPRODUCT(COUNTIF(BP44:BP51,Qualified)),0),"")</f>
        <v>0</v>
      </c>
      <c r="BU40" s="148" t="str">
        <f t="shared" si="64"/>
        <v>Match #29 Winner</v>
      </c>
      <c r="BV40" s="148" t="str">
        <f t="shared" si="65"/>
        <v>Match #30 Winner</v>
      </c>
      <c r="BW40" s="53"/>
      <c r="BY40" s="47">
        <f>IF(AND($G$31&lt;&gt;"",BR$31&lt;&gt;""),IF(BT40=8,BonuQQF1,IF(BT40&gt;4,BonuQQF2,IF(BT40&gt;1,BonuQQF3,0))),0)</f>
        <v>0</v>
      </c>
      <c r="BZ40" s="42"/>
      <c r="CB40" s="49" t="s">
        <v>51</v>
      </c>
      <c r="CC40" s="414" t="s">
        <v>52</v>
      </c>
      <c r="CD40" s="414"/>
      <c r="CE40" s="104">
        <f>IF(CC$4&lt;&gt;"",IF(CC31&lt;&gt;"",SUMPRODUCT(COUNTIF(CA44:CA51,Qualified)),0),"")</f>
        <v>0</v>
      </c>
      <c r="CF40" s="148" t="str">
        <f t="shared" si="66"/>
        <v>Match #29 Winner</v>
      </c>
      <c r="CG40" s="148" t="str">
        <f t="shared" si="67"/>
        <v>Match #30 Winner</v>
      </c>
      <c r="CH40" s="53"/>
      <c r="CJ40" s="47">
        <f>IF(AND($G$31&lt;&gt;"",CC$31&lt;&gt;""),IF(CE40=8,BonuQQF1,IF(CE40&gt;4,BonuQQF2,IF(CE40&gt;1,BonuQQF3,0))),0)</f>
        <v>0</v>
      </c>
      <c r="CK40" s="42"/>
      <c r="CM40" s="49" t="s">
        <v>51</v>
      </c>
      <c r="CN40" s="414" t="s">
        <v>52</v>
      </c>
      <c r="CO40" s="414"/>
      <c r="CP40" s="104">
        <f>IF(CN$4&lt;&gt;"",IF(CN31&lt;&gt;"",SUMPRODUCT(COUNTIF(CL44:CL51,Qualified)),0),"")</f>
        <v>0</v>
      </c>
      <c r="CQ40" s="148" t="str">
        <f t="shared" si="68"/>
        <v>Match #29 Winner</v>
      </c>
      <c r="CR40" s="148" t="str">
        <f t="shared" si="69"/>
        <v>Match #30 Winner</v>
      </c>
      <c r="CS40" s="53"/>
      <c r="CU40" s="47">
        <f>IF(AND($G$31&lt;&gt;"",CN$31&lt;&gt;""),IF(CP40=8,BonuQQF1,IF(CP40&gt;4,BonuQQF2,IF(CP40&gt;1,BonuQQF3,0))),0)</f>
        <v>0</v>
      </c>
      <c r="CV40" s="42"/>
      <c r="CX40" s="49" t="s">
        <v>51</v>
      </c>
      <c r="CY40" s="414" t="s">
        <v>52</v>
      </c>
      <c r="CZ40" s="414"/>
      <c r="DA40" s="104">
        <f>IF(CY$4&lt;&gt;"",IF(CY31&lt;&gt;"",SUMPRODUCT(COUNTIF(CW44:CW51,Qualified)),0),"")</f>
        <v>0</v>
      </c>
      <c r="DB40" s="148" t="str">
        <f t="shared" si="70"/>
        <v>Match #29 Winner</v>
      </c>
      <c r="DC40" s="148" t="str">
        <f t="shared" si="71"/>
        <v>Match #30 Winner</v>
      </c>
      <c r="DD40" s="53"/>
      <c r="DF40" s="47">
        <f>IF(AND($G$31&lt;&gt;"",CY$31&lt;&gt;""),IF(DA40=8,BonuQQF1,IF(DA40&gt;4,BonuQQF2,IF(DA40&gt;1,BonuQQF3,0))),0)</f>
        <v>0</v>
      </c>
      <c r="DG40" s="42"/>
      <c r="DI40" s="49" t="s">
        <v>51</v>
      </c>
      <c r="DJ40" s="414" t="s">
        <v>52</v>
      </c>
      <c r="DK40" s="414"/>
      <c r="DL40" s="104">
        <f>IF(DJ$4&lt;&gt;"",IF(DJ31&lt;&gt;"",SUMPRODUCT(COUNTIF(DH44:DH51,Qualified)),0),"")</f>
        <v>0</v>
      </c>
      <c r="DM40" s="148" t="str">
        <f t="shared" si="72"/>
        <v>Match #29 Winner</v>
      </c>
      <c r="DN40" s="148" t="str">
        <f t="shared" si="73"/>
        <v>Match #30 Winner</v>
      </c>
      <c r="DO40" s="53"/>
      <c r="DQ40" s="47">
        <f>IF(AND($G$31&lt;&gt;"",DJ$31&lt;&gt;""),IF(DL40=8,BonuQQF1,IF(DL40&gt;4,BonuQQF2,IF(DL40&gt;1,BonuQQF3,0))),0)</f>
        <v>0</v>
      </c>
      <c r="DR40" s="42"/>
    </row>
    <row r="41" spans="1:122" ht="14.45" customHeight="1" x14ac:dyDescent="0.25">
      <c r="B41" s="313"/>
      <c r="C41" s="275" t="str">
        <f>I45</f>
        <v>Wales</v>
      </c>
      <c r="D41" s="275" t="str">
        <f>I50</f>
        <v>Match #30 Winner</v>
      </c>
      <c r="E41" s="308"/>
      <c r="F41" s="246"/>
      <c r="G41" s="243"/>
      <c r="H41" s="243"/>
      <c r="I41" s="247"/>
      <c r="J41" s="243"/>
      <c r="K41" s="243"/>
      <c r="L41" s="245"/>
      <c r="M41" s="53"/>
      <c r="N41" s="150" t="str">
        <f>N48</f>
        <v>Match #25 Winner</v>
      </c>
      <c r="O41" s="148" t="str">
        <f>N49</f>
        <v>Match #27 Winner</v>
      </c>
      <c r="P41" s="148" t="e">
        <f>#REF!</f>
        <v>#REF!</v>
      </c>
      <c r="Q41" s="151" t="str">
        <f>N50</f>
        <v>Match #29 Winner</v>
      </c>
      <c r="R41" s="320"/>
      <c r="S41" s="320"/>
      <c r="T41" s="22"/>
      <c r="W41" s="42"/>
      <c r="Y41" s="150" t="str">
        <f>Y48</f>
        <v>Match #25 Winner</v>
      </c>
      <c r="Z41" s="148" t="str">
        <f>Y49</f>
        <v>Match #27 Winner</v>
      </c>
      <c r="AA41" s="148" t="e">
        <f>#REF!</f>
        <v>#REF!</v>
      </c>
      <c r="AB41" s="151" t="str">
        <f>Y50</f>
        <v>Match #29 Winner</v>
      </c>
      <c r="AC41" s="320"/>
      <c r="AD41" s="320"/>
      <c r="AE41" s="22"/>
      <c r="AH41" s="42"/>
      <c r="AJ41" s="150" t="str">
        <f t="shared" ref="AJ41" si="79">AJ48</f>
        <v>Match #25 Winner</v>
      </c>
      <c r="AK41" s="148" t="str">
        <f t="shared" ref="AK41" si="80">AJ49</f>
        <v>Match #27 Winner</v>
      </c>
      <c r="AL41" s="148" t="e">
        <f>#REF!</f>
        <v>#REF!</v>
      </c>
      <c r="AM41" s="151" t="str">
        <f t="shared" ref="AM41" si="81">AJ50</f>
        <v>Match #29 Winner</v>
      </c>
      <c r="AN41" s="320"/>
      <c r="AO41" s="320"/>
      <c r="AP41" s="22"/>
      <c r="AS41" s="42"/>
      <c r="AU41" s="150" t="str">
        <f t="shared" ref="AU41" si="82">AU48</f>
        <v>Match #25 Winner</v>
      </c>
      <c r="AV41" s="148" t="str">
        <f t="shared" ref="AV41" si="83">AU49</f>
        <v>Match #27 Winner</v>
      </c>
      <c r="AW41" s="148" t="e">
        <f>#REF!</f>
        <v>#REF!</v>
      </c>
      <c r="AX41" s="151" t="str">
        <f t="shared" ref="AX41" si="84">AU50</f>
        <v>Match #29 Winner</v>
      </c>
      <c r="AY41" s="320"/>
      <c r="AZ41" s="320"/>
      <c r="BA41" s="22"/>
      <c r="BD41" s="42"/>
      <c r="BF41" s="150" t="str">
        <f t="shared" ref="BF41" si="85">BF48</f>
        <v>Match #25 Winner</v>
      </c>
      <c r="BG41" s="148" t="str">
        <f t="shared" ref="BG41" si="86">BF49</f>
        <v>Match #27 Winner</v>
      </c>
      <c r="BH41" s="148" t="e">
        <f>#REF!</f>
        <v>#REF!</v>
      </c>
      <c r="BI41" s="151" t="str">
        <f t="shared" ref="BI41" si="87">BF50</f>
        <v>Match #29 Winner</v>
      </c>
      <c r="BJ41" s="320"/>
      <c r="BK41" s="320"/>
      <c r="BL41" s="22"/>
      <c r="BO41" s="42"/>
      <c r="BQ41" s="150" t="str">
        <f t="shared" ref="BQ41" si="88">BQ48</f>
        <v>Match #25 Winner</v>
      </c>
      <c r="BR41" s="148" t="str">
        <f t="shared" ref="BR41" si="89">BQ49</f>
        <v>Match #27 Winner</v>
      </c>
      <c r="BS41" s="148" t="e">
        <f>#REF!</f>
        <v>#REF!</v>
      </c>
      <c r="BT41" s="151" t="str">
        <f t="shared" ref="BT41" si="90">BQ50</f>
        <v>Match #29 Winner</v>
      </c>
      <c r="BU41" s="320"/>
      <c r="BV41" s="320"/>
      <c r="BW41" s="22"/>
      <c r="BZ41" s="42"/>
      <c r="CB41" s="150" t="str">
        <f t="shared" ref="CB41" si="91">CB48</f>
        <v>Match #25 Winner</v>
      </c>
      <c r="CC41" s="148" t="str">
        <f t="shared" ref="CC41" si="92">CB49</f>
        <v>Match #27 Winner</v>
      </c>
      <c r="CD41" s="148" t="e">
        <f>#REF!</f>
        <v>#REF!</v>
      </c>
      <c r="CE41" s="151" t="str">
        <f t="shared" ref="CE41" si="93">CB50</f>
        <v>Match #29 Winner</v>
      </c>
      <c r="CF41" s="320"/>
      <c r="CG41" s="320"/>
      <c r="CH41" s="22"/>
      <c r="CK41" s="42"/>
      <c r="CM41" s="150" t="str">
        <f t="shared" ref="CM41" si="94">CM48</f>
        <v>Match #25 Winner</v>
      </c>
      <c r="CN41" s="148" t="str">
        <f t="shared" ref="CN41" si="95">CM49</f>
        <v>Match #27 Winner</v>
      </c>
      <c r="CO41" s="148" t="e">
        <f>#REF!</f>
        <v>#REF!</v>
      </c>
      <c r="CP41" s="151" t="str">
        <f t="shared" ref="CP41" si="96">CM50</f>
        <v>Match #29 Winner</v>
      </c>
      <c r="CQ41" s="320"/>
      <c r="CR41" s="320"/>
      <c r="CS41" s="22"/>
      <c r="CV41" s="42"/>
      <c r="CX41" s="150" t="str">
        <f t="shared" ref="CX41" si="97">CX48</f>
        <v>Match #25 Winner</v>
      </c>
      <c r="CY41" s="148" t="str">
        <f t="shared" ref="CY41" si="98">CX49</f>
        <v>Match #27 Winner</v>
      </c>
      <c r="CZ41" s="148" t="e">
        <f>#REF!</f>
        <v>#REF!</v>
      </c>
      <c r="DA41" s="151" t="str">
        <f t="shared" ref="DA41" si="99">CX50</f>
        <v>Match #29 Winner</v>
      </c>
      <c r="DB41" s="320"/>
      <c r="DC41" s="320"/>
      <c r="DD41" s="22"/>
      <c r="DG41" s="42"/>
      <c r="DI41" s="150" t="str">
        <f t="shared" ref="DI41" si="100">DI48</f>
        <v>Match #25 Winner</v>
      </c>
      <c r="DJ41" s="148" t="str">
        <f t="shared" ref="DJ41" si="101">DI49</f>
        <v>Match #27 Winner</v>
      </c>
      <c r="DK41" s="148" t="e">
        <f>#REF!</f>
        <v>#REF!</v>
      </c>
      <c r="DL41" s="151" t="str">
        <f t="shared" ref="DL41" si="102">DI50</f>
        <v>Match #29 Winner</v>
      </c>
      <c r="DM41" s="320"/>
      <c r="DN41" s="320"/>
      <c r="DO41" s="22"/>
      <c r="DR41" s="42"/>
    </row>
    <row r="42" spans="1:122" x14ac:dyDescent="0.25">
      <c r="B42" s="313"/>
      <c r="C42" s="275" t="str">
        <f>I46</f>
        <v>Norway</v>
      </c>
      <c r="D42" s="275"/>
      <c r="E42" s="308"/>
      <c r="F42" s="246"/>
      <c r="G42" s="243"/>
      <c r="H42" s="243"/>
      <c r="I42" s="247"/>
      <c r="J42" s="238"/>
      <c r="K42" s="238"/>
      <c r="L42" s="245"/>
      <c r="M42" s="53"/>
      <c r="N42" s="150" t="str">
        <f>Q48</f>
        <v>Match #26 Winner</v>
      </c>
      <c r="O42" s="148" t="str">
        <f>Q49</f>
        <v>Match #28 Winner</v>
      </c>
      <c r="P42" s="148" t="e">
        <f>#REF!</f>
        <v>#REF!</v>
      </c>
      <c r="Q42" s="151" t="str">
        <f>Q50</f>
        <v>Match #30 Winner</v>
      </c>
      <c r="R42" s="3"/>
      <c r="S42" s="3"/>
      <c r="W42" s="42"/>
      <c r="X42" s="22"/>
      <c r="Y42" s="150" t="str">
        <f>AB48</f>
        <v>Match #26 Winner</v>
      </c>
      <c r="Z42" s="148" t="str">
        <f>AB49</f>
        <v>Match #28 Winner</v>
      </c>
      <c r="AA42" s="148" t="e">
        <f>#REF!</f>
        <v>#REF!</v>
      </c>
      <c r="AB42" s="151" t="str">
        <f>AB50</f>
        <v>Match #30 Winner</v>
      </c>
      <c r="AC42" s="3"/>
      <c r="AD42" s="3"/>
      <c r="AH42" s="42"/>
      <c r="AI42" s="22"/>
      <c r="AJ42" s="150" t="str">
        <f t="shared" ref="AJ42" si="103">AM48</f>
        <v>Match #26 Winner</v>
      </c>
      <c r="AK42" s="148" t="str">
        <f t="shared" ref="AK42" si="104">AM49</f>
        <v>Match #28 Winner</v>
      </c>
      <c r="AL42" s="148" t="e">
        <f>#REF!</f>
        <v>#REF!</v>
      </c>
      <c r="AM42" s="151" t="str">
        <f t="shared" ref="AM42" si="105">AM50</f>
        <v>Match #30 Winner</v>
      </c>
      <c r="AN42" s="3"/>
      <c r="AO42" s="3"/>
      <c r="AS42" s="42"/>
      <c r="AT42" s="22"/>
      <c r="AU42" s="150" t="str">
        <f t="shared" ref="AU42" si="106">AX48</f>
        <v>Match #26 Winner</v>
      </c>
      <c r="AV42" s="148" t="str">
        <f t="shared" ref="AV42" si="107">AX49</f>
        <v>Match #28 Winner</v>
      </c>
      <c r="AW42" s="148" t="e">
        <f>#REF!</f>
        <v>#REF!</v>
      </c>
      <c r="AX42" s="151" t="str">
        <f t="shared" ref="AX42" si="108">AX50</f>
        <v>Match #30 Winner</v>
      </c>
      <c r="AY42" s="3"/>
      <c r="AZ42" s="3"/>
      <c r="BD42" s="42"/>
      <c r="BE42" s="22"/>
      <c r="BF42" s="150" t="str">
        <f t="shared" ref="BF42" si="109">BI48</f>
        <v>Match #26 Winner</v>
      </c>
      <c r="BG42" s="148" t="str">
        <f t="shared" ref="BG42" si="110">BI49</f>
        <v>Match #28 Winner</v>
      </c>
      <c r="BH42" s="148" t="e">
        <f>#REF!</f>
        <v>#REF!</v>
      </c>
      <c r="BI42" s="151" t="str">
        <f t="shared" ref="BI42" si="111">BI50</f>
        <v>Match #30 Winner</v>
      </c>
      <c r="BJ42" s="3"/>
      <c r="BK42" s="3"/>
      <c r="BO42" s="42"/>
      <c r="BP42" s="22"/>
      <c r="BQ42" s="150" t="str">
        <f t="shared" ref="BQ42" si="112">BT48</f>
        <v>Match #26 Winner</v>
      </c>
      <c r="BR42" s="148" t="str">
        <f t="shared" ref="BR42" si="113">BT49</f>
        <v>Match #28 Winner</v>
      </c>
      <c r="BS42" s="148" t="e">
        <f>#REF!</f>
        <v>#REF!</v>
      </c>
      <c r="BT42" s="151" t="str">
        <f t="shared" ref="BT42" si="114">BT50</f>
        <v>Match #30 Winner</v>
      </c>
      <c r="BU42" s="3"/>
      <c r="BV42" s="3"/>
      <c r="BZ42" s="42"/>
      <c r="CA42" s="22"/>
      <c r="CB42" s="150" t="str">
        <f t="shared" ref="CB42" si="115">CE48</f>
        <v>Match #26 Winner</v>
      </c>
      <c r="CC42" s="148" t="str">
        <f t="shared" ref="CC42" si="116">CE49</f>
        <v>Match #28 Winner</v>
      </c>
      <c r="CD42" s="148" t="e">
        <f>#REF!</f>
        <v>#REF!</v>
      </c>
      <c r="CE42" s="151" t="str">
        <f t="shared" ref="CE42" si="117">CE50</f>
        <v>Match #30 Winner</v>
      </c>
      <c r="CF42" s="3"/>
      <c r="CG42" s="3"/>
      <c r="CK42" s="42"/>
      <c r="CL42" s="22"/>
      <c r="CM42" s="150" t="str">
        <f t="shared" ref="CM42" si="118">CP48</f>
        <v>Match #26 Winner</v>
      </c>
      <c r="CN42" s="148" t="str">
        <f t="shared" ref="CN42" si="119">CP49</f>
        <v>Match #28 Winner</v>
      </c>
      <c r="CO42" s="148" t="e">
        <f>#REF!</f>
        <v>#REF!</v>
      </c>
      <c r="CP42" s="151" t="str">
        <f t="shared" ref="CP42" si="120">CP50</f>
        <v>Match #30 Winner</v>
      </c>
      <c r="CQ42" s="3"/>
      <c r="CR42" s="3"/>
      <c r="CV42" s="42"/>
      <c r="CW42" s="22"/>
      <c r="CX42" s="150" t="str">
        <f t="shared" ref="CX42" si="121">DA48</f>
        <v>Match #26 Winner</v>
      </c>
      <c r="CY42" s="148" t="str">
        <f t="shared" ref="CY42" si="122">DA49</f>
        <v>Match #28 Winner</v>
      </c>
      <c r="CZ42" s="148" t="e">
        <f>#REF!</f>
        <v>#REF!</v>
      </c>
      <c r="DA42" s="151" t="str">
        <f t="shared" ref="DA42" si="123">DA50</f>
        <v>Match #30 Winner</v>
      </c>
      <c r="DB42" s="3"/>
      <c r="DC42" s="3"/>
      <c r="DG42" s="42"/>
      <c r="DH42" s="22"/>
      <c r="DI42" s="150" t="str">
        <f t="shared" ref="DI42" si="124">DL48</f>
        <v>Match #26 Winner</v>
      </c>
      <c r="DJ42" s="148" t="str">
        <f t="shared" ref="DJ42" si="125">DL49</f>
        <v>Match #28 Winner</v>
      </c>
      <c r="DK42" s="148" t="e">
        <f>#REF!</f>
        <v>#REF!</v>
      </c>
      <c r="DL42" s="151" t="str">
        <f t="shared" ref="DL42" si="126">DL50</f>
        <v>Match #30 Winner</v>
      </c>
      <c r="DM42" s="3"/>
      <c r="DN42" s="3"/>
      <c r="DR42" s="42"/>
    </row>
    <row r="43" spans="1:122" ht="14.45" customHeight="1" x14ac:dyDescent="0.25">
      <c r="B43" s="313"/>
      <c r="C43" s="275" t="str">
        <f>I47</f>
        <v>Sweden</v>
      </c>
      <c r="D43" s="275"/>
      <c r="E43" s="308"/>
      <c r="F43" s="236"/>
      <c r="G43" s="427" t="s">
        <v>53</v>
      </c>
      <c r="H43" s="427"/>
      <c r="I43" s="237"/>
      <c r="J43" s="428" t="s">
        <v>54</v>
      </c>
      <c r="K43" s="428"/>
      <c r="L43" s="245"/>
      <c r="M43" s="53">
        <v>110</v>
      </c>
      <c r="N43" s="54"/>
      <c r="O43" s="410" t="s">
        <v>53</v>
      </c>
      <c r="P43" s="410"/>
      <c r="Q43" s="55"/>
      <c r="R43" s="410" t="s">
        <v>54</v>
      </c>
      <c r="S43" s="410"/>
      <c r="T43" s="22"/>
      <c r="U43" s="37" t="s">
        <v>38</v>
      </c>
      <c r="V43" s="37" t="s">
        <v>39</v>
      </c>
      <c r="W43" s="42"/>
      <c r="X43" s="187">
        <f>M43+110</f>
        <v>220</v>
      </c>
      <c r="Y43" s="54"/>
      <c r="Z43" s="410" t="s">
        <v>53</v>
      </c>
      <c r="AA43" s="410"/>
      <c r="AB43" s="55"/>
      <c r="AC43" s="410" t="s">
        <v>54</v>
      </c>
      <c r="AD43" s="410"/>
      <c r="AF43" s="37" t="s">
        <v>38</v>
      </c>
      <c r="AG43" s="50" t="s">
        <v>39</v>
      </c>
      <c r="AH43" s="42"/>
      <c r="AI43" s="187">
        <f t="shared" ref="AI43" si="127">X43+110</f>
        <v>330</v>
      </c>
      <c r="AJ43" s="54"/>
      <c r="AK43" s="410" t="s">
        <v>53</v>
      </c>
      <c r="AL43" s="410"/>
      <c r="AM43" s="55"/>
      <c r="AN43" s="410" t="s">
        <v>54</v>
      </c>
      <c r="AO43" s="410"/>
      <c r="AQ43" s="37" t="s">
        <v>38</v>
      </c>
      <c r="AR43" s="50" t="s">
        <v>39</v>
      </c>
      <c r="AS43" s="42"/>
      <c r="AT43" s="187">
        <f t="shared" ref="AT43" si="128">AI43+110</f>
        <v>440</v>
      </c>
      <c r="AU43" s="54"/>
      <c r="AV43" s="410" t="s">
        <v>53</v>
      </c>
      <c r="AW43" s="410"/>
      <c r="AX43" s="55"/>
      <c r="AY43" s="410" t="s">
        <v>54</v>
      </c>
      <c r="AZ43" s="410"/>
      <c r="BB43" s="37" t="s">
        <v>38</v>
      </c>
      <c r="BC43" s="50" t="s">
        <v>39</v>
      </c>
      <c r="BD43" s="42"/>
      <c r="BE43" s="187">
        <f t="shared" ref="BE43" si="129">AT43+110</f>
        <v>550</v>
      </c>
      <c r="BF43" s="54"/>
      <c r="BG43" s="410" t="s">
        <v>53</v>
      </c>
      <c r="BH43" s="410"/>
      <c r="BI43" s="55"/>
      <c r="BJ43" s="410" t="s">
        <v>54</v>
      </c>
      <c r="BK43" s="410"/>
      <c r="BM43" s="37" t="s">
        <v>38</v>
      </c>
      <c r="BN43" s="50" t="s">
        <v>39</v>
      </c>
      <c r="BO43" s="42"/>
      <c r="BP43" s="187">
        <f t="shared" ref="BP43" si="130">BE43+110</f>
        <v>660</v>
      </c>
      <c r="BQ43" s="54"/>
      <c r="BR43" s="410" t="s">
        <v>53</v>
      </c>
      <c r="BS43" s="410"/>
      <c r="BT43" s="55"/>
      <c r="BU43" s="410" t="s">
        <v>54</v>
      </c>
      <c r="BV43" s="410"/>
      <c r="BX43" s="37" t="s">
        <v>38</v>
      </c>
      <c r="BY43" s="50" t="s">
        <v>39</v>
      </c>
      <c r="BZ43" s="42"/>
      <c r="CA43" s="187">
        <f t="shared" ref="CA43" si="131">BP43+110</f>
        <v>770</v>
      </c>
      <c r="CB43" s="54"/>
      <c r="CC43" s="410" t="s">
        <v>53</v>
      </c>
      <c r="CD43" s="410"/>
      <c r="CE43" s="55"/>
      <c r="CF43" s="410" t="s">
        <v>54</v>
      </c>
      <c r="CG43" s="410"/>
      <c r="CI43" s="37" t="s">
        <v>38</v>
      </c>
      <c r="CJ43" s="50" t="s">
        <v>39</v>
      </c>
      <c r="CK43" s="42"/>
      <c r="CL43" s="187">
        <f t="shared" ref="CL43" si="132">CA43+110</f>
        <v>880</v>
      </c>
      <c r="CM43" s="54"/>
      <c r="CN43" s="410" t="s">
        <v>53</v>
      </c>
      <c r="CO43" s="410"/>
      <c r="CP43" s="55"/>
      <c r="CQ43" s="410" t="s">
        <v>54</v>
      </c>
      <c r="CR43" s="410"/>
      <c r="CT43" s="37" t="s">
        <v>38</v>
      </c>
      <c r="CU43" s="50" t="s">
        <v>39</v>
      </c>
      <c r="CV43" s="42"/>
      <c r="CW43" s="187">
        <f t="shared" ref="CW43" si="133">CL43+110</f>
        <v>990</v>
      </c>
      <c r="CX43" s="54"/>
      <c r="CY43" s="410" t="s">
        <v>53</v>
      </c>
      <c r="CZ43" s="410"/>
      <c r="DA43" s="55"/>
      <c r="DB43" s="410" t="s">
        <v>54</v>
      </c>
      <c r="DC43" s="410"/>
      <c r="DE43" s="37" t="s">
        <v>38</v>
      </c>
      <c r="DF43" s="50" t="s">
        <v>39</v>
      </c>
      <c r="DG43" s="42"/>
      <c r="DH43" s="187">
        <f t="shared" ref="DH43" si="134">CW43+110</f>
        <v>1100</v>
      </c>
      <c r="DI43" s="54"/>
      <c r="DJ43" s="410" t="s">
        <v>53</v>
      </c>
      <c r="DK43" s="410"/>
      <c r="DL43" s="55"/>
      <c r="DM43" s="410" t="s">
        <v>54</v>
      </c>
      <c r="DN43" s="410"/>
      <c r="DP43" s="37" t="s">
        <v>38</v>
      </c>
      <c r="DQ43" s="50" t="s">
        <v>39</v>
      </c>
      <c r="DR43" s="42"/>
    </row>
    <row r="44" spans="1:122" x14ac:dyDescent="0.25">
      <c r="A44" s="53" t="e">
        <f>IF(G44&lt;&gt;"",#REF!+1,#REF!)</f>
        <v>#REF!</v>
      </c>
      <c r="B44" s="321" t="str">
        <f>I36</f>
        <v>Norway</v>
      </c>
      <c r="C44" s="239">
        <v>25</v>
      </c>
      <c r="D44" s="239" t="s">
        <v>56</v>
      </c>
      <c r="E44" s="240">
        <v>45842.625</v>
      </c>
      <c r="F44" s="241" t="str">
        <f>F36</f>
        <v>Switzerland</v>
      </c>
      <c r="G44" s="44"/>
      <c r="H44" s="44"/>
      <c r="I44" s="242" t="str">
        <f>I37</f>
        <v>Portugal</v>
      </c>
      <c r="J44" s="248"/>
      <c r="K44" s="248"/>
      <c r="L44" s="245"/>
      <c r="M44" s="53" t="str">
        <f ca="1">N36</f>
        <v>Switzerland</v>
      </c>
      <c r="N44" s="40" t="e">
        <f>IF(KOMatchRule=1,#REF!,N36)</f>
        <v>#REF!</v>
      </c>
      <c r="O44" s="56"/>
      <c r="P44" s="56"/>
      <c r="Q44" s="41" t="e">
        <f>IF(KOMatchRule=1,#REF!,Q37)</f>
        <v>#REF!</v>
      </c>
      <c r="R44" s="57"/>
      <c r="S44" s="57"/>
      <c r="T44" s="22"/>
      <c r="U44" s="47">
        <f>IF(KOMatchRule=1,IFERROR(IF(AND($G44&lt;&gt;"",$H44&lt;&gt;"",O44&lt;&gt;"",P44&lt;&gt;""),IF(AND($G44=O44,$H44=P44),Quar1,IF(($G44-$H44)=(O44-P44),Quar2,IF(AND(($G44&gt;$H44),(O44&gt;P44)),Quar3,IF(AND(($H44&gt;$G44),(P44&gt;O44)),Quar3,0)))),0),0)+IFERROR(IF(KOPSO=1,IF(AND($J44&lt;&gt;"",$K44&lt;&gt;"",R44&lt;&gt;"",S44&lt;&gt;"",($G44-$H44)=(O44-P44)),IF(AND($J44=R44,$K44=S44),Pena1,IF(($J44-$K44)=(R44-S44),Pena2,IF(AND(($J44&gt;$K44),(R44&gt;S44)),Pena3,IF(AND(($J44&lt;$K44),(S44&gt;R44)),Pena3,0)))),0),0),0),IFERROR(IF(AND($F44=N44,$I44=Q44,$G44&lt;&gt;"",$H44&lt;&gt;"",O44&lt;&gt;"",P44&lt;&gt;""),IF(AND($G44=O44,$H44=P44),Quar1,IF(($G44-$H44)=(O44-P44),Quar2,IF(AND(($G44&gt;$H44),(O44&gt;P44)),Quar3,IF(AND(($H44&gt;$G44),(P44&gt;O44)),Quar3,0)))),0),0)+IFERROR(IF(KOPSO=1,IF(AND($F44=N44,$I44=Q44,$J44&lt;&gt;"",$K44&lt;&gt;"",R44&lt;&gt;"",S44&lt;&gt;"",($G44-$H44)=(O44-P44)),IF(AND($J44=R44,$K44=S44),Pena1,IF(($J44-$K44)=(R44-S44),Pena2,IF(AND(($J44&gt;$K44),(R44&gt;S44)),Pena3,IF(AND(($J44&lt;$K44),(S44&gt;R44)),Pena3,0)))),0),0),0))</f>
        <v>0</v>
      </c>
      <c r="V44" s="47">
        <f t="shared" ref="V44:V50" si="135">IF(O$31&lt;&gt;"",IF(KOMatchRule=0,IF(AND($G$31&lt;&gt;"",N44=$F44,Q44=$I44),IF(OR(AND(($G44+$J44)&gt;($H44+$K44),(O44+R44)&gt;(P44+S44)),AND(($G44+$J44)&lt;($H44+$K44),(O44+R44)&lt;(P44+S44))),Bonu16+Bonu9,Bonu9),0),IF(OR(AND(($G44+$J44)&gt;($H44+$K44),(O44+R44)&gt;(P44+S44)),AND(($G44+$J44)&lt;($H44+$K44),(O44+R44)&lt;(P44+S44))),Bonu16,0))+IF(T44&lt;&gt;"",IF(AND($F44=N44,$I44=Q44,T44=$L44),Bonu17,0),0),0)</f>
        <v>0</v>
      </c>
      <c r="W44" s="42"/>
      <c r="X44" s="53" t="str">
        <f t="shared" ref="X44" ca="1" si="136">Y36</f>
        <v>Switzerland</v>
      </c>
      <c r="Y44" s="40" t="e">
        <f>IF(KOMatchRule=1,#REF!,Y36)</f>
        <v>#REF!</v>
      </c>
      <c r="Z44" s="56"/>
      <c r="AA44" s="56"/>
      <c r="AB44" s="41" t="e">
        <f>IF(KOMatchRule=1,#REF!,AB37)</f>
        <v>#REF!</v>
      </c>
      <c r="AC44" s="57"/>
      <c r="AD44" s="57"/>
      <c r="AE44" s="22"/>
      <c r="AF44" s="47">
        <f>IF(KOMatchRule=1,IFERROR(IF(AND($G44&lt;&gt;"",$H44&lt;&gt;"",Z44&lt;&gt;"",AA44&lt;&gt;""),IF(AND($G44=Z44,$H44=AA44),Quar1,IF(($G44-$H44)=(Z44-AA44),Quar2,IF(AND(($G44&gt;$H44),(Z44&gt;AA44)),Quar3,IF(AND(($H44&gt;$G44),(AA44&gt;Z44)),Quar3,0)))),0),0)+IFERROR(IF(KOPSO=1,IF(AND($J44&lt;&gt;"",$K44&lt;&gt;"",AC44&lt;&gt;"",AD44&lt;&gt;"",($G44-$H44)=(Z44-AA44)),IF(AND($J44=AC44,$K44=AD44),Pena1,IF(($J44-$K44)=(AC44-AD44),Pena2,IF(AND(($J44&gt;$K44),(AC44&gt;AD44)),Pena3,IF(AND(($J44&lt;$K44),(AD44&gt;AC44)),Pena3,0)))),0),0),0),IFERROR(IF(AND($F44=Y44,$I44=AB44,$G44&lt;&gt;"",$H44&lt;&gt;"",Z44&lt;&gt;"",AA44&lt;&gt;""),IF(AND($G44=Z44,$H44=AA44),Quar1,IF(($G44-$H44)=(Z44-AA44),Quar2,IF(AND(($G44&gt;$H44),(Z44&gt;AA44)),Quar3,IF(AND(($H44&gt;$G44),(AA44&gt;Z44)),Quar3,0)))),0),0)+IFERROR(IF(KOPSO=1,IF(AND($F44=Y44,$I44=AB44,$J44&lt;&gt;"",$K44&lt;&gt;"",AC44&lt;&gt;"",AD44&lt;&gt;"",($G44-$H44)=(Z44-AA44)),IF(AND($J44=AC44,$K44=AD44),Pena1,IF(($J44-$K44)=(AC44-AD44),Pena2,IF(AND(($J44&gt;$K44),(AC44&gt;AD44)),Pena3,IF(AND(($J44&lt;$K44),(AD44&gt;AC44)),Pena3,0)))),0),0),0))</f>
        <v>0</v>
      </c>
      <c r="AG44" s="47">
        <f t="shared" ref="AG44:AG50" si="137">IF(Z$31&lt;&gt;"",IF(KOMatchRule=0,IF(AND($G$31&lt;&gt;"",Y44=$F44,AB44=$I44),IF(OR(AND(($G44+$J44)&gt;($H44+$K44),(Z44+AC44)&gt;(AA44+AD44)),AND(($G44+$J44)&lt;($H44+$K44),(Z44+AC44)&lt;(AA44+AD44))),Bonu16+Bonu9,Bonu9),0),IF(OR(AND(($G44+$J44)&gt;($H44+$K44),(Z44+AC44)&gt;(AA44+AD44)),AND(($G44+$J44)&lt;($H44+$K44),(Z44+AC44)&lt;(AA44+AD44))),Bonu16,0))+IF(AE44&lt;&gt;"",IF(AND($F44=Y44,$I44=AB44,AE44=$L44),Bonu17,0),0),0)</f>
        <v>0</v>
      </c>
      <c r="AH44" s="42"/>
      <c r="AI44" s="53" t="str">
        <f t="shared" ref="AI44" ca="1" si="138">AJ36</f>
        <v>Switzerland</v>
      </c>
      <c r="AJ44" s="40" t="e">
        <f>IF(KOMatchRule=1,#REF!,AJ36)</f>
        <v>#REF!</v>
      </c>
      <c r="AK44" s="56"/>
      <c r="AL44" s="56"/>
      <c r="AM44" s="41" t="e">
        <f>IF(KOMatchRule=1,#REF!,AM37)</f>
        <v>#REF!</v>
      </c>
      <c r="AN44" s="57"/>
      <c r="AO44" s="57"/>
      <c r="AP44" s="22"/>
      <c r="AQ44" s="47">
        <f>IF(KOMatchRule=1,IFERROR(IF(AND($G44&lt;&gt;"",$H44&lt;&gt;"",AK44&lt;&gt;"",AL44&lt;&gt;""),IF(AND($G44=AK44,$H44=AL44),Quar1,IF(($G44-$H44)=(AK44-AL44),Quar2,IF(AND(($G44&gt;$H44),(AK44&gt;AL44)),Quar3,IF(AND(($H44&gt;$G44),(AL44&gt;AK44)),Quar3,0)))),0),0)+IFERROR(IF(KOPSO=1,IF(AND($J44&lt;&gt;"",$K44&lt;&gt;"",AN44&lt;&gt;"",AO44&lt;&gt;"",($G44-$H44)=(AK44-AL44)),IF(AND($J44=AN44,$K44=AO44),Pena1,IF(($J44-$K44)=(AN44-AO44),Pena2,IF(AND(($J44&gt;$K44),(AN44&gt;AO44)),Pena3,IF(AND(($J44&lt;$K44),(AO44&gt;AN44)),Pena3,0)))),0),0),0),IFERROR(IF(AND($F44=AJ44,$I44=AM44,$G44&lt;&gt;"",$H44&lt;&gt;"",AK44&lt;&gt;"",AL44&lt;&gt;""),IF(AND($G44=AK44,$H44=AL44),Quar1,IF(($G44-$H44)=(AK44-AL44),Quar2,IF(AND(($G44&gt;$H44),(AK44&gt;AL44)),Quar3,IF(AND(($H44&gt;$G44),(AL44&gt;AK44)),Quar3,0)))),0),0)+IFERROR(IF(KOPSO=1,IF(AND($F44=AJ44,$I44=AM44,$J44&lt;&gt;"",$K44&lt;&gt;"",AN44&lt;&gt;"",AO44&lt;&gt;"",($G44-$H44)=(AK44-AL44)),IF(AND($J44=AN44,$K44=AO44),Pena1,IF(($J44-$K44)=(AN44-AO44),Pena2,IF(AND(($J44&gt;$K44),(AN44&gt;AO44)),Pena3,IF(AND(($J44&lt;$K44),(AO44&gt;AN44)),Pena3,0)))),0),0),0))</f>
        <v>0</v>
      </c>
      <c r="AR44" s="47">
        <f t="shared" ref="AR44:AR50" si="139">IF(AK$31&lt;&gt;"",IF(KOMatchRule=0,IF(AND($G$31&lt;&gt;"",AJ44=$F44,AM44=$I44),IF(OR(AND(($G44+$J44)&gt;($H44+$K44),(AK44+AN44)&gt;(AL44+AO44)),AND(($G44+$J44)&lt;($H44+$K44),(AK44+AN44)&lt;(AL44+AO44))),Bonu16+Bonu9,Bonu9),0),IF(OR(AND(($G44+$J44)&gt;($H44+$K44),(AK44+AN44)&gt;(AL44+AO44)),AND(($G44+$J44)&lt;($H44+$K44),(AK44+AN44)&lt;(AL44+AO44))),Bonu16,0))+IF(AP44&lt;&gt;"",IF(AND($F44=AJ44,$I44=AM44,AP44=$L44),Bonu17,0),0),0)</f>
        <v>0</v>
      </c>
      <c r="AS44" s="42"/>
      <c r="AT44" s="53" t="str">
        <f t="shared" ref="AT44" ca="1" si="140">AU36</f>
        <v>Switzerland</v>
      </c>
      <c r="AU44" s="40" t="e">
        <f>IF(KOMatchRule=1,#REF!,AU36)</f>
        <v>#REF!</v>
      </c>
      <c r="AV44" s="56"/>
      <c r="AW44" s="56"/>
      <c r="AX44" s="41" t="e">
        <f>IF(KOMatchRule=1,#REF!,AX37)</f>
        <v>#REF!</v>
      </c>
      <c r="AY44" s="57"/>
      <c r="AZ44" s="57"/>
      <c r="BA44" s="22"/>
      <c r="BB44" s="47">
        <f>IF(KOMatchRule=1,IFERROR(IF(AND($G44&lt;&gt;"",$H44&lt;&gt;"",AV44&lt;&gt;"",AW44&lt;&gt;""),IF(AND($G44=AV44,$H44=AW44),Quar1,IF(($G44-$H44)=(AV44-AW44),Quar2,IF(AND(($G44&gt;$H44),(AV44&gt;AW44)),Quar3,IF(AND(($H44&gt;$G44),(AW44&gt;AV44)),Quar3,0)))),0),0)+IFERROR(IF(KOPSO=1,IF(AND($J44&lt;&gt;"",$K44&lt;&gt;"",AY44&lt;&gt;"",AZ44&lt;&gt;"",($G44-$H44)=(AV44-AW44)),IF(AND($J44=AY44,$K44=AZ44),Pena1,IF(($J44-$K44)=(AY44-AZ44),Pena2,IF(AND(($J44&gt;$K44),(AY44&gt;AZ44)),Pena3,IF(AND(($J44&lt;$K44),(AZ44&gt;AY44)),Pena3,0)))),0),0),0),IFERROR(IF(AND($F44=AU44,$I44=AX44,$G44&lt;&gt;"",$H44&lt;&gt;"",AV44&lt;&gt;"",AW44&lt;&gt;""),IF(AND($G44=AV44,$H44=AW44),Quar1,IF(($G44-$H44)=(AV44-AW44),Quar2,IF(AND(($G44&gt;$H44),(AV44&gt;AW44)),Quar3,IF(AND(($H44&gt;$G44),(AW44&gt;AV44)),Quar3,0)))),0),0)+IFERROR(IF(KOPSO=1,IF(AND($F44=AU44,$I44=AX44,$J44&lt;&gt;"",$K44&lt;&gt;"",AY44&lt;&gt;"",AZ44&lt;&gt;"",($G44-$H44)=(AV44-AW44)),IF(AND($J44=AY44,$K44=AZ44),Pena1,IF(($J44-$K44)=(AY44-AZ44),Pena2,IF(AND(($J44&gt;$K44),(AY44&gt;AZ44)),Pena3,IF(AND(($J44&lt;$K44),(AZ44&gt;AY44)),Pena3,0)))),0),0),0))</f>
        <v>0</v>
      </c>
      <c r="BC44" s="47">
        <f t="shared" ref="BC44:BC50" si="141">IF(AV$31&lt;&gt;"",IF(KOMatchRule=0,IF(AND($G$31&lt;&gt;"",AU44=$F44,AX44=$I44),IF(OR(AND(($G44+$J44)&gt;($H44+$K44),(AV44+AY44)&gt;(AW44+AZ44)),AND(($G44+$J44)&lt;($H44+$K44),(AV44+AY44)&lt;(AW44+AZ44))),Bonu16+Bonu9,Bonu9),0),IF(OR(AND(($G44+$J44)&gt;($H44+$K44),(AV44+AY44)&gt;(AW44+AZ44)),AND(($G44+$J44)&lt;($H44+$K44),(AV44+AY44)&lt;(AW44+AZ44))),Bonu16,0))+IF(BA44&lt;&gt;"",IF(AND($F44=AU44,$I44=AX44,BA44=$L44),Bonu17,0),0),0)</f>
        <v>0</v>
      </c>
      <c r="BD44" s="42"/>
      <c r="BE44" s="53" t="str">
        <f t="shared" ref="BE44" ca="1" si="142">BF36</f>
        <v>Switzerland</v>
      </c>
      <c r="BF44" s="40" t="e">
        <f>IF(KOMatchRule=1,#REF!,BF36)</f>
        <v>#REF!</v>
      </c>
      <c r="BG44" s="56"/>
      <c r="BH44" s="56"/>
      <c r="BI44" s="41" t="e">
        <f>IF(KOMatchRule=1,#REF!,BI37)</f>
        <v>#REF!</v>
      </c>
      <c r="BJ44" s="57"/>
      <c r="BK44" s="57"/>
      <c r="BL44" s="22"/>
      <c r="BM44" s="47">
        <f>IF(KOMatchRule=1,IFERROR(IF(AND($G44&lt;&gt;"",$H44&lt;&gt;"",BG44&lt;&gt;"",BH44&lt;&gt;""),IF(AND($G44=BG44,$H44=BH44),Quar1,IF(($G44-$H44)=(BG44-BH44),Quar2,IF(AND(($G44&gt;$H44),(BG44&gt;BH44)),Quar3,IF(AND(($H44&gt;$G44),(BH44&gt;BG44)),Quar3,0)))),0),0)+IFERROR(IF(KOPSO=1,IF(AND($J44&lt;&gt;"",$K44&lt;&gt;"",BJ44&lt;&gt;"",BK44&lt;&gt;"",($G44-$H44)=(BG44-BH44)),IF(AND($J44=BJ44,$K44=BK44),Pena1,IF(($J44-$K44)=(BJ44-BK44),Pena2,IF(AND(($J44&gt;$K44),(BJ44&gt;BK44)),Pena3,IF(AND(($J44&lt;$K44),(BK44&gt;BJ44)),Pena3,0)))),0),0),0),IFERROR(IF(AND($F44=BF44,$I44=BI44,$G44&lt;&gt;"",$H44&lt;&gt;"",BG44&lt;&gt;"",BH44&lt;&gt;""),IF(AND($G44=BG44,$H44=BH44),Quar1,IF(($G44-$H44)=(BG44-BH44),Quar2,IF(AND(($G44&gt;$H44),(BG44&gt;BH44)),Quar3,IF(AND(($H44&gt;$G44),(BH44&gt;BG44)),Quar3,0)))),0),0)+IFERROR(IF(KOPSO=1,IF(AND($F44=BF44,$I44=BI44,$J44&lt;&gt;"",$K44&lt;&gt;"",BJ44&lt;&gt;"",BK44&lt;&gt;"",($G44-$H44)=(BG44-BH44)),IF(AND($J44=BJ44,$K44=BK44),Pena1,IF(($J44-$K44)=(BJ44-BK44),Pena2,IF(AND(($J44&gt;$K44),(BJ44&gt;BK44)),Pena3,IF(AND(($J44&lt;$K44),(BK44&gt;BJ44)),Pena3,0)))),0),0),0))</f>
        <v>0</v>
      </c>
      <c r="BN44" s="47">
        <f t="shared" ref="BN44:BN50" si="143">IF(BG$31&lt;&gt;"",IF(KOMatchRule=0,IF(AND($G$31&lt;&gt;"",BF44=$F44,BI44=$I44),IF(OR(AND(($G44+$J44)&gt;($H44+$K44),(BG44+BJ44)&gt;(BH44+BK44)),AND(($G44+$J44)&lt;($H44+$K44),(BG44+BJ44)&lt;(BH44+BK44))),Bonu16+Bonu9,Bonu9),0),IF(OR(AND(($G44+$J44)&gt;($H44+$K44),(BG44+BJ44)&gt;(BH44+BK44)),AND(($G44+$J44)&lt;($H44+$K44),(BG44+BJ44)&lt;(BH44+BK44))),Bonu16,0))+IF(BL44&lt;&gt;"",IF(AND($F44=BF44,$I44=BI44,BL44=$L44),Bonu17,0),0),0)</f>
        <v>0</v>
      </c>
      <c r="BO44" s="42"/>
      <c r="BP44" s="53" t="str">
        <f t="shared" ref="BP44" ca="1" si="144">BQ36</f>
        <v>Switzerland</v>
      </c>
      <c r="BQ44" s="40" t="e">
        <f>IF(KOMatchRule=1,#REF!,BQ36)</f>
        <v>#REF!</v>
      </c>
      <c r="BR44" s="56"/>
      <c r="BS44" s="56"/>
      <c r="BT44" s="41" t="e">
        <f>IF(KOMatchRule=1,#REF!,BT37)</f>
        <v>#REF!</v>
      </c>
      <c r="BU44" s="57"/>
      <c r="BV44" s="57"/>
      <c r="BW44" s="22"/>
      <c r="BX44" s="47">
        <f>IF(KOMatchRule=1,IFERROR(IF(AND($G44&lt;&gt;"",$H44&lt;&gt;"",BR44&lt;&gt;"",BS44&lt;&gt;""),IF(AND($G44=BR44,$H44=BS44),Quar1,IF(($G44-$H44)=(BR44-BS44),Quar2,IF(AND(($G44&gt;$H44),(BR44&gt;BS44)),Quar3,IF(AND(($H44&gt;$G44),(BS44&gt;BR44)),Quar3,0)))),0),0)+IFERROR(IF(KOPSO=1,IF(AND($J44&lt;&gt;"",$K44&lt;&gt;"",BU44&lt;&gt;"",BV44&lt;&gt;"",($G44-$H44)=(BR44-BS44)),IF(AND($J44=BU44,$K44=BV44),Pena1,IF(($J44-$K44)=(BU44-BV44),Pena2,IF(AND(($J44&gt;$K44),(BU44&gt;BV44)),Pena3,IF(AND(($J44&lt;$K44),(BV44&gt;BU44)),Pena3,0)))),0),0),0),IFERROR(IF(AND($F44=BQ44,$I44=BT44,$G44&lt;&gt;"",$H44&lt;&gt;"",BR44&lt;&gt;"",BS44&lt;&gt;""),IF(AND($G44=BR44,$H44=BS44),Quar1,IF(($G44-$H44)=(BR44-BS44),Quar2,IF(AND(($G44&gt;$H44),(BR44&gt;BS44)),Quar3,IF(AND(($H44&gt;$G44),(BS44&gt;BR44)),Quar3,0)))),0),0)+IFERROR(IF(KOPSO=1,IF(AND($F44=BQ44,$I44=BT44,$J44&lt;&gt;"",$K44&lt;&gt;"",BU44&lt;&gt;"",BV44&lt;&gt;"",($G44-$H44)=(BR44-BS44)),IF(AND($J44=BU44,$K44=BV44),Pena1,IF(($J44-$K44)=(BU44-BV44),Pena2,IF(AND(($J44&gt;$K44),(BU44&gt;BV44)),Pena3,IF(AND(($J44&lt;$K44),(BV44&gt;BU44)),Pena3,0)))),0),0),0))</f>
        <v>0</v>
      </c>
      <c r="BY44" s="47">
        <f t="shared" ref="BY44:BY50" si="145">IF(BR$31&lt;&gt;"",IF(KOMatchRule=0,IF(AND($G$31&lt;&gt;"",BQ44=$F44,BT44=$I44),IF(OR(AND(($G44+$J44)&gt;($H44+$K44),(BR44+BU44)&gt;(BS44+BV44)),AND(($G44+$J44)&lt;($H44+$K44),(BR44+BU44)&lt;(BS44+BV44))),Bonu16+Bonu9,Bonu9),0),IF(OR(AND(($G44+$J44)&gt;($H44+$K44),(BR44+BU44)&gt;(BS44+BV44)),AND(($G44+$J44)&lt;($H44+$K44),(BR44+BU44)&lt;(BS44+BV44))),Bonu16,0))+IF(BW44&lt;&gt;"",IF(AND($F44=BQ44,$I44=BT44,BW44=$L44),Bonu17,0),0),0)</f>
        <v>0</v>
      </c>
      <c r="BZ44" s="42"/>
      <c r="CA44" s="53" t="str">
        <f t="shared" ref="CA44" ca="1" si="146">CB36</f>
        <v>Switzerland</v>
      </c>
      <c r="CB44" s="40" t="e">
        <f>IF(KOMatchRule=1,#REF!,CB36)</f>
        <v>#REF!</v>
      </c>
      <c r="CC44" s="56"/>
      <c r="CD44" s="56"/>
      <c r="CE44" s="41" t="e">
        <f>IF(KOMatchRule=1,#REF!,CE37)</f>
        <v>#REF!</v>
      </c>
      <c r="CF44" s="57"/>
      <c r="CG44" s="57"/>
      <c r="CH44" s="22"/>
      <c r="CI44" s="47">
        <f>IF(KOMatchRule=1,IFERROR(IF(AND($G44&lt;&gt;"",$H44&lt;&gt;"",CC44&lt;&gt;"",CD44&lt;&gt;""),IF(AND($G44=CC44,$H44=CD44),Quar1,IF(($G44-$H44)=(CC44-CD44),Quar2,IF(AND(($G44&gt;$H44),(CC44&gt;CD44)),Quar3,IF(AND(($H44&gt;$G44),(CD44&gt;CC44)),Quar3,0)))),0),0)+IFERROR(IF(KOPSO=1,IF(AND($J44&lt;&gt;"",$K44&lt;&gt;"",CF44&lt;&gt;"",CG44&lt;&gt;"",($G44-$H44)=(CC44-CD44)),IF(AND($J44=CF44,$K44=CG44),Pena1,IF(($J44-$K44)=(CF44-CG44),Pena2,IF(AND(($J44&gt;$K44),(CF44&gt;CG44)),Pena3,IF(AND(($J44&lt;$K44),(CG44&gt;CF44)),Pena3,0)))),0),0),0),IFERROR(IF(AND($F44=CB44,$I44=CE44,$G44&lt;&gt;"",$H44&lt;&gt;"",CC44&lt;&gt;"",CD44&lt;&gt;""),IF(AND($G44=CC44,$H44=CD44),Quar1,IF(($G44-$H44)=(CC44-CD44),Quar2,IF(AND(($G44&gt;$H44),(CC44&gt;CD44)),Quar3,IF(AND(($H44&gt;$G44),(CD44&gt;CC44)),Quar3,0)))),0),0)+IFERROR(IF(KOPSO=1,IF(AND($F44=CB44,$I44=CE44,$J44&lt;&gt;"",$K44&lt;&gt;"",CF44&lt;&gt;"",CG44&lt;&gt;"",($G44-$H44)=(CC44-CD44)),IF(AND($J44=CF44,$K44=CG44),Pena1,IF(($J44-$K44)=(CF44-CG44),Pena2,IF(AND(($J44&gt;$K44),(CF44&gt;CG44)),Pena3,IF(AND(($J44&lt;$K44),(CG44&gt;CF44)),Pena3,0)))),0),0),0))</f>
        <v>0</v>
      </c>
      <c r="CJ44" s="47">
        <f t="shared" ref="CJ44:CJ50" si="147">IF(CC$31&lt;&gt;"",IF(KOMatchRule=0,IF(AND($G$31&lt;&gt;"",CB44=$F44,CE44=$I44),IF(OR(AND(($G44+$J44)&gt;($H44+$K44),(CC44+CF44)&gt;(CD44+CG44)),AND(($G44+$J44)&lt;($H44+$K44),(CC44+CF44)&lt;(CD44+CG44))),Bonu16+Bonu9,Bonu9),0),IF(OR(AND(($G44+$J44)&gt;($H44+$K44),(CC44+CF44)&gt;(CD44+CG44)),AND(($G44+$J44)&lt;($H44+$K44),(CC44+CF44)&lt;(CD44+CG44))),Bonu16,0))+IF(CH44&lt;&gt;"",IF(AND($F44=CB44,$I44=CE44,CH44=$L44),Bonu17,0),0),0)</f>
        <v>0</v>
      </c>
      <c r="CK44" s="42"/>
      <c r="CL44" s="53" t="str">
        <f t="shared" ref="CL44" ca="1" si="148">CM36</f>
        <v>Switzerland</v>
      </c>
      <c r="CM44" s="40" t="e">
        <f>IF(KOMatchRule=1,#REF!,CM36)</f>
        <v>#REF!</v>
      </c>
      <c r="CN44" s="56"/>
      <c r="CO44" s="56"/>
      <c r="CP44" s="41" t="e">
        <f>IF(KOMatchRule=1,#REF!,CP37)</f>
        <v>#REF!</v>
      </c>
      <c r="CQ44" s="57"/>
      <c r="CR44" s="57"/>
      <c r="CS44" s="22"/>
      <c r="CT44" s="47">
        <f>IF(KOMatchRule=1,IFERROR(IF(AND($G44&lt;&gt;"",$H44&lt;&gt;"",CN44&lt;&gt;"",CO44&lt;&gt;""),IF(AND($G44=CN44,$H44=CO44),Quar1,IF(($G44-$H44)=(CN44-CO44),Quar2,IF(AND(($G44&gt;$H44),(CN44&gt;CO44)),Quar3,IF(AND(($H44&gt;$G44),(CO44&gt;CN44)),Quar3,0)))),0),0)+IFERROR(IF(KOPSO=1,IF(AND($J44&lt;&gt;"",$K44&lt;&gt;"",CQ44&lt;&gt;"",CR44&lt;&gt;"",($G44-$H44)=(CN44-CO44)),IF(AND($J44=CQ44,$K44=CR44),Pena1,IF(($J44-$K44)=(CQ44-CR44),Pena2,IF(AND(($J44&gt;$K44),(CQ44&gt;CR44)),Pena3,IF(AND(($J44&lt;$K44),(CR44&gt;CQ44)),Pena3,0)))),0),0),0),IFERROR(IF(AND($F44=CM44,$I44=CP44,$G44&lt;&gt;"",$H44&lt;&gt;"",CN44&lt;&gt;"",CO44&lt;&gt;""),IF(AND($G44=CN44,$H44=CO44),Quar1,IF(($G44-$H44)=(CN44-CO44),Quar2,IF(AND(($G44&gt;$H44),(CN44&gt;CO44)),Quar3,IF(AND(($H44&gt;$G44),(CO44&gt;CN44)),Quar3,0)))),0),0)+IFERROR(IF(KOPSO=1,IF(AND($F44=CM44,$I44=CP44,$J44&lt;&gt;"",$K44&lt;&gt;"",CQ44&lt;&gt;"",CR44&lt;&gt;"",($G44-$H44)=(CN44-CO44)),IF(AND($J44=CQ44,$K44=CR44),Pena1,IF(($J44-$K44)=(CQ44-CR44),Pena2,IF(AND(($J44&gt;$K44),(CQ44&gt;CR44)),Pena3,IF(AND(($J44&lt;$K44),(CR44&gt;CQ44)),Pena3,0)))),0),0),0))</f>
        <v>0</v>
      </c>
      <c r="CU44" s="47">
        <f t="shared" ref="CU44:CU50" si="149">IF(CN$31&lt;&gt;"",IF(KOMatchRule=0,IF(AND($G$31&lt;&gt;"",CM44=$F44,CP44=$I44),IF(OR(AND(($G44+$J44)&gt;($H44+$K44),(CN44+CQ44)&gt;(CO44+CR44)),AND(($G44+$J44)&lt;($H44+$K44),(CN44+CQ44)&lt;(CO44+CR44))),Bonu16+Bonu9,Bonu9),0),IF(OR(AND(($G44+$J44)&gt;($H44+$K44),(CN44+CQ44)&gt;(CO44+CR44)),AND(($G44+$J44)&lt;($H44+$K44),(CN44+CQ44)&lt;(CO44+CR44))),Bonu16,0))+IF(CS44&lt;&gt;"",IF(AND($F44=CM44,$I44=CP44,CS44=$L44),Bonu17,0),0),0)</f>
        <v>0</v>
      </c>
      <c r="CV44" s="42"/>
      <c r="CW44" s="53" t="str">
        <f t="shared" ref="CW44" ca="1" si="150">CX36</f>
        <v>Switzerland</v>
      </c>
      <c r="CX44" s="40" t="e">
        <f>IF(KOMatchRule=1,#REF!,CX36)</f>
        <v>#REF!</v>
      </c>
      <c r="CY44" s="56"/>
      <c r="CZ44" s="56"/>
      <c r="DA44" s="41" t="e">
        <f>IF(KOMatchRule=1,#REF!,DA37)</f>
        <v>#REF!</v>
      </c>
      <c r="DB44" s="57"/>
      <c r="DC44" s="57"/>
      <c r="DD44" s="22"/>
      <c r="DE44" s="47">
        <f>IF(KOMatchRule=1,IFERROR(IF(AND($G44&lt;&gt;"",$H44&lt;&gt;"",CY44&lt;&gt;"",CZ44&lt;&gt;""),IF(AND($G44=CY44,$H44=CZ44),Quar1,IF(($G44-$H44)=(CY44-CZ44),Quar2,IF(AND(($G44&gt;$H44),(CY44&gt;CZ44)),Quar3,IF(AND(($H44&gt;$G44),(CZ44&gt;CY44)),Quar3,0)))),0),0)+IFERROR(IF(KOPSO=1,IF(AND($J44&lt;&gt;"",$K44&lt;&gt;"",DB44&lt;&gt;"",DC44&lt;&gt;"",($G44-$H44)=(CY44-CZ44)),IF(AND($J44=DB44,$K44=DC44),Pena1,IF(($J44-$K44)=(DB44-DC44),Pena2,IF(AND(($J44&gt;$K44),(DB44&gt;DC44)),Pena3,IF(AND(($J44&lt;$K44),(DC44&gt;DB44)),Pena3,0)))),0),0),0),IFERROR(IF(AND($F44=CX44,$I44=DA44,$G44&lt;&gt;"",$H44&lt;&gt;"",CY44&lt;&gt;"",CZ44&lt;&gt;""),IF(AND($G44=CY44,$H44=CZ44),Quar1,IF(($G44-$H44)=(CY44-CZ44),Quar2,IF(AND(($G44&gt;$H44),(CY44&gt;CZ44)),Quar3,IF(AND(($H44&gt;$G44),(CZ44&gt;CY44)),Quar3,0)))),0),0)+IFERROR(IF(KOPSO=1,IF(AND($F44=CX44,$I44=DA44,$J44&lt;&gt;"",$K44&lt;&gt;"",DB44&lt;&gt;"",DC44&lt;&gt;"",($G44-$H44)=(CY44-CZ44)),IF(AND($J44=DB44,$K44=DC44),Pena1,IF(($J44-$K44)=(DB44-DC44),Pena2,IF(AND(($J44&gt;$K44),(DB44&gt;DC44)),Pena3,IF(AND(($J44&lt;$K44),(DC44&gt;DB44)),Pena3,0)))),0),0),0))</f>
        <v>0</v>
      </c>
      <c r="DF44" s="47">
        <f t="shared" ref="DF44:DF50" si="151">IF(CY$31&lt;&gt;"",IF(KOMatchRule=0,IF(AND($G$31&lt;&gt;"",CX44=$F44,DA44=$I44),IF(OR(AND(($G44+$J44)&gt;($H44+$K44),(CY44+DB44)&gt;(CZ44+DC44)),AND(($G44+$J44)&lt;($H44+$K44),(CY44+DB44)&lt;(CZ44+DC44))),Bonu16+Bonu9,Bonu9),0),IF(OR(AND(($G44+$J44)&gt;($H44+$K44),(CY44+DB44)&gt;(CZ44+DC44)),AND(($G44+$J44)&lt;($H44+$K44),(CY44+DB44)&lt;(CZ44+DC44))),Bonu16,0))+IF(DD44&lt;&gt;"",IF(AND($F44=CX44,$I44=DA44,DD44=$L44),Bonu17,0),0),0)</f>
        <v>0</v>
      </c>
      <c r="DG44" s="42"/>
      <c r="DH44" s="53" t="str">
        <f t="shared" ref="DH44" ca="1" si="152">DI36</f>
        <v>Switzerland</v>
      </c>
      <c r="DI44" s="40" t="e">
        <f>IF(KOMatchRule=1,#REF!,DI36)</f>
        <v>#REF!</v>
      </c>
      <c r="DJ44" s="56"/>
      <c r="DK44" s="56"/>
      <c r="DL44" s="41" t="e">
        <f>IF(KOMatchRule=1,#REF!,DL37)</f>
        <v>#REF!</v>
      </c>
      <c r="DM44" s="57"/>
      <c r="DN44" s="57"/>
      <c r="DO44" s="22"/>
      <c r="DP44" s="47">
        <f>IF(KOMatchRule=1,IFERROR(IF(AND($G44&lt;&gt;"",$H44&lt;&gt;"",DJ44&lt;&gt;"",DK44&lt;&gt;""),IF(AND($G44=DJ44,$H44=DK44),Quar1,IF(($G44-$H44)=(DJ44-DK44),Quar2,IF(AND(($G44&gt;$H44),(DJ44&gt;DK44)),Quar3,IF(AND(($H44&gt;$G44),(DK44&gt;DJ44)),Quar3,0)))),0),0)+IFERROR(IF(KOPSO=1,IF(AND($J44&lt;&gt;"",$K44&lt;&gt;"",DM44&lt;&gt;"",DN44&lt;&gt;"",($G44-$H44)=(DJ44-DK44)),IF(AND($J44=DM44,$K44=DN44),Pena1,IF(($J44-$K44)=(DM44-DN44),Pena2,IF(AND(($J44&gt;$K44),(DM44&gt;DN44)),Pena3,IF(AND(($J44&lt;$K44),(DN44&gt;DM44)),Pena3,0)))),0),0),0),IFERROR(IF(AND($F44=DI44,$I44=DL44,$G44&lt;&gt;"",$H44&lt;&gt;"",DJ44&lt;&gt;"",DK44&lt;&gt;""),IF(AND($G44=DJ44,$H44=DK44),Quar1,IF(($G44-$H44)=(DJ44-DK44),Quar2,IF(AND(($G44&gt;$H44),(DJ44&gt;DK44)),Quar3,IF(AND(($H44&gt;$G44),(DK44&gt;DJ44)),Quar3,0)))),0),0)+IFERROR(IF(KOPSO=1,IF(AND($F44=DI44,$I44=DL44,$J44&lt;&gt;"",$K44&lt;&gt;"",DM44&lt;&gt;"",DN44&lt;&gt;"",($G44-$H44)=(DJ44-DK44)),IF(AND($J44=DM44,$K44=DN44),Pena1,IF(($J44-$K44)=(DM44-DN44),Pena2,IF(AND(($J44&gt;$K44),(DM44&gt;DN44)),Pena3,IF(AND(($J44&lt;$K44),(DN44&gt;DM44)),Pena3,0)))),0),0),0))</f>
        <v>0</v>
      </c>
      <c r="DQ44" s="47">
        <f t="shared" ref="DQ44:DQ50" si="153">IF(DJ$31&lt;&gt;"",IF(KOMatchRule=0,IF(AND($G$31&lt;&gt;"",DI44=$F44,DL44=$I44),IF(OR(AND(($G44+$J44)&gt;($H44+$K44),(DJ44+DM44)&gt;(DK44+DN44)),AND(($G44+$J44)&lt;($H44+$K44),(DJ44+DM44)&lt;(DK44+DN44))),Bonu16+Bonu9,Bonu9),0),IF(OR(AND(($G44+$J44)&gt;($H44+$K44),(DJ44+DM44)&gt;(DK44+DN44)),AND(($G44+$J44)&lt;($H44+$K44),(DJ44+DM44)&lt;(DK44+DN44))),Bonu16,0))+IF(DO44&lt;&gt;"",IF(AND($F44=DI44,$I44=DL44,DO44=$L44),Bonu17,0),0),0)</f>
        <v>0</v>
      </c>
      <c r="DR44" s="42"/>
    </row>
    <row r="45" spans="1:122" x14ac:dyDescent="0.25">
      <c r="A45" s="53" t="e">
        <f t="shared" ref="A45:A50" si="154">IF(G45&lt;&gt;"",A44+1,A44)</f>
        <v>#REF!</v>
      </c>
      <c r="B45" s="321" t="str">
        <f>I37</f>
        <v>Portugal</v>
      </c>
      <c r="C45" s="239">
        <v>26</v>
      </c>
      <c r="D45" s="239" t="s">
        <v>56</v>
      </c>
      <c r="E45" s="240">
        <v>45842.875</v>
      </c>
      <c r="F45" s="241" t="str">
        <f>F38</f>
        <v>Germany</v>
      </c>
      <c r="G45" s="44"/>
      <c r="H45" s="44"/>
      <c r="I45" s="242" t="str">
        <f>I39</f>
        <v>Wales</v>
      </c>
      <c r="J45" s="248"/>
      <c r="K45" s="248"/>
      <c r="L45" s="245"/>
      <c r="M45" s="53" t="str">
        <f ca="1">N37</f>
        <v>Spain</v>
      </c>
      <c r="N45" s="40" t="e">
        <f>IF(KOMatchRule=1,#REF!,N38)</f>
        <v>#REF!</v>
      </c>
      <c r="O45" s="45"/>
      <c r="P45" s="45"/>
      <c r="Q45" s="41" t="e">
        <f>IF(KOMatchRule=1,#REF!,Q39)</f>
        <v>#REF!</v>
      </c>
      <c r="R45" s="57"/>
      <c r="S45" s="57"/>
      <c r="T45" s="22"/>
      <c r="U45" s="47">
        <f>IF(KOMatchRule=1,IFERROR(IF(AND($G45&lt;&gt;"",$H45&lt;&gt;"",O45&lt;&gt;"",P45&lt;&gt;""),IF(AND($G45=O45,$H45=P45),Quar1,IF(($G45-$H45)=(O45-P45),Quar2,IF(AND(($G45&gt;$H45),(O45&gt;P45)),Quar3,IF(AND(($H45&gt;$G45),(P45&gt;O45)),Quar3,0)))),0),0)+IFERROR(IF(KOPSO=1,IF(AND($J45&lt;&gt;"",$K45&lt;&gt;"",R45&lt;&gt;"",S45&lt;&gt;"",($G45-$H45)=(O45-P45)),IF(AND($J45=R45,$K45=S45),Pena1,IF(($J45-$K45)=(R45-S45),Pena2,IF(AND(($J45&gt;$K45),(R45&gt;S45)),Pena3,IF(AND(($J45&lt;$K45),(S45&gt;R45)),Pena3,0)))),0),0),0),IFERROR(IF(AND($F45=N45,$I45=Q45,$G45&lt;&gt;"",$H45&lt;&gt;"",O45&lt;&gt;"",P45&lt;&gt;""),IF(AND($G45=O45,$H45=P45),Quar1,IF(($G45-$H45)=(O45-P45),Quar2,IF(AND(($G45&gt;$H45),(O45&gt;P45)),Quar3,IF(AND(($H45&gt;$G45),(P45&gt;O45)),Quar3,0)))),0),0)+IFERROR(IF(KOPSO=1,IF(AND($F45=N45,$I45=Q45,$J45&lt;&gt;"",$K45&lt;&gt;"",R45&lt;&gt;"",S45&lt;&gt;"",($G45-$H45)=(O45-P45)),IF(AND($J45=R45,$K45=S45),Pena1,IF(($J45-$K45)=(R45-S45),Pena2,IF(AND(($J45&gt;$K45),(R45&gt;S45)),Pena3,IF(AND(($J45&lt;$K45),(S45&gt;R45)),Pena3,0)))),0),0),0))</f>
        <v>0</v>
      </c>
      <c r="V45" s="47">
        <f t="shared" si="135"/>
        <v>0</v>
      </c>
      <c r="W45" s="42"/>
      <c r="X45" s="53" t="str">
        <f t="shared" ref="X45" ca="1" si="155">Y37</f>
        <v>Spain</v>
      </c>
      <c r="Y45" s="40" t="e">
        <f>IF(KOMatchRule=1,#REF!,Y38)</f>
        <v>#REF!</v>
      </c>
      <c r="Z45" s="45"/>
      <c r="AA45" s="45"/>
      <c r="AB45" s="41" t="e">
        <f>IF(KOMatchRule=1,#REF!,AB39)</f>
        <v>#REF!</v>
      </c>
      <c r="AC45" s="57"/>
      <c r="AD45" s="57"/>
      <c r="AE45" s="22"/>
      <c r="AF45" s="47">
        <f>IF(KOMatchRule=1,IFERROR(IF(AND($G45&lt;&gt;"",$H45&lt;&gt;"",Z45&lt;&gt;"",AA45&lt;&gt;""),IF(AND($G45=Z45,$H45=AA45),Quar1,IF(($G45-$H45)=(Z45-AA45),Quar2,IF(AND(($G45&gt;$H45),(Z45&gt;AA45)),Quar3,IF(AND(($H45&gt;$G45),(AA45&gt;Z45)),Quar3,0)))),0),0)+IFERROR(IF(KOPSO=1,IF(AND($J45&lt;&gt;"",$K45&lt;&gt;"",AC45&lt;&gt;"",AD45&lt;&gt;"",($G45-$H45)=(Z45-AA45)),IF(AND($J45=AC45,$K45=AD45),Pena1,IF(($J45-$K45)=(AC45-AD45),Pena2,IF(AND(($J45&gt;$K45),(AC45&gt;AD45)),Pena3,IF(AND(($J45&lt;$K45),(AD45&gt;AC45)),Pena3,0)))),0),0),0),IFERROR(IF(AND($F45=Y45,$I45=AB45,$G45&lt;&gt;"",$H45&lt;&gt;"",Z45&lt;&gt;"",AA45&lt;&gt;""),IF(AND($G45=Z45,$H45=AA45),Quar1,IF(($G45-$H45)=(Z45-AA45),Quar2,IF(AND(($G45&gt;$H45),(Z45&gt;AA45)),Quar3,IF(AND(($H45&gt;$G45),(AA45&gt;Z45)),Quar3,0)))),0),0)+IFERROR(IF(KOPSO=1,IF(AND($F45=Y45,$I45=AB45,$J45&lt;&gt;"",$K45&lt;&gt;"",AC45&lt;&gt;"",AD45&lt;&gt;"",($G45-$H45)=(Z45-AA45)),IF(AND($J45=AC45,$K45=AD45),Pena1,IF(($J45-$K45)=(AC45-AD45),Pena2,IF(AND(($J45&gt;$K45),(AC45&gt;AD45)),Pena3,IF(AND(($J45&lt;$K45),(AD45&gt;AC45)),Pena3,0)))),0),0),0))</f>
        <v>0</v>
      </c>
      <c r="AG45" s="47">
        <f t="shared" si="137"/>
        <v>0</v>
      </c>
      <c r="AH45" s="42"/>
      <c r="AI45" s="53" t="str">
        <f t="shared" ref="AI45" ca="1" si="156">AJ37</f>
        <v>Spain</v>
      </c>
      <c r="AJ45" s="40" t="e">
        <f>IF(KOMatchRule=1,#REF!,AJ38)</f>
        <v>#REF!</v>
      </c>
      <c r="AK45" s="45"/>
      <c r="AL45" s="45"/>
      <c r="AM45" s="41" t="e">
        <f>IF(KOMatchRule=1,#REF!,AM39)</f>
        <v>#REF!</v>
      </c>
      <c r="AN45" s="57"/>
      <c r="AO45" s="57"/>
      <c r="AP45" s="22"/>
      <c r="AQ45" s="47">
        <f>IF(KOMatchRule=1,IFERROR(IF(AND($G45&lt;&gt;"",$H45&lt;&gt;"",AK45&lt;&gt;"",AL45&lt;&gt;""),IF(AND($G45=AK45,$H45=AL45),Quar1,IF(($G45-$H45)=(AK45-AL45),Quar2,IF(AND(($G45&gt;$H45),(AK45&gt;AL45)),Quar3,IF(AND(($H45&gt;$G45),(AL45&gt;AK45)),Quar3,0)))),0),0)+IFERROR(IF(KOPSO=1,IF(AND($J45&lt;&gt;"",$K45&lt;&gt;"",AN45&lt;&gt;"",AO45&lt;&gt;"",($G45-$H45)=(AK45-AL45)),IF(AND($J45=AN45,$K45=AO45),Pena1,IF(($J45-$K45)=(AN45-AO45),Pena2,IF(AND(($J45&gt;$K45),(AN45&gt;AO45)),Pena3,IF(AND(($J45&lt;$K45),(AO45&gt;AN45)),Pena3,0)))),0),0),0),IFERROR(IF(AND($F45=AJ45,$I45=AM45,$G45&lt;&gt;"",$H45&lt;&gt;"",AK45&lt;&gt;"",AL45&lt;&gt;""),IF(AND($G45=AK45,$H45=AL45),Quar1,IF(($G45-$H45)=(AK45-AL45),Quar2,IF(AND(($G45&gt;$H45),(AK45&gt;AL45)),Quar3,IF(AND(($H45&gt;$G45),(AL45&gt;AK45)),Quar3,0)))),0),0)+IFERROR(IF(KOPSO=1,IF(AND($F45=AJ45,$I45=AM45,$J45&lt;&gt;"",$K45&lt;&gt;"",AN45&lt;&gt;"",AO45&lt;&gt;"",($G45-$H45)=(AK45-AL45)),IF(AND($J45=AN45,$K45=AO45),Pena1,IF(($J45-$K45)=(AN45-AO45),Pena2,IF(AND(($J45&gt;$K45),(AN45&gt;AO45)),Pena3,IF(AND(($J45&lt;$K45),(AO45&gt;AN45)),Pena3,0)))),0),0),0))</f>
        <v>0</v>
      </c>
      <c r="AR45" s="47">
        <f t="shared" si="139"/>
        <v>0</v>
      </c>
      <c r="AS45" s="42"/>
      <c r="AT45" s="53" t="str">
        <f t="shared" ref="AT45" ca="1" si="157">AU37</f>
        <v>Spain</v>
      </c>
      <c r="AU45" s="40" t="e">
        <f>IF(KOMatchRule=1,#REF!,AU38)</f>
        <v>#REF!</v>
      </c>
      <c r="AV45" s="45"/>
      <c r="AW45" s="45"/>
      <c r="AX45" s="41" t="e">
        <f>IF(KOMatchRule=1,#REF!,AX39)</f>
        <v>#REF!</v>
      </c>
      <c r="AY45" s="57"/>
      <c r="AZ45" s="57"/>
      <c r="BA45" s="22"/>
      <c r="BB45" s="47">
        <f>IF(KOMatchRule=1,IFERROR(IF(AND($G45&lt;&gt;"",$H45&lt;&gt;"",AV45&lt;&gt;"",AW45&lt;&gt;""),IF(AND($G45=AV45,$H45=AW45),Quar1,IF(($G45-$H45)=(AV45-AW45),Quar2,IF(AND(($G45&gt;$H45),(AV45&gt;AW45)),Quar3,IF(AND(($H45&gt;$G45),(AW45&gt;AV45)),Quar3,0)))),0),0)+IFERROR(IF(KOPSO=1,IF(AND($J45&lt;&gt;"",$K45&lt;&gt;"",AY45&lt;&gt;"",AZ45&lt;&gt;"",($G45-$H45)=(AV45-AW45)),IF(AND($J45=AY45,$K45=AZ45),Pena1,IF(($J45-$K45)=(AY45-AZ45),Pena2,IF(AND(($J45&gt;$K45),(AY45&gt;AZ45)),Pena3,IF(AND(($J45&lt;$K45),(AZ45&gt;AY45)),Pena3,0)))),0),0),0),IFERROR(IF(AND($F45=AU45,$I45=AX45,$G45&lt;&gt;"",$H45&lt;&gt;"",AV45&lt;&gt;"",AW45&lt;&gt;""),IF(AND($G45=AV45,$H45=AW45),Quar1,IF(($G45-$H45)=(AV45-AW45),Quar2,IF(AND(($G45&gt;$H45),(AV45&gt;AW45)),Quar3,IF(AND(($H45&gt;$G45),(AW45&gt;AV45)),Quar3,0)))),0),0)+IFERROR(IF(KOPSO=1,IF(AND($F45=AU45,$I45=AX45,$J45&lt;&gt;"",$K45&lt;&gt;"",AY45&lt;&gt;"",AZ45&lt;&gt;"",($G45-$H45)=(AV45-AW45)),IF(AND($J45=AY45,$K45=AZ45),Pena1,IF(($J45-$K45)=(AY45-AZ45),Pena2,IF(AND(($J45&gt;$K45),(AY45&gt;AZ45)),Pena3,IF(AND(($J45&lt;$K45),(AZ45&gt;AY45)),Pena3,0)))),0),0),0))</f>
        <v>0</v>
      </c>
      <c r="BC45" s="47">
        <f t="shared" si="141"/>
        <v>0</v>
      </c>
      <c r="BD45" s="42"/>
      <c r="BE45" s="53" t="str">
        <f t="shared" ref="BE45" ca="1" si="158">BF37</f>
        <v>Spain</v>
      </c>
      <c r="BF45" s="40" t="e">
        <f>IF(KOMatchRule=1,#REF!,BF38)</f>
        <v>#REF!</v>
      </c>
      <c r="BG45" s="45"/>
      <c r="BH45" s="45"/>
      <c r="BI45" s="41" t="e">
        <f>IF(KOMatchRule=1,#REF!,BI39)</f>
        <v>#REF!</v>
      </c>
      <c r="BJ45" s="57"/>
      <c r="BK45" s="57"/>
      <c r="BL45" s="22"/>
      <c r="BM45" s="47">
        <f>IF(KOMatchRule=1,IFERROR(IF(AND($G45&lt;&gt;"",$H45&lt;&gt;"",BG45&lt;&gt;"",BH45&lt;&gt;""),IF(AND($G45=BG45,$H45=BH45),Quar1,IF(($G45-$H45)=(BG45-BH45),Quar2,IF(AND(($G45&gt;$H45),(BG45&gt;BH45)),Quar3,IF(AND(($H45&gt;$G45),(BH45&gt;BG45)),Quar3,0)))),0),0)+IFERROR(IF(KOPSO=1,IF(AND($J45&lt;&gt;"",$K45&lt;&gt;"",BJ45&lt;&gt;"",BK45&lt;&gt;"",($G45-$H45)=(BG45-BH45)),IF(AND($J45=BJ45,$K45=BK45),Pena1,IF(($J45-$K45)=(BJ45-BK45),Pena2,IF(AND(($J45&gt;$K45),(BJ45&gt;BK45)),Pena3,IF(AND(($J45&lt;$K45),(BK45&gt;BJ45)),Pena3,0)))),0),0),0),IFERROR(IF(AND($F45=BF45,$I45=BI45,$G45&lt;&gt;"",$H45&lt;&gt;"",BG45&lt;&gt;"",BH45&lt;&gt;""),IF(AND($G45=BG45,$H45=BH45),Quar1,IF(($G45-$H45)=(BG45-BH45),Quar2,IF(AND(($G45&gt;$H45),(BG45&gt;BH45)),Quar3,IF(AND(($H45&gt;$G45),(BH45&gt;BG45)),Quar3,0)))),0),0)+IFERROR(IF(KOPSO=1,IF(AND($F45=BF45,$I45=BI45,$J45&lt;&gt;"",$K45&lt;&gt;"",BJ45&lt;&gt;"",BK45&lt;&gt;"",($G45-$H45)=(BG45-BH45)),IF(AND($J45=BJ45,$K45=BK45),Pena1,IF(($J45-$K45)=(BJ45-BK45),Pena2,IF(AND(($J45&gt;$K45),(BJ45&gt;BK45)),Pena3,IF(AND(($J45&lt;$K45),(BK45&gt;BJ45)),Pena3,0)))),0),0),0))</f>
        <v>0</v>
      </c>
      <c r="BN45" s="47">
        <f t="shared" si="143"/>
        <v>0</v>
      </c>
      <c r="BO45" s="42"/>
      <c r="BP45" s="53" t="str">
        <f t="shared" ref="BP45" ca="1" si="159">BQ37</f>
        <v>Spain</v>
      </c>
      <c r="BQ45" s="40" t="e">
        <f>IF(KOMatchRule=1,#REF!,BQ38)</f>
        <v>#REF!</v>
      </c>
      <c r="BR45" s="45"/>
      <c r="BS45" s="45"/>
      <c r="BT45" s="41" t="e">
        <f>IF(KOMatchRule=1,#REF!,BT39)</f>
        <v>#REF!</v>
      </c>
      <c r="BU45" s="57"/>
      <c r="BV45" s="57"/>
      <c r="BW45" s="22"/>
      <c r="BX45" s="47">
        <f>IF(KOMatchRule=1,IFERROR(IF(AND($G45&lt;&gt;"",$H45&lt;&gt;"",BR45&lt;&gt;"",BS45&lt;&gt;""),IF(AND($G45=BR45,$H45=BS45),Quar1,IF(($G45-$H45)=(BR45-BS45),Quar2,IF(AND(($G45&gt;$H45),(BR45&gt;BS45)),Quar3,IF(AND(($H45&gt;$G45),(BS45&gt;BR45)),Quar3,0)))),0),0)+IFERROR(IF(KOPSO=1,IF(AND($J45&lt;&gt;"",$K45&lt;&gt;"",BU45&lt;&gt;"",BV45&lt;&gt;"",($G45-$H45)=(BR45-BS45)),IF(AND($J45=BU45,$K45=BV45),Pena1,IF(($J45-$K45)=(BU45-BV45),Pena2,IF(AND(($J45&gt;$K45),(BU45&gt;BV45)),Pena3,IF(AND(($J45&lt;$K45),(BV45&gt;BU45)),Pena3,0)))),0),0),0),IFERROR(IF(AND($F45=BQ45,$I45=BT45,$G45&lt;&gt;"",$H45&lt;&gt;"",BR45&lt;&gt;"",BS45&lt;&gt;""),IF(AND($G45=BR45,$H45=BS45),Quar1,IF(($G45-$H45)=(BR45-BS45),Quar2,IF(AND(($G45&gt;$H45),(BR45&gt;BS45)),Quar3,IF(AND(($H45&gt;$G45),(BS45&gt;BR45)),Quar3,0)))),0),0)+IFERROR(IF(KOPSO=1,IF(AND($F45=BQ45,$I45=BT45,$J45&lt;&gt;"",$K45&lt;&gt;"",BU45&lt;&gt;"",BV45&lt;&gt;"",($G45-$H45)=(BR45-BS45)),IF(AND($J45=BU45,$K45=BV45),Pena1,IF(($J45-$K45)=(BU45-BV45),Pena2,IF(AND(($J45&gt;$K45),(BU45&gt;BV45)),Pena3,IF(AND(($J45&lt;$K45),(BV45&gt;BU45)),Pena3,0)))),0),0),0))</f>
        <v>0</v>
      </c>
      <c r="BY45" s="47">
        <f t="shared" si="145"/>
        <v>0</v>
      </c>
      <c r="BZ45" s="42"/>
      <c r="CA45" s="53" t="str">
        <f t="shared" ref="CA45" ca="1" si="160">CB37</f>
        <v>Spain</v>
      </c>
      <c r="CB45" s="40" t="e">
        <f>IF(KOMatchRule=1,#REF!,CB38)</f>
        <v>#REF!</v>
      </c>
      <c r="CC45" s="45"/>
      <c r="CD45" s="45"/>
      <c r="CE45" s="41" t="e">
        <f>IF(KOMatchRule=1,#REF!,CE39)</f>
        <v>#REF!</v>
      </c>
      <c r="CF45" s="57"/>
      <c r="CG45" s="57"/>
      <c r="CH45" s="22"/>
      <c r="CI45" s="47">
        <f>IF(KOMatchRule=1,IFERROR(IF(AND($G45&lt;&gt;"",$H45&lt;&gt;"",CC45&lt;&gt;"",CD45&lt;&gt;""),IF(AND($G45=CC45,$H45=CD45),Quar1,IF(($G45-$H45)=(CC45-CD45),Quar2,IF(AND(($G45&gt;$H45),(CC45&gt;CD45)),Quar3,IF(AND(($H45&gt;$G45),(CD45&gt;CC45)),Quar3,0)))),0),0)+IFERROR(IF(KOPSO=1,IF(AND($J45&lt;&gt;"",$K45&lt;&gt;"",CF45&lt;&gt;"",CG45&lt;&gt;"",($G45-$H45)=(CC45-CD45)),IF(AND($J45=CF45,$K45=CG45),Pena1,IF(($J45-$K45)=(CF45-CG45),Pena2,IF(AND(($J45&gt;$K45),(CF45&gt;CG45)),Pena3,IF(AND(($J45&lt;$K45),(CG45&gt;CF45)),Pena3,0)))),0),0),0),IFERROR(IF(AND($F45=CB45,$I45=CE45,$G45&lt;&gt;"",$H45&lt;&gt;"",CC45&lt;&gt;"",CD45&lt;&gt;""),IF(AND($G45=CC45,$H45=CD45),Quar1,IF(($G45-$H45)=(CC45-CD45),Quar2,IF(AND(($G45&gt;$H45),(CC45&gt;CD45)),Quar3,IF(AND(($H45&gt;$G45),(CD45&gt;CC45)),Quar3,0)))),0),0)+IFERROR(IF(KOPSO=1,IF(AND($F45=CB45,$I45=CE45,$J45&lt;&gt;"",$K45&lt;&gt;"",CF45&lt;&gt;"",CG45&lt;&gt;"",($G45-$H45)=(CC45-CD45)),IF(AND($J45=CF45,$K45=CG45),Pena1,IF(($J45-$K45)=(CF45-CG45),Pena2,IF(AND(($J45&gt;$K45),(CF45&gt;CG45)),Pena3,IF(AND(($J45&lt;$K45),(CG45&gt;CF45)),Pena3,0)))),0),0),0))</f>
        <v>0</v>
      </c>
      <c r="CJ45" s="47">
        <f t="shared" si="147"/>
        <v>0</v>
      </c>
      <c r="CK45" s="42"/>
      <c r="CL45" s="53" t="str">
        <f t="shared" ref="CL45" ca="1" si="161">CM37</f>
        <v>Spain</v>
      </c>
      <c r="CM45" s="40" t="e">
        <f>IF(KOMatchRule=1,#REF!,CM38)</f>
        <v>#REF!</v>
      </c>
      <c r="CN45" s="45"/>
      <c r="CO45" s="45"/>
      <c r="CP45" s="41" t="e">
        <f>IF(KOMatchRule=1,#REF!,CP39)</f>
        <v>#REF!</v>
      </c>
      <c r="CQ45" s="57"/>
      <c r="CR45" s="57"/>
      <c r="CS45" s="22"/>
      <c r="CT45" s="47">
        <f>IF(KOMatchRule=1,IFERROR(IF(AND($G45&lt;&gt;"",$H45&lt;&gt;"",CN45&lt;&gt;"",CO45&lt;&gt;""),IF(AND($G45=CN45,$H45=CO45),Quar1,IF(($G45-$H45)=(CN45-CO45),Quar2,IF(AND(($G45&gt;$H45),(CN45&gt;CO45)),Quar3,IF(AND(($H45&gt;$G45),(CO45&gt;CN45)),Quar3,0)))),0),0)+IFERROR(IF(KOPSO=1,IF(AND($J45&lt;&gt;"",$K45&lt;&gt;"",CQ45&lt;&gt;"",CR45&lt;&gt;"",($G45-$H45)=(CN45-CO45)),IF(AND($J45=CQ45,$K45=CR45),Pena1,IF(($J45-$K45)=(CQ45-CR45),Pena2,IF(AND(($J45&gt;$K45),(CQ45&gt;CR45)),Pena3,IF(AND(($J45&lt;$K45),(CR45&gt;CQ45)),Pena3,0)))),0),0),0),IFERROR(IF(AND($F45=CM45,$I45=CP45,$G45&lt;&gt;"",$H45&lt;&gt;"",CN45&lt;&gt;"",CO45&lt;&gt;""),IF(AND($G45=CN45,$H45=CO45),Quar1,IF(($G45-$H45)=(CN45-CO45),Quar2,IF(AND(($G45&gt;$H45),(CN45&gt;CO45)),Quar3,IF(AND(($H45&gt;$G45),(CO45&gt;CN45)),Quar3,0)))),0),0)+IFERROR(IF(KOPSO=1,IF(AND($F45=CM45,$I45=CP45,$J45&lt;&gt;"",$K45&lt;&gt;"",CQ45&lt;&gt;"",CR45&lt;&gt;"",($G45-$H45)=(CN45-CO45)),IF(AND($J45=CQ45,$K45=CR45),Pena1,IF(($J45-$K45)=(CQ45-CR45),Pena2,IF(AND(($J45&gt;$K45),(CQ45&gt;CR45)),Pena3,IF(AND(($J45&lt;$K45),(CR45&gt;CQ45)),Pena3,0)))),0),0),0))</f>
        <v>0</v>
      </c>
      <c r="CU45" s="47">
        <f t="shared" si="149"/>
        <v>0</v>
      </c>
      <c r="CV45" s="42"/>
      <c r="CW45" s="53" t="str">
        <f t="shared" ref="CW45" ca="1" si="162">CX37</f>
        <v>Spain</v>
      </c>
      <c r="CX45" s="40" t="e">
        <f>IF(KOMatchRule=1,#REF!,CX38)</f>
        <v>#REF!</v>
      </c>
      <c r="CY45" s="45"/>
      <c r="CZ45" s="45"/>
      <c r="DA45" s="41" t="e">
        <f>IF(KOMatchRule=1,#REF!,DA39)</f>
        <v>#REF!</v>
      </c>
      <c r="DB45" s="57"/>
      <c r="DC45" s="57"/>
      <c r="DD45" s="22"/>
      <c r="DE45" s="47">
        <f>IF(KOMatchRule=1,IFERROR(IF(AND($G45&lt;&gt;"",$H45&lt;&gt;"",CY45&lt;&gt;"",CZ45&lt;&gt;""),IF(AND($G45=CY45,$H45=CZ45),Quar1,IF(($G45-$H45)=(CY45-CZ45),Quar2,IF(AND(($G45&gt;$H45),(CY45&gt;CZ45)),Quar3,IF(AND(($H45&gt;$G45),(CZ45&gt;CY45)),Quar3,0)))),0),0)+IFERROR(IF(KOPSO=1,IF(AND($J45&lt;&gt;"",$K45&lt;&gt;"",DB45&lt;&gt;"",DC45&lt;&gt;"",($G45-$H45)=(CY45-CZ45)),IF(AND($J45=DB45,$K45=DC45),Pena1,IF(($J45-$K45)=(DB45-DC45),Pena2,IF(AND(($J45&gt;$K45),(DB45&gt;DC45)),Pena3,IF(AND(($J45&lt;$K45),(DC45&gt;DB45)),Pena3,0)))),0),0),0),IFERROR(IF(AND($F45=CX45,$I45=DA45,$G45&lt;&gt;"",$H45&lt;&gt;"",CY45&lt;&gt;"",CZ45&lt;&gt;""),IF(AND($G45=CY45,$H45=CZ45),Quar1,IF(($G45-$H45)=(CY45-CZ45),Quar2,IF(AND(($G45&gt;$H45),(CY45&gt;CZ45)),Quar3,IF(AND(($H45&gt;$G45),(CZ45&gt;CY45)),Quar3,0)))),0),0)+IFERROR(IF(KOPSO=1,IF(AND($F45=CX45,$I45=DA45,$J45&lt;&gt;"",$K45&lt;&gt;"",DB45&lt;&gt;"",DC45&lt;&gt;"",($G45-$H45)=(CY45-CZ45)),IF(AND($J45=DB45,$K45=DC45),Pena1,IF(($J45-$K45)=(DB45-DC45),Pena2,IF(AND(($J45&gt;$K45),(DB45&gt;DC45)),Pena3,IF(AND(($J45&lt;$K45),(DC45&gt;DB45)),Pena3,0)))),0),0),0))</f>
        <v>0</v>
      </c>
      <c r="DF45" s="47">
        <f t="shared" si="151"/>
        <v>0</v>
      </c>
      <c r="DG45" s="42"/>
      <c r="DH45" s="53" t="str">
        <f t="shared" ref="DH45" ca="1" si="163">DI37</f>
        <v>Spain</v>
      </c>
      <c r="DI45" s="40" t="e">
        <f>IF(KOMatchRule=1,#REF!,DI38)</f>
        <v>#REF!</v>
      </c>
      <c r="DJ45" s="45"/>
      <c r="DK45" s="45"/>
      <c r="DL45" s="41" t="e">
        <f>IF(KOMatchRule=1,#REF!,DL39)</f>
        <v>#REF!</v>
      </c>
      <c r="DM45" s="57"/>
      <c r="DN45" s="57"/>
      <c r="DO45" s="22"/>
      <c r="DP45" s="47">
        <f>IF(KOMatchRule=1,IFERROR(IF(AND($G45&lt;&gt;"",$H45&lt;&gt;"",DJ45&lt;&gt;"",DK45&lt;&gt;""),IF(AND($G45=DJ45,$H45=DK45),Quar1,IF(($G45-$H45)=(DJ45-DK45),Quar2,IF(AND(($G45&gt;$H45),(DJ45&gt;DK45)),Quar3,IF(AND(($H45&gt;$G45),(DK45&gt;DJ45)),Quar3,0)))),0),0)+IFERROR(IF(KOPSO=1,IF(AND($J45&lt;&gt;"",$K45&lt;&gt;"",DM45&lt;&gt;"",DN45&lt;&gt;"",($G45-$H45)=(DJ45-DK45)),IF(AND($J45=DM45,$K45=DN45),Pena1,IF(($J45-$K45)=(DM45-DN45),Pena2,IF(AND(($J45&gt;$K45),(DM45&gt;DN45)),Pena3,IF(AND(($J45&lt;$K45),(DN45&gt;DM45)),Pena3,0)))),0),0),0),IFERROR(IF(AND($F45=DI45,$I45=DL45,$G45&lt;&gt;"",$H45&lt;&gt;"",DJ45&lt;&gt;"",DK45&lt;&gt;""),IF(AND($G45=DJ45,$H45=DK45),Quar1,IF(($G45-$H45)=(DJ45-DK45),Quar2,IF(AND(($G45&gt;$H45),(DJ45&gt;DK45)),Quar3,IF(AND(($H45&gt;$G45),(DK45&gt;DJ45)),Quar3,0)))),0),0)+IFERROR(IF(KOPSO=1,IF(AND($F45=DI45,$I45=DL45,$J45&lt;&gt;"",$K45&lt;&gt;"",DM45&lt;&gt;"",DN45&lt;&gt;"",($G45-$H45)=(DJ45-DK45)),IF(AND($J45=DM45,$K45=DN45),Pena1,IF(($J45-$K45)=(DM45-DN45),Pena2,IF(AND(($J45&gt;$K45),(DM45&gt;DN45)),Pena3,IF(AND(($J45&lt;$K45),(DN45&gt;DM45)),Pena3,0)))),0),0),0))</f>
        <v>0</v>
      </c>
      <c r="DQ45" s="47">
        <f t="shared" si="153"/>
        <v>0</v>
      </c>
      <c r="DR45" s="42"/>
    </row>
    <row r="46" spans="1:122" x14ac:dyDescent="0.25">
      <c r="A46" s="53" t="e">
        <f t="shared" si="154"/>
        <v>#REF!</v>
      </c>
      <c r="B46" s="321" t="str">
        <f>I38</f>
        <v>Sweden</v>
      </c>
      <c r="C46" s="239">
        <v>27</v>
      </c>
      <c r="D46" s="239" t="s">
        <v>56</v>
      </c>
      <c r="E46" s="240">
        <v>45843.5</v>
      </c>
      <c r="F46" s="241" t="str">
        <f>F37</f>
        <v>Spain</v>
      </c>
      <c r="G46" s="44"/>
      <c r="H46" s="44"/>
      <c r="I46" s="242" t="str">
        <f>I36</f>
        <v>Norway</v>
      </c>
      <c r="J46" s="248"/>
      <c r="K46" s="248"/>
      <c r="L46" s="245"/>
      <c r="M46" s="53" t="str">
        <f ca="1">N38</f>
        <v>Germany</v>
      </c>
      <c r="N46" s="40" t="e">
        <f>IF(KOMatchRule=1,#REF!,N37)</f>
        <v>#REF!</v>
      </c>
      <c r="O46" s="45"/>
      <c r="P46" s="45"/>
      <c r="Q46" s="41" t="e">
        <f>IF(KOMatchRule=1,#REF!,Q36)</f>
        <v>#REF!</v>
      </c>
      <c r="R46" s="57"/>
      <c r="S46" s="57"/>
      <c r="T46" s="22"/>
      <c r="U46" s="47">
        <f>IF(KOMatchRule=1,IFERROR(IF(AND($G46&lt;&gt;"",$H46&lt;&gt;"",O46&lt;&gt;"",P46&lt;&gt;""),IF(AND($G46=O46,$H46=P46),Quar1,IF(($G46-$H46)=(O46-P46),Quar2,IF(AND(($G46&gt;$H46),(O46&gt;P46)),Quar3,IF(AND(($H46&gt;$G46),(P46&gt;O46)),Quar3,0)))),0),0)+IFERROR(IF(KOPSO=1,IF(AND($J46&lt;&gt;"",$K46&lt;&gt;"",R46&lt;&gt;"",S46&lt;&gt;"",($G46-$H46)=(O46-P46)),IF(AND($J46=R46,$K46=S46),Pena1,IF(($J46-$K46)=(R46-S46),Pena2,IF(AND(($J46&gt;$K46),(R46&gt;S46)),Pena3,IF(AND(($J46&lt;$K46),(S46&gt;R46)),Pena3,0)))),0),0),0),IFERROR(IF(AND($F46=N46,$I46=Q46,$G46&lt;&gt;"",$H46&lt;&gt;"",O46&lt;&gt;"",P46&lt;&gt;""),IF(AND($G46=O46,$H46=P46),Quar1,IF(($G46-$H46)=(O46-P46),Quar2,IF(AND(($G46&gt;$H46),(O46&gt;P46)),Quar3,IF(AND(($H46&gt;$G46),(P46&gt;O46)),Quar3,0)))),0),0)+IFERROR(IF(KOPSO=1,IF(AND($F46=N46,$I46=Q46,$J46&lt;&gt;"",$K46&lt;&gt;"",R46&lt;&gt;"",S46&lt;&gt;"",($G46-$H46)=(O46-P46)),IF(AND($J46=R46,$K46=S46),Pena1,IF(($J46-$K46)=(R46-S46),Pena2,IF(AND(($J46&gt;$K46),(R46&gt;S46)),Pena3,IF(AND(($J46&lt;$K46),(S46&gt;R46)),Pena3,0)))),0),0),0))</f>
        <v>0</v>
      </c>
      <c r="V46" s="47">
        <f t="shared" si="135"/>
        <v>0</v>
      </c>
      <c r="W46" s="42"/>
      <c r="X46" s="53" t="str">
        <f t="shared" ref="X46" ca="1" si="164">Y38</f>
        <v>Germany</v>
      </c>
      <c r="Y46" s="40" t="e">
        <f>IF(KOMatchRule=1,#REF!,Y37)</f>
        <v>#REF!</v>
      </c>
      <c r="Z46" s="45"/>
      <c r="AA46" s="45"/>
      <c r="AB46" s="41" t="e">
        <f>IF(KOMatchRule=1,#REF!,AB36)</f>
        <v>#REF!</v>
      </c>
      <c r="AC46" s="57"/>
      <c r="AD46" s="57"/>
      <c r="AE46" s="22"/>
      <c r="AF46" s="47">
        <f>IF(KOMatchRule=1,IFERROR(IF(AND($G46&lt;&gt;"",$H46&lt;&gt;"",Z46&lt;&gt;"",AA46&lt;&gt;""),IF(AND($G46=Z46,$H46=AA46),Quar1,IF(($G46-$H46)=(Z46-AA46),Quar2,IF(AND(($G46&gt;$H46),(Z46&gt;AA46)),Quar3,IF(AND(($H46&gt;$G46),(AA46&gt;Z46)),Quar3,0)))),0),0)+IFERROR(IF(KOPSO=1,IF(AND($J46&lt;&gt;"",$K46&lt;&gt;"",AC46&lt;&gt;"",AD46&lt;&gt;"",($G46-$H46)=(Z46-AA46)),IF(AND($J46=AC46,$K46=AD46),Pena1,IF(($J46-$K46)=(AC46-AD46),Pena2,IF(AND(($J46&gt;$K46),(AC46&gt;AD46)),Pena3,IF(AND(($J46&lt;$K46),(AD46&gt;AC46)),Pena3,0)))),0),0),0),IFERROR(IF(AND($F46=Y46,$I46=AB46,$G46&lt;&gt;"",$H46&lt;&gt;"",Z46&lt;&gt;"",AA46&lt;&gt;""),IF(AND($G46=Z46,$H46=AA46),Quar1,IF(($G46-$H46)=(Z46-AA46),Quar2,IF(AND(($G46&gt;$H46),(Z46&gt;AA46)),Quar3,IF(AND(($H46&gt;$G46),(AA46&gt;Z46)),Quar3,0)))),0),0)+IFERROR(IF(KOPSO=1,IF(AND($F46=Y46,$I46=AB46,$J46&lt;&gt;"",$K46&lt;&gt;"",AC46&lt;&gt;"",AD46&lt;&gt;"",($G46-$H46)=(Z46-AA46)),IF(AND($J46=AC46,$K46=AD46),Pena1,IF(($J46-$K46)=(AC46-AD46),Pena2,IF(AND(($J46&gt;$K46),(AC46&gt;AD46)),Pena3,IF(AND(($J46&lt;$K46),(AD46&gt;AC46)),Pena3,0)))),0),0),0))</f>
        <v>0</v>
      </c>
      <c r="AG46" s="47">
        <f t="shared" si="137"/>
        <v>0</v>
      </c>
      <c r="AH46" s="42"/>
      <c r="AI46" s="53" t="str">
        <f t="shared" ref="AI46" ca="1" si="165">AJ38</f>
        <v>Germany</v>
      </c>
      <c r="AJ46" s="40" t="e">
        <f>IF(KOMatchRule=1,#REF!,AJ37)</f>
        <v>#REF!</v>
      </c>
      <c r="AK46" s="45"/>
      <c r="AL46" s="45"/>
      <c r="AM46" s="41" t="e">
        <f>IF(KOMatchRule=1,#REF!,AM36)</f>
        <v>#REF!</v>
      </c>
      <c r="AN46" s="57"/>
      <c r="AO46" s="57"/>
      <c r="AP46" s="22"/>
      <c r="AQ46" s="47">
        <f>IF(KOMatchRule=1,IFERROR(IF(AND($G46&lt;&gt;"",$H46&lt;&gt;"",AK46&lt;&gt;"",AL46&lt;&gt;""),IF(AND($G46=AK46,$H46=AL46),Quar1,IF(($G46-$H46)=(AK46-AL46),Quar2,IF(AND(($G46&gt;$H46),(AK46&gt;AL46)),Quar3,IF(AND(($H46&gt;$G46),(AL46&gt;AK46)),Quar3,0)))),0),0)+IFERROR(IF(KOPSO=1,IF(AND($J46&lt;&gt;"",$K46&lt;&gt;"",AN46&lt;&gt;"",AO46&lt;&gt;"",($G46-$H46)=(AK46-AL46)),IF(AND($J46=AN46,$K46=AO46),Pena1,IF(($J46-$K46)=(AN46-AO46),Pena2,IF(AND(($J46&gt;$K46),(AN46&gt;AO46)),Pena3,IF(AND(($J46&lt;$K46),(AO46&gt;AN46)),Pena3,0)))),0),0),0),IFERROR(IF(AND($F46=AJ46,$I46=AM46,$G46&lt;&gt;"",$H46&lt;&gt;"",AK46&lt;&gt;"",AL46&lt;&gt;""),IF(AND($G46=AK46,$H46=AL46),Quar1,IF(($G46-$H46)=(AK46-AL46),Quar2,IF(AND(($G46&gt;$H46),(AK46&gt;AL46)),Quar3,IF(AND(($H46&gt;$G46),(AL46&gt;AK46)),Quar3,0)))),0),0)+IFERROR(IF(KOPSO=1,IF(AND($F46=AJ46,$I46=AM46,$J46&lt;&gt;"",$K46&lt;&gt;"",AN46&lt;&gt;"",AO46&lt;&gt;"",($G46-$H46)=(AK46-AL46)),IF(AND($J46=AN46,$K46=AO46),Pena1,IF(($J46-$K46)=(AN46-AO46),Pena2,IF(AND(($J46&gt;$K46),(AN46&gt;AO46)),Pena3,IF(AND(($J46&lt;$K46),(AO46&gt;AN46)),Pena3,0)))),0),0),0))</f>
        <v>0</v>
      </c>
      <c r="AR46" s="47">
        <f t="shared" si="139"/>
        <v>0</v>
      </c>
      <c r="AS46" s="42"/>
      <c r="AT46" s="53" t="str">
        <f t="shared" ref="AT46" ca="1" si="166">AU38</f>
        <v>Germany</v>
      </c>
      <c r="AU46" s="40" t="e">
        <f>IF(KOMatchRule=1,#REF!,AU37)</f>
        <v>#REF!</v>
      </c>
      <c r="AV46" s="45"/>
      <c r="AW46" s="45"/>
      <c r="AX46" s="41" t="e">
        <f>IF(KOMatchRule=1,#REF!,AX36)</f>
        <v>#REF!</v>
      </c>
      <c r="AY46" s="57"/>
      <c r="AZ46" s="57"/>
      <c r="BA46" s="22"/>
      <c r="BB46" s="47">
        <f>IF(KOMatchRule=1,IFERROR(IF(AND($G46&lt;&gt;"",$H46&lt;&gt;"",AV46&lt;&gt;"",AW46&lt;&gt;""),IF(AND($G46=AV46,$H46=AW46),Quar1,IF(($G46-$H46)=(AV46-AW46),Quar2,IF(AND(($G46&gt;$H46),(AV46&gt;AW46)),Quar3,IF(AND(($H46&gt;$G46),(AW46&gt;AV46)),Quar3,0)))),0),0)+IFERROR(IF(KOPSO=1,IF(AND($J46&lt;&gt;"",$K46&lt;&gt;"",AY46&lt;&gt;"",AZ46&lt;&gt;"",($G46-$H46)=(AV46-AW46)),IF(AND($J46=AY46,$K46=AZ46),Pena1,IF(($J46-$K46)=(AY46-AZ46),Pena2,IF(AND(($J46&gt;$K46),(AY46&gt;AZ46)),Pena3,IF(AND(($J46&lt;$K46),(AZ46&gt;AY46)),Pena3,0)))),0),0),0),IFERROR(IF(AND($F46=AU46,$I46=AX46,$G46&lt;&gt;"",$H46&lt;&gt;"",AV46&lt;&gt;"",AW46&lt;&gt;""),IF(AND($G46=AV46,$H46=AW46),Quar1,IF(($G46-$H46)=(AV46-AW46),Quar2,IF(AND(($G46&gt;$H46),(AV46&gt;AW46)),Quar3,IF(AND(($H46&gt;$G46),(AW46&gt;AV46)),Quar3,0)))),0),0)+IFERROR(IF(KOPSO=1,IF(AND($F46=AU46,$I46=AX46,$J46&lt;&gt;"",$K46&lt;&gt;"",AY46&lt;&gt;"",AZ46&lt;&gt;"",($G46-$H46)=(AV46-AW46)),IF(AND($J46=AY46,$K46=AZ46),Pena1,IF(($J46-$K46)=(AY46-AZ46),Pena2,IF(AND(($J46&gt;$K46),(AY46&gt;AZ46)),Pena3,IF(AND(($J46&lt;$K46),(AZ46&gt;AY46)),Pena3,0)))),0),0),0))</f>
        <v>0</v>
      </c>
      <c r="BC46" s="47">
        <f t="shared" si="141"/>
        <v>0</v>
      </c>
      <c r="BD46" s="42"/>
      <c r="BE46" s="53" t="str">
        <f t="shared" ref="BE46" ca="1" si="167">BF38</f>
        <v>Germany</v>
      </c>
      <c r="BF46" s="40" t="e">
        <f>IF(KOMatchRule=1,#REF!,BF37)</f>
        <v>#REF!</v>
      </c>
      <c r="BG46" s="45"/>
      <c r="BH46" s="45"/>
      <c r="BI46" s="41" t="e">
        <f>IF(KOMatchRule=1,#REF!,BI36)</f>
        <v>#REF!</v>
      </c>
      <c r="BJ46" s="57"/>
      <c r="BK46" s="57"/>
      <c r="BL46" s="22"/>
      <c r="BM46" s="47">
        <f>IF(KOMatchRule=1,IFERROR(IF(AND($G46&lt;&gt;"",$H46&lt;&gt;"",BG46&lt;&gt;"",BH46&lt;&gt;""),IF(AND($G46=BG46,$H46=BH46),Quar1,IF(($G46-$H46)=(BG46-BH46),Quar2,IF(AND(($G46&gt;$H46),(BG46&gt;BH46)),Quar3,IF(AND(($H46&gt;$G46),(BH46&gt;BG46)),Quar3,0)))),0),0)+IFERROR(IF(KOPSO=1,IF(AND($J46&lt;&gt;"",$K46&lt;&gt;"",BJ46&lt;&gt;"",BK46&lt;&gt;"",($G46-$H46)=(BG46-BH46)),IF(AND($J46=BJ46,$K46=BK46),Pena1,IF(($J46-$K46)=(BJ46-BK46),Pena2,IF(AND(($J46&gt;$K46),(BJ46&gt;BK46)),Pena3,IF(AND(($J46&lt;$K46),(BK46&gt;BJ46)),Pena3,0)))),0),0),0),IFERROR(IF(AND($F46=BF46,$I46=BI46,$G46&lt;&gt;"",$H46&lt;&gt;"",BG46&lt;&gt;"",BH46&lt;&gt;""),IF(AND($G46=BG46,$H46=BH46),Quar1,IF(($G46-$H46)=(BG46-BH46),Quar2,IF(AND(($G46&gt;$H46),(BG46&gt;BH46)),Quar3,IF(AND(($H46&gt;$G46),(BH46&gt;BG46)),Quar3,0)))),0),0)+IFERROR(IF(KOPSO=1,IF(AND($F46=BF46,$I46=BI46,$J46&lt;&gt;"",$K46&lt;&gt;"",BJ46&lt;&gt;"",BK46&lt;&gt;"",($G46-$H46)=(BG46-BH46)),IF(AND($J46=BJ46,$K46=BK46),Pena1,IF(($J46-$K46)=(BJ46-BK46),Pena2,IF(AND(($J46&gt;$K46),(BJ46&gt;BK46)),Pena3,IF(AND(($J46&lt;$K46),(BK46&gt;BJ46)),Pena3,0)))),0),0),0))</f>
        <v>0</v>
      </c>
      <c r="BN46" s="47">
        <f t="shared" si="143"/>
        <v>0</v>
      </c>
      <c r="BO46" s="42"/>
      <c r="BP46" s="53" t="str">
        <f t="shared" ref="BP46" ca="1" si="168">BQ38</f>
        <v>Germany</v>
      </c>
      <c r="BQ46" s="40" t="e">
        <f>IF(KOMatchRule=1,#REF!,BQ37)</f>
        <v>#REF!</v>
      </c>
      <c r="BR46" s="45"/>
      <c r="BS46" s="45"/>
      <c r="BT46" s="41" t="e">
        <f>IF(KOMatchRule=1,#REF!,BT36)</f>
        <v>#REF!</v>
      </c>
      <c r="BU46" s="57"/>
      <c r="BV46" s="57"/>
      <c r="BW46" s="22"/>
      <c r="BX46" s="47">
        <f>IF(KOMatchRule=1,IFERROR(IF(AND($G46&lt;&gt;"",$H46&lt;&gt;"",BR46&lt;&gt;"",BS46&lt;&gt;""),IF(AND($G46=BR46,$H46=BS46),Quar1,IF(($G46-$H46)=(BR46-BS46),Quar2,IF(AND(($G46&gt;$H46),(BR46&gt;BS46)),Quar3,IF(AND(($H46&gt;$G46),(BS46&gt;BR46)),Quar3,0)))),0),0)+IFERROR(IF(KOPSO=1,IF(AND($J46&lt;&gt;"",$K46&lt;&gt;"",BU46&lt;&gt;"",BV46&lt;&gt;"",($G46-$H46)=(BR46-BS46)),IF(AND($J46=BU46,$K46=BV46),Pena1,IF(($J46-$K46)=(BU46-BV46),Pena2,IF(AND(($J46&gt;$K46),(BU46&gt;BV46)),Pena3,IF(AND(($J46&lt;$K46),(BV46&gt;BU46)),Pena3,0)))),0),0),0),IFERROR(IF(AND($F46=BQ46,$I46=BT46,$G46&lt;&gt;"",$H46&lt;&gt;"",BR46&lt;&gt;"",BS46&lt;&gt;""),IF(AND($G46=BR46,$H46=BS46),Quar1,IF(($G46-$H46)=(BR46-BS46),Quar2,IF(AND(($G46&gt;$H46),(BR46&gt;BS46)),Quar3,IF(AND(($H46&gt;$G46),(BS46&gt;BR46)),Quar3,0)))),0),0)+IFERROR(IF(KOPSO=1,IF(AND($F46=BQ46,$I46=BT46,$J46&lt;&gt;"",$K46&lt;&gt;"",BU46&lt;&gt;"",BV46&lt;&gt;"",($G46-$H46)=(BR46-BS46)),IF(AND($J46=BU46,$K46=BV46),Pena1,IF(($J46-$K46)=(BU46-BV46),Pena2,IF(AND(($J46&gt;$K46),(BU46&gt;BV46)),Pena3,IF(AND(($J46&lt;$K46),(BV46&gt;BU46)),Pena3,0)))),0),0),0))</f>
        <v>0</v>
      </c>
      <c r="BY46" s="47">
        <f t="shared" si="145"/>
        <v>0</v>
      </c>
      <c r="BZ46" s="42"/>
      <c r="CA46" s="53" t="str">
        <f t="shared" ref="CA46" ca="1" si="169">CB38</f>
        <v>Germany</v>
      </c>
      <c r="CB46" s="40" t="e">
        <f>IF(KOMatchRule=1,#REF!,CB37)</f>
        <v>#REF!</v>
      </c>
      <c r="CC46" s="45"/>
      <c r="CD46" s="45"/>
      <c r="CE46" s="41" t="e">
        <f>IF(KOMatchRule=1,#REF!,CE36)</f>
        <v>#REF!</v>
      </c>
      <c r="CF46" s="57"/>
      <c r="CG46" s="57"/>
      <c r="CH46" s="22"/>
      <c r="CI46" s="47">
        <f>IF(KOMatchRule=1,IFERROR(IF(AND($G46&lt;&gt;"",$H46&lt;&gt;"",CC46&lt;&gt;"",CD46&lt;&gt;""),IF(AND($G46=CC46,$H46=CD46),Quar1,IF(($G46-$H46)=(CC46-CD46),Quar2,IF(AND(($G46&gt;$H46),(CC46&gt;CD46)),Quar3,IF(AND(($H46&gt;$G46),(CD46&gt;CC46)),Quar3,0)))),0),0)+IFERROR(IF(KOPSO=1,IF(AND($J46&lt;&gt;"",$K46&lt;&gt;"",CF46&lt;&gt;"",CG46&lt;&gt;"",($G46-$H46)=(CC46-CD46)),IF(AND($J46=CF46,$K46=CG46),Pena1,IF(($J46-$K46)=(CF46-CG46),Pena2,IF(AND(($J46&gt;$K46),(CF46&gt;CG46)),Pena3,IF(AND(($J46&lt;$K46),(CG46&gt;CF46)),Pena3,0)))),0),0),0),IFERROR(IF(AND($F46=CB46,$I46=CE46,$G46&lt;&gt;"",$H46&lt;&gt;"",CC46&lt;&gt;"",CD46&lt;&gt;""),IF(AND($G46=CC46,$H46=CD46),Quar1,IF(($G46-$H46)=(CC46-CD46),Quar2,IF(AND(($G46&gt;$H46),(CC46&gt;CD46)),Quar3,IF(AND(($H46&gt;$G46),(CD46&gt;CC46)),Quar3,0)))),0),0)+IFERROR(IF(KOPSO=1,IF(AND($F46=CB46,$I46=CE46,$J46&lt;&gt;"",$K46&lt;&gt;"",CF46&lt;&gt;"",CG46&lt;&gt;"",($G46-$H46)=(CC46-CD46)),IF(AND($J46=CF46,$K46=CG46),Pena1,IF(($J46-$K46)=(CF46-CG46),Pena2,IF(AND(($J46&gt;$K46),(CF46&gt;CG46)),Pena3,IF(AND(($J46&lt;$K46),(CG46&gt;CF46)),Pena3,0)))),0),0),0))</f>
        <v>0</v>
      </c>
      <c r="CJ46" s="47">
        <f t="shared" si="147"/>
        <v>0</v>
      </c>
      <c r="CK46" s="42"/>
      <c r="CL46" s="53" t="str">
        <f t="shared" ref="CL46" ca="1" si="170">CM38</f>
        <v>Germany</v>
      </c>
      <c r="CM46" s="40" t="e">
        <f>IF(KOMatchRule=1,#REF!,CM37)</f>
        <v>#REF!</v>
      </c>
      <c r="CN46" s="45"/>
      <c r="CO46" s="45"/>
      <c r="CP46" s="41" t="e">
        <f>IF(KOMatchRule=1,#REF!,CP36)</f>
        <v>#REF!</v>
      </c>
      <c r="CQ46" s="57"/>
      <c r="CR46" s="57"/>
      <c r="CS46" s="22"/>
      <c r="CT46" s="47">
        <f>IF(KOMatchRule=1,IFERROR(IF(AND($G46&lt;&gt;"",$H46&lt;&gt;"",CN46&lt;&gt;"",CO46&lt;&gt;""),IF(AND($G46=CN46,$H46=CO46),Quar1,IF(($G46-$H46)=(CN46-CO46),Quar2,IF(AND(($G46&gt;$H46),(CN46&gt;CO46)),Quar3,IF(AND(($H46&gt;$G46),(CO46&gt;CN46)),Quar3,0)))),0),0)+IFERROR(IF(KOPSO=1,IF(AND($J46&lt;&gt;"",$K46&lt;&gt;"",CQ46&lt;&gt;"",CR46&lt;&gt;"",($G46-$H46)=(CN46-CO46)),IF(AND($J46=CQ46,$K46=CR46),Pena1,IF(($J46-$K46)=(CQ46-CR46),Pena2,IF(AND(($J46&gt;$K46),(CQ46&gt;CR46)),Pena3,IF(AND(($J46&lt;$K46),(CR46&gt;CQ46)),Pena3,0)))),0),0),0),IFERROR(IF(AND($F46=CM46,$I46=CP46,$G46&lt;&gt;"",$H46&lt;&gt;"",CN46&lt;&gt;"",CO46&lt;&gt;""),IF(AND($G46=CN46,$H46=CO46),Quar1,IF(($G46-$H46)=(CN46-CO46),Quar2,IF(AND(($G46&gt;$H46),(CN46&gt;CO46)),Quar3,IF(AND(($H46&gt;$G46),(CO46&gt;CN46)),Quar3,0)))),0),0)+IFERROR(IF(KOPSO=1,IF(AND($F46=CM46,$I46=CP46,$J46&lt;&gt;"",$K46&lt;&gt;"",CQ46&lt;&gt;"",CR46&lt;&gt;"",($G46-$H46)=(CN46-CO46)),IF(AND($J46=CQ46,$K46=CR46),Pena1,IF(($J46-$K46)=(CQ46-CR46),Pena2,IF(AND(($J46&gt;$K46),(CQ46&gt;CR46)),Pena3,IF(AND(($J46&lt;$K46),(CR46&gt;CQ46)),Pena3,0)))),0),0),0))</f>
        <v>0</v>
      </c>
      <c r="CU46" s="47">
        <f t="shared" si="149"/>
        <v>0</v>
      </c>
      <c r="CV46" s="42"/>
      <c r="CW46" s="53" t="str">
        <f t="shared" ref="CW46" ca="1" si="171">CX38</f>
        <v>Germany</v>
      </c>
      <c r="CX46" s="40" t="e">
        <f>IF(KOMatchRule=1,#REF!,CX37)</f>
        <v>#REF!</v>
      </c>
      <c r="CY46" s="45"/>
      <c r="CZ46" s="45"/>
      <c r="DA46" s="41" t="e">
        <f>IF(KOMatchRule=1,#REF!,DA36)</f>
        <v>#REF!</v>
      </c>
      <c r="DB46" s="57"/>
      <c r="DC46" s="57"/>
      <c r="DD46" s="22"/>
      <c r="DE46" s="47">
        <f>IF(KOMatchRule=1,IFERROR(IF(AND($G46&lt;&gt;"",$H46&lt;&gt;"",CY46&lt;&gt;"",CZ46&lt;&gt;""),IF(AND($G46=CY46,$H46=CZ46),Quar1,IF(($G46-$H46)=(CY46-CZ46),Quar2,IF(AND(($G46&gt;$H46),(CY46&gt;CZ46)),Quar3,IF(AND(($H46&gt;$G46),(CZ46&gt;CY46)),Quar3,0)))),0),0)+IFERROR(IF(KOPSO=1,IF(AND($J46&lt;&gt;"",$K46&lt;&gt;"",DB46&lt;&gt;"",DC46&lt;&gt;"",($G46-$H46)=(CY46-CZ46)),IF(AND($J46=DB46,$K46=DC46),Pena1,IF(($J46-$K46)=(DB46-DC46),Pena2,IF(AND(($J46&gt;$K46),(DB46&gt;DC46)),Pena3,IF(AND(($J46&lt;$K46),(DC46&gt;DB46)),Pena3,0)))),0),0),0),IFERROR(IF(AND($F46=CX46,$I46=DA46,$G46&lt;&gt;"",$H46&lt;&gt;"",CY46&lt;&gt;"",CZ46&lt;&gt;""),IF(AND($G46=CY46,$H46=CZ46),Quar1,IF(($G46-$H46)=(CY46-CZ46),Quar2,IF(AND(($G46&gt;$H46),(CY46&gt;CZ46)),Quar3,IF(AND(($H46&gt;$G46),(CZ46&gt;CY46)),Quar3,0)))),0),0)+IFERROR(IF(KOPSO=1,IF(AND($F46=CX46,$I46=DA46,$J46&lt;&gt;"",$K46&lt;&gt;"",DB46&lt;&gt;"",DC46&lt;&gt;"",($G46-$H46)=(CY46-CZ46)),IF(AND($J46=DB46,$K46=DC46),Pena1,IF(($J46-$K46)=(DB46-DC46),Pena2,IF(AND(($J46&gt;$K46),(DB46&gt;DC46)),Pena3,IF(AND(($J46&lt;$K46),(DC46&gt;DB46)),Pena3,0)))),0),0),0))</f>
        <v>0</v>
      </c>
      <c r="DF46" s="47">
        <f t="shared" si="151"/>
        <v>0</v>
      </c>
      <c r="DG46" s="42"/>
      <c r="DH46" s="53" t="str">
        <f t="shared" ref="DH46" ca="1" si="172">DI38</f>
        <v>Germany</v>
      </c>
      <c r="DI46" s="40" t="e">
        <f>IF(KOMatchRule=1,#REF!,DI37)</f>
        <v>#REF!</v>
      </c>
      <c r="DJ46" s="45"/>
      <c r="DK46" s="45"/>
      <c r="DL46" s="41" t="e">
        <f>IF(KOMatchRule=1,#REF!,DL36)</f>
        <v>#REF!</v>
      </c>
      <c r="DM46" s="57"/>
      <c r="DN46" s="57"/>
      <c r="DO46" s="22"/>
      <c r="DP46" s="47">
        <f>IF(KOMatchRule=1,IFERROR(IF(AND($G46&lt;&gt;"",$H46&lt;&gt;"",DJ46&lt;&gt;"",DK46&lt;&gt;""),IF(AND($G46=DJ46,$H46=DK46),Quar1,IF(($G46-$H46)=(DJ46-DK46),Quar2,IF(AND(($G46&gt;$H46),(DJ46&gt;DK46)),Quar3,IF(AND(($H46&gt;$G46),(DK46&gt;DJ46)),Quar3,0)))),0),0)+IFERROR(IF(KOPSO=1,IF(AND($J46&lt;&gt;"",$K46&lt;&gt;"",DM46&lt;&gt;"",DN46&lt;&gt;"",($G46-$H46)=(DJ46-DK46)),IF(AND($J46=DM46,$K46=DN46),Pena1,IF(($J46-$K46)=(DM46-DN46),Pena2,IF(AND(($J46&gt;$K46),(DM46&gt;DN46)),Pena3,IF(AND(($J46&lt;$K46),(DN46&gt;DM46)),Pena3,0)))),0),0),0),IFERROR(IF(AND($F46=DI46,$I46=DL46,$G46&lt;&gt;"",$H46&lt;&gt;"",DJ46&lt;&gt;"",DK46&lt;&gt;""),IF(AND($G46=DJ46,$H46=DK46),Quar1,IF(($G46-$H46)=(DJ46-DK46),Quar2,IF(AND(($G46&gt;$H46),(DJ46&gt;DK46)),Quar3,IF(AND(($H46&gt;$G46),(DK46&gt;DJ46)),Quar3,0)))),0),0)+IFERROR(IF(KOPSO=1,IF(AND($F46=DI46,$I46=DL46,$J46&lt;&gt;"",$K46&lt;&gt;"",DM46&lt;&gt;"",DN46&lt;&gt;"",($G46-$H46)=(DJ46-DK46)),IF(AND($J46=DM46,$K46=DN46),Pena1,IF(($J46-$K46)=(DM46-DN46),Pena2,IF(AND(($J46&gt;$K46),(DM46&gt;DN46)),Pena3,IF(AND(($J46&lt;$K46),(DN46&gt;DM46)),Pena3,0)))),0),0),0))</f>
        <v>0</v>
      </c>
      <c r="DQ46" s="47">
        <f t="shared" si="153"/>
        <v>0</v>
      </c>
      <c r="DR46" s="42"/>
    </row>
    <row r="47" spans="1:122" x14ac:dyDescent="0.25">
      <c r="A47" s="53" t="e">
        <f t="shared" si="154"/>
        <v>#REF!</v>
      </c>
      <c r="B47" s="321" t="str">
        <f>I39</f>
        <v>Wales</v>
      </c>
      <c r="C47" s="239">
        <v>28</v>
      </c>
      <c r="D47" s="249" t="s">
        <v>56</v>
      </c>
      <c r="E47" s="250">
        <v>45843.666666666664</v>
      </c>
      <c r="F47" s="251" t="str">
        <f>F39</f>
        <v>France</v>
      </c>
      <c r="G47" s="44"/>
      <c r="H47" s="44"/>
      <c r="I47" s="252" t="str">
        <f>I38</f>
        <v>Sweden</v>
      </c>
      <c r="J47" s="248"/>
      <c r="K47" s="248"/>
      <c r="L47" s="245"/>
      <c r="M47" s="53" t="str">
        <f ca="1">N39</f>
        <v>France</v>
      </c>
      <c r="N47" s="54" t="e">
        <f>IF(KOMatchRule=1,#REF!,N39)</f>
        <v>#REF!</v>
      </c>
      <c r="O47" s="45"/>
      <c r="P47" s="45"/>
      <c r="Q47" s="55" t="e">
        <f>IF(KOMatchRule=1,#REF!,Q38)</f>
        <v>#REF!</v>
      </c>
      <c r="R47" s="57"/>
      <c r="S47" s="57"/>
      <c r="T47" s="22"/>
      <c r="U47" s="47">
        <f>IF(KOMatchRule=1,IFERROR(IF(AND($G47&lt;&gt;"",$H47&lt;&gt;"",O47&lt;&gt;"",P47&lt;&gt;""),IF(AND($G47=O47,$H47=P47),Quar1,IF(($G47-$H47)=(O47-P47),Quar2,IF(AND(($G47&gt;$H47),(O47&gt;P47)),Quar3,IF(AND(($H47&gt;$G47),(P47&gt;O47)),Quar3,0)))),0),0)+IFERROR(IF(KOPSO=1,IF(AND($J47&lt;&gt;"",$K47&lt;&gt;"",R47&lt;&gt;"",S47&lt;&gt;"",($G47-$H47)=(O47-P47)),IF(AND($J47=R47,$K47=S47),Pena1,IF(($J47-$K47)=(R47-S47),Pena2,IF(AND(($J47&gt;$K47),(R47&gt;S47)),Pena3,IF(AND(($J47&lt;$K47),(S47&gt;R47)),Pena3,0)))),0),0),0),IFERROR(IF(AND($F47=N47,$I47=Q47,$G47&lt;&gt;"",$H47&lt;&gt;"",O47&lt;&gt;"",P47&lt;&gt;""),IF(AND($G47=O47,$H47=P47),Quar1,IF(($G47-$H47)=(O47-P47),Quar2,IF(AND(($G47&gt;$H47),(O47&gt;P47)),Quar3,IF(AND(($H47&gt;$G47),(P47&gt;O47)),Quar3,0)))),0),0)+IFERROR(IF(KOPSO=1,IF(AND($F47=N47,$I47=Q47,$J47&lt;&gt;"",$K47&lt;&gt;"",R47&lt;&gt;"",S47&lt;&gt;"",($G47-$H47)=(O47-P47)),IF(AND($J47=R47,$K47=S47),Pena1,IF(($J47-$K47)=(R47-S47),Pena2,IF(AND(($J47&gt;$K47),(R47&gt;S47)),Pena3,IF(AND(($J47&lt;$K47),(S47&gt;R47)),Pena3,0)))),0),0),0))</f>
        <v>0</v>
      </c>
      <c r="V47" s="47">
        <f t="shared" si="135"/>
        <v>0</v>
      </c>
      <c r="W47" s="42"/>
      <c r="X47" s="53" t="str">
        <f t="shared" ref="X47" ca="1" si="173">Y39</f>
        <v>France</v>
      </c>
      <c r="Y47" s="54" t="e">
        <f>IF(KOMatchRule=1,#REF!,Y39)</f>
        <v>#REF!</v>
      </c>
      <c r="Z47" s="45"/>
      <c r="AA47" s="45"/>
      <c r="AB47" s="55" t="e">
        <f>IF(KOMatchRule=1,#REF!,AB38)</f>
        <v>#REF!</v>
      </c>
      <c r="AC47" s="57"/>
      <c r="AD47" s="57"/>
      <c r="AE47" s="22"/>
      <c r="AF47" s="47">
        <f>IF(KOMatchRule=1,IFERROR(IF(AND($G47&lt;&gt;"",$H47&lt;&gt;"",Z47&lt;&gt;"",AA47&lt;&gt;""),IF(AND($G47=Z47,$H47=AA47),Quar1,IF(($G47-$H47)=(Z47-AA47),Quar2,IF(AND(($G47&gt;$H47),(Z47&gt;AA47)),Quar3,IF(AND(($H47&gt;$G47),(AA47&gt;Z47)),Quar3,0)))),0),0)+IFERROR(IF(KOPSO=1,IF(AND($J47&lt;&gt;"",$K47&lt;&gt;"",AC47&lt;&gt;"",AD47&lt;&gt;"",($G47-$H47)=(Z47-AA47)),IF(AND($J47=AC47,$K47=AD47),Pena1,IF(($J47-$K47)=(AC47-AD47),Pena2,IF(AND(($J47&gt;$K47),(AC47&gt;AD47)),Pena3,IF(AND(($J47&lt;$K47),(AD47&gt;AC47)),Pena3,0)))),0),0),0),IFERROR(IF(AND($F47=Y47,$I47=AB47,$G47&lt;&gt;"",$H47&lt;&gt;"",Z47&lt;&gt;"",AA47&lt;&gt;""),IF(AND($G47=Z47,$H47=AA47),Quar1,IF(($G47-$H47)=(Z47-AA47),Quar2,IF(AND(($G47&gt;$H47),(Z47&gt;AA47)),Quar3,IF(AND(($H47&gt;$G47),(AA47&gt;Z47)),Quar3,0)))),0),0)+IFERROR(IF(KOPSO=1,IF(AND($F47=Y47,$I47=AB47,$J47&lt;&gt;"",$K47&lt;&gt;"",AC47&lt;&gt;"",AD47&lt;&gt;"",($G47-$H47)=(Z47-AA47)),IF(AND($J47=AC47,$K47=AD47),Pena1,IF(($J47-$K47)=(AC47-AD47),Pena2,IF(AND(($J47&gt;$K47),(AC47&gt;AD47)),Pena3,IF(AND(($J47&lt;$K47),(AD47&gt;AC47)),Pena3,0)))),0),0),0))</f>
        <v>0</v>
      </c>
      <c r="AG47" s="47">
        <f t="shared" si="137"/>
        <v>0</v>
      </c>
      <c r="AH47" s="42"/>
      <c r="AI47" s="53" t="str">
        <f t="shared" ref="AI47" ca="1" si="174">AJ39</f>
        <v>France</v>
      </c>
      <c r="AJ47" s="54" t="e">
        <f>IF(KOMatchRule=1,#REF!,AJ39)</f>
        <v>#REF!</v>
      </c>
      <c r="AK47" s="45"/>
      <c r="AL47" s="45"/>
      <c r="AM47" s="55" t="e">
        <f>IF(KOMatchRule=1,#REF!,AM38)</f>
        <v>#REF!</v>
      </c>
      <c r="AN47" s="57"/>
      <c r="AO47" s="57"/>
      <c r="AP47" s="22"/>
      <c r="AQ47" s="47">
        <f>IF(KOMatchRule=1,IFERROR(IF(AND($G47&lt;&gt;"",$H47&lt;&gt;"",AK47&lt;&gt;"",AL47&lt;&gt;""),IF(AND($G47=AK47,$H47=AL47),Quar1,IF(($G47-$H47)=(AK47-AL47),Quar2,IF(AND(($G47&gt;$H47),(AK47&gt;AL47)),Quar3,IF(AND(($H47&gt;$G47),(AL47&gt;AK47)),Quar3,0)))),0),0)+IFERROR(IF(KOPSO=1,IF(AND($J47&lt;&gt;"",$K47&lt;&gt;"",AN47&lt;&gt;"",AO47&lt;&gt;"",($G47-$H47)=(AK47-AL47)),IF(AND($J47=AN47,$K47=AO47),Pena1,IF(($J47-$K47)=(AN47-AO47),Pena2,IF(AND(($J47&gt;$K47),(AN47&gt;AO47)),Pena3,IF(AND(($J47&lt;$K47),(AO47&gt;AN47)),Pena3,0)))),0),0),0),IFERROR(IF(AND($F47=AJ47,$I47=AM47,$G47&lt;&gt;"",$H47&lt;&gt;"",AK47&lt;&gt;"",AL47&lt;&gt;""),IF(AND($G47=AK47,$H47=AL47),Quar1,IF(($G47-$H47)=(AK47-AL47),Quar2,IF(AND(($G47&gt;$H47),(AK47&gt;AL47)),Quar3,IF(AND(($H47&gt;$G47),(AL47&gt;AK47)),Quar3,0)))),0),0)+IFERROR(IF(KOPSO=1,IF(AND($F47=AJ47,$I47=AM47,$J47&lt;&gt;"",$K47&lt;&gt;"",AN47&lt;&gt;"",AO47&lt;&gt;"",($G47-$H47)=(AK47-AL47)),IF(AND($J47=AN47,$K47=AO47),Pena1,IF(($J47-$K47)=(AN47-AO47),Pena2,IF(AND(($J47&gt;$K47),(AN47&gt;AO47)),Pena3,IF(AND(($J47&lt;$K47),(AO47&gt;AN47)),Pena3,0)))),0),0),0))</f>
        <v>0</v>
      </c>
      <c r="AR47" s="47">
        <f t="shared" si="139"/>
        <v>0</v>
      </c>
      <c r="AS47" s="42"/>
      <c r="AT47" s="53" t="str">
        <f t="shared" ref="AT47" ca="1" si="175">AU39</f>
        <v>France</v>
      </c>
      <c r="AU47" s="54" t="e">
        <f>IF(KOMatchRule=1,#REF!,AU39)</f>
        <v>#REF!</v>
      </c>
      <c r="AV47" s="45"/>
      <c r="AW47" s="45"/>
      <c r="AX47" s="55" t="e">
        <f>IF(KOMatchRule=1,#REF!,AX38)</f>
        <v>#REF!</v>
      </c>
      <c r="AY47" s="57"/>
      <c r="AZ47" s="57"/>
      <c r="BA47" s="22"/>
      <c r="BB47" s="47">
        <f>IF(KOMatchRule=1,IFERROR(IF(AND($G47&lt;&gt;"",$H47&lt;&gt;"",AV47&lt;&gt;"",AW47&lt;&gt;""),IF(AND($G47=AV47,$H47=AW47),Quar1,IF(($G47-$H47)=(AV47-AW47),Quar2,IF(AND(($G47&gt;$H47),(AV47&gt;AW47)),Quar3,IF(AND(($H47&gt;$G47),(AW47&gt;AV47)),Quar3,0)))),0),0)+IFERROR(IF(KOPSO=1,IF(AND($J47&lt;&gt;"",$K47&lt;&gt;"",AY47&lt;&gt;"",AZ47&lt;&gt;"",($G47-$H47)=(AV47-AW47)),IF(AND($J47=AY47,$K47=AZ47),Pena1,IF(($J47-$K47)=(AY47-AZ47),Pena2,IF(AND(($J47&gt;$K47),(AY47&gt;AZ47)),Pena3,IF(AND(($J47&lt;$K47),(AZ47&gt;AY47)),Pena3,0)))),0),0),0),IFERROR(IF(AND($F47=AU47,$I47=AX47,$G47&lt;&gt;"",$H47&lt;&gt;"",AV47&lt;&gt;"",AW47&lt;&gt;""),IF(AND($G47=AV47,$H47=AW47),Quar1,IF(($G47-$H47)=(AV47-AW47),Quar2,IF(AND(($G47&gt;$H47),(AV47&gt;AW47)),Quar3,IF(AND(($H47&gt;$G47),(AW47&gt;AV47)),Quar3,0)))),0),0)+IFERROR(IF(KOPSO=1,IF(AND($F47=AU47,$I47=AX47,$J47&lt;&gt;"",$K47&lt;&gt;"",AY47&lt;&gt;"",AZ47&lt;&gt;"",($G47-$H47)=(AV47-AW47)),IF(AND($J47=AY47,$K47=AZ47),Pena1,IF(($J47-$K47)=(AY47-AZ47),Pena2,IF(AND(($J47&gt;$K47),(AY47&gt;AZ47)),Pena3,IF(AND(($J47&lt;$K47),(AZ47&gt;AY47)),Pena3,0)))),0),0),0))</f>
        <v>0</v>
      </c>
      <c r="BC47" s="47">
        <f t="shared" si="141"/>
        <v>0</v>
      </c>
      <c r="BD47" s="42"/>
      <c r="BE47" s="53" t="str">
        <f t="shared" ref="BE47" ca="1" si="176">BF39</f>
        <v>France</v>
      </c>
      <c r="BF47" s="54" t="e">
        <f>IF(KOMatchRule=1,#REF!,BF39)</f>
        <v>#REF!</v>
      </c>
      <c r="BG47" s="45"/>
      <c r="BH47" s="45"/>
      <c r="BI47" s="55" t="e">
        <f>IF(KOMatchRule=1,#REF!,BI38)</f>
        <v>#REF!</v>
      </c>
      <c r="BJ47" s="57"/>
      <c r="BK47" s="57"/>
      <c r="BL47" s="22"/>
      <c r="BM47" s="47">
        <f>IF(KOMatchRule=1,IFERROR(IF(AND($G47&lt;&gt;"",$H47&lt;&gt;"",BG47&lt;&gt;"",BH47&lt;&gt;""),IF(AND($G47=BG47,$H47=BH47),Quar1,IF(($G47-$H47)=(BG47-BH47),Quar2,IF(AND(($G47&gt;$H47),(BG47&gt;BH47)),Quar3,IF(AND(($H47&gt;$G47),(BH47&gt;BG47)),Quar3,0)))),0),0)+IFERROR(IF(KOPSO=1,IF(AND($J47&lt;&gt;"",$K47&lt;&gt;"",BJ47&lt;&gt;"",BK47&lt;&gt;"",($G47-$H47)=(BG47-BH47)),IF(AND($J47=BJ47,$K47=BK47),Pena1,IF(($J47-$K47)=(BJ47-BK47),Pena2,IF(AND(($J47&gt;$K47),(BJ47&gt;BK47)),Pena3,IF(AND(($J47&lt;$K47),(BK47&gt;BJ47)),Pena3,0)))),0),0),0),IFERROR(IF(AND($F47=BF47,$I47=BI47,$G47&lt;&gt;"",$H47&lt;&gt;"",BG47&lt;&gt;"",BH47&lt;&gt;""),IF(AND($G47=BG47,$H47=BH47),Quar1,IF(($G47-$H47)=(BG47-BH47),Quar2,IF(AND(($G47&gt;$H47),(BG47&gt;BH47)),Quar3,IF(AND(($H47&gt;$G47),(BH47&gt;BG47)),Quar3,0)))),0),0)+IFERROR(IF(KOPSO=1,IF(AND($F47=BF47,$I47=BI47,$J47&lt;&gt;"",$K47&lt;&gt;"",BJ47&lt;&gt;"",BK47&lt;&gt;"",($G47-$H47)=(BG47-BH47)),IF(AND($J47=BJ47,$K47=BK47),Pena1,IF(($J47-$K47)=(BJ47-BK47),Pena2,IF(AND(($J47&gt;$K47),(BJ47&gt;BK47)),Pena3,IF(AND(($J47&lt;$K47),(BK47&gt;BJ47)),Pena3,0)))),0),0),0))</f>
        <v>0</v>
      </c>
      <c r="BN47" s="47">
        <f t="shared" si="143"/>
        <v>0</v>
      </c>
      <c r="BO47" s="42"/>
      <c r="BP47" s="53" t="str">
        <f t="shared" ref="BP47" ca="1" si="177">BQ39</f>
        <v>France</v>
      </c>
      <c r="BQ47" s="54" t="e">
        <f>IF(KOMatchRule=1,#REF!,BQ39)</f>
        <v>#REF!</v>
      </c>
      <c r="BR47" s="45"/>
      <c r="BS47" s="45"/>
      <c r="BT47" s="55" t="e">
        <f>IF(KOMatchRule=1,#REF!,BT38)</f>
        <v>#REF!</v>
      </c>
      <c r="BU47" s="57"/>
      <c r="BV47" s="57"/>
      <c r="BW47" s="22"/>
      <c r="BX47" s="47">
        <f>IF(KOMatchRule=1,IFERROR(IF(AND($G47&lt;&gt;"",$H47&lt;&gt;"",BR47&lt;&gt;"",BS47&lt;&gt;""),IF(AND($G47=BR47,$H47=BS47),Quar1,IF(($G47-$H47)=(BR47-BS47),Quar2,IF(AND(($G47&gt;$H47),(BR47&gt;BS47)),Quar3,IF(AND(($H47&gt;$G47),(BS47&gt;BR47)),Quar3,0)))),0),0)+IFERROR(IF(KOPSO=1,IF(AND($J47&lt;&gt;"",$K47&lt;&gt;"",BU47&lt;&gt;"",BV47&lt;&gt;"",($G47-$H47)=(BR47-BS47)),IF(AND($J47=BU47,$K47=BV47),Pena1,IF(($J47-$K47)=(BU47-BV47),Pena2,IF(AND(($J47&gt;$K47),(BU47&gt;BV47)),Pena3,IF(AND(($J47&lt;$K47),(BV47&gt;BU47)),Pena3,0)))),0),0),0),IFERROR(IF(AND($F47=BQ47,$I47=BT47,$G47&lt;&gt;"",$H47&lt;&gt;"",BR47&lt;&gt;"",BS47&lt;&gt;""),IF(AND($G47=BR47,$H47=BS47),Quar1,IF(($G47-$H47)=(BR47-BS47),Quar2,IF(AND(($G47&gt;$H47),(BR47&gt;BS47)),Quar3,IF(AND(($H47&gt;$G47),(BS47&gt;BR47)),Quar3,0)))),0),0)+IFERROR(IF(KOPSO=1,IF(AND($F47=BQ47,$I47=BT47,$J47&lt;&gt;"",$K47&lt;&gt;"",BU47&lt;&gt;"",BV47&lt;&gt;"",($G47-$H47)=(BR47-BS47)),IF(AND($J47=BU47,$K47=BV47),Pena1,IF(($J47-$K47)=(BU47-BV47),Pena2,IF(AND(($J47&gt;$K47),(BU47&gt;BV47)),Pena3,IF(AND(($J47&lt;$K47),(BV47&gt;BU47)),Pena3,0)))),0),0),0))</f>
        <v>0</v>
      </c>
      <c r="BY47" s="47">
        <f t="shared" si="145"/>
        <v>0</v>
      </c>
      <c r="BZ47" s="42"/>
      <c r="CA47" s="53" t="str">
        <f t="shared" ref="CA47" ca="1" si="178">CB39</f>
        <v>France</v>
      </c>
      <c r="CB47" s="54" t="e">
        <f>IF(KOMatchRule=1,#REF!,CB39)</f>
        <v>#REF!</v>
      </c>
      <c r="CC47" s="45"/>
      <c r="CD47" s="45"/>
      <c r="CE47" s="55" t="e">
        <f>IF(KOMatchRule=1,#REF!,CE38)</f>
        <v>#REF!</v>
      </c>
      <c r="CF47" s="57"/>
      <c r="CG47" s="57"/>
      <c r="CH47" s="22"/>
      <c r="CI47" s="47">
        <f>IF(KOMatchRule=1,IFERROR(IF(AND($G47&lt;&gt;"",$H47&lt;&gt;"",CC47&lt;&gt;"",CD47&lt;&gt;""),IF(AND($G47=CC47,$H47=CD47),Quar1,IF(($G47-$H47)=(CC47-CD47),Quar2,IF(AND(($G47&gt;$H47),(CC47&gt;CD47)),Quar3,IF(AND(($H47&gt;$G47),(CD47&gt;CC47)),Quar3,0)))),0),0)+IFERROR(IF(KOPSO=1,IF(AND($J47&lt;&gt;"",$K47&lt;&gt;"",CF47&lt;&gt;"",CG47&lt;&gt;"",($G47-$H47)=(CC47-CD47)),IF(AND($J47=CF47,$K47=CG47),Pena1,IF(($J47-$K47)=(CF47-CG47),Pena2,IF(AND(($J47&gt;$K47),(CF47&gt;CG47)),Pena3,IF(AND(($J47&lt;$K47),(CG47&gt;CF47)),Pena3,0)))),0),0),0),IFERROR(IF(AND($F47=CB47,$I47=CE47,$G47&lt;&gt;"",$H47&lt;&gt;"",CC47&lt;&gt;"",CD47&lt;&gt;""),IF(AND($G47=CC47,$H47=CD47),Quar1,IF(($G47-$H47)=(CC47-CD47),Quar2,IF(AND(($G47&gt;$H47),(CC47&gt;CD47)),Quar3,IF(AND(($H47&gt;$G47),(CD47&gt;CC47)),Quar3,0)))),0),0)+IFERROR(IF(KOPSO=1,IF(AND($F47=CB47,$I47=CE47,$J47&lt;&gt;"",$K47&lt;&gt;"",CF47&lt;&gt;"",CG47&lt;&gt;"",($G47-$H47)=(CC47-CD47)),IF(AND($J47=CF47,$K47=CG47),Pena1,IF(($J47-$K47)=(CF47-CG47),Pena2,IF(AND(($J47&gt;$K47),(CF47&gt;CG47)),Pena3,IF(AND(($J47&lt;$K47),(CG47&gt;CF47)),Pena3,0)))),0),0),0))</f>
        <v>0</v>
      </c>
      <c r="CJ47" s="47">
        <f t="shared" si="147"/>
        <v>0</v>
      </c>
      <c r="CK47" s="42"/>
      <c r="CL47" s="53" t="str">
        <f t="shared" ref="CL47" ca="1" si="179">CM39</f>
        <v>France</v>
      </c>
      <c r="CM47" s="54" t="e">
        <f>IF(KOMatchRule=1,#REF!,CM39)</f>
        <v>#REF!</v>
      </c>
      <c r="CN47" s="45"/>
      <c r="CO47" s="45"/>
      <c r="CP47" s="55" t="e">
        <f>IF(KOMatchRule=1,#REF!,CP38)</f>
        <v>#REF!</v>
      </c>
      <c r="CQ47" s="57"/>
      <c r="CR47" s="57"/>
      <c r="CS47" s="22"/>
      <c r="CT47" s="47">
        <f>IF(KOMatchRule=1,IFERROR(IF(AND($G47&lt;&gt;"",$H47&lt;&gt;"",CN47&lt;&gt;"",CO47&lt;&gt;""),IF(AND($G47=CN47,$H47=CO47),Quar1,IF(($G47-$H47)=(CN47-CO47),Quar2,IF(AND(($G47&gt;$H47),(CN47&gt;CO47)),Quar3,IF(AND(($H47&gt;$G47),(CO47&gt;CN47)),Quar3,0)))),0),0)+IFERROR(IF(KOPSO=1,IF(AND($J47&lt;&gt;"",$K47&lt;&gt;"",CQ47&lt;&gt;"",CR47&lt;&gt;"",($G47-$H47)=(CN47-CO47)),IF(AND($J47=CQ47,$K47=CR47),Pena1,IF(($J47-$K47)=(CQ47-CR47),Pena2,IF(AND(($J47&gt;$K47),(CQ47&gt;CR47)),Pena3,IF(AND(($J47&lt;$K47),(CR47&gt;CQ47)),Pena3,0)))),0),0),0),IFERROR(IF(AND($F47=CM47,$I47=CP47,$G47&lt;&gt;"",$H47&lt;&gt;"",CN47&lt;&gt;"",CO47&lt;&gt;""),IF(AND($G47=CN47,$H47=CO47),Quar1,IF(($G47-$H47)=(CN47-CO47),Quar2,IF(AND(($G47&gt;$H47),(CN47&gt;CO47)),Quar3,IF(AND(($H47&gt;$G47),(CO47&gt;CN47)),Quar3,0)))),0),0)+IFERROR(IF(KOPSO=1,IF(AND($F47=CM47,$I47=CP47,$J47&lt;&gt;"",$K47&lt;&gt;"",CQ47&lt;&gt;"",CR47&lt;&gt;"",($G47-$H47)=(CN47-CO47)),IF(AND($J47=CQ47,$K47=CR47),Pena1,IF(($J47-$K47)=(CQ47-CR47),Pena2,IF(AND(($J47&gt;$K47),(CQ47&gt;CR47)),Pena3,IF(AND(($J47&lt;$K47),(CR47&gt;CQ47)),Pena3,0)))),0),0),0))</f>
        <v>0</v>
      </c>
      <c r="CU47" s="47">
        <f t="shared" si="149"/>
        <v>0</v>
      </c>
      <c r="CV47" s="42"/>
      <c r="CW47" s="53" t="str">
        <f t="shared" ref="CW47" ca="1" si="180">CX39</f>
        <v>France</v>
      </c>
      <c r="CX47" s="54" t="e">
        <f>IF(KOMatchRule=1,#REF!,CX39)</f>
        <v>#REF!</v>
      </c>
      <c r="CY47" s="45"/>
      <c r="CZ47" s="45"/>
      <c r="DA47" s="55" t="e">
        <f>IF(KOMatchRule=1,#REF!,DA38)</f>
        <v>#REF!</v>
      </c>
      <c r="DB47" s="57"/>
      <c r="DC47" s="57"/>
      <c r="DD47" s="22"/>
      <c r="DE47" s="47">
        <f>IF(KOMatchRule=1,IFERROR(IF(AND($G47&lt;&gt;"",$H47&lt;&gt;"",CY47&lt;&gt;"",CZ47&lt;&gt;""),IF(AND($G47=CY47,$H47=CZ47),Quar1,IF(($G47-$H47)=(CY47-CZ47),Quar2,IF(AND(($G47&gt;$H47),(CY47&gt;CZ47)),Quar3,IF(AND(($H47&gt;$G47),(CZ47&gt;CY47)),Quar3,0)))),0),0)+IFERROR(IF(KOPSO=1,IF(AND($J47&lt;&gt;"",$K47&lt;&gt;"",DB47&lt;&gt;"",DC47&lt;&gt;"",($G47-$H47)=(CY47-CZ47)),IF(AND($J47=DB47,$K47=DC47),Pena1,IF(($J47-$K47)=(DB47-DC47),Pena2,IF(AND(($J47&gt;$K47),(DB47&gt;DC47)),Pena3,IF(AND(($J47&lt;$K47),(DC47&gt;DB47)),Pena3,0)))),0),0),0),IFERROR(IF(AND($F47=CX47,$I47=DA47,$G47&lt;&gt;"",$H47&lt;&gt;"",CY47&lt;&gt;"",CZ47&lt;&gt;""),IF(AND($G47=CY47,$H47=CZ47),Quar1,IF(($G47-$H47)=(CY47-CZ47),Quar2,IF(AND(($G47&gt;$H47),(CY47&gt;CZ47)),Quar3,IF(AND(($H47&gt;$G47),(CZ47&gt;CY47)),Quar3,0)))),0),0)+IFERROR(IF(KOPSO=1,IF(AND($F47=CX47,$I47=DA47,$J47&lt;&gt;"",$K47&lt;&gt;"",DB47&lt;&gt;"",DC47&lt;&gt;"",($G47-$H47)=(CY47-CZ47)),IF(AND($J47=DB47,$K47=DC47),Pena1,IF(($J47-$K47)=(DB47-DC47),Pena2,IF(AND(($J47&gt;$K47),(DB47&gt;DC47)),Pena3,IF(AND(($J47&lt;$K47),(DC47&gt;DB47)),Pena3,0)))),0),0),0))</f>
        <v>0</v>
      </c>
      <c r="DF47" s="47">
        <f t="shared" si="151"/>
        <v>0</v>
      </c>
      <c r="DG47" s="42"/>
      <c r="DH47" s="53" t="str">
        <f t="shared" ref="DH47" ca="1" si="181">DI39</f>
        <v>France</v>
      </c>
      <c r="DI47" s="54" t="e">
        <f>IF(KOMatchRule=1,#REF!,DI39)</f>
        <v>#REF!</v>
      </c>
      <c r="DJ47" s="45"/>
      <c r="DK47" s="45"/>
      <c r="DL47" s="55" t="e">
        <f>IF(KOMatchRule=1,#REF!,DL38)</f>
        <v>#REF!</v>
      </c>
      <c r="DM47" s="57"/>
      <c r="DN47" s="57"/>
      <c r="DO47" s="22"/>
      <c r="DP47" s="47">
        <f>IF(KOMatchRule=1,IFERROR(IF(AND($G47&lt;&gt;"",$H47&lt;&gt;"",DJ47&lt;&gt;"",DK47&lt;&gt;""),IF(AND($G47=DJ47,$H47=DK47),Quar1,IF(($G47-$H47)=(DJ47-DK47),Quar2,IF(AND(($G47&gt;$H47),(DJ47&gt;DK47)),Quar3,IF(AND(($H47&gt;$G47),(DK47&gt;DJ47)),Quar3,0)))),0),0)+IFERROR(IF(KOPSO=1,IF(AND($J47&lt;&gt;"",$K47&lt;&gt;"",DM47&lt;&gt;"",DN47&lt;&gt;"",($G47-$H47)=(DJ47-DK47)),IF(AND($J47=DM47,$K47=DN47),Pena1,IF(($J47-$K47)=(DM47-DN47),Pena2,IF(AND(($J47&gt;$K47),(DM47&gt;DN47)),Pena3,IF(AND(($J47&lt;$K47),(DN47&gt;DM47)),Pena3,0)))),0),0),0),IFERROR(IF(AND($F47=DI47,$I47=DL47,$G47&lt;&gt;"",$H47&lt;&gt;"",DJ47&lt;&gt;"",DK47&lt;&gt;""),IF(AND($G47=DJ47,$H47=DK47),Quar1,IF(($G47-$H47)=(DJ47-DK47),Quar2,IF(AND(($G47&gt;$H47),(DJ47&gt;DK47)),Quar3,IF(AND(($H47&gt;$G47),(DK47&gt;DJ47)),Quar3,0)))),0),0)+IFERROR(IF(KOPSO=1,IF(AND($F47=DI47,$I47=DL47,$J47&lt;&gt;"",$K47&lt;&gt;"",DM47&lt;&gt;"",DN47&lt;&gt;"",($G47-$H47)=(DJ47-DK47)),IF(AND($J47=DM47,$K47=DN47),Pena1,IF(($J47-$K47)=(DM47-DN47),Pena2,IF(AND(($J47&gt;$K47),(DM47&gt;DN47)),Pena3,IF(AND(($J47&lt;$K47),(DN47&gt;DM47)),Pena3,0)))),0),0),0))</f>
        <v>0</v>
      </c>
      <c r="DQ47" s="47">
        <f t="shared" si="153"/>
        <v>0</v>
      </c>
      <c r="DR47" s="42"/>
    </row>
    <row r="48" spans="1:122" x14ac:dyDescent="0.25">
      <c r="A48" s="53" t="e">
        <f t="shared" si="154"/>
        <v>#REF!</v>
      </c>
      <c r="B48" s="321" t="str">
        <f>I36</f>
        <v>Norway</v>
      </c>
      <c r="C48" s="239">
        <v>29</v>
      </c>
      <c r="D48" s="239" t="s">
        <v>57</v>
      </c>
      <c r="E48" s="240">
        <v>45846.625</v>
      </c>
      <c r="F48" s="241" t="str">
        <f>IF(AND(G44&lt;&gt;"",H44&lt;&gt;""),IF((G44+J44)&gt;(H44+K44),F44,IF((G44+J44)&lt;(H44+K44),I44,"Match #25 Winner")),"Match #25 Winner")</f>
        <v>Match #25 Winner</v>
      </c>
      <c r="G48" s="44"/>
      <c r="H48" s="44"/>
      <c r="I48" s="242" t="str">
        <f>IF(AND(G45&lt;&gt;"",H45&lt;&gt;""),IF((G45+J45)&gt;(H45+K45),F45,IF((G45+J45)&lt;(H45+K45),I45,"Match #26 Winner")),"Match #26 Winner")</f>
        <v>Match #26 Winner</v>
      </c>
      <c r="J48" s="248"/>
      <c r="K48" s="248"/>
      <c r="L48" s="245"/>
      <c r="M48" s="53" t="str">
        <f ca="1">Q36</f>
        <v>Norway</v>
      </c>
      <c r="N48" s="40" t="str">
        <f>IF(KOMatchRule=1,$F48,IF(AND(O44&lt;&gt;"",P44&lt;&gt;""),IF((O44+R44)&gt;(P44+S44),N44,IF((O44+R44)&lt;(P44+S44),Q44,"Match #25 Winner")),"Match #25 Winner"))</f>
        <v>Match #25 Winner</v>
      </c>
      <c r="O48" s="56"/>
      <c r="P48" s="56"/>
      <c r="Q48" s="41" t="str">
        <f>IF(KOMatchRule=1,$I48,IF(AND(O45&lt;&gt;"",P45&lt;&gt;""),IF((O45+R45)&gt;(P45+S45),N45,IF((O45+R45)&lt;(P45+S45),Q45,"Match #26 Winner")),"Match #26 Winner"))</f>
        <v>Match #26 Winner</v>
      </c>
      <c r="R48" s="57"/>
      <c r="S48" s="57"/>
      <c r="T48" s="22"/>
      <c r="U48" s="47">
        <f>IF(KOMatchRule=1,IFERROR(IF(AND($G48&lt;&gt;"",$H48&lt;&gt;"",O48&lt;&gt;"",P48&lt;&gt;""),IF(AND($G48=O48,$H48=P48),Semi1,IF(($G48-$H48)=(O48-P48),Semi2,IF(AND(($G48&gt;$H48),(O48&gt;P48)),Semi3,IF(AND(($H48&gt;$G48),(P48&gt;O48)),Semi3,0)))),0),0)+IFERROR(IF(KOPSO=1,IF(AND($J48&lt;&gt;"",$K48&lt;&gt;"",R48&lt;&gt;"",S48&lt;&gt;"",($G48-$H48)=(O48-P48)),IF(AND($J48=R48,$K48=S48),Pena1,IF(($J48-$K48)=(R48-S48),Pena2,IF(AND(($J48&gt;$K48),(R48&gt;S48)),Pena3,IF(AND(($J48&lt;$K48),(S48&gt;R48)),Pena3,0)))),0),0),0),IFERROR(IF(AND($F48=N48,$I48=Q48,$G48&lt;&gt;"",$H48&lt;&gt;"",O48&lt;&gt;"",P48&lt;&gt;""),IF(AND($G48=O48,$H48=P48),Semi1,IF(($G48-$H48)=(O48-P48),Semi2,IF(AND(($G48&gt;$H48),(O48&gt;P48)),Semi3,IF(AND(($H48&gt;$G48),(P48&gt;O48)),Semi3,0)))),0),0)+IFERROR(IF(KOPSO=1,IF(AND($F48=N48,$I48=Q48,$J48&lt;&gt;"",$K48&lt;&gt;"",R48&lt;&gt;"",S48&lt;&gt;"",($G48-$H48)=(O48-P48)),IF(AND($J48=R48,$K48=S48),Pena1,IF(($J48-$K48)=(R48-S48),Pena2,IF(AND(($J48&gt;$K48),(R48&gt;S48)),Pena3,IF(AND(($J48&lt;$K48),(S48&gt;R48)),Pena3,0)))),0),0),0))</f>
        <v>0</v>
      </c>
      <c r="V48" s="47">
        <f t="shared" si="135"/>
        <v>0</v>
      </c>
      <c r="W48" s="42"/>
      <c r="X48" s="53" t="str">
        <f t="shared" ref="X48:X51" ca="1" si="182">AB36</f>
        <v>Norway</v>
      </c>
      <c r="Y48" s="40" t="str">
        <f>IF(KOMatchRule=1,$F48,IF(AND(Z44&lt;&gt;"",AA44&lt;&gt;""),IF((Z44+AC44)&gt;(AA44+AD44),Y44,IF((Z44+AC44)&lt;(AA44+AD44),AB44,"Match #25 Winner")),"Match #25 Winner"))</f>
        <v>Match #25 Winner</v>
      </c>
      <c r="Z48" s="56"/>
      <c r="AA48" s="56"/>
      <c r="AB48" s="41" t="str">
        <f>IF(KOMatchRule=1,$I48,IF(AND(Z45&lt;&gt;"",AA45&lt;&gt;""),IF((Z45+AC45)&gt;(AA45+AD45),Y45,IF((Z45+AC45)&lt;(AA45+AD45),AB45,"Match #26 Winner")),"Match #26 Winner"))</f>
        <v>Match #26 Winner</v>
      </c>
      <c r="AC48" s="57"/>
      <c r="AD48" s="57"/>
      <c r="AE48" s="22"/>
      <c r="AF48" s="47">
        <f>IF(KOMatchRule=1,IFERROR(IF(AND($G48&lt;&gt;"",$H48&lt;&gt;"",Z48&lt;&gt;"",AA48&lt;&gt;""),IF(AND($G48=Z48,$H48=AA48),Semi1,IF(($G48-$H48)=(Z48-AA48),Semi2,IF(AND(($G48&gt;$H48),(Z48&gt;AA48)),Semi3,IF(AND(($H48&gt;$G48),(AA48&gt;Z48)),Semi3,0)))),0),0)+IFERROR(IF(KOPSO=1,IF(AND($J48&lt;&gt;"",$K48&lt;&gt;"",AC48&lt;&gt;"",AD48&lt;&gt;"",($G48-$H48)=(Z48-AA48)),IF(AND($J48=AC48,$K48=AD48),Pena1,IF(($J48-$K48)=(AC48-AD48),Pena2,IF(AND(($J48&gt;$K48),(AC48&gt;AD48)),Pena3,IF(AND(($J48&lt;$K48),(AD48&gt;AC48)),Pena3,0)))),0),0),0),IFERROR(IF(AND($F48=Y48,$I48=AB48,$G48&lt;&gt;"",$H48&lt;&gt;"",Z48&lt;&gt;"",AA48&lt;&gt;""),IF(AND($G48=Z48,$H48=AA48),Semi1,IF(($G48-$H48)=(Z48-AA48),Semi2,IF(AND(($G48&gt;$H48),(Z48&gt;AA48)),Semi3,IF(AND(($H48&gt;$G48),(AA48&gt;Z48)),Semi3,0)))),0),0)+IFERROR(IF(KOPSO=1,IF(AND($F48=Y48,$I48=AB48,$J48&lt;&gt;"",$K48&lt;&gt;"",AC48&lt;&gt;"",AD48&lt;&gt;"",($G48-$H48)=(Z48-AA48)),IF(AND($J48=AC48,$K48=AD48),Pena1,IF(($J48-$K48)=(AC48-AD48),Pena2,IF(AND(($J48&gt;$K48),(AC48&gt;AD48)),Pena3,IF(AND(($J48&lt;$K48),(AD48&gt;AC48)),Pena3,0)))),0),0),0))</f>
        <v>0</v>
      </c>
      <c r="AG48" s="47">
        <f t="shared" si="137"/>
        <v>0</v>
      </c>
      <c r="AH48" s="42"/>
      <c r="AI48" s="53" t="str">
        <f t="shared" ref="AI48:AI51" ca="1" si="183">AM36</f>
        <v>Norway</v>
      </c>
      <c r="AJ48" s="40" t="str">
        <f>IF(KOMatchRule=1,$F48,IF(AND(AK44&lt;&gt;"",AL44&lt;&gt;""),IF((AK44+AN44)&gt;(AL44+AO44),AJ44,IF((AK44+AN44)&lt;(AL44+AO44),AM44,"Match #25 Winner")),"Match #25 Winner"))</f>
        <v>Match #25 Winner</v>
      </c>
      <c r="AK48" s="56"/>
      <c r="AL48" s="56"/>
      <c r="AM48" s="41" t="str">
        <f>IF(KOMatchRule=1,$I48,IF(AND(AK45&lt;&gt;"",AL45&lt;&gt;""),IF((AK45+AN45)&gt;(AL45+AO45),AJ45,IF((AK45+AN45)&lt;(AL45+AO45),AM45,"Match #26 Winner")),"Match #26 Winner"))</f>
        <v>Match #26 Winner</v>
      </c>
      <c r="AN48" s="57"/>
      <c r="AO48" s="57"/>
      <c r="AP48" s="22"/>
      <c r="AQ48" s="47">
        <f>IF(KOMatchRule=1,IFERROR(IF(AND($G48&lt;&gt;"",$H48&lt;&gt;"",AK48&lt;&gt;"",AL48&lt;&gt;""),IF(AND($G48=AK48,$H48=AL48),Semi1,IF(($G48-$H48)=(AK48-AL48),Semi2,IF(AND(($G48&gt;$H48),(AK48&gt;AL48)),Semi3,IF(AND(($H48&gt;$G48),(AL48&gt;AK48)),Semi3,0)))),0),0)+IFERROR(IF(KOPSO=1,IF(AND($J48&lt;&gt;"",$K48&lt;&gt;"",AN48&lt;&gt;"",AO48&lt;&gt;"",($G48-$H48)=(AK48-AL48)),IF(AND($J48=AN48,$K48=AO48),Pena1,IF(($J48-$K48)=(AN48-AO48),Pena2,IF(AND(($J48&gt;$K48),(AN48&gt;AO48)),Pena3,IF(AND(($J48&lt;$K48),(AO48&gt;AN48)),Pena3,0)))),0),0),0),IFERROR(IF(AND($F48=AJ48,$I48=AM48,$G48&lt;&gt;"",$H48&lt;&gt;"",AK48&lt;&gt;"",AL48&lt;&gt;""),IF(AND($G48=AK48,$H48=AL48),Semi1,IF(($G48-$H48)=(AK48-AL48),Semi2,IF(AND(($G48&gt;$H48),(AK48&gt;AL48)),Semi3,IF(AND(($H48&gt;$G48),(AL48&gt;AK48)),Semi3,0)))),0),0)+IFERROR(IF(KOPSO=1,IF(AND($F48=AJ48,$I48=AM48,$J48&lt;&gt;"",$K48&lt;&gt;"",AN48&lt;&gt;"",AO48&lt;&gt;"",($G48-$H48)=(AK48-AL48)),IF(AND($J48=AN48,$K48=AO48),Pena1,IF(($J48-$K48)=(AN48-AO48),Pena2,IF(AND(($J48&gt;$K48),(AN48&gt;AO48)),Pena3,IF(AND(($J48&lt;$K48),(AO48&gt;AN48)),Pena3,0)))),0),0),0))</f>
        <v>0</v>
      </c>
      <c r="AR48" s="47">
        <f t="shared" si="139"/>
        <v>0</v>
      </c>
      <c r="AS48" s="42"/>
      <c r="AT48" s="53" t="str">
        <f t="shared" ref="AT48:AT51" ca="1" si="184">AX36</f>
        <v>Norway</v>
      </c>
      <c r="AU48" s="40" t="str">
        <f>IF(KOMatchRule=1,$F48,IF(AND(AV44&lt;&gt;"",AW44&lt;&gt;""),IF((AV44+AY44)&gt;(AW44+AZ44),AU44,IF((AV44+AY44)&lt;(AW44+AZ44),AX44,"Match #25 Winner")),"Match #25 Winner"))</f>
        <v>Match #25 Winner</v>
      </c>
      <c r="AV48" s="56"/>
      <c r="AW48" s="56"/>
      <c r="AX48" s="41" t="str">
        <f>IF(KOMatchRule=1,$I48,IF(AND(AV45&lt;&gt;"",AW45&lt;&gt;""),IF((AV45+AY45)&gt;(AW45+AZ45),AU45,IF((AV45+AY45)&lt;(AW45+AZ45),AX45,"Match #26 Winner")),"Match #26 Winner"))</f>
        <v>Match #26 Winner</v>
      </c>
      <c r="AY48" s="57"/>
      <c r="AZ48" s="57"/>
      <c r="BA48" s="22"/>
      <c r="BB48" s="47">
        <f>IF(KOMatchRule=1,IFERROR(IF(AND($G48&lt;&gt;"",$H48&lt;&gt;"",AV48&lt;&gt;"",AW48&lt;&gt;""),IF(AND($G48=AV48,$H48=AW48),Semi1,IF(($G48-$H48)=(AV48-AW48),Semi2,IF(AND(($G48&gt;$H48),(AV48&gt;AW48)),Semi3,IF(AND(($H48&gt;$G48),(AW48&gt;AV48)),Semi3,0)))),0),0)+IFERROR(IF(KOPSO=1,IF(AND($J48&lt;&gt;"",$K48&lt;&gt;"",AY48&lt;&gt;"",AZ48&lt;&gt;"",($G48-$H48)=(AV48-AW48)),IF(AND($J48=AY48,$K48=AZ48),Pena1,IF(($J48-$K48)=(AY48-AZ48),Pena2,IF(AND(($J48&gt;$K48),(AY48&gt;AZ48)),Pena3,IF(AND(($J48&lt;$K48),(AZ48&gt;AY48)),Pena3,0)))),0),0),0),IFERROR(IF(AND($F48=AU48,$I48=AX48,$G48&lt;&gt;"",$H48&lt;&gt;"",AV48&lt;&gt;"",AW48&lt;&gt;""),IF(AND($G48=AV48,$H48=AW48),Semi1,IF(($G48-$H48)=(AV48-AW48),Semi2,IF(AND(($G48&gt;$H48),(AV48&gt;AW48)),Semi3,IF(AND(($H48&gt;$G48),(AW48&gt;AV48)),Semi3,0)))),0),0)+IFERROR(IF(KOPSO=1,IF(AND($F48=AU48,$I48=AX48,$J48&lt;&gt;"",$K48&lt;&gt;"",AY48&lt;&gt;"",AZ48&lt;&gt;"",($G48-$H48)=(AV48-AW48)),IF(AND($J48=AY48,$K48=AZ48),Pena1,IF(($J48-$K48)=(AY48-AZ48),Pena2,IF(AND(($J48&gt;$K48),(AY48&gt;AZ48)),Pena3,IF(AND(($J48&lt;$K48),(AZ48&gt;AY48)),Pena3,0)))),0),0),0))</f>
        <v>0</v>
      </c>
      <c r="BC48" s="47">
        <f t="shared" si="141"/>
        <v>0</v>
      </c>
      <c r="BD48" s="42"/>
      <c r="BE48" s="53" t="str">
        <f t="shared" ref="BE48:BE51" ca="1" si="185">BI36</f>
        <v>Norway</v>
      </c>
      <c r="BF48" s="40" t="str">
        <f>IF(KOMatchRule=1,$F48,IF(AND(BG44&lt;&gt;"",BH44&lt;&gt;""),IF((BG44+BJ44)&gt;(BH44+BK44),BF44,IF((BG44+BJ44)&lt;(BH44+BK44),BI44,"Match #25 Winner")),"Match #25 Winner"))</f>
        <v>Match #25 Winner</v>
      </c>
      <c r="BG48" s="56"/>
      <c r="BH48" s="56"/>
      <c r="BI48" s="41" t="str">
        <f>IF(KOMatchRule=1,$I48,IF(AND(BG45&lt;&gt;"",BH45&lt;&gt;""),IF((BG45+BJ45)&gt;(BH45+BK45),BF45,IF((BG45+BJ45)&lt;(BH45+BK45),BI45,"Match #26 Winner")),"Match #26 Winner"))</f>
        <v>Match #26 Winner</v>
      </c>
      <c r="BJ48" s="57"/>
      <c r="BK48" s="57"/>
      <c r="BL48" s="22"/>
      <c r="BM48" s="47">
        <f>IF(KOMatchRule=1,IFERROR(IF(AND($G48&lt;&gt;"",$H48&lt;&gt;"",BG48&lt;&gt;"",BH48&lt;&gt;""),IF(AND($G48=BG48,$H48=BH48),Semi1,IF(($G48-$H48)=(BG48-BH48),Semi2,IF(AND(($G48&gt;$H48),(BG48&gt;BH48)),Semi3,IF(AND(($H48&gt;$G48),(BH48&gt;BG48)),Semi3,0)))),0),0)+IFERROR(IF(KOPSO=1,IF(AND($J48&lt;&gt;"",$K48&lt;&gt;"",BJ48&lt;&gt;"",BK48&lt;&gt;"",($G48-$H48)=(BG48-BH48)),IF(AND($J48=BJ48,$K48=BK48),Pena1,IF(($J48-$K48)=(BJ48-BK48),Pena2,IF(AND(($J48&gt;$K48),(BJ48&gt;BK48)),Pena3,IF(AND(($J48&lt;$K48),(BK48&gt;BJ48)),Pena3,0)))),0),0),0),IFERROR(IF(AND($F48=BF48,$I48=BI48,$G48&lt;&gt;"",$H48&lt;&gt;"",BG48&lt;&gt;"",BH48&lt;&gt;""),IF(AND($G48=BG48,$H48=BH48),Semi1,IF(($G48-$H48)=(BG48-BH48),Semi2,IF(AND(($G48&gt;$H48),(BG48&gt;BH48)),Semi3,IF(AND(($H48&gt;$G48),(BH48&gt;BG48)),Semi3,0)))),0),0)+IFERROR(IF(KOPSO=1,IF(AND($F48=BF48,$I48=BI48,$J48&lt;&gt;"",$K48&lt;&gt;"",BJ48&lt;&gt;"",BK48&lt;&gt;"",($G48-$H48)=(BG48-BH48)),IF(AND($J48=BJ48,$K48=BK48),Pena1,IF(($J48-$K48)=(BJ48-BK48),Pena2,IF(AND(($J48&gt;$K48),(BJ48&gt;BK48)),Pena3,IF(AND(($J48&lt;$K48),(BK48&gt;BJ48)),Pena3,0)))),0),0),0))</f>
        <v>0</v>
      </c>
      <c r="BN48" s="47">
        <f t="shared" si="143"/>
        <v>0</v>
      </c>
      <c r="BO48" s="42"/>
      <c r="BP48" s="53" t="str">
        <f t="shared" ref="BP48:BP51" ca="1" si="186">BT36</f>
        <v>Norway</v>
      </c>
      <c r="BQ48" s="40" t="str">
        <f>IF(KOMatchRule=1,$F48,IF(AND(BR44&lt;&gt;"",BS44&lt;&gt;""),IF((BR44+BU44)&gt;(BS44+BV44),BQ44,IF((BR44+BU44)&lt;(BS44+BV44),BT44,"Match #25 Winner")),"Match #25 Winner"))</f>
        <v>Match #25 Winner</v>
      </c>
      <c r="BR48" s="56"/>
      <c r="BS48" s="56"/>
      <c r="BT48" s="41" t="str">
        <f>IF(KOMatchRule=1,$I48,IF(AND(BR45&lt;&gt;"",BS45&lt;&gt;""),IF((BR45+BU45)&gt;(BS45+BV45),BQ45,IF((BR45+BU45)&lt;(BS45+BV45),BT45,"Match #26 Winner")),"Match #26 Winner"))</f>
        <v>Match #26 Winner</v>
      </c>
      <c r="BU48" s="57"/>
      <c r="BV48" s="57"/>
      <c r="BW48" s="22"/>
      <c r="BX48" s="47">
        <f>IF(KOMatchRule=1,IFERROR(IF(AND($G48&lt;&gt;"",$H48&lt;&gt;"",BR48&lt;&gt;"",BS48&lt;&gt;""),IF(AND($G48=BR48,$H48=BS48),Semi1,IF(($G48-$H48)=(BR48-BS48),Semi2,IF(AND(($G48&gt;$H48),(BR48&gt;BS48)),Semi3,IF(AND(($H48&gt;$G48),(BS48&gt;BR48)),Semi3,0)))),0),0)+IFERROR(IF(KOPSO=1,IF(AND($J48&lt;&gt;"",$K48&lt;&gt;"",BU48&lt;&gt;"",BV48&lt;&gt;"",($G48-$H48)=(BR48-BS48)),IF(AND($J48=BU48,$K48=BV48),Pena1,IF(($J48-$K48)=(BU48-BV48),Pena2,IF(AND(($J48&gt;$K48),(BU48&gt;BV48)),Pena3,IF(AND(($J48&lt;$K48),(BV48&gt;BU48)),Pena3,0)))),0),0),0),IFERROR(IF(AND($F48=BQ48,$I48=BT48,$G48&lt;&gt;"",$H48&lt;&gt;"",BR48&lt;&gt;"",BS48&lt;&gt;""),IF(AND($G48=BR48,$H48=BS48),Semi1,IF(($G48-$H48)=(BR48-BS48),Semi2,IF(AND(($G48&gt;$H48),(BR48&gt;BS48)),Semi3,IF(AND(($H48&gt;$G48),(BS48&gt;BR48)),Semi3,0)))),0),0)+IFERROR(IF(KOPSO=1,IF(AND($F48=BQ48,$I48=BT48,$J48&lt;&gt;"",$K48&lt;&gt;"",BU48&lt;&gt;"",BV48&lt;&gt;"",($G48-$H48)=(BR48-BS48)),IF(AND($J48=BU48,$K48=BV48),Pena1,IF(($J48-$K48)=(BU48-BV48),Pena2,IF(AND(($J48&gt;$K48),(BU48&gt;BV48)),Pena3,IF(AND(($J48&lt;$K48),(BV48&gt;BU48)),Pena3,0)))),0),0),0))</f>
        <v>0</v>
      </c>
      <c r="BY48" s="47">
        <f t="shared" si="145"/>
        <v>0</v>
      </c>
      <c r="BZ48" s="42"/>
      <c r="CA48" s="53" t="str">
        <f t="shared" ref="CA48:CA51" ca="1" si="187">CE36</f>
        <v>Norway</v>
      </c>
      <c r="CB48" s="40" t="str">
        <f>IF(KOMatchRule=1,$F48,IF(AND(CC44&lt;&gt;"",CD44&lt;&gt;""),IF((CC44+CF44)&gt;(CD44+CG44),CB44,IF((CC44+CF44)&lt;(CD44+CG44),CE44,"Match #25 Winner")),"Match #25 Winner"))</f>
        <v>Match #25 Winner</v>
      </c>
      <c r="CC48" s="56"/>
      <c r="CD48" s="56"/>
      <c r="CE48" s="41" t="str">
        <f>IF(KOMatchRule=1,$I48,IF(AND(CC45&lt;&gt;"",CD45&lt;&gt;""),IF((CC45+CF45)&gt;(CD45+CG45),CB45,IF((CC45+CF45)&lt;(CD45+CG45),CE45,"Match #26 Winner")),"Match #26 Winner"))</f>
        <v>Match #26 Winner</v>
      </c>
      <c r="CF48" s="57"/>
      <c r="CG48" s="57"/>
      <c r="CH48" s="22"/>
      <c r="CI48" s="47">
        <f>IF(KOMatchRule=1,IFERROR(IF(AND($G48&lt;&gt;"",$H48&lt;&gt;"",CC48&lt;&gt;"",CD48&lt;&gt;""),IF(AND($G48=CC48,$H48=CD48),Semi1,IF(($G48-$H48)=(CC48-CD48),Semi2,IF(AND(($G48&gt;$H48),(CC48&gt;CD48)),Semi3,IF(AND(($H48&gt;$G48),(CD48&gt;CC48)),Semi3,0)))),0),0)+IFERROR(IF(KOPSO=1,IF(AND($J48&lt;&gt;"",$K48&lt;&gt;"",CF48&lt;&gt;"",CG48&lt;&gt;"",($G48-$H48)=(CC48-CD48)),IF(AND($J48=CF48,$K48=CG48),Pena1,IF(($J48-$K48)=(CF48-CG48),Pena2,IF(AND(($J48&gt;$K48),(CF48&gt;CG48)),Pena3,IF(AND(($J48&lt;$K48),(CG48&gt;CF48)),Pena3,0)))),0),0),0),IFERROR(IF(AND($F48=CB48,$I48=CE48,$G48&lt;&gt;"",$H48&lt;&gt;"",CC48&lt;&gt;"",CD48&lt;&gt;""),IF(AND($G48=CC48,$H48=CD48),Semi1,IF(($G48-$H48)=(CC48-CD48),Semi2,IF(AND(($G48&gt;$H48),(CC48&gt;CD48)),Semi3,IF(AND(($H48&gt;$G48),(CD48&gt;CC48)),Semi3,0)))),0),0)+IFERROR(IF(KOPSO=1,IF(AND($F48=CB48,$I48=CE48,$J48&lt;&gt;"",$K48&lt;&gt;"",CF48&lt;&gt;"",CG48&lt;&gt;"",($G48-$H48)=(CC48-CD48)),IF(AND($J48=CF48,$K48=CG48),Pena1,IF(($J48-$K48)=(CF48-CG48),Pena2,IF(AND(($J48&gt;$K48),(CF48&gt;CG48)),Pena3,IF(AND(($J48&lt;$K48),(CG48&gt;CF48)),Pena3,0)))),0),0),0))</f>
        <v>0</v>
      </c>
      <c r="CJ48" s="47">
        <f t="shared" si="147"/>
        <v>0</v>
      </c>
      <c r="CK48" s="42"/>
      <c r="CL48" s="53" t="str">
        <f t="shared" ref="CL48:CL51" ca="1" si="188">CP36</f>
        <v>Norway</v>
      </c>
      <c r="CM48" s="40" t="str">
        <f>IF(KOMatchRule=1,$F48,IF(AND(CN44&lt;&gt;"",CO44&lt;&gt;""),IF((CN44+CQ44)&gt;(CO44+CR44),CM44,IF((CN44+CQ44)&lt;(CO44+CR44),CP44,"Match #25 Winner")),"Match #25 Winner"))</f>
        <v>Match #25 Winner</v>
      </c>
      <c r="CN48" s="56"/>
      <c r="CO48" s="56"/>
      <c r="CP48" s="41" t="str">
        <f>IF(KOMatchRule=1,$I48,IF(AND(CN45&lt;&gt;"",CO45&lt;&gt;""),IF((CN45+CQ45)&gt;(CO45+CR45),CM45,IF((CN45+CQ45)&lt;(CO45+CR45),CP45,"Match #26 Winner")),"Match #26 Winner"))</f>
        <v>Match #26 Winner</v>
      </c>
      <c r="CQ48" s="57"/>
      <c r="CR48" s="57"/>
      <c r="CS48" s="22"/>
      <c r="CT48" s="47">
        <f>IF(KOMatchRule=1,IFERROR(IF(AND($G48&lt;&gt;"",$H48&lt;&gt;"",CN48&lt;&gt;"",CO48&lt;&gt;""),IF(AND($G48=CN48,$H48=CO48),Semi1,IF(($G48-$H48)=(CN48-CO48),Semi2,IF(AND(($G48&gt;$H48),(CN48&gt;CO48)),Semi3,IF(AND(($H48&gt;$G48),(CO48&gt;CN48)),Semi3,0)))),0),0)+IFERROR(IF(KOPSO=1,IF(AND($J48&lt;&gt;"",$K48&lt;&gt;"",CQ48&lt;&gt;"",CR48&lt;&gt;"",($G48-$H48)=(CN48-CO48)),IF(AND($J48=CQ48,$K48=CR48),Pena1,IF(($J48-$K48)=(CQ48-CR48),Pena2,IF(AND(($J48&gt;$K48),(CQ48&gt;CR48)),Pena3,IF(AND(($J48&lt;$K48),(CR48&gt;CQ48)),Pena3,0)))),0),0),0),IFERROR(IF(AND($F48=CM48,$I48=CP48,$G48&lt;&gt;"",$H48&lt;&gt;"",CN48&lt;&gt;"",CO48&lt;&gt;""),IF(AND($G48=CN48,$H48=CO48),Semi1,IF(($G48-$H48)=(CN48-CO48),Semi2,IF(AND(($G48&gt;$H48),(CN48&gt;CO48)),Semi3,IF(AND(($H48&gt;$G48),(CO48&gt;CN48)),Semi3,0)))),0),0)+IFERROR(IF(KOPSO=1,IF(AND($F48=CM48,$I48=CP48,$J48&lt;&gt;"",$K48&lt;&gt;"",CQ48&lt;&gt;"",CR48&lt;&gt;"",($G48-$H48)=(CN48-CO48)),IF(AND($J48=CQ48,$K48=CR48),Pena1,IF(($J48-$K48)=(CQ48-CR48),Pena2,IF(AND(($J48&gt;$K48),(CQ48&gt;CR48)),Pena3,IF(AND(($J48&lt;$K48),(CR48&gt;CQ48)),Pena3,0)))),0),0),0))</f>
        <v>0</v>
      </c>
      <c r="CU48" s="47">
        <f t="shared" si="149"/>
        <v>0</v>
      </c>
      <c r="CV48" s="42"/>
      <c r="CW48" s="53" t="str">
        <f t="shared" ref="CW48:CW51" ca="1" si="189">DA36</f>
        <v>Norway</v>
      </c>
      <c r="CX48" s="40" t="str">
        <f>IF(KOMatchRule=1,$F48,IF(AND(CY44&lt;&gt;"",CZ44&lt;&gt;""),IF((CY44+DB44)&gt;(CZ44+DC44),CX44,IF((CY44+DB44)&lt;(CZ44+DC44),DA44,"Match #25 Winner")),"Match #25 Winner"))</f>
        <v>Match #25 Winner</v>
      </c>
      <c r="CY48" s="56"/>
      <c r="CZ48" s="56"/>
      <c r="DA48" s="41" t="str">
        <f>IF(KOMatchRule=1,$I48,IF(AND(CY45&lt;&gt;"",CZ45&lt;&gt;""),IF((CY45+DB45)&gt;(CZ45+DC45),CX45,IF((CY45+DB45)&lt;(CZ45+DC45),DA45,"Match #26 Winner")),"Match #26 Winner"))</f>
        <v>Match #26 Winner</v>
      </c>
      <c r="DB48" s="57"/>
      <c r="DC48" s="57"/>
      <c r="DD48" s="22"/>
      <c r="DE48" s="47">
        <f>IF(KOMatchRule=1,IFERROR(IF(AND($G48&lt;&gt;"",$H48&lt;&gt;"",CY48&lt;&gt;"",CZ48&lt;&gt;""),IF(AND($G48=CY48,$H48=CZ48),Semi1,IF(($G48-$H48)=(CY48-CZ48),Semi2,IF(AND(($G48&gt;$H48),(CY48&gt;CZ48)),Semi3,IF(AND(($H48&gt;$G48),(CZ48&gt;CY48)),Semi3,0)))),0),0)+IFERROR(IF(KOPSO=1,IF(AND($J48&lt;&gt;"",$K48&lt;&gt;"",DB48&lt;&gt;"",DC48&lt;&gt;"",($G48-$H48)=(CY48-CZ48)),IF(AND($J48=DB48,$K48=DC48),Pena1,IF(($J48-$K48)=(DB48-DC48),Pena2,IF(AND(($J48&gt;$K48),(DB48&gt;DC48)),Pena3,IF(AND(($J48&lt;$K48),(DC48&gt;DB48)),Pena3,0)))),0),0),0),IFERROR(IF(AND($F48=CX48,$I48=DA48,$G48&lt;&gt;"",$H48&lt;&gt;"",CY48&lt;&gt;"",CZ48&lt;&gt;""),IF(AND($G48=CY48,$H48=CZ48),Semi1,IF(($G48-$H48)=(CY48-CZ48),Semi2,IF(AND(($G48&gt;$H48),(CY48&gt;CZ48)),Semi3,IF(AND(($H48&gt;$G48),(CZ48&gt;CY48)),Semi3,0)))),0),0)+IFERROR(IF(KOPSO=1,IF(AND($F48=CX48,$I48=DA48,$J48&lt;&gt;"",$K48&lt;&gt;"",DB48&lt;&gt;"",DC48&lt;&gt;"",($G48-$H48)=(CY48-CZ48)),IF(AND($J48=DB48,$K48=DC48),Pena1,IF(($J48-$K48)=(DB48-DC48),Pena2,IF(AND(($J48&gt;$K48),(DB48&gt;DC48)),Pena3,IF(AND(($J48&lt;$K48),(DC48&gt;DB48)),Pena3,0)))),0),0),0))</f>
        <v>0</v>
      </c>
      <c r="DF48" s="47">
        <f t="shared" si="151"/>
        <v>0</v>
      </c>
      <c r="DG48" s="42"/>
      <c r="DH48" s="53" t="str">
        <f t="shared" ref="DH48:DH51" ca="1" si="190">DL36</f>
        <v>Norway</v>
      </c>
      <c r="DI48" s="40" t="str">
        <f>IF(KOMatchRule=1,$F48,IF(AND(DJ44&lt;&gt;"",DK44&lt;&gt;""),IF((DJ44+DM44)&gt;(DK44+DN44),DI44,IF((DJ44+DM44)&lt;(DK44+DN44),DL44,"Match #25 Winner")),"Match #25 Winner"))</f>
        <v>Match #25 Winner</v>
      </c>
      <c r="DJ48" s="56"/>
      <c r="DK48" s="56"/>
      <c r="DL48" s="41" t="str">
        <f>IF(KOMatchRule=1,$I48,IF(AND(DJ45&lt;&gt;"",DK45&lt;&gt;""),IF((DJ45+DM45)&gt;(DK45+DN45),DI45,IF((DJ45+DM45)&lt;(DK45+DN45),DL45,"Match #26 Winner")),"Match #26 Winner"))</f>
        <v>Match #26 Winner</v>
      </c>
      <c r="DM48" s="57"/>
      <c r="DN48" s="57"/>
      <c r="DO48" s="22"/>
      <c r="DP48" s="47">
        <f>IF(KOMatchRule=1,IFERROR(IF(AND($G48&lt;&gt;"",$H48&lt;&gt;"",DJ48&lt;&gt;"",DK48&lt;&gt;""),IF(AND($G48=DJ48,$H48=DK48),Semi1,IF(($G48-$H48)=(DJ48-DK48),Semi2,IF(AND(($G48&gt;$H48),(DJ48&gt;DK48)),Semi3,IF(AND(($H48&gt;$G48),(DK48&gt;DJ48)),Semi3,0)))),0),0)+IFERROR(IF(KOPSO=1,IF(AND($J48&lt;&gt;"",$K48&lt;&gt;"",DM48&lt;&gt;"",DN48&lt;&gt;"",($G48-$H48)=(DJ48-DK48)),IF(AND($J48=DM48,$K48=DN48),Pena1,IF(($J48-$K48)=(DM48-DN48),Pena2,IF(AND(($J48&gt;$K48),(DM48&gt;DN48)),Pena3,IF(AND(($J48&lt;$K48),(DN48&gt;DM48)),Pena3,0)))),0),0),0),IFERROR(IF(AND($F48=DI48,$I48=DL48,$G48&lt;&gt;"",$H48&lt;&gt;"",DJ48&lt;&gt;"",DK48&lt;&gt;""),IF(AND($G48=DJ48,$H48=DK48),Semi1,IF(($G48-$H48)=(DJ48-DK48),Semi2,IF(AND(($G48&gt;$H48),(DJ48&gt;DK48)),Semi3,IF(AND(($H48&gt;$G48),(DK48&gt;DJ48)),Semi3,0)))),0),0)+IFERROR(IF(KOPSO=1,IF(AND($F48=DI48,$I48=DL48,$J48&lt;&gt;"",$K48&lt;&gt;"",DM48&lt;&gt;"",DN48&lt;&gt;"",($G48-$H48)=(DJ48-DK48)),IF(AND($J48=DM48,$K48=DN48),Pena1,IF(($J48-$K48)=(DM48-DN48),Pena2,IF(AND(($J48&gt;$K48),(DM48&gt;DN48)),Pena3,IF(AND(($J48&lt;$K48),(DN48&gt;DM48)),Pena3,0)))),0),0),0))</f>
        <v>0</v>
      </c>
      <c r="DQ48" s="47">
        <f t="shared" si="153"/>
        <v>0</v>
      </c>
      <c r="DR48" s="42"/>
    </row>
    <row r="49" spans="1:122" x14ac:dyDescent="0.25">
      <c r="A49" s="53" t="e">
        <f t="shared" si="154"/>
        <v>#REF!</v>
      </c>
      <c r="B49" s="321" t="str">
        <f t="shared" ref="B49:B51" si="191">I37</f>
        <v>Portugal</v>
      </c>
      <c r="C49" s="239">
        <v>30</v>
      </c>
      <c r="D49" s="249" t="s">
        <v>57</v>
      </c>
      <c r="E49" s="250">
        <v>45847.625</v>
      </c>
      <c r="F49" s="251" t="str">
        <f>IF(AND(G46&lt;&gt;"",H46&lt;&gt;""),IF((G46+J46)&gt;(H46+K46),F46,IF((G46+J46)&lt;(H46+K46),I46,"Match #27 Winner")),"Match #27 Winner")</f>
        <v>Match #27 Winner</v>
      </c>
      <c r="G49" s="44"/>
      <c r="H49" s="44"/>
      <c r="I49" s="252" t="str">
        <f>IF(AND(G47&lt;&gt;"",H47&lt;&gt;""),IF((G47+J47)&gt;(H47+K47),F47,IF((G47+J47)&lt;(H47+K47),I47,"Match #28 Winner")),"Match #28 Winner")</f>
        <v>Match #28 Winner</v>
      </c>
      <c r="J49" s="248"/>
      <c r="K49" s="248"/>
      <c r="L49" s="245"/>
      <c r="M49" s="53" t="str">
        <f ca="1">Q37</f>
        <v>Portugal</v>
      </c>
      <c r="N49" s="54" t="str">
        <f>IF(KOMatchRule=1,$F49,IF(AND(O46&lt;&gt;"",P46&lt;&gt;""),IF((O46+R46)&gt;(P46+S46),N46,IF((O46+R46)&lt;(P46+S46),Q46,"Match #27 Winner")),"Match #27 Winner"))</f>
        <v>Match #27 Winner</v>
      </c>
      <c r="O49" s="45"/>
      <c r="P49" s="45"/>
      <c r="Q49" s="55" t="str">
        <f>IF(KOMatchRule=1,$I49,IF(AND(O47&lt;&gt;"",P47&lt;&gt;""),IF((O47+R47)&gt;(P47+S47),N47,IF((O47+R47)&lt;(P47+S47),Q47,"Match #28 Winner")),"Match #28 Winner"))</f>
        <v>Match #28 Winner</v>
      </c>
      <c r="R49" s="57"/>
      <c r="S49" s="57"/>
      <c r="T49" s="22"/>
      <c r="U49" s="47">
        <f>IF(KOMatchRule=1,IFERROR(IF(AND($G49&lt;&gt;"",$H49&lt;&gt;"",O49&lt;&gt;"",P49&lt;&gt;""),IF(AND($G49=O49,$H49=P49),Semi1,IF(($G49-$H49)=(O49-P49),Semi2,IF(AND(($G49&gt;$H49),(O49&gt;P49)),Semi3,IF(AND(($H49&gt;$G49),(P49&gt;O49)),Semi3,0)))),0),0)+IFERROR(IF(KOPSO=1,IF(AND($J49&lt;&gt;"",$K49&lt;&gt;"",R49&lt;&gt;"",S49&lt;&gt;"",($G49-$H49)=(O49-P49)),IF(AND($J49=R49,$K49=S49),Pena1,IF(($J49-$K49)=(R49-S49),Pena2,IF(AND(($J49&gt;$K49),(R49&gt;S49)),Pena3,IF(AND(($J49&lt;$K49),(S49&gt;R49)),Pena3,0)))),0),0),0),IFERROR(IF(AND($F49=N49,$I49=Q49,$G49&lt;&gt;"",$H49&lt;&gt;"",O49&lt;&gt;"",P49&lt;&gt;""),IF(AND($G49=O49,$H49=P49),Semi1,IF(($G49-$H49)=(O49-P49),Semi2,IF(AND(($G49&gt;$H49),(O49&gt;P49)),Semi3,IF(AND(($H49&gt;$G49),(P49&gt;O49)),Semi3,0)))),0),0)+IFERROR(IF(KOPSO=1,IF(AND($F49=N49,$I49=Q49,$J49&lt;&gt;"",$K49&lt;&gt;"",R49&lt;&gt;"",S49&lt;&gt;"",($G49-$H49)=(O49-P49)),IF(AND($J49=R49,$K49=S49),Pena1,IF(($J49-$K49)=(R49-S49),Pena2,IF(AND(($J49&gt;$K49),(R49&gt;S49)),Pena3,IF(AND(($J49&lt;$K49),(S49&gt;R49)),Pena3,0)))),0),0),0))</f>
        <v>0</v>
      </c>
      <c r="V49" s="47">
        <f t="shared" si="135"/>
        <v>0</v>
      </c>
      <c r="W49" s="42"/>
      <c r="X49" s="53" t="str">
        <f t="shared" ca="1" si="182"/>
        <v>Portugal</v>
      </c>
      <c r="Y49" s="54" t="str">
        <f>IF(KOMatchRule=1,$F49,IF(AND(Z46&lt;&gt;"",AA46&lt;&gt;""),IF((Z46+AC46)&gt;(AA46+AD46),Y46,IF((Z46+AC46)&lt;(AA46+AD46),AB46,"Match #27 Winner")),"Match #27 Winner"))</f>
        <v>Match #27 Winner</v>
      </c>
      <c r="Z49" s="45"/>
      <c r="AA49" s="45"/>
      <c r="AB49" s="55" t="str">
        <f>IF(KOMatchRule=1,$I49,IF(AND(Z47&lt;&gt;"",AA47&lt;&gt;""),IF((Z47+AC47)&gt;(AA47+AD47),Y47,IF((Z47+AC47)&lt;(AA47+AD47),AB47,"Match #28 Winner")),"Match #28 Winner"))</f>
        <v>Match #28 Winner</v>
      </c>
      <c r="AC49" s="57"/>
      <c r="AD49" s="57"/>
      <c r="AE49" s="22"/>
      <c r="AF49" s="47">
        <f>IF(KOMatchRule=1,IFERROR(IF(AND($G49&lt;&gt;"",$H49&lt;&gt;"",Z49&lt;&gt;"",AA49&lt;&gt;""),IF(AND($G49=Z49,$H49=AA49),Semi1,IF(($G49-$H49)=(Z49-AA49),Semi2,IF(AND(($G49&gt;$H49),(Z49&gt;AA49)),Semi3,IF(AND(($H49&gt;$G49),(AA49&gt;Z49)),Semi3,0)))),0),0)+IFERROR(IF(KOPSO=1,IF(AND($J49&lt;&gt;"",$K49&lt;&gt;"",AC49&lt;&gt;"",AD49&lt;&gt;"",($G49-$H49)=(Z49-AA49)),IF(AND($J49=AC49,$K49=AD49),Pena1,IF(($J49-$K49)=(AC49-AD49),Pena2,IF(AND(($J49&gt;$K49),(AC49&gt;AD49)),Pena3,IF(AND(($J49&lt;$K49),(AD49&gt;AC49)),Pena3,0)))),0),0),0),IFERROR(IF(AND($F49=Y49,$I49=AB49,$G49&lt;&gt;"",$H49&lt;&gt;"",Z49&lt;&gt;"",AA49&lt;&gt;""),IF(AND($G49=Z49,$H49=AA49),Semi1,IF(($G49-$H49)=(Z49-AA49),Semi2,IF(AND(($G49&gt;$H49),(Z49&gt;AA49)),Semi3,IF(AND(($H49&gt;$G49),(AA49&gt;Z49)),Semi3,0)))),0),0)+IFERROR(IF(KOPSO=1,IF(AND($F49=Y49,$I49=AB49,$J49&lt;&gt;"",$K49&lt;&gt;"",AC49&lt;&gt;"",AD49&lt;&gt;"",($G49-$H49)=(Z49-AA49)),IF(AND($J49=AC49,$K49=AD49),Pena1,IF(($J49-$K49)=(AC49-AD49),Pena2,IF(AND(($J49&gt;$K49),(AC49&gt;AD49)),Pena3,IF(AND(($J49&lt;$K49),(AD49&gt;AC49)),Pena3,0)))),0),0),0))</f>
        <v>0</v>
      </c>
      <c r="AG49" s="47">
        <f t="shared" si="137"/>
        <v>0</v>
      </c>
      <c r="AH49" s="42"/>
      <c r="AI49" s="53" t="str">
        <f t="shared" ca="1" si="183"/>
        <v>Portugal</v>
      </c>
      <c r="AJ49" s="54" t="str">
        <f>IF(KOMatchRule=1,$F49,IF(AND(AK46&lt;&gt;"",AL46&lt;&gt;""),IF((AK46+AN46)&gt;(AL46+AO46),AJ46,IF((AK46+AN46)&lt;(AL46+AO46),AM46,"Match #27 Winner")),"Match #27 Winner"))</f>
        <v>Match #27 Winner</v>
      </c>
      <c r="AK49" s="45"/>
      <c r="AL49" s="45"/>
      <c r="AM49" s="55" t="str">
        <f>IF(KOMatchRule=1,$I49,IF(AND(AK47&lt;&gt;"",AL47&lt;&gt;""),IF((AK47+AN47)&gt;(AL47+AO47),AJ47,IF((AK47+AN47)&lt;(AL47+AO47),AM47,"Match #28 Winner")),"Match #28 Winner"))</f>
        <v>Match #28 Winner</v>
      </c>
      <c r="AN49" s="57"/>
      <c r="AO49" s="57"/>
      <c r="AP49" s="22"/>
      <c r="AQ49" s="47">
        <f>IF(KOMatchRule=1,IFERROR(IF(AND($G49&lt;&gt;"",$H49&lt;&gt;"",AK49&lt;&gt;"",AL49&lt;&gt;""),IF(AND($G49=AK49,$H49=AL49),Semi1,IF(($G49-$H49)=(AK49-AL49),Semi2,IF(AND(($G49&gt;$H49),(AK49&gt;AL49)),Semi3,IF(AND(($H49&gt;$G49),(AL49&gt;AK49)),Semi3,0)))),0),0)+IFERROR(IF(KOPSO=1,IF(AND($J49&lt;&gt;"",$K49&lt;&gt;"",AN49&lt;&gt;"",AO49&lt;&gt;"",($G49-$H49)=(AK49-AL49)),IF(AND($J49=AN49,$K49=AO49),Pena1,IF(($J49-$K49)=(AN49-AO49),Pena2,IF(AND(($J49&gt;$K49),(AN49&gt;AO49)),Pena3,IF(AND(($J49&lt;$K49),(AO49&gt;AN49)),Pena3,0)))),0),0),0),IFERROR(IF(AND($F49=AJ49,$I49=AM49,$G49&lt;&gt;"",$H49&lt;&gt;"",AK49&lt;&gt;"",AL49&lt;&gt;""),IF(AND($G49=AK49,$H49=AL49),Semi1,IF(($G49-$H49)=(AK49-AL49),Semi2,IF(AND(($G49&gt;$H49),(AK49&gt;AL49)),Semi3,IF(AND(($H49&gt;$G49),(AL49&gt;AK49)),Semi3,0)))),0),0)+IFERROR(IF(KOPSO=1,IF(AND($F49=AJ49,$I49=AM49,$J49&lt;&gt;"",$K49&lt;&gt;"",AN49&lt;&gt;"",AO49&lt;&gt;"",($G49-$H49)=(AK49-AL49)),IF(AND($J49=AN49,$K49=AO49),Pena1,IF(($J49-$K49)=(AN49-AO49),Pena2,IF(AND(($J49&gt;$K49),(AN49&gt;AO49)),Pena3,IF(AND(($J49&lt;$K49),(AO49&gt;AN49)),Pena3,0)))),0),0),0))</f>
        <v>0</v>
      </c>
      <c r="AR49" s="47">
        <f t="shared" si="139"/>
        <v>0</v>
      </c>
      <c r="AS49" s="42"/>
      <c r="AT49" s="53" t="str">
        <f t="shared" ca="1" si="184"/>
        <v>Portugal</v>
      </c>
      <c r="AU49" s="54" t="str">
        <f>IF(KOMatchRule=1,$F49,IF(AND(AV46&lt;&gt;"",AW46&lt;&gt;""),IF((AV46+AY46)&gt;(AW46+AZ46),AU46,IF((AV46+AY46)&lt;(AW46+AZ46),AX46,"Match #27 Winner")),"Match #27 Winner"))</f>
        <v>Match #27 Winner</v>
      </c>
      <c r="AV49" s="45"/>
      <c r="AW49" s="45"/>
      <c r="AX49" s="55" t="str">
        <f>IF(KOMatchRule=1,$I49,IF(AND(AV47&lt;&gt;"",AW47&lt;&gt;""),IF((AV47+AY47)&gt;(AW47+AZ47),AU47,IF((AV47+AY47)&lt;(AW47+AZ47),AX47,"Match #28 Winner")),"Match #28 Winner"))</f>
        <v>Match #28 Winner</v>
      </c>
      <c r="AY49" s="57"/>
      <c r="AZ49" s="57"/>
      <c r="BA49" s="22"/>
      <c r="BB49" s="47">
        <f>IF(KOMatchRule=1,IFERROR(IF(AND($G49&lt;&gt;"",$H49&lt;&gt;"",AV49&lt;&gt;"",AW49&lt;&gt;""),IF(AND($G49=AV49,$H49=AW49),Semi1,IF(($G49-$H49)=(AV49-AW49),Semi2,IF(AND(($G49&gt;$H49),(AV49&gt;AW49)),Semi3,IF(AND(($H49&gt;$G49),(AW49&gt;AV49)),Semi3,0)))),0),0)+IFERROR(IF(KOPSO=1,IF(AND($J49&lt;&gt;"",$K49&lt;&gt;"",AY49&lt;&gt;"",AZ49&lt;&gt;"",($G49-$H49)=(AV49-AW49)),IF(AND($J49=AY49,$K49=AZ49),Pena1,IF(($J49-$K49)=(AY49-AZ49),Pena2,IF(AND(($J49&gt;$K49),(AY49&gt;AZ49)),Pena3,IF(AND(($J49&lt;$K49),(AZ49&gt;AY49)),Pena3,0)))),0),0),0),IFERROR(IF(AND($F49=AU49,$I49=AX49,$G49&lt;&gt;"",$H49&lt;&gt;"",AV49&lt;&gt;"",AW49&lt;&gt;""),IF(AND($G49=AV49,$H49=AW49),Semi1,IF(($G49-$H49)=(AV49-AW49),Semi2,IF(AND(($G49&gt;$H49),(AV49&gt;AW49)),Semi3,IF(AND(($H49&gt;$G49),(AW49&gt;AV49)),Semi3,0)))),0),0)+IFERROR(IF(KOPSO=1,IF(AND($F49=AU49,$I49=AX49,$J49&lt;&gt;"",$K49&lt;&gt;"",AY49&lt;&gt;"",AZ49&lt;&gt;"",($G49-$H49)=(AV49-AW49)),IF(AND($J49=AY49,$K49=AZ49),Pena1,IF(($J49-$K49)=(AY49-AZ49),Pena2,IF(AND(($J49&gt;$K49),(AY49&gt;AZ49)),Pena3,IF(AND(($J49&lt;$K49),(AZ49&gt;AY49)),Pena3,0)))),0),0),0))</f>
        <v>0</v>
      </c>
      <c r="BC49" s="47">
        <f t="shared" si="141"/>
        <v>0</v>
      </c>
      <c r="BD49" s="42"/>
      <c r="BE49" s="53" t="str">
        <f t="shared" ca="1" si="185"/>
        <v>Portugal</v>
      </c>
      <c r="BF49" s="54" t="str">
        <f>IF(KOMatchRule=1,$F49,IF(AND(BG46&lt;&gt;"",BH46&lt;&gt;""),IF((BG46+BJ46)&gt;(BH46+BK46),BF46,IF((BG46+BJ46)&lt;(BH46+BK46),BI46,"Match #27 Winner")),"Match #27 Winner"))</f>
        <v>Match #27 Winner</v>
      </c>
      <c r="BG49" s="45"/>
      <c r="BH49" s="45"/>
      <c r="BI49" s="55" t="str">
        <f>IF(KOMatchRule=1,$I49,IF(AND(BG47&lt;&gt;"",BH47&lt;&gt;""),IF((BG47+BJ47)&gt;(BH47+BK47),BF47,IF((BG47+BJ47)&lt;(BH47+BK47),BI47,"Match #28 Winner")),"Match #28 Winner"))</f>
        <v>Match #28 Winner</v>
      </c>
      <c r="BJ49" s="57"/>
      <c r="BK49" s="57"/>
      <c r="BL49" s="22"/>
      <c r="BM49" s="47">
        <f>IF(KOMatchRule=1,IFERROR(IF(AND($G49&lt;&gt;"",$H49&lt;&gt;"",BG49&lt;&gt;"",BH49&lt;&gt;""),IF(AND($G49=BG49,$H49=BH49),Semi1,IF(($G49-$H49)=(BG49-BH49),Semi2,IF(AND(($G49&gt;$H49),(BG49&gt;BH49)),Semi3,IF(AND(($H49&gt;$G49),(BH49&gt;BG49)),Semi3,0)))),0),0)+IFERROR(IF(KOPSO=1,IF(AND($J49&lt;&gt;"",$K49&lt;&gt;"",BJ49&lt;&gt;"",BK49&lt;&gt;"",($G49-$H49)=(BG49-BH49)),IF(AND($J49=BJ49,$K49=BK49),Pena1,IF(($J49-$K49)=(BJ49-BK49),Pena2,IF(AND(($J49&gt;$K49),(BJ49&gt;BK49)),Pena3,IF(AND(($J49&lt;$K49),(BK49&gt;BJ49)),Pena3,0)))),0),0),0),IFERROR(IF(AND($F49=BF49,$I49=BI49,$G49&lt;&gt;"",$H49&lt;&gt;"",BG49&lt;&gt;"",BH49&lt;&gt;""),IF(AND($G49=BG49,$H49=BH49),Semi1,IF(($G49-$H49)=(BG49-BH49),Semi2,IF(AND(($G49&gt;$H49),(BG49&gt;BH49)),Semi3,IF(AND(($H49&gt;$G49),(BH49&gt;BG49)),Semi3,0)))),0),0)+IFERROR(IF(KOPSO=1,IF(AND($F49=BF49,$I49=BI49,$J49&lt;&gt;"",$K49&lt;&gt;"",BJ49&lt;&gt;"",BK49&lt;&gt;"",($G49-$H49)=(BG49-BH49)),IF(AND($J49=BJ49,$K49=BK49),Pena1,IF(($J49-$K49)=(BJ49-BK49),Pena2,IF(AND(($J49&gt;$K49),(BJ49&gt;BK49)),Pena3,IF(AND(($J49&lt;$K49),(BK49&gt;BJ49)),Pena3,0)))),0),0),0))</f>
        <v>0</v>
      </c>
      <c r="BN49" s="47">
        <f t="shared" si="143"/>
        <v>0</v>
      </c>
      <c r="BO49" s="42"/>
      <c r="BP49" s="53" t="str">
        <f t="shared" ca="1" si="186"/>
        <v>Portugal</v>
      </c>
      <c r="BQ49" s="54" t="str">
        <f>IF(KOMatchRule=1,$F49,IF(AND(BR46&lt;&gt;"",BS46&lt;&gt;""),IF((BR46+BU46)&gt;(BS46+BV46),BQ46,IF((BR46+BU46)&lt;(BS46+BV46),BT46,"Match #27 Winner")),"Match #27 Winner"))</f>
        <v>Match #27 Winner</v>
      </c>
      <c r="BR49" s="45"/>
      <c r="BS49" s="45"/>
      <c r="BT49" s="55" t="str">
        <f>IF(KOMatchRule=1,$I49,IF(AND(BR47&lt;&gt;"",BS47&lt;&gt;""),IF((BR47+BU47)&gt;(BS47+BV47),BQ47,IF((BR47+BU47)&lt;(BS47+BV47),BT47,"Match #28 Winner")),"Match #28 Winner"))</f>
        <v>Match #28 Winner</v>
      </c>
      <c r="BU49" s="57"/>
      <c r="BV49" s="57"/>
      <c r="BW49" s="22"/>
      <c r="BX49" s="47">
        <f>IF(KOMatchRule=1,IFERROR(IF(AND($G49&lt;&gt;"",$H49&lt;&gt;"",BR49&lt;&gt;"",BS49&lt;&gt;""),IF(AND($G49=BR49,$H49=BS49),Semi1,IF(($G49-$H49)=(BR49-BS49),Semi2,IF(AND(($G49&gt;$H49),(BR49&gt;BS49)),Semi3,IF(AND(($H49&gt;$G49),(BS49&gt;BR49)),Semi3,0)))),0),0)+IFERROR(IF(KOPSO=1,IF(AND($J49&lt;&gt;"",$K49&lt;&gt;"",BU49&lt;&gt;"",BV49&lt;&gt;"",($G49-$H49)=(BR49-BS49)),IF(AND($J49=BU49,$K49=BV49),Pena1,IF(($J49-$K49)=(BU49-BV49),Pena2,IF(AND(($J49&gt;$K49),(BU49&gt;BV49)),Pena3,IF(AND(($J49&lt;$K49),(BV49&gt;BU49)),Pena3,0)))),0),0),0),IFERROR(IF(AND($F49=BQ49,$I49=BT49,$G49&lt;&gt;"",$H49&lt;&gt;"",BR49&lt;&gt;"",BS49&lt;&gt;""),IF(AND($G49=BR49,$H49=BS49),Semi1,IF(($G49-$H49)=(BR49-BS49),Semi2,IF(AND(($G49&gt;$H49),(BR49&gt;BS49)),Semi3,IF(AND(($H49&gt;$G49),(BS49&gt;BR49)),Semi3,0)))),0),0)+IFERROR(IF(KOPSO=1,IF(AND($F49=BQ49,$I49=BT49,$J49&lt;&gt;"",$K49&lt;&gt;"",BU49&lt;&gt;"",BV49&lt;&gt;"",($G49-$H49)=(BR49-BS49)),IF(AND($J49=BU49,$K49=BV49),Pena1,IF(($J49-$K49)=(BU49-BV49),Pena2,IF(AND(($J49&gt;$K49),(BU49&gt;BV49)),Pena3,IF(AND(($J49&lt;$K49),(BV49&gt;BU49)),Pena3,0)))),0),0),0))</f>
        <v>0</v>
      </c>
      <c r="BY49" s="47">
        <f t="shared" si="145"/>
        <v>0</v>
      </c>
      <c r="BZ49" s="42"/>
      <c r="CA49" s="53" t="str">
        <f t="shared" ca="1" si="187"/>
        <v>Portugal</v>
      </c>
      <c r="CB49" s="54" t="str">
        <f>IF(KOMatchRule=1,$F49,IF(AND(CC46&lt;&gt;"",CD46&lt;&gt;""),IF((CC46+CF46)&gt;(CD46+CG46),CB46,IF((CC46+CF46)&lt;(CD46+CG46),CE46,"Match #27 Winner")),"Match #27 Winner"))</f>
        <v>Match #27 Winner</v>
      </c>
      <c r="CC49" s="45"/>
      <c r="CD49" s="45"/>
      <c r="CE49" s="55" t="str">
        <f>IF(KOMatchRule=1,$I49,IF(AND(CC47&lt;&gt;"",CD47&lt;&gt;""),IF((CC47+CF47)&gt;(CD47+CG47),CB47,IF((CC47+CF47)&lt;(CD47+CG47),CE47,"Match #28 Winner")),"Match #28 Winner"))</f>
        <v>Match #28 Winner</v>
      </c>
      <c r="CF49" s="57"/>
      <c r="CG49" s="57"/>
      <c r="CH49" s="22"/>
      <c r="CI49" s="47">
        <f>IF(KOMatchRule=1,IFERROR(IF(AND($G49&lt;&gt;"",$H49&lt;&gt;"",CC49&lt;&gt;"",CD49&lt;&gt;""),IF(AND($G49=CC49,$H49=CD49),Semi1,IF(($G49-$H49)=(CC49-CD49),Semi2,IF(AND(($G49&gt;$H49),(CC49&gt;CD49)),Semi3,IF(AND(($H49&gt;$G49),(CD49&gt;CC49)),Semi3,0)))),0),0)+IFERROR(IF(KOPSO=1,IF(AND($J49&lt;&gt;"",$K49&lt;&gt;"",CF49&lt;&gt;"",CG49&lt;&gt;"",($G49-$H49)=(CC49-CD49)),IF(AND($J49=CF49,$K49=CG49),Pena1,IF(($J49-$K49)=(CF49-CG49),Pena2,IF(AND(($J49&gt;$K49),(CF49&gt;CG49)),Pena3,IF(AND(($J49&lt;$K49),(CG49&gt;CF49)),Pena3,0)))),0),0),0),IFERROR(IF(AND($F49=CB49,$I49=CE49,$G49&lt;&gt;"",$H49&lt;&gt;"",CC49&lt;&gt;"",CD49&lt;&gt;""),IF(AND($G49=CC49,$H49=CD49),Semi1,IF(($G49-$H49)=(CC49-CD49),Semi2,IF(AND(($G49&gt;$H49),(CC49&gt;CD49)),Semi3,IF(AND(($H49&gt;$G49),(CD49&gt;CC49)),Semi3,0)))),0),0)+IFERROR(IF(KOPSO=1,IF(AND($F49=CB49,$I49=CE49,$J49&lt;&gt;"",$K49&lt;&gt;"",CF49&lt;&gt;"",CG49&lt;&gt;"",($G49-$H49)=(CC49-CD49)),IF(AND($J49=CF49,$K49=CG49),Pena1,IF(($J49-$K49)=(CF49-CG49),Pena2,IF(AND(($J49&gt;$K49),(CF49&gt;CG49)),Pena3,IF(AND(($J49&lt;$K49),(CG49&gt;CF49)),Pena3,0)))),0),0),0))</f>
        <v>0</v>
      </c>
      <c r="CJ49" s="47">
        <f t="shared" si="147"/>
        <v>0</v>
      </c>
      <c r="CK49" s="42"/>
      <c r="CL49" s="53" t="str">
        <f t="shared" ca="1" si="188"/>
        <v>Portugal</v>
      </c>
      <c r="CM49" s="54" t="str">
        <f>IF(KOMatchRule=1,$F49,IF(AND(CN46&lt;&gt;"",CO46&lt;&gt;""),IF((CN46+CQ46)&gt;(CO46+CR46),CM46,IF((CN46+CQ46)&lt;(CO46+CR46),CP46,"Match #27 Winner")),"Match #27 Winner"))</f>
        <v>Match #27 Winner</v>
      </c>
      <c r="CN49" s="45"/>
      <c r="CO49" s="45"/>
      <c r="CP49" s="55" t="str">
        <f>IF(KOMatchRule=1,$I49,IF(AND(CN47&lt;&gt;"",CO47&lt;&gt;""),IF((CN47+CQ47)&gt;(CO47+CR47),CM47,IF((CN47+CQ47)&lt;(CO47+CR47),CP47,"Match #28 Winner")),"Match #28 Winner"))</f>
        <v>Match #28 Winner</v>
      </c>
      <c r="CQ49" s="57"/>
      <c r="CR49" s="57"/>
      <c r="CS49" s="22"/>
      <c r="CT49" s="47">
        <f>IF(KOMatchRule=1,IFERROR(IF(AND($G49&lt;&gt;"",$H49&lt;&gt;"",CN49&lt;&gt;"",CO49&lt;&gt;""),IF(AND($G49=CN49,$H49=CO49),Semi1,IF(($G49-$H49)=(CN49-CO49),Semi2,IF(AND(($G49&gt;$H49),(CN49&gt;CO49)),Semi3,IF(AND(($H49&gt;$G49),(CO49&gt;CN49)),Semi3,0)))),0),0)+IFERROR(IF(KOPSO=1,IF(AND($J49&lt;&gt;"",$K49&lt;&gt;"",CQ49&lt;&gt;"",CR49&lt;&gt;"",($G49-$H49)=(CN49-CO49)),IF(AND($J49=CQ49,$K49=CR49),Pena1,IF(($J49-$K49)=(CQ49-CR49),Pena2,IF(AND(($J49&gt;$K49),(CQ49&gt;CR49)),Pena3,IF(AND(($J49&lt;$K49),(CR49&gt;CQ49)),Pena3,0)))),0),0),0),IFERROR(IF(AND($F49=CM49,$I49=CP49,$G49&lt;&gt;"",$H49&lt;&gt;"",CN49&lt;&gt;"",CO49&lt;&gt;""),IF(AND($G49=CN49,$H49=CO49),Semi1,IF(($G49-$H49)=(CN49-CO49),Semi2,IF(AND(($G49&gt;$H49),(CN49&gt;CO49)),Semi3,IF(AND(($H49&gt;$G49),(CO49&gt;CN49)),Semi3,0)))),0),0)+IFERROR(IF(KOPSO=1,IF(AND($F49=CM49,$I49=CP49,$J49&lt;&gt;"",$K49&lt;&gt;"",CQ49&lt;&gt;"",CR49&lt;&gt;"",($G49-$H49)=(CN49-CO49)),IF(AND($J49=CQ49,$K49=CR49),Pena1,IF(($J49-$K49)=(CQ49-CR49),Pena2,IF(AND(($J49&gt;$K49),(CQ49&gt;CR49)),Pena3,IF(AND(($J49&lt;$K49),(CR49&gt;CQ49)),Pena3,0)))),0),0),0))</f>
        <v>0</v>
      </c>
      <c r="CU49" s="47">
        <f t="shared" si="149"/>
        <v>0</v>
      </c>
      <c r="CV49" s="42"/>
      <c r="CW49" s="53" t="str">
        <f t="shared" ca="1" si="189"/>
        <v>Portugal</v>
      </c>
      <c r="CX49" s="54" t="str">
        <f>IF(KOMatchRule=1,$F49,IF(AND(CY46&lt;&gt;"",CZ46&lt;&gt;""),IF((CY46+DB46)&gt;(CZ46+DC46),CX46,IF((CY46+DB46)&lt;(CZ46+DC46),DA46,"Match #27 Winner")),"Match #27 Winner"))</f>
        <v>Match #27 Winner</v>
      </c>
      <c r="CY49" s="45"/>
      <c r="CZ49" s="45"/>
      <c r="DA49" s="55" t="str">
        <f>IF(KOMatchRule=1,$I49,IF(AND(CY47&lt;&gt;"",CZ47&lt;&gt;""),IF((CY47+DB47)&gt;(CZ47+DC47),CX47,IF((CY47+DB47)&lt;(CZ47+DC47),DA47,"Match #28 Winner")),"Match #28 Winner"))</f>
        <v>Match #28 Winner</v>
      </c>
      <c r="DB49" s="57"/>
      <c r="DC49" s="57"/>
      <c r="DD49" s="22"/>
      <c r="DE49" s="47">
        <f>IF(KOMatchRule=1,IFERROR(IF(AND($G49&lt;&gt;"",$H49&lt;&gt;"",CY49&lt;&gt;"",CZ49&lt;&gt;""),IF(AND($G49=CY49,$H49=CZ49),Semi1,IF(($G49-$H49)=(CY49-CZ49),Semi2,IF(AND(($G49&gt;$H49),(CY49&gt;CZ49)),Semi3,IF(AND(($H49&gt;$G49),(CZ49&gt;CY49)),Semi3,0)))),0),0)+IFERROR(IF(KOPSO=1,IF(AND($J49&lt;&gt;"",$K49&lt;&gt;"",DB49&lt;&gt;"",DC49&lt;&gt;"",($G49-$H49)=(CY49-CZ49)),IF(AND($J49=DB49,$K49=DC49),Pena1,IF(($J49-$K49)=(DB49-DC49),Pena2,IF(AND(($J49&gt;$K49),(DB49&gt;DC49)),Pena3,IF(AND(($J49&lt;$K49),(DC49&gt;DB49)),Pena3,0)))),0),0),0),IFERROR(IF(AND($F49=CX49,$I49=DA49,$G49&lt;&gt;"",$H49&lt;&gt;"",CY49&lt;&gt;"",CZ49&lt;&gt;""),IF(AND($G49=CY49,$H49=CZ49),Semi1,IF(($G49-$H49)=(CY49-CZ49),Semi2,IF(AND(($G49&gt;$H49),(CY49&gt;CZ49)),Semi3,IF(AND(($H49&gt;$G49),(CZ49&gt;CY49)),Semi3,0)))),0),0)+IFERROR(IF(KOPSO=1,IF(AND($F49=CX49,$I49=DA49,$J49&lt;&gt;"",$K49&lt;&gt;"",DB49&lt;&gt;"",DC49&lt;&gt;"",($G49-$H49)=(CY49-CZ49)),IF(AND($J49=DB49,$K49=DC49),Pena1,IF(($J49-$K49)=(DB49-DC49),Pena2,IF(AND(($J49&gt;$K49),(DB49&gt;DC49)),Pena3,IF(AND(($J49&lt;$K49),(DC49&gt;DB49)),Pena3,0)))),0),0),0))</f>
        <v>0</v>
      </c>
      <c r="DF49" s="47">
        <f t="shared" si="151"/>
        <v>0</v>
      </c>
      <c r="DG49" s="42"/>
      <c r="DH49" s="53" t="str">
        <f t="shared" ca="1" si="190"/>
        <v>Portugal</v>
      </c>
      <c r="DI49" s="54" t="str">
        <f>IF(KOMatchRule=1,$F49,IF(AND(DJ46&lt;&gt;"",DK46&lt;&gt;""),IF((DJ46+DM46)&gt;(DK46+DN46),DI46,IF((DJ46+DM46)&lt;(DK46+DN46),DL46,"Match #27 Winner")),"Match #27 Winner"))</f>
        <v>Match #27 Winner</v>
      </c>
      <c r="DJ49" s="45"/>
      <c r="DK49" s="45"/>
      <c r="DL49" s="55" t="str">
        <f>IF(KOMatchRule=1,$I49,IF(AND(DJ47&lt;&gt;"",DK47&lt;&gt;""),IF((DJ47+DM47)&gt;(DK47+DN47),DI47,IF((DJ47+DM47)&lt;(DK47+DN47),DL47,"Match #28 Winner")),"Match #28 Winner"))</f>
        <v>Match #28 Winner</v>
      </c>
      <c r="DM49" s="57"/>
      <c r="DN49" s="57"/>
      <c r="DO49" s="22"/>
      <c r="DP49" s="47">
        <f>IF(KOMatchRule=1,IFERROR(IF(AND($G49&lt;&gt;"",$H49&lt;&gt;"",DJ49&lt;&gt;"",DK49&lt;&gt;""),IF(AND($G49=DJ49,$H49=DK49),Semi1,IF(($G49-$H49)=(DJ49-DK49),Semi2,IF(AND(($G49&gt;$H49),(DJ49&gt;DK49)),Semi3,IF(AND(($H49&gt;$G49),(DK49&gt;DJ49)),Semi3,0)))),0),0)+IFERROR(IF(KOPSO=1,IF(AND($J49&lt;&gt;"",$K49&lt;&gt;"",DM49&lt;&gt;"",DN49&lt;&gt;"",($G49-$H49)=(DJ49-DK49)),IF(AND($J49=DM49,$K49=DN49),Pena1,IF(($J49-$K49)=(DM49-DN49),Pena2,IF(AND(($J49&gt;$K49),(DM49&gt;DN49)),Pena3,IF(AND(($J49&lt;$K49),(DN49&gt;DM49)),Pena3,0)))),0),0),0),IFERROR(IF(AND($F49=DI49,$I49=DL49,$G49&lt;&gt;"",$H49&lt;&gt;"",DJ49&lt;&gt;"",DK49&lt;&gt;""),IF(AND($G49=DJ49,$H49=DK49),Semi1,IF(($G49-$H49)=(DJ49-DK49),Semi2,IF(AND(($G49&gt;$H49),(DJ49&gt;DK49)),Semi3,IF(AND(($H49&gt;$G49),(DK49&gt;DJ49)),Semi3,0)))),0),0)+IFERROR(IF(KOPSO=1,IF(AND($F49=DI49,$I49=DL49,$J49&lt;&gt;"",$K49&lt;&gt;"",DM49&lt;&gt;"",DN49&lt;&gt;"",($G49-$H49)=(DJ49-DK49)),IF(AND($J49=DM49,$K49=DN49),Pena1,IF(($J49-$K49)=(DM49-DN49),Pena2,IF(AND(($J49&gt;$K49),(DM49&gt;DN49)),Pena3,IF(AND(($J49&lt;$K49),(DN49&gt;DM49)),Pena3,0)))),0),0),0))</f>
        <v>0</v>
      </c>
      <c r="DQ49" s="47">
        <f t="shared" si="153"/>
        <v>0</v>
      </c>
      <c r="DR49" s="42"/>
    </row>
    <row r="50" spans="1:122" x14ac:dyDescent="0.25">
      <c r="A50" s="53" t="e">
        <f t="shared" si="154"/>
        <v>#REF!</v>
      </c>
      <c r="B50" s="321" t="str">
        <f t="shared" si="191"/>
        <v>Sweden</v>
      </c>
      <c r="C50" s="239">
        <v>31</v>
      </c>
      <c r="D50" s="253" t="s">
        <v>35</v>
      </c>
      <c r="E50" s="254">
        <v>45851.625</v>
      </c>
      <c r="F50" s="255" t="str">
        <f>IF(AND(G48&lt;&gt;"",H48&lt;&gt;""),IF((G48+J48)&gt;(H48+K48),F48,IF((G48+J48)&lt;(H48+K48),I48,"Match #29 Winner")),"Match #29 Winner")</f>
        <v>Match #29 Winner</v>
      </c>
      <c r="G50" s="44"/>
      <c r="H50" s="44"/>
      <c r="I50" s="256" t="str">
        <f>IF(AND(G49&lt;&gt;"",H49&lt;&gt;""),IF((G49+J49)&gt;(H49+K49),F49,IF((G49+J49)&lt;(H49+K49),I49,"Match #30 Winner")),"Match #30 Winner")</f>
        <v>Match #30 Winner</v>
      </c>
      <c r="J50" s="248"/>
      <c r="K50" s="248"/>
      <c r="L50" s="245"/>
      <c r="M50" s="53" t="str">
        <f ca="1">Q38</f>
        <v>Sweden</v>
      </c>
      <c r="N50" s="97" t="str">
        <f>IF(KOMatchRule=1,$F50,IF(AND(O48&lt;&gt;"",P48&lt;&gt;""),IF((O48+R48)&gt;(P48+S48),N48,IF((O48+R48)&lt;(P48+S48),Q48,"Match #29 Winner")),"Match #29 Winner"))</f>
        <v>Match #29 Winner</v>
      </c>
      <c r="O50" s="45"/>
      <c r="P50" s="45"/>
      <c r="Q50" s="58" t="str">
        <f>IF(KOMatchRule=1,$I50,IF(AND(O49&lt;&gt;"",P49&lt;&gt;""),IF((O49+R49)&gt;(P49+S49),N49,IF((O49+R49)&lt;(P49+S49),Q49,"Match #30 Winner")),"Match #30 Winner"))</f>
        <v>Match #30 Winner</v>
      </c>
      <c r="R50" s="57"/>
      <c r="S50" s="57"/>
      <c r="T50" s="22"/>
      <c r="U50" s="47">
        <f>IF(KOMatchRule=1,IFERROR(IF(AND($G50&lt;&gt;"",$H50&lt;&gt;"",O50&lt;&gt;"",P50&lt;&gt;""),IF(AND($G50=O50,$H50=P50),Fina1,IF(($G50-$H50)=(O50-P50),Fina2,IF(AND(($G50&gt;$H50),(O50&gt;P50)),Fina3,IF(AND(($H50&gt;$G50),(P50&gt;O50)),Fina3,0)))),0),0)+IFERROR(IF(KOPSO=1,IF(AND($J50&lt;&gt;"",$K50&lt;&gt;"",R50&lt;&gt;"",S50&lt;&gt;"",($G50-$H50)=(O50-P50)),IF(AND($J50=R50,$K50=S50),Pena1,IF(($J50-$K50)=(R50-S50),Pena2,IF(AND(($J50&gt;$K50),(R50&gt;S50)),Pena3,IF(AND(($J50&lt;$K50),(S50&gt;R50)),Pena3,0)))),0),0),0),IFERROR(IF(AND($F50=N50,$I50=Q50,$G50&lt;&gt;"",$H50&lt;&gt;"",O50&lt;&gt;"",P50&lt;&gt;""),IF(AND($G50=O50,$H50=P50),Fina1,IF(($G50-$H50)=(O50-P50),Fina2,IF(AND(($G50&gt;$H50),(O50&gt;P50)),Fina3,IF(AND(($H50&gt;$G50),(P50&gt;O50)),Fina3,0)))),0),0)+IFERROR(IF(KOPSO=1,IF(AND($F50=N50,$I50=Q50,$J50&lt;&gt;"",$K50&lt;&gt;"",R50&lt;&gt;"",S50&lt;&gt;"",($G50-$H50)=(O50-P50)),IF(AND($J50=R50,$K50=S50),Pena1,IF(($J50-$K50)=(R50-S50),Pena2,IF(AND(($J50&gt;$K50),(R50&gt;S50)),Pena3,IF(AND(($J50&lt;$K50),(S50&gt;R50)),Pena3,0)))),0),0),0))</f>
        <v>0</v>
      </c>
      <c r="V50" s="47">
        <f t="shared" si="135"/>
        <v>0</v>
      </c>
      <c r="W50" s="42"/>
      <c r="X50" s="53" t="str">
        <f t="shared" ca="1" si="182"/>
        <v>Sweden</v>
      </c>
      <c r="Y50" s="97" t="str">
        <f>IF(KOMatchRule=1,$F50,IF(AND(Z48&lt;&gt;"",AA48&lt;&gt;""),IF((Z48+AC48)&gt;(AA48+AD48),Y48,IF((Z48+AC48)&lt;(AA48+AD48),AB48,"Match #29 Winner")),"Match #29 Winner"))</f>
        <v>Match #29 Winner</v>
      </c>
      <c r="Z50" s="45"/>
      <c r="AA50" s="45"/>
      <c r="AB50" s="58" t="str">
        <f>IF(KOMatchRule=1,$I50,IF(AND(Z49&lt;&gt;"",AA49&lt;&gt;""),IF((Z49+AC49)&gt;(AA49+AD49),Y49,IF((Z49+AC49)&lt;(AA49+AD49),AB49,"Match #30 Winner")),"Match #30 Winner"))</f>
        <v>Match #30 Winner</v>
      </c>
      <c r="AC50" s="57"/>
      <c r="AD50" s="57"/>
      <c r="AE50" s="22"/>
      <c r="AF50" s="47">
        <f>IF(KOMatchRule=1,IFERROR(IF(AND($G50&lt;&gt;"",$H50&lt;&gt;"",Z50&lt;&gt;"",AA50&lt;&gt;""),IF(AND($G50=Z50,$H50=AA50),Fina1,IF(($G50-$H50)=(Z50-AA50),Fina2,IF(AND(($G50&gt;$H50),(Z50&gt;AA50)),Fina3,IF(AND(($H50&gt;$G50),(AA50&gt;Z50)),Fina3,0)))),0),0)+IFERROR(IF(KOPSO=1,IF(AND($J50&lt;&gt;"",$K50&lt;&gt;"",AC50&lt;&gt;"",AD50&lt;&gt;"",($G50-$H50)=(Z50-AA50)),IF(AND($J50=AC50,$K50=AD50),Pena1,IF(($J50-$K50)=(AC50-AD50),Pena2,IF(AND(($J50&gt;$K50),(AC50&gt;AD50)),Pena3,IF(AND(($J50&lt;$K50),(AD50&gt;AC50)),Pena3,0)))),0),0),0),IFERROR(IF(AND($F50=Y50,$I50=AB50,$G50&lt;&gt;"",$H50&lt;&gt;"",Z50&lt;&gt;"",AA50&lt;&gt;""),IF(AND($G50=Z50,$H50=AA50),Fina1,IF(($G50-$H50)=(Z50-AA50),Fina2,IF(AND(($G50&gt;$H50),(Z50&gt;AA50)),Fina3,IF(AND(($H50&gt;$G50),(AA50&gt;Z50)),Fina3,0)))),0),0)+IFERROR(IF(KOPSO=1,IF(AND($F50=Y50,$I50=AB50,$J50&lt;&gt;"",$K50&lt;&gt;"",AC50&lt;&gt;"",AD50&lt;&gt;"",($G50-$H50)=(Z50-AA50)),IF(AND($J50=AC50,$K50=AD50),Pena1,IF(($J50-$K50)=(AC50-AD50),Pena2,IF(AND(($J50&gt;$K50),(AC50&gt;AD50)),Pena3,IF(AND(($J50&lt;$K50),(AD50&gt;AC50)),Pena3,0)))),0),0),0))</f>
        <v>0</v>
      </c>
      <c r="AG50" s="47">
        <f t="shared" si="137"/>
        <v>0</v>
      </c>
      <c r="AH50" s="42"/>
      <c r="AI50" s="53" t="str">
        <f t="shared" ca="1" si="183"/>
        <v>Sweden</v>
      </c>
      <c r="AJ50" s="97" t="str">
        <f>IF(KOMatchRule=1,$F50,IF(AND(AK48&lt;&gt;"",AL48&lt;&gt;""),IF((AK48+AN48)&gt;(AL48+AO48),AJ48,IF((AK48+AN48)&lt;(AL48+AO48),AM48,"Match #29 Winner")),"Match #29 Winner"))</f>
        <v>Match #29 Winner</v>
      </c>
      <c r="AK50" s="45"/>
      <c r="AL50" s="45"/>
      <c r="AM50" s="58" t="str">
        <f>IF(KOMatchRule=1,$I50,IF(AND(AK49&lt;&gt;"",AL49&lt;&gt;""),IF((AK49+AN49)&gt;(AL49+AO49),AJ49,IF((AK49+AN49)&lt;(AL49+AO49),AM49,"Match #30 Winner")),"Match #30 Winner"))</f>
        <v>Match #30 Winner</v>
      </c>
      <c r="AN50" s="57"/>
      <c r="AO50" s="57"/>
      <c r="AP50" s="22"/>
      <c r="AQ50" s="47">
        <f>IF(KOMatchRule=1,IFERROR(IF(AND($G50&lt;&gt;"",$H50&lt;&gt;"",AK50&lt;&gt;"",AL50&lt;&gt;""),IF(AND($G50=AK50,$H50=AL50),Fina1,IF(($G50-$H50)=(AK50-AL50),Fina2,IF(AND(($G50&gt;$H50),(AK50&gt;AL50)),Fina3,IF(AND(($H50&gt;$G50),(AL50&gt;AK50)),Fina3,0)))),0),0)+IFERROR(IF(KOPSO=1,IF(AND($J50&lt;&gt;"",$K50&lt;&gt;"",AN50&lt;&gt;"",AO50&lt;&gt;"",($G50-$H50)=(AK50-AL50)),IF(AND($J50=AN50,$K50=AO50),Pena1,IF(($J50-$K50)=(AN50-AO50),Pena2,IF(AND(($J50&gt;$K50),(AN50&gt;AO50)),Pena3,IF(AND(($J50&lt;$K50),(AO50&gt;AN50)),Pena3,0)))),0),0),0),IFERROR(IF(AND($F50=AJ50,$I50=AM50,$G50&lt;&gt;"",$H50&lt;&gt;"",AK50&lt;&gt;"",AL50&lt;&gt;""),IF(AND($G50=AK50,$H50=AL50),Fina1,IF(($G50-$H50)=(AK50-AL50),Fina2,IF(AND(($G50&gt;$H50),(AK50&gt;AL50)),Fina3,IF(AND(($H50&gt;$G50),(AL50&gt;AK50)),Fina3,0)))),0),0)+IFERROR(IF(KOPSO=1,IF(AND($F50=AJ50,$I50=AM50,$J50&lt;&gt;"",$K50&lt;&gt;"",AN50&lt;&gt;"",AO50&lt;&gt;"",($G50-$H50)=(AK50-AL50)),IF(AND($J50=AN50,$K50=AO50),Pena1,IF(($J50-$K50)=(AN50-AO50),Pena2,IF(AND(($J50&gt;$K50),(AN50&gt;AO50)),Pena3,IF(AND(($J50&lt;$K50),(AO50&gt;AN50)),Pena3,0)))),0),0),0))</f>
        <v>0</v>
      </c>
      <c r="AR50" s="47">
        <f t="shared" si="139"/>
        <v>0</v>
      </c>
      <c r="AS50" s="42"/>
      <c r="AT50" s="53" t="str">
        <f t="shared" ca="1" si="184"/>
        <v>Sweden</v>
      </c>
      <c r="AU50" s="97" t="str">
        <f>IF(KOMatchRule=1,$F50,IF(AND(AV48&lt;&gt;"",AW48&lt;&gt;""),IF((AV48+AY48)&gt;(AW48+AZ48),AU48,IF((AV48+AY48)&lt;(AW48+AZ48),AX48,"Match #29 Winner")),"Match #29 Winner"))</f>
        <v>Match #29 Winner</v>
      </c>
      <c r="AV50" s="45"/>
      <c r="AW50" s="45"/>
      <c r="AX50" s="58" t="str">
        <f>IF(KOMatchRule=1,$I50,IF(AND(AV49&lt;&gt;"",AW49&lt;&gt;""),IF((AV49+AY49)&gt;(AW49+AZ49),AU49,IF((AV49+AY49)&lt;(AW49+AZ49),AX49,"Match #30 Winner")),"Match #30 Winner"))</f>
        <v>Match #30 Winner</v>
      </c>
      <c r="AY50" s="57"/>
      <c r="AZ50" s="57"/>
      <c r="BA50" s="22"/>
      <c r="BB50" s="47">
        <f>IF(KOMatchRule=1,IFERROR(IF(AND($G50&lt;&gt;"",$H50&lt;&gt;"",AV50&lt;&gt;"",AW50&lt;&gt;""),IF(AND($G50=AV50,$H50=AW50),Fina1,IF(($G50-$H50)=(AV50-AW50),Fina2,IF(AND(($G50&gt;$H50),(AV50&gt;AW50)),Fina3,IF(AND(($H50&gt;$G50),(AW50&gt;AV50)),Fina3,0)))),0),0)+IFERROR(IF(KOPSO=1,IF(AND($J50&lt;&gt;"",$K50&lt;&gt;"",AY50&lt;&gt;"",AZ50&lt;&gt;"",($G50-$H50)=(AV50-AW50)),IF(AND($J50=AY50,$K50=AZ50),Pena1,IF(($J50-$K50)=(AY50-AZ50),Pena2,IF(AND(($J50&gt;$K50),(AY50&gt;AZ50)),Pena3,IF(AND(($J50&lt;$K50),(AZ50&gt;AY50)),Pena3,0)))),0),0),0),IFERROR(IF(AND($F50=AU50,$I50=AX50,$G50&lt;&gt;"",$H50&lt;&gt;"",AV50&lt;&gt;"",AW50&lt;&gt;""),IF(AND($G50=AV50,$H50=AW50),Fina1,IF(($G50-$H50)=(AV50-AW50),Fina2,IF(AND(($G50&gt;$H50),(AV50&gt;AW50)),Fina3,IF(AND(($H50&gt;$G50),(AW50&gt;AV50)),Fina3,0)))),0),0)+IFERROR(IF(KOPSO=1,IF(AND($F50=AU50,$I50=AX50,$J50&lt;&gt;"",$K50&lt;&gt;"",AY50&lt;&gt;"",AZ50&lt;&gt;"",($G50-$H50)=(AV50-AW50)),IF(AND($J50=AY50,$K50=AZ50),Pena1,IF(($J50-$K50)=(AY50-AZ50),Pena2,IF(AND(($J50&gt;$K50),(AY50&gt;AZ50)),Pena3,IF(AND(($J50&lt;$K50),(AZ50&gt;AY50)),Pena3,0)))),0),0),0))</f>
        <v>0</v>
      </c>
      <c r="BC50" s="47">
        <f t="shared" si="141"/>
        <v>0</v>
      </c>
      <c r="BD50" s="42"/>
      <c r="BE50" s="53" t="str">
        <f t="shared" ca="1" si="185"/>
        <v>Sweden</v>
      </c>
      <c r="BF50" s="97" t="str">
        <f>IF(KOMatchRule=1,$F50,IF(AND(BG48&lt;&gt;"",BH48&lt;&gt;""),IF((BG48+BJ48)&gt;(BH48+BK48),BF48,IF((BG48+BJ48)&lt;(BH48+BK48),BI48,"Match #29 Winner")),"Match #29 Winner"))</f>
        <v>Match #29 Winner</v>
      </c>
      <c r="BG50" s="45"/>
      <c r="BH50" s="45"/>
      <c r="BI50" s="58" t="str">
        <f>IF(KOMatchRule=1,$I50,IF(AND(BG49&lt;&gt;"",BH49&lt;&gt;""),IF((BG49+BJ49)&gt;(BH49+BK49),BF49,IF((BG49+BJ49)&lt;(BH49+BK49),BI49,"Match #30 Winner")),"Match #30 Winner"))</f>
        <v>Match #30 Winner</v>
      </c>
      <c r="BJ50" s="57"/>
      <c r="BK50" s="57"/>
      <c r="BL50" s="22"/>
      <c r="BM50" s="47">
        <f>IF(KOMatchRule=1,IFERROR(IF(AND($G50&lt;&gt;"",$H50&lt;&gt;"",BG50&lt;&gt;"",BH50&lt;&gt;""),IF(AND($G50=BG50,$H50=BH50),Fina1,IF(($G50-$H50)=(BG50-BH50),Fina2,IF(AND(($G50&gt;$H50),(BG50&gt;BH50)),Fina3,IF(AND(($H50&gt;$G50),(BH50&gt;BG50)),Fina3,0)))),0),0)+IFERROR(IF(KOPSO=1,IF(AND($J50&lt;&gt;"",$K50&lt;&gt;"",BJ50&lt;&gt;"",BK50&lt;&gt;"",($G50-$H50)=(BG50-BH50)),IF(AND($J50=BJ50,$K50=BK50),Pena1,IF(($J50-$K50)=(BJ50-BK50),Pena2,IF(AND(($J50&gt;$K50),(BJ50&gt;BK50)),Pena3,IF(AND(($J50&lt;$K50),(BK50&gt;BJ50)),Pena3,0)))),0),0),0),IFERROR(IF(AND($F50=BF50,$I50=BI50,$G50&lt;&gt;"",$H50&lt;&gt;"",BG50&lt;&gt;"",BH50&lt;&gt;""),IF(AND($G50=BG50,$H50=BH50),Fina1,IF(($G50-$H50)=(BG50-BH50),Fina2,IF(AND(($G50&gt;$H50),(BG50&gt;BH50)),Fina3,IF(AND(($H50&gt;$G50),(BH50&gt;BG50)),Fina3,0)))),0),0)+IFERROR(IF(KOPSO=1,IF(AND($F50=BF50,$I50=BI50,$J50&lt;&gt;"",$K50&lt;&gt;"",BJ50&lt;&gt;"",BK50&lt;&gt;"",($G50-$H50)=(BG50-BH50)),IF(AND($J50=BJ50,$K50=BK50),Pena1,IF(($J50-$K50)=(BJ50-BK50),Pena2,IF(AND(($J50&gt;$K50),(BJ50&gt;BK50)),Pena3,IF(AND(($J50&lt;$K50),(BK50&gt;BJ50)),Pena3,0)))),0),0),0))</f>
        <v>0</v>
      </c>
      <c r="BN50" s="47">
        <f t="shared" si="143"/>
        <v>0</v>
      </c>
      <c r="BO50" s="42"/>
      <c r="BP50" s="53" t="str">
        <f t="shared" ca="1" si="186"/>
        <v>Sweden</v>
      </c>
      <c r="BQ50" s="97" t="str">
        <f>IF(KOMatchRule=1,$F50,IF(AND(BR48&lt;&gt;"",BS48&lt;&gt;""),IF((BR48+BU48)&gt;(BS48+BV48),BQ48,IF((BR48+BU48)&lt;(BS48+BV48),BT48,"Match #29 Winner")),"Match #29 Winner"))</f>
        <v>Match #29 Winner</v>
      </c>
      <c r="BR50" s="45"/>
      <c r="BS50" s="45"/>
      <c r="BT50" s="58" t="str">
        <f>IF(KOMatchRule=1,$I50,IF(AND(BR49&lt;&gt;"",BS49&lt;&gt;""),IF((BR49+BU49)&gt;(BS49+BV49),BQ49,IF((BR49+BU49)&lt;(BS49+BV49),BT49,"Match #30 Winner")),"Match #30 Winner"))</f>
        <v>Match #30 Winner</v>
      </c>
      <c r="BU50" s="57"/>
      <c r="BV50" s="57"/>
      <c r="BW50" s="22"/>
      <c r="BX50" s="47">
        <f>IF(KOMatchRule=1,IFERROR(IF(AND($G50&lt;&gt;"",$H50&lt;&gt;"",BR50&lt;&gt;"",BS50&lt;&gt;""),IF(AND($G50=BR50,$H50=BS50),Fina1,IF(($G50-$H50)=(BR50-BS50),Fina2,IF(AND(($G50&gt;$H50),(BR50&gt;BS50)),Fina3,IF(AND(($H50&gt;$G50),(BS50&gt;BR50)),Fina3,0)))),0),0)+IFERROR(IF(KOPSO=1,IF(AND($J50&lt;&gt;"",$K50&lt;&gt;"",BU50&lt;&gt;"",BV50&lt;&gt;"",($G50-$H50)=(BR50-BS50)),IF(AND($J50=BU50,$K50=BV50),Pena1,IF(($J50-$K50)=(BU50-BV50),Pena2,IF(AND(($J50&gt;$K50),(BU50&gt;BV50)),Pena3,IF(AND(($J50&lt;$K50),(BV50&gt;BU50)),Pena3,0)))),0),0),0),IFERROR(IF(AND($F50=BQ50,$I50=BT50,$G50&lt;&gt;"",$H50&lt;&gt;"",BR50&lt;&gt;"",BS50&lt;&gt;""),IF(AND($G50=BR50,$H50=BS50),Fina1,IF(($G50-$H50)=(BR50-BS50),Fina2,IF(AND(($G50&gt;$H50),(BR50&gt;BS50)),Fina3,IF(AND(($H50&gt;$G50),(BS50&gt;BR50)),Fina3,0)))),0),0)+IFERROR(IF(KOPSO=1,IF(AND($F50=BQ50,$I50=BT50,$J50&lt;&gt;"",$K50&lt;&gt;"",BU50&lt;&gt;"",BV50&lt;&gt;"",($G50-$H50)=(BR50-BS50)),IF(AND($J50=BU50,$K50=BV50),Pena1,IF(($J50-$K50)=(BU50-BV50),Pena2,IF(AND(($J50&gt;$K50),(BU50&gt;BV50)),Pena3,IF(AND(($J50&lt;$K50),(BV50&gt;BU50)),Pena3,0)))),0),0),0))</f>
        <v>0</v>
      </c>
      <c r="BY50" s="47">
        <f t="shared" si="145"/>
        <v>0</v>
      </c>
      <c r="BZ50" s="42"/>
      <c r="CA50" s="53" t="str">
        <f t="shared" ca="1" si="187"/>
        <v>Sweden</v>
      </c>
      <c r="CB50" s="97" t="str">
        <f>IF(KOMatchRule=1,$F50,IF(AND(CC48&lt;&gt;"",CD48&lt;&gt;""),IF((CC48+CF48)&gt;(CD48+CG48),CB48,IF((CC48+CF48)&lt;(CD48+CG48),CE48,"Match #29 Winner")),"Match #29 Winner"))</f>
        <v>Match #29 Winner</v>
      </c>
      <c r="CC50" s="45"/>
      <c r="CD50" s="45"/>
      <c r="CE50" s="58" t="str">
        <f>IF(KOMatchRule=1,$I50,IF(AND(CC49&lt;&gt;"",CD49&lt;&gt;""),IF((CC49+CF49)&gt;(CD49+CG49),CB49,IF((CC49+CF49)&lt;(CD49+CG49),CE49,"Match #30 Winner")),"Match #30 Winner"))</f>
        <v>Match #30 Winner</v>
      </c>
      <c r="CF50" s="57"/>
      <c r="CG50" s="57"/>
      <c r="CH50" s="22"/>
      <c r="CI50" s="47">
        <f>IF(KOMatchRule=1,IFERROR(IF(AND($G50&lt;&gt;"",$H50&lt;&gt;"",CC50&lt;&gt;"",CD50&lt;&gt;""),IF(AND($G50=CC50,$H50=CD50),Fina1,IF(($G50-$H50)=(CC50-CD50),Fina2,IF(AND(($G50&gt;$H50),(CC50&gt;CD50)),Fina3,IF(AND(($H50&gt;$G50),(CD50&gt;CC50)),Fina3,0)))),0),0)+IFERROR(IF(KOPSO=1,IF(AND($J50&lt;&gt;"",$K50&lt;&gt;"",CF50&lt;&gt;"",CG50&lt;&gt;"",($G50-$H50)=(CC50-CD50)),IF(AND($J50=CF50,$K50=CG50),Pena1,IF(($J50-$K50)=(CF50-CG50),Pena2,IF(AND(($J50&gt;$K50),(CF50&gt;CG50)),Pena3,IF(AND(($J50&lt;$K50),(CG50&gt;CF50)),Pena3,0)))),0),0),0),IFERROR(IF(AND($F50=CB50,$I50=CE50,$G50&lt;&gt;"",$H50&lt;&gt;"",CC50&lt;&gt;"",CD50&lt;&gt;""),IF(AND($G50=CC50,$H50=CD50),Fina1,IF(($G50-$H50)=(CC50-CD50),Fina2,IF(AND(($G50&gt;$H50),(CC50&gt;CD50)),Fina3,IF(AND(($H50&gt;$G50),(CD50&gt;CC50)),Fina3,0)))),0),0)+IFERROR(IF(KOPSO=1,IF(AND($F50=CB50,$I50=CE50,$J50&lt;&gt;"",$K50&lt;&gt;"",CF50&lt;&gt;"",CG50&lt;&gt;"",($G50-$H50)=(CC50-CD50)),IF(AND($J50=CF50,$K50=CG50),Pena1,IF(($J50-$K50)=(CF50-CG50),Pena2,IF(AND(($J50&gt;$K50),(CF50&gt;CG50)),Pena3,IF(AND(($J50&lt;$K50),(CG50&gt;CF50)),Pena3,0)))),0),0),0))</f>
        <v>0</v>
      </c>
      <c r="CJ50" s="47">
        <f t="shared" si="147"/>
        <v>0</v>
      </c>
      <c r="CK50" s="42"/>
      <c r="CL50" s="53" t="str">
        <f t="shared" ca="1" si="188"/>
        <v>Sweden</v>
      </c>
      <c r="CM50" s="97" t="str">
        <f>IF(KOMatchRule=1,$F50,IF(AND(CN48&lt;&gt;"",CO48&lt;&gt;""),IF((CN48+CQ48)&gt;(CO48+CR48),CM48,IF((CN48+CQ48)&lt;(CO48+CR48),CP48,"Match #29 Winner")),"Match #29 Winner"))</f>
        <v>Match #29 Winner</v>
      </c>
      <c r="CN50" s="45"/>
      <c r="CO50" s="45"/>
      <c r="CP50" s="58" t="str">
        <f>IF(KOMatchRule=1,$I50,IF(AND(CN49&lt;&gt;"",CO49&lt;&gt;""),IF((CN49+CQ49)&gt;(CO49+CR49),CM49,IF((CN49+CQ49)&lt;(CO49+CR49),CP49,"Match #30 Winner")),"Match #30 Winner"))</f>
        <v>Match #30 Winner</v>
      </c>
      <c r="CQ50" s="57"/>
      <c r="CR50" s="57"/>
      <c r="CS50" s="22"/>
      <c r="CT50" s="47">
        <f>IF(KOMatchRule=1,IFERROR(IF(AND($G50&lt;&gt;"",$H50&lt;&gt;"",CN50&lt;&gt;"",CO50&lt;&gt;""),IF(AND($G50=CN50,$H50=CO50),Fina1,IF(($G50-$H50)=(CN50-CO50),Fina2,IF(AND(($G50&gt;$H50),(CN50&gt;CO50)),Fina3,IF(AND(($H50&gt;$G50),(CO50&gt;CN50)),Fina3,0)))),0),0)+IFERROR(IF(KOPSO=1,IF(AND($J50&lt;&gt;"",$K50&lt;&gt;"",CQ50&lt;&gt;"",CR50&lt;&gt;"",($G50-$H50)=(CN50-CO50)),IF(AND($J50=CQ50,$K50=CR50),Pena1,IF(($J50-$K50)=(CQ50-CR50),Pena2,IF(AND(($J50&gt;$K50),(CQ50&gt;CR50)),Pena3,IF(AND(($J50&lt;$K50),(CR50&gt;CQ50)),Pena3,0)))),0),0),0),IFERROR(IF(AND($F50=CM50,$I50=CP50,$G50&lt;&gt;"",$H50&lt;&gt;"",CN50&lt;&gt;"",CO50&lt;&gt;""),IF(AND($G50=CN50,$H50=CO50),Fina1,IF(($G50-$H50)=(CN50-CO50),Fina2,IF(AND(($G50&gt;$H50),(CN50&gt;CO50)),Fina3,IF(AND(($H50&gt;$G50),(CO50&gt;CN50)),Fina3,0)))),0),0)+IFERROR(IF(KOPSO=1,IF(AND($F50=CM50,$I50=CP50,$J50&lt;&gt;"",$K50&lt;&gt;"",CQ50&lt;&gt;"",CR50&lt;&gt;"",($G50-$H50)=(CN50-CO50)),IF(AND($J50=CQ50,$K50=CR50),Pena1,IF(($J50-$K50)=(CQ50-CR50),Pena2,IF(AND(($J50&gt;$K50),(CQ50&gt;CR50)),Pena3,IF(AND(($J50&lt;$K50),(CR50&gt;CQ50)),Pena3,0)))),0),0),0))</f>
        <v>0</v>
      </c>
      <c r="CU50" s="47">
        <f t="shared" si="149"/>
        <v>0</v>
      </c>
      <c r="CV50" s="42"/>
      <c r="CW50" s="53" t="str">
        <f t="shared" ca="1" si="189"/>
        <v>Sweden</v>
      </c>
      <c r="CX50" s="97" t="str">
        <f>IF(KOMatchRule=1,$F50,IF(AND(CY48&lt;&gt;"",CZ48&lt;&gt;""),IF((CY48+DB48)&gt;(CZ48+DC48),CX48,IF((CY48+DB48)&lt;(CZ48+DC48),DA48,"Match #29 Winner")),"Match #29 Winner"))</f>
        <v>Match #29 Winner</v>
      </c>
      <c r="CY50" s="45"/>
      <c r="CZ50" s="45"/>
      <c r="DA50" s="58" t="str">
        <f>IF(KOMatchRule=1,$I50,IF(AND(CY49&lt;&gt;"",CZ49&lt;&gt;""),IF((CY49+DB49)&gt;(CZ49+DC49),CX49,IF((CY49+DB49)&lt;(CZ49+DC49),DA49,"Match #30 Winner")),"Match #30 Winner"))</f>
        <v>Match #30 Winner</v>
      </c>
      <c r="DB50" s="57"/>
      <c r="DC50" s="57"/>
      <c r="DD50" s="22"/>
      <c r="DE50" s="47">
        <f>IF(KOMatchRule=1,IFERROR(IF(AND($G50&lt;&gt;"",$H50&lt;&gt;"",CY50&lt;&gt;"",CZ50&lt;&gt;""),IF(AND($G50=CY50,$H50=CZ50),Fina1,IF(($G50-$H50)=(CY50-CZ50),Fina2,IF(AND(($G50&gt;$H50),(CY50&gt;CZ50)),Fina3,IF(AND(($H50&gt;$G50),(CZ50&gt;CY50)),Fina3,0)))),0),0)+IFERROR(IF(KOPSO=1,IF(AND($J50&lt;&gt;"",$K50&lt;&gt;"",DB50&lt;&gt;"",DC50&lt;&gt;"",($G50-$H50)=(CY50-CZ50)),IF(AND($J50=DB50,$K50=DC50),Pena1,IF(($J50-$K50)=(DB50-DC50),Pena2,IF(AND(($J50&gt;$K50),(DB50&gt;DC50)),Pena3,IF(AND(($J50&lt;$K50),(DC50&gt;DB50)),Pena3,0)))),0),0),0),IFERROR(IF(AND($F50=CX50,$I50=DA50,$G50&lt;&gt;"",$H50&lt;&gt;"",CY50&lt;&gt;"",CZ50&lt;&gt;""),IF(AND($G50=CY50,$H50=CZ50),Fina1,IF(($G50-$H50)=(CY50-CZ50),Fina2,IF(AND(($G50&gt;$H50),(CY50&gt;CZ50)),Fina3,IF(AND(($H50&gt;$G50),(CZ50&gt;CY50)),Fina3,0)))),0),0)+IFERROR(IF(KOPSO=1,IF(AND($F50=CX50,$I50=DA50,$J50&lt;&gt;"",$K50&lt;&gt;"",DB50&lt;&gt;"",DC50&lt;&gt;"",($G50-$H50)=(CY50-CZ50)),IF(AND($J50=DB50,$K50=DC50),Pena1,IF(($J50-$K50)=(DB50-DC50),Pena2,IF(AND(($J50&gt;$K50),(DB50&gt;DC50)),Pena3,IF(AND(($J50&lt;$K50),(DC50&gt;DB50)),Pena3,0)))),0),0),0))</f>
        <v>0</v>
      </c>
      <c r="DF50" s="47">
        <f t="shared" si="151"/>
        <v>0</v>
      </c>
      <c r="DG50" s="42"/>
      <c r="DH50" s="53" t="str">
        <f t="shared" ca="1" si="190"/>
        <v>Sweden</v>
      </c>
      <c r="DI50" s="97" t="str">
        <f>IF(KOMatchRule=1,$F50,IF(AND(DJ48&lt;&gt;"",DK48&lt;&gt;""),IF((DJ48+DM48)&gt;(DK48+DN48),DI48,IF((DJ48+DM48)&lt;(DK48+DN48),DL48,"Match #29 Winner")),"Match #29 Winner"))</f>
        <v>Match #29 Winner</v>
      </c>
      <c r="DJ50" s="45"/>
      <c r="DK50" s="45"/>
      <c r="DL50" s="58" t="str">
        <f>IF(KOMatchRule=1,$I50,IF(AND(DJ49&lt;&gt;"",DK49&lt;&gt;""),IF((DJ49+DM49)&gt;(DK49+DN49),DI49,IF((DJ49+DM49)&lt;(DK49+DN49),DL49,"Match #30 Winner")),"Match #30 Winner"))</f>
        <v>Match #30 Winner</v>
      </c>
      <c r="DM50" s="57"/>
      <c r="DN50" s="57"/>
      <c r="DO50" s="22"/>
      <c r="DP50" s="47">
        <f>IF(KOMatchRule=1,IFERROR(IF(AND($G50&lt;&gt;"",$H50&lt;&gt;"",DJ50&lt;&gt;"",DK50&lt;&gt;""),IF(AND($G50=DJ50,$H50=DK50),Fina1,IF(($G50-$H50)=(DJ50-DK50),Fina2,IF(AND(($G50&gt;$H50),(DJ50&gt;DK50)),Fina3,IF(AND(($H50&gt;$G50),(DK50&gt;DJ50)),Fina3,0)))),0),0)+IFERROR(IF(KOPSO=1,IF(AND($J50&lt;&gt;"",$K50&lt;&gt;"",DM50&lt;&gt;"",DN50&lt;&gt;"",($G50-$H50)=(DJ50-DK50)),IF(AND($J50=DM50,$K50=DN50),Pena1,IF(($J50-$K50)=(DM50-DN50),Pena2,IF(AND(($J50&gt;$K50),(DM50&gt;DN50)),Pena3,IF(AND(($J50&lt;$K50),(DN50&gt;DM50)),Pena3,0)))),0),0),0),IFERROR(IF(AND($F50=DI50,$I50=DL50,$G50&lt;&gt;"",$H50&lt;&gt;"",DJ50&lt;&gt;"",DK50&lt;&gt;""),IF(AND($G50=DJ50,$H50=DK50),Fina1,IF(($G50-$H50)=(DJ50-DK50),Fina2,IF(AND(($G50&gt;$H50),(DJ50&gt;DK50)),Fina3,IF(AND(($H50&gt;$G50),(DK50&gt;DJ50)),Fina3,0)))),0),0)+IFERROR(IF(KOPSO=1,IF(AND($F50=DI50,$I50=DL50,$J50&lt;&gt;"",$K50&lt;&gt;"",DM50&lt;&gt;"",DN50&lt;&gt;"",($G50-$H50)=(DJ50-DK50)),IF(AND($J50=DM50,$K50=DN50),Pena1,IF(($J50-$K50)=(DM50-DN50),Pena2,IF(AND(($J50&gt;$K50),(DM50&gt;DN50)),Pena3,IF(AND(($J50&lt;$K50),(DN50&gt;DM50)),Pena3,0)))),0),0),0))</f>
        <v>0</v>
      </c>
      <c r="DQ50" s="47">
        <f t="shared" si="153"/>
        <v>0</v>
      </c>
      <c r="DR50" s="42"/>
    </row>
    <row r="51" spans="1:122" ht="15.75" thickBot="1" x14ac:dyDescent="0.3">
      <c r="B51" s="321" t="str">
        <f t="shared" si="191"/>
        <v>Wales</v>
      </c>
      <c r="C51" s="234"/>
      <c r="D51" s="234"/>
      <c r="E51" s="235"/>
      <c r="F51" s="236"/>
      <c r="G51" s="238"/>
      <c r="H51" s="238"/>
      <c r="I51" s="237"/>
      <c r="J51" s="238"/>
      <c r="K51" s="238"/>
      <c r="L51" s="245"/>
      <c r="M51" s="53" t="str">
        <f ca="1">Q39</f>
        <v>Wales</v>
      </c>
      <c r="N51" s="40"/>
      <c r="Q51" s="41"/>
      <c r="V51" s="59" t="s">
        <v>39</v>
      </c>
      <c r="W51" s="42"/>
      <c r="X51" s="53" t="str">
        <f t="shared" ca="1" si="182"/>
        <v>Wales</v>
      </c>
      <c r="Y51" s="40"/>
      <c r="AB51" s="41"/>
      <c r="AG51" s="59" t="s">
        <v>39</v>
      </c>
      <c r="AH51" s="42"/>
      <c r="AI51" s="53" t="str">
        <f t="shared" ca="1" si="183"/>
        <v>Wales</v>
      </c>
      <c r="AJ51" s="40"/>
      <c r="AM51" s="41"/>
      <c r="AR51" s="59" t="s">
        <v>39</v>
      </c>
      <c r="AS51" s="42"/>
      <c r="AT51" s="53" t="str">
        <f t="shared" ca="1" si="184"/>
        <v>Wales</v>
      </c>
      <c r="AU51" s="40"/>
      <c r="AX51" s="41"/>
      <c r="BC51" s="59" t="s">
        <v>39</v>
      </c>
      <c r="BD51" s="42"/>
      <c r="BE51" s="53" t="str">
        <f t="shared" ca="1" si="185"/>
        <v>Wales</v>
      </c>
      <c r="BF51" s="40"/>
      <c r="BI51" s="41"/>
      <c r="BN51" s="59" t="s">
        <v>39</v>
      </c>
      <c r="BO51" s="42"/>
      <c r="BP51" s="53" t="str">
        <f t="shared" ca="1" si="186"/>
        <v>Wales</v>
      </c>
      <c r="BQ51" s="40"/>
      <c r="BT51" s="41"/>
      <c r="BY51" s="59" t="s">
        <v>39</v>
      </c>
      <c r="BZ51" s="42"/>
      <c r="CA51" s="53" t="str">
        <f t="shared" ca="1" si="187"/>
        <v>Wales</v>
      </c>
      <c r="CB51" s="40"/>
      <c r="CE51" s="41"/>
      <c r="CJ51" s="59" t="s">
        <v>39</v>
      </c>
      <c r="CK51" s="42"/>
      <c r="CL51" s="53" t="str">
        <f t="shared" ca="1" si="188"/>
        <v>Wales</v>
      </c>
      <c r="CM51" s="40"/>
      <c r="CP51" s="41"/>
      <c r="CU51" s="59" t="s">
        <v>39</v>
      </c>
      <c r="CV51" s="42"/>
      <c r="CW51" s="53" t="str">
        <f t="shared" ca="1" si="189"/>
        <v>Wales</v>
      </c>
      <c r="CX51" s="40"/>
      <c r="DA51" s="41"/>
      <c r="DF51" s="59" t="s">
        <v>39</v>
      </c>
      <c r="DG51" s="42"/>
      <c r="DH51" s="53" t="str">
        <f t="shared" ca="1" si="190"/>
        <v>Wales</v>
      </c>
      <c r="DI51" s="40"/>
      <c r="DL51" s="41"/>
      <c r="DQ51" s="59" t="s">
        <v>39</v>
      </c>
      <c r="DR51" s="42"/>
    </row>
    <row r="52" spans="1:122" ht="15" customHeight="1" x14ac:dyDescent="0.25">
      <c r="B52" s="313"/>
      <c r="C52" s="234"/>
      <c r="D52" s="234"/>
      <c r="E52" s="235"/>
      <c r="F52" s="270" t="s">
        <v>58</v>
      </c>
      <c r="G52" s="425" t="str">
        <f>IF(AND(G50&lt;&gt;"",H50&lt;&gt;""),IF((G50+J50)&gt;(H50+K50),F50,IF((G50+J50)&lt;(H50+K50),I50,"Match #31 Winner")),"Match #31 Winner")</f>
        <v>Match #31 Winner</v>
      </c>
      <c r="H52" s="411"/>
      <c r="I52" s="411"/>
      <c r="J52" s="238"/>
      <c r="K52" s="238"/>
      <c r="L52" s="245"/>
      <c r="M52" s="356"/>
      <c r="N52" s="357" t="str">
        <f>$F52</f>
        <v>CHAMPION</v>
      </c>
      <c r="O52" s="413"/>
      <c r="P52" s="413"/>
      <c r="Q52" s="413"/>
      <c r="R52" s="358"/>
      <c r="S52" s="380"/>
      <c r="T52" s="407" t="s">
        <v>350</v>
      </c>
      <c r="U52" s="407"/>
      <c r="V52" s="359">
        <v>0</v>
      </c>
      <c r="W52" s="360"/>
      <c r="X52" s="356"/>
      <c r="Y52" s="357" t="str">
        <f t="shared" ref="Y52:Y55" si="192">$F52</f>
        <v>CHAMPION</v>
      </c>
      <c r="Z52" s="413"/>
      <c r="AA52" s="413"/>
      <c r="AB52" s="413"/>
      <c r="AC52" s="358"/>
      <c r="AD52" s="380"/>
      <c r="AE52" s="407" t="s">
        <v>350</v>
      </c>
      <c r="AF52" s="407"/>
      <c r="AG52" s="359">
        <v>0</v>
      </c>
      <c r="AH52" s="360"/>
      <c r="AI52" s="356"/>
      <c r="AJ52" s="357" t="str">
        <f t="shared" ref="AJ52:AJ55" si="193">$F52</f>
        <v>CHAMPION</v>
      </c>
      <c r="AK52" s="413"/>
      <c r="AL52" s="413"/>
      <c r="AM52" s="413"/>
      <c r="AN52" s="358"/>
      <c r="AO52" s="380"/>
      <c r="AP52" s="407" t="s">
        <v>350</v>
      </c>
      <c r="AQ52" s="407"/>
      <c r="AR52" s="359">
        <v>0</v>
      </c>
      <c r="AS52" s="360"/>
      <c r="AT52" s="356"/>
      <c r="AU52" s="357" t="str">
        <f t="shared" ref="AU52:AU55" si="194">$F52</f>
        <v>CHAMPION</v>
      </c>
      <c r="AV52" s="413"/>
      <c r="AW52" s="413"/>
      <c r="AX52" s="413"/>
      <c r="AY52" s="358"/>
      <c r="AZ52" s="380"/>
      <c r="BA52" s="407" t="s">
        <v>350</v>
      </c>
      <c r="BB52" s="407"/>
      <c r="BC52" s="359">
        <v>0</v>
      </c>
      <c r="BD52" s="360"/>
      <c r="BE52" s="356"/>
      <c r="BF52" s="357" t="str">
        <f t="shared" ref="BF52:BF55" si="195">$F52</f>
        <v>CHAMPION</v>
      </c>
      <c r="BG52" s="413"/>
      <c r="BH52" s="413"/>
      <c r="BI52" s="413"/>
      <c r="BJ52" s="358"/>
      <c r="BK52" s="380"/>
      <c r="BL52" s="407" t="s">
        <v>350</v>
      </c>
      <c r="BM52" s="407"/>
      <c r="BN52" s="359">
        <v>0</v>
      </c>
      <c r="BO52" s="360"/>
      <c r="BP52" s="356"/>
      <c r="BQ52" s="357" t="str">
        <f t="shared" ref="BQ52:BQ55" si="196">$F52</f>
        <v>CHAMPION</v>
      </c>
      <c r="BR52" s="413"/>
      <c r="BS52" s="413"/>
      <c r="BT52" s="413"/>
      <c r="BU52" s="358"/>
      <c r="BV52" s="380"/>
      <c r="BW52" s="407" t="s">
        <v>350</v>
      </c>
      <c r="BX52" s="407"/>
      <c r="BY52" s="359">
        <v>0</v>
      </c>
      <c r="BZ52" s="360"/>
      <c r="CA52" s="356"/>
      <c r="CB52" s="357" t="str">
        <f t="shared" ref="CB52:CB55" si="197">$F52</f>
        <v>CHAMPION</v>
      </c>
      <c r="CC52" s="413"/>
      <c r="CD52" s="413"/>
      <c r="CE52" s="413"/>
      <c r="CF52" s="358"/>
      <c r="CG52" s="380"/>
      <c r="CH52" s="407" t="s">
        <v>350</v>
      </c>
      <c r="CI52" s="407"/>
      <c r="CJ52" s="359">
        <v>0</v>
      </c>
      <c r="CK52" s="360"/>
      <c r="CL52" s="356"/>
      <c r="CM52" s="357" t="str">
        <f t="shared" ref="CM52:CM55" si="198">$F52</f>
        <v>CHAMPION</v>
      </c>
      <c r="CN52" s="413"/>
      <c r="CO52" s="413"/>
      <c r="CP52" s="413"/>
      <c r="CQ52" s="358"/>
      <c r="CR52" s="380"/>
      <c r="CS52" s="407" t="s">
        <v>350</v>
      </c>
      <c r="CT52" s="407"/>
      <c r="CU52" s="359">
        <v>0</v>
      </c>
      <c r="CV52" s="360"/>
      <c r="CW52" s="356"/>
      <c r="CX52" s="357" t="str">
        <f t="shared" ref="CX52:CX55" si="199">$F52</f>
        <v>CHAMPION</v>
      </c>
      <c r="CY52" s="413"/>
      <c r="CZ52" s="413"/>
      <c r="DA52" s="413"/>
      <c r="DB52" s="358"/>
      <c r="DC52" s="380"/>
      <c r="DD52" s="407" t="s">
        <v>350</v>
      </c>
      <c r="DE52" s="407"/>
      <c r="DF52" s="359">
        <v>0</v>
      </c>
      <c r="DG52" s="360"/>
      <c r="DH52" s="356"/>
      <c r="DI52" s="357" t="str">
        <f t="shared" ref="DI52:DI55" si="200">$F52</f>
        <v>CHAMPION</v>
      </c>
      <c r="DJ52" s="413"/>
      <c r="DK52" s="413"/>
      <c r="DL52" s="413"/>
      <c r="DM52" s="358"/>
      <c r="DN52" s="380"/>
      <c r="DO52" s="407" t="s">
        <v>350</v>
      </c>
      <c r="DP52" s="407"/>
      <c r="DQ52" s="359">
        <v>0</v>
      </c>
      <c r="DR52" s="360"/>
    </row>
    <row r="53" spans="1:122" ht="15" customHeight="1" x14ac:dyDescent="0.25">
      <c r="B53" s="313"/>
      <c r="C53" s="234"/>
      <c r="D53" s="234"/>
      <c r="E53" s="235"/>
      <c r="F53" s="270" t="s">
        <v>287</v>
      </c>
      <c r="G53" s="425" t="str">
        <f>IF(AND(G50&lt;&gt;"",H50&lt;&gt;""),IF((G50+J50)&lt;(H50+K50),F50,IF((G50+J50)&gt;(H50+K50),I50,"Match #31 Loser")),"Match #31 Loser")</f>
        <v>Match #31 Loser</v>
      </c>
      <c r="H53" s="411"/>
      <c r="I53" s="411"/>
      <c r="J53" s="238"/>
      <c r="K53" s="238"/>
      <c r="L53" s="245"/>
      <c r="M53" s="361"/>
      <c r="N53" s="362" t="str">
        <f>$F53</f>
        <v>RUNNER UP</v>
      </c>
      <c r="O53" s="411"/>
      <c r="P53" s="411"/>
      <c r="Q53" s="411"/>
      <c r="R53" s="38"/>
      <c r="S53" s="381"/>
      <c r="T53" s="408"/>
      <c r="U53" s="408"/>
      <c r="V53" s="60">
        <v>0</v>
      </c>
      <c r="W53" s="363"/>
      <c r="X53" s="361"/>
      <c r="Y53" s="362" t="str">
        <f t="shared" si="192"/>
        <v>RUNNER UP</v>
      </c>
      <c r="Z53" s="411"/>
      <c r="AA53" s="411"/>
      <c r="AB53" s="411"/>
      <c r="AC53" s="38"/>
      <c r="AD53" s="381"/>
      <c r="AE53" s="408"/>
      <c r="AF53" s="408"/>
      <c r="AG53" s="60">
        <v>0</v>
      </c>
      <c r="AH53" s="363"/>
      <c r="AI53" s="361"/>
      <c r="AJ53" s="362" t="str">
        <f t="shared" si="193"/>
        <v>RUNNER UP</v>
      </c>
      <c r="AK53" s="411"/>
      <c r="AL53" s="411"/>
      <c r="AM53" s="411"/>
      <c r="AN53" s="38"/>
      <c r="AO53" s="381"/>
      <c r="AP53" s="408"/>
      <c r="AQ53" s="408"/>
      <c r="AR53" s="60">
        <v>0</v>
      </c>
      <c r="AS53" s="363"/>
      <c r="AT53" s="361"/>
      <c r="AU53" s="362" t="str">
        <f t="shared" si="194"/>
        <v>RUNNER UP</v>
      </c>
      <c r="AV53" s="411"/>
      <c r="AW53" s="411"/>
      <c r="AX53" s="411"/>
      <c r="AY53" s="38"/>
      <c r="AZ53" s="381"/>
      <c r="BA53" s="408"/>
      <c r="BB53" s="408"/>
      <c r="BC53" s="60">
        <v>0</v>
      </c>
      <c r="BD53" s="363"/>
      <c r="BE53" s="361"/>
      <c r="BF53" s="362" t="str">
        <f t="shared" si="195"/>
        <v>RUNNER UP</v>
      </c>
      <c r="BG53" s="411"/>
      <c r="BH53" s="411"/>
      <c r="BI53" s="411"/>
      <c r="BJ53" s="38"/>
      <c r="BK53" s="381"/>
      <c r="BL53" s="408"/>
      <c r="BM53" s="408"/>
      <c r="BN53" s="60">
        <v>0</v>
      </c>
      <c r="BO53" s="363"/>
      <c r="BP53" s="361"/>
      <c r="BQ53" s="362" t="str">
        <f t="shared" si="196"/>
        <v>RUNNER UP</v>
      </c>
      <c r="BR53" s="411"/>
      <c r="BS53" s="411"/>
      <c r="BT53" s="411"/>
      <c r="BU53" s="38"/>
      <c r="BV53" s="381"/>
      <c r="BW53" s="408"/>
      <c r="BX53" s="408"/>
      <c r="BY53" s="60">
        <v>0</v>
      </c>
      <c r="BZ53" s="363"/>
      <c r="CA53" s="361"/>
      <c r="CB53" s="362" t="str">
        <f t="shared" si="197"/>
        <v>RUNNER UP</v>
      </c>
      <c r="CC53" s="411"/>
      <c r="CD53" s="411"/>
      <c r="CE53" s="411"/>
      <c r="CF53" s="38"/>
      <c r="CG53" s="381"/>
      <c r="CH53" s="408"/>
      <c r="CI53" s="408"/>
      <c r="CJ53" s="60">
        <v>0</v>
      </c>
      <c r="CK53" s="363"/>
      <c r="CL53" s="361"/>
      <c r="CM53" s="362" t="str">
        <f t="shared" si="198"/>
        <v>RUNNER UP</v>
      </c>
      <c r="CN53" s="411"/>
      <c r="CO53" s="411"/>
      <c r="CP53" s="411"/>
      <c r="CQ53" s="38"/>
      <c r="CR53" s="381"/>
      <c r="CS53" s="408"/>
      <c r="CT53" s="408"/>
      <c r="CU53" s="60">
        <v>0</v>
      </c>
      <c r="CV53" s="363"/>
      <c r="CW53" s="361"/>
      <c r="CX53" s="362" t="str">
        <f t="shared" si="199"/>
        <v>RUNNER UP</v>
      </c>
      <c r="CY53" s="411"/>
      <c r="CZ53" s="411"/>
      <c r="DA53" s="411"/>
      <c r="DB53" s="38"/>
      <c r="DC53" s="381"/>
      <c r="DD53" s="408"/>
      <c r="DE53" s="408"/>
      <c r="DF53" s="60">
        <v>0</v>
      </c>
      <c r="DG53" s="363"/>
      <c r="DH53" s="361"/>
      <c r="DI53" s="362" t="str">
        <f t="shared" si="200"/>
        <v>RUNNER UP</v>
      </c>
      <c r="DJ53" s="411"/>
      <c r="DK53" s="411"/>
      <c r="DL53" s="411"/>
      <c r="DM53" s="38"/>
      <c r="DN53" s="381"/>
      <c r="DO53" s="408"/>
      <c r="DP53" s="408"/>
      <c r="DQ53" s="60">
        <v>0</v>
      </c>
      <c r="DR53" s="363"/>
    </row>
    <row r="54" spans="1:122" ht="15" customHeight="1" x14ac:dyDescent="0.25">
      <c r="B54" s="313"/>
      <c r="C54" s="234"/>
      <c r="D54" s="234"/>
      <c r="E54" s="235"/>
      <c r="F54" s="270" t="s">
        <v>284</v>
      </c>
      <c r="G54" s="425" t="str">
        <f>IF(AND(G48&lt;&gt;"",H48&lt;&gt;""),IF((G48+J48)&gt;(H48+K48),I48,IF((G48+J48)&lt;(H48+K48),F48,"Match #29 Loser")),"Match #29 Loser")</f>
        <v>Match #29 Loser</v>
      </c>
      <c r="H54" s="411"/>
      <c r="I54" s="411"/>
      <c r="J54" s="238"/>
      <c r="K54" s="238"/>
      <c r="L54" s="245"/>
      <c r="M54" s="364">
        <f>COUNTIF(U44:U47,"&gt;="&amp;Quar1)+COUNTIF(U48:U49,"&gt;="&amp;Semi1)+COUNTIF(U50,"&gt;="&amp;Fina1)</f>
        <v>0</v>
      </c>
      <c r="N54" s="362" t="str">
        <f>$F54</f>
        <v>SEMIFINALIST 1</v>
      </c>
      <c r="O54" s="411"/>
      <c r="P54" s="411"/>
      <c r="Q54" s="411"/>
      <c r="R54" s="38"/>
      <c r="S54" s="381"/>
      <c r="T54" s="408"/>
      <c r="U54" s="408"/>
      <c r="V54" s="60">
        <v>0</v>
      </c>
      <c r="W54" s="363"/>
      <c r="X54" s="364">
        <f>COUNTIF(AF44:AF47,"&gt;="&amp;Quar1)+COUNTIF(AF48:AF49,"&gt;="&amp;Semi1)+COUNTIF(AF50,"&gt;="&amp;Fina1)</f>
        <v>0</v>
      </c>
      <c r="Y54" s="362" t="str">
        <f t="shared" si="192"/>
        <v>SEMIFINALIST 1</v>
      </c>
      <c r="Z54" s="411"/>
      <c r="AA54" s="411"/>
      <c r="AB54" s="411"/>
      <c r="AC54" s="38"/>
      <c r="AD54" s="381"/>
      <c r="AE54" s="408"/>
      <c r="AF54" s="408"/>
      <c r="AG54" s="60">
        <v>0</v>
      </c>
      <c r="AH54" s="363"/>
      <c r="AI54" s="364">
        <f>COUNTIF(AQ44:AQ47,"&gt;="&amp;Quar1)+COUNTIF(AQ48:AQ49,"&gt;="&amp;Semi1)+COUNTIF(AQ50,"&gt;="&amp;Fina1)</f>
        <v>0</v>
      </c>
      <c r="AJ54" s="362" t="str">
        <f t="shared" si="193"/>
        <v>SEMIFINALIST 1</v>
      </c>
      <c r="AK54" s="411"/>
      <c r="AL54" s="411"/>
      <c r="AM54" s="411"/>
      <c r="AN54" s="38"/>
      <c r="AO54" s="381"/>
      <c r="AP54" s="408"/>
      <c r="AQ54" s="408"/>
      <c r="AR54" s="60">
        <v>0</v>
      </c>
      <c r="AS54" s="363"/>
      <c r="AT54" s="364">
        <f>COUNTIF(BB44:BB47,"&gt;="&amp;Quar1)+COUNTIF(BB48:BB49,"&gt;="&amp;Semi1)+COUNTIF(BB50,"&gt;="&amp;Fina1)</f>
        <v>0</v>
      </c>
      <c r="AU54" s="362" t="str">
        <f t="shared" si="194"/>
        <v>SEMIFINALIST 1</v>
      </c>
      <c r="AV54" s="411"/>
      <c r="AW54" s="411"/>
      <c r="AX54" s="411"/>
      <c r="AY54" s="38"/>
      <c r="AZ54" s="381"/>
      <c r="BA54" s="408"/>
      <c r="BB54" s="408"/>
      <c r="BC54" s="60">
        <v>0</v>
      </c>
      <c r="BD54" s="363"/>
      <c r="BE54" s="364">
        <f>COUNTIF(BM44:BM47,"&gt;="&amp;Quar1)+COUNTIF(BM48:BM49,"&gt;="&amp;Semi1)+COUNTIF(BM50,"&gt;="&amp;Fina1)</f>
        <v>0</v>
      </c>
      <c r="BF54" s="362" t="str">
        <f t="shared" si="195"/>
        <v>SEMIFINALIST 1</v>
      </c>
      <c r="BG54" s="411"/>
      <c r="BH54" s="411"/>
      <c r="BI54" s="411"/>
      <c r="BJ54" s="38"/>
      <c r="BK54" s="381"/>
      <c r="BL54" s="408"/>
      <c r="BM54" s="408"/>
      <c r="BN54" s="60">
        <v>0</v>
      </c>
      <c r="BO54" s="363"/>
      <c r="BP54" s="364">
        <f>COUNTIF(BX44:BX47,"&gt;="&amp;Quar1)+COUNTIF(BX48:BX49,"&gt;="&amp;Semi1)+COUNTIF(BX50,"&gt;="&amp;Fina1)</f>
        <v>0</v>
      </c>
      <c r="BQ54" s="362" t="str">
        <f t="shared" si="196"/>
        <v>SEMIFINALIST 1</v>
      </c>
      <c r="BR54" s="411"/>
      <c r="BS54" s="411"/>
      <c r="BT54" s="411"/>
      <c r="BU54" s="38"/>
      <c r="BV54" s="381"/>
      <c r="BW54" s="408"/>
      <c r="BX54" s="408"/>
      <c r="BY54" s="60">
        <v>0</v>
      </c>
      <c r="BZ54" s="363"/>
      <c r="CA54" s="364">
        <f>COUNTIF(CI44:CI47,"&gt;="&amp;Quar1)+COUNTIF(CI48:CI49,"&gt;="&amp;Semi1)+COUNTIF(CI50,"&gt;="&amp;Fina1)</f>
        <v>0</v>
      </c>
      <c r="CB54" s="362" t="str">
        <f t="shared" si="197"/>
        <v>SEMIFINALIST 1</v>
      </c>
      <c r="CC54" s="411"/>
      <c r="CD54" s="411"/>
      <c r="CE54" s="411"/>
      <c r="CF54" s="38"/>
      <c r="CG54" s="381"/>
      <c r="CH54" s="408"/>
      <c r="CI54" s="408"/>
      <c r="CJ54" s="60">
        <v>0</v>
      </c>
      <c r="CK54" s="363"/>
      <c r="CL54" s="364">
        <f>COUNTIF(CT44:CT47,"&gt;="&amp;Quar1)+COUNTIF(CT48:CT49,"&gt;="&amp;Semi1)+COUNTIF(CT50,"&gt;="&amp;Fina1)</f>
        <v>0</v>
      </c>
      <c r="CM54" s="362" t="str">
        <f t="shared" si="198"/>
        <v>SEMIFINALIST 1</v>
      </c>
      <c r="CN54" s="411"/>
      <c r="CO54" s="411"/>
      <c r="CP54" s="411"/>
      <c r="CQ54" s="38"/>
      <c r="CR54" s="381"/>
      <c r="CS54" s="408"/>
      <c r="CT54" s="408"/>
      <c r="CU54" s="60">
        <v>0</v>
      </c>
      <c r="CV54" s="363"/>
      <c r="CW54" s="364">
        <f>COUNTIF(DE44:DE47,"&gt;="&amp;Quar1)+COUNTIF(DE48:DE49,"&gt;="&amp;Semi1)+COUNTIF(DE50,"&gt;="&amp;Fina1)</f>
        <v>0</v>
      </c>
      <c r="CX54" s="362" t="str">
        <f t="shared" si="199"/>
        <v>SEMIFINALIST 1</v>
      </c>
      <c r="CY54" s="411"/>
      <c r="CZ54" s="411"/>
      <c r="DA54" s="411"/>
      <c r="DB54" s="38"/>
      <c r="DC54" s="381"/>
      <c r="DD54" s="408"/>
      <c r="DE54" s="408"/>
      <c r="DF54" s="60">
        <v>0</v>
      </c>
      <c r="DG54" s="363"/>
      <c r="DH54" s="364">
        <f>COUNTIF(DP44:DP47,"&gt;="&amp;Quar1)+COUNTIF(DP48:DP49,"&gt;="&amp;Semi1)+COUNTIF(DP50,"&gt;="&amp;Fina1)</f>
        <v>0</v>
      </c>
      <c r="DI54" s="362" t="str">
        <f t="shared" si="200"/>
        <v>SEMIFINALIST 1</v>
      </c>
      <c r="DJ54" s="411"/>
      <c r="DK54" s="411"/>
      <c r="DL54" s="411"/>
      <c r="DM54" s="38"/>
      <c r="DN54" s="381"/>
      <c r="DO54" s="408"/>
      <c r="DP54" s="408"/>
      <c r="DQ54" s="60">
        <v>0</v>
      </c>
      <c r="DR54" s="363"/>
    </row>
    <row r="55" spans="1:122" ht="15" customHeight="1" x14ac:dyDescent="0.25">
      <c r="B55" s="313"/>
      <c r="C55" s="234"/>
      <c r="D55" s="234"/>
      <c r="E55" s="235"/>
      <c r="F55" s="270" t="s">
        <v>285</v>
      </c>
      <c r="G55" s="425" t="str">
        <f>IF(AND(G49&lt;&gt;"",H49&lt;&gt;""),IF((G49+J49)&gt;(H49+K49),I49,IF((G49+J49)&lt;(H49+K49),F49,"Match #30 Loser")),"Match #30 Loser")</f>
        <v>Match #30 Loser</v>
      </c>
      <c r="H55" s="411"/>
      <c r="I55" s="411"/>
      <c r="J55" s="238"/>
      <c r="K55" s="238"/>
      <c r="L55" s="245"/>
      <c r="M55" s="365"/>
      <c r="N55" s="362" t="str">
        <f>$F55</f>
        <v>SEMIFINALIST 2</v>
      </c>
      <c r="O55" s="411"/>
      <c r="P55" s="411"/>
      <c r="Q55" s="411"/>
      <c r="R55" s="38"/>
      <c r="S55" s="381"/>
      <c r="T55" s="408"/>
      <c r="U55" s="408"/>
      <c r="V55" s="60">
        <v>0</v>
      </c>
      <c r="W55" s="363"/>
      <c r="X55" s="365"/>
      <c r="Y55" s="362" t="str">
        <f t="shared" si="192"/>
        <v>SEMIFINALIST 2</v>
      </c>
      <c r="Z55" s="411"/>
      <c r="AA55" s="411"/>
      <c r="AB55" s="411"/>
      <c r="AC55" s="38"/>
      <c r="AD55" s="381"/>
      <c r="AE55" s="408"/>
      <c r="AF55" s="408"/>
      <c r="AG55" s="60">
        <v>0</v>
      </c>
      <c r="AH55" s="363"/>
      <c r="AI55" s="365"/>
      <c r="AJ55" s="362" t="str">
        <f t="shared" si="193"/>
        <v>SEMIFINALIST 2</v>
      </c>
      <c r="AK55" s="411"/>
      <c r="AL55" s="411"/>
      <c r="AM55" s="411"/>
      <c r="AN55" s="38"/>
      <c r="AO55" s="381"/>
      <c r="AP55" s="408"/>
      <c r="AQ55" s="408"/>
      <c r="AR55" s="60">
        <v>0</v>
      </c>
      <c r="AS55" s="363"/>
      <c r="AT55" s="365"/>
      <c r="AU55" s="362" t="str">
        <f t="shared" si="194"/>
        <v>SEMIFINALIST 2</v>
      </c>
      <c r="AV55" s="411"/>
      <c r="AW55" s="411"/>
      <c r="AX55" s="411"/>
      <c r="AY55" s="38"/>
      <c r="AZ55" s="381"/>
      <c r="BA55" s="408"/>
      <c r="BB55" s="408"/>
      <c r="BC55" s="60">
        <v>0</v>
      </c>
      <c r="BD55" s="363"/>
      <c r="BE55" s="365"/>
      <c r="BF55" s="362" t="str">
        <f t="shared" si="195"/>
        <v>SEMIFINALIST 2</v>
      </c>
      <c r="BG55" s="411"/>
      <c r="BH55" s="411"/>
      <c r="BI55" s="411"/>
      <c r="BJ55" s="38"/>
      <c r="BK55" s="381"/>
      <c r="BL55" s="408"/>
      <c r="BM55" s="408"/>
      <c r="BN55" s="60">
        <v>0</v>
      </c>
      <c r="BO55" s="363"/>
      <c r="BP55" s="365"/>
      <c r="BQ55" s="362" t="str">
        <f t="shared" si="196"/>
        <v>SEMIFINALIST 2</v>
      </c>
      <c r="BR55" s="411"/>
      <c r="BS55" s="411"/>
      <c r="BT55" s="411"/>
      <c r="BU55" s="38"/>
      <c r="BV55" s="381"/>
      <c r="BW55" s="408"/>
      <c r="BX55" s="408"/>
      <c r="BY55" s="60">
        <v>0</v>
      </c>
      <c r="BZ55" s="363"/>
      <c r="CA55" s="365"/>
      <c r="CB55" s="362" t="str">
        <f t="shared" si="197"/>
        <v>SEMIFINALIST 2</v>
      </c>
      <c r="CC55" s="411"/>
      <c r="CD55" s="411"/>
      <c r="CE55" s="411"/>
      <c r="CF55" s="38"/>
      <c r="CG55" s="381"/>
      <c r="CH55" s="408"/>
      <c r="CI55" s="408"/>
      <c r="CJ55" s="60">
        <v>0</v>
      </c>
      <c r="CK55" s="363"/>
      <c r="CL55" s="365"/>
      <c r="CM55" s="362" t="str">
        <f t="shared" si="198"/>
        <v>SEMIFINALIST 2</v>
      </c>
      <c r="CN55" s="411"/>
      <c r="CO55" s="411"/>
      <c r="CP55" s="411"/>
      <c r="CQ55" s="38"/>
      <c r="CR55" s="381"/>
      <c r="CS55" s="408"/>
      <c r="CT55" s="408"/>
      <c r="CU55" s="60">
        <v>0</v>
      </c>
      <c r="CV55" s="363"/>
      <c r="CW55" s="365"/>
      <c r="CX55" s="362" t="str">
        <f t="shared" si="199"/>
        <v>SEMIFINALIST 2</v>
      </c>
      <c r="CY55" s="411"/>
      <c r="CZ55" s="411"/>
      <c r="DA55" s="411"/>
      <c r="DB55" s="38"/>
      <c r="DC55" s="381"/>
      <c r="DD55" s="408"/>
      <c r="DE55" s="408"/>
      <c r="DF55" s="60">
        <v>0</v>
      </c>
      <c r="DG55" s="363"/>
      <c r="DH55" s="365"/>
      <c r="DI55" s="362" t="str">
        <f t="shared" si="200"/>
        <v>SEMIFINALIST 2</v>
      </c>
      <c r="DJ55" s="411"/>
      <c r="DK55" s="411"/>
      <c r="DL55" s="411"/>
      <c r="DM55" s="38"/>
      <c r="DN55" s="381"/>
      <c r="DO55" s="408"/>
      <c r="DP55" s="408"/>
      <c r="DQ55" s="60">
        <v>0</v>
      </c>
      <c r="DR55" s="363"/>
    </row>
    <row r="56" spans="1:122" ht="15" customHeight="1" x14ac:dyDescent="0.25">
      <c r="B56" s="313"/>
      <c r="C56" s="234"/>
      <c r="D56" s="234"/>
      <c r="E56" s="235"/>
      <c r="F56" s="236"/>
      <c r="G56" s="237"/>
      <c r="H56" s="237"/>
      <c r="I56" s="237"/>
      <c r="J56" s="238"/>
      <c r="K56" s="238"/>
      <c r="L56" s="245"/>
      <c r="M56" s="365"/>
      <c r="N56" s="366"/>
      <c r="O56" s="366"/>
      <c r="P56" s="366"/>
      <c r="Q56" s="366"/>
      <c r="R56" s="366"/>
      <c r="S56" s="381"/>
      <c r="T56" s="408"/>
      <c r="U56" s="408"/>
      <c r="V56" s="366"/>
      <c r="W56" s="363"/>
      <c r="X56" s="365"/>
      <c r="Y56" s="366"/>
      <c r="Z56" s="366"/>
      <c r="AA56" s="366"/>
      <c r="AB56" s="366"/>
      <c r="AC56" s="366"/>
      <c r="AD56" s="381"/>
      <c r="AE56" s="408"/>
      <c r="AF56" s="408"/>
      <c r="AG56" s="366"/>
      <c r="AH56" s="363"/>
      <c r="AI56" s="365"/>
      <c r="AJ56" s="366"/>
      <c r="AK56" s="366"/>
      <c r="AL56" s="366"/>
      <c r="AM56" s="366"/>
      <c r="AN56" s="366"/>
      <c r="AO56" s="381"/>
      <c r="AP56" s="408"/>
      <c r="AQ56" s="408"/>
      <c r="AR56" s="366"/>
      <c r="AS56" s="363"/>
      <c r="AT56" s="365"/>
      <c r="AU56" s="366"/>
      <c r="AV56" s="366"/>
      <c r="AW56" s="366"/>
      <c r="AX56" s="366"/>
      <c r="AY56" s="366"/>
      <c r="AZ56" s="381"/>
      <c r="BA56" s="408"/>
      <c r="BB56" s="408"/>
      <c r="BC56" s="366"/>
      <c r="BD56" s="363"/>
      <c r="BE56" s="365"/>
      <c r="BF56" s="366"/>
      <c r="BG56" s="366"/>
      <c r="BH56" s="366"/>
      <c r="BI56" s="366"/>
      <c r="BJ56" s="366"/>
      <c r="BK56" s="381"/>
      <c r="BL56" s="408"/>
      <c r="BM56" s="408"/>
      <c r="BN56" s="366"/>
      <c r="BO56" s="363"/>
      <c r="BP56" s="365"/>
      <c r="BQ56" s="366"/>
      <c r="BR56" s="366"/>
      <c r="BS56" s="366"/>
      <c r="BT56" s="366"/>
      <c r="BU56" s="366"/>
      <c r="BV56" s="381"/>
      <c r="BW56" s="408"/>
      <c r="BX56" s="408"/>
      <c r="BY56" s="366"/>
      <c r="BZ56" s="363"/>
      <c r="CA56" s="365"/>
      <c r="CB56" s="366"/>
      <c r="CC56" s="366"/>
      <c r="CD56" s="366"/>
      <c r="CE56" s="366"/>
      <c r="CF56" s="366"/>
      <c r="CG56" s="381"/>
      <c r="CH56" s="408"/>
      <c r="CI56" s="408"/>
      <c r="CJ56" s="366"/>
      <c r="CK56" s="363"/>
      <c r="CL56" s="365"/>
      <c r="CM56" s="366"/>
      <c r="CN56" s="366"/>
      <c r="CO56" s="366"/>
      <c r="CP56" s="366"/>
      <c r="CQ56" s="366"/>
      <c r="CR56" s="381"/>
      <c r="CS56" s="408"/>
      <c r="CT56" s="408"/>
      <c r="CU56" s="366"/>
      <c r="CV56" s="363"/>
      <c r="CW56" s="365"/>
      <c r="CX56" s="366"/>
      <c r="CY56" s="366"/>
      <c r="CZ56" s="366"/>
      <c r="DA56" s="366"/>
      <c r="DB56" s="366"/>
      <c r="DC56" s="381"/>
      <c r="DD56" s="408"/>
      <c r="DE56" s="408"/>
      <c r="DF56" s="366"/>
      <c r="DG56" s="363"/>
      <c r="DH56" s="365"/>
      <c r="DI56" s="366"/>
      <c r="DJ56" s="366"/>
      <c r="DK56" s="366"/>
      <c r="DL56" s="366"/>
      <c r="DM56" s="366"/>
      <c r="DN56" s="381"/>
      <c r="DO56" s="408"/>
      <c r="DP56" s="408"/>
      <c r="DQ56" s="366"/>
      <c r="DR56" s="363"/>
    </row>
    <row r="57" spans="1:122" ht="15" customHeight="1" x14ac:dyDescent="0.25">
      <c r="B57" s="313"/>
      <c r="C57" s="234"/>
      <c r="D57" s="234"/>
      <c r="E57" s="235"/>
      <c r="F57" s="236"/>
      <c r="G57" s="237"/>
      <c r="H57" s="237"/>
      <c r="I57" s="237"/>
      <c r="J57" s="238"/>
      <c r="K57" s="238"/>
      <c r="L57" s="245"/>
      <c r="M57" s="365"/>
      <c r="N57" s="367" t="s">
        <v>288</v>
      </c>
      <c r="O57" s="368"/>
      <c r="P57" s="369"/>
      <c r="Q57" s="271"/>
      <c r="R57" s="38"/>
      <c r="S57" s="381"/>
      <c r="T57" s="408"/>
      <c r="U57" s="408"/>
      <c r="V57" s="60">
        <v>0</v>
      </c>
      <c r="W57" s="363"/>
      <c r="X57" s="365"/>
      <c r="Y57" s="367" t="s">
        <v>288</v>
      </c>
      <c r="Z57" s="368"/>
      <c r="AA57" s="369"/>
      <c r="AB57" s="271"/>
      <c r="AC57" s="38"/>
      <c r="AD57" s="381"/>
      <c r="AE57" s="408"/>
      <c r="AF57" s="408"/>
      <c r="AG57" s="60">
        <v>0</v>
      </c>
      <c r="AH57" s="363"/>
      <c r="AI57" s="365"/>
      <c r="AJ57" s="367" t="s">
        <v>288</v>
      </c>
      <c r="AK57" s="368"/>
      <c r="AL57" s="369"/>
      <c r="AM57" s="271"/>
      <c r="AN57" s="38"/>
      <c r="AO57" s="381"/>
      <c r="AP57" s="408"/>
      <c r="AQ57" s="408"/>
      <c r="AR57" s="60">
        <v>0</v>
      </c>
      <c r="AS57" s="363"/>
      <c r="AT57" s="365"/>
      <c r="AU57" s="367" t="s">
        <v>288</v>
      </c>
      <c r="AV57" s="368"/>
      <c r="AW57" s="369"/>
      <c r="AX57" s="271"/>
      <c r="AY57" s="38"/>
      <c r="AZ57" s="381"/>
      <c r="BA57" s="408"/>
      <c r="BB57" s="408"/>
      <c r="BC57" s="60">
        <v>0</v>
      </c>
      <c r="BD57" s="363"/>
      <c r="BE57" s="365"/>
      <c r="BF57" s="367" t="s">
        <v>288</v>
      </c>
      <c r="BG57" s="368"/>
      <c r="BH57" s="369"/>
      <c r="BI57" s="271"/>
      <c r="BJ57" s="38"/>
      <c r="BK57" s="381"/>
      <c r="BL57" s="408"/>
      <c r="BM57" s="408"/>
      <c r="BN57" s="60">
        <v>0</v>
      </c>
      <c r="BO57" s="363"/>
      <c r="BP57" s="365"/>
      <c r="BQ57" s="367" t="s">
        <v>288</v>
      </c>
      <c r="BR57" s="368"/>
      <c r="BS57" s="369"/>
      <c r="BT57" s="271"/>
      <c r="BU57" s="38"/>
      <c r="BV57" s="381"/>
      <c r="BW57" s="408"/>
      <c r="BX57" s="408"/>
      <c r="BY57" s="60">
        <v>0</v>
      </c>
      <c r="BZ57" s="363"/>
      <c r="CA57" s="365"/>
      <c r="CB57" s="367" t="s">
        <v>288</v>
      </c>
      <c r="CC57" s="368"/>
      <c r="CD57" s="369"/>
      <c r="CE57" s="271"/>
      <c r="CF57" s="38"/>
      <c r="CG57" s="381"/>
      <c r="CH57" s="408"/>
      <c r="CI57" s="408"/>
      <c r="CJ57" s="60">
        <v>0</v>
      </c>
      <c r="CK57" s="363"/>
      <c r="CL57" s="365"/>
      <c r="CM57" s="367" t="s">
        <v>288</v>
      </c>
      <c r="CN57" s="368"/>
      <c r="CO57" s="369"/>
      <c r="CP57" s="271"/>
      <c r="CQ57" s="38"/>
      <c r="CR57" s="381"/>
      <c r="CS57" s="408"/>
      <c r="CT57" s="408"/>
      <c r="CU57" s="60">
        <v>0</v>
      </c>
      <c r="CV57" s="363"/>
      <c r="CW57" s="365"/>
      <c r="CX57" s="367" t="s">
        <v>288</v>
      </c>
      <c r="CY57" s="368"/>
      <c r="CZ57" s="369"/>
      <c r="DA57" s="271"/>
      <c r="DB57" s="38"/>
      <c r="DC57" s="381"/>
      <c r="DD57" s="408"/>
      <c r="DE57" s="408"/>
      <c r="DF57" s="60">
        <v>0</v>
      </c>
      <c r="DG57" s="363"/>
      <c r="DH57" s="365"/>
      <c r="DI57" s="367" t="s">
        <v>288</v>
      </c>
      <c r="DJ57" s="368"/>
      <c r="DK57" s="369"/>
      <c r="DL57" s="271"/>
      <c r="DM57" s="38"/>
      <c r="DN57" s="381"/>
      <c r="DO57" s="408"/>
      <c r="DP57" s="408"/>
      <c r="DQ57" s="60">
        <v>0</v>
      </c>
      <c r="DR57" s="363"/>
    </row>
    <row r="58" spans="1:122" ht="15" customHeight="1" x14ac:dyDescent="0.25">
      <c r="B58" s="313"/>
      <c r="C58" s="234"/>
      <c r="D58" s="234"/>
      <c r="E58" s="235"/>
      <c r="F58" s="236"/>
      <c r="G58" s="237"/>
      <c r="H58" s="237"/>
      <c r="I58" s="237"/>
      <c r="J58" s="238"/>
      <c r="K58" s="238"/>
      <c r="L58" s="245"/>
      <c r="M58" s="365"/>
      <c r="N58" s="370" t="s">
        <v>286</v>
      </c>
      <c r="O58" s="371"/>
      <c r="P58" s="372"/>
      <c r="Q58" s="271"/>
      <c r="R58" s="38"/>
      <c r="S58" s="381"/>
      <c r="T58" s="408"/>
      <c r="U58" s="408"/>
      <c r="V58" s="60">
        <v>0</v>
      </c>
      <c r="W58" s="363"/>
      <c r="X58" s="365"/>
      <c r="Y58" s="370" t="s">
        <v>286</v>
      </c>
      <c r="Z58" s="371"/>
      <c r="AA58" s="372"/>
      <c r="AB58" s="271"/>
      <c r="AC58" s="38"/>
      <c r="AD58" s="381"/>
      <c r="AE58" s="408"/>
      <c r="AF58" s="408"/>
      <c r="AG58" s="60">
        <v>0</v>
      </c>
      <c r="AH58" s="363"/>
      <c r="AI58" s="365"/>
      <c r="AJ58" s="370" t="s">
        <v>286</v>
      </c>
      <c r="AK58" s="371"/>
      <c r="AL58" s="372"/>
      <c r="AM58" s="271"/>
      <c r="AN58" s="38"/>
      <c r="AO58" s="381"/>
      <c r="AP58" s="408"/>
      <c r="AQ58" s="408"/>
      <c r="AR58" s="60">
        <v>0</v>
      </c>
      <c r="AS58" s="363"/>
      <c r="AT58" s="365"/>
      <c r="AU58" s="370" t="s">
        <v>286</v>
      </c>
      <c r="AV58" s="371"/>
      <c r="AW58" s="372"/>
      <c r="AX58" s="271"/>
      <c r="AY58" s="38"/>
      <c r="AZ58" s="381"/>
      <c r="BA58" s="408"/>
      <c r="BB58" s="408"/>
      <c r="BC58" s="60">
        <v>0</v>
      </c>
      <c r="BD58" s="363"/>
      <c r="BE58" s="365"/>
      <c r="BF58" s="370" t="s">
        <v>286</v>
      </c>
      <c r="BG58" s="371"/>
      <c r="BH58" s="372"/>
      <c r="BI58" s="271"/>
      <c r="BJ58" s="38"/>
      <c r="BK58" s="381"/>
      <c r="BL58" s="408"/>
      <c r="BM58" s="408"/>
      <c r="BN58" s="60">
        <v>0</v>
      </c>
      <c r="BO58" s="363"/>
      <c r="BP58" s="365"/>
      <c r="BQ58" s="370" t="s">
        <v>286</v>
      </c>
      <c r="BR58" s="371"/>
      <c r="BS58" s="372"/>
      <c r="BT58" s="271"/>
      <c r="BU58" s="38"/>
      <c r="BV58" s="381"/>
      <c r="BW58" s="408"/>
      <c r="BX58" s="408"/>
      <c r="BY58" s="60">
        <v>0</v>
      </c>
      <c r="BZ58" s="363"/>
      <c r="CA58" s="365"/>
      <c r="CB58" s="370" t="s">
        <v>286</v>
      </c>
      <c r="CC58" s="371"/>
      <c r="CD58" s="372"/>
      <c r="CE58" s="271"/>
      <c r="CF58" s="38"/>
      <c r="CG58" s="381"/>
      <c r="CH58" s="408"/>
      <c r="CI58" s="408"/>
      <c r="CJ58" s="60">
        <v>0</v>
      </c>
      <c r="CK58" s="363"/>
      <c r="CL58" s="365"/>
      <c r="CM58" s="370" t="s">
        <v>286</v>
      </c>
      <c r="CN58" s="371"/>
      <c r="CO58" s="372"/>
      <c r="CP58" s="271"/>
      <c r="CQ58" s="38"/>
      <c r="CR58" s="381"/>
      <c r="CS58" s="408"/>
      <c r="CT58" s="408"/>
      <c r="CU58" s="60">
        <v>0</v>
      </c>
      <c r="CV58" s="363"/>
      <c r="CW58" s="365"/>
      <c r="CX58" s="370" t="s">
        <v>286</v>
      </c>
      <c r="CY58" s="371"/>
      <c r="CZ58" s="372"/>
      <c r="DA58" s="271"/>
      <c r="DB58" s="38"/>
      <c r="DC58" s="381"/>
      <c r="DD58" s="408"/>
      <c r="DE58" s="408"/>
      <c r="DF58" s="60">
        <v>0</v>
      </c>
      <c r="DG58" s="363"/>
      <c r="DH58" s="365"/>
      <c r="DI58" s="370" t="s">
        <v>286</v>
      </c>
      <c r="DJ58" s="371"/>
      <c r="DK58" s="372"/>
      <c r="DL58" s="271"/>
      <c r="DM58" s="38"/>
      <c r="DN58" s="381"/>
      <c r="DO58" s="408"/>
      <c r="DP58" s="408"/>
      <c r="DQ58" s="60">
        <v>0</v>
      </c>
      <c r="DR58" s="363"/>
    </row>
    <row r="59" spans="1:122" ht="15" customHeight="1" x14ac:dyDescent="0.25">
      <c r="B59" s="313"/>
      <c r="C59" s="234"/>
      <c r="D59" s="234"/>
      <c r="E59" s="235"/>
      <c r="F59" s="236"/>
      <c r="G59" s="237"/>
      <c r="H59" s="237"/>
      <c r="I59" s="237"/>
      <c r="J59" s="238"/>
      <c r="K59" s="238"/>
      <c r="L59" s="245"/>
      <c r="M59" s="365"/>
      <c r="N59" s="38"/>
      <c r="O59" s="373"/>
      <c r="P59" s="373"/>
      <c r="Q59" s="373"/>
      <c r="R59" s="38"/>
      <c r="S59" s="381"/>
      <c r="T59" s="408"/>
      <c r="U59" s="408"/>
      <c r="V59" s="38"/>
      <c r="W59" s="363"/>
      <c r="X59" s="365"/>
      <c r="Y59" s="38"/>
      <c r="Z59" s="373"/>
      <c r="AA59" s="373"/>
      <c r="AB59" s="373"/>
      <c r="AC59" s="38"/>
      <c r="AD59" s="381"/>
      <c r="AE59" s="408"/>
      <c r="AF59" s="408"/>
      <c r="AG59" s="38"/>
      <c r="AH59" s="363"/>
      <c r="AI59" s="365"/>
      <c r="AJ59" s="38"/>
      <c r="AK59" s="373"/>
      <c r="AL59" s="373"/>
      <c r="AM59" s="373"/>
      <c r="AN59" s="38"/>
      <c r="AO59" s="381"/>
      <c r="AP59" s="408"/>
      <c r="AQ59" s="408"/>
      <c r="AR59" s="38"/>
      <c r="AS59" s="363"/>
      <c r="AT59" s="365"/>
      <c r="AU59" s="38"/>
      <c r="AV59" s="373"/>
      <c r="AW59" s="373"/>
      <c r="AX59" s="373"/>
      <c r="AY59" s="38"/>
      <c r="AZ59" s="381"/>
      <c r="BA59" s="408"/>
      <c r="BB59" s="408"/>
      <c r="BC59" s="38"/>
      <c r="BD59" s="363"/>
      <c r="BE59" s="365"/>
      <c r="BF59" s="38"/>
      <c r="BG59" s="373"/>
      <c r="BH59" s="373"/>
      <c r="BI59" s="373"/>
      <c r="BJ59" s="38"/>
      <c r="BK59" s="381"/>
      <c r="BL59" s="408"/>
      <c r="BM59" s="408"/>
      <c r="BN59" s="38"/>
      <c r="BO59" s="363"/>
      <c r="BP59" s="365"/>
      <c r="BQ59" s="38"/>
      <c r="BR59" s="373"/>
      <c r="BS59" s="373"/>
      <c r="BT59" s="373"/>
      <c r="BU59" s="38"/>
      <c r="BV59" s="381"/>
      <c r="BW59" s="408"/>
      <c r="BX59" s="408"/>
      <c r="BY59" s="38"/>
      <c r="BZ59" s="363"/>
      <c r="CA59" s="365"/>
      <c r="CB59" s="38"/>
      <c r="CC59" s="373"/>
      <c r="CD59" s="373"/>
      <c r="CE59" s="373"/>
      <c r="CF59" s="38"/>
      <c r="CG59" s="381"/>
      <c r="CH59" s="408"/>
      <c r="CI59" s="408"/>
      <c r="CJ59" s="38"/>
      <c r="CK59" s="363"/>
      <c r="CL59" s="365"/>
      <c r="CM59" s="38"/>
      <c r="CN59" s="373"/>
      <c r="CO59" s="373"/>
      <c r="CP59" s="373"/>
      <c r="CQ59" s="38"/>
      <c r="CR59" s="381"/>
      <c r="CS59" s="408"/>
      <c r="CT59" s="408"/>
      <c r="CU59" s="38"/>
      <c r="CV59" s="363"/>
      <c r="CW59" s="365"/>
      <c r="CX59" s="38"/>
      <c r="CY59" s="373"/>
      <c r="CZ59" s="373"/>
      <c r="DA59" s="373"/>
      <c r="DB59" s="38"/>
      <c r="DC59" s="381"/>
      <c r="DD59" s="408"/>
      <c r="DE59" s="408"/>
      <c r="DF59" s="38"/>
      <c r="DG59" s="363"/>
      <c r="DH59" s="365"/>
      <c r="DI59" s="38"/>
      <c r="DJ59" s="373"/>
      <c r="DK59" s="373"/>
      <c r="DL59" s="373"/>
      <c r="DM59" s="38"/>
      <c r="DN59" s="381"/>
      <c r="DO59" s="408"/>
      <c r="DP59" s="408"/>
      <c r="DQ59" s="38"/>
      <c r="DR59" s="363"/>
    </row>
    <row r="60" spans="1:122" ht="15" customHeight="1" x14ac:dyDescent="0.25">
      <c r="B60" s="313"/>
      <c r="C60" s="234"/>
      <c r="D60" s="234"/>
      <c r="E60" s="235"/>
      <c r="F60" s="270" t="s">
        <v>19</v>
      </c>
      <c r="G60" s="434"/>
      <c r="H60" s="435"/>
      <c r="I60" s="435"/>
      <c r="J60" s="238"/>
      <c r="K60" s="238"/>
      <c r="L60" s="245"/>
      <c r="M60" s="365"/>
      <c r="N60" s="374" t="s">
        <v>19</v>
      </c>
      <c r="O60" s="411"/>
      <c r="P60" s="411"/>
      <c r="Q60" s="411"/>
      <c r="R60" s="38"/>
      <c r="S60" s="381"/>
      <c r="T60" s="408"/>
      <c r="U60" s="408"/>
      <c r="V60" s="47">
        <v>0</v>
      </c>
      <c r="W60" s="363"/>
      <c r="X60" s="365"/>
      <c r="Y60" s="374" t="s">
        <v>19</v>
      </c>
      <c r="Z60" s="411"/>
      <c r="AA60" s="411"/>
      <c r="AB60" s="411"/>
      <c r="AC60" s="38"/>
      <c r="AD60" s="381"/>
      <c r="AE60" s="408"/>
      <c r="AF60" s="408"/>
      <c r="AG60" s="47">
        <v>0</v>
      </c>
      <c r="AH60" s="363"/>
      <c r="AI60" s="365"/>
      <c r="AJ60" s="374" t="s">
        <v>19</v>
      </c>
      <c r="AK60" s="411"/>
      <c r="AL60" s="411"/>
      <c r="AM60" s="411"/>
      <c r="AN60" s="38"/>
      <c r="AO60" s="381"/>
      <c r="AP60" s="408"/>
      <c r="AQ60" s="408"/>
      <c r="AR60" s="47">
        <v>0</v>
      </c>
      <c r="AS60" s="363"/>
      <c r="AT60" s="365"/>
      <c r="AU60" s="374" t="s">
        <v>19</v>
      </c>
      <c r="AV60" s="411"/>
      <c r="AW60" s="411"/>
      <c r="AX60" s="411"/>
      <c r="AY60" s="38"/>
      <c r="AZ60" s="381"/>
      <c r="BA60" s="408"/>
      <c r="BB60" s="408"/>
      <c r="BC60" s="47">
        <v>0</v>
      </c>
      <c r="BD60" s="363"/>
      <c r="BE60" s="365"/>
      <c r="BF60" s="374" t="s">
        <v>19</v>
      </c>
      <c r="BG60" s="411"/>
      <c r="BH60" s="411"/>
      <c r="BI60" s="411"/>
      <c r="BJ60" s="38"/>
      <c r="BK60" s="381"/>
      <c r="BL60" s="408"/>
      <c r="BM60" s="408"/>
      <c r="BN60" s="47">
        <v>0</v>
      </c>
      <c r="BO60" s="363"/>
      <c r="BP60" s="365"/>
      <c r="BQ60" s="374" t="s">
        <v>19</v>
      </c>
      <c r="BR60" s="411"/>
      <c r="BS60" s="411"/>
      <c r="BT60" s="411"/>
      <c r="BU60" s="38"/>
      <c r="BV60" s="381"/>
      <c r="BW60" s="408"/>
      <c r="BX60" s="408"/>
      <c r="BY60" s="47">
        <v>0</v>
      </c>
      <c r="BZ60" s="363"/>
      <c r="CA60" s="365"/>
      <c r="CB60" s="374" t="s">
        <v>19</v>
      </c>
      <c r="CC60" s="411"/>
      <c r="CD60" s="411"/>
      <c r="CE60" s="411"/>
      <c r="CF60" s="38"/>
      <c r="CG60" s="381"/>
      <c r="CH60" s="408"/>
      <c r="CI60" s="408"/>
      <c r="CJ60" s="47">
        <v>0</v>
      </c>
      <c r="CK60" s="363"/>
      <c r="CL60" s="365"/>
      <c r="CM60" s="374" t="s">
        <v>19</v>
      </c>
      <c r="CN60" s="411"/>
      <c r="CO60" s="411"/>
      <c r="CP60" s="411"/>
      <c r="CQ60" s="38"/>
      <c r="CR60" s="381"/>
      <c r="CS60" s="408"/>
      <c r="CT60" s="408"/>
      <c r="CU60" s="47">
        <v>0</v>
      </c>
      <c r="CV60" s="363"/>
      <c r="CW60" s="365"/>
      <c r="CX60" s="374" t="s">
        <v>19</v>
      </c>
      <c r="CY60" s="411"/>
      <c r="CZ60" s="411"/>
      <c r="DA60" s="411"/>
      <c r="DB60" s="38"/>
      <c r="DC60" s="381"/>
      <c r="DD60" s="408"/>
      <c r="DE60" s="408"/>
      <c r="DF60" s="47">
        <v>0</v>
      </c>
      <c r="DG60" s="363"/>
      <c r="DH60" s="365"/>
      <c r="DI60" s="374" t="s">
        <v>19</v>
      </c>
      <c r="DJ60" s="411"/>
      <c r="DK60" s="411"/>
      <c r="DL60" s="411"/>
      <c r="DM60" s="38"/>
      <c r="DN60" s="381"/>
      <c r="DO60" s="408"/>
      <c r="DP60" s="408"/>
      <c r="DQ60" s="47">
        <v>0</v>
      </c>
      <c r="DR60" s="363"/>
    </row>
    <row r="61" spans="1:122" ht="15" customHeight="1" thickBot="1" x14ac:dyDescent="0.3">
      <c r="B61" s="313"/>
      <c r="C61" s="234"/>
      <c r="D61" s="234"/>
      <c r="E61" s="235"/>
      <c r="F61" s="270" t="s">
        <v>20</v>
      </c>
      <c r="G61" s="434"/>
      <c r="H61" s="435"/>
      <c r="I61" s="435"/>
      <c r="J61" s="238"/>
      <c r="K61" s="238"/>
      <c r="L61" s="245"/>
      <c r="M61" s="375"/>
      <c r="N61" s="376" t="s">
        <v>20</v>
      </c>
      <c r="O61" s="412"/>
      <c r="P61" s="412"/>
      <c r="Q61" s="412"/>
      <c r="R61" s="377"/>
      <c r="S61" s="382"/>
      <c r="T61" s="409"/>
      <c r="U61" s="409"/>
      <c r="V61" s="378">
        <f>IF(O61&lt;&gt;"",IF(O61=$G61,Bonu15,0),0)</f>
        <v>0</v>
      </c>
      <c r="W61" s="379"/>
      <c r="X61" s="375"/>
      <c r="Y61" s="376" t="s">
        <v>20</v>
      </c>
      <c r="Z61" s="412"/>
      <c r="AA61" s="412"/>
      <c r="AB61" s="412"/>
      <c r="AC61" s="377"/>
      <c r="AD61" s="382"/>
      <c r="AE61" s="409"/>
      <c r="AF61" s="409"/>
      <c r="AG61" s="378">
        <f>IF(Z61&lt;&gt;"",IF(Z61=$G61,Bonu15,0),0)</f>
        <v>0</v>
      </c>
      <c r="AH61" s="379"/>
      <c r="AI61" s="375"/>
      <c r="AJ61" s="376" t="s">
        <v>20</v>
      </c>
      <c r="AK61" s="412"/>
      <c r="AL61" s="412"/>
      <c r="AM61" s="412"/>
      <c r="AN61" s="377"/>
      <c r="AO61" s="382"/>
      <c r="AP61" s="409"/>
      <c r="AQ61" s="409"/>
      <c r="AR61" s="378">
        <f>IF(AK61&lt;&gt;"",IF(AK61=$G61,Bonu15,0),0)</f>
        <v>0</v>
      </c>
      <c r="AS61" s="379"/>
      <c r="AT61" s="375"/>
      <c r="AU61" s="376" t="s">
        <v>20</v>
      </c>
      <c r="AV61" s="412"/>
      <c r="AW61" s="412"/>
      <c r="AX61" s="412"/>
      <c r="AY61" s="377"/>
      <c r="AZ61" s="382"/>
      <c r="BA61" s="409"/>
      <c r="BB61" s="409"/>
      <c r="BC61" s="378">
        <f>IF(AV61&lt;&gt;"",IF(AV61=$G61,Bonu15,0),0)</f>
        <v>0</v>
      </c>
      <c r="BD61" s="379"/>
      <c r="BE61" s="375"/>
      <c r="BF61" s="376" t="s">
        <v>20</v>
      </c>
      <c r="BG61" s="412"/>
      <c r="BH61" s="412"/>
      <c r="BI61" s="412"/>
      <c r="BJ61" s="377"/>
      <c r="BK61" s="382"/>
      <c r="BL61" s="409"/>
      <c r="BM61" s="409"/>
      <c r="BN61" s="378">
        <f>IF(BG61&lt;&gt;"",IF(BG61=$G61,Bonu15,0),0)</f>
        <v>0</v>
      </c>
      <c r="BO61" s="379"/>
      <c r="BP61" s="375"/>
      <c r="BQ61" s="376" t="s">
        <v>20</v>
      </c>
      <c r="BR61" s="412"/>
      <c r="BS61" s="412"/>
      <c r="BT61" s="412"/>
      <c r="BU61" s="377"/>
      <c r="BV61" s="382"/>
      <c r="BW61" s="409"/>
      <c r="BX61" s="409"/>
      <c r="BY61" s="378">
        <f>IF(BR61&lt;&gt;"",IF(BR61=$G61,Bonu15,0),0)</f>
        <v>0</v>
      </c>
      <c r="BZ61" s="379"/>
      <c r="CA61" s="375"/>
      <c r="CB61" s="376" t="s">
        <v>20</v>
      </c>
      <c r="CC61" s="412"/>
      <c r="CD61" s="412"/>
      <c r="CE61" s="412"/>
      <c r="CF61" s="377"/>
      <c r="CG61" s="382"/>
      <c r="CH61" s="409"/>
      <c r="CI61" s="409"/>
      <c r="CJ61" s="378">
        <f>IF(CC61&lt;&gt;"",IF(CC61=$G61,Bonu15,0),0)</f>
        <v>0</v>
      </c>
      <c r="CK61" s="379"/>
      <c r="CL61" s="375"/>
      <c r="CM61" s="376" t="s">
        <v>20</v>
      </c>
      <c r="CN61" s="412"/>
      <c r="CO61" s="412"/>
      <c r="CP61" s="412"/>
      <c r="CQ61" s="377"/>
      <c r="CR61" s="382"/>
      <c r="CS61" s="409"/>
      <c r="CT61" s="409"/>
      <c r="CU61" s="378">
        <f>IF(CN61&lt;&gt;"",IF(CN61=$G61,Bonu15,0),0)</f>
        <v>0</v>
      </c>
      <c r="CV61" s="379"/>
      <c r="CW61" s="375"/>
      <c r="CX61" s="376" t="s">
        <v>20</v>
      </c>
      <c r="CY61" s="412"/>
      <c r="CZ61" s="412"/>
      <c r="DA61" s="412"/>
      <c r="DB61" s="377"/>
      <c r="DC61" s="382"/>
      <c r="DD61" s="409"/>
      <c r="DE61" s="409"/>
      <c r="DF61" s="378">
        <f>IF(CY61&lt;&gt;"",IF(CY61=$G61,Bonu15,0),0)</f>
        <v>0</v>
      </c>
      <c r="DG61" s="379"/>
      <c r="DH61" s="375"/>
      <c r="DI61" s="376" t="s">
        <v>20</v>
      </c>
      <c r="DJ61" s="412"/>
      <c r="DK61" s="412"/>
      <c r="DL61" s="412"/>
      <c r="DM61" s="377"/>
      <c r="DN61" s="382"/>
      <c r="DO61" s="409"/>
      <c r="DP61" s="409"/>
      <c r="DQ61" s="378">
        <f>IF(DJ61&lt;&gt;"",IF(DJ61=$G61,Bonu15,0),0)</f>
        <v>0</v>
      </c>
      <c r="DR61" s="379"/>
    </row>
    <row r="62" spans="1:122" ht="15.75" customHeight="1" x14ac:dyDescent="0.25">
      <c r="B62" s="313"/>
      <c r="C62" s="234"/>
      <c r="D62" s="234"/>
      <c r="E62" s="235"/>
      <c r="F62" s="236"/>
      <c r="G62" s="238"/>
      <c r="H62" s="238"/>
      <c r="I62" s="237"/>
      <c r="J62" s="238"/>
      <c r="K62" s="238"/>
      <c r="L62" s="245"/>
      <c r="M62" s="46"/>
      <c r="X62" s="46"/>
      <c r="AI62" s="46"/>
      <c r="AS62" s="98"/>
      <c r="AT62" s="46"/>
      <c r="BD62" s="98"/>
      <c r="BE62" s="46"/>
      <c r="BO62" s="98"/>
      <c r="BP62" s="46"/>
      <c r="BZ62" s="98"/>
      <c r="CA62" s="46"/>
      <c r="CK62" s="98"/>
      <c r="CL62" s="46"/>
      <c r="CV62" s="98"/>
      <c r="CW62" s="46"/>
      <c r="DG62" s="98"/>
      <c r="DH62" s="46"/>
      <c r="DR62" s="98"/>
    </row>
    <row r="63" spans="1:122" x14ac:dyDescent="0.25">
      <c r="B63" s="315"/>
      <c r="C63" s="259"/>
      <c r="D63" s="259"/>
      <c r="E63" s="260"/>
      <c r="F63" s="261"/>
      <c r="G63" s="262"/>
      <c r="H63" s="262"/>
      <c r="I63" s="263"/>
      <c r="J63" s="262"/>
      <c r="K63" s="262"/>
      <c r="L63" s="264"/>
      <c r="M63" s="61"/>
      <c r="N63" s="61"/>
      <c r="O63" s="61"/>
      <c r="P63" s="61"/>
      <c r="Q63" s="61"/>
      <c r="R63" s="61"/>
      <c r="S63" s="61"/>
      <c r="T63" s="61"/>
      <c r="U63" s="61"/>
      <c r="V63" s="61"/>
      <c r="W63" s="61"/>
      <c r="X63" s="61"/>
      <c r="Y63" s="61"/>
      <c r="Z63" s="61"/>
      <c r="AA63" s="61"/>
      <c r="AB63" s="61"/>
      <c r="AC63" s="61"/>
      <c r="AD63" s="61"/>
      <c r="AE63" s="61"/>
      <c r="AF63" s="61"/>
      <c r="AG63" s="61"/>
      <c r="AH63" s="61"/>
      <c r="AI63" s="61"/>
      <c r="AJ63" s="61"/>
      <c r="AK63" s="61"/>
      <c r="AL63" s="61"/>
      <c r="AM63" s="61"/>
      <c r="AN63" s="61"/>
      <c r="AO63" s="61"/>
      <c r="AP63" s="61"/>
      <c r="AQ63" s="61"/>
      <c r="AR63" s="61"/>
      <c r="AS63" s="99"/>
      <c r="AT63" s="61"/>
      <c r="AU63" s="61"/>
      <c r="AV63" s="61"/>
      <c r="AW63" s="61"/>
      <c r="AX63" s="61"/>
      <c r="AY63" s="61"/>
      <c r="AZ63" s="61"/>
      <c r="BA63" s="61"/>
      <c r="BB63" s="61"/>
      <c r="BC63" s="61"/>
      <c r="BD63" s="99"/>
      <c r="BE63" s="61"/>
      <c r="BF63" s="61"/>
      <c r="BG63" s="61"/>
      <c r="BH63" s="61"/>
      <c r="BI63" s="61"/>
      <c r="BJ63" s="61"/>
      <c r="BK63" s="61"/>
      <c r="BL63" s="61"/>
      <c r="BM63" s="61"/>
      <c r="BN63" s="61"/>
      <c r="BO63" s="99"/>
      <c r="BP63" s="61"/>
      <c r="BQ63" s="61"/>
      <c r="BR63" s="61"/>
      <c r="BS63" s="61"/>
      <c r="BT63" s="61"/>
      <c r="BU63" s="61"/>
      <c r="BV63" s="61"/>
      <c r="BW63" s="61"/>
      <c r="BX63" s="61"/>
      <c r="BY63" s="61"/>
      <c r="BZ63" s="99"/>
      <c r="CA63" s="61"/>
      <c r="CB63" s="61"/>
      <c r="CC63" s="61"/>
      <c r="CD63" s="61"/>
      <c r="CE63" s="61"/>
      <c r="CF63" s="61"/>
      <c r="CG63" s="61"/>
      <c r="CH63" s="61"/>
      <c r="CI63" s="61"/>
      <c r="CJ63" s="61"/>
      <c r="CK63" s="99"/>
      <c r="CL63" s="61"/>
      <c r="CM63" s="61"/>
      <c r="CN63" s="61"/>
      <c r="CO63" s="61"/>
      <c r="CP63" s="61"/>
      <c r="CQ63" s="61"/>
      <c r="CR63" s="61"/>
      <c r="CS63" s="61"/>
      <c r="CT63" s="61"/>
      <c r="CU63" s="61"/>
      <c r="CV63" s="99"/>
      <c r="CW63" s="61"/>
      <c r="CX63" s="61"/>
      <c r="CY63" s="61"/>
      <c r="CZ63" s="61"/>
      <c r="DA63" s="61"/>
      <c r="DB63" s="61"/>
      <c r="DC63" s="61"/>
      <c r="DD63" s="61"/>
      <c r="DE63" s="61"/>
      <c r="DF63" s="61"/>
      <c r="DG63" s="99"/>
      <c r="DH63" s="61"/>
      <c r="DI63" s="61"/>
      <c r="DJ63" s="61"/>
      <c r="DK63" s="61"/>
      <c r="DL63" s="61"/>
      <c r="DM63" s="61"/>
      <c r="DN63" s="61"/>
      <c r="DO63" s="61"/>
      <c r="DP63" s="61"/>
      <c r="DQ63" s="61"/>
      <c r="DR63" s="99"/>
    </row>
    <row r="64" spans="1:122" ht="14.45" customHeight="1" x14ac:dyDescent="0.25">
      <c r="B64" s="316" t="s">
        <v>301</v>
      </c>
    </row>
    <row r="65" spans="2:22" x14ac:dyDescent="0.25">
      <c r="B65" s="317" t="s">
        <v>59</v>
      </c>
      <c r="C65" s="106"/>
      <c r="D65" s="106"/>
      <c r="E65" s="106"/>
      <c r="F65" s="106"/>
      <c r="G65" s="106"/>
      <c r="H65" s="106"/>
      <c r="I65" s="106"/>
      <c r="J65" s="106"/>
      <c r="K65" s="106"/>
      <c r="M65" s="105" t="s">
        <v>104</v>
      </c>
      <c r="N65" s="106"/>
      <c r="O65" s="106"/>
      <c r="P65" s="106"/>
      <c r="Q65" s="106"/>
      <c r="R65" s="106"/>
      <c r="S65" s="106"/>
      <c r="T65" s="106"/>
      <c r="U65" s="106"/>
      <c r="V65" s="107"/>
    </row>
    <row r="66" spans="2:22" ht="14.45" customHeight="1" x14ac:dyDescent="0.25">
      <c r="B66" s="318" t="s">
        <v>113</v>
      </c>
      <c r="C66" s="106" t="s">
        <v>153</v>
      </c>
      <c r="D66" s="106"/>
      <c r="E66" s="106"/>
      <c r="F66" s="106"/>
      <c r="G66" s="106"/>
      <c r="H66" s="106"/>
      <c r="I66" s="106"/>
      <c r="J66" s="106"/>
      <c r="K66" s="106"/>
      <c r="M66" s="265" t="s">
        <v>105</v>
      </c>
      <c r="N66" s="266"/>
      <c r="O66" s="266"/>
      <c r="P66" s="266"/>
      <c r="Q66" s="266"/>
      <c r="R66" s="106"/>
      <c r="S66" s="106"/>
      <c r="T66" s="106"/>
      <c r="U66" s="106"/>
      <c r="V66" s="107"/>
    </row>
    <row r="67" spans="2:22" x14ac:dyDescent="0.25">
      <c r="B67" s="318" t="s">
        <v>113</v>
      </c>
      <c r="C67" s="106" t="s">
        <v>111</v>
      </c>
      <c r="D67" s="106"/>
      <c r="E67" s="106"/>
      <c r="F67" s="106"/>
      <c r="G67" s="106"/>
      <c r="H67" s="106"/>
      <c r="I67" s="106"/>
      <c r="J67" s="106"/>
      <c r="K67" s="106"/>
      <c r="M67" s="108" t="s">
        <v>113</v>
      </c>
      <c r="N67" s="106" t="s">
        <v>151</v>
      </c>
      <c r="O67" s="106"/>
      <c r="P67" s="106"/>
      <c r="Q67" s="106"/>
      <c r="R67" s="107"/>
      <c r="S67" s="107"/>
      <c r="T67" s="107"/>
      <c r="U67" s="107"/>
      <c r="V67" s="107"/>
    </row>
    <row r="68" spans="2:22" x14ac:dyDescent="0.25">
      <c r="B68" s="318" t="s">
        <v>113</v>
      </c>
      <c r="C68" s="106" t="s">
        <v>298</v>
      </c>
      <c r="D68" s="106"/>
      <c r="E68" s="106"/>
      <c r="F68" s="106"/>
      <c r="G68" s="106"/>
      <c r="H68" s="106"/>
      <c r="I68" s="106"/>
      <c r="J68" s="106"/>
      <c r="K68" s="106"/>
      <c r="M68" s="108" t="s">
        <v>113</v>
      </c>
      <c r="N68" s="130" t="s">
        <v>152</v>
      </c>
      <c r="O68" s="117"/>
      <c r="P68" s="117"/>
      <c r="Q68" s="117"/>
      <c r="R68" s="117"/>
      <c r="S68" s="117"/>
      <c r="T68" s="117"/>
      <c r="U68" s="117"/>
      <c r="V68" s="117"/>
    </row>
    <row r="69" spans="2:22" x14ac:dyDescent="0.25">
      <c r="B69" s="319"/>
      <c r="C69" s="63"/>
      <c r="D69" s="106"/>
      <c r="E69" s="106"/>
      <c r="F69" s="106"/>
      <c r="G69" s="106"/>
      <c r="H69" s="106"/>
      <c r="I69" s="106"/>
      <c r="J69" s="106"/>
      <c r="K69" s="106"/>
      <c r="M69" s="108" t="s">
        <v>113</v>
      </c>
      <c r="N69" s="106" t="s">
        <v>299</v>
      </c>
      <c r="O69" s="106"/>
      <c r="P69" s="106"/>
      <c r="Q69" s="106"/>
      <c r="R69" s="117"/>
      <c r="S69" s="117"/>
      <c r="T69" s="117"/>
      <c r="U69" s="117"/>
      <c r="V69" s="117"/>
    </row>
    <row r="70" spans="2:22" ht="14.45" customHeight="1" x14ac:dyDescent="0.25">
      <c r="B70" s="319"/>
      <c r="C70" s="26"/>
      <c r="D70" s="106"/>
      <c r="E70" s="106"/>
      <c r="F70" s="106"/>
      <c r="G70" s="106"/>
      <c r="H70" s="106"/>
      <c r="I70" s="106"/>
      <c r="J70" s="106"/>
      <c r="K70" s="106"/>
      <c r="M70" s="108" t="s">
        <v>113</v>
      </c>
      <c r="N70" s="106" t="s">
        <v>300</v>
      </c>
      <c r="O70" s="106"/>
      <c r="P70" s="106"/>
      <c r="Q70" s="106"/>
      <c r="R70" s="106"/>
      <c r="S70" s="106"/>
      <c r="T70" s="106"/>
      <c r="U70" s="106"/>
      <c r="V70" s="107"/>
    </row>
    <row r="71" spans="2:22" x14ac:dyDescent="0.25">
      <c r="B71" s="318" t="s">
        <v>113</v>
      </c>
      <c r="C71" s="63" t="s">
        <v>155</v>
      </c>
      <c r="R71" s="106"/>
      <c r="S71" s="106"/>
      <c r="T71" s="106"/>
      <c r="U71" s="106"/>
      <c r="V71" s="107"/>
    </row>
    <row r="72" spans="2:22" x14ac:dyDescent="0.25">
      <c r="B72" s="318" t="s">
        <v>113</v>
      </c>
      <c r="C72" s="426" t="s">
        <v>71</v>
      </c>
      <c r="D72" s="426"/>
      <c r="E72" s="426"/>
      <c r="F72" s="426"/>
      <c r="G72" s="426"/>
      <c r="H72" s="426"/>
      <c r="I72" s="426"/>
      <c r="J72" s="426"/>
      <c r="K72" s="426"/>
      <c r="M72" s="109" t="s">
        <v>106</v>
      </c>
      <c r="N72" s="110"/>
      <c r="O72" s="110"/>
      <c r="P72" s="110"/>
      <c r="Q72" s="110"/>
    </row>
    <row r="73" spans="2:22" x14ac:dyDescent="0.25">
      <c r="C73" s="426"/>
      <c r="D73" s="426"/>
      <c r="E73" s="426"/>
      <c r="F73" s="426"/>
      <c r="G73" s="426"/>
      <c r="H73" s="426"/>
      <c r="I73" s="426"/>
      <c r="J73" s="426"/>
      <c r="K73" s="426"/>
      <c r="M73" s="108" t="s">
        <v>113</v>
      </c>
      <c r="N73" s="106" t="s">
        <v>107</v>
      </c>
      <c r="O73" s="106"/>
      <c r="P73" s="106"/>
      <c r="Q73" s="106"/>
      <c r="R73" s="106"/>
      <c r="S73" s="106"/>
      <c r="T73" s="106"/>
      <c r="U73" s="106"/>
      <c r="V73" s="107"/>
    </row>
    <row r="74" spans="2:22" x14ac:dyDescent="0.25">
      <c r="B74" s="318" t="s">
        <v>113</v>
      </c>
      <c r="C74" s="426" t="s">
        <v>74</v>
      </c>
      <c r="D74" s="426"/>
      <c r="E74" s="426"/>
      <c r="F74" s="426"/>
      <c r="G74" s="426"/>
      <c r="H74" s="426"/>
      <c r="I74" s="426"/>
      <c r="J74" s="426"/>
      <c r="K74" s="426"/>
      <c r="M74" s="108" t="s">
        <v>113</v>
      </c>
      <c r="N74" s="130" t="s">
        <v>108</v>
      </c>
      <c r="O74" s="117"/>
      <c r="P74" s="117"/>
      <c r="Q74" s="117"/>
      <c r="R74" s="106"/>
      <c r="S74" s="106"/>
      <c r="T74" s="106"/>
      <c r="U74" s="106"/>
      <c r="V74" s="107"/>
    </row>
    <row r="75" spans="2:22" ht="14.45" customHeight="1" x14ac:dyDescent="0.25">
      <c r="C75" s="426"/>
      <c r="D75" s="426"/>
      <c r="E75" s="426"/>
      <c r="F75" s="426"/>
      <c r="G75" s="426"/>
      <c r="H75" s="426"/>
      <c r="I75" s="426"/>
      <c r="J75" s="426"/>
      <c r="K75" s="426"/>
      <c r="M75" s="108" t="s">
        <v>113</v>
      </c>
      <c r="N75" s="106" t="s">
        <v>109</v>
      </c>
      <c r="O75" s="106"/>
      <c r="P75" s="106"/>
      <c r="Q75" s="106"/>
      <c r="R75" s="117"/>
      <c r="S75" s="117"/>
      <c r="T75" s="117"/>
      <c r="U75" s="117"/>
      <c r="V75" s="117"/>
    </row>
    <row r="76" spans="2:22" ht="14.45" customHeight="1" x14ac:dyDescent="0.25">
      <c r="B76" s="318" t="s">
        <v>113</v>
      </c>
      <c r="C76" s="426" t="s">
        <v>154</v>
      </c>
      <c r="D76" s="426"/>
      <c r="E76" s="426"/>
      <c r="F76" s="426"/>
      <c r="G76" s="426"/>
      <c r="H76" s="426"/>
      <c r="I76" s="426"/>
      <c r="J76" s="426"/>
      <c r="K76" s="426"/>
      <c r="M76" s="108" t="s">
        <v>113</v>
      </c>
      <c r="N76" s="106" t="s">
        <v>110</v>
      </c>
      <c r="O76" s="106"/>
      <c r="P76" s="106"/>
      <c r="Q76" s="106"/>
      <c r="R76" s="117"/>
      <c r="S76" s="117"/>
      <c r="T76" s="117"/>
      <c r="U76" s="117"/>
      <c r="V76" s="117"/>
    </row>
    <row r="77" spans="2:22" ht="14.45" customHeight="1" x14ac:dyDescent="0.25">
      <c r="C77" s="426"/>
      <c r="D77" s="426"/>
      <c r="E77" s="426"/>
      <c r="F77" s="426"/>
      <c r="G77" s="426"/>
      <c r="H77" s="426"/>
      <c r="I77" s="426"/>
      <c r="J77" s="426"/>
      <c r="K77" s="426"/>
      <c r="R77" s="106"/>
      <c r="S77" s="106"/>
      <c r="T77" s="106"/>
      <c r="U77" s="106"/>
      <c r="V77" s="107"/>
    </row>
    <row r="78" spans="2:22" x14ac:dyDescent="0.25">
      <c r="M78" s="24" t="s">
        <v>60</v>
      </c>
      <c r="R78" s="106"/>
      <c r="S78" s="106"/>
      <c r="T78" s="106"/>
      <c r="U78" s="106"/>
      <c r="V78" s="107"/>
    </row>
    <row r="79" spans="2:22" ht="14.1" customHeight="1" x14ac:dyDescent="0.25">
      <c r="B79" s="318" t="s">
        <v>113</v>
      </c>
      <c r="C79" s="423" t="s">
        <v>112</v>
      </c>
      <c r="D79" s="423"/>
      <c r="E79" s="423"/>
      <c r="F79" s="423"/>
      <c r="G79" s="423"/>
      <c r="H79" s="423"/>
      <c r="I79" s="423"/>
      <c r="J79" s="423"/>
      <c r="K79" s="423"/>
      <c r="L79" s="423"/>
      <c r="M79" s="64" t="s">
        <v>62</v>
      </c>
    </row>
    <row r="80" spans="2:22" x14ac:dyDescent="0.25">
      <c r="B80" s="319"/>
      <c r="C80" s="423"/>
      <c r="D80" s="423"/>
      <c r="E80" s="423"/>
      <c r="F80" s="423"/>
      <c r="G80" s="423"/>
      <c r="H80" s="423"/>
      <c r="I80" s="423"/>
      <c r="J80" s="423"/>
      <c r="K80" s="423"/>
      <c r="L80" s="423"/>
      <c r="M80" s="128" t="s">
        <v>63</v>
      </c>
      <c r="N80" s="2" t="s">
        <v>64</v>
      </c>
    </row>
    <row r="81" spans="12:14" ht="14.45" customHeight="1" x14ac:dyDescent="0.25">
      <c r="L81" s="106"/>
      <c r="M81" s="127" t="s">
        <v>63</v>
      </c>
      <c r="N81" s="2" t="s">
        <v>65</v>
      </c>
    </row>
    <row r="82" spans="12:14" x14ac:dyDescent="0.25">
      <c r="L82" s="106"/>
      <c r="M82" s="64" t="s">
        <v>66</v>
      </c>
    </row>
    <row r="83" spans="12:14" ht="15" customHeight="1" x14ac:dyDescent="0.25">
      <c r="L83" s="106"/>
      <c r="M83" s="128" t="s">
        <v>67</v>
      </c>
      <c r="N83" s="2" t="s">
        <v>68</v>
      </c>
    </row>
    <row r="84" spans="12:14" x14ac:dyDescent="0.25">
      <c r="L84" s="106"/>
      <c r="M84" s="129" t="s">
        <v>67</v>
      </c>
      <c r="N84" s="2" t="s">
        <v>69</v>
      </c>
    </row>
    <row r="85" spans="12:14" ht="15" customHeight="1" x14ac:dyDescent="0.25">
      <c r="M85" s="64" t="s">
        <v>70</v>
      </c>
    </row>
    <row r="86" spans="12:14" x14ac:dyDescent="0.25">
      <c r="M86" s="65" t="s">
        <v>72</v>
      </c>
      <c r="N86" s="2" t="s">
        <v>73</v>
      </c>
    </row>
    <row r="87" spans="12:14" ht="14.45" customHeight="1" x14ac:dyDescent="0.25"/>
  </sheetData>
  <sheetProtection algorithmName="SHA-512" hashValue="j7AwaikgjKzbjbYiFPEa2E6wosMMYBGobFYYOh0YiM+7JLuHVoW08MwEgccz5gVlRQWsflZIHrb6To7KlbfmZQ==" saltValue="ELzmmlCAcbZtEWN0mkGzwQ==" spinCount="100000" sheet="1" formatCells="0" formatColumns="0" formatRows="0"/>
  <mergeCells count="210">
    <mergeCell ref="AV4:AX4"/>
    <mergeCell ref="AV5:AW5"/>
    <mergeCell ref="AI33:AS33"/>
    <mergeCell ref="O5:P5"/>
    <mergeCell ref="Z5:AA5"/>
    <mergeCell ref="AK5:AL5"/>
    <mergeCell ref="B3:L4"/>
    <mergeCell ref="O4:Q4"/>
    <mergeCell ref="Z4:AB4"/>
    <mergeCell ref="AK4:AM4"/>
    <mergeCell ref="AT6:BD6"/>
    <mergeCell ref="AT33:BD33"/>
    <mergeCell ref="AV37:AW37"/>
    <mergeCell ref="AV38:AW38"/>
    <mergeCell ref="AV39:AW39"/>
    <mergeCell ref="G60:I60"/>
    <mergeCell ref="O60:Q60"/>
    <mergeCell ref="Z60:AB60"/>
    <mergeCell ref="AK60:AM60"/>
    <mergeCell ref="G61:I61"/>
    <mergeCell ref="O61:Q61"/>
    <mergeCell ref="Z61:AB61"/>
    <mergeCell ref="AK61:AM61"/>
    <mergeCell ref="G53:I53"/>
    <mergeCell ref="O53:Q53"/>
    <mergeCell ref="Z53:AB53"/>
    <mergeCell ref="AK53:AM53"/>
    <mergeCell ref="AK37:AL37"/>
    <mergeCell ref="G37:H37"/>
    <mergeCell ref="O37:P37"/>
    <mergeCell ref="Z37:AA37"/>
    <mergeCell ref="B6:L6"/>
    <mergeCell ref="M6:W6"/>
    <mergeCell ref="X6:AH6"/>
    <mergeCell ref="AI6:AS6"/>
    <mergeCell ref="B33:L33"/>
    <mergeCell ref="M33:W33"/>
    <mergeCell ref="X33:AH33"/>
    <mergeCell ref="AV35:AW35"/>
    <mergeCell ref="AV36:AW36"/>
    <mergeCell ref="G35:H35"/>
    <mergeCell ref="O35:P35"/>
    <mergeCell ref="Z35:AA35"/>
    <mergeCell ref="AK35:AL35"/>
    <mergeCell ref="G36:H36"/>
    <mergeCell ref="O36:P36"/>
    <mergeCell ref="Z36:AA36"/>
    <mergeCell ref="AK36:AL36"/>
    <mergeCell ref="BR40:BS40"/>
    <mergeCell ref="BU43:BV43"/>
    <mergeCell ref="BR52:BT52"/>
    <mergeCell ref="BR53:BT53"/>
    <mergeCell ref="BR60:BT60"/>
    <mergeCell ref="BR61:BT61"/>
    <mergeCell ref="BR43:BS43"/>
    <mergeCell ref="AK52:AM52"/>
    <mergeCell ref="G43:H43"/>
    <mergeCell ref="J43:K43"/>
    <mergeCell ref="O43:P43"/>
    <mergeCell ref="R43:S43"/>
    <mergeCell ref="Z43:AA43"/>
    <mergeCell ref="AC43:AD43"/>
    <mergeCell ref="AK43:AL43"/>
    <mergeCell ref="Z40:AA40"/>
    <mergeCell ref="AK40:AL40"/>
    <mergeCell ref="Z54:AB54"/>
    <mergeCell ref="AK54:AM54"/>
    <mergeCell ref="AV54:AX54"/>
    <mergeCell ref="BG54:BI54"/>
    <mergeCell ref="BR54:BT54"/>
    <mergeCell ref="Z55:AB55"/>
    <mergeCell ref="AK55:AM55"/>
    <mergeCell ref="BG35:BH35"/>
    <mergeCell ref="BG36:BH36"/>
    <mergeCell ref="BG37:BH37"/>
    <mergeCell ref="BG38:BH38"/>
    <mergeCell ref="BG39:BH39"/>
    <mergeCell ref="BG4:BI4"/>
    <mergeCell ref="BG5:BH5"/>
    <mergeCell ref="BE6:BO6"/>
    <mergeCell ref="BE33:BO33"/>
    <mergeCell ref="BG40:BH40"/>
    <mergeCell ref="AV52:AX52"/>
    <mergeCell ref="AV53:AX53"/>
    <mergeCell ref="AV60:AX60"/>
    <mergeCell ref="AV61:AX61"/>
    <mergeCell ref="BG52:BI52"/>
    <mergeCell ref="BG53:BI53"/>
    <mergeCell ref="BG60:BI60"/>
    <mergeCell ref="C76:K77"/>
    <mergeCell ref="C72:K73"/>
    <mergeCell ref="C74:K75"/>
    <mergeCell ref="AN43:AO43"/>
    <mergeCell ref="G52:I52"/>
    <mergeCell ref="O52:Q52"/>
    <mergeCell ref="BG61:BI61"/>
    <mergeCell ref="Z52:AB52"/>
    <mergeCell ref="AV55:AX55"/>
    <mergeCell ref="BG55:BI55"/>
    <mergeCell ref="AV40:AW40"/>
    <mergeCell ref="AV43:AW43"/>
    <mergeCell ref="AY43:AZ43"/>
    <mergeCell ref="BG43:BH43"/>
    <mergeCell ref="AP52:AQ61"/>
    <mergeCell ref="BA52:BB61"/>
    <mergeCell ref="C79:L80"/>
    <mergeCell ref="G39:H39"/>
    <mergeCell ref="AK39:AL39"/>
    <mergeCell ref="G38:H38"/>
    <mergeCell ref="O38:P38"/>
    <mergeCell ref="Z38:AA38"/>
    <mergeCell ref="AK38:AL38"/>
    <mergeCell ref="O39:P39"/>
    <mergeCell ref="Z39:AA39"/>
    <mergeCell ref="G54:I54"/>
    <mergeCell ref="G55:I55"/>
    <mergeCell ref="O54:Q54"/>
    <mergeCell ref="O55:Q55"/>
    <mergeCell ref="T52:U61"/>
    <mergeCell ref="AE52:AF61"/>
    <mergeCell ref="O40:P40"/>
    <mergeCell ref="CN35:CO35"/>
    <mergeCell ref="CC36:CD36"/>
    <mergeCell ref="CN36:CO36"/>
    <mergeCell ref="CC37:CD37"/>
    <mergeCell ref="CN37:CO37"/>
    <mergeCell ref="CC38:CD38"/>
    <mergeCell ref="BR38:BS38"/>
    <mergeCell ref="BR39:BS39"/>
    <mergeCell ref="BR4:BT4"/>
    <mergeCell ref="BR5:BS5"/>
    <mergeCell ref="BP6:BZ6"/>
    <mergeCell ref="BP33:BZ33"/>
    <mergeCell ref="BR35:BS35"/>
    <mergeCell ref="BR36:BS36"/>
    <mergeCell ref="BR37:BS37"/>
    <mergeCell ref="CN4:CP4"/>
    <mergeCell ref="CC5:CD5"/>
    <mergeCell ref="CN5:CO5"/>
    <mergeCell ref="CY4:DA4"/>
    <mergeCell ref="CW6:DG6"/>
    <mergeCell ref="CY35:CZ35"/>
    <mergeCell ref="CY37:CZ37"/>
    <mergeCell ref="CY39:CZ39"/>
    <mergeCell ref="CY43:CZ43"/>
    <mergeCell ref="DB43:DC43"/>
    <mergeCell ref="CC43:CD43"/>
    <mergeCell ref="CN43:CO43"/>
    <mergeCell ref="CC40:CD40"/>
    <mergeCell ref="CN40:CO40"/>
    <mergeCell ref="CF43:CG43"/>
    <mergeCell ref="CN38:CO38"/>
    <mergeCell ref="CC39:CD39"/>
    <mergeCell ref="CN39:CO39"/>
    <mergeCell ref="CC4:CE4"/>
    <mergeCell ref="CA6:CK6"/>
    <mergeCell ref="CL6:CV6"/>
    <mergeCell ref="CA33:CK33"/>
    <mergeCell ref="CL33:CV33"/>
    <mergeCell ref="CC35:CD35"/>
    <mergeCell ref="CW33:DG33"/>
    <mergeCell ref="DH33:DR33"/>
    <mergeCell ref="DJ39:DK39"/>
    <mergeCell ref="DJ37:DK37"/>
    <mergeCell ref="CY38:CZ38"/>
    <mergeCell ref="DJ38:DK38"/>
    <mergeCell ref="CY5:CZ5"/>
    <mergeCell ref="DJ5:DK5"/>
    <mergeCell ref="DJ4:DL4"/>
    <mergeCell ref="DJ35:DK35"/>
    <mergeCell ref="CY36:CZ36"/>
    <mergeCell ref="DJ36:DK36"/>
    <mergeCell ref="DH6:DR6"/>
    <mergeCell ref="CY53:DA53"/>
    <mergeCell ref="CC61:CE61"/>
    <mergeCell ref="CN61:CP61"/>
    <mergeCell ref="CY61:DA61"/>
    <mergeCell ref="CC52:CE52"/>
    <mergeCell ref="CN52:CP52"/>
    <mergeCell ref="CY55:DA55"/>
    <mergeCell ref="CY40:CZ40"/>
    <mergeCell ref="DJ40:DK40"/>
    <mergeCell ref="CC53:CE53"/>
    <mergeCell ref="CN53:CP53"/>
    <mergeCell ref="CC60:CE60"/>
    <mergeCell ref="CN60:CP60"/>
    <mergeCell ref="DO52:DP61"/>
    <mergeCell ref="BJ43:BK43"/>
    <mergeCell ref="CC54:CE54"/>
    <mergeCell ref="CN54:CP54"/>
    <mergeCell ref="CY54:DA54"/>
    <mergeCell ref="DJ54:DL54"/>
    <mergeCell ref="BR55:BT55"/>
    <mergeCell ref="CC55:CE55"/>
    <mergeCell ref="CN55:CP55"/>
    <mergeCell ref="DJ61:DL61"/>
    <mergeCell ref="DJ43:DK43"/>
    <mergeCell ref="DJ60:DL60"/>
    <mergeCell ref="DJ52:DL52"/>
    <mergeCell ref="DJ53:DL53"/>
    <mergeCell ref="DM43:DN43"/>
    <mergeCell ref="CQ43:CR43"/>
    <mergeCell ref="DJ55:DL55"/>
    <mergeCell ref="BL52:BM61"/>
    <mergeCell ref="BW52:BX61"/>
    <mergeCell ref="CH52:CI61"/>
    <mergeCell ref="CS52:CT61"/>
    <mergeCell ref="DD52:DE61"/>
    <mergeCell ref="CY60:DA60"/>
    <mergeCell ref="CY52:DA52"/>
  </mergeCells>
  <conditionalFormatting sqref="F8:F31">
    <cfRule type="expression" dxfId="52" priority="2439">
      <formula>$G8&gt;$H8</formula>
    </cfRule>
    <cfRule type="expression" dxfId="51" priority="2438">
      <formula>$G8&lt;$H8</formula>
    </cfRule>
  </conditionalFormatting>
  <conditionalFormatting sqref="F44:F50">
    <cfRule type="expression" dxfId="50" priority="2428">
      <formula>$J44&gt;$K44</formula>
    </cfRule>
    <cfRule type="expression" dxfId="49" priority="2429">
      <formula>$J44&lt;$K44</formula>
    </cfRule>
    <cfRule type="expression" dxfId="48" priority="2430">
      <formula>$G44&lt;$H44</formula>
    </cfRule>
    <cfRule type="expression" dxfId="47" priority="2431">
      <formula>$G44&gt;$H44</formula>
    </cfRule>
  </conditionalFormatting>
  <conditionalFormatting sqref="F52:I55">
    <cfRule type="expression" dxfId="46" priority="2468">
      <formula>#REF!=1</formula>
    </cfRule>
  </conditionalFormatting>
  <conditionalFormatting sqref="G8:H31 G44:H50">
    <cfRule type="expression" dxfId="45" priority="2440">
      <formula>ISTEXT(G8)</formula>
    </cfRule>
  </conditionalFormatting>
  <conditionalFormatting sqref="I8:I31">
    <cfRule type="expression" dxfId="44" priority="2437">
      <formula>$G8&lt;$H8</formula>
    </cfRule>
    <cfRule type="expression" dxfId="43" priority="2436">
      <formula>$G8&gt;$H8</formula>
    </cfRule>
  </conditionalFormatting>
  <conditionalFormatting sqref="I44:I50">
    <cfRule type="expression" dxfId="42" priority="2432">
      <formula>$J44&lt;$K44</formula>
    </cfRule>
    <cfRule type="expression" dxfId="41" priority="2433">
      <formula>$J44&gt;$K44</formula>
    </cfRule>
    <cfRule type="expression" dxfId="40" priority="2434">
      <formula>$G44&gt;$H44</formula>
    </cfRule>
    <cfRule type="expression" dxfId="39" priority="2435">
      <formula>$G44&lt;$H44</formula>
    </cfRule>
  </conditionalFormatting>
  <conditionalFormatting sqref="J44:K50">
    <cfRule type="expression" dxfId="38" priority="2456">
      <formula>AND($G44&lt;&gt;"",$H44&lt;&gt;"",$G44=$H44)</formula>
    </cfRule>
    <cfRule type="expression" dxfId="37" priority="2455">
      <formula>ISTEXT(J44)</formula>
    </cfRule>
  </conditionalFormatting>
  <conditionalFormatting sqref="N8:N31 Y8:Y31 AJ8:AJ31 AU8:AU31 BF8:BF31 BQ8:BQ31 CB8:CB31 CM8:CM31 CX8:CX31 DI8:DI31">
    <cfRule type="expression" dxfId="36" priority="2467">
      <formula>AND(O8&lt;&gt;"",P8&lt;&gt;"",O8&gt;P8)</formula>
    </cfRule>
    <cfRule type="expression" dxfId="35" priority="57">
      <formula>AND(O8&lt;&gt;"",P8&lt;&gt;"",O8&lt;P8)</formula>
    </cfRule>
  </conditionalFormatting>
  <conditionalFormatting sqref="N44:N50 Y44:Y50 AJ44:AJ50 AU44:AU50 BF44:BF50 BQ44:BQ50 CB44:CB50 CM44:CM50 CX44:CX50 DI44:DI50">
    <cfRule type="expression" dxfId="34" priority="2462">
      <formula>AND(O44&lt;&gt;"",P44&lt;&gt;"",O44+R44&gt;P44+S44)</formula>
    </cfRule>
    <cfRule type="expression" dxfId="33" priority="2463">
      <formula>AND(KOMatchRule=0,N44=$F44,Q44=$I44)</formula>
    </cfRule>
  </conditionalFormatting>
  <conditionalFormatting sqref="N36:Q39">
    <cfRule type="expression" dxfId="32" priority="2461">
      <formula>MATCH(N36,Qualified,0)</formula>
    </cfRule>
  </conditionalFormatting>
  <conditionalFormatting sqref="N51:S51 U51:V51">
    <cfRule type="expression" dxfId="31" priority="2442">
      <formula>KOMatchRule=1</formula>
    </cfRule>
  </conditionalFormatting>
  <conditionalFormatting sqref="Q8:Q31 AB8:AB31 AM8:AM31 AX8:AX31 BI8:BI31 BT8:BT31 CE8:CE31 CP8:CP31 DA8:DA31 DL8:DL31">
    <cfRule type="expression" dxfId="30" priority="58">
      <formula>AND(O8&lt;&gt;"",P8&lt;&gt;"",O8&gt;P8)</formula>
    </cfRule>
    <cfRule type="expression" dxfId="29" priority="2466">
      <formula>AND(O8&lt;&gt;"",P8&lt;&gt;"",O8&lt;P8)</formula>
    </cfRule>
  </conditionalFormatting>
  <conditionalFormatting sqref="Q36:Q39 AB36:AB39 AM36:AM39 AX36:AX39 BI36:BI39 BT36:BT39 CE36:CE39 CP36:CP39 DA36:DA39 DL36:DL39">
    <cfRule type="expression" dxfId="28" priority="12">
      <formula>Q36=$I36</formula>
    </cfRule>
  </conditionalFormatting>
  <conditionalFormatting sqref="Q44:Q50 AB44:AB50 AM44:AM50 AX44:AX50 BI44:BI50 BT44:BT50 CE44:CE50 CP44:CP50 DA44:DA50 DL44:DL50">
    <cfRule type="expression" dxfId="27" priority="2464">
      <formula>AND(O44&lt;&gt;"",P44&lt;&gt;"",O44+R44&lt;P44+S44)</formula>
    </cfRule>
    <cfRule type="expression" dxfId="26" priority="2465">
      <formula>AND(KOMatchRule=0,N44=$F44,Q44=$I44)</formula>
    </cfRule>
  </conditionalFormatting>
  <conditionalFormatting sqref="R44:R50 AC44:AC50 AN44:AN50 AY44:AY50 BJ44:BJ50 BU44:BU50 CF44:CF50 CQ44:CQ50 DB44:DB50 DM44:DM50">
    <cfRule type="expression" dxfId="25" priority="2454">
      <formula>AND(O44&lt;&gt;"",P44&lt;&gt;"",O44=P44)</formula>
    </cfRule>
  </conditionalFormatting>
  <conditionalFormatting sqref="R44:S50 AC44:AD50 AN44:AO50 AY44:AZ50 BJ44:BK50 BU44:BV50 CF44:CG50 CQ44:CR50 DB44:DC50 DM44:DN50 O8:P31 O44:P50 Z44:AA50 AK44:AL50 AV44:AW50 BG44:BH50 BR44:BS50 CC44:CD50 CN44:CO50 CY44:CZ50 DJ44:DK50">
    <cfRule type="expression" dxfId="24" priority="2458">
      <formula>ISTEXT(O8)</formula>
    </cfRule>
  </conditionalFormatting>
  <conditionalFormatting sqref="S44:S50 AD44:AD50 AO44:AO50 AZ44:AZ50 BK44:BK50 BV44:BV50 CG44:CG50 CR44:CR50 DC44:DC50 DN44:DN50">
    <cfRule type="expression" dxfId="23" priority="2453">
      <formula>AND(O44&lt;&gt;"",P44&lt;&gt;"",O44=P44)</formula>
    </cfRule>
  </conditionalFormatting>
  <conditionalFormatting sqref="Y36:AB39">
    <cfRule type="expression" dxfId="22" priority="2460">
      <formula>MATCH(Y36,Qualified,0)</formula>
    </cfRule>
  </conditionalFormatting>
  <conditionalFormatting sqref="Y51:AD51 AF51:AG51 AJ51:AO51 AQ51:AR51 AU51:AZ51 BB51:BC51 BF51:BK51 BM51:BN51 BQ51:BV51 BX51:BY51 CB51:CG51 CI51:CJ51 CM51:CR51 CT51:CU51 CX51:DC51 DE51:DF51 DI51:DN51 DP51:DQ51">
    <cfRule type="expression" dxfId="21" priority="10">
      <formula>KOMatchRule=1</formula>
    </cfRule>
  </conditionalFormatting>
  <conditionalFormatting sqref="Z8:AA31">
    <cfRule type="expression" dxfId="20" priority="9">
      <formula>ISTEXT(Z8)</formula>
    </cfRule>
  </conditionalFormatting>
  <conditionalFormatting sqref="AJ36:AJ39 AU36:AU39 BF36:BF39 BQ36:BQ39 CB36:CB39 CM36:CM39 CX36:CX39 DI36:DI39 N36:N39 Y36:Y39">
    <cfRule type="expression" dxfId="19" priority="2459">
      <formula>N36=$F36</formula>
    </cfRule>
  </conditionalFormatting>
  <conditionalFormatting sqref="AJ36:AM39 AU36:AX39 BF36:BI39 BQ36:BT39 CB36:CE39 CM36:CP39 CX36:DA39 DI36:DL39">
    <cfRule type="expression" dxfId="18" priority="16">
      <formula>MATCH(AJ36,Qualified,0)</formula>
    </cfRule>
  </conditionalFormatting>
  <conditionalFormatting sqref="AK8:AL31">
    <cfRule type="expression" dxfId="17" priority="8">
      <formula>ISTEXT(AK8)</formula>
    </cfRule>
  </conditionalFormatting>
  <conditionalFormatting sqref="AV8:AW31">
    <cfRule type="expression" dxfId="16" priority="7">
      <formula>ISTEXT(AV8)</formula>
    </cfRule>
  </conditionalFormatting>
  <conditionalFormatting sqref="BG8:BH31">
    <cfRule type="expression" dxfId="15" priority="6">
      <formula>ISTEXT(BG8)</formula>
    </cfRule>
  </conditionalFormatting>
  <conditionalFormatting sqref="BR8:BS31">
    <cfRule type="expression" dxfId="14" priority="5">
      <formula>ISTEXT(BR8)</formula>
    </cfRule>
  </conditionalFormatting>
  <conditionalFormatting sqref="CC8:CD31">
    <cfRule type="expression" dxfId="13" priority="4">
      <formula>ISTEXT(CC8)</formula>
    </cfRule>
  </conditionalFormatting>
  <conditionalFormatting sqref="CN8:CO31">
    <cfRule type="expression" dxfId="12" priority="3">
      <formula>ISTEXT(CN8)</formula>
    </cfRule>
  </conditionalFormatting>
  <conditionalFormatting sqref="CY8:CZ31">
    <cfRule type="expression" dxfId="11" priority="2">
      <formula>ISTEXT(CY8)</formula>
    </cfRule>
  </conditionalFormatting>
  <conditionalFormatting sqref="DJ8:DK31">
    <cfRule type="expression" dxfId="10" priority="1">
      <formula>ISTEXT(DJ8)</formula>
    </cfRule>
  </conditionalFormatting>
  <dataValidations count="2">
    <dataValidation type="list" allowBlank="1" showInputMessage="1" showErrorMessage="1" sqref="G61:I61" xr:uid="{00000000-0002-0000-0300-000000000000}">
      <formula1>TopScorer</formula1>
    </dataValidation>
    <dataValidation type="list" allowBlank="1" showInputMessage="1" showErrorMessage="1" sqref="G60:I60" xr:uid="{00000000-0002-0000-0300-000001000000}">
      <formula1>BestPlayer</formula1>
    </dataValidation>
  </dataValidations>
  <pageMargins left="0.2" right="0.2" top="0.25" bottom="0.25" header="0.3" footer="0.3"/>
  <pageSetup scale="40" orientation="landscape" r:id="rId1"/>
  <headerFooter>
    <oddFooter xml:space="preserve">&amp;R
&amp;"-,Italic"&amp;10(c) 2022 | journalSHEET.com&amp;"-,Regular"&amp;11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E19"/>
  <sheetViews>
    <sheetView showGridLines="0" zoomScaleNormal="100" workbookViewId="0">
      <pane xSplit="3" ySplit="7" topLeftCell="D8" activePane="bottomRight" state="frozen"/>
      <selection activeCell="C9" sqref="C9"/>
      <selection pane="topRight" activeCell="C9" sqref="C9"/>
      <selection pane="bottomLeft" activeCell="C9" sqref="C9"/>
      <selection pane="bottomRight" activeCell="E19" sqref="E19"/>
    </sheetView>
  </sheetViews>
  <sheetFormatPr defaultColWidth="8.7109375" defaultRowHeight="15" x14ac:dyDescent="0.25"/>
  <cols>
    <col min="1" max="1" width="1.5703125" style="78" customWidth="1"/>
    <col min="2" max="2" width="4.5703125" style="17" customWidth="1"/>
    <col min="3" max="3" width="25.5703125" style="79" customWidth="1"/>
    <col min="4" max="13" width="9.5703125" style="79" customWidth="1"/>
    <col min="14" max="44" width="9.140625" style="79" customWidth="1"/>
    <col min="45" max="45" width="2.140625" style="79" customWidth="1"/>
    <col min="46" max="60" width="8.7109375" style="79" customWidth="1"/>
    <col min="61" max="16384" width="8.7109375" style="79"/>
  </cols>
  <sheetData>
    <row r="1" spans="1:57" s="291" customFormat="1" ht="5.0999999999999996" customHeight="1" x14ac:dyDescent="0.25">
      <c r="A1" s="289"/>
      <c r="B1" s="290"/>
      <c r="N1" s="292" t="str">
        <f ca="1">N2&amp;N6</f>
        <v>1Swi - Nor</v>
      </c>
      <c r="O1" s="292" t="str">
        <f t="shared" ref="O1:AR1" ca="1" si="0">O2&amp;O6</f>
        <v>3Ice - Fin</v>
      </c>
      <c r="P1" s="292" t="str">
        <f t="shared" ca="1" si="0"/>
        <v>2Spa - Por</v>
      </c>
      <c r="Q1" s="292" t="str">
        <f t="shared" ca="1" si="0"/>
        <v>4Bel - Ita</v>
      </c>
      <c r="R1" s="292" t="str">
        <f t="shared" ca="1" si="0"/>
        <v>8Ger - Pol</v>
      </c>
      <c r="S1" s="292" t="str">
        <f t="shared" ca="1" si="0"/>
        <v>6Den - Swe</v>
      </c>
      <c r="T1" s="292" t="str">
        <f t="shared" ca="1" si="0"/>
        <v>7Fra - Eng</v>
      </c>
      <c r="U1" s="292" t="str">
        <f t="shared" ca="1" si="0"/>
        <v>5Wal - Net</v>
      </c>
      <c r="V1" s="292" t="str">
        <f t="shared" ca="1" si="0"/>
        <v>12Swi - Ice</v>
      </c>
      <c r="W1" s="292" t="str">
        <f t="shared" ca="1" si="0"/>
        <v>11Nor - Fin</v>
      </c>
      <c r="X1" s="292" t="str">
        <f t="shared" ca="1" si="0"/>
        <v>10Por - Ita</v>
      </c>
      <c r="Y1" s="292" t="str">
        <f t="shared" ca="1" si="0"/>
        <v>9Spa - Bel</v>
      </c>
      <c r="Z1" s="292" t="str">
        <f t="shared" ca="1" si="0"/>
        <v>13Ger - Den</v>
      </c>
      <c r="AA1" s="292" t="str">
        <f t="shared" ca="1" si="0"/>
        <v>14Pol - Swe</v>
      </c>
      <c r="AB1" s="292" t="str">
        <f t="shared" ca="1" si="0"/>
        <v>15Eng - Net</v>
      </c>
      <c r="AC1" s="292" t="str">
        <f t="shared" ca="1" si="0"/>
        <v>16Fra - Wal</v>
      </c>
      <c r="AD1" s="292" t="str">
        <f t="shared" ca="1" si="0"/>
        <v>17Fin - Swi</v>
      </c>
      <c r="AE1" s="292" t="str">
        <f t="shared" ca="1" si="0"/>
        <v>18Nor - Ice</v>
      </c>
      <c r="AF1" s="292" t="str">
        <f t="shared" ca="1" si="0"/>
        <v>19Ita - Spa</v>
      </c>
      <c r="AG1" s="292" t="str">
        <f t="shared" ca="1" si="0"/>
        <v>20Por - Bel</v>
      </c>
      <c r="AH1" s="292" t="str">
        <f t="shared" ca="1" si="0"/>
        <v>21Swe - Ger</v>
      </c>
      <c r="AI1" s="292" t="str">
        <f t="shared" ca="1" si="0"/>
        <v>22Pol - Den</v>
      </c>
      <c r="AJ1" s="292" t="str">
        <f t="shared" ca="1" si="0"/>
        <v>23Net - Fra</v>
      </c>
      <c r="AK1" s="292" t="str">
        <f t="shared" ca="1" si="0"/>
        <v>24Eng - Wal</v>
      </c>
      <c r="AL1" s="292" t="str">
        <f t="shared" ca="1" si="0"/>
        <v>58Swi - Por</v>
      </c>
      <c r="AM1" s="292" t="str">
        <f t="shared" ca="1" si="0"/>
        <v>57Ger - Wal</v>
      </c>
      <c r="AN1" s="292" t="str">
        <f t="shared" ca="1" si="0"/>
        <v>60Spa - Nor</v>
      </c>
      <c r="AO1" s="292" t="str">
        <f t="shared" ca="1" si="0"/>
        <v>59Fra - Swe</v>
      </c>
      <c r="AP1" s="292" t="str">
        <f t="shared" ca="1" si="0"/>
        <v>61Mat - Mat</v>
      </c>
      <c r="AQ1" s="292" t="str">
        <f t="shared" ca="1" si="0"/>
        <v>62Mat - Mat</v>
      </c>
      <c r="AR1" s="292" t="str">
        <f t="shared" ca="1" si="0"/>
        <v>63Mat - Mat</v>
      </c>
    </row>
    <row r="2" spans="1:57" s="2" customFormat="1" ht="5.0999999999999996" customHeight="1" x14ac:dyDescent="0.25">
      <c r="A2" s="53"/>
      <c r="B2" s="66"/>
      <c r="C2" s="67"/>
      <c r="D2" s="67"/>
      <c r="E2" s="67"/>
      <c r="F2" s="67"/>
      <c r="G2" s="67"/>
      <c r="H2" s="67"/>
      <c r="I2" s="67"/>
      <c r="J2" s="67"/>
      <c r="K2" s="67"/>
      <c r="L2" s="67"/>
      <c r="M2" s="67"/>
      <c r="N2" s="27">
        <v>1</v>
      </c>
      <c r="O2" s="27">
        <v>3</v>
      </c>
      <c r="P2" s="27">
        <v>2</v>
      </c>
      <c r="Q2" s="27">
        <v>4</v>
      </c>
      <c r="R2" s="27">
        <v>8</v>
      </c>
      <c r="S2" s="27">
        <v>6</v>
      </c>
      <c r="T2" s="27">
        <v>7</v>
      </c>
      <c r="U2" s="27">
        <v>5</v>
      </c>
      <c r="V2" s="27">
        <v>12</v>
      </c>
      <c r="W2" s="27">
        <v>11</v>
      </c>
      <c r="X2" s="27">
        <v>10</v>
      </c>
      <c r="Y2" s="27">
        <v>9</v>
      </c>
      <c r="Z2" s="27">
        <v>13</v>
      </c>
      <c r="AA2" s="27">
        <v>14</v>
      </c>
      <c r="AB2" s="27">
        <v>15</v>
      </c>
      <c r="AC2" s="27">
        <v>16</v>
      </c>
      <c r="AD2" s="27">
        <v>17</v>
      </c>
      <c r="AE2" s="27">
        <v>18</v>
      </c>
      <c r="AF2" s="27">
        <v>19</v>
      </c>
      <c r="AG2" s="27">
        <v>20</v>
      </c>
      <c r="AH2" s="27">
        <v>21</v>
      </c>
      <c r="AI2" s="27">
        <v>22</v>
      </c>
      <c r="AJ2" s="27">
        <v>23</v>
      </c>
      <c r="AK2" s="27">
        <v>24</v>
      </c>
      <c r="AL2" s="27">
        <v>58</v>
      </c>
      <c r="AM2" s="27">
        <v>57</v>
      </c>
      <c r="AN2" s="27">
        <v>60</v>
      </c>
      <c r="AO2" s="27">
        <v>59</v>
      </c>
      <c r="AP2" s="27">
        <v>61</v>
      </c>
      <c r="AQ2" s="27">
        <v>62</v>
      </c>
      <c r="AR2" s="27">
        <v>63</v>
      </c>
      <c r="AS2" s="68"/>
      <c r="AT2" s="68"/>
      <c r="AU2" s="68"/>
      <c r="AV2" s="68"/>
      <c r="AW2" s="68"/>
      <c r="AX2" s="68"/>
      <c r="AY2" s="68"/>
      <c r="AZ2" s="68"/>
      <c r="BA2" s="68"/>
      <c r="BB2" s="68"/>
      <c r="BC2" s="68"/>
      <c r="BD2" s="68"/>
      <c r="BE2" s="68"/>
    </row>
    <row r="3" spans="1:57" s="2" customFormat="1" ht="30" customHeight="1" x14ac:dyDescent="0.25">
      <c r="B3" s="69" t="s">
        <v>75</v>
      </c>
      <c r="C3" s="4"/>
      <c r="D3" s="4"/>
      <c r="E3" s="4"/>
      <c r="F3" s="4"/>
      <c r="G3" s="4"/>
      <c r="H3" s="4"/>
      <c r="I3" s="4"/>
      <c r="J3" s="4"/>
      <c r="K3" s="4"/>
      <c r="L3" s="4"/>
      <c r="M3" s="4"/>
      <c r="N3" s="190" t="s">
        <v>76</v>
      </c>
      <c r="O3" s="191"/>
      <c r="P3" s="191"/>
      <c r="Q3" s="191"/>
      <c r="R3" s="191"/>
      <c r="S3" s="191"/>
      <c r="T3" s="191"/>
      <c r="U3" s="191"/>
      <c r="V3" s="191"/>
      <c r="W3" s="191"/>
      <c r="X3" s="191"/>
      <c r="Y3" s="191"/>
      <c r="Z3" s="191"/>
      <c r="AA3" s="191"/>
      <c r="AB3" s="191"/>
      <c r="AC3" s="191"/>
      <c r="AD3" s="191"/>
      <c r="AE3" s="191"/>
      <c r="AF3" s="191"/>
      <c r="AG3" s="191"/>
      <c r="AH3" s="191"/>
      <c r="AI3" s="191"/>
      <c r="AJ3" s="191"/>
      <c r="AK3" s="191"/>
      <c r="AL3" s="190" t="s">
        <v>77</v>
      </c>
      <c r="AM3" s="191"/>
      <c r="AN3" s="191"/>
      <c r="AO3" s="191"/>
      <c r="AP3" s="190" t="s">
        <v>78</v>
      </c>
      <c r="AQ3" s="191"/>
      <c r="AR3" s="192" t="s">
        <v>7</v>
      </c>
      <c r="AS3" s="68"/>
      <c r="AT3" s="68"/>
      <c r="AU3" s="68"/>
      <c r="AV3" s="68"/>
      <c r="AW3" s="68"/>
      <c r="AX3" s="68"/>
      <c r="AY3" s="68"/>
      <c r="AZ3" s="68"/>
      <c r="BA3" s="68"/>
      <c r="BB3" s="68"/>
      <c r="BC3" s="68"/>
      <c r="BD3" s="68"/>
      <c r="BE3" s="68"/>
    </row>
    <row r="4" spans="1:57" s="68" customFormat="1" ht="15" customHeight="1" x14ac:dyDescent="0.25">
      <c r="A4" s="76"/>
      <c r="B4" s="439" t="s">
        <v>29</v>
      </c>
      <c r="C4" s="443" t="s">
        <v>79</v>
      </c>
      <c r="D4" s="439" t="s">
        <v>80</v>
      </c>
      <c r="E4" s="439" t="s">
        <v>81</v>
      </c>
      <c r="F4" s="439" t="s">
        <v>82</v>
      </c>
      <c r="G4" s="439" t="s">
        <v>208</v>
      </c>
      <c r="H4" s="439" t="s">
        <v>83</v>
      </c>
      <c r="I4" s="439" t="s">
        <v>47</v>
      </c>
      <c r="J4" s="439"/>
      <c r="K4" s="439" t="s">
        <v>48</v>
      </c>
      <c r="L4" s="439"/>
      <c r="M4" s="439"/>
      <c r="N4" s="188">
        <v>1</v>
      </c>
      <c r="O4" s="188">
        <v>2</v>
      </c>
      <c r="P4" s="188">
        <v>3</v>
      </c>
      <c r="Q4" s="188">
        <v>4</v>
      </c>
      <c r="R4" s="188">
        <v>5</v>
      </c>
      <c r="S4" s="188">
        <v>6</v>
      </c>
      <c r="T4" s="188">
        <v>7</v>
      </c>
      <c r="U4" s="188">
        <v>8</v>
      </c>
      <c r="V4" s="188">
        <v>9</v>
      </c>
      <c r="W4" s="188">
        <v>10</v>
      </c>
      <c r="X4" s="188">
        <v>11</v>
      </c>
      <c r="Y4" s="188">
        <v>12</v>
      </c>
      <c r="Z4" s="188">
        <v>13</v>
      </c>
      <c r="AA4" s="188">
        <v>14</v>
      </c>
      <c r="AB4" s="188">
        <v>15</v>
      </c>
      <c r="AC4" s="188">
        <v>16</v>
      </c>
      <c r="AD4" s="188">
        <v>17</v>
      </c>
      <c r="AE4" s="188">
        <v>18</v>
      </c>
      <c r="AF4" s="188">
        <v>19</v>
      </c>
      <c r="AG4" s="188">
        <v>20</v>
      </c>
      <c r="AH4" s="188">
        <v>21</v>
      </c>
      <c r="AI4" s="188">
        <v>22</v>
      </c>
      <c r="AJ4" s="188">
        <v>23</v>
      </c>
      <c r="AK4" s="188">
        <v>24</v>
      </c>
      <c r="AL4" s="188">
        <v>25</v>
      </c>
      <c r="AM4" s="188">
        <v>26</v>
      </c>
      <c r="AN4" s="188">
        <v>27</v>
      </c>
      <c r="AO4" s="188">
        <v>28</v>
      </c>
      <c r="AP4" s="188">
        <v>29</v>
      </c>
      <c r="AQ4" s="188">
        <v>30</v>
      </c>
      <c r="AR4" s="188">
        <v>31</v>
      </c>
    </row>
    <row r="5" spans="1:57" s="68" customFormat="1" ht="15" customHeight="1" x14ac:dyDescent="0.25">
      <c r="A5" s="76"/>
      <c r="B5" s="439"/>
      <c r="C5" s="443"/>
      <c r="D5" s="439"/>
      <c r="E5" s="439"/>
      <c r="F5" s="439"/>
      <c r="G5" s="439"/>
      <c r="H5" s="439"/>
      <c r="I5" s="439" t="s">
        <v>84</v>
      </c>
      <c r="J5" s="441" t="s">
        <v>85</v>
      </c>
      <c r="K5" s="439" t="str">
        <f>'Game Setup'!E15</f>
        <v>Tournament's Actual Results</v>
      </c>
      <c r="L5" s="439"/>
      <c r="M5" s="439"/>
      <c r="N5" s="189">
        <f t="shared" ref="N5:AK5" si="1">Pool1</f>
        <v>6</v>
      </c>
      <c r="O5" s="189">
        <f t="shared" si="1"/>
        <v>6</v>
      </c>
      <c r="P5" s="189">
        <f t="shared" si="1"/>
        <v>6</v>
      </c>
      <c r="Q5" s="189">
        <f t="shared" si="1"/>
        <v>6</v>
      </c>
      <c r="R5" s="189">
        <f t="shared" si="1"/>
        <v>6</v>
      </c>
      <c r="S5" s="189">
        <f t="shared" si="1"/>
        <v>6</v>
      </c>
      <c r="T5" s="189">
        <f t="shared" si="1"/>
        <v>6</v>
      </c>
      <c r="U5" s="189">
        <f t="shared" si="1"/>
        <v>6</v>
      </c>
      <c r="V5" s="189">
        <f t="shared" si="1"/>
        <v>6</v>
      </c>
      <c r="W5" s="189">
        <f t="shared" si="1"/>
        <v>6</v>
      </c>
      <c r="X5" s="189">
        <f t="shared" si="1"/>
        <v>6</v>
      </c>
      <c r="Y5" s="189">
        <f t="shared" si="1"/>
        <v>6</v>
      </c>
      <c r="Z5" s="189">
        <f t="shared" si="1"/>
        <v>6</v>
      </c>
      <c r="AA5" s="189">
        <f t="shared" si="1"/>
        <v>6</v>
      </c>
      <c r="AB5" s="189">
        <f t="shared" si="1"/>
        <v>6</v>
      </c>
      <c r="AC5" s="189">
        <f t="shared" si="1"/>
        <v>6</v>
      </c>
      <c r="AD5" s="189">
        <f t="shared" si="1"/>
        <v>6</v>
      </c>
      <c r="AE5" s="189">
        <f t="shared" si="1"/>
        <v>6</v>
      </c>
      <c r="AF5" s="189">
        <f t="shared" si="1"/>
        <v>6</v>
      </c>
      <c r="AG5" s="189">
        <f t="shared" si="1"/>
        <v>6</v>
      </c>
      <c r="AH5" s="189">
        <f t="shared" si="1"/>
        <v>6</v>
      </c>
      <c r="AI5" s="189">
        <f t="shared" si="1"/>
        <v>6</v>
      </c>
      <c r="AJ5" s="189">
        <f t="shared" si="1"/>
        <v>6</v>
      </c>
      <c r="AK5" s="189">
        <f t="shared" si="1"/>
        <v>6</v>
      </c>
      <c r="AL5" s="189">
        <f>Quar1</f>
        <v>24</v>
      </c>
      <c r="AM5" s="189">
        <f>Quar1</f>
        <v>24</v>
      </c>
      <c r="AN5" s="189">
        <f>Quar1</f>
        <v>24</v>
      </c>
      <c r="AO5" s="189">
        <f>Quar1</f>
        <v>24</v>
      </c>
      <c r="AP5" s="189">
        <f>Semi1</f>
        <v>48</v>
      </c>
      <c r="AQ5" s="189">
        <f>Semi1</f>
        <v>48</v>
      </c>
      <c r="AR5" s="189">
        <f>Fina1</f>
        <v>96</v>
      </c>
    </row>
    <row r="6" spans="1:57" s="68" customFormat="1" ht="15" customHeight="1" x14ac:dyDescent="0.25">
      <c r="A6" s="76"/>
      <c r="B6" s="439"/>
      <c r="C6" s="443"/>
      <c r="D6" s="439"/>
      <c r="E6" s="439"/>
      <c r="F6" s="439"/>
      <c r="G6" s="439"/>
      <c r="H6" s="439"/>
      <c r="I6" s="439"/>
      <c r="J6" s="441"/>
      <c r="K6" s="439" t="s">
        <v>84</v>
      </c>
      <c r="L6" s="439" t="s">
        <v>86</v>
      </c>
      <c r="M6" s="439" t="s">
        <v>85</v>
      </c>
      <c r="N6" s="188" t="str">
        <f ca="1">LEFT(OFFSET('Game Board'!$F$8,N$4-1,0),3)&amp;" - "&amp;LEFT(OFFSET('Game Board'!$I$8,N$4-1,0),3)</f>
        <v>Swi - Nor</v>
      </c>
      <c r="O6" s="188" t="str">
        <f ca="1">LEFT(OFFSET('Game Board'!$F$8,O$4-1,0),3)&amp;" - "&amp;LEFT(OFFSET('Game Board'!$I$8,O$4-1,0),3)</f>
        <v>Ice - Fin</v>
      </c>
      <c r="P6" s="188" t="str">
        <f ca="1">LEFT(OFFSET('Game Board'!$F$8,P$4-1,0),3)&amp;" - "&amp;LEFT(OFFSET('Game Board'!$I$8,P$4-1,0),3)</f>
        <v>Spa - Por</v>
      </c>
      <c r="Q6" s="188" t="str">
        <f ca="1">LEFT(OFFSET('Game Board'!$F$8,Q$4-1,0),3)&amp;" - "&amp;LEFT(OFFSET('Game Board'!$I$8,Q$4-1,0),3)</f>
        <v>Bel - Ita</v>
      </c>
      <c r="R6" s="188" t="str">
        <f ca="1">LEFT(OFFSET('Game Board'!$F$8,R$4-1,0),3)&amp;" - "&amp;LEFT(OFFSET('Game Board'!$I$8,R$4-1,0),3)</f>
        <v>Ger - Pol</v>
      </c>
      <c r="S6" s="188" t="str">
        <f ca="1">LEFT(OFFSET('Game Board'!$F$8,S$4-1,0),3)&amp;" - "&amp;LEFT(OFFSET('Game Board'!$I$8,S$4-1,0),3)</f>
        <v>Den - Swe</v>
      </c>
      <c r="T6" s="188" t="str">
        <f ca="1">LEFT(OFFSET('Game Board'!$F$8,T$4-1,0),3)&amp;" - "&amp;LEFT(OFFSET('Game Board'!$I$8,T$4-1,0),3)</f>
        <v>Fra - Eng</v>
      </c>
      <c r="U6" s="188" t="str">
        <f ca="1">LEFT(OFFSET('Game Board'!$F$8,U$4-1,0),3)&amp;" - "&amp;LEFT(OFFSET('Game Board'!$I$8,U$4-1,0),3)</f>
        <v>Wal - Net</v>
      </c>
      <c r="V6" s="188" t="str">
        <f ca="1">LEFT(OFFSET('Game Board'!$F$8,V$4-1,0),3)&amp;" - "&amp;LEFT(OFFSET('Game Board'!$I$8,V$4-1,0),3)</f>
        <v>Swi - Ice</v>
      </c>
      <c r="W6" s="188" t="str">
        <f ca="1">LEFT(OFFSET('Game Board'!$F$8,W$4-1,0),3)&amp;" - "&amp;LEFT(OFFSET('Game Board'!$I$8,W$4-1,0),3)</f>
        <v>Nor - Fin</v>
      </c>
      <c r="X6" s="188" t="str">
        <f ca="1">LEFT(OFFSET('Game Board'!$F$8,X$4-1,0),3)&amp;" - "&amp;LEFT(OFFSET('Game Board'!$I$8,X$4-1,0),3)</f>
        <v>Por - Ita</v>
      </c>
      <c r="Y6" s="188" t="str">
        <f ca="1">LEFT(OFFSET('Game Board'!$F$8,Y$4-1,0),3)&amp;" - "&amp;LEFT(OFFSET('Game Board'!$I$8,Y$4-1,0),3)</f>
        <v>Spa - Bel</v>
      </c>
      <c r="Z6" s="188" t="str">
        <f ca="1">LEFT(OFFSET('Game Board'!$F$8,Z$4-1,0),3)&amp;" - "&amp;LEFT(OFFSET('Game Board'!$I$8,Z$4-1,0),3)</f>
        <v>Ger - Den</v>
      </c>
      <c r="AA6" s="188" t="str">
        <f ca="1">LEFT(OFFSET('Game Board'!$F$8,AA$4-1,0),3)&amp;" - "&amp;LEFT(OFFSET('Game Board'!$I$8,AA$4-1,0),3)</f>
        <v>Pol - Swe</v>
      </c>
      <c r="AB6" s="188" t="str">
        <f ca="1">LEFT(OFFSET('Game Board'!$F$8,AB$4-1,0),3)&amp;" - "&amp;LEFT(OFFSET('Game Board'!$I$8,AB$4-1,0),3)</f>
        <v>Eng - Net</v>
      </c>
      <c r="AC6" s="188" t="str">
        <f ca="1">LEFT(OFFSET('Game Board'!$F$8,AC$4-1,0),3)&amp;" - "&amp;LEFT(OFFSET('Game Board'!$I$8,AC$4-1,0),3)</f>
        <v>Fra - Wal</v>
      </c>
      <c r="AD6" s="188" t="str">
        <f ca="1">LEFT(OFFSET('Game Board'!$F$8,AD$4-1,0),3)&amp;" - "&amp;LEFT(OFFSET('Game Board'!$I$8,AD$4-1,0),3)</f>
        <v>Fin - Swi</v>
      </c>
      <c r="AE6" s="188" t="str">
        <f ca="1">LEFT(OFFSET('Game Board'!$F$8,AE$4-1,0),3)&amp;" - "&amp;LEFT(OFFSET('Game Board'!$I$8,AE$4-1,0),3)</f>
        <v>Nor - Ice</v>
      </c>
      <c r="AF6" s="188" t="str">
        <f ca="1">LEFT(OFFSET('Game Board'!$F$8,AF$4-1,0),3)&amp;" - "&amp;LEFT(OFFSET('Game Board'!$I$8,AF$4-1,0),3)</f>
        <v>Ita - Spa</v>
      </c>
      <c r="AG6" s="188" t="str">
        <f ca="1">LEFT(OFFSET('Game Board'!$F$8,AG$4-1,0),3)&amp;" - "&amp;LEFT(OFFSET('Game Board'!$I$8,AG$4-1,0),3)</f>
        <v>Por - Bel</v>
      </c>
      <c r="AH6" s="188" t="str">
        <f ca="1">LEFT(OFFSET('Game Board'!$F$8,AH$4-1,0),3)&amp;" - "&amp;LEFT(OFFSET('Game Board'!$I$8,AH$4-1,0),3)</f>
        <v>Swe - Ger</v>
      </c>
      <c r="AI6" s="188" t="str">
        <f ca="1">LEFT(OFFSET('Game Board'!$F$8,AI$4-1,0),3)&amp;" - "&amp;LEFT(OFFSET('Game Board'!$I$8,AI$4-1,0),3)</f>
        <v>Pol - Den</v>
      </c>
      <c r="AJ6" s="188" t="str">
        <f ca="1">LEFT(OFFSET('Game Board'!$F$8,AJ$4-1,0),3)&amp;" - "&amp;LEFT(OFFSET('Game Board'!$I$8,AJ$4-1,0),3)</f>
        <v>Net - Fra</v>
      </c>
      <c r="AK6" s="188" t="str">
        <f ca="1">LEFT(OFFSET('Game Board'!$F$8,AK$4-1,0),3)&amp;" - "&amp;LEFT(OFFSET('Game Board'!$I$8,AK$4-1,0),3)</f>
        <v>Eng - Wal</v>
      </c>
      <c r="AL6" s="188" t="str">
        <f ca="1">LEFT(OFFSET('Game Board'!$F$8,AL$4+11,0),3)&amp;" - "&amp;LEFT(OFFSET('Game Board'!$I$8,AL$4+11,0),3)</f>
        <v>Swi - Por</v>
      </c>
      <c r="AM6" s="188" t="str">
        <f ca="1">LEFT(OFFSET('Game Board'!$F$8,AM$4+11,0),3)&amp;" - "&amp;LEFT(OFFSET('Game Board'!$I$8,AM$4+11,0),3)</f>
        <v>Ger - Wal</v>
      </c>
      <c r="AN6" s="188" t="str">
        <f ca="1">LEFT(OFFSET('Game Board'!$F$8,AN$4+11,0),3)&amp;" - "&amp;LEFT(OFFSET('Game Board'!$I$8,AN$4+11,0),3)</f>
        <v>Spa - Nor</v>
      </c>
      <c r="AO6" s="188" t="str">
        <f ca="1">LEFT(OFFSET('Game Board'!$F$8,AO$4+11,0),3)&amp;" - "&amp;LEFT(OFFSET('Game Board'!$I$8,AO$4+11,0),3)</f>
        <v>Fra - Swe</v>
      </c>
      <c r="AP6" s="188" t="str">
        <f ca="1">LEFT(OFFSET('Game Board'!$F$8,AP$4+11,0),3)&amp;" - "&amp;LEFT(OFFSET('Game Board'!$I$8,AP$4+11,0),3)</f>
        <v>Mat - Mat</v>
      </c>
      <c r="AQ6" s="188" t="str">
        <f ca="1">LEFT(OFFSET('Game Board'!$F$8,AQ$4+11,0),3)&amp;" - "&amp;LEFT(OFFSET('Game Board'!$I$8,AQ$4+11,0),3)</f>
        <v>Mat - Mat</v>
      </c>
      <c r="AR6" s="188" t="str">
        <f ca="1">LEFT(OFFSET('Game Board'!$F$8,AR$4+11,0),3)&amp;" - "&amp;LEFT(OFFSET('Game Board'!$I$8,AR$4+11,0),3)</f>
        <v>Mat - Mat</v>
      </c>
    </row>
    <row r="7" spans="1:57" s="68" customFormat="1" ht="15" customHeight="1" x14ac:dyDescent="0.25">
      <c r="A7" s="76"/>
      <c r="B7" s="439"/>
      <c r="C7" s="443"/>
      <c r="D7" s="440"/>
      <c r="E7" s="440"/>
      <c r="F7" s="440"/>
      <c r="G7" s="440"/>
      <c r="H7" s="440"/>
      <c r="I7" s="440"/>
      <c r="J7" s="442"/>
      <c r="K7" s="440"/>
      <c r="L7" s="440"/>
      <c r="M7" s="440"/>
      <c r="N7" s="193" t="str">
        <f ca="1">LEFT(OFFSET('Game Board'!$G$8,N$4-1,0),3)&amp;" - "&amp;LEFT(OFFSET('Game Board'!$H$8,N$4-1,0),3)</f>
        <v xml:space="preserve"> - </v>
      </c>
      <c r="O7" s="193" t="str">
        <f ca="1">LEFT(OFFSET('Game Board'!$G$8,O$4-1,0),3)&amp;" - "&amp;LEFT(OFFSET('Game Board'!$H$8,O$4-1,0),3)</f>
        <v xml:space="preserve"> - </v>
      </c>
      <c r="P7" s="193" t="str">
        <f ca="1">LEFT(OFFSET('Game Board'!$G$8,P$4-1,0),3)&amp;" - "&amp;LEFT(OFFSET('Game Board'!$H$8,P$4-1,0),3)</f>
        <v xml:space="preserve"> - </v>
      </c>
      <c r="Q7" s="193" t="str">
        <f ca="1">LEFT(OFFSET('Game Board'!$G$8,Q$4-1,0),3)&amp;" - "&amp;LEFT(OFFSET('Game Board'!$H$8,Q$4-1,0),3)</f>
        <v xml:space="preserve"> - </v>
      </c>
      <c r="R7" s="193" t="str">
        <f ca="1">LEFT(OFFSET('Game Board'!$G$8,R$4-1,0),3)&amp;" - "&amp;LEFT(OFFSET('Game Board'!$H$8,R$4-1,0),3)</f>
        <v xml:space="preserve"> - </v>
      </c>
      <c r="S7" s="193" t="str">
        <f ca="1">LEFT(OFFSET('Game Board'!$G$8,S$4-1,0),3)&amp;" - "&amp;LEFT(OFFSET('Game Board'!$H$8,S$4-1,0),3)</f>
        <v xml:space="preserve"> - </v>
      </c>
      <c r="T7" s="193" t="str">
        <f ca="1">LEFT(OFFSET('Game Board'!$G$8,T$4-1,0),3)&amp;" - "&amp;LEFT(OFFSET('Game Board'!$H$8,T$4-1,0),3)</f>
        <v xml:space="preserve"> - </v>
      </c>
      <c r="U7" s="193" t="str">
        <f ca="1">LEFT(OFFSET('Game Board'!$G$8,U$4-1,0),3)&amp;" - "&amp;LEFT(OFFSET('Game Board'!$H$8,U$4-1,0),3)</f>
        <v xml:space="preserve"> - </v>
      </c>
      <c r="V7" s="193" t="str">
        <f ca="1">LEFT(OFFSET('Game Board'!$G$8,V$4-1,0),3)&amp;" - "&amp;LEFT(OFFSET('Game Board'!$H$8,V$4-1,0),3)</f>
        <v xml:space="preserve"> - </v>
      </c>
      <c r="W7" s="193" t="str">
        <f ca="1">LEFT(OFFSET('Game Board'!$G$8,W$4-1,0),3)&amp;" - "&amp;LEFT(OFFSET('Game Board'!$H$8,W$4-1,0),3)</f>
        <v xml:space="preserve"> - </v>
      </c>
      <c r="X7" s="193" t="str">
        <f ca="1">LEFT(OFFSET('Game Board'!$G$8,X$4-1,0),3)&amp;" - "&amp;LEFT(OFFSET('Game Board'!$H$8,X$4-1,0),3)</f>
        <v xml:space="preserve"> - </v>
      </c>
      <c r="Y7" s="193" t="str">
        <f ca="1">LEFT(OFFSET('Game Board'!$G$8,Y$4-1,0),3)&amp;" - "&amp;LEFT(OFFSET('Game Board'!$H$8,Y$4-1,0),3)</f>
        <v xml:space="preserve"> - </v>
      </c>
      <c r="Z7" s="193" t="str">
        <f ca="1">LEFT(OFFSET('Game Board'!$G$8,Z$4-1,0),3)&amp;" - "&amp;LEFT(OFFSET('Game Board'!$H$8,Z$4-1,0),3)</f>
        <v xml:space="preserve"> - </v>
      </c>
      <c r="AA7" s="193" t="str">
        <f ca="1">LEFT(OFFSET('Game Board'!$G$8,AA$4-1,0),3)&amp;" - "&amp;LEFT(OFFSET('Game Board'!$H$8,AA$4-1,0),3)</f>
        <v xml:space="preserve"> - </v>
      </c>
      <c r="AB7" s="193" t="str">
        <f ca="1">LEFT(OFFSET('Game Board'!$G$8,AB$4-1,0),3)&amp;" - "&amp;LEFT(OFFSET('Game Board'!$H$8,AB$4-1,0),3)</f>
        <v xml:space="preserve"> - </v>
      </c>
      <c r="AC7" s="193" t="str">
        <f ca="1">LEFT(OFFSET('Game Board'!$G$8,AC$4-1,0),3)&amp;" - "&amp;LEFT(OFFSET('Game Board'!$H$8,AC$4-1,0),3)</f>
        <v xml:space="preserve"> - </v>
      </c>
      <c r="AD7" s="193" t="str">
        <f ca="1">LEFT(OFFSET('Game Board'!$G$8,AD$4-1,0),3)&amp;" - "&amp;LEFT(OFFSET('Game Board'!$H$8,AD$4-1,0),3)</f>
        <v xml:space="preserve"> - </v>
      </c>
      <c r="AE7" s="193" t="str">
        <f ca="1">LEFT(OFFSET('Game Board'!$G$8,AE$4-1,0),3)&amp;" - "&amp;LEFT(OFFSET('Game Board'!$H$8,AE$4-1,0),3)</f>
        <v xml:space="preserve"> - </v>
      </c>
      <c r="AF7" s="193" t="str">
        <f ca="1">LEFT(OFFSET('Game Board'!$G$8,AF$4-1,0),3)&amp;" - "&amp;LEFT(OFFSET('Game Board'!$H$8,AF$4-1,0),3)</f>
        <v xml:space="preserve"> - </v>
      </c>
      <c r="AG7" s="193" t="str">
        <f ca="1">LEFT(OFFSET('Game Board'!$G$8,AG$4-1,0),3)&amp;" - "&amp;LEFT(OFFSET('Game Board'!$H$8,AG$4-1,0),3)</f>
        <v xml:space="preserve"> - </v>
      </c>
      <c r="AH7" s="193" t="str">
        <f ca="1">LEFT(OFFSET('Game Board'!$G$8,AH$4-1,0),3)&amp;" - "&amp;LEFT(OFFSET('Game Board'!$H$8,AH$4-1,0),3)</f>
        <v xml:space="preserve"> - </v>
      </c>
      <c r="AI7" s="193" t="str">
        <f ca="1">LEFT(OFFSET('Game Board'!$G$8,AI$4-1,0),3)&amp;" - "&amp;LEFT(OFFSET('Game Board'!$H$8,AI$4-1,0),3)</f>
        <v xml:space="preserve"> - </v>
      </c>
      <c r="AJ7" s="193" t="str">
        <f ca="1">LEFT(OFFSET('Game Board'!$G$8,AJ$4-1,0),3)&amp;" - "&amp;LEFT(OFFSET('Game Board'!$H$8,AJ$4-1,0),3)</f>
        <v xml:space="preserve"> - </v>
      </c>
      <c r="AK7" s="193" t="str">
        <f ca="1">LEFT(OFFSET('Game Board'!$G$8,AK$4-1,0),3)&amp;" - "&amp;LEFT(OFFSET('Game Board'!$H$8,AK$4-1,0),3)</f>
        <v xml:space="preserve"> - </v>
      </c>
      <c r="AL7" s="193" t="str">
        <f ca="1">LEFT(OFFSET('Game Board'!$G$8,AL$4+11,0),3)&amp;" - "&amp;LEFT(OFFSET('Game Board'!$H$8,AL$4+11,0),3)</f>
        <v xml:space="preserve"> - </v>
      </c>
      <c r="AM7" s="193" t="str">
        <f ca="1">LEFT(OFFSET('Game Board'!$G$8,AM$4+11,0),3)&amp;" - "&amp;LEFT(OFFSET('Game Board'!$H$8,AM$4+11,0),3)</f>
        <v xml:space="preserve"> - </v>
      </c>
      <c r="AN7" s="193" t="str">
        <f ca="1">LEFT(OFFSET('Game Board'!$G$8,AN$4+11,0),3)&amp;" - "&amp;LEFT(OFFSET('Game Board'!$H$8,AN$4+11,0),3)</f>
        <v xml:space="preserve"> - </v>
      </c>
      <c r="AO7" s="193" t="str">
        <f ca="1">LEFT(OFFSET('Game Board'!$G$8,AO$4+11,0),3)&amp;" - "&amp;LEFT(OFFSET('Game Board'!$H$8,AO$4+11,0),3)</f>
        <v xml:space="preserve"> - </v>
      </c>
      <c r="AP7" s="193" t="str">
        <f ca="1">LEFT(OFFSET('Game Board'!$G$8,AP$4+11,0),3)&amp;" - "&amp;LEFT(OFFSET('Game Board'!$H$8,AP$4+11,0),3)</f>
        <v xml:space="preserve"> - </v>
      </c>
      <c r="AQ7" s="193" t="str">
        <f ca="1">LEFT(OFFSET('Game Board'!$G$8,AQ$4+11,0),3)&amp;" - "&amp;LEFT(OFFSET('Game Board'!$H$8,AQ$4+11,0),3)</f>
        <v xml:space="preserve"> - </v>
      </c>
      <c r="AR7" s="193" t="str">
        <f ca="1">LEFT(OFFSET('Game Board'!$G$8,AR$4+11,0),3)&amp;" - "&amp;LEFT(OFFSET('Game Board'!$H$8,AR$4+11,0),3)</f>
        <v xml:space="preserve"> - </v>
      </c>
    </row>
    <row r="8" spans="1:57" ht="15" customHeight="1" x14ac:dyDescent="0.25">
      <c r="A8" s="78">
        <v>0</v>
      </c>
      <c r="B8" s="196">
        <v>1</v>
      </c>
      <c r="C8" s="200" t="str">
        <f>IF('Participant Setup'!C6&lt;&gt;"",'Participant Setup'!C6,"")</f>
        <v>Player 1</v>
      </c>
      <c r="D8" s="197">
        <f ca="1">IFERROR(E8+F8+G8,"")</f>
        <v>0</v>
      </c>
      <c r="E8" s="197">
        <f t="shared" ref="E8:E17" ca="1" si="2">IFERROR(I8+K8,"")</f>
        <v>0</v>
      </c>
      <c r="F8" s="197">
        <f ca="1">L8</f>
        <v>0</v>
      </c>
      <c r="G8" s="197">
        <f>IF('Participant Setup'!D6&lt;&gt;"",'Participant Setup'!D6,0)</f>
        <v>0</v>
      </c>
      <c r="H8" s="197">
        <f t="shared" ref="H8:H17" ca="1" si="3">IFERROR(J8+M8,"")</f>
        <v>0</v>
      </c>
      <c r="I8" s="198">
        <f ca="1">IF($C8&lt;&gt;"",SUM(OFFSET('Game Board'!$U$8:$U$31,N$4-1,$A8)),0)</f>
        <v>0</v>
      </c>
      <c r="J8" s="199">
        <f ca="1">IF($C8&lt;&gt;"",OFFSET('Game Board'!$M$7,N$4-1,$A8),0)</f>
        <v>0</v>
      </c>
      <c r="K8" s="198">
        <f ca="1">IF($C8&lt;&gt;"",SUM(OFFSET('Game Board'!$U$44:$U$50,N$4-1,$A8)),0)</f>
        <v>0</v>
      </c>
      <c r="L8" s="199">
        <f ca="1">IF($C8&lt;&gt;"",SUM(OFFSET('Game Board'!$V$36:$V$40,N$4-1,$A8))+SUM(OFFSET('Game Board'!$V$44:$V$50,N$4-1,$A8))+SUM(OFFSET('Game Board'!$V$52:$V$53,N$4-1,$A8))+SUM(OFFSET('Game Board'!$V$60:$V$61,N$4-1,$A8)),0)</f>
        <v>0</v>
      </c>
      <c r="M8" s="199">
        <f ca="1">IF($C8&lt;&gt;"",OFFSET('Game Board'!$M$54,N$4-1,$A8),0)</f>
        <v>0</v>
      </c>
      <c r="N8" s="198">
        <f ca="1">IF($C8&lt;&gt;"",OFFSET('Game Board'!$U$8,N$4-1,$A8),"")</f>
        <v>0</v>
      </c>
      <c r="O8" s="198">
        <f ca="1">IF($C8&lt;&gt;"",OFFSET('Game Board'!$U$8,O$4-1,$A8),"")</f>
        <v>0</v>
      </c>
      <c r="P8" s="198">
        <f ca="1">IF($C8&lt;&gt;"",OFFSET('Game Board'!$U$8,P$4-1,$A8),"")</f>
        <v>0</v>
      </c>
      <c r="Q8" s="198">
        <f ca="1">IF($C8&lt;&gt;"",OFFSET('Game Board'!$U$8,Q$4-1,$A8),"")</f>
        <v>0</v>
      </c>
      <c r="R8" s="198">
        <f ca="1">IF($C8&lt;&gt;"",OFFSET('Game Board'!$U$8,R$4-1,$A8),"")</f>
        <v>0</v>
      </c>
      <c r="S8" s="198">
        <f ca="1">IF($C8&lt;&gt;"",OFFSET('Game Board'!$U$8,S$4-1,$A8),"")</f>
        <v>0</v>
      </c>
      <c r="T8" s="198">
        <f ca="1">IF($C8&lt;&gt;"",OFFSET('Game Board'!$U$8,T$4-1,$A8),"")</f>
        <v>0</v>
      </c>
      <c r="U8" s="198">
        <f ca="1">IF($C8&lt;&gt;"",OFFSET('Game Board'!$U$8,U$4-1,$A8),"")</f>
        <v>0</v>
      </c>
      <c r="V8" s="198">
        <f ca="1">IF($C8&lt;&gt;"",OFFSET('Game Board'!$U$8,V$4-1,$A8),"")</f>
        <v>0</v>
      </c>
      <c r="W8" s="198">
        <f ca="1">IF($C8&lt;&gt;"",OFFSET('Game Board'!$U$8,W$4-1,$A8),"")</f>
        <v>0</v>
      </c>
      <c r="X8" s="198">
        <f ca="1">IF($C8&lt;&gt;"",OFFSET('Game Board'!$U$8,X$4-1,$A8),"")</f>
        <v>0</v>
      </c>
      <c r="Y8" s="198">
        <f ca="1">IF($C8&lt;&gt;"",OFFSET('Game Board'!$U$8,Y$4-1,$A8),"")</f>
        <v>0</v>
      </c>
      <c r="Z8" s="198">
        <f ca="1">IF($C8&lt;&gt;"",OFFSET('Game Board'!$U$8,Z$4-1,$A8),"")</f>
        <v>0</v>
      </c>
      <c r="AA8" s="198">
        <f ca="1">IF($C8&lt;&gt;"",OFFSET('Game Board'!$U$8,AA$4-1,$A8),"")</f>
        <v>0</v>
      </c>
      <c r="AB8" s="198">
        <f ca="1">IF($C8&lt;&gt;"",OFFSET('Game Board'!$U$8,AB$4-1,$A8),"")</f>
        <v>0</v>
      </c>
      <c r="AC8" s="198">
        <f ca="1">IF($C8&lt;&gt;"",OFFSET('Game Board'!$U$8,AC$4-1,$A8),"")</f>
        <v>0</v>
      </c>
      <c r="AD8" s="198">
        <f ca="1">IF($C8&lt;&gt;"",OFFSET('Game Board'!$U$8,AD$4-1,$A8),"")</f>
        <v>0</v>
      </c>
      <c r="AE8" s="198">
        <f ca="1">IF($C8&lt;&gt;"",OFFSET('Game Board'!$U$8,AE$4-1,$A8),"")</f>
        <v>0</v>
      </c>
      <c r="AF8" s="198">
        <f ca="1">IF($C8&lt;&gt;"",OFFSET('Game Board'!$U$8,AF$4-1,$A8),"")</f>
        <v>0</v>
      </c>
      <c r="AG8" s="198">
        <f ca="1">IF($C8&lt;&gt;"",OFFSET('Game Board'!$U$8,AG$4-1,$A8),"")</f>
        <v>0</v>
      </c>
      <c r="AH8" s="198">
        <f ca="1">IF($C8&lt;&gt;"",OFFSET('Game Board'!$U$8,AH$4-1,$A8),"")</f>
        <v>0</v>
      </c>
      <c r="AI8" s="198">
        <f ca="1">IF($C8&lt;&gt;"",OFFSET('Game Board'!$U$8,AI$4-1,$A8),"")</f>
        <v>0</v>
      </c>
      <c r="AJ8" s="198">
        <f ca="1">IF($C8&lt;&gt;"",OFFSET('Game Board'!$U$8,AJ$4-1,$A8),"")</f>
        <v>0</v>
      </c>
      <c r="AK8" s="198">
        <f ca="1">IF($C8&lt;&gt;"",OFFSET('Game Board'!$U$8,AK$4-1,$A8),"")</f>
        <v>0</v>
      </c>
      <c r="AL8" s="198">
        <f ca="1">IF($C8&lt;&gt;"",OFFSET('Game Board'!$U$8,AL$4+11,$A8),"")</f>
        <v>0</v>
      </c>
      <c r="AM8" s="198">
        <f ca="1">IF($C8&lt;&gt;"",OFFSET('Game Board'!$U$8,AM$4+11,$A8),"")</f>
        <v>0</v>
      </c>
      <c r="AN8" s="198">
        <f ca="1">IF($C8&lt;&gt;"",OFFSET('Game Board'!$U$8,AN$4+11,$A8),"")</f>
        <v>0</v>
      </c>
      <c r="AO8" s="198">
        <f ca="1">IF($C8&lt;&gt;"",OFFSET('Game Board'!$U$8,AO$4+11,$A8),"")</f>
        <v>0</v>
      </c>
      <c r="AP8" s="198">
        <f ca="1">IF($C8&lt;&gt;"",OFFSET('Game Board'!$U$8,AP$4+11,$A8),"")</f>
        <v>0</v>
      </c>
      <c r="AQ8" s="198">
        <f ca="1">IF($C8&lt;&gt;"",OFFSET('Game Board'!$U$8,AQ$4+11,$A8),"")</f>
        <v>0</v>
      </c>
      <c r="AR8" s="198">
        <f ca="1">IF($C8&lt;&gt;"",OFFSET('Game Board'!$U$8,AR$4+11,$A8),"")</f>
        <v>0</v>
      </c>
    </row>
    <row r="9" spans="1:57" ht="15" customHeight="1" x14ac:dyDescent="0.25">
      <c r="A9" s="78">
        <f>A8+11</f>
        <v>11</v>
      </c>
      <c r="B9" s="196">
        <v>2</v>
      </c>
      <c r="C9" s="200" t="str">
        <f>IF('Participant Setup'!C7&lt;&gt;"",'Participant Setup'!C7,"")</f>
        <v>Player 2</v>
      </c>
      <c r="D9" s="194">
        <f t="shared" ref="D9:D17" ca="1" si="4">IFERROR(E9+F9+G9,"")</f>
        <v>0</v>
      </c>
      <c r="E9" s="194">
        <f t="shared" ca="1" si="2"/>
        <v>0</v>
      </c>
      <c r="F9" s="194">
        <f t="shared" ref="F9:F17" ca="1" si="5">L9</f>
        <v>0</v>
      </c>
      <c r="G9" s="194">
        <f>IF('Participant Setup'!D7&lt;&gt;"",'Participant Setup'!D7,0)</f>
        <v>0</v>
      </c>
      <c r="H9" s="194">
        <f t="shared" ca="1" si="3"/>
        <v>0</v>
      </c>
      <c r="I9" s="195">
        <f ca="1">IF($C9&lt;&gt;"",SUM(OFFSET('Game Board'!$U$8:$U$31,N$4-1,$A9)),0)</f>
        <v>0</v>
      </c>
      <c r="J9" s="196">
        <f ca="1">IF($C9&lt;&gt;"",OFFSET('Game Board'!$M$7,N$4-1,$A9),0)</f>
        <v>0</v>
      </c>
      <c r="K9" s="195">
        <f ca="1">IF($C9&lt;&gt;"",SUM(OFFSET('Game Board'!$U$44:$U$50,N$4-1,$A9)),0)</f>
        <v>0</v>
      </c>
      <c r="L9" s="196">
        <f ca="1">IF($C9&lt;&gt;"",SUM(OFFSET('Game Board'!$V$36:$V$40,N$4-1,$A9))+SUM(OFFSET('Game Board'!$V$44:$V$50,N$4-1,$A9))+SUM(OFFSET('Game Board'!$V$52:$V$53,N$4-1,$A9))+SUM(OFFSET('Game Board'!$V$60:$V$61,N$4-1,$A9)),0)</f>
        <v>0</v>
      </c>
      <c r="M9" s="196">
        <f ca="1">IF($C9&lt;&gt;"",OFFSET('Game Board'!$M$54,N$4-1,$A9),0)</f>
        <v>0</v>
      </c>
      <c r="N9" s="195">
        <f ca="1">IF($C9&lt;&gt;"",OFFSET('Game Board'!$U$8,N$4-1,$A9),"")</f>
        <v>0</v>
      </c>
      <c r="O9" s="195">
        <f ca="1">IF($C9&lt;&gt;"",OFFSET('Game Board'!$U$8,O$4-1,$A9),"")</f>
        <v>0</v>
      </c>
      <c r="P9" s="195">
        <f ca="1">IF($C9&lt;&gt;"",OFFSET('Game Board'!$U$8,P$4-1,$A9),"")</f>
        <v>0</v>
      </c>
      <c r="Q9" s="195">
        <f ca="1">IF($C9&lt;&gt;"",OFFSET('Game Board'!$U$8,Q$4-1,$A9),"")</f>
        <v>0</v>
      </c>
      <c r="R9" s="195">
        <f ca="1">IF($C9&lt;&gt;"",OFFSET('Game Board'!$U$8,R$4-1,$A9),"")</f>
        <v>0</v>
      </c>
      <c r="S9" s="195">
        <f ca="1">IF($C9&lt;&gt;"",OFFSET('Game Board'!$U$8,S$4-1,$A9),"")</f>
        <v>0</v>
      </c>
      <c r="T9" s="195">
        <f ca="1">IF($C9&lt;&gt;"",OFFSET('Game Board'!$U$8,T$4-1,$A9),"")</f>
        <v>0</v>
      </c>
      <c r="U9" s="195">
        <f ca="1">IF($C9&lt;&gt;"",OFFSET('Game Board'!$U$8,U$4-1,$A9),"")</f>
        <v>0</v>
      </c>
      <c r="V9" s="195">
        <f ca="1">IF($C9&lt;&gt;"",OFFSET('Game Board'!$U$8,V$4-1,$A9),"")</f>
        <v>0</v>
      </c>
      <c r="W9" s="195">
        <f ca="1">IF($C9&lt;&gt;"",OFFSET('Game Board'!$U$8,W$4-1,$A9),"")</f>
        <v>0</v>
      </c>
      <c r="X9" s="195">
        <f ca="1">IF($C9&lt;&gt;"",OFFSET('Game Board'!$U$8,X$4-1,$A9),"")</f>
        <v>0</v>
      </c>
      <c r="Y9" s="195">
        <f ca="1">IF($C9&lt;&gt;"",OFFSET('Game Board'!$U$8,Y$4-1,$A9),"")</f>
        <v>0</v>
      </c>
      <c r="Z9" s="195">
        <f ca="1">IF($C9&lt;&gt;"",OFFSET('Game Board'!$U$8,Z$4-1,$A9),"")</f>
        <v>0</v>
      </c>
      <c r="AA9" s="195">
        <f ca="1">IF($C9&lt;&gt;"",OFFSET('Game Board'!$U$8,AA$4-1,$A9),"")</f>
        <v>0</v>
      </c>
      <c r="AB9" s="195">
        <f ca="1">IF($C9&lt;&gt;"",OFFSET('Game Board'!$U$8,AB$4-1,$A9),"")</f>
        <v>0</v>
      </c>
      <c r="AC9" s="195">
        <f ca="1">IF($C9&lt;&gt;"",OFFSET('Game Board'!$U$8,AC$4-1,$A9),"")</f>
        <v>0</v>
      </c>
      <c r="AD9" s="195">
        <f ca="1">IF($C9&lt;&gt;"",OFFSET('Game Board'!$U$8,AD$4-1,$A9),"")</f>
        <v>0</v>
      </c>
      <c r="AE9" s="195">
        <f ca="1">IF($C9&lt;&gt;"",OFFSET('Game Board'!$U$8,AE$4-1,$A9),"")</f>
        <v>0</v>
      </c>
      <c r="AF9" s="195">
        <f ca="1">IF($C9&lt;&gt;"",OFFSET('Game Board'!$U$8,AF$4-1,$A9),"")</f>
        <v>0</v>
      </c>
      <c r="AG9" s="195">
        <f ca="1">IF($C9&lt;&gt;"",OFFSET('Game Board'!$U$8,AG$4-1,$A9),"")</f>
        <v>0</v>
      </c>
      <c r="AH9" s="195">
        <f ca="1">IF($C9&lt;&gt;"",OFFSET('Game Board'!$U$8,AH$4-1,$A9),"")</f>
        <v>0</v>
      </c>
      <c r="AI9" s="195">
        <f ca="1">IF($C9&lt;&gt;"",OFFSET('Game Board'!$U$8,AI$4-1,$A9),"")</f>
        <v>0</v>
      </c>
      <c r="AJ9" s="195">
        <f ca="1">IF($C9&lt;&gt;"",OFFSET('Game Board'!$U$8,AJ$4-1,$A9),"")</f>
        <v>0</v>
      </c>
      <c r="AK9" s="195">
        <f ca="1">IF($C9&lt;&gt;"",OFFSET('Game Board'!$U$8,AK$4-1,$A9),"")</f>
        <v>0</v>
      </c>
      <c r="AL9" s="195">
        <f ca="1">IF($C9&lt;&gt;"",OFFSET('Game Board'!$U$8,AL$4+11,$A9),"")</f>
        <v>0</v>
      </c>
      <c r="AM9" s="195">
        <f ca="1">IF($C9&lt;&gt;"",OFFSET('Game Board'!$U$8,AM$4+11,$A9),"")</f>
        <v>0</v>
      </c>
      <c r="AN9" s="195">
        <f ca="1">IF($C9&lt;&gt;"",OFFSET('Game Board'!$U$8,AN$4+11,$A9),"")</f>
        <v>0</v>
      </c>
      <c r="AO9" s="195">
        <f ca="1">IF($C9&lt;&gt;"",OFFSET('Game Board'!$U$8,AO$4+11,$A9),"")</f>
        <v>0</v>
      </c>
      <c r="AP9" s="195">
        <f ca="1">IF($C9&lt;&gt;"",OFFSET('Game Board'!$U$8,AP$4+11,$A9),"")</f>
        <v>0</v>
      </c>
      <c r="AQ9" s="195">
        <f ca="1">IF($C9&lt;&gt;"",OFFSET('Game Board'!$U$8,AQ$4+11,$A9),"")</f>
        <v>0</v>
      </c>
      <c r="AR9" s="195">
        <f ca="1">IF($C9&lt;&gt;"",OFFSET('Game Board'!$U$8,AR$4+11,$A9),"")</f>
        <v>0</v>
      </c>
    </row>
    <row r="10" spans="1:57" ht="15" customHeight="1" x14ac:dyDescent="0.25">
      <c r="A10" s="78">
        <f t="shared" ref="A10:A17" si="6">A9+11</f>
        <v>22</v>
      </c>
      <c r="B10" s="196">
        <v>3</v>
      </c>
      <c r="C10" s="200" t="str">
        <f>IF('Participant Setup'!C8&lt;&gt;"",'Participant Setup'!C8,"")</f>
        <v>Player 3</v>
      </c>
      <c r="D10" s="194">
        <f t="shared" ca="1" si="4"/>
        <v>0</v>
      </c>
      <c r="E10" s="194">
        <f t="shared" ca="1" si="2"/>
        <v>0</v>
      </c>
      <c r="F10" s="194">
        <f t="shared" ca="1" si="5"/>
        <v>0</v>
      </c>
      <c r="G10" s="194">
        <f>IF('Participant Setup'!D8&lt;&gt;"",'Participant Setup'!D8,0)</f>
        <v>0</v>
      </c>
      <c r="H10" s="194">
        <f t="shared" ca="1" si="3"/>
        <v>0</v>
      </c>
      <c r="I10" s="195">
        <f ca="1">IF($C10&lt;&gt;"",SUM(OFFSET('Game Board'!$U$8:$U$31,N$4-1,$A10)),0)</f>
        <v>0</v>
      </c>
      <c r="J10" s="196">
        <f ca="1">IF($C10&lt;&gt;"",OFFSET('Game Board'!$M$7,N$4-1,$A10),0)</f>
        <v>0</v>
      </c>
      <c r="K10" s="195">
        <f ca="1">IF($C10&lt;&gt;"",SUM(OFFSET('Game Board'!$U$44:$U$50,N$4-1,$A10)),0)</f>
        <v>0</v>
      </c>
      <c r="L10" s="196">
        <f ca="1">IF($C10&lt;&gt;"",SUM(OFFSET('Game Board'!$V$36:$V$40,N$4-1,$A10))+SUM(OFFSET('Game Board'!$V$44:$V$50,N$4-1,$A10))+SUM(OFFSET('Game Board'!$V$52:$V$53,N$4-1,$A10))+SUM(OFFSET('Game Board'!$V$60:$V$61,N$4-1,$A10)),0)</f>
        <v>0</v>
      </c>
      <c r="M10" s="196">
        <f ca="1">IF($C10&lt;&gt;"",OFFSET('Game Board'!$M$54,N$4-1,$A10),0)</f>
        <v>0</v>
      </c>
      <c r="N10" s="195">
        <f ca="1">IF($C10&lt;&gt;"",OFFSET('Game Board'!$U$8,N$4-1,$A10),"")</f>
        <v>0</v>
      </c>
      <c r="O10" s="195">
        <f ca="1">IF($C10&lt;&gt;"",OFFSET('Game Board'!$U$8,O$4-1,$A10),"")</f>
        <v>0</v>
      </c>
      <c r="P10" s="195">
        <f ca="1">IF($C10&lt;&gt;"",OFFSET('Game Board'!$U$8,P$4-1,$A10),"")</f>
        <v>0</v>
      </c>
      <c r="Q10" s="195">
        <f ca="1">IF($C10&lt;&gt;"",OFFSET('Game Board'!$U$8,Q$4-1,$A10),"")</f>
        <v>0</v>
      </c>
      <c r="R10" s="195">
        <f ca="1">IF($C10&lt;&gt;"",OFFSET('Game Board'!$U$8,R$4-1,$A10),"")</f>
        <v>0</v>
      </c>
      <c r="S10" s="195">
        <f ca="1">IF($C10&lt;&gt;"",OFFSET('Game Board'!$U$8,S$4-1,$A10),"")</f>
        <v>0</v>
      </c>
      <c r="T10" s="195">
        <f ca="1">IF($C10&lt;&gt;"",OFFSET('Game Board'!$U$8,T$4-1,$A10),"")</f>
        <v>0</v>
      </c>
      <c r="U10" s="195">
        <f ca="1">IF($C10&lt;&gt;"",OFFSET('Game Board'!$U$8,U$4-1,$A10),"")</f>
        <v>0</v>
      </c>
      <c r="V10" s="195">
        <f ca="1">IF($C10&lt;&gt;"",OFFSET('Game Board'!$U$8,V$4-1,$A10),"")</f>
        <v>0</v>
      </c>
      <c r="W10" s="195">
        <f ca="1">IF($C10&lt;&gt;"",OFFSET('Game Board'!$U$8,W$4-1,$A10),"")</f>
        <v>0</v>
      </c>
      <c r="X10" s="195">
        <f ca="1">IF($C10&lt;&gt;"",OFFSET('Game Board'!$U$8,X$4-1,$A10),"")</f>
        <v>0</v>
      </c>
      <c r="Y10" s="195">
        <f ca="1">IF($C10&lt;&gt;"",OFFSET('Game Board'!$U$8,Y$4-1,$A10),"")</f>
        <v>0</v>
      </c>
      <c r="Z10" s="195">
        <f ca="1">IF($C10&lt;&gt;"",OFFSET('Game Board'!$U$8,Z$4-1,$A10),"")</f>
        <v>0</v>
      </c>
      <c r="AA10" s="195">
        <f ca="1">IF($C10&lt;&gt;"",OFFSET('Game Board'!$U$8,AA$4-1,$A10),"")</f>
        <v>0</v>
      </c>
      <c r="AB10" s="195">
        <f ca="1">IF($C10&lt;&gt;"",OFFSET('Game Board'!$U$8,AB$4-1,$A10),"")</f>
        <v>0</v>
      </c>
      <c r="AC10" s="195">
        <f ca="1">IF($C10&lt;&gt;"",OFFSET('Game Board'!$U$8,AC$4-1,$A10),"")</f>
        <v>0</v>
      </c>
      <c r="AD10" s="195">
        <f ca="1">IF($C10&lt;&gt;"",OFFSET('Game Board'!$U$8,AD$4-1,$A10),"")</f>
        <v>0</v>
      </c>
      <c r="AE10" s="195">
        <f ca="1">IF($C10&lt;&gt;"",OFFSET('Game Board'!$U$8,AE$4-1,$A10),"")</f>
        <v>0</v>
      </c>
      <c r="AF10" s="195">
        <f ca="1">IF($C10&lt;&gt;"",OFFSET('Game Board'!$U$8,AF$4-1,$A10),"")</f>
        <v>0</v>
      </c>
      <c r="AG10" s="195">
        <f ca="1">IF($C10&lt;&gt;"",OFFSET('Game Board'!$U$8,AG$4-1,$A10),"")</f>
        <v>0</v>
      </c>
      <c r="AH10" s="195">
        <f ca="1">IF($C10&lt;&gt;"",OFFSET('Game Board'!$U$8,AH$4-1,$A10),"")</f>
        <v>0</v>
      </c>
      <c r="AI10" s="195">
        <f ca="1">IF($C10&lt;&gt;"",OFFSET('Game Board'!$U$8,AI$4-1,$A10),"")</f>
        <v>0</v>
      </c>
      <c r="AJ10" s="195">
        <f ca="1">IF($C10&lt;&gt;"",OFFSET('Game Board'!$U$8,AJ$4-1,$A10),"")</f>
        <v>0</v>
      </c>
      <c r="AK10" s="195">
        <f ca="1">IF($C10&lt;&gt;"",OFFSET('Game Board'!$U$8,AK$4-1,$A10),"")</f>
        <v>0</v>
      </c>
      <c r="AL10" s="195">
        <f ca="1">IF($C10&lt;&gt;"",OFFSET('Game Board'!$U$8,AL$4+11,$A10),"")</f>
        <v>0</v>
      </c>
      <c r="AM10" s="195">
        <f ca="1">IF($C10&lt;&gt;"",OFFSET('Game Board'!$U$8,AM$4+11,$A10),"")</f>
        <v>0</v>
      </c>
      <c r="AN10" s="195">
        <f ca="1">IF($C10&lt;&gt;"",OFFSET('Game Board'!$U$8,AN$4+11,$A10),"")</f>
        <v>0</v>
      </c>
      <c r="AO10" s="195">
        <f ca="1">IF($C10&lt;&gt;"",OFFSET('Game Board'!$U$8,AO$4+11,$A10),"")</f>
        <v>0</v>
      </c>
      <c r="AP10" s="195">
        <f ca="1">IF($C10&lt;&gt;"",OFFSET('Game Board'!$U$8,AP$4+11,$A10),"")</f>
        <v>0</v>
      </c>
      <c r="AQ10" s="195">
        <f ca="1">IF($C10&lt;&gt;"",OFFSET('Game Board'!$U$8,AQ$4+11,$A10),"")</f>
        <v>0</v>
      </c>
      <c r="AR10" s="195">
        <f ca="1">IF($C10&lt;&gt;"",OFFSET('Game Board'!$U$8,AR$4+11,$A10),"")</f>
        <v>0</v>
      </c>
    </row>
    <row r="11" spans="1:57" ht="15" customHeight="1" x14ac:dyDescent="0.25">
      <c r="A11" s="78">
        <f t="shared" si="6"/>
        <v>33</v>
      </c>
      <c r="B11" s="196">
        <v>4</v>
      </c>
      <c r="C11" s="200" t="str">
        <f>IF('Participant Setup'!C9&lt;&gt;"",'Participant Setup'!C9,"")</f>
        <v>Player 4</v>
      </c>
      <c r="D11" s="194">
        <f t="shared" ca="1" si="4"/>
        <v>0</v>
      </c>
      <c r="E11" s="194">
        <f t="shared" ca="1" si="2"/>
        <v>0</v>
      </c>
      <c r="F11" s="194">
        <f t="shared" ca="1" si="5"/>
        <v>0</v>
      </c>
      <c r="G11" s="194">
        <f>IF('Participant Setup'!D9&lt;&gt;"",'Participant Setup'!D9,0)</f>
        <v>0</v>
      </c>
      <c r="H11" s="194">
        <f t="shared" ca="1" si="3"/>
        <v>0</v>
      </c>
      <c r="I11" s="195">
        <f ca="1">IF($C11&lt;&gt;"",SUM(OFFSET('Game Board'!$U$8:$U$31,N$4-1,$A11)),0)</f>
        <v>0</v>
      </c>
      <c r="J11" s="196">
        <f ca="1">IF($C11&lt;&gt;"",OFFSET('Game Board'!$M$7,N$4-1,$A11),0)</f>
        <v>0</v>
      </c>
      <c r="K11" s="195">
        <f ca="1">IF($C11&lt;&gt;"",SUM(OFFSET('Game Board'!$U$44:$U$50,N$4-1,$A11)),0)</f>
        <v>0</v>
      </c>
      <c r="L11" s="196">
        <f ca="1">IF($C11&lt;&gt;"",SUM(OFFSET('Game Board'!$V$36:$V$40,N$4-1,$A11))+SUM(OFFSET('Game Board'!$V$44:$V$50,N$4-1,$A11))+SUM(OFFSET('Game Board'!$V$52:$V$53,N$4-1,$A11))+SUM(OFFSET('Game Board'!$V$60:$V$61,N$4-1,$A11)),0)</f>
        <v>0</v>
      </c>
      <c r="M11" s="196">
        <f ca="1">IF($C11&lt;&gt;"",OFFSET('Game Board'!$M$54,N$4-1,$A11),0)</f>
        <v>0</v>
      </c>
      <c r="N11" s="195">
        <f ca="1">IF($C11&lt;&gt;"",OFFSET('Game Board'!$U$8,N$4-1,$A11),"")</f>
        <v>0</v>
      </c>
      <c r="O11" s="195">
        <f ca="1">IF($C11&lt;&gt;"",OFFSET('Game Board'!$U$8,O$4-1,$A11),"")</f>
        <v>0</v>
      </c>
      <c r="P11" s="195">
        <f ca="1">IF($C11&lt;&gt;"",OFFSET('Game Board'!$U$8,P$4-1,$A11),"")</f>
        <v>0</v>
      </c>
      <c r="Q11" s="195">
        <f ca="1">IF($C11&lt;&gt;"",OFFSET('Game Board'!$U$8,Q$4-1,$A11),"")</f>
        <v>0</v>
      </c>
      <c r="R11" s="195">
        <f ca="1">IF($C11&lt;&gt;"",OFFSET('Game Board'!$U$8,R$4-1,$A11),"")</f>
        <v>0</v>
      </c>
      <c r="S11" s="195">
        <f ca="1">IF($C11&lt;&gt;"",OFFSET('Game Board'!$U$8,S$4-1,$A11),"")</f>
        <v>0</v>
      </c>
      <c r="T11" s="195">
        <f ca="1">IF($C11&lt;&gt;"",OFFSET('Game Board'!$U$8,T$4-1,$A11),"")</f>
        <v>0</v>
      </c>
      <c r="U11" s="195">
        <f ca="1">IF($C11&lt;&gt;"",OFFSET('Game Board'!$U$8,U$4-1,$A11),"")</f>
        <v>0</v>
      </c>
      <c r="V11" s="195">
        <f ca="1">IF($C11&lt;&gt;"",OFFSET('Game Board'!$U$8,V$4-1,$A11),"")</f>
        <v>0</v>
      </c>
      <c r="W11" s="195">
        <f ca="1">IF($C11&lt;&gt;"",OFFSET('Game Board'!$U$8,W$4-1,$A11),"")</f>
        <v>0</v>
      </c>
      <c r="X11" s="195">
        <f ca="1">IF($C11&lt;&gt;"",OFFSET('Game Board'!$U$8,X$4-1,$A11),"")</f>
        <v>0</v>
      </c>
      <c r="Y11" s="195">
        <f ca="1">IF($C11&lt;&gt;"",OFFSET('Game Board'!$U$8,Y$4-1,$A11),"")</f>
        <v>0</v>
      </c>
      <c r="Z11" s="195">
        <f ca="1">IF($C11&lt;&gt;"",OFFSET('Game Board'!$U$8,Z$4-1,$A11),"")</f>
        <v>0</v>
      </c>
      <c r="AA11" s="195">
        <f ca="1">IF($C11&lt;&gt;"",OFFSET('Game Board'!$U$8,AA$4-1,$A11),"")</f>
        <v>0</v>
      </c>
      <c r="AB11" s="195">
        <f ca="1">IF($C11&lt;&gt;"",OFFSET('Game Board'!$U$8,AB$4-1,$A11),"")</f>
        <v>0</v>
      </c>
      <c r="AC11" s="195">
        <f ca="1">IF($C11&lt;&gt;"",OFFSET('Game Board'!$U$8,AC$4-1,$A11),"")</f>
        <v>0</v>
      </c>
      <c r="AD11" s="195">
        <f ca="1">IF($C11&lt;&gt;"",OFFSET('Game Board'!$U$8,AD$4-1,$A11),"")</f>
        <v>0</v>
      </c>
      <c r="AE11" s="195">
        <f ca="1">IF($C11&lt;&gt;"",OFFSET('Game Board'!$U$8,AE$4-1,$A11),"")</f>
        <v>0</v>
      </c>
      <c r="AF11" s="195">
        <f ca="1">IF($C11&lt;&gt;"",OFFSET('Game Board'!$U$8,AF$4-1,$A11),"")</f>
        <v>0</v>
      </c>
      <c r="AG11" s="195">
        <f ca="1">IF($C11&lt;&gt;"",OFFSET('Game Board'!$U$8,AG$4-1,$A11),"")</f>
        <v>0</v>
      </c>
      <c r="AH11" s="195">
        <f ca="1">IF($C11&lt;&gt;"",OFFSET('Game Board'!$U$8,AH$4-1,$A11),"")</f>
        <v>0</v>
      </c>
      <c r="AI11" s="195">
        <f ca="1">IF($C11&lt;&gt;"",OFFSET('Game Board'!$U$8,AI$4-1,$A11),"")</f>
        <v>0</v>
      </c>
      <c r="AJ11" s="195">
        <f ca="1">IF($C11&lt;&gt;"",OFFSET('Game Board'!$U$8,AJ$4-1,$A11),"")</f>
        <v>0</v>
      </c>
      <c r="AK11" s="195">
        <f ca="1">IF($C11&lt;&gt;"",OFFSET('Game Board'!$U$8,AK$4-1,$A11),"")</f>
        <v>0</v>
      </c>
      <c r="AL11" s="195">
        <f ca="1">IF($C11&lt;&gt;"",OFFSET('Game Board'!$U$8,AL$4+11,$A11),"")</f>
        <v>0</v>
      </c>
      <c r="AM11" s="195">
        <f ca="1">IF($C11&lt;&gt;"",OFFSET('Game Board'!$U$8,AM$4+11,$A11),"")</f>
        <v>0</v>
      </c>
      <c r="AN11" s="195">
        <f ca="1">IF($C11&lt;&gt;"",OFFSET('Game Board'!$U$8,AN$4+11,$A11),"")</f>
        <v>0</v>
      </c>
      <c r="AO11" s="195">
        <f ca="1">IF($C11&lt;&gt;"",OFFSET('Game Board'!$U$8,AO$4+11,$A11),"")</f>
        <v>0</v>
      </c>
      <c r="AP11" s="195">
        <f ca="1">IF($C11&lt;&gt;"",OFFSET('Game Board'!$U$8,AP$4+11,$A11),"")</f>
        <v>0</v>
      </c>
      <c r="AQ11" s="195">
        <f ca="1">IF($C11&lt;&gt;"",OFFSET('Game Board'!$U$8,AQ$4+11,$A11),"")</f>
        <v>0</v>
      </c>
      <c r="AR11" s="195">
        <f ca="1">IF($C11&lt;&gt;"",OFFSET('Game Board'!$U$8,AR$4+11,$A11),"")</f>
        <v>0</v>
      </c>
    </row>
    <row r="12" spans="1:57" ht="15" customHeight="1" x14ac:dyDescent="0.25">
      <c r="A12" s="78">
        <f t="shared" si="6"/>
        <v>44</v>
      </c>
      <c r="B12" s="196">
        <v>5</v>
      </c>
      <c r="C12" s="200" t="str">
        <f>IF('Participant Setup'!C10&lt;&gt;"",'Participant Setup'!C10,"")</f>
        <v>Player 5</v>
      </c>
      <c r="D12" s="194">
        <f t="shared" ca="1" si="4"/>
        <v>0</v>
      </c>
      <c r="E12" s="194">
        <f t="shared" ca="1" si="2"/>
        <v>0</v>
      </c>
      <c r="F12" s="194">
        <f t="shared" ca="1" si="5"/>
        <v>0</v>
      </c>
      <c r="G12" s="194">
        <f>IF('Participant Setup'!D10&lt;&gt;"",'Participant Setup'!D10,0)</f>
        <v>0</v>
      </c>
      <c r="H12" s="194">
        <f t="shared" ca="1" si="3"/>
        <v>0</v>
      </c>
      <c r="I12" s="195">
        <f ca="1">IF($C12&lt;&gt;"",SUM(OFFSET('Game Board'!$U$8:$U$31,N$4-1,$A12)),0)</f>
        <v>0</v>
      </c>
      <c r="J12" s="196">
        <f ca="1">IF($C12&lt;&gt;"",OFFSET('Game Board'!$M$7,N$4-1,$A12),0)</f>
        <v>0</v>
      </c>
      <c r="K12" s="195">
        <f ca="1">IF($C12&lt;&gt;"",SUM(OFFSET('Game Board'!$U$44:$U$50,N$4-1,$A12)),0)</f>
        <v>0</v>
      </c>
      <c r="L12" s="196">
        <f ca="1">IF($C12&lt;&gt;"",SUM(OFFSET('Game Board'!$V$36:$V$40,N$4-1,$A12))+SUM(OFFSET('Game Board'!$V$44:$V$50,N$4-1,$A12))+SUM(OFFSET('Game Board'!$V$52:$V$53,N$4-1,$A12))+SUM(OFFSET('Game Board'!$V$60:$V$61,N$4-1,$A12)),0)</f>
        <v>0</v>
      </c>
      <c r="M12" s="196">
        <f ca="1">IF($C12&lt;&gt;"",OFFSET('Game Board'!$M$54,N$4-1,$A12),0)</f>
        <v>0</v>
      </c>
      <c r="N12" s="195">
        <f ca="1">IF($C12&lt;&gt;"",OFFSET('Game Board'!$U$8,N$4-1,$A12),"")</f>
        <v>0</v>
      </c>
      <c r="O12" s="195">
        <f ca="1">IF($C12&lt;&gt;"",OFFSET('Game Board'!$U$8,O$4-1,$A12),"")</f>
        <v>0</v>
      </c>
      <c r="P12" s="195">
        <f ca="1">IF($C12&lt;&gt;"",OFFSET('Game Board'!$U$8,P$4-1,$A12),"")</f>
        <v>0</v>
      </c>
      <c r="Q12" s="195">
        <f ca="1">IF($C12&lt;&gt;"",OFFSET('Game Board'!$U$8,Q$4-1,$A12),"")</f>
        <v>0</v>
      </c>
      <c r="R12" s="195">
        <f ca="1">IF($C12&lt;&gt;"",OFFSET('Game Board'!$U$8,R$4-1,$A12),"")</f>
        <v>0</v>
      </c>
      <c r="S12" s="195">
        <f ca="1">IF($C12&lt;&gt;"",OFFSET('Game Board'!$U$8,S$4-1,$A12),"")</f>
        <v>0</v>
      </c>
      <c r="T12" s="195">
        <f ca="1">IF($C12&lt;&gt;"",OFFSET('Game Board'!$U$8,T$4-1,$A12),"")</f>
        <v>0</v>
      </c>
      <c r="U12" s="195">
        <f ca="1">IF($C12&lt;&gt;"",OFFSET('Game Board'!$U$8,U$4-1,$A12),"")</f>
        <v>0</v>
      </c>
      <c r="V12" s="195">
        <f ca="1">IF($C12&lt;&gt;"",OFFSET('Game Board'!$U$8,V$4-1,$A12),"")</f>
        <v>0</v>
      </c>
      <c r="W12" s="195">
        <f ca="1">IF($C12&lt;&gt;"",OFFSET('Game Board'!$U$8,W$4-1,$A12),"")</f>
        <v>0</v>
      </c>
      <c r="X12" s="195">
        <f ca="1">IF($C12&lt;&gt;"",OFFSET('Game Board'!$U$8,X$4-1,$A12),"")</f>
        <v>0</v>
      </c>
      <c r="Y12" s="195">
        <f ca="1">IF($C12&lt;&gt;"",OFFSET('Game Board'!$U$8,Y$4-1,$A12),"")</f>
        <v>0</v>
      </c>
      <c r="Z12" s="195">
        <f ca="1">IF($C12&lt;&gt;"",OFFSET('Game Board'!$U$8,Z$4-1,$A12),"")</f>
        <v>0</v>
      </c>
      <c r="AA12" s="195">
        <f ca="1">IF($C12&lt;&gt;"",OFFSET('Game Board'!$U$8,AA$4-1,$A12),"")</f>
        <v>0</v>
      </c>
      <c r="AB12" s="195">
        <f ca="1">IF($C12&lt;&gt;"",OFFSET('Game Board'!$U$8,AB$4-1,$A12),"")</f>
        <v>0</v>
      </c>
      <c r="AC12" s="195">
        <f ca="1">IF($C12&lt;&gt;"",OFFSET('Game Board'!$U$8,AC$4-1,$A12),"")</f>
        <v>0</v>
      </c>
      <c r="AD12" s="195">
        <f ca="1">IF($C12&lt;&gt;"",OFFSET('Game Board'!$U$8,AD$4-1,$A12),"")</f>
        <v>0</v>
      </c>
      <c r="AE12" s="195">
        <f ca="1">IF($C12&lt;&gt;"",OFFSET('Game Board'!$U$8,AE$4-1,$A12),"")</f>
        <v>0</v>
      </c>
      <c r="AF12" s="195">
        <f ca="1">IF($C12&lt;&gt;"",OFFSET('Game Board'!$U$8,AF$4-1,$A12),"")</f>
        <v>0</v>
      </c>
      <c r="AG12" s="195">
        <f ca="1">IF($C12&lt;&gt;"",OFFSET('Game Board'!$U$8,AG$4-1,$A12),"")</f>
        <v>0</v>
      </c>
      <c r="AH12" s="195">
        <f ca="1">IF($C12&lt;&gt;"",OFFSET('Game Board'!$U$8,AH$4-1,$A12),"")</f>
        <v>0</v>
      </c>
      <c r="AI12" s="195">
        <f ca="1">IF($C12&lt;&gt;"",OFFSET('Game Board'!$U$8,AI$4-1,$A12),"")</f>
        <v>0</v>
      </c>
      <c r="AJ12" s="195">
        <f ca="1">IF($C12&lt;&gt;"",OFFSET('Game Board'!$U$8,AJ$4-1,$A12),"")</f>
        <v>0</v>
      </c>
      <c r="AK12" s="195">
        <f ca="1">IF($C12&lt;&gt;"",OFFSET('Game Board'!$U$8,AK$4-1,$A12),"")</f>
        <v>0</v>
      </c>
      <c r="AL12" s="195">
        <f ca="1">IF($C12&lt;&gt;"",OFFSET('Game Board'!$U$8,AL$4+11,$A12),"")</f>
        <v>0</v>
      </c>
      <c r="AM12" s="195">
        <f ca="1">IF($C12&lt;&gt;"",OFFSET('Game Board'!$U$8,AM$4+11,$A12),"")</f>
        <v>0</v>
      </c>
      <c r="AN12" s="195">
        <f ca="1">IF($C12&lt;&gt;"",OFFSET('Game Board'!$U$8,AN$4+11,$A12),"")</f>
        <v>0</v>
      </c>
      <c r="AO12" s="195">
        <f ca="1">IF($C12&lt;&gt;"",OFFSET('Game Board'!$U$8,AO$4+11,$A12),"")</f>
        <v>0</v>
      </c>
      <c r="AP12" s="195">
        <f ca="1">IF($C12&lt;&gt;"",OFFSET('Game Board'!$U$8,AP$4+11,$A12),"")</f>
        <v>0</v>
      </c>
      <c r="AQ12" s="195">
        <f ca="1">IF($C12&lt;&gt;"",OFFSET('Game Board'!$U$8,AQ$4+11,$A12),"")</f>
        <v>0</v>
      </c>
      <c r="AR12" s="195">
        <f ca="1">IF($C12&lt;&gt;"",OFFSET('Game Board'!$U$8,AR$4+11,$A12),"")</f>
        <v>0</v>
      </c>
    </row>
    <row r="13" spans="1:57" ht="15" customHeight="1" x14ac:dyDescent="0.25">
      <c r="A13" s="78">
        <f t="shared" si="6"/>
        <v>55</v>
      </c>
      <c r="B13" s="196">
        <v>6</v>
      </c>
      <c r="C13" s="200" t="str">
        <f>IF('Participant Setup'!C11&lt;&gt;"",'Participant Setup'!C11,"")</f>
        <v>Player 6</v>
      </c>
      <c r="D13" s="194">
        <f t="shared" ca="1" si="4"/>
        <v>0</v>
      </c>
      <c r="E13" s="194">
        <f t="shared" ca="1" si="2"/>
        <v>0</v>
      </c>
      <c r="F13" s="194">
        <f t="shared" ca="1" si="5"/>
        <v>0</v>
      </c>
      <c r="G13" s="194">
        <f>IF('Participant Setup'!D11&lt;&gt;"",'Participant Setup'!D11,0)</f>
        <v>0</v>
      </c>
      <c r="H13" s="194">
        <f t="shared" ca="1" si="3"/>
        <v>0</v>
      </c>
      <c r="I13" s="195">
        <f ca="1">IF($C13&lt;&gt;"",SUM(OFFSET('Game Board'!$U$8:$U$31,N$4-1,$A13)),0)</f>
        <v>0</v>
      </c>
      <c r="J13" s="196">
        <f ca="1">IF($C13&lt;&gt;"",OFFSET('Game Board'!$M$7,N$4-1,$A13),0)</f>
        <v>0</v>
      </c>
      <c r="K13" s="195">
        <f ca="1">IF($C13&lt;&gt;"",SUM(OFFSET('Game Board'!$U$44:$U$50,N$4-1,$A13)),0)</f>
        <v>0</v>
      </c>
      <c r="L13" s="196">
        <f ca="1">IF($C13&lt;&gt;"",SUM(OFFSET('Game Board'!$V$36:$V$40,N$4-1,$A13))+SUM(OFFSET('Game Board'!$V$44:$V$50,N$4-1,$A13))+SUM(OFFSET('Game Board'!$V$52:$V$53,N$4-1,$A13))+SUM(OFFSET('Game Board'!$V$60:$V$61,N$4-1,$A13)),0)</f>
        <v>0</v>
      </c>
      <c r="M13" s="196">
        <f ca="1">IF($C13&lt;&gt;"",OFFSET('Game Board'!$M$54,N$4-1,$A13),0)</f>
        <v>0</v>
      </c>
      <c r="N13" s="195">
        <f ca="1">IF($C13&lt;&gt;"",OFFSET('Game Board'!$U$8,N$4-1,$A13),"")</f>
        <v>0</v>
      </c>
      <c r="O13" s="195">
        <f ca="1">IF($C13&lt;&gt;"",OFFSET('Game Board'!$U$8,O$4-1,$A13),"")</f>
        <v>0</v>
      </c>
      <c r="P13" s="195">
        <f ca="1">IF($C13&lt;&gt;"",OFFSET('Game Board'!$U$8,P$4-1,$A13),"")</f>
        <v>0</v>
      </c>
      <c r="Q13" s="195">
        <f ca="1">IF($C13&lt;&gt;"",OFFSET('Game Board'!$U$8,Q$4-1,$A13),"")</f>
        <v>0</v>
      </c>
      <c r="R13" s="195">
        <f ca="1">IF($C13&lt;&gt;"",OFFSET('Game Board'!$U$8,R$4-1,$A13),"")</f>
        <v>0</v>
      </c>
      <c r="S13" s="195">
        <f ca="1">IF($C13&lt;&gt;"",OFFSET('Game Board'!$U$8,S$4-1,$A13),"")</f>
        <v>0</v>
      </c>
      <c r="T13" s="195">
        <f ca="1">IF($C13&lt;&gt;"",OFFSET('Game Board'!$U$8,T$4-1,$A13),"")</f>
        <v>0</v>
      </c>
      <c r="U13" s="195">
        <f ca="1">IF($C13&lt;&gt;"",OFFSET('Game Board'!$U$8,U$4-1,$A13),"")</f>
        <v>0</v>
      </c>
      <c r="V13" s="195">
        <f ca="1">IF($C13&lt;&gt;"",OFFSET('Game Board'!$U$8,V$4-1,$A13),"")</f>
        <v>0</v>
      </c>
      <c r="W13" s="195">
        <f ca="1">IF($C13&lt;&gt;"",OFFSET('Game Board'!$U$8,W$4-1,$A13),"")</f>
        <v>0</v>
      </c>
      <c r="X13" s="195">
        <f ca="1">IF($C13&lt;&gt;"",OFFSET('Game Board'!$U$8,X$4-1,$A13),"")</f>
        <v>0</v>
      </c>
      <c r="Y13" s="195">
        <f ca="1">IF($C13&lt;&gt;"",OFFSET('Game Board'!$U$8,Y$4-1,$A13),"")</f>
        <v>0</v>
      </c>
      <c r="Z13" s="195">
        <f ca="1">IF($C13&lt;&gt;"",OFFSET('Game Board'!$U$8,Z$4-1,$A13),"")</f>
        <v>0</v>
      </c>
      <c r="AA13" s="195">
        <f ca="1">IF($C13&lt;&gt;"",OFFSET('Game Board'!$U$8,AA$4-1,$A13),"")</f>
        <v>0</v>
      </c>
      <c r="AB13" s="195">
        <f ca="1">IF($C13&lt;&gt;"",OFFSET('Game Board'!$U$8,AB$4-1,$A13),"")</f>
        <v>0</v>
      </c>
      <c r="AC13" s="195">
        <f ca="1">IF($C13&lt;&gt;"",OFFSET('Game Board'!$U$8,AC$4-1,$A13),"")</f>
        <v>0</v>
      </c>
      <c r="AD13" s="195">
        <f ca="1">IF($C13&lt;&gt;"",OFFSET('Game Board'!$U$8,AD$4-1,$A13),"")</f>
        <v>0</v>
      </c>
      <c r="AE13" s="195">
        <f ca="1">IF($C13&lt;&gt;"",OFFSET('Game Board'!$U$8,AE$4-1,$A13),"")</f>
        <v>0</v>
      </c>
      <c r="AF13" s="195">
        <f ca="1">IF($C13&lt;&gt;"",OFFSET('Game Board'!$U$8,AF$4-1,$A13),"")</f>
        <v>0</v>
      </c>
      <c r="AG13" s="195">
        <f ca="1">IF($C13&lt;&gt;"",OFFSET('Game Board'!$U$8,AG$4-1,$A13),"")</f>
        <v>0</v>
      </c>
      <c r="AH13" s="195">
        <f ca="1">IF($C13&lt;&gt;"",OFFSET('Game Board'!$U$8,AH$4-1,$A13),"")</f>
        <v>0</v>
      </c>
      <c r="AI13" s="195">
        <f ca="1">IF($C13&lt;&gt;"",OFFSET('Game Board'!$U$8,AI$4-1,$A13),"")</f>
        <v>0</v>
      </c>
      <c r="AJ13" s="195">
        <f ca="1">IF($C13&lt;&gt;"",OFFSET('Game Board'!$U$8,AJ$4-1,$A13),"")</f>
        <v>0</v>
      </c>
      <c r="AK13" s="195">
        <f ca="1">IF($C13&lt;&gt;"",OFFSET('Game Board'!$U$8,AK$4-1,$A13),"")</f>
        <v>0</v>
      </c>
      <c r="AL13" s="195">
        <f ca="1">IF($C13&lt;&gt;"",OFFSET('Game Board'!$U$8,AL$4+11,$A13),"")</f>
        <v>0</v>
      </c>
      <c r="AM13" s="195">
        <f ca="1">IF($C13&lt;&gt;"",OFFSET('Game Board'!$U$8,AM$4+11,$A13),"")</f>
        <v>0</v>
      </c>
      <c r="AN13" s="195">
        <f ca="1">IF($C13&lt;&gt;"",OFFSET('Game Board'!$U$8,AN$4+11,$A13),"")</f>
        <v>0</v>
      </c>
      <c r="AO13" s="195">
        <f ca="1">IF($C13&lt;&gt;"",OFFSET('Game Board'!$U$8,AO$4+11,$A13),"")</f>
        <v>0</v>
      </c>
      <c r="AP13" s="195">
        <f ca="1">IF($C13&lt;&gt;"",OFFSET('Game Board'!$U$8,AP$4+11,$A13),"")</f>
        <v>0</v>
      </c>
      <c r="AQ13" s="195">
        <f ca="1">IF($C13&lt;&gt;"",OFFSET('Game Board'!$U$8,AQ$4+11,$A13),"")</f>
        <v>0</v>
      </c>
      <c r="AR13" s="195">
        <f ca="1">IF($C13&lt;&gt;"",OFFSET('Game Board'!$U$8,AR$4+11,$A13),"")</f>
        <v>0</v>
      </c>
    </row>
    <row r="14" spans="1:57" ht="15" customHeight="1" x14ac:dyDescent="0.25">
      <c r="A14" s="78">
        <f t="shared" si="6"/>
        <v>66</v>
      </c>
      <c r="B14" s="196">
        <v>7</v>
      </c>
      <c r="C14" s="200" t="str">
        <f>IF('Participant Setup'!C12&lt;&gt;"",'Participant Setup'!C12,"")</f>
        <v>Player 7</v>
      </c>
      <c r="D14" s="194">
        <f t="shared" ca="1" si="4"/>
        <v>0</v>
      </c>
      <c r="E14" s="194">
        <f t="shared" ca="1" si="2"/>
        <v>0</v>
      </c>
      <c r="F14" s="194">
        <f t="shared" ca="1" si="5"/>
        <v>0</v>
      </c>
      <c r="G14" s="194">
        <f>IF('Participant Setup'!D12&lt;&gt;"",'Participant Setup'!D12,0)</f>
        <v>0</v>
      </c>
      <c r="H14" s="194">
        <f t="shared" ca="1" si="3"/>
        <v>0</v>
      </c>
      <c r="I14" s="195">
        <f ca="1">IF($C14&lt;&gt;"",SUM(OFFSET('Game Board'!$U$8:$U$31,N$4-1,$A14)),0)</f>
        <v>0</v>
      </c>
      <c r="J14" s="196">
        <f ca="1">IF($C14&lt;&gt;"",OFFSET('Game Board'!$M$7,N$4-1,$A14),0)</f>
        <v>0</v>
      </c>
      <c r="K14" s="195">
        <f ca="1">IF($C14&lt;&gt;"",SUM(OFFSET('Game Board'!$U$44:$U$50,N$4-1,$A14)),0)</f>
        <v>0</v>
      </c>
      <c r="L14" s="196">
        <f ca="1">IF($C14&lt;&gt;"",SUM(OFFSET('Game Board'!$V$36:$V$40,N$4-1,$A14))+SUM(OFFSET('Game Board'!$V$44:$V$50,N$4-1,$A14))+SUM(OFFSET('Game Board'!$V$52:$V$53,N$4-1,$A14))+SUM(OFFSET('Game Board'!$V$60:$V$61,N$4-1,$A14)),0)</f>
        <v>0</v>
      </c>
      <c r="M14" s="196">
        <f ca="1">IF($C14&lt;&gt;"",OFFSET('Game Board'!$M$54,N$4-1,$A14),0)</f>
        <v>0</v>
      </c>
      <c r="N14" s="195">
        <f ca="1">IF($C14&lt;&gt;"",OFFSET('Game Board'!$U$8,N$4-1,$A14),"")</f>
        <v>0</v>
      </c>
      <c r="O14" s="195">
        <f ca="1">IF($C14&lt;&gt;"",OFFSET('Game Board'!$U$8,O$4-1,$A14),"")</f>
        <v>0</v>
      </c>
      <c r="P14" s="195">
        <f ca="1">IF($C14&lt;&gt;"",OFFSET('Game Board'!$U$8,P$4-1,$A14),"")</f>
        <v>0</v>
      </c>
      <c r="Q14" s="195">
        <f ca="1">IF($C14&lt;&gt;"",OFFSET('Game Board'!$U$8,Q$4-1,$A14),"")</f>
        <v>0</v>
      </c>
      <c r="R14" s="195">
        <f ca="1">IF($C14&lt;&gt;"",OFFSET('Game Board'!$U$8,R$4-1,$A14),"")</f>
        <v>0</v>
      </c>
      <c r="S14" s="195">
        <f ca="1">IF($C14&lt;&gt;"",OFFSET('Game Board'!$U$8,S$4-1,$A14),"")</f>
        <v>0</v>
      </c>
      <c r="T14" s="195">
        <f ca="1">IF($C14&lt;&gt;"",OFFSET('Game Board'!$U$8,T$4-1,$A14),"")</f>
        <v>0</v>
      </c>
      <c r="U14" s="195">
        <f ca="1">IF($C14&lt;&gt;"",OFFSET('Game Board'!$U$8,U$4-1,$A14),"")</f>
        <v>0</v>
      </c>
      <c r="V14" s="195">
        <f ca="1">IF($C14&lt;&gt;"",OFFSET('Game Board'!$U$8,V$4-1,$A14),"")</f>
        <v>0</v>
      </c>
      <c r="W14" s="195">
        <f ca="1">IF($C14&lt;&gt;"",OFFSET('Game Board'!$U$8,W$4-1,$A14),"")</f>
        <v>0</v>
      </c>
      <c r="X14" s="195">
        <f ca="1">IF($C14&lt;&gt;"",OFFSET('Game Board'!$U$8,X$4-1,$A14),"")</f>
        <v>0</v>
      </c>
      <c r="Y14" s="195">
        <f ca="1">IF($C14&lt;&gt;"",OFFSET('Game Board'!$U$8,Y$4-1,$A14),"")</f>
        <v>0</v>
      </c>
      <c r="Z14" s="195">
        <f ca="1">IF($C14&lt;&gt;"",OFFSET('Game Board'!$U$8,Z$4-1,$A14),"")</f>
        <v>0</v>
      </c>
      <c r="AA14" s="195">
        <f ca="1">IF($C14&lt;&gt;"",OFFSET('Game Board'!$U$8,AA$4-1,$A14),"")</f>
        <v>0</v>
      </c>
      <c r="AB14" s="195">
        <f ca="1">IF($C14&lt;&gt;"",OFFSET('Game Board'!$U$8,AB$4-1,$A14),"")</f>
        <v>0</v>
      </c>
      <c r="AC14" s="195">
        <f ca="1">IF($C14&lt;&gt;"",OFFSET('Game Board'!$U$8,AC$4-1,$A14),"")</f>
        <v>0</v>
      </c>
      <c r="AD14" s="195">
        <f ca="1">IF($C14&lt;&gt;"",OFFSET('Game Board'!$U$8,AD$4-1,$A14),"")</f>
        <v>0</v>
      </c>
      <c r="AE14" s="195">
        <f ca="1">IF($C14&lt;&gt;"",OFFSET('Game Board'!$U$8,AE$4-1,$A14),"")</f>
        <v>0</v>
      </c>
      <c r="AF14" s="195">
        <f ca="1">IF($C14&lt;&gt;"",OFFSET('Game Board'!$U$8,AF$4-1,$A14),"")</f>
        <v>0</v>
      </c>
      <c r="AG14" s="195">
        <f ca="1">IF($C14&lt;&gt;"",OFFSET('Game Board'!$U$8,AG$4-1,$A14),"")</f>
        <v>0</v>
      </c>
      <c r="AH14" s="195">
        <f ca="1">IF($C14&lt;&gt;"",OFFSET('Game Board'!$U$8,AH$4-1,$A14),"")</f>
        <v>0</v>
      </c>
      <c r="AI14" s="195">
        <f ca="1">IF($C14&lt;&gt;"",OFFSET('Game Board'!$U$8,AI$4-1,$A14),"")</f>
        <v>0</v>
      </c>
      <c r="AJ14" s="195">
        <f ca="1">IF($C14&lt;&gt;"",OFFSET('Game Board'!$U$8,AJ$4-1,$A14),"")</f>
        <v>0</v>
      </c>
      <c r="AK14" s="195">
        <f ca="1">IF($C14&lt;&gt;"",OFFSET('Game Board'!$U$8,AK$4-1,$A14),"")</f>
        <v>0</v>
      </c>
      <c r="AL14" s="195">
        <f ca="1">IF($C14&lt;&gt;"",OFFSET('Game Board'!$U$8,AL$4+11,$A14),"")</f>
        <v>0</v>
      </c>
      <c r="AM14" s="195">
        <f ca="1">IF($C14&lt;&gt;"",OFFSET('Game Board'!$U$8,AM$4+11,$A14),"")</f>
        <v>0</v>
      </c>
      <c r="AN14" s="195">
        <f ca="1">IF($C14&lt;&gt;"",OFFSET('Game Board'!$U$8,AN$4+11,$A14),"")</f>
        <v>0</v>
      </c>
      <c r="AO14" s="195">
        <f ca="1">IF($C14&lt;&gt;"",OFFSET('Game Board'!$U$8,AO$4+11,$A14),"")</f>
        <v>0</v>
      </c>
      <c r="AP14" s="195">
        <f ca="1">IF($C14&lt;&gt;"",OFFSET('Game Board'!$U$8,AP$4+11,$A14),"")</f>
        <v>0</v>
      </c>
      <c r="AQ14" s="195">
        <f ca="1">IF($C14&lt;&gt;"",OFFSET('Game Board'!$U$8,AQ$4+11,$A14),"")</f>
        <v>0</v>
      </c>
      <c r="AR14" s="195">
        <f ca="1">IF($C14&lt;&gt;"",OFFSET('Game Board'!$U$8,AR$4+11,$A14),"")</f>
        <v>0</v>
      </c>
    </row>
    <row r="15" spans="1:57" ht="15" customHeight="1" x14ac:dyDescent="0.25">
      <c r="A15" s="78">
        <f t="shared" si="6"/>
        <v>77</v>
      </c>
      <c r="B15" s="196">
        <v>8</v>
      </c>
      <c r="C15" s="200" t="str">
        <f>IF('Participant Setup'!C13&lt;&gt;"",'Participant Setup'!C13,"")</f>
        <v>Player 8</v>
      </c>
      <c r="D15" s="194">
        <f t="shared" ca="1" si="4"/>
        <v>0</v>
      </c>
      <c r="E15" s="194">
        <f t="shared" ca="1" si="2"/>
        <v>0</v>
      </c>
      <c r="F15" s="194">
        <f t="shared" ca="1" si="5"/>
        <v>0</v>
      </c>
      <c r="G15" s="194">
        <f>IF('Participant Setup'!D13&lt;&gt;"",'Participant Setup'!D13,0)</f>
        <v>0</v>
      </c>
      <c r="H15" s="194">
        <f t="shared" ca="1" si="3"/>
        <v>0</v>
      </c>
      <c r="I15" s="195">
        <f ca="1">IF($C15&lt;&gt;"",SUM(OFFSET('Game Board'!$U$8:$U$31,N$4-1,$A15)),0)</f>
        <v>0</v>
      </c>
      <c r="J15" s="196">
        <f ca="1">IF($C15&lt;&gt;"",OFFSET('Game Board'!$M$7,N$4-1,$A15),0)</f>
        <v>0</v>
      </c>
      <c r="K15" s="195">
        <f ca="1">IF($C15&lt;&gt;"",SUM(OFFSET('Game Board'!$U$44:$U$50,N$4-1,$A15)),0)</f>
        <v>0</v>
      </c>
      <c r="L15" s="196">
        <f ca="1">IF($C15&lt;&gt;"",SUM(OFFSET('Game Board'!$V$36:$V$40,N$4-1,$A15))+SUM(OFFSET('Game Board'!$V$44:$V$50,N$4-1,$A15))+SUM(OFFSET('Game Board'!$V$52:$V$53,N$4-1,$A15))+SUM(OFFSET('Game Board'!$V$60:$V$61,N$4-1,$A15)),0)</f>
        <v>0</v>
      </c>
      <c r="M15" s="196">
        <f ca="1">IF($C15&lt;&gt;"",OFFSET('Game Board'!$M$54,N$4-1,$A15),0)</f>
        <v>0</v>
      </c>
      <c r="N15" s="195">
        <f ca="1">IF($C15&lt;&gt;"",OFFSET('Game Board'!$U$8,N$4-1,$A15),"")</f>
        <v>0</v>
      </c>
      <c r="O15" s="195">
        <f ca="1">IF($C15&lt;&gt;"",OFFSET('Game Board'!$U$8,O$4-1,$A15),"")</f>
        <v>0</v>
      </c>
      <c r="P15" s="195">
        <f ca="1">IF($C15&lt;&gt;"",OFFSET('Game Board'!$U$8,P$4-1,$A15),"")</f>
        <v>0</v>
      </c>
      <c r="Q15" s="195">
        <f ca="1">IF($C15&lt;&gt;"",OFFSET('Game Board'!$U$8,Q$4-1,$A15),"")</f>
        <v>0</v>
      </c>
      <c r="R15" s="195">
        <f ca="1">IF($C15&lt;&gt;"",OFFSET('Game Board'!$U$8,R$4-1,$A15),"")</f>
        <v>0</v>
      </c>
      <c r="S15" s="195">
        <f ca="1">IF($C15&lt;&gt;"",OFFSET('Game Board'!$U$8,S$4-1,$A15),"")</f>
        <v>0</v>
      </c>
      <c r="T15" s="195">
        <f ca="1">IF($C15&lt;&gt;"",OFFSET('Game Board'!$U$8,T$4-1,$A15),"")</f>
        <v>0</v>
      </c>
      <c r="U15" s="195">
        <f ca="1">IF($C15&lt;&gt;"",OFFSET('Game Board'!$U$8,U$4-1,$A15),"")</f>
        <v>0</v>
      </c>
      <c r="V15" s="195">
        <f ca="1">IF($C15&lt;&gt;"",OFFSET('Game Board'!$U$8,V$4-1,$A15),"")</f>
        <v>0</v>
      </c>
      <c r="W15" s="195">
        <f ca="1">IF($C15&lt;&gt;"",OFFSET('Game Board'!$U$8,W$4-1,$A15),"")</f>
        <v>0</v>
      </c>
      <c r="X15" s="195">
        <f ca="1">IF($C15&lt;&gt;"",OFFSET('Game Board'!$U$8,X$4-1,$A15),"")</f>
        <v>0</v>
      </c>
      <c r="Y15" s="195">
        <f ca="1">IF($C15&lt;&gt;"",OFFSET('Game Board'!$U$8,Y$4-1,$A15),"")</f>
        <v>0</v>
      </c>
      <c r="Z15" s="195">
        <f ca="1">IF($C15&lt;&gt;"",OFFSET('Game Board'!$U$8,Z$4-1,$A15),"")</f>
        <v>0</v>
      </c>
      <c r="AA15" s="195">
        <f ca="1">IF($C15&lt;&gt;"",OFFSET('Game Board'!$U$8,AA$4-1,$A15),"")</f>
        <v>0</v>
      </c>
      <c r="AB15" s="195">
        <f ca="1">IF($C15&lt;&gt;"",OFFSET('Game Board'!$U$8,AB$4-1,$A15),"")</f>
        <v>0</v>
      </c>
      <c r="AC15" s="195">
        <f ca="1">IF($C15&lt;&gt;"",OFFSET('Game Board'!$U$8,AC$4-1,$A15),"")</f>
        <v>0</v>
      </c>
      <c r="AD15" s="195">
        <f ca="1">IF($C15&lt;&gt;"",OFFSET('Game Board'!$U$8,AD$4-1,$A15),"")</f>
        <v>0</v>
      </c>
      <c r="AE15" s="195">
        <f ca="1">IF($C15&lt;&gt;"",OFFSET('Game Board'!$U$8,AE$4-1,$A15),"")</f>
        <v>0</v>
      </c>
      <c r="AF15" s="195">
        <f ca="1">IF($C15&lt;&gt;"",OFFSET('Game Board'!$U$8,AF$4-1,$A15),"")</f>
        <v>0</v>
      </c>
      <c r="AG15" s="195">
        <f ca="1">IF($C15&lt;&gt;"",OFFSET('Game Board'!$U$8,AG$4-1,$A15),"")</f>
        <v>0</v>
      </c>
      <c r="AH15" s="195">
        <f ca="1">IF($C15&lt;&gt;"",OFFSET('Game Board'!$U$8,AH$4-1,$A15),"")</f>
        <v>0</v>
      </c>
      <c r="AI15" s="195">
        <f ca="1">IF($C15&lt;&gt;"",OFFSET('Game Board'!$U$8,AI$4-1,$A15),"")</f>
        <v>0</v>
      </c>
      <c r="AJ15" s="195">
        <f ca="1">IF($C15&lt;&gt;"",OFFSET('Game Board'!$U$8,AJ$4-1,$A15),"")</f>
        <v>0</v>
      </c>
      <c r="AK15" s="195">
        <f ca="1">IF($C15&lt;&gt;"",OFFSET('Game Board'!$U$8,AK$4-1,$A15),"")</f>
        <v>0</v>
      </c>
      <c r="AL15" s="195">
        <f ca="1">IF($C15&lt;&gt;"",OFFSET('Game Board'!$U$8,AL$4+11,$A15),"")</f>
        <v>0</v>
      </c>
      <c r="AM15" s="195">
        <f ca="1">IF($C15&lt;&gt;"",OFFSET('Game Board'!$U$8,AM$4+11,$A15),"")</f>
        <v>0</v>
      </c>
      <c r="AN15" s="195">
        <f ca="1">IF($C15&lt;&gt;"",OFFSET('Game Board'!$U$8,AN$4+11,$A15),"")</f>
        <v>0</v>
      </c>
      <c r="AO15" s="195">
        <f ca="1">IF($C15&lt;&gt;"",OFFSET('Game Board'!$U$8,AO$4+11,$A15),"")</f>
        <v>0</v>
      </c>
      <c r="AP15" s="195">
        <f ca="1">IF($C15&lt;&gt;"",OFFSET('Game Board'!$U$8,AP$4+11,$A15),"")</f>
        <v>0</v>
      </c>
      <c r="AQ15" s="195">
        <f ca="1">IF($C15&lt;&gt;"",OFFSET('Game Board'!$U$8,AQ$4+11,$A15),"")</f>
        <v>0</v>
      </c>
      <c r="AR15" s="195">
        <f ca="1">IF($C15&lt;&gt;"",OFFSET('Game Board'!$U$8,AR$4+11,$A15),"")</f>
        <v>0</v>
      </c>
    </row>
    <row r="16" spans="1:57" ht="15" customHeight="1" x14ac:dyDescent="0.25">
      <c r="A16" s="78">
        <f t="shared" si="6"/>
        <v>88</v>
      </c>
      <c r="B16" s="196">
        <v>9</v>
      </c>
      <c r="C16" s="200" t="str">
        <f>IF('Participant Setup'!C14&lt;&gt;"",'Participant Setup'!C14,"")</f>
        <v>Player 9</v>
      </c>
      <c r="D16" s="194">
        <f t="shared" ca="1" si="4"/>
        <v>0</v>
      </c>
      <c r="E16" s="194">
        <f t="shared" ca="1" si="2"/>
        <v>0</v>
      </c>
      <c r="F16" s="194">
        <f t="shared" ca="1" si="5"/>
        <v>0</v>
      </c>
      <c r="G16" s="194">
        <f>IF('Participant Setup'!D14&lt;&gt;"",'Participant Setup'!D14,0)</f>
        <v>0</v>
      </c>
      <c r="H16" s="194">
        <f t="shared" ca="1" si="3"/>
        <v>0</v>
      </c>
      <c r="I16" s="195">
        <f ca="1">IF($C16&lt;&gt;"",SUM(OFFSET('Game Board'!$U$8:$U$31,N$4-1,$A16)),0)</f>
        <v>0</v>
      </c>
      <c r="J16" s="196">
        <f ca="1">IF($C16&lt;&gt;"",OFFSET('Game Board'!$M$7,N$4-1,$A16),0)</f>
        <v>0</v>
      </c>
      <c r="K16" s="195">
        <f ca="1">IF($C16&lt;&gt;"",SUM(OFFSET('Game Board'!$U$44:$U$50,N$4-1,$A16)),0)</f>
        <v>0</v>
      </c>
      <c r="L16" s="196">
        <f ca="1">IF($C16&lt;&gt;"",SUM(OFFSET('Game Board'!$V$36:$V$40,N$4-1,$A16))+SUM(OFFSET('Game Board'!$V$44:$V$50,N$4-1,$A16))+SUM(OFFSET('Game Board'!$V$52:$V$53,N$4-1,$A16))+SUM(OFFSET('Game Board'!$V$60:$V$61,N$4-1,$A16)),0)</f>
        <v>0</v>
      </c>
      <c r="M16" s="196">
        <f ca="1">IF($C16&lt;&gt;"",OFFSET('Game Board'!$M$54,N$4-1,$A16),0)</f>
        <v>0</v>
      </c>
      <c r="N16" s="195">
        <f ca="1">IF($C16&lt;&gt;"",OFFSET('Game Board'!$U$8,N$4-1,$A16),"")</f>
        <v>0</v>
      </c>
      <c r="O16" s="195">
        <f ca="1">IF($C16&lt;&gt;"",OFFSET('Game Board'!$U$8,O$4-1,$A16),"")</f>
        <v>0</v>
      </c>
      <c r="P16" s="195">
        <f ca="1">IF($C16&lt;&gt;"",OFFSET('Game Board'!$U$8,P$4-1,$A16),"")</f>
        <v>0</v>
      </c>
      <c r="Q16" s="195">
        <f ca="1">IF($C16&lt;&gt;"",OFFSET('Game Board'!$U$8,Q$4-1,$A16),"")</f>
        <v>0</v>
      </c>
      <c r="R16" s="195">
        <f ca="1">IF($C16&lt;&gt;"",OFFSET('Game Board'!$U$8,R$4-1,$A16),"")</f>
        <v>0</v>
      </c>
      <c r="S16" s="195">
        <f ca="1">IF($C16&lt;&gt;"",OFFSET('Game Board'!$U$8,S$4-1,$A16),"")</f>
        <v>0</v>
      </c>
      <c r="T16" s="195">
        <f ca="1">IF($C16&lt;&gt;"",OFFSET('Game Board'!$U$8,T$4-1,$A16),"")</f>
        <v>0</v>
      </c>
      <c r="U16" s="195">
        <f ca="1">IF($C16&lt;&gt;"",OFFSET('Game Board'!$U$8,U$4-1,$A16),"")</f>
        <v>0</v>
      </c>
      <c r="V16" s="195">
        <f ca="1">IF($C16&lt;&gt;"",OFFSET('Game Board'!$U$8,V$4-1,$A16),"")</f>
        <v>0</v>
      </c>
      <c r="W16" s="195">
        <f ca="1">IF($C16&lt;&gt;"",OFFSET('Game Board'!$U$8,W$4-1,$A16),"")</f>
        <v>0</v>
      </c>
      <c r="X16" s="195">
        <f ca="1">IF($C16&lt;&gt;"",OFFSET('Game Board'!$U$8,X$4-1,$A16),"")</f>
        <v>0</v>
      </c>
      <c r="Y16" s="195">
        <f ca="1">IF($C16&lt;&gt;"",OFFSET('Game Board'!$U$8,Y$4-1,$A16),"")</f>
        <v>0</v>
      </c>
      <c r="Z16" s="195">
        <f ca="1">IF($C16&lt;&gt;"",OFFSET('Game Board'!$U$8,Z$4-1,$A16),"")</f>
        <v>0</v>
      </c>
      <c r="AA16" s="195">
        <f ca="1">IF($C16&lt;&gt;"",OFFSET('Game Board'!$U$8,AA$4-1,$A16),"")</f>
        <v>0</v>
      </c>
      <c r="AB16" s="195">
        <f ca="1">IF($C16&lt;&gt;"",OFFSET('Game Board'!$U$8,AB$4-1,$A16),"")</f>
        <v>0</v>
      </c>
      <c r="AC16" s="195">
        <f ca="1">IF($C16&lt;&gt;"",OFFSET('Game Board'!$U$8,AC$4-1,$A16),"")</f>
        <v>0</v>
      </c>
      <c r="AD16" s="195">
        <f ca="1">IF($C16&lt;&gt;"",OFFSET('Game Board'!$U$8,AD$4-1,$A16),"")</f>
        <v>0</v>
      </c>
      <c r="AE16" s="195">
        <f ca="1">IF($C16&lt;&gt;"",OFFSET('Game Board'!$U$8,AE$4-1,$A16),"")</f>
        <v>0</v>
      </c>
      <c r="AF16" s="195">
        <f ca="1">IF($C16&lt;&gt;"",OFFSET('Game Board'!$U$8,AF$4-1,$A16),"")</f>
        <v>0</v>
      </c>
      <c r="AG16" s="195">
        <f ca="1">IF($C16&lt;&gt;"",OFFSET('Game Board'!$U$8,AG$4-1,$A16),"")</f>
        <v>0</v>
      </c>
      <c r="AH16" s="195">
        <f ca="1">IF($C16&lt;&gt;"",OFFSET('Game Board'!$U$8,AH$4-1,$A16),"")</f>
        <v>0</v>
      </c>
      <c r="AI16" s="195">
        <f ca="1">IF($C16&lt;&gt;"",OFFSET('Game Board'!$U$8,AI$4-1,$A16),"")</f>
        <v>0</v>
      </c>
      <c r="AJ16" s="195">
        <f ca="1">IF($C16&lt;&gt;"",OFFSET('Game Board'!$U$8,AJ$4-1,$A16),"")</f>
        <v>0</v>
      </c>
      <c r="AK16" s="195">
        <f ca="1">IF($C16&lt;&gt;"",OFFSET('Game Board'!$U$8,AK$4-1,$A16),"")</f>
        <v>0</v>
      </c>
      <c r="AL16" s="195">
        <f ca="1">IF($C16&lt;&gt;"",OFFSET('Game Board'!$U$8,AL$4+11,$A16),"")</f>
        <v>0</v>
      </c>
      <c r="AM16" s="195">
        <f ca="1">IF($C16&lt;&gt;"",OFFSET('Game Board'!$U$8,AM$4+11,$A16),"")</f>
        <v>0</v>
      </c>
      <c r="AN16" s="195">
        <f ca="1">IF($C16&lt;&gt;"",OFFSET('Game Board'!$U$8,AN$4+11,$A16),"")</f>
        <v>0</v>
      </c>
      <c r="AO16" s="195">
        <f ca="1">IF($C16&lt;&gt;"",OFFSET('Game Board'!$U$8,AO$4+11,$A16),"")</f>
        <v>0</v>
      </c>
      <c r="AP16" s="195">
        <f ca="1">IF($C16&lt;&gt;"",OFFSET('Game Board'!$U$8,AP$4+11,$A16),"")</f>
        <v>0</v>
      </c>
      <c r="AQ16" s="195">
        <f ca="1">IF($C16&lt;&gt;"",OFFSET('Game Board'!$U$8,AQ$4+11,$A16),"")</f>
        <v>0</v>
      </c>
      <c r="AR16" s="195">
        <f ca="1">IF($C16&lt;&gt;"",OFFSET('Game Board'!$U$8,AR$4+11,$A16),"")</f>
        <v>0</v>
      </c>
    </row>
    <row r="17" spans="1:44" ht="15" customHeight="1" x14ac:dyDescent="0.25">
      <c r="A17" s="78">
        <f t="shared" si="6"/>
        <v>99</v>
      </c>
      <c r="B17" s="196">
        <v>10</v>
      </c>
      <c r="C17" s="200" t="str">
        <f>IF('Participant Setup'!C15&lt;&gt;"",'Participant Setup'!C15,"")</f>
        <v>Player 10</v>
      </c>
      <c r="D17" s="194">
        <f t="shared" ca="1" si="4"/>
        <v>0</v>
      </c>
      <c r="E17" s="194">
        <f t="shared" ca="1" si="2"/>
        <v>0</v>
      </c>
      <c r="F17" s="194">
        <f t="shared" ca="1" si="5"/>
        <v>0</v>
      </c>
      <c r="G17" s="194">
        <f>IF('Participant Setup'!D15&lt;&gt;"",'Participant Setup'!D15,0)</f>
        <v>0</v>
      </c>
      <c r="H17" s="194">
        <f t="shared" ca="1" si="3"/>
        <v>0</v>
      </c>
      <c r="I17" s="195">
        <f ca="1">IF($C17&lt;&gt;"",SUM(OFFSET('Game Board'!$U$8:$U$31,N$4-1,$A17)),0)</f>
        <v>0</v>
      </c>
      <c r="J17" s="196">
        <f ca="1">IF($C17&lt;&gt;"",OFFSET('Game Board'!$M$7,N$4-1,$A17),0)</f>
        <v>0</v>
      </c>
      <c r="K17" s="195">
        <f ca="1">IF($C17&lt;&gt;"",SUM(OFFSET('Game Board'!$U$44:$U$50,N$4-1,$A17)),0)</f>
        <v>0</v>
      </c>
      <c r="L17" s="196">
        <f ca="1">IF($C17&lt;&gt;"",SUM(OFFSET('Game Board'!$V$36:$V$40,N$4-1,$A17))+SUM(OFFSET('Game Board'!$V$44:$V$50,N$4-1,$A17))+SUM(OFFSET('Game Board'!$V$52:$V$53,N$4-1,$A17))+SUM(OFFSET('Game Board'!$V$60:$V$61,N$4-1,$A17)),0)</f>
        <v>0</v>
      </c>
      <c r="M17" s="196">
        <f ca="1">IF($C17&lt;&gt;"",OFFSET('Game Board'!$M$54,N$4-1,$A17),0)</f>
        <v>0</v>
      </c>
      <c r="N17" s="195">
        <f ca="1">IF($C17&lt;&gt;"",OFFSET('Game Board'!$U$8,N$4-1,$A17),"")</f>
        <v>0</v>
      </c>
      <c r="O17" s="195">
        <f ca="1">IF($C17&lt;&gt;"",OFFSET('Game Board'!$U$8,O$4-1,$A17),"")</f>
        <v>0</v>
      </c>
      <c r="P17" s="195">
        <f ca="1">IF($C17&lt;&gt;"",OFFSET('Game Board'!$U$8,P$4-1,$A17),"")</f>
        <v>0</v>
      </c>
      <c r="Q17" s="195">
        <f ca="1">IF($C17&lt;&gt;"",OFFSET('Game Board'!$U$8,Q$4-1,$A17),"")</f>
        <v>0</v>
      </c>
      <c r="R17" s="195">
        <f ca="1">IF($C17&lt;&gt;"",OFFSET('Game Board'!$U$8,R$4-1,$A17),"")</f>
        <v>0</v>
      </c>
      <c r="S17" s="195">
        <f ca="1">IF($C17&lt;&gt;"",OFFSET('Game Board'!$U$8,S$4-1,$A17),"")</f>
        <v>0</v>
      </c>
      <c r="T17" s="195">
        <f ca="1">IF($C17&lt;&gt;"",OFFSET('Game Board'!$U$8,T$4-1,$A17),"")</f>
        <v>0</v>
      </c>
      <c r="U17" s="195">
        <f ca="1">IF($C17&lt;&gt;"",OFFSET('Game Board'!$U$8,U$4-1,$A17),"")</f>
        <v>0</v>
      </c>
      <c r="V17" s="195">
        <f ca="1">IF($C17&lt;&gt;"",OFFSET('Game Board'!$U$8,V$4-1,$A17),"")</f>
        <v>0</v>
      </c>
      <c r="W17" s="195">
        <f ca="1">IF($C17&lt;&gt;"",OFFSET('Game Board'!$U$8,W$4-1,$A17),"")</f>
        <v>0</v>
      </c>
      <c r="X17" s="195">
        <f ca="1">IF($C17&lt;&gt;"",OFFSET('Game Board'!$U$8,X$4-1,$A17),"")</f>
        <v>0</v>
      </c>
      <c r="Y17" s="195">
        <f ca="1">IF($C17&lt;&gt;"",OFFSET('Game Board'!$U$8,Y$4-1,$A17),"")</f>
        <v>0</v>
      </c>
      <c r="Z17" s="195">
        <f ca="1">IF($C17&lt;&gt;"",OFFSET('Game Board'!$U$8,Z$4-1,$A17),"")</f>
        <v>0</v>
      </c>
      <c r="AA17" s="195">
        <f ca="1">IF($C17&lt;&gt;"",OFFSET('Game Board'!$U$8,AA$4-1,$A17),"")</f>
        <v>0</v>
      </c>
      <c r="AB17" s="195">
        <f ca="1">IF($C17&lt;&gt;"",OFFSET('Game Board'!$U$8,AB$4-1,$A17),"")</f>
        <v>0</v>
      </c>
      <c r="AC17" s="195">
        <f ca="1">IF($C17&lt;&gt;"",OFFSET('Game Board'!$U$8,AC$4-1,$A17),"")</f>
        <v>0</v>
      </c>
      <c r="AD17" s="195">
        <f ca="1">IF($C17&lt;&gt;"",OFFSET('Game Board'!$U$8,AD$4-1,$A17),"")</f>
        <v>0</v>
      </c>
      <c r="AE17" s="195">
        <f ca="1">IF($C17&lt;&gt;"",OFFSET('Game Board'!$U$8,AE$4-1,$A17),"")</f>
        <v>0</v>
      </c>
      <c r="AF17" s="195">
        <f ca="1">IF($C17&lt;&gt;"",OFFSET('Game Board'!$U$8,AF$4-1,$A17),"")</f>
        <v>0</v>
      </c>
      <c r="AG17" s="195">
        <f ca="1">IF($C17&lt;&gt;"",OFFSET('Game Board'!$U$8,AG$4-1,$A17),"")</f>
        <v>0</v>
      </c>
      <c r="AH17" s="195">
        <f ca="1">IF($C17&lt;&gt;"",OFFSET('Game Board'!$U$8,AH$4-1,$A17),"")</f>
        <v>0</v>
      </c>
      <c r="AI17" s="195">
        <f ca="1">IF($C17&lt;&gt;"",OFFSET('Game Board'!$U$8,AI$4-1,$A17),"")</f>
        <v>0</v>
      </c>
      <c r="AJ17" s="195">
        <f ca="1">IF($C17&lt;&gt;"",OFFSET('Game Board'!$U$8,AJ$4-1,$A17),"")</f>
        <v>0</v>
      </c>
      <c r="AK17" s="195">
        <f ca="1">IF($C17&lt;&gt;"",OFFSET('Game Board'!$U$8,AK$4-1,$A17),"")</f>
        <v>0</v>
      </c>
      <c r="AL17" s="195">
        <f ca="1">IF($C17&lt;&gt;"",OFFSET('Game Board'!$U$8,AL$4+11,$A17),"")</f>
        <v>0</v>
      </c>
      <c r="AM17" s="195">
        <f ca="1">IF($C17&lt;&gt;"",OFFSET('Game Board'!$U$8,AM$4+11,$A17),"")</f>
        <v>0</v>
      </c>
      <c r="AN17" s="195">
        <f ca="1">IF($C17&lt;&gt;"",OFFSET('Game Board'!$U$8,AN$4+11,$A17),"")</f>
        <v>0</v>
      </c>
      <c r="AO17" s="195">
        <f ca="1">IF($C17&lt;&gt;"",OFFSET('Game Board'!$U$8,AO$4+11,$A17),"")</f>
        <v>0</v>
      </c>
      <c r="AP17" s="195">
        <f ca="1">IF($C17&lt;&gt;"",OFFSET('Game Board'!$U$8,AP$4+11,$A17),"")</f>
        <v>0</v>
      </c>
      <c r="AQ17" s="195">
        <f ca="1">IF($C17&lt;&gt;"",OFFSET('Game Board'!$U$8,AQ$4+11,$A17),"")</f>
        <v>0</v>
      </c>
      <c r="AR17" s="195">
        <f ca="1">IF($C17&lt;&gt;"",OFFSET('Game Board'!$U$8,AR$4+11,$A17),"")</f>
        <v>0</v>
      </c>
    </row>
    <row r="18" spans="1:44" ht="15.95" customHeight="1" x14ac:dyDescent="0.25"/>
    <row r="19" spans="1:44" ht="15.95" customHeight="1" x14ac:dyDescent="0.25">
      <c r="B19" s="131" t="s">
        <v>301</v>
      </c>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row>
  </sheetData>
  <sheetProtection algorithmName="SHA-512" hashValue="W2UmLHAEM/40dOgyxy1jcCfGdCkaks/hKyJGhDrIMdIEjUlT9msBNaQmM03d+9wdgjUyPFfWiC60Tzq6Ny3tMQ==" saltValue="+LRjRgv2Wxh0IWa6ihSwcw==" spinCount="100000" sheet="1" objects="1" scenarios="1"/>
  <mergeCells count="15">
    <mergeCell ref="G4:G7"/>
    <mergeCell ref="B4:B7"/>
    <mergeCell ref="C4:C7"/>
    <mergeCell ref="D4:D7"/>
    <mergeCell ref="E4:E7"/>
    <mergeCell ref="F4:F7"/>
    <mergeCell ref="H4:H7"/>
    <mergeCell ref="I4:J4"/>
    <mergeCell ref="K4:M4"/>
    <mergeCell ref="I5:I7"/>
    <mergeCell ref="J5:J7"/>
    <mergeCell ref="K5:M5"/>
    <mergeCell ref="K6:K7"/>
    <mergeCell ref="L6:L7"/>
    <mergeCell ref="M6:M7"/>
  </mergeCells>
  <conditionalFormatting sqref="B8:AR17">
    <cfRule type="expression" dxfId="9" priority="1">
      <formula>ISODD($B8)</formula>
    </cfRule>
  </conditionalFormatting>
  <conditionalFormatting sqref="D8:M17">
    <cfRule type="expression" dxfId="8" priority="3">
      <formula>AND(ISEVEN($B8),$C8="")</formula>
    </cfRule>
    <cfRule type="expression" dxfId="7" priority="4">
      <formula>AND(ISODD($B8),$C8="")</formula>
    </cfRule>
  </conditionalFormatting>
  <conditionalFormatting sqref="N8:AR17">
    <cfRule type="expression" dxfId="6" priority="5">
      <formula>N8=N$5</formula>
    </cfRule>
  </conditionalFormatting>
  <pageMargins left="0.2" right="0.2" top="0.25" bottom="0.2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X77"/>
  <sheetViews>
    <sheetView showGridLines="0" zoomScaleNormal="100" workbookViewId="0">
      <pane xSplit="6" ySplit="10" topLeftCell="G11" activePane="bottomRight" state="frozen"/>
      <selection pane="topRight" activeCell="G1" sqref="G1"/>
      <selection pane="bottomLeft" activeCell="A11" sqref="A11"/>
      <selection pane="bottomRight" activeCell="K79" sqref="K79"/>
    </sheetView>
  </sheetViews>
  <sheetFormatPr defaultColWidth="8.7109375" defaultRowHeight="15" x14ac:dyDescent="0.25"/>
  <cols>
    <col min="1" max="1" width="1.5703125" style="78" customWidth="1"/>
    <col min="2" max="2" width="4.5703125" style="17" customWidth="1"/>
    <col min="3" max="3" width="25.5703125" style="79" customWidth="1"/>
    <col min="4" max="6" width="6.140625" style="79" customWidth="1"/>
    <col min="7" max="37" width="10.5703125" style="79" customWidth="1"/>
    <col min="38" max="38" width="2.140625" style="79" customWidth="1"/>
    <col min="39" max="53" width="8.7109375" style="79" customWidth="1"/>
    <col min="54" max="16384" width="8.7109375" style="79"/>
  </cols>
  <sheetData>
    <row r="1" spans="1:50" s="291" customFormat="1" ht="5.0999999999999996" customHeight="1" x14ac:dyDescent="0.25">
      <c r="A1" s="289"/>
      <c r="B1" s="290"/>
    </row>
    <row r="2" spans="1:50" s="2" customFormat="1" ht="5.0999999999999996" customHeight="1" x14ac:dyDescent="0.25">
      <c r="A2" s="53"/>
      <c r="B2" s="66"/>
      <c r="C2" s="67"/>
      <c r="D2" s="67"/>
      <c r="E2" s="67"/>
      <c r="F2" s="6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68"/>
      <c r="AM2" s="68"/>
      <c r="AN2" s="68"/>
      <c r="AO2" s="68"/>
      <c r="AP2" s="68"/>
      <c r="AQ2" s="68"/>
      <c r="AR2" s="68"/>
      <c r="AS2" s="68"/>
      <c r="AT2" s="68"/>
      <c r="AU2" s="68"/>
      <c r="AV2" s="68"/>
      <c r="AW2" s="68"/>
      <c r="AX2" s="68"/>
    </row>
    <row r="3" spans="1:50" s="2" customFormat="1" ht="15" customHeight="1" x14ac:dyDescent="0.25">
      <c r="B3" s="448" t="s">
        <v>175</v>
      </c>
      <c r="C3" s="448"/>
      <c r="D3" s="448"/>
      <c r="E3" s="448"/>
      <c r="F3" s="449"/>
      <c r="G3" s="70" t="s">
        <v>76</v>
      </c>
      <c r="H3" s="71"/>
      <c r="I3" s="71"/>
      <c r="J3" s="72"/>
      <c r="K3" s="72"/>
      <c r="L3" s="72"/>
      <c r="M3" s="72"/>
      <c r="N3" s="72"/>
      <c r="O3" s="72"/>
      <c r="P3" s="72"/>
      <c r="Q3" s="72"/>
      <c r="R3" s="72"/>
      <c r="S3" s="72"/>
      <c r="T3" s="72"/>
      <c r="U3" s="72"/>
      <c r="V3" s="72"/>
      <c r="W3" s="72"/>
      <c r="X3" s="72"/>
      <c r="Y3" s="72"/>
      <c r="Z3" s="72"/>
      <c r="AA3" s="72"/>
      <c r="AB3" s="72"/>
      <c r="AC3" s="72"/>
      <c r="AD3" s="72"/>
      <c r="AE3" s="74" t="s">
        <v>77</v>
      </c>
      <c r="AF3" s="72"/>
      <c r="AG3" s="72"/>
      <c r="AH3" s="73"/>
      <c r="AI3" s="74" t="s">
        <v>78</v>
      </c>
      <c r="AJ3" s="72"/>
      <c r="AK3" s="75" t="s">
        <v>7</v>
      </c>
      <c r="AL3" s="68"/>
      <c r="AM3" s="68"/>
      <c r="AN3" s="68"/>
      <c r="AO3" s="68"/>
      <c r="AP3" s="68"/>
      <c r="AQ3" s="68"/>
      <c r="AR3" s="68"/>
      <c r="AS3" s="68"/>
      <c r="AT3" s="68"/>
      <c r="AU3" s="68"/>
      <c r="AV3" s="68"/>
      <c r="AW3" s="68"/>
      <c r="AX3" s="68"/>
    </row>
    <row r="4" spans="1:50" s="68" customFormat="1" ht="15" customHeight="1" x14ac:dyDescent="0.25">
      <c r="A4" s="76"/>
      <c r="B4" s="450"/>
      <c r="C4" s="450"/>
      <c r="D4" s="450"/>
      <c r="E4" s="450"/>
      <c r="F4" s="451"/>
      <c r="G4" s="132">
        <v>1</v>
      </c>
      <c r="H4" s="132">
        <v>2</v>
      </c>
      <c r="I4" s="132">
        <v>3</v>
      </c>
      <c r="J4" s="132">
        <v>4</v>
      </c>
      <c r="K4" s="132">
        <v>5</v>
      </c>
      <c r="L4" s="132">
        <v>6</v>
      </c>
      <c r="M4" s="132">
        <v>7</v>
      </c>
      <c r="N4" s="132">
        <v>8</v>
      </c>
      <c r="O4" s="132">
        <v>9</v>
      </c>
      <c r="P4" s="132">
        <v>10</v>
      </c>
      <c r="Q4" s="132">
        <v>11</v>
      </c>
      <c r="R4" s="132">
        <v>12</v>
      </c>
      <c r="S4" s="132">
        <v>13</v>
      </c>
      <c r="T4" s="132">
        <v>14</v>
      </c>
      <c r="U4" s="132">
        <v>15</v>
      </c>
      <c r="V4" s="132">
        <v>16</v>
      </c>
      <c r="W4" s="132">
        <v>17</v>
      </c>
      <c r="X4" s="132">
        <v>18</v>
      </c>
      <c r="Y4" s="132">
        <v>19</v>
      </c>
      <c r="Z4" s="132">
        <v>20</v>
      </c>
      <c r="AA4" s="132">
        <v>21</v>
      </c>
      <c r="AB4" s="132">
        <v>22</v>
      </c>
      <c r="AC4" s="132">
        <v>23</v>
      </c>
      <c r="AD4" s="132">
        <v>24</v>
      </c>
      <c r="AE4" s="132">
        <v>25</v>
      </c>
      <c r="AF4" s="132">
        <v>26</v>
      </c>
      <c r="AG4" s="132">
        <v>27</v>
      </c>
      <c r="AH4" s="132">
        <v>28</v>
      </c>
      <c r="AI4" s="132">
        <v>29</v>
      </c>
      <c r="AJ4" s="132">
        <v>30</v>
      </c>
      <c r="AK4" s="132">
        <v>31</v>
      </c>
    </row>
    <row r="5" spans="1:50" s="68" customFormat="1" ht="15" customHeight="1" x14ac:dyDescent="0.25">
      <c r="A5" s="76"/>
      <c r="B5" s="138" t="s">
        <v>29</v>
      </c>
      <c r="C5" s="138" t="s">
        <v>79</v>
      </c>
      <c r="D5" s="452" t="s">
        <v>85</v>
      </c>
      <c r="E5" s="453"/>
      <c r="F5" s="454"/>
      <c r="G5" s="77">
        <f t="shared" ref="G5:AD5" si="0">Pool1</f>
        <v>6</v>
      </c>
      <c r="H5" s="77">
        <f t="shared" si="0"/>
        <v>6</v>
      </c>
      <c r="I5" s="77">
        <f t="shared" si="0"/>
        <v>6</v>
      </c>
      <c r="J5" s="77">
        <f t="shared" si="0"/>
        <v>6</v>
      </c>
      <c r="K5" s="77">
        <f t="shared" si="0"/>
        <v>6</v>
      </c>
      <c r="L5" s="77">
        <f t="shared" si="0"/>
        <v>6</v>
      </c>
      <c r="M5" s="77">
        <f t="shared" si="0"/>
        <v>6</v>
      </c>
      <c r="N5" s="77">
        <f t="shared" si="0"/>
        <v>6</v>
      </c>
      <c r="O5" s="77">
        <f t="shared" si="0"/>
        <v>6</v>
      </c>
      <c r="P5" s="77">
        <f t="shared" si="0"/>
        <v>6</v>
      </c>
      <c r="Q5" s="77">
        <f t="shared" si="0"/>
        <v>6</v>
      </c>
      <c r="R5" s="77">
        <f t="shared" si="0"/>
        <v>6</v>
      </c>
      <c r="S5" s="77">
        <f t="shared" si="0"/>
        <v>6</v>
      </c>
      <c r="T5" s="77">
        <f t="shared" si="0"/>
        <v>6</v>
      </c>
      <c r="U5" s="77">
        <f t="shared" si="0"/>
        <v>6</v>
      </c>
      <c r="V5" s="77">
        <f t="shared" si="0"/>
        <v>6</v>
      </c>
      <c r="W5" s="77">
        <f t="shared" si="0"/>
        <v>6</v>
      </c>
      <c r="X5" s="77">
        <f t="shared" si="0"/>
        <v>6</v>
      </c>
      <c r="Y5" s="77">
        <f t="shared" si="0"/>
        <v>6</v>
      </c>
      <c r="Z5" s="77">
        <f t="shared" si="0"/>
        <v>6</v>
      </c>
      <c r="AA5" s="77">
        <f t="shared" si="0"/>
        <v>6</v>
      </c>
      <c r="AB5" s="77">
        <f t="shared" si="0"/>
        <v>6</v>
      </c>
      <c r="AC5" s="77">
        <f t="shared" si="0"/>
        <v>6</v>
      </c>
      <c r="AD5" s="77">
        <f t="shared" si="0"/>
        <v>6</v>
      </c>
      <c r="AE5" s="77">
        <f>Quar1</f>
        <v>24</v>
      </c>
      <c r="AF5" s="77">
        <f>Quar1</f>
        <v>24</v>
      </c>
      <c r="AG5" s="77">
        <f>Quar1</f>
        <v>24</v>
      </c>
      <c r="AH5" s="77">
        <f>Quar1</f>
        <v>24</v>
      </c>
      <c r="AI5" s="77">
        <f>Semi1</f>
        <v>48</v>
      </c>
      <c r="AJ5" s="77">
        <f>Semi1</f>
        <v>48</v>
      </c>
      <c r="AK5" s="77">
        <f>Fina1</f>
        <v>96</v>
      </c>
    </row>
    <row r="6" spans="1:50" s="68" customFormat="1" ht="15" customHeight="1" x14ac:dyDescent="0.25">
      <c r="A6" s="76"/>
      <c r="B6" s="139"/>
      <c r="C6" s="139"/>
      <c r="D6" s="444" t="s">
        <v>37</v>
      </c>
      <c r="E6" s="455" t="s">
        <v>41</v>
      </c>
      <c r="F6" s="444" t="s">
        <v>206</v>
      </c>
      <c r="G6" s="132" t="str">
        <f ca="1">Scoreboard!N6</f>
        <v>Swi - Nor</v>
      </c>
      <c r="H6" s="132" t="str">
        <f ca="1">Scoreboard!O6</f>
        <v>Ice - Fin</v>
      </c>
      <c r="I6" s="132" t="str">
        <f ca="1">Scoreboard!P6</f>
        <v>Spa - Por</v>
      </c>
      <c r="J6" s="132" t="str">
        <f ca="1">Scoreboard!Q6</f>
        <v>Bel - Ita</v>
      </c>
      <c r="K6" s="132" t="str">
        <f ca="1">Scoreboard!R6</f>
        <v>Ger - Pol</v>
      </c>
      <c r="L6" s="132" t="str">
        <f ca="1">Scoreboard!S6</f>
        <v>Den - Swe</v>
      </c>
      <c r="M6" s="132" t="str">
        <f ca="1">Scoreboard!T6</f>
        <v>Fra - Eng</v>
      </c>
      <c r="N6" s="132" t="str">
        <f ca="1">Scoreboard!U6</f>
        <v>Wal - Net</v>
      </c>
      <c r="O6" s="132" t="str">
        <f ca="1">Scoreboard!V6</f>
        <v>Swi - Ice</v>
      </c>
      <c r="P6" s="132" t="str">
        <f ca="1">Scoreboard!W6</f>
        <v>Nor - Fin</v>
      </c>
      <c r="Q6" s="132" t="str">
        <f ca="1">Scoreboard!X6</f>
        <v>Por - Ita</v>
      </c>
      <c r="R6" s="132" t="str">
        <f ca="1">Scoreboard!Y6</f>
        <v>Spa - Bel</v>
      </c>
      <c r="S6" s="132" t="str">
        <f ca="1">Scoreboard!Z6</f>
        <v>Ger - Den</v>
      </c>
      <c r="T6" s="132" t="str">
        <f ca="1">Scoreboard!AA6</f>
        <v>Pol - Swe</v>
      </c>
      <c r="U6" s="132" t="str">
        <f ca="1">Scoreboard!AB6</f>
        <v>Eng - Net</v>
      </c>
      <c r="V6" s="132" t="str">
        <f ca="1">Scoreboard!AC6</f>
        <v>Fra - Wal</v>
      </c>
      <c r="W6" s="132" t="str">
        <f ca="1">Scoreboard!AD6</f>
        <v>Fin - Swi</v>
      </c>
      <c r="X6" s="132" t="str">
        <f ca="1">Scoreboard!AE6</f>
        <v>Nor - Ice</v>
      </c>
      <c r="Y6" s="132" t="str">
        <f ca="1">Scoreboard!AF6</f>
        <v>Ita - Spa</v>
      </c>
      <c r="Z6" s="132" t="str">
        <f ca="1">Scoreboard!AG6</f>
        <v>Por - Bel</v>
      </c>
      <c r="AA6" s="132" t="str">
        <f ca="1">Scoreboard!AH6</f>
        <v>Swe - Ger</v>
      </c>
      <c r="AB6" s="132" t="str">
        <f ca="1">Scoreboard!AI6</f>
        <v>Pol - Den</v>
      </c>
      <c r="AC6" s="132" t="str">
        <f ca="1">Scoreboard!AJ6</f>
        <v>Net - Fra</v>
      </c>
      <c r="AD6" s="132" t="str">
        <f ca="1">Scoreboard!AK6</f>
        <v>Eng - Wal</v>
      </c>
      <c r="AE6" s="132" t="str">
        <f ca="1">Scoreboard!AL6</f>
        <v>Swi - Por</v>
      </c>
      <c r="AF6" s="132" t="str">
        <f ca="1">Scoreboard!AM6</f>
        <v>Ger - Wal</v>
      </c>
      <c r="AG6" s="132" t="str">
        <f ca="1">Scoreboard!AN6</f>
        <v>Spa - Nor</v>
      </c>
      <c r="AH6" s="132" t="str">
        <f ca="1">Scoreboard!AO6</f>
        <v>Fra - Swe</v>
      </c>
      <c r="AI6" s="132" t="str">
        <f ca="1">Scoreboard!AP6</f>
        <v>Mat - Mat</v>
      </c>
      <c r="AJ6" s="132" t="str">
        <f ca="1">Scoreboard!AQ6</f>
        <v>Mat - Mat</v>
      </c>
      <c r="AK6" s="132" t="str">
        <f ca="1">Scoreboard!AR6</f>
        <v>Mat - Mat</v>
      </c>
    </row>
    <row r="7" spans="1:50" s="68" customFormat="1" ht="15" customHeight="1" x14ac:dyDescent="0.25">
      <c r="A7" s="76"/>
      <c r="B7" s="146"/>
      <c r="C7" s="146"/>
      <c r="D7" s="445"/>
      <c r="E7" s="456"/>
      <c r="F7" s="445"/>
      <c r="G7" s="144" t="str">
        <f ca="1">Scoreboard!N7</f>
        <v xml:space="preserve"> - </v>
      </c>
      <c r="H7" s="144" t="str">
        <f ca="1">Scoreboard!O7</f>
        <v xml:space="preserve"> - </v>
      </c>
      <c r="I7" s="144" t="str">
        <f ca="1">Scoreboard!P7</f>
        <v xml:space="preserve"> - </v>
      </c>
      <c r="J7" s="144" t="str">
        <f ca="1">Scoreboard!Q7</f>
        <v xml:space="preserve"> - </v>
      </c>
      <c r="K7" s="144" t="str">
        <f ca="1">Scoreboard!R7</f>
        <v xml:space="preserve"> - </v>
      </c>
      <c r="L7" s="144" t="str">
        <f ca="1">Scoreboard!S7</f>
        <v xml:space="preserve"> - </v>
      </c>
      <c r="M7" s="144" t="str">
        <f ca="1">Scoreboard!T7</f>
        <v xml:space="preserve"> - </v>
      </c>
      <c r="N7" s="144" t="str">
        <f ca="1">Scoreboard!U7</f>
        <v xml:space="preserve"> - </v>
      </c>
      <c r="O7" s="144" t="str">
        <f ca="1">Scoreboard!V7</f>
        <v xml:space="preserve"> - </v>
      </c>
      <c r="P7" s="144" t="str">
        <f ca="1">Scoreboard!W7</f>
        <v xml:space="preserve"> - </v>
      </c>
      <c r="Q7" s="144" t="str">
        <f ca="1">Scoreboard!X7</f>
        <v xml:space="preserve"> - </v>
      </c>
      <c r="R7" s="144" t="str">
        <f ca="1">Scoreboard!Y7</f>
        <v xml:space="preserve"> - </v>
      </c>
      <c r="S7" s="144" t="str">
        <f ca="1">Scoreboard!Z7</f>
        <v xml:space="preserve"> - </v>
      </c>
      <c r="T7" s="144" t="str">
        <f ca="1">Scoreboard!AA7</f>
        <v xml:space="preserve"> - </v>
      </c>
      <c r="U7" s="144" t="str">
        <f ca="1">Scoreboard!AB7</f>
        <v xml:space="preserve"> - </v>
      </c>
      <c r="V7" s="144" t="str">
        <f ca="1">Scoreboard!AC7</f>
        <v xml:space="preserve"> - </v>
      </c>
      <c r="W7" s="144" t="str">
        <f ca="1">Scoreboard!AD7</f>
        <v xml:space="preserve"> - </v>
      </c>
      <c r="X7" s="144" t="str">
        <f ca="1">Scoreboard!AE7</f>
        <v xml:space="preserve"> - </v>
      </c>
      <c r="Y7" s="144" t="str">
        <f ca="1">Scoreboard!AF7</f>
        <v xml:space="preserve"> - </v>
      </c>
      <c r="Z7" s="144" t="str">
        <f ca="1">Scoreboard!AG7</f>
        <v xml:space="preserve"> - </v>
      </c>
      <c r="AA7" s="144" t="str">
        <f ca="1">Scoreboard!AH7</f>
        <v xml:space="preserve"> - </v>
      </c>
      <c r="AB7" s="144" t="str">
        <f ca="1">Scoreboard!AI7</f>
        <v xml:space="preserve"> - </v>
      </c>
      <c r="AC7" s="144" t="str">
        <f ca="1">Scoreboard!AJ7</f>
        <v xml:space="preserve"> - </v>
      </c>
      <c r="AD7" s="144" t="str">
        <f ca="1">Scoreboard!AK7</f>
        <v xml:space="preserve"> - </v>
      </c>
      <c r="AE7" s="144" t="str">
        <f ca="1">Scoreboard!AL7</f>
        <v xml:space="preserve"> - </v>
      </c>
      <c r="AF7" s="144" t="str">
        <f ca="1">Scoreboard!AM7</f>
        <v xml:space="preserve"> - </v>
      </c>
      <c r="AG7" s="144" t="str">
        <f ca="1">Scoreboard!AN7</f>
        <v xml:space="preserve"> - </v>
      </c>
      <c r="AH7" s="144" t="str">
        <f ca="1">Scoreboard!AO7</f>
        <v xml:space="preserve"> - </v>
      </c>
      <c r="AI7" s="144" t="str">
        <f ca="1">Scoreboard!AP7</f>
        <v xml:space="preserve"> - </v>
      </c>
      <c r="AJ7" s="144" t="str">
        <f ca="1">Scoreboard!AQ7</f>
        <v xml:space="preserve"> - </v>
      </c>
      <c r="AK7" s="144" t="str">
        <f ca="1">Scoreboard!AR7</f>
        <v xml:space="preserve"> - </v>
      </c>
    </row>
    <row r="8" spans="1:50" s="2" customFormat="1" ht="20.100000000000001" customHeight="1" x14ac:dyDescent="0.25">
      <c r="A8" s="53"/>
      <c r="B8" s="145">
        <v>1</v>
      </c>
      <c r="C8" s="446" t="s">
        <v>205</v>
      </c>
      <c r="D8" s="446"/>
      <c r="E8" s="446"/>
      <c r="F8" s="446"/>
      <c r="G8" s="296" t="str">
        <f t="shared" ref="G8:P10" ca="1" si="1">IFERROR(INDEX($F$52:$F$77,MATCH($B8,G$52:G$77,0),0)&amp;" | "&amp;TEXT(INDEX(G$23:G$48,MATCH($B8,G$52:G$77,0),0)/$F$49,"0%"),"")</f>
        <v>Other | 100%</v>
      </c>
      <c r="H8" s="296" t="str">
        <f t="shared" ca="1" si="1"/>
        <v>Other | 100%</v>
      </c>
      <c r="I8" s="296" t="str">
        <f t="shared" ca="1" si="1"/>
        <v>Other | 100%</v>
      </c>
      <c r="J8" s="296" t="str">
        <f t="shared" ca="1" si="1"/>
        <v>Other | 100%</v>
      </c>
      <c r="K8" s="296" t="str">
        <f t="shared" ca="1" si="1"/>
        <v>Other | 100%</v>
      </c>
      <c r="L8" s="296" t="str">
        <f t="shared" ca="1" si="1"/>
        <v>Other | 100%</v>
      </c>
      <c r="M8" s="296" t="str">
        <f t="shared" ca="1" si="1"/>
        <v>Other | 100%</v>
      </c>
      <c r="N8" s="296" t="str">
        <f t="shared" ca="1" si="1"/>
        <v>Other | 100%</v>
      </c>
      <c r="O8" s="296" t="str">
        <f t="shared" ca="1" si="1"/>
        <v>Other | 100%</v>
      </c>
      <c r="P8" s="296" t="str">
        <f t="shared" ca="1" si="1"/>
        <v>Other | 100%</v>
      </c>
      <c r="Q8" s="296" t="str">
        <f t="shared" ref="Q8:Z10" ca="1" si="2">IFERROR(INDEX($F$52:$F$77,MATCH($B8,Q$52:Q$77,0),0)&amp;" | "&amp;TEXT(INDEX(Q$23:Q$48,MATCH($B8,Q$52:Q$77,0),0)/$F$49,"0%"),"")</f>
        <v>Other | 100%</v>
      </c>
      <c r="R8" s="296" t="str">
        <f t="shared" ca="1" si="2"/>
        <v>Other | 100%</v>
      </c>
      <c r="S8" s="296" t="str">
        <f t="shared" ca="1" si="2"/>
        <v>Other | 100%</v>
      </c>
      <c r="T8" s="296" t="str">
        <f t="shared" ca="1" si="2"/>
        <v>Other | 100%</v>
      </c>
      <c r="U8" s="296" t="str">
        <f t="shared" ca="1" si="2"/>
        <v>Other | 100%</v>
      </c>
      <c r="V8" s="296" t="str">
        <f t="shared" ca="1" si="2"/>
        <v>Other | 100%</v>
      </c>
      <c r="W8" s="296" t="str">
        <f t="shared" ca="1" si="2"/>
        <v>Other | 100%</v>
      </c>
      <c r="X8" s="296" t="str">
        <f t="shared" ca="1" si="2"/>
        <v>Other | 100%</v>
      </c>
      <c r="Y8" s="296" t="str">
        <f t="shared" ca="1" si="2"/>
        <v>Other | 100%</v>
      </c>
      <c r="Z8" s="296" t="str">
        <f t="shared" ca="1" si="2"/>
        <v>Other | 100%</v>
      </c>
      <c r="AA8" s="296" t="str">
        <f t="shared" ref="AA8:AK10" ca="1" si="3">IFERROR(INDEX($F$52:$F$77,MATCH($B8,AA$52:AA$77,0),0)&amp;" | "&amp;TEXT(INDEX(AA$23:AA$48,MATCH($B8,AA$52:AA$77,0),0)/$F$49,"0%"),"")</f>
        <v>Other | 100%</v>
      </c>
      <c r="AB8" s="296" t="str">
        <f t="shared" ca="1" si="3"/>
        <v>Other | 100%</v>
      </c>
      <c r="AC8" s="296" t="str">
        <f t="shared" ca="1" si="3"/>
        <v>Other | 100%</v>
      </c>
      <c r="AD8" s="296" t="str">
        <f t="shared" ca="1" si="3"/>
        <v>Other | 100%</v>
      </c>
      <c r="AE8" s="296" t="str">
        <f t="shared" ca="1" si="3"/>
        <v>Other | 100%</v>
      </c>
      <c r="AF8" s="296" t="str">
        <f t="shared" ca="1" si="3"/>
        <v>Other | 100%</v>
      </c>
      <c r="AG8" s="296" t="str">
        <f t="shared" ca="1" si="3"/>
        <v>Other | 100%</v>
      </c>
      <c r="AH8" s="296" t="str">
        <f t="shared" ca="1" si="3"/>
        <v>Other | 100%</v>
      </c>
      <c r="AI8" s="296" t="str">
        <f t="shared" ca="1" si="3"/>
        <v>Other | 100%</v>
      </c>
      <c r="AJ8" s="296" t="str">
        <f t="shared" ca="1" si="3"/>
        <v>Other | 100%</v>
      </c>
      <c r="AK8" s="296" t="str">
        <f t="shared" ca="1" si="3"/>
        <v>Other | 100%</v>
      </c>
      <c r="AL8" s="68"/>
      <c r="AM8" s="68"/>
      <c r="AN8" s="68"/>
      <c r="AO8" s="68"/>
      <c r="AP8" s="68"/>
      <c r="AQ8" s="68"/>
      <c r="AR8" s="68"/>
      <c r="AS8" s="68"/>
      <c r="AT8" s="68"/>
      <c r="AU8" s="68"/>
      <c r="AV8" s="68"/>
      <c r="AW8" s="68"/>
      <c r="AX8" s="68"/>
    </row>
    <row r="9" spans="1:50" s="2" customFormat="1" ht="20.100000000000001" customHeight="1" x14ac:dyDescent="0.25">
      <c r="A9" s="53"/>
      <c r="B9" s="145">
        <v>2</v>
      </c>
      <c r="C9" s="447"/>
      <c r="D9" s="447"/>
      <c r="E9" s="447"/>
      <c r="F9" s="447"/>
      <c r="G9" s="296" t="str">
        <f t="shared" ca="1" si="1"/>
        <v>0 - 0 | 0%</v>
      </c>
      <c r="H9" s="296" t="str">
        <f t="shared" ca="1" si="1"/>
        <v>0 - 0 | 0%</v>
      </c>
      <c r="I9" s="296" t="str">
        <f t="shared" ca="1" si="1"/>
        <v>0 - 0 | 0%</v>
      </c>
      <c r="J9" s="296" t="str">
        <f t="shared" ca="1" si="1"/>
        <v>0 - 0 | 0%</v>
      </c>
      <c r="K9" s="296" t="str">
        <f t="shared" ca="1" si="1"/>
        <v>0 - 0 | 0%</v>
      </c>
      <c r="L9" s="296" t="str">
        <f t="shared" ca="1" si="1"/>
        <v>0 - 0 | 0%</v>
      </c>
      <c r="M9" s="296" t="str">
        <f t="shared" ca="1" si="1"/>
        <v>0 - 0 | 0%</v>
      </c>
      <c r="N9" s="296" t="str">
        <f t="shared" ca="1" si="1"/>
        <v>0 - 0 | 0%</v>
      </c>
      <c r="O9" s="296" t="str">
        <f t="shared" ca="1" si="1"/>
        <v>0 - 0 | 0%</v>
      </c>
      <c r="P9" s="296" t="str">
        <f t="shared" ca="1" si="1"/>
        <v>0 - 0 | 0%</v>
      </c>
      <c r="Q9" s="296" t="str">
        <f t="shared" ca="1" si="2"/>
        <v>0 - 0 | 0%</v>
      </c>
      <c r="R9" s="296" t="str">
        <f t="shared" ca="1" si="2"/>
        <v>0 - 0 | 0%</v>
      </c>
      <c r="S9" s="296" t="str">
        <f t="shared" ca="1" si="2"/>
        <v>0 - 0 | 0%</v>
      </c>
      <c r="T9" s="296" t="str">
        <f t="shared" ca="1" si="2"/>
        <v>0 - 0 | 0%</v>
      </c>
      <c r="U9" s="296" t="str">
        <f t="shared" ca="1" si="2"/>
        <v>0 - 0 | 0%</v>
      </c>
      <c r="V9" s="296" t="str">
        <f t="shared" ca="1" si="2"/>
        <v>0 - 0 | 0%</v>
      </c>
      <c r="W9" s="296" t="str">
        <f t="shared" ca="1" si="2"/>
        <v>0 - 0 | 0%</v>
      </c>
      <c r="X9" s="296" t="str">
        <f t="shared" ca="1" si="2"/>
        <v>0 - 0 | 0%</v>
      </c>
      <c r="Y9" s="296" t="str">
        <f t="shared" ca="1" si="2"/>
        <v>0 - 0 | 0%</v>
      </c>
      <c r="Z9" s="296" t="str">
        <f t="shared" ca="1" si="2"/>
        <v>0 - 0 | 0%</v>
      </c>
      <c r="AA9" s="296" t="str">
        <f t="shared" ca="1" si="3"/>
        <v>0 - 0 | 0%</v>
      </c>
      <c r="AB9" s="296" t="str">
        <f t="shared" ca="1" si="3"/>
        <v>0 - 0 | 0%</v>
      </c>
      <c r="AC9" s="296" t="str">
        <f t="shared" ca="1" si="3"/>
        <v>0 - 0 | 0%</v>
      </c>
      <c r="AD9" s="296" t="str">
        <f t="shared" ca="1" si="3"/>
        <v>0 - 0 | 0%</v>
      </c>
      <c r="AE9" s="296" t="str">
        <f t="shared" ca="1" si="3"/>
        <v>0 - 0 | 0%</v>
      </c>
      <c r="AF9" s="296" t="str">
        <f t="shared" ca="1" si="3"/>
        <v>0 - 0 | 0%</v>
      </c>
      <c r="AG9" s="296" t="str">
        <f t="shared" ca="1" si="3"/>
        <v>0 - 0 | 0%</v>
      </c>
      <c r="AH9" s="296" t="str">
        <f t="shared" ca="1" si="3"/>
        <v>0 - 0 | 0%</v>
      </c>
      <c r="AI9" s="296" t="str">
        <f t="shared" ca="1" si="3"/>
        <v>0 - 0 | 0%</v>
      </c>
      <c r="AJ9" s="296" t="str">
        <f t="shared" ca="1" si="3"/>
        <v>0 - 0 | 0%</v>
      </c>
      <c r="AK9" s="296" t="str">
        <f t="shared" ca="1" si="3"/>
        <v>0 - 0 | 0%</v>
      </c>
      <c r="AL9" s="68"/>
      <c r="AM9" s="68"/>
      <c r="AN9" s="68"/>
      <c r="AO9" s="68"/>
      <c r="AP9" s="68"/>
      <c r="AQ9" s="68"/>
      <c r="AR9" s="68"/>
      <c r="AS9" s="68"/>
      <c r="AT9" s="68"/>
      <c r="AU9" s="68"/>
      <c r="AV9" s="68"/>
      <c r="AW9" s="68"/>
      <c r="AX9" s="68"/>
    </row>
    <row r="10" spans="1:50" s="2" customFormat="1" ht="20.100000000000001" customHeight="1" x14ac:dyDescent="0.25">
      <c r="A10" s="53"/>
      <c r="B10" s="145">
        <v>3</v>
      </c>
      <c r="C10" s="447"/>
      <c r="D10" s="447"/>
      <c r="E10" s="447"/>
      <c r="F10" s="447"/>
      <c r="G10" s="296" t="str">
        <f t="shared" ca="1" si="1"/>
        <v>1 - 0 | 0%</v>
      </c>
      <c r="H10" s="296" t="str">
        <f t="shared" ca="1" si="1"/>
        <v>1 - 0 | 0%</v>
      </c>
      <c r="I10" s="296" t="str">
        <f t="shared" ca="1" si="1"/>
        <v>1 - 0 | 0%</v>
      </c>
      <c r="J10" s="296" t="str">
        <f t="shared" ca="1" si="1"/>
        <v>1 - 0 | 0%</v>
      </c>
      <c r="K10" s="296" t="str">
        <f t="shared" ca="1" si="1"/>
        <v>1 - 0 | 0%</v>
      </c>
      <c r="L10" s="296" t="str">
        <f t="shared" ca="1" si="1"/>
        <v>1 - 0 | 0%</v>
      </c>
      <c r="M10" s="296" t="str">
        <f t="shared" ca="1" si="1"/>
        <v>1 - 0 | 0%</v>
      </c>
      <c r="N10" s="296" t="str">
        <f t="shared" ca="1" si="1"/>
        <v>1 - 0 | 0%</v>
      </c>
      <c r="O10" s="296" t="str">
        <f t="shared" ca="1" si="1"/>
        <v>1 - 0 | 0%</v>
      </c>
      <c r="P10" s="296" t="str">
        <f t="shared" ca="1" si="1"/>
        <v>1 - 0 | 0%</v>
      </c>
      <c r="Q10" s="296" t="str">
        <f t="shared" ca="1" si="2"/>
        <v>1 - 0 | 0%</v>
      </c>
      <c r="R10" s="296" t="str">
        <f t="shared" ca="1" si="2"/>
        <v>1 - 0 | 0%</v>
      </c>
      <c r="S10" s="296" t="str">
        <f t="shared" ca="1" si="2"/>
        <v>1 - 0 | 0%</v>
      </c>
      <c r="T10" s="296" t="str">
        <f t="shared" ca="1" si="2"/>
        <v>1 - 0 | 0%</v>
      </c>
      <c r="U10" s="296" t="str">
        <f t="shared" ca="1" si="2"/>
        <v>1 - 0 | 0%</v>
      </c>
      <c r="V10" s="296" t="str">
        <f t="shared" ca="1" si="2"/>
        <v>1 - 0 | 0%</v>
      </c>
      <c r="W10" s="296" t="str">
        <f t="shared" ca="1" si="2"/>
        <v>1 - 0 | 0%</v>
      </c>
      <c r="X10" s="296" t="str">
        <f t="shared" ca="1" si="2"/>
        <v>1 - 0 | 0%</v>
      </c>
      <c r="Y10" s="296" t="str">
        <f t="shared" ca="1" si="2"/>
        <v>1 - 0 | 0%</v>
      </c>
      <c r="Z10" s="296" t="str">
        <f t="shared" ca="1" si="2"/>
        <v>1 - 0 | 0%</v>
      </c>
      <c r="AA10" s="296" t="str">
        <f t="shared" ca="1" si="3"/>
        <v>1 - 0 | 0%</v>
      </c>
      <c r="AB10" s="296" t="str">
        <f t="shared" ca="1" si="3"/>
        <v>1 - 0 | 0%</v>
      </c>
      <c r="AC10" s="296" t="str">
        <f t="shared" ca="1" si="3"/>
        <v>1 - 0 | 0%</v>
      </c>
      <c r="AD10" s="296" t="str">
        <f t="shared" ca="1" si="3"/>
        <v>1 - 0 | 0%</v>
      </c>
      <c r="AE10" s="296" t="str">
        <f t="shared" ca="1" si="3"/>
        <v>1 - 0 | 0%</v>
      </c>
      <c r="AF10" s="296" t="str">
        <f t="shared" ca="1" si="3"/>
        <v>1 - 0 | 0%</v>
      </c>
      <c r="AG10" s="296" t="str">
        <f t="shared" ca="1" si="3"/>
        <v>1 - 0 | 0%</v>
      </c>
      <c r="AH10" s="296" t="str">
        <f t="shared" ca="1" si="3"/>
        <v>1 - 0 | 0%</v>
      </c>
      <c r="AI10" s="296" t="str">
        <f t="shared" ca="1" si="3"/>
        <v>1 - 0 | 0%</v>
      </c>
      <c r="AJ10" s="296" t="str">
        <f t="shared" ca="1" si="3"/>
        <v>1 - 0 | 0%</v>
      </c>
      <c r="AK10" s="296" t="str">
        <f t="shared" ca="1" si="3"/>
        <v>1 - 0 | 0%</v>
      </c>
      <c r="AL10" s="68"/>
      <c r="AM10" s="68"/>
      <c r="AN10" s="68"/>
      <c r="AO10" s="68"/>
      <c r="AP10" s="68"/>
      <c r="AQ10" s="68"/>
      <c r="AR10" s="68"/>
      <c r="AS10" s="68"/>
      <c r="AT10" s="68"/>
      <c r="AU10" s="68"/>
      <c r="AV10" s="68"/>
      <c r="AW10" s="68"/>
      <c r="AX10" s="68"/>
    </row>
    <row r="11" spans="1:50" ht="15" customHeight="1" x14ac:dyDescent="0.25">
      <c r="A11" s="78">
        <v>0</v>
      </c>
      <c r="B11" s="196">
        <v>1</v>
      </c>
      <c r="C11" s="200" t="str">
        <f>IF('Participant Setup'!C6&lt;&gt;"",'Participant Setup'!C6,"")</f>
        <v>Player 1</v>
      </c>
      <c r="D11" s="194">
        <f t="shared" ref="D11:D20" ca="1" si="4">IFERROR(E11+F11,"")</f>
        <v>0</v>
      </c>
      <c r="E11" s="196">
        <f ca="1">IF($C11&lt;&gt;"",OFFSET('Game Board'!$M$7,G$4-1,$A11),0)</f>
        <v>0</v>
      </c>
      <c r="F11" s="196">
        <f ca="1">IF($C11&lt;&gt;"",OFFSET('Game Board'!$M$54,G$4-1,$A11),0)</f>
        <v>0</v>
      </c>
      <c r="G11" s="195" t="str">
        <f ca="1">IF($C11&lt;&gt;"",OFFSET('Game Board'!$O$8,G$4-1,$A11)&amp;" - "&amp;OFFSET('Game Board'!$P$8,G$4-1,$A11),"")</f>
        <v xml:space="preserve"> - </v>
      </c>
      <c r="H11" s="195" t="str">
        <f ca="1">IF($C11&lt;&gt;"",OFFSET('Game Board'!$O$8,H$4-1,$A11)&amp;" - "&amp;OFFSET('Game Board'!$P$8,H$4-1,$A11),"")</f>
        <v xml:space="preserve"> - </v>
      </c>
      <c r="I11" s="195" t="str">
        <f ca="1">IF($C11&lt;&gt;"",OFFSET('Game Board'!$O$8,I$4-1,$A11)&amp;" - "&amp;OFFSET('Game Board'!$P$8,I$4-1,$A11),"")</f>
        <v xml:space="preserve"> - </v>
      </c>
      <c r="J11" s="195" t="str">
        <f ca="1">IF($C11&lt;&gt;"",OFFSET('Game Board'!$O$8,J$4-1,$A11)&amp;" - "&amp;OFFSET('Game Board'!$P$8,J$4-1,$A11),"")</f>
        <v xml:space="preserve"> - </v>
      </c>
      <c r="K11" s="195" t="str">
        <f ca="1">IF($C11&lt;&gt;"",OFFSET('Game Board'!$O$8,K$4-1,$A11)&amp;" - "&amp;OFFSET('Game Board'!$P$8,K$4-1,$A11),"")</f>
        <v xml:space="preserve"> - </v>
      </c>
      <c r="L11" s="195" t="str">
        <f ca="1">IF($C11&lt;&gt;"",OFFSET('Game Board'!$O$8,L$4-1,$A11)&amp;" - "&amp;OFFSET('Game Board'!$P$8,L$4-1,$A11),"")</f>
        <v xml:space="preserve"> - </v>
      </c>
      <c r="M11" s="195" t="str">
        <f ca="1">IF($C11&lt;&gt;"",OFFSET('Game Board'!$O$8,M$4-1,$A11)&amp;" - "&amp;OFFSET('Game Board'!$P$8,M$4-1,$A11),"")</f>
        <v xml:space="preserve"> - </v>
      </c>
      <c r="N11" s="195" t="str">
        <f ca="1">IF($C11&lt;&gt;"",OFFSET('Game Board'!$O$8,N$4-1,$A11)&amp;" - "&amp;OFFSET('Game Board'!$P$8,N$4-1,$A11),"")</f>
        <v xml:space="preserve"> - </v>
      </c>
      <c r="O11" s="195" t="str">
        <f ca="1">IF($C11&lt;&gt;"",OFFSET('Game Board'!$O$8,O$4-1,$A11)&amp;" - "&amp;OFFSET('Game Board'!$P$8,O$4-1,$A11),"")</f>
        <v xml:space="preserve"> - </v>
      </c>
      <c r="P11" s="195" t="str">
        <f ca="1">IF($C11&lt;&gt;"",OFFSET('Game Board'!$O$8,P$4-1,$A11)&amp;" - "&amp;OFFSET('Game Board'!$P$8,P$4-1,$A11),"")</f>
        <v xml:space="preserve"> - </v>
      </c>
      <c r="Q11" s="195" t="str">
        <f ca="1">IF($C11&lt;&gt;"",OFFSET('Game Board'!$O$8,Q$4-1,$A11)&amp;" - "&amp;OFFSET('Game Board'!$P$8,Q$4-1,$A11),"")</f>
        <v xml:space="preserve"> - </v>
      </c>
      <c r="R11" s="195" t="str">
        <f ca="1">IF($C11&lt;&gt;"",OFFSET('Game Board'!$O$8,R$4-1,$A11)&amp;" - "&amp;OFFSET('Game Board'!$P$8,R$4-1,$A11),"")</f>
        <v xml:space="preserve"> - </v>
      </c>
      <c r="S11" s="195" t="str">
        <f ca="1">IF($C11&lt;&gt;"",OFFSET('Game Board'!$O$8,S$4-1,$A11)&amp;" - "&amp;OFFSET('Game Board'!$P$8,S$4-1,$A11),"")</f>
        <v xml:space="preserve"> - </v>
      </c>
      <c r="T11" s="195" t="str">
        <f ca="1">IF($C11&lt;&gt;"",OFFSET('Game Board'!$O$8,T$4-1,$A11)&amp;" - "&amp;OFFSET('Game Board'!$P$8,T$4-1,$A11),"")</f>
        <v xml:space="preserve"> - </v>
      </c>
      <c r="U11" s="195" t="str">
        <f ca="1">IF($C11&lt;&gt;"",OFFSET('Game Board'!$O$8,U$4-1,$A11)&amp;" - "&amp;OFFSET('Game Board'!$P$8,U$4-1,$A11),"")</f>
        <v xml:space="preserve"> - </v>
      </c>
      <c r="V11" s="195" t="str">
        <f ca="1">IF($C11&lt;&gt;"",OFFSET('Game Board'!$O$8,V$4-1,$A11)&amp;" - "&amp;OFFSET('Game Board'!$P$8,V$4-1,$A11),"")</f>
        <v xml:space="preserve"> - </v>
      </c>
      <c r="W11" s="195" t="str">
        <f ca="1">IF($C11&lt;&gt;"",OFFSET('Game Board'!$O$8,W$4-1,$A11)&amp;" - "&amp;OFFSET('Game Board'!$P$8,W$4-1,$A11),"")</f>
        <v xml:space="preserve"> - </v>
      </c>
      <c r="X11" s="195" t="str">
        <f ca="1">IF($C11&lt;&gt;"",OFFSET('Game Board'!$O$8,X$4-1,$A11)&amp;" - "&amp;OFFSET('Game Board'!$P$8,X$4-1,$A11),"")</f>
        <v xml:space="preserve"> - </v>
      </c>
      <c r="Y11" s="195" t="str">
        <f ca="1">IF($C11&lt;&gt;"",OFFSET('Game Board'!$O$8,Y$4-1,$A11)&amp;" - "&amp;OFFSET('Game Board'!$P$8,Y$4-1,$A11),"")</f>
        <v xml:space="preserve"> - </v>
      </c>
      <c r="Z11" s="195" t="str">
        <f ca="1">IF($C11&lt;&gt;"",OFFSET('Game Board'!$O$8,Z$4-1,$A11)&amp;" - "&amp;OFFSET('Game Board'!$P$8,Z$4-1,$A11),"")</f>
        <v xml:space="preserve"> - </v>
      </c>
      <c r="AA11" s="195" t="str">
        <f ca="1">IF($C11&lt;&gt;"",OFFSET('Game Board'!$O$8,AA$4-1,$A11)&amp;" - "&amp;OFFSET('Game Board'!$P$8,AA$4-1,$A11),"")</f>
        <v xml:space="preserve"> - </v>
      </c>
      <c r="AB11" s="195" t="str">
        <f ca="1">IF($C11&lt;&gt;"",OFFSET('Game Board'!$O$8,AB$4-1,$A11)&amp;" - "&amp;OFFSET('Game Board'!$P$8,AB$4-1,$A11),"")</f>
        <v xml:space="preserve"> - </v>
      </c>
      <c r="AC11" s="195" t="str">
        <f ca="1">IF($C11&lt;&gt;"",OFFSET('Game Board'!$O$8,AC$4-1,$A11)&amp;" - "&amp;OFFSET('Game Board'!$P$8,AC$4-1,$A11),"")</f>
        <v xml:space="preserve"> - </v>
      </c>
      <c r="AD11" s="195" t="str">
        <f ca="1">IF($C11&lt;&gt;"",OFFSET('Game Board'!$O$8,AD$4-1,$A11)&amp;" - "&amp;OFFSET('Game Board'!$P$8,AD$4-1,$A11),"")</f>
        <v xml:space="preserve"> - </v>
      </c>
      <c r="AE11" s="195" t="str">
        <f ca="1">IF($C11&lt;&gt;"",OFFSET('Game Board'!$O$8,AE$4+11,$A11)&amp;" - "&amp;OFFSET('Game Board'!$P$8,AE$4+11,$A11),"")</f>
        <v xml:space="preserve"> - </v>
      </c>
      <c r="AF11" s="195" t="str">
        <f ca="1">IF($C11&lt;&gt;"",OFFSET('Game Board'!$O$8,AF$4+11,$A11)&amp;" - "&amp;OFFSET('Game Board'!$P$8,AF$4+11,$A11),"")</f>
        <v xml:space="preserve"> - </v>
      </c>
      <c r="AG11" s="195" t="str">
        <f ca="1">IF($C11&lt;&gt;"",OFFSET('Game Board'!$O$8,AG$4+11,$A11)&amp;" - "&amp;OFFSET('Game Board'!$P$8,AG$4+11,$A11),"")</f>
        <v xml:space="preserve"> - </v>
      </c>
      <c r="AH11" s="195" t="str">
        <f ca="1">IF($C11&lt;&gt;"",OFFSET('Game Board'!$O$8,AH$4+11,$A11)&amp;" - "&amp;OFFSET('Game Board'!$P$8,AH$4+11,$A11),"")</f>
        <v xml:space="preserve"> - </v>
      </c>
      <c r="AI11" s="195" t="str">
        <f ca="1">IF($C11&lt;&gt;"",OFFSET('Game Board'!$O$8,AI$4+11,$A11)&amp;" - "&amp;OFFSET('Game Board'!$P$8,AI$4+11,$A11),"")</f>
        <v xml:space="preserve"> - </v>
      </c>
      <c r="AJ11" s="195" t="str">
        <f ca="1">IF($C11&lt;&gt;"",OFFSET('Game Board'!$O$8,AJ$4+11,$A11)&amp;" - "&amp;OFFSET('Game Board'!$P$8,AJ$4+11,$A11),"")</f>
        <v xml:space="preserve"> - </v>
      </c>
      <c r="AK11" s="195" t="str">
        <f ca="1">IF($C11&lt;&gt;"",OFFSET('Game Board'!$O$8,AK$4+11,$A11)&amp;" - "&amp;OFFSET('Game Board'!$P$8,AK$4+11,$A11),"")</f>
        <v xml:space="preserve"> - </v>
      </c>
    </row>
    <row r="12" spans="1:50" ht="15" customHeight="1" x14ac:dyDescent="0.25">
      <c r="A12" s="78">
        <f>A11+11</f>
        <v>11</v>
      </c>
      <c r="B12" s="196">
        <v>2</v>
      </c>
      <c r="C12" s="200" t="str">
        <f>IF('Participant Setup'!C7&lt;&gt;"",'Participant Setup'!C7,"")</f>
        <v>Player 2</v>
      </c>
      <c r="D12" s="194">
        <f t="shared" ca="1" si="4"/>
        <v>0</v>
      </c>
      <c r="E12" s="196">
        <f ca="1">IF($C12&lt;&gt;"",OFFSET('Game Board'!$M$7,G$4-1,$A12),0)</f>
        <v>0</v>
      </c>
      <c r="F12" s="196">
        <f ca="1">IF($C12&lt;&gt;"",OFFSET('Game Board'!$M$54,G$4-1,$A12),0)</f>
        <v>0</v>
      </c>
      <c r="G12" s="195" t="str">
        <f ca="1">IF($C12&lt;&gt;"",OFFSET('Game Board'!$O$8,G$4-1,$A12)&amp;" - "&amp;OFFSET('Game Board'!$P$8,G$4-1,$A12),"")</f>
        <v xml:space="preserve"> - </v>
      </c>
      <c r="H12" s="195" t="str">
        <f ca="1">IF($C12&lt;&gt;"",OFFSET('Game Board'!$O$8,H$4-1,$A12)&amp;" - "&amp;OFFSET('Game Board'!$P$8,H$4-1,$A12),"")</f>
        <v xml:space="preserve"> - </v>
      </c>
      <c r="I12" s="195" t="str">
        <f ca="1">IF($C12&lt;&gt;"",OFFSET('Game Board'!$O$8,I$4-1,$A12)&amp;" - "&amp;OFFSET('Game Board'!$P$8,I$4-1,$A12),"")</f>
        <v xml:space="preserve"> - </v>
      </c>
      <c r="J12" s="195" t="str">
        <f ca="1">IF($C12&lt;&gt;"",OFFSET('Game Board'!$O$8,J$4-1,$A12)&amp;" - "&amp;OFFSET('Game Board'!$P$8,J$4-1,$A12),"")</f>
        <v xml:space="preserve"> - </v>
      </c>
      <c r="K12" s="195" t="str">
        <f ca="1">IF($C12&lt;&gt;"",OFFSET('Game Board'!$O$8,K$4-1,$A12)&amp;" - "&amp;OFFSET('Game Board'!$P$8,K$4-1,$A12),"")</f>
        <v xml:space="preserve"> - </v>
      </c>
      <c r="L12" s="195" t="str">
        <f ca="1">IF($C12&lt;&gt;"",OFFSET('Game Board'!$O$8,L$4-1,$A12)&amp;" - "&amp;OFFSET('Game Board'!$P$8,L$4-1,$A12),"")</f>
        <v xml:space="preserve"> - </v>
      </c>
      <c r="M12" s="195" t="str">
        <f ca="1">IF($C12&lt;&gt;"",OFFSET('Game Board'!$O$8,M$4-1,$A12)&amp;" - "&amp;OFFSET('Game Board'!$P$8,M$4-1,$A12),"")</f>
        <v xml:space="preserve"> - </v>
      </c>
      <c r="N12" s="195" t="str">
        <f ca="1">IF($C12&lt;&gt;"",OFFSET('Game Board'!$O$8,N$4-1,$A12)&amp;" - "&amp;OFFSET('Game Board'!$P$8,N$4-1,$A12),"")</f>
        <v xml:space="preserve"> - </v>
      </c>
      <c r="O12" s="195" t="str">
        <f ca="1">IF($C12&lt;&gt;"",OFFSET('Game Board'!$O$8,O$4-1,$A12)&amp;" - "&amp;OFFSET('Game Board'!$P$8,O$4-1,$A12),"")</f>
        <v xml:space="preserve"> - </v>
      </c>
      <c r="P12" s="195" t="str">
        <f ca="1">IF($C12&lt;&gt;"",OFFSET('Game Board'!$O$8,P$4-1,$A12)&amp;" - "&amp;OFFSET('Game Board'!$P$8,P$4-1,$A12),"")</f>
        <v xml:space="preserve"> - </v>
      </c>
      <c r="Q12" s="195" t="str">
        <f ca="1">IF($C12&lt;&gt;"",OFFSET('Game Board'!$O$8,Q$4-1,$A12)&amp;" - "&amp;OFFSET('Game Board'!$P$8,Q$4-1,$A12),"")</f>
        <v xml:space="preserve"> - </v>
      </c>
      <c r="R12" s="195" t="str">
        <f ca="1">IF($C12&lt;&gt;"",OFFSET('Game Board'!$O$8,R$4-1,$A12)&amp;" - "&amp;OFFSET('Game Board'!$P$8,R$4-1,$A12),"")</f>
        <v xml:space="preserve"> - </v>
      </c>
      <c r="S12" s="195" t="str">
        <f ca="1">IF($C12&lt;&gt;"",OFFSET('Game Board'!$O$8,S$4-1,$A12)&amp;" - "&amp;OFFSET('Game Board'!$P$8,S$4-1,$A12),"")</f>
        <v xml:space="preserve"> - </v>
      </c>
      <c r="T12" s="195" t="str">
        <f ca="1">IF($C12&lt;&gt;"",OFFSET('Game Board'!$O$8,T$4-1,$A12)&amp;" - "&amp;OFFSET('Game Board'!$P$8,T$4-1,$A12),"")</f>
        <v xml:space="preserve"> - </v>
      </c>
      <c r="U12" s="195" t="str">
        <f ca="1">IF($C12&lt;&gt;"",OFFSET('Game Board'!$O$8,U$4-1,$A12)&amp;" - "&amp;OFFSET('Game Board'!$P$8,U$4-1,$A12),"")</f>
        <v xml:space="preserve"> - </v>
      </c>
      <c r="V12" s="195" t="str">
        <f ca="1">IF($C12&lt;&gt;"",OFFSET('Game Board'!$O$8,V$4-1,$A12)&amp;" - "&amp;OFFSET('Game Board'!$P$8,V$4-1,$A12),"")</f>
        <v xml:space="preserve"> - </v>
      </c>
      <c r="W12" s="195" t="str">
        <f ca="1">IF($C12&lt;&gt;"",OFFSET('Game Board'!$O$8,W$4-1,$A12)&amp;" - "&amp;OFFSET('Game Board'!$P$8,W$4-1,$A12),"")</f>
        <v xml:space="preserve"> - </v>
      </c>
      <c r="X12" s="195" t="str">
        <f ca="1">IF($C12&lt;&gt;"",OFFSET('Game Board'!$O$8,X$4-1,$A12)&amp;" - "&amp;OFFSET('Game Board'!$P$8,X$4-1,$A12),"")</f>
        <v xml:space="preserve"> - </v>
      </c>
      <c r="Y12" s="195" t="str">
        <f ca="1">IF($C12&lt;&gt;"",OFFSET('Game Board'!$O$8,Y$4-1,$A12)&amp;" - "&amp;OFFSET('Game Board'!$P$8,Y$4-1,$A12),"")</f>
        <v xml:space="preserve"> - </v>
      </c>
      <c r="Z12" s="195" t="str">
        <f ca="1">IF($C12&lt;&gt;"",OFFSET('Game Board'!$O$8,Z$4-1,$A12)&amp;" - "&amp;OFFSET('Game Board'!$P$8,Z$4-1,$A12),"")</f>
        <v xml:space="preserve"> - </v>
      </c>
      <c r="AA12" s="195" t="str">
        <f ca="1">IF($C12&lt;&gt;"",OFFSET('Game Board'!$O$8,AA$4-1,$A12)&amp;" - "&amp;OFFSET('Game Board'!$P$8,AA$4-1,$A12),"")</f>
        <v xml:space="preserve"> - </v>
      </c>
      <c r="AB12" s="195" t="str">
        <f ca="1">IF($C12&lt;&gt;"",OFFSET('Game Board'!$O$8,AB$4-1,$A12)&amp;" - "&amp;OFFSET('Game Board'!$P$8,AB$4-1,$A12),"")</f>
        <v xml:space="preserve"> - </v>
      </c>
      <c r="AC12" s="195" t="str">
        <f ca="1">IF($C12&lt;&gt;"",OFFSET('Game Board'!$O$8,AC$4-1,$A12)&amp;" - "&amp;OFFSET('Game Board'!$P$8,AC$4-1,$A12),"")</f>
        <v xml:space="preserve"> - </v>
      </c>
      <c r="AD12" s="195" t="str">
        <f ca="1">IF($C12&lt;&gt;"",OFFSET('Game Board'!$O$8,AD$4-1,$A12)&amp;" - "&amp;OFFSET('Game Board'!$P$8,AD$4-1,$A12),"")</f>
        <v xml:space="preserve"> - </v>
      </c>
      <c r="AE12" s="195" t="str">
        <f ca="1">IF($C12&lt;&gt;"",OFFSET('Game Board'!$O$8,AE$4+11,$A12)&amp;" - "&amp;OFFSET('Game Board'!$P$8,AE$4+11,$A12),"")</f>
        <v xml:space="preserve"> - </v>
      </c>
      <c r="AF12" s="195" t="str">
        <f ca="1">IF($C12&lt;&gt;"",OFFSET('Game Board'!$O$8,AF$4+11,$A12)&amp;" - "&amp;OFFSET('Game Board'!$P$8,AF$4+11,$A12),"")</f>
        <v xml:space="preserve"> - </v>
      </c>
      <c r="AG12" s="195" t="str">
        <f ca="1">IF($C12&lt;&gt;"",OFFSET('Game Board'!$O$8,AG$4+11,$A12)&amp;" - "&amp;OFFSET('Game Board'!$P$8,AG$4+11,$A12),"")</f>
        <v xml:space="preserve"> - </v>
      </c>
      <c r="AH12" s="195" t="str">
        <f ca="1">IF($C12&lt;&gt;"",OFFSET('Game Board'!$O$8,AH$4+11,$A12)&amp;" - "&amp;OFFSET('Game Board'!$P$8,AH$4+11,$A12),"")</f>
        <v xml:space="preserve"> - </v>
      </c>
      <c r="AI12" s="195" t="str">
        <f ca="1">IF($C12&lt;&gt;"",OFFSET('Game Board'!$O$8,AI$4+11,$A12)&amp;" - "&amp;OFFSET('Game Board'!$P$8,AI$4+11,$A12),"")</f>
        <v xml:space="preserve"> - </v>
      </c>
      <c r="AJ12" s="195" t="str">
        <f ca="1">IF($C12&lt;&gt;"",OFFSET('Game Board'!$O$8,AJ$4+11,$A12)&amp;" - "&amp;OFFSET('Game Board'!$P$8,AJ$4+11,$A12),"")</f>
        <v xml:space="preserve"> - </v>
      </c>
      <c r="AK12" s="195" t="str">
        <f ca="1">IF($C12&lt;&gt;"",OFFSET('Game Board'!$O$8,AK$4+11,$A12)&amp;" - "&amp;OFFSET('Game Board'!$P$8,AK$4+11,$A12),"")</f>
        <v xml:space="preserve"> - </v>
      </c>
    </row>
    <row r="13" spans="1:50" ht="15" customHeight="1" x14ac:dyDescent="0.25">
      <c r="A13" s="78">
        <f t="shared" ref="A13:A20" si="5">A12+11</f>
        <v>22</v>
      </c>
      <c r="B13" s="196">
        <v>3</v>
      </c>
      <c r="C13" s="200" t="str">
        <f>IF('Participant Setup'!C8&lt;&gt;"",'Participant Setup'!C8,"")</f>
        <v>Player 3</v>
      </c>
      <c r="D13" s="194">
        <f t="shared" ca="1" si="4"/>
        <v>0</v>
      </c>
      <c r="E13" s="196">
        <f ca="1">IF($C13&lt;&gt;"",OFFSET('Game Board'!$M$7,G$4-1,$A13),0)</f>
        <v>0</v>
      </c>
      <c r="F13" s="196">
        <f ca="1">IF($C13&lt;&gt;"",OFFSET('Game Board'!$M$54,G$4-1,$A13),0)</f>
        <v>0</v>
      </c>
      <c r="G13" s="195" t="str">
        <f ca="1">IF($C13&lt;&gt;"",OFFSET('Game Board'!$O$8,G$4-1,$A13)&amp;" - "&amp;OFFSET('Game Board'!$P$8,G$4-1,$A13),"")</f>
        <v xml:space="preserve"> - </v>
      </c>
      <c r="H13" s="195" t="str">
        <f ca="1">IF($C13&lt;&gt;"",OFFSET('Game Board'!$O$8,H$4-1,$A13)&amp;" - "&amp;OFFSET('Game Board'!$P$8,H$4-1,$A13),"")</f>
        <v xml:space="preserve"> - </v>
      </c>
      <c r="I13" s="195" t="str">
        <f ca="1">IF($C13&lt;&gt;"",OFFSET('Game Board'!$O$8,I$4-1,$A13)&amp;" - "&amp;OFFSET('Game Board'!$P$8,I$4-1,$A13),"")</f>
        <v xml:space="preserve"> - </v>
      </c>
      <c r="J13" s="195" t="str">
        <f ca="1">IF($C13&lt;&gt;"",OFFSET('Game Board'!$O$8,J$4-1,$A13)&amp;" - "&amp;OFFSET('Game Board'!$P$8,J$4-1,$A13),"")</f>
        <v xml:space="preserve"> - </v>
      </c>
      <c r="K13" s="195" t="str">
        <f ca="1">IF($C13&lt;&gt;"",OFFSET('Game Board'!$O$8,K$4-1,$A13)&amp;" - "&amp;OFFSET('Game Board'!$P$8,K$4-1,$A13),"")</f>
        <v xml:space="preserve"> - </v>
      </c>
      <c r="L13" s="195" t="str">
        <f ca="1">IF($C13&lt;&gt;"",OFFSET('Game Board'!$O$8,L$4-1,$A13)&amp;" - "&amp;OFFSET('Game Board'!$P$8,L$4-1,$A13),"")</f>
        <v xml:space="preserve"> - </v>
      </c>
      <c r="M13" s="195" t="str">
        <f ca="1">IF($C13&lt;&gt;"",OFFSET('Game Board'!$O$8,M$4-1,$A13)&amp;" - "&amp;OFFSET('Game Board'!$P$8,M$4-1,$A13),"")</f>
        <v xml:space="preserve"> - </v>
      </c>
      <c r="N13" s="195" t="str">
        <f ca="1">IF($C13&lt;&gt;"",OFFSET('Game Board'!$O$8,N$4-1,$A13)&amp;" - "&amp;OFFSET('Game Board'!$P$8,N$4-1,$A13),"")</f>
        <v xml:space="preserve"> - </v>
      </c>
      <c r="O13" s="195" t="str">
        <f ca="1">IF($C13&lt;&gt;"",OFFSET('Game Board'!$O$8,O$4-1,$A13)&amp;" - "&amp;OFFSET('Game Board'!$P$8,O$4-1,$A13),"")</f>
        <v xml:space="preserve"> - </v>
      </c>
      <c r="P13" s="195" t="str">
        <f ca="1">IF($C13&lt;&gt;"",OFFSET('Game Board'!$O$8,P$4-1,$A13)&amp;" - "&amp;OFFSET('Game Board'!$P$8,P$4-1,$A13),"")</f>
        <v xml:space="preserve"> - </v>
      </c>
      <c r="Q13" s="195" t="str">
        <f ca="1">IF($C13&lt;&gt;"",OFFSET('Game Board'!$O$8,Q$4-1,$A13)&amp;" - "&amp;OFFSET('Game Board'!$P$8,Q$4-1,$A13),"")</f>
        <v xml:space="preserve"> - </v>
      </c>
      <c r="R13" s="195" t="str">
        <f ca="1">IF($C13&lt;&gt;"",OFFSET('Game Board'!$O$8,R$4-1,$A13)&amp;" - "&amp;OFFSET('Game Board'!$P$8,R$4-1,$A13),"")</f>
        <v xml:space="preserve"> - </v>
      </c>
      <c r="S13" s="195" t="str">
        <f ca="1">IF($C13&lt;&gt;"",OFFSET('Game Board'!$O$8,S$4-1,$A13)&amp;" - "&amp;OFFSET('Game Board'!$P$8,S$4-1,$A13),"")</f>
        <v xml:space="preserve"> - </v>
      </c>
      <c r="T13" s="195" t="str">
        <f ca="1">IF($C13&lt;&gt;"",OFFSET('Game Board'!$O$8,T$4-1,$A13)&amp;" - "&amp;OFFSET('Game Board'!$P$8,T$4-1,$A13),"")</f>
        <v xml:space="preserve"> - </v>
      </c>
      <c r="U13" s="195" t="str">
        <f ca="1">IF($C13&lt;&gt;"",OFFSET('Game Board'!$O$8,U$4-1,$A13)&amp;" - "&amp;OFFSET('Game Board'!$P$8,U$4-1,$A13),"")</f>
        <v xml:space="preserve"> - </v>
      </c>
      <c r="V13" s="195" t="str">
        <f ca="1">IF($C13&lt;&gt;"",OFFSET('Game Board'!$O$8,V$4-1,$A13)&amp;" - "&amp;OFFSET('Game Board'!$P$8,V$4-1,$A13),"")</f>
        <v xml:space="preserve"> - </v>
      </c>
      <c r="W13" s="195" t="str">
        <f ca="1">IF($C13&lt;&gt;"",OFFSET('Game Board'!$O$8,W$4-1,$A13)&amp;" - "&amp;OFFSET('Game Board'!$P$8,W$4-1,$A13),"")</f>
        <v xml:space="preserve"> - </v>
      </c>
      <c r="X13" s="195" t="str">
        <f ca="1">IF($C13&lt;&gt;"",OFFSET('Game Board'!$O$8,X$4-1,$A13)&amp;" - "&amp;OFFSET('Game Board'!$P$8,X$4-1,$A13),"")</f>
        <v xml:space="preserve"> - </v>
      </c>
      <c r="Y13" s="195" t="str">
        <f ca="1">IF($C13&lt;&gt;"",OFFSET('Game Board'!$O$8,Y$4-1,$A13)&amp;" - "&amp;OFFSET('Game Board'!$P$8,Y$4-1,$A13),"")</f>
        <v xml:space="preserve"> - </v>
      </c>
      <c r="Z13" s="195" t="str">
        <f ca="1">IF($C13&lt;&gt;"",OFFSET('Game Board'!$O$8,Z$4-1,$A13)&amp;" - "&amp;OFFSET('Game Board'!$P$8,Z$4-1,$A13),"")</f>
        <v xml:space="preserve"> - </v>
      </c>
      <c r="AA13" s="195" t="str">
        <f ca="1">IF($C13&lt;&gt;"",OFFSET('Game Board'!$O$8,AA$4-1,$A13)&amp;" - "&amp;OFFSET('Game Board'!$P$8,AA$4-1,$A13),"")</f>
        <v xml:space="preserve"> - </v>
      </c>
      <c r="AB13" s="195" t="str">
        <f ca="1">IF($C13&lt;&gt;"",OFFSET('Game Board'!$O$8,AB$4-1,$A13)&amp;" - "&amp;OFFSET('Game Board'!$P$8,AB$4-1,$A13),"")</f>
        <v xml:space="preserve"> - </v>
      </c>
      <c r="AC13" s="195" t="str">
        <f ca="1">IF($C13&lt;&gt;"",OFFSET('Game Board'!$O$8,AC$4-1,$A13)&amp;" - "&amp;OFFSET('Game Board'!$P$8,AC$4-1,$A13),"")</f>
        <v xml:space="preserve"> - </v>
      </c>
      <c r="AD13" s="195" t="str">
        <f ca="1">IF($C13&lt;&gt;"",OFFSET('Game Board'!$O$8,AD$4-1,$A13)&amp;" - "&amp;OFFSET('Game Board'!$P$8,AD$4-1,$A13),"")</f>
        <v xml:space="preserve"> - </v>
      </c>
      <c r="AE13" s="195" t="str">
        <f ca="1">IF($C13&lt;&gt;"",OFFSET('Game Board'!$O$8,AE$4+11,$A13)&amp;" - "&amp;OFFSET('Game Board'!$P$8,AE$4+11,$A13),"")</f>
        <v xml:space="preserve"> - </v>
      </c>
      <c r="AF13" s="195" t="str">
        <f ca="1">IF($C13&lt;&gt;"",OFFSET('Game Board'!$O$8,AF$4+11,$A13)&amp;" - "&amp;OFFSET('Game Board'!$P$8,AF$4+11,$A13),"")</f>
        <v xml:space="preserve"> - </v>
      </c>
      <c r="AG13" s="195" t="str">
        <f ca="1">IF($C13&lt;&gt;"",OFFSET('Game Board'!$O$8,AG$4+11,$A13)&amp;" - "&amp;OFFSET('Game Board'!$P$8,AG$4+11,$A13),"")</f>
        <v xml:space="preserve"> - </v>
      </c>
      <c r="AH13" s="195" t="str">
        <f ca="1">IF($C13&lt;&gt;"",OFFSET('Game Board'!$O$8,AH$4+11,$A13)&amp;" - "&amp;OFFSET('Game Board'!$P$8,AH$4+11,$A13),"")</f>
        <v xml:space="preserve"> - </v>
      </c>
      <c r="AI13" s="195" t="str">
        <f ca="1">IF($C13&lt;&gt;"",OFFSET('Game Board'!$O$8,AI$4+11,$A13)&amp;" - "&amp;OFFSET('Game Board'!$P$8,AI$4+11,$A13),"")</f>
        <v xml:space="preserve"> - </v>
      </c>
      <c r="AJ13" s="195" t="str">
        <f ca="1">IF($C13&lt;&gt;"",OFFSET('Game Board'!$O$8,AJ$4+11,$A13)&amp;" - "&amp;OFFSET('Game Board'!$P$8,AJ$4+11,$A13),"")</f>
        <v xml:space="preserve"> - </v>
      </c>
      <c r="AK13" s="195" t="str">
        <f ca="1">IF($C13&lt;&gt;"",OFFSET('Game Board'!$O$8,AK$4+11,$A13)&amp;" - "&amp;OFFSET('Game Board'!$P$8,AK$4+11,$A13),"")</f>
        <v xml:space="preserve"> - </v>
      </c>
    </row>
    <row r="14" spans="1:50" ht="15" customHeight="1" x14ac:dyDescent="0.25">
      <c r="A14" s="78">
        <f t="shared" si="5"/>
        <v>33</v>
      </c>
      <c r="B14" s="196">
        <v>4</v>
      </c>
      <c r="C14" s="200" t="str">
        <f>IF('Participant Setup'!C9&lt;&gt;"",'Participant Setup'!C9,"")</f>
        <v>Player 4</v>
      </c>
      <c r="D14" s="194">
        <f t="shared" ca="1" si="4"/>
        <v>0</v>
      </c>
      <c r="E14" s="196">
        <f ca="1">IF($C14&lt;&gt;"",OFFSET('Game Board'!$M$7,G$4-1,$A14),0)</f>
        <v>0</v>
      </c>
      <c r="F14" s="196">
        <f ca="1">IF($C14&lt;&gt;"",OFFSET('Game Board'!$M$54,G$4-1,$A14),0)</f>
        <v>0</v>
      </c>
      <c r="G14" s="195" t="str">
        <f ca="1">IF($C14&lt;&gt;"",OFFSET('Game Board'!$O$8,G$4-1,$A14)&amp;" - "&amp;OFFSET('Game Board'!$P$8,G$4-1,$A14),"")</f>
        <v xml:space="preserve"> - </v>
      </c>
      <c r="H14" s="195" t="str">
        <f ca="1">IF($C14&lt;&gt;"",OFFSET('Game Board'!$O$8,H$4-1,$A14)&amp;" - "&amp;OFFSET('Game Board'!$P$8,H$4-1,$A14),"")</f>
        <v xml:space="preserve"> - </v>
      </c>
      <c r="I14" s="195" t="str">
        <f ca="1">IF($C14&lt;&gt;"",OFFSET('Game Board'!$O$8,I$4-1,$A14)&amp;" - "&amp;OFFSET('Game Board'!$P$8,I$4-1,$A14),"")</f>
        <v xml:space="preserve"> - </v>
      </c>
      <c r="J14" s="195" t="str">
        <f ca="1">IF($C14&lt;&gt;"",OFFSET('Game Board'!$O$8,J$4-1,$A14)&amp;" - "&amp;OFFSET('Game Board'!$P$8,J$4-1,$A14),"")</f>
        <v xml:space="preserve"> - </v>
      </c>
      <c r="K14" s="195" t="str">
        <f ca="1">IF($C14&lt;&gt;"",OFFSET('Game Board'!$O$8,K$4-1,$A14)&amp;" - "&amp;OFFSET('Game Board'!$P$8,K$4-1,$A14),"")</f>
        <v xml:space="preserve"> - </v>
      </c>
      <c r="L14" s="195" t="str">
        <f ca="1">IF($C14&lt;&gt;"",OFFSET('Game Board'!$O$8,L$4-1,$A14)&amp;" - "&amp;OFFSET('Game Board'!$P$8,L$4-1,$A14),"")</f>
        <v xml:space="preserve"> - </v>
      </c>
      <c r="M14" s="195" t="str">
        <f ca="1">IF($C14&lt;&gt;"",OFFSET('Game Board'!$O$8,M$4-1,$A14)&amp;" - "&amp;OFFSET('Game Board'!$P$8,M$4-1,$A14),"")</f>
        <v xml:space="preserve"> - </v>
      </c>
      <c r="N14" s="195" t="str">
        <f ca="1">IF($C14&lt;&gt;"",OFFSET('Game Board'!$O$8,N$4-1,$A14)&amp;" - "&amp;OFFSET('Game Board'!$P$8,N$4-1,$A14),"")</f>
        <v xml:space="preserve"> - </v>
      </c>
      <c r="O14" s="195" t="str">
        <f ca="1">IF($C14&lt;&gt;"",OFFSET('Game Board'!$O$8,O$4-1,$A14)&amp;" - "&amp;OFFSET('Game Board'!$P$8,O$4-1,$A14),"")</f>
        <v xml:space="preserve"> - </v>
      </c>
      <c r="P14" s="195" t="str">
        <f ca="1">IF($C14&lt;&gt;"",OFFSET('Game Board'!$O$8,P$4-1,$A14)&amp;" - "&amp;OFFSET('Game Board'!$P$8,P$4-1,$A14),"")</f>
        <v xml:space="preserve"> - </v>
      </c>
      <c r="Q14" s="195" t="str">
        <f ca="1">IF($C14&lt;&gt;"",OFFSET('Game Board'!$O$8,Q$4-1,$A14)&amp;" - "&amp;OFFSET('Game Board'!$P$8,Q$4-1,$A14),"")</f>
        <v xml:space="preserve"> - </v>
      </c>
      <c r="R14" s="195" t="str">
        <f ca="1">IF($C14&lt;&gt;"",OFFSET('Game Board'!$O$8,R$4-1,$A14)&amp;" - "&amp;OFFSET('Game Board'!$P$8,R$4-1,$A14),"")</f>
        <v xml:space="preserve"> - </v>
      </c>
      <c r="S14" s="195" t="str">
        <f ca="1">IF($C14&lt;&gt;"",OFFSET('Game Board'!$O$8,S$4-1,$A14)&amp;" - "&amp;OFFSET('Game Board'!$P$8,S$4-1,$A14),"")</f>
        <v xml:space="preserve"> - </v>
      </c>
      <c r="T14" s="195" t="str">
        <f ca="1">IF($C14&lt;&gt;"",OFFSET('Game Board'!$O$8,T$4-1,$A14)&amp;" - "&amp;OFFSET('Game Board'!$P$8,T$4-1,$A14),"")</f>
        <v xml:space="preserve"> - </v>
      </c>
      <c r="U14" s="195" t="str">
        <f ca="1">IF($C14&lt;&gt;"",OFFSET('Game Board'!$O$8,U$4-1,$A14)&amp;" - "&amp;OFFSET('Game Board'!$P$8,U$4-1,$A14),"")</f>
        <v xml:space="preserve"> - </v>
      </c>
      <c r="V14" s="195" t="str">
        <f ca="1">IF($C14&lt;&gt;"",OFFSET('Game Board'!$O$8,V$4-1,$A14)&amp;" - "&amp;OFFSET('Game Board'!$P$8,V$4-1,$A14),"")</f>
        <v xml:space="preserve"> - </v>
      </c>
      <c r="W14" s="195" t="str">
        <f ca="1">IF($C14&lt;&gt;"",OFFSET('Game Board'!$O$8,W$4-1,$A14)&amp;" - "&amp;OFFSET('Game Board'!$P$8,W$4-1,$A14),"")</f>
        <v xml:space="preserve"> - </v>
      </c>
      <c r="X14" s="195" t="str">
        <f ca="1">IF($C14&lt;&gt;"",OFFSET('Game Board'!$O$8,X$4-1,$A14)&amp;" - "&amp;OFFSET('Game Board'!$P$8,X$4-1,$A14),"")</f>
        <v xml:space="preserve"> - </v>
      </c>
      <c r="Y14" s="195" t="str">
        <f ca="1">IF($C14&lt;&gt;"",OFFSET('Game Board'!$O$8,Y$4-1,$A14)&amp;" - "&amp;OFFSET('Game Board'!$P$8,Y$4-1,$A14),"")</f>
        <v xml:space="preserve"> - </v>
      </c>
      <c r="Z14" s="195" t="str">
        <f ca="1">IF($C14&lt;&gt;"",OFFSET('Game Board'!$O$8,Z$4-1,$A14)&amp;" - "&amp;OFFSET('Game Board'!$P$8,Z$4-1,$A14),"")</f>
        <v xml:space="preserve"> - </v>
      </c>
      <c r="AA14" s="195" t="str">
        <f ca="1">IF($C14&lt;&gt;"",OFFSET('Game Board'!$O$8,AA$4-1,$A14)&amp;" - "&amp;OFFSET('Game Board'!$P$8,AA$4-1,$A14),"")</f>
        <v xml:space="preserve"> - </v>
      </c>
      <c r="AB14" s="195" t="str">
        <f ca="1">IF($C14&lt;&gt;"",OFFSET('Game Board'!$O$8,AB$4-1,$A14)&amp;" - "&amp;OFFSET('Game Board'!$P$8,AB$4-1,$A14),"")</f>
        <v xml:space="preserve"> - </v>
      </c>
      <c r="AC14" s="195" t="str">
        <f ca="1">IF($C14&lt;&gt;"",OFFSET('Game Board'!$O$8,AC$4-1,$A14)&amp;" - "&amp;OFFSET('Game Board'!$P$8,AC$4-1,$A14),"")</f>
        <v xml:space="preserve"> - </v>
      </c>
      <c r="AD14" s="195" t="str">
        <f ca="1">IF($C14&lt;&gt;"",OFFSET('Game Board'!$O$8,AD$4-1,$A14)&amp;" - "&amp;OFFSET('Game Board'!$P$8,AD$4-1,$A14),"")</f>
        <v xml:space="preserve"> - </v>
      </c>
      <c r="AE14" s="195" t="str">
        <f ca="1">IF($C14&lt;&gt;"",OFFSET('Game Board'!$O$8,AE$4+11,$A14)&amp;" - "&amp;OFFSET('Game Board'!$P$8,AE$4+11,$A14),"")</f>
        <v xml:space="preserve"> - </v>
      </c>
      <c r="AF14" s="195" t="str">
        <f ca="1">IF($C14&lt;&gt;"",OFFSET('Game Board'!$O$8,AF$4+11,$A14)&amp;" - "&amp;OFFSET('Game Board'!$P$8,AF$4+11,$A14),"")</f>
        <v xml:space="preserve"> - </v>
      </c>
      <c r="AG14" s="195" t="str">
        <f ca="1">IF($C14&lt;&gt;"",OFFSET('Game Board'!$O$8,AG$4+11,$A14)&amp;" - "&amp;OFFSET('Game Board'!$P$8,AG$4+11,$A14),"")</f>
        <v xml:space="preserve"> - </v>
      </c>
      <c r="AH14" s="195" t="str">
        <f ca="1">IF($C14&lt;&gt;"",OFFSET('Game Board'!$O$8,AH$4+11,$A14)&amp;" - "&amp;OFFSET('Game Board'!$P$8,AH$4+11,$A14),"")</f>
        <v xml:space="preserve"> - </v>
      </c>
      <c r="AI14" s="195" t="str">
        <f ca="1">IF($C14&lt;&gt;"",OFFSET('Game Board'!$O$8,AI$4+11,$A14)&amp;" - "&amp;OFFSET('Game Board'!$P$8,AI$4+11,$A14),"")</f>
        <v xml:space="preserve"> - </v>
      </c>
      <c r="AJ14" s="195" t="str">
        <f ca="1">IF($C14&lt;&gt;"",OFFSET('Game Board'!$O$8,AJ$4+11,$A14)&amp;" - "&amp;OFFSET('Game Board'!$P$8,AJ$4+11,$A14),"")</f>
        <v xml:space="preserve"> - </v>
      </c>
      <c r="AK14" s="195" t="str">
        <f ca="1">IF($C14&lt;&gt;"",OFFSET('Game Board'!$O$8,AK$4+11,$A14)&amp;" - "&amp;OFFSET('Game Board'!$P$8,AK$4+11,$A14),"")</f>
        <v xml:space="preserve"> - </v>
      </c>
    </row>
    <row r="15" spans="1:50" ht="15" customHeight="1" x14ac:dyDescent="0.25">
      <c r="A15" s="78">
        <f t="shared" si="5"/>
        <v>44</v>
      </c>
      <c r="B15" s="196">
        <v>5</v>
      </c>
      <c r="C15" s="200" t="str">
        <f>IF('Participant Setup'!C10&lt;&gt;"",'Participant Setup'!C10,"")</f>
        <v>Player 5</v>
      </c>
      <c r="D15" s="194">
        <f t="shared" ca="1" si="4"/>
        <v>0</v>
      </c>
      <c r="E15" s="196">
        <f ca="1">IF($C15&lt;&gt;"",OFFSET('Game Board'!$M$7,G$4-1,$A15),0)</f>
        <v>0</v>
      </c>
      <c r="F15" s="196">
        <f ca="1">IF($C15&lt;&gt;"",OFFSET('Game Board'!$M$54,G$4-1,$A15),0)</f>
        <v>0</v>
      </c>
      <c r="G15" s="195" t="str">
        <f ca="1">IF($C15&lt;&gt;"",OFFSET('Game Board'!$O$8,G$4-1,$A15)&amp;" - "&amp;OFFSET('Game Board'!$P$8,G$4-1,$A15),"")</f>
        <v xml:space="preserve"> - </v>
      </c>
      <c r="H15" s="195" t="str">
        <f ca="1">IF($C15&lt;&gt;"",OFFSET('Game Board'!$O$8,H$4-1,$A15)&amp;" - "&amp;OFFSET('Game Board'!$P$8,H$4-1,$A15),"")</f>
        <v xml:space="preserve"> - </v>
      </c>
      <c r="I15" s="195" t="str">
        <f ca="1">IF($C15&lt;&gt;"",OFFSET('Game Board'!$O$8,I$4-1,$A15)&amp;" - "&amp;OFFSET('Game Board'!$P$8,I$4-1,$A15),"")</f>
        <v xml:space="preserve"> - </v>
      </c>
      <c r="J15" s="195" t="str">
        <f ca="1">IF($C15&lt;&gt;"",OFFSET('Game Board'!$O$8,J$4-1,$A15)&amp;" - "&amp;OFFSET('Game Board'!$P$8,J$4-1,$A15),"")</f>
        <v xml:space="preserve"> - </v>
      </c>
      <c r="K15" s="195" t="str">
        <f ca="1">IF($C15&lt;&gt;"",OFFSET('Game Board'!$O$8,K$4-1,$A15)&amp;" - "&amp;OFFSET('Game Board'!$P$8,K$4-1,$A15),"")</f>
        <v xml:space="preserve"> - </v>
      </c>
      <c r="L15" s="195" t="str">
        <f ca="1">IF($C15&lt;&gt;"",OFFSET('Game Board'!$O$8,L$4-1,$A15)&amp;" - "&amp;OFFSET('Game Board'!$P$8,L$4-1,$A15),"")</f>
        <v xml:space="preserve"> - </v>
      </c>
      <c r="M15" s="195" t="str">
        <f ca="1">IF($C15&lt;&gt;"",OFFSET('Game Board'!$O$8,M$4-1,$A15)&amp;" - "&amp;OFFSET('Game Board'!$P$8,M$4-1,$A15),"")</f>
        <v xml:space="preserve"> - </v>
      </c>
      <c r="N15" s="195" t="str">
        <f ca="1">IF($C15&lt;&gt;"",OFFSET('Game Board'!$O$8,N$4-1,$A15)&amp;" - "&amp;OFFSET('Game Board'!$P$8,N$4-1,$A15),"")</f>
        <v xml:space="preserve"> - </v>
      </c>
      <c r="O15" s="195" t="str">
        <f ca="1">IF($C15&lt;&gt;"",OFFSET('Game Board'!$O$8,O$4-1,$A15)&amp;" - "&amp;OFFSET('Game Board'!$P$8,O$4-1,$A15),"")</f>
        <v xml:space="preserve"> - </v>
      </c>
      <c r="P15" s="195" t="str">
        <f ca="1">IF($C15&lt;&gt;"",OFFSET('Game Board'!$O$8,P$4-1,$A15)&amp;" - "&amp;OFFSET('Game Board'!$P$8,P$4-1,$A15),"")</f>
        <v xml:space="preserve"> - </v>
      </c>
      <c r="Q15" s="195" t="str">
        <f ca="1">IF($C15&lt;&gt;"",OFFSET('Game Board'!$O$8,Q$4-1,$A15)&amp;" - "&amp;OFFSET('Game Board'!$P$8,Q$4-1,$A15),"")</f>
        <v xml:space="preserve"> - </v>
      </c>
      <c r="R15" s="195" t="str">
        <f ca="1">IF($C15&lt;&gt;"",OFFSET('Game Board'!$O$8,R$4-1,$A15)&amp;" - "&amp;OFFSET('Game Board'!$P$8,R$4-1,$A15),"")</f>
        <v xml:space="preserve"> - </v>
      </c>
      <c r="S15" s="195" t="str">
        <f ca="1">IF($C15&lt;&gt;"",OFFSET('Game Board'!$O$8,S$4-1,$A15)&amp;" - "&amp;OFFSET('Game Board'!$P$8,S$4-1,$A15),"")</f>
        <v xml:space="preserve"> - </v>
      </c>
      <c r="T15" s="195" t="str">
        <f ca="1">IF($C15&lt;&gt;"",OFFSET('Game Board'!$O$8,T$4-1,$A15)&amp;" - "&amp;OFFSET('Game Board'!$P$8,T$4-1,$A15),"")</f>
        <v xml:space="preserve"> - </v>
      </c>
      <c r="U15" s="195" t="str">
        <f ca="1">IF($C15&lt;&gt;"",OFFSET('Game Board'!$O$8,U$4-1,$A15)&amp;" - "&amp;OFFSET('Game Board'!$P$8,U$4-1,$A15),"")</f>
        <v xml:space="preserve"> - </v>
      </c>
      <c r="V15" s="195" t="str">
        <f ca="1">IF($C15&lt;&gt;"",OFFSET('Game Board'!$O$8,V$4-1,$A15)&amp;" - "&amp;OFFSET('Game Board'!$P$8,V$4-1,$A15),"")</f>
        <v xml:space="preserve"> - </v>
      </c>
      <c r="W15" s="195" t="str">
        <f ca="1">IF($C15&lt;&gt;"",OFFSET('Game Board'!$O$8,W$4-1,$A15)&amp;" - "&amp;OFFSET('Game Board'!$P$8,W$4-1,$A15),"")</f>
        <v xml:space="preserve"> - </v>
      </c>
      <c r="X15" s="195" t="str">
        <f ca="1">IF($C15&lt;&gt;"",OFFSET('Game Board'!$O$8,X$4-1,$A15)&amp;" - "&amp;OFFSET('Game Board'!$P$8,X$4-1,$A15),"")</f>
        <v xml:space="preserve"> - </v>
      </c>
      <c r="Y15" s="195" t="str">
        <f ca="1">IF($C15&lt;&gt;"",OFFSET('Game Board'!$O$8,Y$4-1,$A15)&amp;" - "&amp;OFFSET('Game Board'!$P$8,Y$4-1,$A15),"")</f>
        <v xml:space="preserve"> - </v>
      </c>
      <c r="Z15" s="195" t="str">
        <f ca="1">IF($C15&lt;&gt;"",OFFSET('Game Board'!$O$8,Z$4-1,$A15)&amp;" - "&amp;OFFSET('Game Board'!$P$8,Z$4-1,$A15),"")</f>
        <v xml:space="preserve"> - </v>
      </c>
      <c r="AA15" s="195" t="str">
        <f ca="1">IF($C15&lt;&gt;"",OFFSET('Game Board'!$O$8,AA$4-1,$A15)&amp;" - "&amp;OFFSET('Game Board'!$P$8,AA$4-1,$A15),"")</f>
        <v xml:space="preserve"> - </v>
      </c>
      <c r="AB15" s="195" t="str">
        <f ca="1">IF($C15&lt;&gt;"",OFFSET('Game Board'!$O$8,AB$4-1,$A15)&amp;" - "&amp;OFFSET('Game Board'!$P$8,AB$4-1,$A15),"")</f>
        <v xml:space="preserve"> - </v>
      </c>
      <c r="AC15" s="195" t="str">
        <f ca="1">IF($C15&lt;&gt;"",OFFSET('Game Board'!$O$8,AC$4-1,$A15)&amp;" - "&amp;OFFSET('Game Board'!$P$8,AC$4-1,$A15),"")</f>
        <v xml:space="preserve"> - </v>
      </c>
      <c r="AD15" s="195" t="str">
        <f ca="1">IF($C15&lt;&gt;"",OFFSET('Game Board'!$O$8,AD$4-1,$A15)&amp;" - "&amp;OFFSET('Game Board'!$P$8,AD$4-1,$A15),"")</f>
        <v xml:space="preserve"> - </v>
      </c>
      <c r="AE15" s="195" t="str">
        <f ca="1">IF($C15&lt;&gt;"",OFFSET('Game Board'!$O$8,AE$4+11,$A15)&amp;" - "&amp;OFFSET('Game Board'!$P$8,AE$4+11,$A15),"")</f>
        <v xml:space="preserve"> - </v>
      </c>
      <c r="AF15" s="195" t="str">
        <f ca="1">IF($C15&lt;&gt;"",OFFSET('Game Board'!$O$8,AF$4+11,$A15)&amp;" - "&amp;OFFSET('Game Board'!$P$8,AF$4+11,$A15),"")</f>
        <v xml:space="preserve"> - </v>
      </c>
      <c r="AG15" s="195" t="str">
        <f ca="1">IF($C15&lt;&gt;"",OFFSET('Game Board'!$O$8,AG$4+11,$A15)&amp;" - "&amp;OFFSET('Game Board'!$P$8,AG$4+11,$A15),"")</f>
        <v xml:space="preserve"> - </v>
      </c>
      <c r="AH15" s="195" t="str">
        <f ca="1">IF($C15&lt;&gt;"",OFFSET('Game Board'!$O$8,AH$4+11,$A15)&amp;" - "&amp;OFFSET('Game Board'!$P$8,AH$4+11,$A15),"")</f>
        <v xml:space="preserve"> - </v>
      </c>
      <c r="AI15" s="195" t="str">
        <f ca="1">IF($C15&lt;&gt;"",OFFSET('Game Board'!$O$8,AI$4+11,$A15)&amp;" - "&amp;OFFSET('Game Board'!$P$8,AI$4+11,$A15),"")</f>
        <v xml:space="preserve"> - </v>
      </c>
      <c r="AJ15" s="195" t="str">
        <f ca="1">IF($C15&lt;&gt;"",OFFSET('Game Board'!$O$8,AJ$4+11,$A15)&amp;" - "&amp;OFFSET('Game Board'!$P$8,AJ$4+11,$A15),"")</f>
        <v xml:space="preserve"> - </v>
      </c>
      <c r="AK15" s="195" t="str">
        <f ca="1">IF($C15&lt;&gt;"",OFFSET('Game Board'!$O$8,AK$4+11,$A15)&amp;" - "&amp;OFFSET('Game Board'!$P$8,AK$4+11,$A15),"")</f>
        <v xml:space="preserve"> - </v>
      </c>
    </row>
    <row r="16" spans="1:50" ht="15" customHeight="1" x14ac:dyDescent="0.25">
      <c r="A16" s="78">
        <f t="shared" si="5"/>
        <v>55</v>
      </c>
      <c r="B16" s="196">
        <v>6</v>
      </c>
      <c r="C16" s="200" t="str">
        <f>IF('Participant Setup'!C11&lt;&gt;"",'Participant Setup'!C11,"")</f>
        <v>Player 6</v>
      </c>
      <c r="D16" s="194">
        <f t="shared" ca="1" si="4"/>
        <v>0</v>
      </c>
      <c r="E16" s="196">
        <f ca="1">IF($C16&lt;&gt;"",OFFSET('Game Board'!$M$7,G$4-1,$A16),0)</f>
        <v>0</v>
      </c>
      <c r="F16" s="196">
        <f ca="1">IF($C16&lt;&gt;"",OFFSET('Game Board'!$M$54,G$4-1,$A16),0)</f>
        <v>0</v>
      </c>
      <c r="G16" s="195" t="str">
        <f ca="1">IF($C16&lt;&gt;"",OFFSET('Game Board'!$O$8,G$4-1,$A16)&amp;" - "&amp;OFFSET('Game Board'!$P$8,G$4-1,$A16),"")</f>
        <v xml:space="preserve"> - </v>
      </c>
      <c r="H16" s="195" t="str">
        <f ca="1">IF($C16&lt;&gt;"",OFFSET('Game Board'!$O$8,H$4-1,$A16)&amp;" - "&amp;OFFSET('Game Board'!$P$8,H$4-1,$A16),"")</f>
        <v xml:space="preserve"> - </v>
      </c>
      <c r="I16" s="195" t="str">
        <f ca="1">IF($C16&lt;&gt;"",OFFSET('Game Board'!$O$8,I$4-1,$A16)&amp;" - "&amp;OFFSET('Game Board'!$P$8,I$4-1,$A16),"")</f>
        <v xml:space="preserve"> - </v>
      </c>
      <c r="J16" s="195" t="str">
        <f ca="1">IF($C16&lt;&gt;"",OFFSET('Game Board'!$O$8,J$4-1,$A16)&amp;" - "&amp;OFFSET('Game Board'!$P$8,J$4-1,$A16),"")</f>
        <v xml:space="preserve"> - </v>
      </c>
      <c r="K16" s="195" t="str">
        <f ca="1">IF($C16&lt;&gt;"",OFFSET('Game Board'!$O$8,K$4-1,$A16)&amp;" - "&amp;OFFSET('Game Board'!$P$8,K$4-1,$A16),"")</f>
        <v xml:space="preserve"> - </v>
      </c>
      <c r="L16" s="195" t="str">
        <f ca="1">IF($C16&lt;&gt;"",OFFSET('Game Board'!$O$8,L$4-1,$A16)&amp;" - "&amp;OFFSET('Game Board'!$P$8,L$4-1,$A16),"")</f>
        <v xml:space="preserve"> - </v>
      </c>
      <c r="M16" s="195" t="str">
        <f ca="1">IF($C16&lt;&gt;"",OFFSET('Game Board'!$O$8,M$4-1,$A16)&amp;" - "&amp;OFFSET('Game Board'!$P$8,M$4-1,$A16),"")</f>
        <v xml:space="preserve"> - </v>
      </c>
      <c r="N16" s="195" t="str">
        <f ca="1">IF($C16&lt;&gt;"",OFFSET('Game Board'!$O$8,N$4-1,$A16)&amp;" - "&amp;OFFSET('Game Board'!$P$8,N$4-1,$A16),"")</f>
        <v xml:space="preserve"> - </v>
      </c>
      <c r="O16" s="195" t="str">
        <f ca="1">IF($C16&lt;&gt;"",OFFSET('Game Board'!$O$8,O$4-1,$A16)&amp;" - "&amp;OFFSET('Game Board'!$P$8,O$4-1,$A16),"")</f>
        <v xml:space="preserve"> - </v>
      </c>
      <c r="P16" s="195" t="str">
        <f ca="1">IF($C16&lt;&gt;"",OFFSET('Game Board'!$O$8,P$4-1,$A16)&amp;" - "&amp;OFFSET('Game Board'!$P$8,P$4-1,$A16),"")</f>
        <v xml:space="preserve"> - </v>
      </c>
      <c r="Q16" s="195" t="str">
        <f ca="1">IF($C16&lt;&gt;"",OFFSET('Game Board'!$O$8,Q$4-1,$A16)&amp;" - "&amp;OFFSET('Game Board'!$P$8,Q$4-1,$A16),"")</f>
        <v xml:space="preserve"> - </v>
      </c>
      <c r="R16" s="195" t="str">
        <f ca="1">IF($C16&lt;&gt;"",OFFSET('Game Board'!$O$8,R$4-1,$A16)&amp;" - "&amp;OFFSET('Game Board'!$P$8,R$4-1,$A16),"")</f>
        <v xml:space="preserve"> - </v>
      </c>
      <c r="S16" s="195" t="str">
        <f ca="1">IF($C16&lt;&gt;"",OFFSET('Game Board'!$O$8,S$4-1,$A16)&amp;" - "&amp;OFFSET('Game Board'!$P$8,S$4-1,$A16),"")</f>
        <v xml:space="preserve"> - </v>
      </c>
      <c r="T16" s="195" t="str">
        <f ca="1">IF($C16&lt;&gt;"",OFFSET('Game Board'!$O$8,T$4-1,$A16)&amp;" - "&amp;OFFSET('Game Board'!$P$8,T$4-1,$A16),"")</f>
        <v xml:space="preserve"> - </v>
      </c>
      <c r="U16" s="195" t="str">
        <f ca="1">IF($C16&lt;&gt;"",OFFSET('Game Board'!$O$8,U$4-1,$A16)&amp;" - "&amp;OFFSET('Game Board'!$P$8,U$4-1,$A16),"")</f>
        <v xml:space="preserve"> - </v>
      </c>
      <c r="V16" s="195" t="str">
        <f ca="1">IF($C16&lt;&gt;"",OFFSET('Game Board'!$O$8,V$4-1,$A16)&amp;" - "&amp;OFFSET('Game Board'!$P$8,V$4-1,$A16),"")</f>
        <v xml:space="preserve"> - </v>
      </c>
      <c r="W16" s="195" t="str">
        <f ca="1">IF($C16&lt;&gt;"",OFFSET('Game Board'!$O$8,W$4-1,$A16)&amp;" - "&amp;OFFSET('Game Board'!$P$8,W$4-1,$A16),"")</f>
        <v xml:space="preserve"> - </v>
      </c>
      <c r="X16" s="195" t="str">
        <f ca="1">IF($C16&lt;&gt;"",OFFSET('Game Board'!$O$8,X$4-1,$A16)&amp;" - "&amp;OFFSET('Game Board'!$P$8,X$4-1,$A16),"")</f>
        <v xml:space="preserve"> - </v>
      </c>
      <c r="Y16" s="195" t="str">
        <f ca="1">IF($C16&lt;&gt;"",OFFSET('Game Board'!$O$8,Y$4-1,$A16)&amp;" - "&amp;OFFSET('Game Board'!$P$8,Y$4-1,$A16),"")</f>
        <v xml:space="preserve"> - </v>
      </c>
      <c r="Z16" s="195" t="str">
        <f ca="1">IF($C16&lt;&gt;"",OFFSET('Game Board'!$O$8,Z$4-1,$A16)&amp;" - "&amp;OFFSET('Game Board'!$P$8,Z$4-1,$A16),"")</f>
        <v xml:space="preserve"> - </v>
      </c>
      <c r="AA16" s="195" t="str">
        <f ca="1">IF($C16&lt;&gt;"",OFFSET('Game Board'!$O$8,AA$4-1,$A16)&amp;" - "&amp;OFFSET('Game Board'!$P$8,AA$4-1,$A16),"")</f>
        <v xml:space="preserve"> - </v>
      </c>
      <c r="AB16" s="195" t="str">
        <f ca="1">IF($C16&lt;&gt;"",OFFSET('Game Board'!$O$8,AB$4-1,$A16)&amp;" - "&amp;OFFSET('Game Board'!$P$8,AB$4-1,$A16),"")</f>
        <v xml:space="preserve"> - </v>
      </c>
      <c r="AC16" s="195" t="str">
        <f ca="1">IF($C16&lt;&gt;"",OFFSET('Game Board'!$O$8,AC$4-1,$A16)&amp;" - "&amp;OFFSET('Game Board'!$P$8,AC$4-1,$A16),"")</f>
        <v xml:space="preserve"> - </v>
      </c>
      <c r="AD16" s="195" t="str">
        <f ca="1">IF($C16&lt;&gt;"",OFFSET('Game Board'!$O$8,AD$4-1,$A16)&amp;" - "&amp;OFFSET('Game Board'!$P$8,AD$4-1,$A16),"")</f>
        <v xml:space="preserve"> - </v>
      </c>
      <c r="AE16" s="195" t="str">
        <f ca="1">IF($C16&lt;&gt;"",OFFSET('Game Board'!$O$8,AE$4+11,$A16)&amp;" - "&amp;OFFSET('Game Board'!$P$8,AE$4+11,$A16),"")</f>
        <v xml:space="preserve"> - </v>
      </c>
      <c r="AF16" s="195" t="str">
        <f ca="1">IF($C16&lt;&gt;"",OFFSET('Game Board'!$O$8,AF$4+11,$A16)&amp;" - "&amp;OFFSET('Game Board'!$P$8,AF$4+11,$A16),"")</f>
        <v xml:space="preserve"> - </v>
      </c>
      <c r="AG16" s="195" t="str">
        <f ca="1">IF($C16&lt;&gt;"",OFFSET('Game Board'!$O$8,AG$4+11,$A16)&amp;" - "&amp;OFFSET('Game Board'!$P$8,AG$4+11,$A16),"")</f>
        <v xml:space="preserve"> - </v>
      </c>
      <c r="AH16" s="195" t="str">
        <f ca="1">IF($C16&lt;&gt;"",OFFSET('Game Board'!$O$8,AH$4+11,$A16)&amp;" - "&amp;OFFSET('Game Board'!$P$8,AH$4+11,$A16),"")</f>
        <v xml:space="preserve"> - </v>
      </c>
      <c r="AI16" s="195" t="str">
        <f ca="1">IF($C16&lt;&gt;"",OFFSET('Game Board'!$O$8,AI$4+11,$A16)&amp;" - "&amp;OFFSET('Game Board'!$P$8,AI$4+11,$A16),"")</f>
        <v xml:space="preserve"> - </v>
      </c>
      <c r="AJ16" s="195" t="str">
        <f ca="1">IF($C16&lt;&gt;"",OFFSET('Game Board'!$O$8,AJ$4+11,$A16)&amp;" - "&amp;OFFSET('Game Board'!$P$8,AJ$4+11,$A16),"")</f>
        <v xml:space="preserve"> - </v>
      </c>
      <c r="AK16" s="195" t="str">
        <f ca="1">IF($C16&lt;&gt;"",OFFSET('Game Board'!$O$8,AK$4+11,$A16)&amp;" - "&amp;OFFSET('Game Board'!$P$8,AK$4+11,$A16),"")</f>
        <v xml:space="preserve"> - </v>
      </c>
    </row>
    <row r="17" spans="1:37" ht="15" customHeight="1" x14ac:dyDescent="0.25">
      <c r="A17" s="78">
        <f t="shared" si="5"/>
        <v>66</v>
      </c>
      <c r="B17" s="196">
        <v>7</v>
      </c>
      <c r="C17" s="200" t="str">
        <f>IF('Participant Setup'!C12&lt;&gt;"",'Participant Setup'!C12,"")</f>
        <v>Player 7</v>
      </c>
      <c r="D17" s="194">
        <f t="shared" ca="1" si="4"/>
        <v>0</v>
      </c>
      <c r="E17" s="196">
        <f ca="1">IF($C17&lt;&gt;"",OFFSET('Game Board'!$M$7,G$4-1,$A17),0)</f>
        <v>0</v>
      </c>
      <c r="F17" s="196">
        <f ca="1">IF($C17&lt;&gt;"",OFFSET('Game Board'!$M$54,G$4-1,$A17),0)</f>
        <v>0</v>
      </c>
      <c r="G17" s="195" t="str">
        <f ca="1">IF($C17&lt;&gt;"",OFFSET('Game Board'!$O$8,G$4-1,$A17)&amp;" - "&amp;OFFSET('Game Board'!$P$8,G$4-1,$A17),"")</f>
        <v xml:space="preserve"> - </v>
      </c>
      <c r="H17" s="195" t="str">
        <f ca="1">IF($C17&lt;&gt;"",OFFSET('Game Board'!$O$8,H$4-1,$A17)&amp;" - "&amp;OFFSET('Game Board'!$P$8,H$4-1,$A17),"")</f>
        <v xml:space="preserve"> - </v>
      </c>
      <c r="I17" s="195" t="str">
        <f ca="1">IF($C17&lt;&gt;"",OFFSET('Game Board'!$O$8,I$4-1,$A17)&amp;" - "&amp;OFFSET('Game Board'!$P$8,I$4-1,$A17),"")</f>
        <v xml:space="preserve"> - </v>
      </c>
      <c r="J17" s="195" t="str">
        <f ca="1">IF($C17&lt;&gt;"",OFFSET('Game Board'!$O$8,J$4-1,$A17)&amp;" - "&amp;OFFSET('Game Board'!$P$8,J$4-1,$A17),"")</f>
        <v xml:space="preserve"> - </v>
      </c>
      <c r="K17" s="195" t="str">
        <f ca="1">IF($C17&lt;&gt;"",OFFSET('Game Board'!$O$8,K$4-1,$A17)&amp;" - "&amp;OFFSET('Game Board'!$P$8,K$4-1,$A17),"")</f>
        <v xml:space="preserve"> - </v>
      </c>
      <c r="L17" s="195" t="str">
        <f ca="1">IF($C17&lt;&gt;"",OFFSET('Game Board'!$O$8,L$4-1,$A17)&amp;" - "&amp;OFFSET('Game Board'!$P$8,L$4-1,$A17),"")</f>
        <v xml:space="preserve"> - </v>
      </c>
      <c r="M17" s="195" t="str">
        <f ca="1">IF($C17&lt;&gt;"",OFFSET('Game Board'!$O$8,M$4-1,$A17)&amp;" - "&amp;OFFSET('Game Board'!$P$8,M$4-1,$A17),"")</f>
        <v xml:space="preserve"> - </v>
      </c>
      <c r="N17" s="195" t="str">
        <f ca="1">IF($C17&lt;&gt;"",OFFSET('Game Board'!$O$8,N$4-1,$A17)&amp;" - "&amp;OFFSET('Game Board'!$P$8,N$4-1,$A17),"")</f>
        <v xml:space="preserve"> - </v>
      </c>
      <c r="O17" s="195" t="str">
        <f ca="1">IF($C17&lt;&gt;"",OFFSET('Game Board'!$O$8,O$4-1,$A17)&amp;" - "&amp;OFFSET('Game Board'!$P$8,O$4-1,$A17),"")</f>
        <v xml:space="preserve"> - </v>
      </c>
      <c r="P17" s="195" t="str">
        <f ca="1">IF($C17&lt;&gt;"",OFFSET('Game Board'!$O$8,P$4-1,$A17)&amp;" - "&amp;OFFSET('Game Board'!$P$8,P$4-1,$A17),"")</f>
        <v xml:space="preserve"> - </v>
      </c>
      <c r="Q17" s="195" t="str">
        <f ca="1">IF($C17&lt;&gt;"",OFFSET('Game Board'!$O$8,Q$4-1,$A17)&amp;" - "&amp;OFFSET('Game Board'!$P$8,Q$4-1,$A17),"")</f>
        <v xml:space="preserve"> - </v>
      </c>
      <c r="R17" s="195" t="str">
        <f ca="1">IF($C17&lt;&gt;"",OFFSET('Game Board'!$O$8,R$4-1,$A17)&amp;" - "&amp;OFFSET('Game Board'!$P$8,R$4-1,$A17),"")</f>
        <v xml:space="preserve"> - </v>
      </c>
      <c r="S17" s="195" t="str">
        <f ca="1">IF($C17&lt;&gt;"",OFFSET('Game Board'!$O$8,S$4-1,$A17)&amp;" - "&amp;OFFSET('Game Board'!$P$8,S$4-1,$A17),"")</f>
        <v xml:space="preserve"> - </v>
      </c>
      <c r="T17" s="195" t="str">
        <f ca="1">IF($C17&lt;&gt;"",OFFSET('Game Board'!$O$8,T$4-1,$A17)&amp;" - "&amp;OFFSET('Game Board'!$P$8,T$4-1,$A17),"")</f>
        <v xml:space="preserve"> - </v>
      </c>
      <c r="U17" s="195" t="str">
        <f ca="1">IF($C17&lt;&gt;"",OFFSET('Game Board'!$O$8,U$4-1,$A17)&amp;" - "&amp;OFFSET('Game Board'!$P$8,U$4-1,$A17),"")</f>
        <v xml:space="preserve"> - </v>
      </c>
      <c r="V17" s="195" t="str">
        <f ca="1">IF($C17&lt;&gt;"",OFFSET('Game Board'!$O$8,V$4-1,$A17)&amp;" - "&amp;OFFSET('Game Board'!$P$8,V$4-1,$A17),"")</f>
        <v xml:space="preserve"> - </v>
      </c>
      <c r="W17" s="195" t="str">
        <f ca="1">IF($C17&lt;&gt;"",OFFSET('Game Board'!$O$8,W$4-1,$A17)&amp;" - "&amp;OFFSET('Game Board'!$P$8,W$4-1,$A17),"")</f>
        <v xml:space="preserve"> - </v>
      </c>
      <c r="X17" s="195" t="str">
        <f ca="1">IF($C17&lt;&gt;"",OFFSET('Game Board'!$O$8,X$4-1,$A17)&amp;" - "&amp;OFFSET('Game Board'!$P$8,X$4-1,$A17),"")</f>
        <v xml:space="preserve"> - </v>
      </c>
      <c r="Y17" s="195" t="str">
        <f ca="1">IF($C17&lt;&gt;"",OFFSET('Game Board'!$O$8,Y$4-1,$A17)&amp;" - "&amp;OFFSET('Game Board'!$P$8,Y$4-1,$A17),"")</f>
        <v xml:space="preserve"> - </v>
      </c>
      <c r="Z17" s="195" t="str">
        <f ca="1">IF($C17&lt;&gt;"",OFFSET('Game Board'!$O$8,Z$4-1,$A17)&amp;" - "&amp;OFFSET('Game Board'!$P$8,Z$4-1,$A17),"")</f>
        <v xml:space="preserve"> - </v>
      </c>
      <c r="AA17" s="195" t="str">
        <f ca="1">IF($C17&lt;&gt;"",OFFSET('Game Board'!$O$8,AA$4-1,$A17)&amp;" - "&amp;OFFSET('Game Board'!$P$8,AA$4-1,$A17),"")</f>
        <v xml:space="preserve"> - </v>
      </c>
      <c r="AB17" s="195" t="str">
        <f ca="1">IF($C17&lt;&gt;"",OFFSET('Game Board'!$O$8,AB$4-1,$A17)&amp;" - "&amp;OFFSET('Game Board'!$P$8,AB$4-1,$A17),"")</f>
        <v xml:space="preserve"> - </v>
      </c>
      <c r="AC17" s="195" t="str">
        <f ca="1">IF($C17&lt;&gt;"",OFFSET('Game Board'!$O$8,AC$4-1,$A17)&amp;" - "&amp;OFFSET('Game Board'!$P$8,AC$4-1,$A17),"")</f>
        <v xml:space="preserve"> - </v>
      </c>
      <c r="AD17" s="195" t="str">
        <f ca="1">IF($C17&lt;&gt;"",OFFSET('Game Board'!$O$8,AD$4-1,$A17)&amp;" - "&amp;OFFSET('Game Board'!$P$8,AD$4-1,$A17),"")</f>
        <v xml:space="preserve"> - </v>
      </c>
      <c r="AE17" s="195" t="str">
        <f ca="1">IF($C17&lt;&gt;"",OFFSET('Game Board'!$O$8,AE$4+11,$A17)&amp;" - "&amp;OFFSET('Game Board'!$P$8,AE$4+11,$A17),"")</f>
        <v xml:space="preserve"> - </v>
      </c>
      <c r="AF17" s="195" t="str">
        <f ca="1">IF($C17&lt;&gt;"",OFFSET('Game Board'!$O$8,AF$4+11,$A17)&amp;" - "&amp;OFFSET('Game Board'!$P$8,AF$4+11,$A17),"")</f>
        <v xml:space="preserve"> - </v>
      </c>
      <c r="AG17" s="195" t="str">
        <f ca="1">IF($C17&lt;&gt;"",OFFSET('Game Board'!$O$8,AG$4+11,$A17)&amp;" - "&amp;OFFSET('Game Board'!$P$8,AG$4+11,$A17),"")</f>
        <v xml:space="preserve"> - </v>
      </c>
      <c r="AH17" s="195" t="str">
        <f ca="1">IF($C17&lt;&gt;"",OFFSET('Game Board'!$O$8,AH$4+11,$A17)&amp;" - "&amp;OFFSET('Game Board'!$P$8,AH$4+11,$A17),"")</f>
        <v xml:space="preserve"> - </v>
      </c>
      <c r="AI17" s="195" t="str">
        <f ca="1">IF($C17&lt;&gt;"",OFFSET('Game Board'!$O$8,AI$4+11,$A17)&amp;" - "&amp;OFFSET('Game Board'!$P$8,AI$4+11,$A17),"")</f>
        <v xml:space="preserve"> - </v>
      </c>
      <c r="AJ17" s="195" t="str">
        <f ca="1">IF($C17&lt;&gt;"",OFFSET('Game Board'!$O$8,AJ$4+11,$A17)&amp;" - "&amp;OFFSET('Game Board'!$P$8,AJ$4+11,$A17),"")</f>
        <v xml:space="preserve"> - </v>
      </c>
      <c r="AK17" s="195" t="str">
        <f ca="1">IF($C17&lt;&gt;"",OFFSET('Game Board'!$O$8,AK$4+11,$A17)&amp;" - "&amp;OFFSET('Game Board'!$P$8,AK$4+11,$A17),"")</f>
        <v xml:space="preserve"> - </v>
      </c>
    </row>
    <row r="18" spans="1:37" ht="15" customHeight="1" x14ac:dyDescent="0.25">
      <c r="A18" s="78">
        <f t="shared" si="5"/>
        <v>77</v>
      </c>
      <c r="B18" s="196">
        <v>8</v>
      </c>
      <c r="C18" s="200" t="str">
        <f>IF('Participant Setup'!C13&lt;&gt;"",'Participant Setup'!C13,"")</f>
        <v>Player 8</v>
      </c>
      <c r="D18" s="194">
        <f t="shared" ca="1" si="4"/>
        <v>0</v>
      </c>
      <c r="E18" s="196">
        <f ca="1">IF($C18&lt;&gt;"",OFFSET('Game Board'!$M$7,G$4-1,$A18),0)</f>
        <v>0</v>
      </c>
      <c r="F18" s="196">
        <f ca="1">IF($C18&lt;&gt;"",OFFSET('Game Board'!$M$54,G$4-1,$A18),0)</f>
        <v>0</v>
      </c>
      <c r="G18" s="195" t="str">
        <f ca="1">IF($C18&lt;&gt;"",OFFSET('Game Board'!$O$8,G$4-1,$A18)&amp;" - "&amp;OFFSET('Game Board'!$P$8,G$4-1,$A18),"")</f>
        <v xml:space="preserve"> - </v>
      </c>
      <c r="H18" s="195" t="str">
        <f ca="1">IF($C18&lt;&gt;"",OFFSET('Game Board'!$O$8,H$4-1,$A18)&amp;" - "&amp;OFFSET('Game Board'!$P$8,H$4-1,$A18),"")</f>
        <v xml:space="preserve"> - </v>
      </c>
      <c r="I18" s="195" t="str">
        <f ca="1">IF($C18&lt;&gt;"",OFFSET('Game Board'!$O$8,I$4-1,$A18)&amp;" - "&amp;OFFSET('Game Board'!$P$8,I$4-1,$A18),"")</f>
        <v xml:space="preserve"> - </v>
      </c>
      <c r="J18" s="195" t="str">
        <f ca="1">IF($C18&lt;&gt;"",OFFSET('Game Board'!$O$8,J$4-1,$A18)&amp;" - "&amp;OFFSET('Game Board'!$P$8,J$4-1,$A18),"")</f>
        <v xml:space="preserve"> - </v>
      </c>
      <c r="K18" s="195" t="str">
        <f ca="1">IF($C18&lt;&gt;"",OFFSET('Game Board'!$O$8,K$4-1,$A18)&amp;" - "&amp;OFFSET('Game Board'!$P$8,K$4-1,$A18),"")</f>
        <v xml:space="preserve"> - </v>
      </c>
      <c r="L18" s="195" t="str">
        <f ca="1">IF($C18&lt;&gt;"",OFFSET('Game Board'!$O$8,L$4-1,$A18)&amp;" - "&amp;OFFSET('Game Board'!$P$8,L$4-1,$A18),"")</f>
        <v xml:space="preserve"> - </v>
      </c>
      <c r="M18" s="195" t="str">
        <f ca="1">IF($C18&lt;&gt;"",OFFSET('Game Board'!$O$8,M$4-1,$A18)&amp;" - "&amp;OFFSET('Game Board'!$P$8,M$4-1,$A18),"")</f>
        <v xml:space="preserve"> - </v>
      </c>
      <c r="N18" s="195" t="str">
        <f ca="1">IF($C18&lt;&gt;"",OFFSET('Game Board'!$O$8,N$4-1,$A18)&amp;" - "&amp;OFFSET('Game Board'!$P$8,N$4-1,$A18),"")</f>
        <v xml:space="preserve"> - </v>
      </c>
      <c r="O18" s="195" t="str">
        <f ca="1">IF($C18&lt;&gt;"",OFFSET('Game Board'!$O$8,O$4-1,$A18)&amp;" - "&amp;OFFSET('Game Board'!$P$8,O$4-1,$A18),"")</f>
        <v xml:space="preserve"> - </v>
      </c>
      <c r="P18" s="195" t="str">
        <f ca="1">IF($C18&lt;&gt;"",OFFSET('Game Board'!$O$8,P$4-1,$A18)&amp;" - "&amp;OFFSET('Game Board'!$P$8,P$4-1,$A18),"")</f>
        <v xml:space="preserve"> - </v>
      </c>
      <c r="Q18" s="195" t="str">
        <f ca="1">IF($C18&lt;&gt;"",OFFSET('Game Board'!$O$8,Q$4-1,$A18)&amp;" - "&amp;OFFSET('Game Board'!$P$8,Q$4-1,$A18),"")</f>
        <v xml:space="preserve"> - </v>
      </c>
      <c r="R18" s="195" t="str">
        <f ca="1">IF($C18&lt;&gt;"",OFFSET('Game Board'!$O$8,R$4-1,$A18)&amp;" - "&amp;OFFSET('Game Board'!$P$8,R$4-1,$A18),"")</f>
        <v xml:space="preserve"> - </v>
      </c>
      <c r="S18" s="195" t="str">
        <f ca="1">IF($C18&lt;&gt;"",OFFSET('Game Board'!$O$8,S$4-1,$A18)&amp;" - "&amp;OFFSET('Game Board'!$P$8,S$4-1,$A18),"")</f>
        <v xml:space="preserve"> - </v>
      </c>
      <c r="T18" s="195" t="str">
        <f ca="1">IF($C18&lt;&gt;"",OFFSET('Game Board'!$O$8,T$4-1,$A18)&amp;" - "&amp;OFFSET('Game Board'!$P$8,T$4-1,$A18),"")</f>
        <v xml:space="preserve"> - </v>
      </c>
      <c r="U18" s="195" t="str">
        <f ca="1">IF($C18&lt;&gt;"",OFFSET('Game Board'!$O$8,U$4-1,$A18)&amp;" - "&amp;OFFSET('Game Board'!$P$8,U$4-1,$A18),"")</f>
        <v xml:space="preserve"> - </v>
      </c>
      <c r="V18" s="195" t="str">
        <f ca="1">IF($C18&lt;&gt;"",OFFSET('Game Board'!$O$8,V$4-1,$A18)&amp;" - "&amp;OFFSET('Game Board'!$P$8,V$4-1,$A18),"")</f>
        <v xml:space="preserve"> - </v>
      </c>
      <c r="W18" s="195" t="str">
        <f ca="1">IF($C18&lt;&gt;"",OFFSET('Game Board'!$O$8,W$4-1,$A18)&amp;" - "&amp;OFFSET('Game Board'!$P$8,W$4-1,$A18),"")</f>
        <v xml:space="preserve"> - </v>
      </c>
      <c r="X18" s="195" t="str">
        <f ca="1">IF($C18&lt;&gt;"",OFFSET('Game Board'!$O$8,X$4-1,$A18)&amp;" - "&amp;OFFSET('Game Board'!$P$8,X$4-1,$A18),"")</f>
        <v xml:space="preserve"> - </v>
      </c>
      <c r="Y18" s="195" t="str">
        <f ca="1">IF($C18&lt;&gt;"",OFFSET('Game Board'!$O$8,Y$4-1,$A18)&amp;" - "&amp;OFFSET('Game Board'!$P$8,Y$4-1,$A18),"")</f>
        <v xml:space="preserve"> - </v>
      </c>
      <c r="Z18" s="195" t="str">
        <f ca="1">IF($C18&lt;&gt;"",OFFSET('Game Board'!$O$8,Z$4-1,$A18)&amp;" - "&amp;OFFSET('Game Board'!$P$8,Z$4-1,$A18),"")</f>
        <v xml:space="preserve"> - </v>
      </c>
      <c r="AA18" s="195" t="str">
        <f ca="1">IF($C18&lt;&gt;"",OFFSET('Game Board'!$O$8,AA$4-1,$A18)&amp;" - "&amp;OFFSET('Game Board'!$P$8,AA$4-1,$A18),"")</f>
        <v xml:space="preserve"> - </v>
      </c>
      <c r="AB18" s="195" t="str">
        <f ca="1">IF($C18&lt;&gt;"",OFFSET('Game Board'!$O$8,AB$4-1,$A18)&amp;" - "&amp;OFFSET('Game Board'!$P$8,AB$4-1,$A18),"")</f>
        <v xml:space="preserve"> - </v>
      </c>
      <c r="AC18" s="195" t="str">
        <f ca="1">IF($C18&lt;&gt;"",OFFSET('Game Board'!$O$8,AC$4-1,$A18)&amp;" - "&amp;OFFSET('Game Board'!$P$8,AC$4-1,$A18),"")</f>
        <v xml:space="preserve"> - </v>
      </c>
      <c r="AD18" s="195" t="str">
        <f ca="1">IF($C18&lt;&gt;"",OFFSET('Game Board'!$O$8,AD$4-1,$A18)&amp;" - "&amp;OFFSET('Game Board'!$P$8,AD$4-1,$A18),"")</f>
        <v xml:space="preserve"> - </v>
      </c>
      <c r="AE18" s="195" t="str">
        <f ca="1">IF($C18&lt;&gt;"",OFFSET('Game Board'!$O$8,AE$4+11,$A18)&amp;" - "&amp;OFFSET('Game Board'!$P$8,AE$4+11,$A18),"")</f>
        <v xml:space="preserve"> - </v>
      </c>
      <c r="AF18" s="195" t="str">
        <f ca="1">IF($C18&lt;&gt;"",OFFSET('Game Board'!$O$8,AF$4+11,$A18)&amp;" - "&amp;OFFSET('Game Board'!$P$8,AF$4+11,$A18),"")</f>
        <v xml:space="preserve"> - </v>
      </c>
      <c r="AG18" s="195" t="str">
        <f ca="1">IF($C18&lt;&gt;"",OFFSET('Game Board'!$O$8,AG$4+11,$A18)&amp;" - "&amp;OFFSET('Game Board'!$P$8,AG$4+11,$A18),"")</f>
        <v xml:space="preserve"> - </v>
      </c>
      <c r="AH18" s="195" t="str">
        <f ca="1">IF($C18&lt;&gt;"",OFFSET('Game Board'!$O$8,AH$4+11,$A18)&amp;" - "&amp;OFFSET('Game Board'!$P$8,AH$4+11,$A18),"")</f>
        <v xml:space="preserve"> - </v>
      </c>
      <c r="AI18" s="195" t="str">
        <f ca="1">IF($C18&lt;&gt;"",OFFSET('Game Board'!$O$8,AI$4+11,$A18)&amp;" - "&amp;OFFSET('Game Board'!$P$8,AI$4+11,$A18),"")</f>
        <v xml:space="preserve"> - </v>
      </c>
      <c r="AJ18" s="195" t="str">
        <f ca="1">IF($C18&lt;&gt;"",OFFSET('Game Board'!$O$8,AJ$4+11,$A18)&amp;" - "&amp;OFFSET('Game Board'!$P$8,AJ$4+11,$A18),"")</f>
        <v xml:space="preserve"> - </v>
      </c>
      <c r="AK18" s="195" t="str">
        <f ca="1">IF($C18&lt;&gt;"",OFFSET('Game Board'!$O$8,AK$4+11,$A18)&amp;" - "&amp;OFFSET('Game Board'!$P$8,AK$4+11,$A18),"")</f>
        <v xml:space="preserve"> - </v>
      </c>
    </row>
    <row r="19" spans="1:37" ht="15" customHeight="1" x14ac:dyDescent="0.25">
      <c r="A19" s="78">
        <f t="shared" si="5"/>
        <v>88</v>
      </c>
      <c r="B19" s="196">
        <v>9</v>
      </c>
      <c r="C19" s="200" t="str">
        <f>IF('Participant Setup'!C14&lt;&gt;"",'Participant Setup'!C14,"")</f>
        <v>Player 9</v>
      </c>
      <c r="D19" s="194">
        <f t="shared" ca="1" si="4"/>
        <v>0</v>
      </c>
      <c r="E19" s="196">
        <f ca="1">IF($C19&lt;&gt;"",OFFSET('Game Board'!$M$7,G$4-1,$A19),0)</f>
        <v>0</v>
      </c>
      <c r="F19" s="196">
        <f ca="1">IF($C19&lt;&gt;"",OFFSET('Game Board'!$M$54,G$4-1,$A19),0)</f>
        <v>0</v>
      </c>
      <c r="G19" s="195" t="str">
        <f ca="1">IF($C19&lt;&gt;"",OFFSET('Game Board'!$O$8,G$4-1,$A19)&amp;" - "&amp;OFFSET('Game Board'!$P$8,G$4-1,$A19),"")</f>
        <v xml:space="preserve"> - </v>
      </c>
      <c r="H19" s="195" t="str">
        <f ca="1">IF($C19&lt;&gt;"",OFFSET('Game Board'!$O$8,H$4-1,$A19)&amp;" - "&amp;OFFSET('Game Board'!$P$8,H$4-1,$A19),"")</f>
        <v xml:space="preserve"> - </v>
      </c>
      <c r="I19" s="195" t="str">
        <f ca="1">IF($C19&lt;&gt;"",OFFSET('Game Board'!$O$8,I$4-1,$A19)&amp;" - "&amp;OFFSET('Game Board'!$P$8,I$4-1,$A19),"")</f>
        <v xml:space="preserve"> - </v>
      </c>
      <c r="J19" s="195" t="str">
        <f ca="1">IF($C19&lt;&gt;"",OFFSET('Game Board'!$O$8,J$4-1,$A19)&amp;" - "&amp;OFFSET('Game Board'!$P$8,J$4-1,$A19),"")</f>
        <v xml:space="preserve"> - </v>
      </c>
      <c r="K19" s="195" t="str">
        <f ca="1">IF($C19&lt;&gt;"",OFFSET('Game Board'!$O$8,K$4-1,$A19)&amp;" - "&amp;OFFSET('Game Board'!$P$8,K$4-1,$A19),"")</f>
        <v xml:space="preserve"> - </v>
      </c>
      <c r="L19" s="195" t="str">
        <f ca="1">IF($C19&lt;&gt;"",OFFSET('Game Board'!$O$8,L$4-1,$A19)&amp;" - "&amp;OFFSET('Game Board'!$P$8,L$4-1,$A19),"")</f>
        <v xml:space="preserve"> - </v>
      </c>
      <c r="M19" s="195" t="str">
        <f ca="1">IF($C19&lt;&gt;"",OFFSET('Game Board'!$O$8,M$4-1,$A19)&amp;" - "&amp;OFFSET('Game Board'!$P$8,M$4-1,$A19),"")</f>
        <v xml:space="preserve"> - </v>
      </c>
      <c r="N19" s="195" t="str">
        <f ca="1">IF($C19&lt;&gt;"",OFFSET('Game Board'!$O$8,N$4-1,$A19)&amp;" - "&amp;OFFSET('Game Board'!$P$8,N$4-1,$A19),"")</f>
        <v xml:space="preserve"> - </v>
      </c>
      <c r="O19" s="195" t="str">
        <f ca="1">IF($C19&lt;&gt;"",OFFSET('Game Board'!$O$8,O$4-1,$A19)&amp;" - "&amp;OFFSET('Game Board'!$P$8,O$4-1,$A19),"")</f>
        <v xml:space="preserve"> - </v>
      </c>
      <c r="P19" s="195" t="str">
        <f ca="1">IF($C19&lt;&gt;"",OFFSET('Game Board'!$O$8,P$4-1,$A19)&amp;" - "&amp;OFFSET('Game Board'!$P$8,P$4-1,$A19),"")</f>
        <v xml:space="preserve"> - </v>
      </c>
      <c r="Q19" s="195" t="str">
        <f ca="1">IF($C19&lt;&gt;"",OFFSET('Game Board'!$O$8,Q$4-1,$A19)&amp;" - "&amp;OFFSET('Game Board'!$P$8,Q$4-1,$A19),"")</f>
        <v xml:space="preserve"> - </v>
      </c>
      <c r="R19" s="195" t="str">
        <f ca="1">IF($C19&lt;&gt;"",OFFSET('Game Board'!$O$8,R$4-1,$A19)&amp;" - "&amp;OFFSET('Game Board'!$P$8,R$4-1,$A19),"")</f>
        <v xml:space="preserve"> - </v>
      </c>
      <c r="S19" s="195" t="str">
        <f ca="1">IF($C19&lt;&gt;"",OFFSET('Game Board'!$O$8,S$4-1,$A19)&amp;" - "&amp;OFFSET('Game Board'!$P$8,S$4-1,$A19),"")</f>
        <v xml:space="preserve"> - </v>
      </c>
      <c r="T19" s="195" t="str">
        <f ca="1">IF($C19&lt;&gt;"",OFFSET('Game Board'!$O$8,T$4-1,$A19)&amp;" - "&amp;OFFSET('Game Board'!$P$8,T$4-1,$A19),"")</f>
        <v xml:space="preserve"> - </v>
      </c>
      <c r="U19" s="195" t="str">
        <f ca="1">IF($C19&lt;&gt;"",OFFSET('Game Board'!$O$8,U$4-1,$A19)&amp;" - "&amp;OFFSET('Game Board'!$P$8,U$4-1,$A19),"")</f>
        <v xml:space="preserve"> - </v>
      </c>
      <c r="V19" s="195" t="str">
        <f ca="1">IF($C19&lt;&gt;"",OFFSET('Game Board'!$O$8,V$4-1,$A19)&amp;" - "&amp;OFFSET('Game Board'!$P$8,V$4-1,$A19),"")</f>
        <v xml:space="preserve"> - </v>
      </c>
      <c r="W19" s="195" t="str">
        <f ca="1">IF($C19&lt;&gt;"",OFFSET('Game Board'!$O$8,W$4-1,$A19)&amp;" - "&amp;OFFSET('Game Board'!$P$8,W$4-1,$A19),"")</f>
        <v xml:space="preserve"> - </v>
      </c>
      <c r="X19" s="195" t="str">
        <f ca="1">IF($C19&lt;&gt;"",OFFSET('Game Board'!$O$8,X$4-1,$A19)&amp;" - "&amp;OFFSET('Game Board'!$P$8,X$4-1,$A19),"")</f>
        <v xml:space="preserve"> - </v>
      </c>
      <c r="Y19" s="195" t="str">
        <f ca="1">IF($C19&lt;&gt;"",OFFSET('Game Board'!$O$8,Y$4-1,$A19)&amp;" - "&amp;OFFSET('Game Board'!$P$8,Y$4-1,$A19),"")</f>
        <v xml:space="preserve"> - </v>
      </c>
      <c r="Z19" s="195" t="str">
        <f ca="1">IF($C19&lt;&gt;"",OFFSET('Game Board'!$O$8,Z$4-1,$A19)&amp;" - "&amp;OFFSET('Game Board'!$P$8,Z$4-1,$A19),"")</f>
        <v xml:space="preserve"> - </v>
      </c>
      <c r="AA19" s="195" t="str">
        <f ca="1">IF($C19&lt;&gt;"",OFFSET('Game Board'!$O$8,AA$4-1,$A19)&amp;" - "&amp;OFFSET('Game Board'!$P$8,AA$4-1,$A19),"")</f>
        <v xml:space="preserve"> - </v>
      </c>
      <c r="AB19" s="195" t="str">
        <f ca="1">IF($C19&lt;&gt;"",OFFSET('Game Board'!$O$8,AB$4-1,$A19)&amp;" - "&amp;OFFSET('Game Board'!$P$8,AB$4-1,$A19),"")</f>
        <v xml:space="preserve"> - </v>
      </c>
      <c r="AC19" s="195" t="str">
        <f ca="1">IF($C19&lt;&gt;"",OFFSET('Game Board'!$O$8,AC$4-1,$A19)&amp;" - "&amp;OFFSET('Game Board'!$P$8,AC$4-1,$A19),"")</f>
        <v xml:space="preserve"> - </v>
      </c>
      <c r="AD19" s="195" t="str">
        <f ca="1">IF($C19&lt;&gt;"",OFFSET('Game Board'!$O$8,AD$4-1,$A19)&amp;" - "&amp;OFFSET('Game Board'!$P$8,AD$4-1,$A19),"")</f>
        <v xml:space="preserve"> - </v>
      </c>
      <c r="AE19" s="195" t="str">
        <f ca="1">IF($C19&lt;&gt;"",OFFSET('Game Board'!$O$8,AE$4+11,$A19)&amp;" - "&amp;OFFSET('Game Board'!$P$8,AE$4+11,$A19),"")</f>
        <v xml:space="preserve"> - </v>
      </c>
      <c r="AF19" s="195" t="str">
        <f ca="1">IF($C19&lt;&gt;"",OFFSET('Game Board'!$O$8,AF$4+11,$A19)&amp;" - "&amp;OFFSET('Game Board'!$P$8,AF$4+11,$A19),"")</f>
        <v xml:space="preserve"> - </v>
      </c>
      <c r="AG19" s="195" t="str">
        <f ca="1">IF($C19&lt;&gt;"",OFFSET('Game Board'!$O$8,AG$4+11,$A19)&amp;" - "&amp;OFFSET('Game Board'!$P$8,AG$4+11,$A19),"")</f>
        <v xml:space="preserve"> - </v>
      </c>
      <c r="AH19" s="195" t="str">
        <f ca="1">IF($C19&lt;&gt;"",OFFSET('Game Board'!$O$8,AH$4+11,$A19)&amp;" - "&amp;OFFSET('Game Board'!$P$8,AH$4+11,$A19),"")</f>
        <v xml:space="preserve"> - </v>
      </c>
      <c r="AI19" s="195" t="str">
        <f ca="1">IF($C19&lt;&gt;"",OFFSET('Game Board'!$O$8,AI$4+11,$A19)&amp;" - "&amp;OFFSET('Game Board'!$P$8,AI$4+11,$A19),"")</f>
        <v xml:space="preserve"> - </v>
      </c>
      <c r="AJ19" s="195" t="str">
        <f ca="1">IF($C19&lt;&gt;"",OFFSET('Game Board'!$O$8,AJ$4+11,$A19)&amp;" - "&amp;OFFSET('Game Board'!$P$8,AJ$4+11,$A19),"")</f>
        <v xml:space="preserve"> - </v>
      </c>
      <c r="AK19" s="195" t="str">
        <f ca="1">IF($C19&lt;&gt;"",OFFSET('Game Board'!$O$8,AK$4+11,$A19)&amp;" - "&amp;OFFSET('Game Board'!$P$8,AK$4+11,$A19),"")</f>
        <v xml:space="preserve"> - </v>
      </c>
    </row>
    <row r="20" spans="1:37" ht="15" customHeight="1" x14ac:dyDescent="0.25">
      <c r="A20" s="78">
        <f t="shared" si="5"/>
        <v>99</v>
      </c>
      <c r="B20" s="196">
        <v>10</v>
      </c>
      <c r="C20" s="200" t="str">
        <f>IF('Participant Setup'!C15&lt;&gt;"",'Participant Setup'!C15,"")</f>
        <v>Player 10</v>
      </c>
      <c r="D20" s="194">
        <f t="shared" ca="1" si="4"/>
        <v>0</v>
      </c>
      <c r="E20" s="196">
        <f ca="1">IF($C20&lt;&gt;"",OFFSET('Game Board'!$M$7,G$4-1,$A20),0)</f>
        <v>0</v>
      </c>
      <c r="F20" s="196">
        <f ca="1">IF($C20&lt;&gt;"",OFFSET('Game Board'!$M$54,G$4-1,$A20),0)</f>
        <v>0</v>
      </c>
      <c r="G20" s="195" t="str">
        <f ca="1">IF($C20&lt;&gt;"",OFFSET('Game Board'!$O$8,G$4-1,$A20)&amp;" - "&amp;OFFSET('Game Board'!$P$8,G$4-1,$A20),"")</f>
        <v xml:space="preserve"> - </v>
      </c>
      <c r="H20" s="195" t="str">
        <f ca="1">IF($C20&lt;&gt;"",OFFSET('Game Board'!$O$8,H$4-1,$A20)&amp;" - "&amp;OFFSET('Game Board'!$P$8,H$4-1,$A20),"")</f>
        <v xml:space="preserve"> - </v>
      </c>
      <c r="I20" s="195" t="str">
        <f ca="1">IF($C20&lt;&gt;"",OFFSET('Game Board'!$O$8,I$4-1,$A20)&amp;" - "&amp;OFFSET('Game Board'!$P$8,I$4-1,$A20),"")</f>
        <v xml:space="preserve"> - </v>
      </c>
      <c r="J20" s="195" t="str">
        <f ca="1">IF($C20&lt;&gt;"",OFFSET('Game Board'!$O$8,J$4-1,$A20)&amp;" - "&amp;OFFSET('Game Board'!$P$8,J$4-1,$A20),"")</f>
        <v xml:space="preserve"> - </v>
      </c>
      <c r="K20" s="195" t="str">
        <f ca="1">IF($C20&lt;&gt;"",OFFSET('Game Board'!$O$8,K$4-1,$A20)&amp;" - "&amp;OFFSET('Game Board'!$P$8,K$4-1,$A20),"")</f>
        <v xml:space="preserve"> - </v>
      </c>
      <c r="L20" s="195" t="str">
        <f ca="1">IF($C20&lt;&gt;"",OFFSET('Game Board'!$O$8,L$4-1,$A20)&amp;" - "&amp;OFFSET('Game Board'!$P$8,L$4-1,$A20),"")</f>
        <v xml:space="preserve"> - </v>
      </c>
      <c r="M20" s="195" t="str">
        <f ca="1">IF($C20&lt;&gt;"",OFFSET('Game Board'!$O$8,M$4-1,$A20)&amp;" - "&amp;OFFSET('Game Board'!$P$8,M$4-1,$A20),"")</f>
        <v xml:space="preserve"> - </v>
      </c>
      <c r="N20" s="195" t="str">
        <f ca="1">IF($C20&lt;&gt;"",OFFSET('Game Board'!$O$8,N$4-1,$A20)&amp;" - "&amp;OFFSET('Game Board'!$P$8,N$4-1,$A20),"")</f>
        <v xml:space="preserve"> - </v>
      </c>
      <c r="O20" s="195" t="str">
        <f ca="1">IF($C20&lt;&gt;"",OFFSET('Game Board'!$O$8,O$4-1,$A20)&amp;" - "&amp;OFFSET('Game Board'!$P$8,O$4-1,$A20),"")</f>
        <v xml:space="preserve"> - </v>
      </c>
      <c r="P20" s="195" t="str">
        <f ca="1">IF($C20&lt;&gt;"",OFFSET('Game Board'!$O$8,P$4-1,$A20)&amp;" - "&amp;OFFSET('Game Board'!$P$8,P$4-1,$A20),"")</f>
        <v xml:space="preserve"> - </v>
      </c>
      <c r="Q20" s="195" t="str">
        <f ca="1">IF($C20&lt;&gt;"",OFFSET('Game Board'!$O$8,Q$4-1,$A20)&amp;" - "&amp;OFFSET('Game Board'!$P$8,Q$4-1,$A20),"")</f>
        <v xml:space="preserve"> - </v>
      </c>
      <c r="R20" s="195" t="str">
        <f ca="1">IF($C20&lt;&gt;"",OFFSET('Game Board'!$O$8,R$4-1,$A20)&amp;" - "&amp;OFFSET('Game Board'!$P$8,R$4-1,$A20),"")</f>
        <v xml:space="preserve"> - </v>
      </c>
      <c r="S20" s="195" t="str">
        <f ca="1">IF($C20&lt;&gt;"",OFFSET('Game Board'!$O$8,S$4-1,$A20)&amp;" - "&amp;OFFSET('Game Board'!$P$8,S$4-1,$A20),"")</f>
        <v xml:space="preserve"> - </v>
      </c>
      <c r="T20" s="195" t="str">
        <f ca="1">IF($C20&lt;&gt;"",OFFSET('Game Board'!$O$8,T$4-1,$A20)&amp;" - "&amp;OFFSET('Game Board'!$P$8,T$4-1,$A20),"")</f>
        <v xml:space="preserve"> - </v>
      </c>
      <c r="U20" s="195" t="str">
        <f ca="1">IF($C20&lt;&gt;"",OFFSET('Game Board'!$O$8,U$4-1,$A20)&amp;" - "&amp;OFFSET('Game Board'!$P$8,U$4-1,$A20),"")</f>
        <v xml:space="preserve"> - </v>
      </c>
      <c r="V20" s="195" t="str">
        <f ca="1">IF($C20&lt;&gt;"",OFFSET('Game Board'!$O$8,V$4-1,$A20)&amp;" - "&amp;OFFSET('Game Board'!$P$8,V$4-1,$A20),"")</f>
        <v xml:space="preserve"> - </v>
      </c>
      <c r="W20" s="195" t="str">
        <f ca="1">IF($C20&lt;&gt;"",OFFSET('Game Board'!$O$8,W$4-1,$A20)&amp;" - "&amp;OFFSET('Game Board'!$P$8,W$4-1,$A20),"")</f>
        <v xml:space="preserve"> - </v>
      </c>
      <c r="X20" s="195" t="str">
        <f ca="1">IF($C20&lt;&gt;"",OFFSET('Game Board'!$O$8,X$4-1,$A20)&amp;" - "&amp;OFFSET('Game Board'!$P$8,X$4-1,$A20),"")</f>
        <v xml:space="preserve"> - </v>
      </c>
      <c r="Y20" s="195" t="str">
        <f ca="1">IF($C20&lt;&gt;"",OFFSET('Game Board'!$O$8,Y$4-1,$A20)&amp;" - "&amp;OFFSET('Game Board'!$P$8,Y$4-1,$A20),"")</f>
        <v xml:space="preserve"> - </v>
      </c>
      <c r="Z20" s="195" t="str">
        <f ca="1">IF($C20&lt;&gt;"",OFFSET('Game Board'!$O$8,Z$4-1,$A20)&amp;" - "&amp;OFFSET('Game Board'!$P$8,Z$4-1,$A20),"")</f>
        <v xml:space="preserve"> - </v>
      </c>
      <c r="AA20" s="195" t="str">
        <f ca="1">IF($C20&lt;&gt;"",OFFSET('Game Board'!$O$8,AA$4-1,$A20)&amp;" - "&amp;OFFSET('Game Board'!$P$8,AA$4-1,$A20),"")</f>
        <v xml:space="preserve"> - </v>
      </c>
      <c r="AB20" s="195" t="str">
        <f ca="1">IF($C20&lt;&gt;"",OFFSET('Game Board'!$O$8,AB$4-1,$A20)&amp;" - "&amp;OFFSET('Game Board'!$P$8,AB$4-1,$A20),"")</f>
        <v xml:space="preserve"> - </v>
      </c>
      <c r="AC20" s="195" t="str">
        <f ca="1">IF($C20&lt;&gt;"",OFFSET('Game Board'!$O$8,AC$4-1,$A20)&amp;" - "&amp;OFFSET('Game Board'!$P$8,AC$4-1,$A20),"")</f>
        <v xml:space="preserve"> - </v>
      </c>
      <c r="AD20" s="195" t="str">
        <f ca="1">IF($C20&lt;&gt;"",OFFSET('Game Board'!$O$8,AD$4-1,$A20)&amp;" - "&amp;OFFSET('Game Board'!$P$8,AD$4-1,$A20),"")</f>
        <v xml:space="preserve"> - </v>
      </c>
      <c r="AE20" s="195" t="str">
        <f ca="1">IF($C20&lt;&gt;"",OFFSET('Game Board'!$O$8,AE$4+11,$A20)&amp;" - "&amp;OFFSET('Game Board'!$P$8,AE$4+11,$A20),"")</f>
        <v xml:space="preserve"> - </v>
      </c>
      <c r="AF20" s="195" t="str">
        <f ca="1">IF($C20&lt;&gt;"",OFFSET('Game Board'!$O$8,AF$4+11,$A20)&amp;" - "&amp;OFFSET('Game Board'!$P$8,AF$4+11,$A20),"")</f>
        <v xml:space="preserve"> - </v>
      </c>
      <c r="AG20" s="195" t="str">
        <f ca="1">IF($C20&lt;&gt;"",OFFSET('Game Board'!$O$8,AG$4+11,$A20)&amp;" - "&amp;OFFSET('Game Board'!$P$8,AG$4+11,$A20),"")</f>
        <v xml:space="preserve"> - </v>
      </c>
      <c r="AH20" s="195" t="str">
        <f ca="1">IF($C20&lt;&gt;"",OFFSET('Game Board'!$O$8,AH$4+11,$A20)&amp;" - "&amp;OFFSET('Game Board'!$P$8,AH$4+11,$A20),"")</f>
        <v xml:space="preserve"> - </v>
      </c>
      <c r="AI20" s="195" t="str">
        <f ca="1">IF($C20&lt;&gt;"",OFFSET('Game Board'!$O$8,AI$4+11,$A20)&amp;" - "&amp;OFFSET('Game Board'!$P$8,AI$4+11,$A20),"")</f>
        <v xml:space="preserve"> - </v>
      </c>
      <c r="AJ20" s="195" t="str">
        <f ca="1">IF($C20&lt;&gt;"",OFFSET('Game Board'!$O$8,AJ$4+11,$A20)&amp;" - "&amp;OFFSET('Game Board'!$P$8,AJ$4+11,$A20),"")</f>
        <v xml:space="preserve"> - </v>
      </c>
      <c r="AK20" s="195" t="str">
        <f ca="1">IF($C20&lt;&gt;"",OFFSET('Game Board'!$O$8,AK$4+11,$A20)&amp;" - "&amp;OFFSET('Game Board'!$P$8,AK$4+11,$A20),"")</f>
        <v xml:space="preserve"> - </v>
      </c>
    </row>
    <row r="21" spans="1:37" ht="15.95" customHeight="1" x14ac:dyDescent="0.25">
      <c r="B21" s="131" t="s">
        <v>301</v>
      </c>
    </row>
    <row r="22" spans="1:37" ht="15.95" hidden="1" customHeight="1" x14ac:dyDescent="0.25">
      <c r="B22" s="140" t="s">
        <v>202</v>
      </c>
      <c r="C22" s="141"/>
      <c r="D22" s="141"/>
      <c r="E22" s="141"/>
      <c r="F22" s="141" t="s">
        <v>203</v>
      </c>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1"/>
      <c r="AE22" s="141"/>
      <c r="AF22" s="141"/>
      <c r="AG22" s="141"/>
      <c r="AH22" s="141"/>
      <c r="AI22" s="141"/>
      <c r="AJ22" s="141"/>
      <c r="AK22" s="141"/>
    </row>
    <row r="23" spans="1:37" hidden="1" x14ac:dyDescent="0.25">
      <c r="F23" s="142" t="s">
        <v>176</v>
      </c>
      <c r="G23" s="143">
        <f t="shared" ref="G23:P32" ca="1" si="6">COUNTIFS(G$11:G$20,$F23)</f>
        <v>0</v>
      </c>
      <c r="H23" s="143">
        <f t="shared" ca="1" si="6"/>
        <v>0</v>
      </c>
      <c r="I23" s="143">
        <f t="shared" ca="1" si="6"/>
        <v>0</v>
      </c>
      <c r="J23" s="143">
        <f t="shared" ca="1" si="6"/>
        <v>0</v>
      </c>
      <c r="K23" s="143">
        <f t="shared" ca="1" si="6"/>
        <v>0</v>
      </c>
      <c r="L23" s="143">
        <f t="shared" ca="1" si="6"/>
        <v>0</v>
      </c>
      <c r="M23" s="143">
        <f t="shared" ca="1" si="6"/>
        <v>0</v>
      </c>
      <c r="N23" s="143">
        <f t="shared" ca="1" si="6"/>
        <v>0</v>
      </c>
      <c r="O23" s="143">
        <f t="shared" ca="1" si="6"/>
        <v>0</v>
      </c>
      <c r="P23" s="143">
        <f t="shared" ca="1" si="6"/>
        <v>0</v>
      </c>
      <c r="Q23" s="143">
        <f t="shared" ref="Q23:Z32" ca="1" si="7">COUNTIFS(Q$11:Q$20,$F23)</f>
        <v>0</v>
      </c>
      <c r="R23" s="143">
        <f t="shared" ca="1" si="7"/>
        <v>0</v>
      </c>
      <c r="S23" s="143">
        <f t="shared" ca="1" si="7"/>
        <v>0</v>
      </c>
      <c r="T23" s="143">
        <f t="shared" ca="1" si="7"/>
        <v>0</v>
      </c>
      <c r="U23" s="143">
        <f t="shared" ca="1" si="7"/>
        <v>0</v>
      </c>
      <c r="V23" s="143">
        <f t="shared" ca="1" si="7"/>
        <v>0</v>
      </c>
      <c r="W23" s="143">
        <f t="shared" ca="1" si="7"/>
        <v>0</v>
      </c>
      <c r="X23" s="143">
        <f t="shared" ca="1" si="7"/>
        <v>0</v>
      </c>
      <c r="Y23" s="143">
        <f t="shared" ca="1" si="7"/>
        <v>0</v>
      </c>
      <c r="Z23" s="143">
        <f t="shared" ca="1" si="7"/>
        <v>0</v>
      </c>
      <c r="AA23" s="143">
        <f t="shared" ref="AA23:AK32" ca="1" si="8">COUNTIFS(AA$11:AA$20,$F23)</f>
        <v>0</v>
      </c>
      <c r="AB23" s="143">
        <f t="shared" ca="1" si="8"/>
        <v>0</v>
      </c>
      <c r="AC23" s="143">
        <f t="shared" ca="1" si="8"/>
        <v>0</v>
      </c>
      <c r="AD23" s="143">
        <f t="shared" ca="1" si="8"/>
        <v>0</v>
      </c>
      <c r="AE23" s="143">
        <f t="shared" ca="1" si="8"/>
        <v>0</v>
      </c>
      <c r="AF23" s="143">
        <f t="shared" ca="1" si="8"/>
        <v>0</v>
      </c>
      <c r="AG23" s="143">
        <f t="shared" ca="1" si="8"/>
        <v>0</v>
      </c>
      <c r="AH23" s="143">
        <f t="shared" ca="1" si="8"/>
        <v>0</v>
      </c>
      <c r="AI23" s="143">
        <f t="shared" ca="1" si="8"/>
        <v>0</v>
      </c>
      <c r="AJ23" s="143">
        <f t="shared" ca="1" si="8"/>
        <v>0</v>
      </c>
      <c r="AK23" s="143">
        <f t="shared" ca="1" si="8"/>
        <v>0</v>
      </c>
    </row>
    <row r="24" spans="1:37" hidden="1" x14ac:dyDescent="0.25">
      <c r="F24" s="142" t="s">
        <v>177</v>
      </c>
      <c r="G24" s="143">
        <f t="shared" ca="1" si="6"/>
        <v>0</v>
      </c>
      <c r="H24" s="143">
        <f t="shared" ca="1" si="6"/>
        <v>0</v>
      </c>
      <c r="I24" s="143">
        <f t="shared" ca="1" si="6"/>
        <v>0</v>
      </c>
      <c r="J24" s="143">
        <f t="shared" ca="1" si="6"/>
        <v>0</v>
      </c>
      <c r="K24" s="143">
        <f t="shared" ca="1" si="6"/>
        <v>0</v>
      </c>
      <c r="L24" s="143">
        <f t="shared" ca="1" si="6"/>
        <v>0</v>
      </c>
      <c r="M24" s="143">
        <f t="shared" ca="1" si="6"/>
        <v>0</v>
      </c>
      <c r="N24" s="143">
        <f t="shared" ca="1" si="6"/>
        <v>0</v>
      </c>
      <c r="O24" s="143">
        <f t="shared" ca="1" si="6"/>
        <v>0</v>
      </c>
      <c r="P24" s="143">
        <f t="shared" ca="1" si="6"/>
        <v>0</v>
      </c>
      <c r="Q24" s="143">
        <f t="shared" ca="1" si="7"/>
        <v>0</v>
      </c>
      <c r="R24" s="143">
        <f t="shared" ca="1" si="7"/>
        <v>0</v>
      </c>
      <c r="S24" s="143">
        <f t="shared" ca="1" si="7"/>
        <v>0</v>
      </c>
      <c r="T24" s="143">
        <f t="shared" ca="1" si="7"/>
        <v>0</v>
      </c>
      <c r="U24" s="143">
        <f t="shared" ca="1" si="7"/>
        <v>0</v>
      </c>
      <c r="V24" s="143">
        <f t="shared" ca="1" si="7"/>
        <v>0</v>
      </c>
      <c r="W24" s="143">
        <f t="shared" ca="1" si="7"/>
        <v>0</v>
      </c>
      <c r="X24" s="143">
        <f t="shared" ca="1" si="7"/>
        <v>0</v>
      </c>
      <c r="Y24" s="143">
        <f t="shared" ca="1" si="7"/>
        <v>0</v>
      </c>
      <c r="Z24" s="143">
        <f t="shared" ca="1" si="7"/>
        <v>0</v>
      </c>
      <c r="AA24" s="143">
        <f t="shared" ca="1" si="8"/>
        <v>0</v>
      </c>
      <c r="AB24" s="143">
        <f t="shared" ca="1" si="8"/>
        <v>0</v>
      </c>
      <c r="AC24" s="143">
        <f t="shared" ca="1" si="8"/>
        <v>0</v>
      </c>
      <c r="AD24" s="143">
        <f t="shared" ca="1" si="8"/>
        <v>0</v>
      </c>
      <c r="AE24" s="143">
        <f t="shared" ca="1" si="8"/>
        <v>0</v>
      </c>
      <c r="AF24" s="143">
        <f t="shared" ca="1" si="8"/>
        <v>0</v>
      </c>
      <c r="AG24" s="143">
        <f t="shared" ca="1" si="8"/>
        <v>0</v>
      </c>
      <c r="AH24" s="143">
        <f t="shared" ca="1" si="8"/>
        <v>0</v>
      </c>
      <c r="AI24" s="143">
        <f t="shared" ca="1" si="8"/>
        <v>0</v>
      </c>
      <c r="AJ24" s="143">
        <f t="shared" ca="1" si="8"/>
        <v>0</v>
      </c>
      <c r="AK24" s="143">
        <f t="shared" ca="1" si="8"/>
        <v>0</v>
      </c>
    </row>
    <row r="25" spans="1:37" hidden="1" x14ac:dyDescent="0.25">
      <c r="F25" s="142" t="s">
        <v>182</v>
      </c>
      <c r="G25" s="143">
        <f t="shared" ca="1" si="6"/>
        <v>0</v>
      </c>
      <c r="H25" s="143">
        <f t="shared" ca="1" si="6"/>
        <v>0</v>
      </c>
      <c r="I25" s="143">
        <f t="shared" ca="1" si="6"/>
        <v>0</v>
      </c>
      <c r="J25" s="143">
        <f t="shared" ca="1" si="6"/>
        <v>0</v>
      </c>
      <c r="K25" s="143">
        <f t="shared" ca="1" si="6"/>
        <v>0</v>
      </c>
      <c r="L25" s="143">
        <f t="shared" ca="1" si="6"/>
        <v>0</v>
      </c>
      <c r="M25" s="143">
        <f t="shared" ca="1" si="6"/>
        <v>0</v>
      </c>
      <c r="N25" s="143">
        <f t="shared" ca="1" si="6"/>
        <v>0</v>
      </c>
      <c r="O25" s="143">
        <f t="shared" ca="1" si="6"/>
        <v>0</v>
      </c>
      <c r="P25" s="143">
        <f t="shared" ca="1" si="6"/>
        <v>0</v>
      </c>
      <c r="Q25" s="143">
        <f t="shared" ca="1" si="7"/>
        <v>0</v>
      </c>
      <c r="R25" s="143">
        <f t="shared" ca="1" si="7"/>
        <v>0</v>
      </c>
      <c r="S25" s="143">
        <f t="shared" ca="1" si="7"/>
        <v>0</v>
      </c>
      <c r="T25" s="143">
        <f t="shared" ca="1" si="7"/>
        <v>0</v>
      </c>
      <c r="U25" s="143">
        <f t="shared" ca="1" si="7"/>
        <v>0</v>
      </c>
      <c r="V25" s="143">
        <f t="shared" ca="1" si="7"/>
        <v>0</v>
      </c>
      <c r="W25" s="143">
        <f t="shared" ca="1" si="7"/>
        <v>0</v>
      </c>
      <c r="X25" s="143">
        <f t="shared" ca="1" si="7"/>
        <v>0</v>
      </c>
      <c r="Y25" s="143">
        <f t="shared" ca="1" si="7"/>
        <v>0</v>
      </c>
      <c r="Z25" s="143">
        <f t="shared" ca="1" si="7"/>
        <v>0</v>
      </c>
      <c r="AA25" s="143">
        <f t="shared" ca="1" si="8"/>
        <v>0</v>
      </c>
      <c r="AB25" s="143">
        <f t="shared" ca="1" si="8"/>
        <v>0</v>
      </c>
      <c r="AC25" s="143">
        <f t="shared" ca="1" si="8"/>
        <v>0</v>
      </c>
      <c r="AD25" s="143">
        <f t="shared" ca="1" si="8"/>
        <v>0</v>
      </c>
      <c r="AE25" s="143">
        <f t="shared" ca="1" si="8"/>
        <v>0</v>
      </c>
      <c r="AF25" s="143">
        <f t="shared" ca="1" si="8"/>
        <v>0</v>
      </c>
      <c r="AG25" s="143">
        <f t="shared" ca="1" si="8"/>
        <v>0</v>
      </c>
      <c r="AH25" s="143">
        <f t="shared" ca="1" si="8"/>
        <v>0</v>
      </c>
      <c r="AI25" s="143">
        <f t="shared" ca="1" si="8"/>
        <v>0</v>
      </c>
      <c r="AJ25" s="143">
        <f t="shared" ca="1" si="8"/>
        <v>0</v>
      </c>
      <c r="AK25" s="143">
        <f t="shared" ca="1" si="8"/>
        <v>0</v>
      </c>
    </row>
    <row r="26" spans="1:37" hidden="1" x14ac:dyDescent="0.25">
      <c r="F26" s="142" t="s">
        <v>181</v>
      </c>
      <c r="G26" s="143">
        <f t="shared" ca="1" si="6"/>
        <v>0</v>
      </c>
      <c r="H26" s="143">
        <f t="shared" ca="1" si="6"/>
        <v>0</v>
      </c>
      <c r="I26" s="143">
        <f t="shared" ca="1" si="6"/>
        <v>0</v>
      </c>
      <c r="J26" s="143">
        <f t="shared" ca="1" si="6"/>
        <v>0</v>
      </c>
      <c r="K26" s="143">
        <f t="shared" ca="1" si="6"/>
        <v>0</v>
      </c>
      <c r="L26" s="143">
        <f t="shared" ca="1" si="6"/>
        <v>0</v>
      </c>
      <c r="M26" s="143">
        <f t="shared" ca="1" si="6"/>
        <v>0</v>
      </c>
      <c r="N26" s="143">
        <f t="shared" ca="1" si="6"/>
        <v>0</v>
      </c>
      <c r="O26" s="143">
        <f t="shared" ca="1" si="6"/>
        <v>0</v>
      </c>
      <c r="P26" s="143">
        <f t="shared" ca="1" si="6"/>
        <v>0</v>
      </c>
      <c r="Q26" s="143">
        <f t="shared" ca="1" si="7"/>
        <v>0</v>
      </c>
      <c r="R26" s="143">
        <f t="shared" ca="1" si="7"/>
        <v>0</v>
      </c>
      <c r="S26" s="143">
        <f t="shared" ca="1" si="7"/>
        <v>0</v>
      </c>
      <c r="T26" s="143">
        <f t="shared" ca="1" si="7"/>
        <v>0</v>
      </c>
      <c r="U26" s="143">
        <f t="shared" ca="1" si="7"/>
        <v>0</v>
      </c>
      <c r="V26" s="143">
        <f t="shared" ca="1" si="7"/>
        <v>0</v>
      </c>
      <c r="W26" s="143">
        <f t="shared" ca="1" si="7"/>
        <v>0</v>
      </c>
      <c r="X26" s="143">
        <f t="shared" ca="1" si="7"/>
        <v>0</v>
      </c>
      <c r="Y26" s="143">
        <f t="shared" ca="1" si="7"/>
        <v>0</v>
      </c>
      <c r="Z26" s="143">
        <f t="shared" ca="1" si="7"/>
        <v>0</v>
      </c>
      <c r="AA26" s="143">
        <f t="shared" ca="1" si="8"/>
        <v>0</v>
      </c>
      <c r="AB26" s="143">
        <f t="shared" ca="1" si="8"/>
        <v>0</v>
      </c>
      <c r="AC26" s="143">
        <f t="shared" ca="1" si="8"/>
        <v>0</v>
      </c>
      <c r="AD26" s="143">
        <f t="shared" ca="1" si="8"/>
        <v>0</v>
      </c>
      <c r="AE26" s="143">
        <f t="shared" ca="1" si="8"/>
        <v>0</v>
      </c>
      <c r="AF26" s="143">
        <f t="shared" ca="1" si="8"/>
        <v>0</v>
      </c>
      <c r="AG26" s="143">
        <f t="shared" ca="1" si="8"/>
        <v>0</v>
      </c>
      <c r="AH26" s="143">
        <f t="shared" ca="1" si="8"/>
        <v>0</v>
      </c>
      <c r="AI26" s="143">
        <f t="shared" ca="1" si="8"/>
        <v>0</v>
      </c>
      <c r="AJ26" s="143">
        <f t="shared" ca="1" si="8"/>
        <v>0</v>
      </c>
      <c r="AK26" s="143">
        <f t="shared" ca="1" si="8"/>
        <v>0</v>
      </c>
    </row>
    <row r="27" spans="1:37" hidden="1" x14ac:dyDescent="0.25">
      <c r="F27" s="142" t="s">
        <v>178</v>
      </c>
      <c r="G27" s="143">
        <f t="shared" ca="1" si="6"/>
        <v>0</v>
      </c>
      <c r="H27" s="143">
        <f t="shared" ca="1" si="6"/>
        <v>0</v>
      </c>
      <c r="I27" s="143">
        <f t="shared" ca="1" si="6"/>
        <v>0</v>
      </c>
      <c r="J27" s="143">
        <f t="shared" ca="1" si="6"/>
        <v>0</v>
      </c>
      <c r="K27" s="143">
        <f t="shared" ca="1" si="6"/>
        <v>0</v>
      </c>
      <c r="L27" s="143">
        <f t="shared" ca="1" si="6"/>
        <v>0</v>
      </c>
      <c r="M27" s="143">
        <f t="shared" ca="1" si="6"/>
        <v>0</v>
      </c>
      <c r="N27" s="143">
        <f t="shared" ca="1" si="6"/>
        <v>0</v>
      </c>
      <c r="O27" s="143">
        <f t="shared" ca="1" si="6"/>
        <v>0</v>
      </c>
      <c r="P27" s="143">
        <f t="shared" ca="1" si="6"/>
        <v>0</v>
      </c>
      <c r="Q27" s="143">
        <f t="shared" ca="1" si="7"/>
        <v>0</v>
      </c>
      <c r="R27" s="143">
        <f t="shared" ca="1" si="7"/>
        <v>0</v>
      </c>
      <c r="S27" s="143">
        <f t="shared" ca="1" si="7"/>
        <v>0</v>
      </c>
      <c r="T27" s="143">
        <f t="shared" ca="1" si="7"/>
        <v>0</v>
      </c>
      <c r="U27" s="143">
        <f t="shared" ca="1" si="7"/>
        <v>0</v>
      </c>
      <c r="V27" s="143">
        <f t="shared" ca="1" si="7"/>
        <v>0</v>
      </c>
      <c r="W27" s="143">
        <f t="shared" ca="1" si="7"/>
        <v>0</v>
      </c>
      <c r="X27" s="143">
        <f t="shared" ca="1" si="7"/>
        <v>0</v>
      </c>
      <c r="Y27" s="143">
        <f t="shared" ca="1" si="7"/>
        <v>0</v>
      </c>
      <c r="Z27" s="143">
        <f t="shared" ca="1" si="7"/>
        <v>0</v>
      </c>
      <c r="AA27" s="143">
        <f t="shared" ca="1" si="8"/>
        <v>0</v>
      </c>
      <c r="AB27" s="143">
        <f t="shared" ca="1" si="8"/>
        <v>0</v>
      </c>
      <c r="AC27" s="143">
        <f t="shared" ca="1" si="8"/>
        <v>0</v>
      </c>
      <c r="AD27" s="143">
        <f t="shared" ca="1" si="8"/>
        <v>0</v>
      </c>
      <c r="AE27" s="143">
        <f t="shared" ca="1" si="8"/>
        <v>0</v>
      </c>
      <c r="AF27" s="143">
        <f t="shared" ca="1" si="8"/>
        <v>0</v>
      </c>
      <c r="AG27" s="143">
        <f t="shared" ca="1" si="8"/>
        <v>0</v>
      </c>
      <c r="AH27" s="143">
        <f t="shared" ca="1" si="8"/>
        <v>0</v>
      </c>
      <c r="AI27" s="143">
        <f t="shared" ca="1" si="8"/>
        <v>0</v>
      </c>
      <c r="AJ27" s="143">
        <f t="shared" ca="1" si="8"/>
        <v>0</v>
      </c>
      <c r="AK27" s="143">
        <f t="shared" ca="1" si="8"/>
        <v>0</v>
      </c>
    </row>
    <row r="28" spans="1:37" hidden="1" x14ac:dyDescent="0.25">
      <c r="F28" s="142" t="s">
        <v>199</v>
      </c>
      <c r="G28" s="143">
        <f t="shared" ca="1" si="6"/>
        <v>0</v>
      </c>
      <c r="H28" s="143">
        <f t="shared" ca="1" si="6"/>
        <v>0</v>
      </c>
      <c r="I28" s="143">
        <f t="shared" ca="1" si="6"/>
        <v>0</v>
      </c>
      <c r="J28" s="143">
        <f t="shared" ca="1" si="6"/>
        <v>0</v>
      </c>
      <c r="K28" s="143">
        <f t="shared" ca="1" si="6"/>
        <v>0</v>
      </c>
      <c r="L28" s="143">
        <f t="shared" ca="1" si="6"/>
        <v>0</v>
      </c>
      <c r="M28" s="143">
        <f t="shared" ca="1" si="6"/>
        <v>0</v>
      </c>
      <c r="N28" s="143">
        <f t="shared" ca="1" si="6"/>
        <v>0</v>
      </c>
      <c r="O28" s="143">
        <f t="shared" ca="1" si="6"/>
        <v>0</v>
      </c>
      <c r="P28" s="143">
        <f t="shared" ca="1" si="6"/>
        <v>0</v>
      </c>
      <c r="Q28" s="143">
        <f t="shared" ca="1" si="7"/>
        <v>0</v>
      </c>
      <c r="R28" s="143">
        <f t="shared" ca="1" si="7"/>
        <v>0</v>
      </c>
      <c r="S28" s="143">
        <f t="shared" ca="1" si="7"/>
        <v>0</v>
      </c>
      <c r="T28" s="143">
        <f t="shared" ca="1" si="7"/>
        <v>0</v>
      </c>
      <c r="U28" s="143">
        <f t="shared" ca="1" si="7"/>
        <v>0</v>
      </c>
      <c r="V28" s="143">
        <f t="shared" ca="1" si="7"/>
        <v>0</v>
      </c>
      <c r="W28" s="143">
        <f t="shared" ca="1" si="7"/>
        <v>0</v>
      </c>
      <c r="X28" s="143">
        <f t="shared" ca="1" si="7"/>
        <v>0</v>
      </c>
      <c r="Y28" s="143">
        <f t="shared" ca="1" si="7"/>
        <v>0</v>
      </c>
      <c r="Z28" s="143">
        <f t="shared" ca="1" si="7"/>
        <v>0</v>
      </c>
      <c r="AA28" s="143">
        <f t="shared" ca="1" si="8"/>
        <v>0</v>
      </c>
      <c r="AB28" s="143">
        <f t="shared" ca="1" si="8"/>
        <v>0</v>
      </c>
      <c r="AC28" s="143">
        <f t="shared" ca="1" si="8"/>
        <v>0</v>
      </c>
      <c r="AD28" s="143">
        <f t="shared" ca="1" si="8"/>
        <v>0</v>
      </c>
      <c r="AE28" s="143">
        <f t="shared" ca="1" si="8"/>
        <v>0</v>
      </c>
      <c r="AF28" s="143">
        <f t="shared" ca="1" si="8"/>
        <v>0</v>
      </c>
      <c r="AG28" s="143">
        <f t="shared" ca="1" si="8"/>
        <v>0</v>
      </c>
      <c r="AH28" s="143">
        <f t="shared" ca="1" si="8"/>
        <v>0</v>
      </c>
      <c r="AI28" s="143">
        <f t="shared" ca="1" si="8"/>
        <v>0</v>
      </c>
      <c r="AJ28" s="143">
        <f t="shared" ca="1" si="8"/>
        <v>0</v>
      </c>
      <c r="AK28" s="143">
        <f t="shared" ca="1" si="8"/>
        <v>0</v>
      </c>
    </row>
    <row r="29" spans="1:37" hidden="1" x14ac:dyDescent="0.25">
      <c r="F29" s="142" t="s">
        <v>183</v>
      </c>
      <c r="G29" s="143">
        <f t="shared" ca="1" si="6"/>
        <v>0</v>
      </c>
      <c r="H29" s="143">
        <f t="shared" ca="1" si="6"/>
        <v>0</v>
      </c>
      <c r="I29" s="143">
        <f t="shared" ca="1" si="6"/>
        <v>0</v>
      </c>
      <c r="J29" s="143">
        <f t="shared" ca="1" si="6"/>
        <v>0</v>
      </c>
      <c r="K29" s="143">
        <f t="shared" ca="1" si="6"/>
        <v>0</v>
      </c>
      <c r="L29" s="143">
        <f t="shared" ca="1" si="6"/>
        <v>0</v>
      </c>
      <c r="M29" s="143">
        <f t="shared" ca="1" si="6"/>
        <v>0</v>
      </c>
      <c r="N29" s="143">
        <f t="shared" ca="1" si="6"/>
        <v>0</v>
      </c>
      <c r="O29" s="143">
        <f t="shared" ca="1" si="6"/>
        <v>0</v>
      </c>
      <c r="P29" s="143">
        <f t="shared" ca="1" si="6"/>
        <v>0</v>
      </c>
      <c r="Q29" s="143">
        <f t="shared" ca="1" si="7"/>
        <v>0</v>
      </c>
      <c r="R29" s="143">
        <f t="shared" ca="1" si="7"/>
        <v>0</v>
      </c>
      <c r="S29" s="143">
        <f t="shared" ca="1" si="7"/>
        <v>0</v>
      </c>
      <c r="T29" s="143">
        <f t="shared" ca="1" si="7"/>
        <v>0</v>
      </c>
      <c r="U29" s="143">
        <f t="shared" ca="1" si="7"/>
        <v>0</v>
      </c>
      <c r="V29" s="143">
        <f t="shared" ca="1" si="7"/>
        <v>0</v>
      </c>
      <c r="W29" s="143">
        <f t="shared" ca="1" si="7"/>
        <v>0</v>
      </c>
      <c r="X29" s="143">
        <f t="shared" ca="1" si="7"/>
        <v>0</v>
      </c>
      <c r="Y29" s="143">
        <f t="shared" ca="1" si="7"/>
        <v>0</v>
      </c>
      <c r="Z29" s="143">
        <f t="shared" ca="1" si="7"/>
        <v>0</v>
      </c>
      <c r="AA29" s="143">
        <f t="shared" ca="1" si="8"/>
        <v>0</v>
      </c>
      <c r="AB29" s="143">
        <f t="shared" ca="1" si="8"/>
        <v>0</v>
      </c>
      <c r="AC29" s="143">
        <f t="shared" ca="1" si="8"/>
        <v>0</v>
      </c>
      <c r="AD29" s="143">
        <f t="shared" ca="1" si="8"/>
        <v>0</v>
      </c>
      <c r="AE29" s="143">
        <f t="shared" ca="1" si="8"/>
        <v>0</v>
      </c>
      <c r="AF29" s="143">
        <f t="shared" ca="1" si="8"/>
        <v>0</v>
      </c>
      <c r="AG29" s="143">
        <f t="shared" ca="1" si="8"/>
        <v>0</v>
      </c>
      <c r="AH29" s="143">
        <f t="shared" ca="1" si="8"/>
        <v>0</v>
      </c>
      <c r="AI29" s="143">
        <f t="shared" ca="1" si="8"/>
        <v>0</v>
      </c>
      <c r="AJ29" s="143">
        <f t="shared" ca="1" si="8"/>
        <v>0</v>
      </c>
      <c r="AK29" s="143">
        <f t="shared" ca="1" si="8"/>
        <v>0</v>
      </c>
    </row>
    <row r="30" spans="1:37" hidden="1" x14ac:dyDescent="0.25">
      <c r="F30" s="142" t="s">
        <v>184</v>
      </c>
      <c r="G30" s="143">
        <f t="shared" ca="1" si="6"/>
        <v>0</v>
      </c>
      <c r="H30" s="143">
        <f t="shared" ca="1" si="6"/>
        <v>0</v>
      </c>
      <c r="I30" s="143">
        <f t="shared" ca="1" si="6"/>
        <v>0</v>
      </c>
      <c r="J30" s="143">
        <f t="shared" ca="1" si="6"/>
        <v>0</v>
      </c>
      <c r="K30" s="143">
        <f t="shared" ca="1" si="6"/>
        <v>0</v>
      </c>
      <c r="L30" s="143">
        <f t="shared" ca="1" si="6"/>
        <v>0</v>
      </c>
      <c r="M30" s="143">
        <f t="shared" ca="1" si="6"/>
        <v>0</v>
      </c>
      <c r="N30" s="143">
        <f t="shared" ca="1" si="6"/>
        <v>0</v>
      </c>
      <c r="O30" s="143">
        <f t="shared" ca="1" si="6"/>
        <v>0</v>
      </c>
      <c r="P30" s="143">
        <f t="shared" ca="1" si="6"/>
        <v>0</v>
      </c>
      <c r="Q30" s="143">
        <f t="shared" ca="1" si="7"/>
        <v>0</v>
      </c>
      <c r="R30" s="143">
        <f t="shared" ca="1" si="7"/>
        <v>0</v>
      </c>
      <c r="S30" s="143">
        <f t="shared" ca="1" si="7"/>
        <v>0</v>
      </c>
      <c r="T30" s="143">
        <f t="shared" ca="1" si="7"/>
        <v>0</v>
      </c>
      <c r="U30" s="143">
        <f t="shared" ca="1" si="7"/>
        <v>0</v>
      </c>
      <c r="V30" s="143">
        <f t="shared" ca="1" si="7"/>
        <v>0</v>
      </c>
      <c r="W30" s="143">
        <f t="shared" ca="1" si="7"/>
        <v>0</v>
      </c>
      <c r="X30" s="143">
        <f t="shared" ca="1" si="7"/>
        <v>0</v>
      </c>
      <c r="Y30" s="143">
        <f t="shared" ca="1" si="7"/>
        <v>0</v>
      </c>
      <c r="Z30" s="143">
        <f t="shared" ca="1" si="7"/>
        <v>0</v>
      </c>
      <c r="AA30" s="143">
        <f t="shared" ca="1" si="8"/>
        <v>0</v>
      </c>
      <c r="AB30" s="143">
        <f t="shared" ca="1" si="8"/>
        <v>0</v>
      </c>
      <c r="AC30" s="143">
        <f t="shared" ca="1" si="8"/>
        <v>0</v>
      </c>
      <c r="AD30" s="143">
        <f t="shared" ca="1" si="8"/>
        <v>0</v>
      </c>
      <c r="AE30" s="143">
        <f t="shared" ca="1" si="8"/>
        <v>0</v>
      </c>
      <c r="AF30" s="143">
        <f t="shared" ca="1" si="8"/>
        <v>0</v>
      </c>
      <c r="AG30" s="143">
        <f t="shared" ca="1" si="8"/>
        <v>0</v>
      </c>
      <c r="AH30" s="143">
        <f t="shared" ca="1" si="8"/>
        <v>0</v>
      </c>
      <c r="AI30" s="143">
        <f t="shared" ca="1" si="8"/>
        <v>0</v>
      </c>
      <c r="AJ30" s="143">
        <f t="shared" ca="1" si="8"/>
        <v>0</v>
      </c>
      <c r="AK30" s="143">
        <f t="shared" ca="1" si="8"/>
        <v>0</v>
      </c>
    </row>
    <row r="31" spans="1:37" hidden="1" x14ac:dyDescent="0.25">
      <c r="F31" s="142" t="s">
        <v>185</v>
      </c>
      <c r="G31" s="143">
        <f t="shared" ca="1" si="6"/>
        <v>0</v>
      </c>
      <c r="H31" s="143">
        <f t="shared" ca="1" si="6"/>
        <v>0</v>
      </c>
      <c r="I31" s="143">
        <f t="shared" ca="1" si="6"/>
        <v>0</v>
      </c>
      <c r="J31" s="143">
        <f t="shared" ca="1" si="6"/>
        <v>0</v>
      </c>
      <c r="K31" s="143">
        <f t="shared" ca="1" si="6"/>
        <v>0</v>
      </c>
      <c r="L31" s="143">
        <f t="shared" ca="1" si="6"/>
        <v>0</v>
      </c>
      <c r="M31" s="143">
        <f t="shared" ca="1" si="6"/>
        <v>0</v>
      </c>
      <c r="N31" s="143">
        <f t="shared" ca="1" si="6"/>
        <v>0</v>
      </c>
      <c r="O31" s="143">
        <f t="shared" ca="1" si="6"/>
        <v>0</v>
      </c>
      <c r="P31" s="143">
        <f t="shared" ca="1" si="6"/>
        <v>0</v>
      </c>
      <c r="Q31" s="143">
        <f t="shared" ca="1" si="7"/>
        <v>0</v>
      </c>
      <c r="R31" s="143">
        <f t="shared" ca="1" si="7"/>
        <v>0</v>
      </c>
      <c r="S31" s="143">
        <f t="shared" ca="1" si="7"/>
        <v>0</v>
      </c>
      <c r="T31" s="143">
        <f t="shared" ca="1" si="7"/>
        <v>0</v>
      </c>
      <c r="U31" s="143">
        <f t="shared" ca="1" si="7"/>
        <v>0</v>
      </c>
      <c r="V31" s="143">
        <f t="shared" ca="1" si="7"/>
        <v>0</v>
      </c>
      <c r="W31" s="143">
        <f t="shared" ca="1" si="7"/>
        <v>0</v>
      </c>
      <c r="X31" s="143">
        <f t="shared" ca="1" si="7"/>
        <v>0</v>
      </c>
      <c r="Y31" s="143">
        <f t="shared" ca="1" si="7"/>
        <v>0</v>
      </c>
      <c r="Z31" s="143">
        <f t="shared" ca="1" si="7"/>
        <v>0</v>
      </c>
      <c r="AA31" s="143">
        <f t="shared" ca="1" si="8"/>
        <v>0</v>
      </c>
      <c r="AB31" s="143">
        <f t="shared" ca="1" si="8"/>
        <v>0</v>
      </c>
      <c r="AC31" s="143">
        <f t="shared" ca="1" si="8"/>
        <v>0</v>
      </c>
      <c r="AD31" s="143">
        <f t="shared" ca="1" si="8"/>
        <v>0</v>
      </c>
      <c r="AE31" s="143">
        <f t="shared" ca="1" si="8"/>
        <v>0</v>
      </c>
      <c r="AF31" s="143">
        <f t="shared" ca="1" si="8"/>
        <v>0</v>
      </c>
      <c r="AG31" s="143">
        <f t="shared" ca="1" si="8"/>
        <v>0</v>
      </c>
      <c r="AH31" s="143">
        <f t="shared" ca="1" si="8"/>
        <v>0</v>
      </c>
      <c r="AI31" s="143">
        <f t="shared" ca="1" si="8"/>
        <v>0</v>
      </c>
      <c r="AJ31" s="143">
        <f t="shared" ca="1" si="8"/>
        <v>0</v>
      </c>
      <c r="AK31" s="143">
        <f t="shared" ca="1" si="8"/>
        <v>0</v>
      </c>
    </row>
    <row r="32" spans="1:37" hidden="1" x14ac:dyDescent="0.25">
      <c r="F32" s="142" t="s">
        <v>179</v>
      </c>
      <c r="G32" s="143">
        <f t="shared" ca="1" si="6"/>
        <v>0</v>
      </c>
      <c r="H32" s="143">
        <f t="shared" ca="1" si="6"/>
        <v>0</v>
      </c>
      <c r="I32" s="143">
        <f t="shared" ca="1" si="6"/>
        <v>0</v>
      </c>
      <c r="J32" s="143">
        <f t="shared" ca="1" si="6"/>
        <v>0</v>
      </c>
      <c r="K32" s="143">
        <f t="shared" ca="1" si="6"/>
        <v>0</v>
      </c>
      <c r="L32" s="143">
        <f t="shared" ca="1" si="6"/>
        <v>0</v>
      </c>
      <c r="M32" s="143">
        <f t="shared" ca="1" si="6"/>
        <v>0</v>
      </c>
      <c r="N32" s="143">
        <f t="shared" ca="1" si="6"/>
        <v>0</v>
      </c>
      <c r="O32" s="143">
        <f t="shared" ca="1" si="6"/>
        <v>0</v>
      </c>
      <c r="P32" s="143">
        <f t="shared" ca="1" si="6"/>
        <v>0</v>
      </c>
      <c r="Q32" s="143">
        <f t="shared" ca="1" si="7"/>
        <v>0</v>
      </c>
      <c r="R32" s="143">
        <f t="shared" ca="1" si="7"/>
        <v>0</v>
      </c>
      <c r="S32" s="143">
        <f t="shared" ca="1" si="7"/>
        <v>0</v>
      </c>
      <c r="T32" s="143">
        <f t="shared" ca="1" si="7"/>
        <v>0</v>
      </c>
      <c r="U32" s="143">
        <f t="shared" ca="1" si="7"/>
        <v>0</v>
      </c>
      <c r="V32" s="143">
        <f t="shared" ca="1" si="7"/>
        <v>0</v>
      </c>
      <c r="W32" s="143">
        <f t="shared" ca="1" si="7"/>
        <v>0</v>
      </c>
      <c r="X32" s="143">
        <f t="shared" ca="1" si="7"/>
        <v>0</v>
      </c>
      <c r="Y32" s="143">
        <f t="shared" ca="1" si="7"/>
        <v>0</v>
      </c>
      <c r="Z32" s="143">
        <f t="shared" ca="1" si="7"/>
        <v>0</v>
      </c>
      <c r="AA32" s="143">
        <f t="shared" ca="1" si="8"/>
        <v>0</v>
      </c>
      <c r="AB32" s="143">
        <f t="shared" ca="1" si="8"/>
        <v>0</v>
      </c>
      <c r="AC32" s="143">
        <f t="shared" ca="1" si="8"/>
        <v>0</v>
      </c>
      <c r="AD32" s="143">
        <f t="shared" ca="1" si="8"/>
        <v>0</v>
      </c>
      <c r="AE32" s="143">
        <f t="shared" ca="1" si="8"/>
        <v>0</v>
      </c>
      <c r="AF32" s="143">
        <f t="shared" ca="1" si="8"/>
        <v>0</v>
      </c>
      <c r="AG32" s="143">
        <f t="shared" ca="1" si="8"/>
        <v>0</v>
      </c>
      <c r="AH32" s="143">
        <f t="shared" ca="1" si="8"/>
        <v>0</v>
      </c>
      <c r="AI32" s="143">
        <f t="shared" ca="1" si="8"/>
        <v>0</v>
      </c>
      <c r="AJ32" s="143">
        <f t="shared" ca="1" si="8"/>
        <v>0</v>
      </c>
      <c r="AK32" s="143">
        <f t="shared" ca="1" si="8"/>
        <v>0</v>
      </c>
    </row>
    <row r="33" spans="6:37" hidden="1" x14ac:dyDescent="0.25">
      <c r="F33" s="142" t="s">
        <v>200</v>
      </c>
      <c r="G33" s="143">
        <f t="shared" ref="G33:P47" ca="1" si="9">COUNTIFS(G$11:G$20,$F33)</f>
        <v>0</v>
      </c>
      <c r="H33" s="143">
        <f t="shared" ca="1" si="9"/>
        <v>0</v>
      </c>
      <c r="I33" s="143">
        <f t="shared" ca="1" si="9"/>
        <v>0</v>
      </c>
      <c r="J33" s="143">
        <f t="shared" ca="1" si="9"/>
        <v>0</v>
      </c>
      <c r="K33" s="143">
        <f t="shared" ca="1" si="9"/>
        <v>0</v>
      </c>
      <c r="L33" s="143">
        <f t="shared" ca="1" si="9"/>
        <v>0</v>
      </c>
      <c r="M33" s="143">
        <f t="shared" ca="1" si="9"/>
        <v>0</v>
      </c>
      <c r="N33" s="143">
        <f t="shared" ca="1" si="9"/>
        <v>0</v>
      </c>
      <c r="O33" s="143">
        <f t="shared" ca="1" si="9"/>
        <v>0</v>
      </c>
      <c r="P33" s="143">
        <f t="shared" ca="1" si="9"/>
        <v>0</v>
      </c>
      <c r="Q33" s="143">
        <f t="shared" ref="Q33:Z47" ca="1" si="10">COUNTIFS(Q$11:Q$20,$F33)</f>
        <v>0</v>
      </c>
      <c r="R33" s="143">
        <f t="shared" ca="1" si="10"/>
        <v>0</v>
      </c>
      <c r="S33" s="143">
        <f t="shared" ca="1" si="10"/>
        <v>0</v>
      </c>
      <c r="T33" s="143">
        <f t="shared" ca="1" si="10"/>
        <v>0</v>
      </c>
      <c r="U33" s="143">
        <f t="shared" ca="1" si="10"/>
        <v>0</v>
      </c>
      <c r="V33" s="143">
        <f t="shared" ca="1" si="10"/>
        <v>0</v>
      </c>
      <c r="W33" s="143">
        <f t="shared" ca="1" si="10"/>
        <v>0</v>
      </c>
      <c r="X33" s="143">
        <f t="shared" ca="1" si="10"/>
        <v>0</v>
      </c>
      <c r="Y33" s="143">
        <f t="shared" ca="1" si="10"/>
        <v>0</v>
      </c>
      <c r="Z33" s="143">
        <f t="shared" ca="1" si="10"/>
        <v>0</v>
      </c>
      <c r="AA33" s="143">
        <f t="shared" ref="AA33:AK47" ca="1" si="11">COUNTIFS(AA$11:AA$20,$F33)</f>
        <v>0</v>
      </c>
      <c r="AB33" s="143">
        <f t="shared" ca="1" si="11"/>
        <v>0</v>
      </c>
      <c r="AC33" s="143">
        <f t="shared" ca="1" si="11"/>
        <v>0</v>
      </c>
      <c r="AD33" s="143">
        <f t="shared" ca="1" si="11"/>
        <v>0</v>
      </c>
      <c r="AE33" s="143">
        <f t="shared" ca="1" si="11"/>
        <v>0</v>
      </c>
      <c r="AF33" s="143">
        <f t="shared" ca="1" si="11"/>
        <v>0</v>
      </c>
      <c r="AG33" s="143">
        <f t="shared" ca="1" si="11"/>
        <v>0</v>
      </c>
      <c r="AH33" s="143">
        <f t="shared" ca="1" si="11"/>
        <v>0</v>
      </c>
      <c r="AI33" s="143">
        <f t="shared" ca="1" si="11"/>
        <v>0</v>
      </c>
      <c r="AJ33" s="143">
        <f t="shared" ca="1" si="11"/>
        <v>0</v>
      </c>
      <c r="AK33" s="143">
        <f t="shared" ca="1" si="11"/>
        <v>0</v>
      </c>
    </row>
    <row r="34" spans="6:37" hidden="1" x14ac:dyDescent="0.25">
      <c r="F34" s="142" t="s">
        <v>186</v>
      </c>
      <c r="G34" s="143">
        <f t="shared" ca="1" si="9"/>
        <v>0</v>
      </c>
      <c r="H34" s="143">
        <f t="shared" ca="1" si="9"/>
        <v>0</v>
      </c>
      <c r="I34" s="143">
        <f t="shared" ca="1" si="9"/>
        <v>0</v>
      </c>
      <c r="J34" s="143">
        <f t="shared" ca="1" si="9"/>
        <v>0</v>
      </c>
      <c r="K34" s="143">
        <f t="shared" ca="1" si="9"/>
        <v>0</v>
      </c>
      <c r="L34" s="143">
        <f t="shared" ca="1" si="9"/>
        <v>0</v>
      </c>
      <c r="M34" s="143">
        <f t="shared" ca="1" si="9"/>
        <v>0</v>
      </c>
      <c r="N34" s="143">
        <f t="shared" ca="1" si="9"/>
        <v>0</v>
      </c>
      <c r="O34" s="143">
        <f t="shared" ca="1" si="9"/>
        <v>0</v>
      </c>
      <c r="P34" s="143">
        <f t="shared" ca="1" si="9"/>
        <v>0</v>
      </c>
      <c r="Q34" s="143">
        <f t="shared" ca="1" si="10"/>
        <v>0</v>
      </c>
      <c r="R34" s="143">
        <f t="shared" ca="1" si="10"/>
        <v>0</v>
      </c>
      <c r="S34" s="143">
        <f t="shared" ca="1" si="10"/>
        <v>0</v>
      </c>
      <c r="T34" s="143">
        <f t="shared" ca="1" si="10"/>
        <v>0</v>
      </c>
      <c r="U34" s="143">
        <f t="shared" ca="1" si="10"/>
        <v>0</v>
      </c>
      <c r="V34" s="143">
        <f t="shared" ca="1" si="10"/>
        <v>0</v>
      </c>
      <c r="W34" s="143">
        <f t="shared" ca="1" si="10"/>
        <v>0</v>
      </c>
      <c r="X34" s="143">
        <f t="shared" ca="1" si="10"/>
        <v>0</v>
      </c>
      <c r="Y34" s="143">
        <f t="shared" ca="1" si="10"/>
        <v>0</v>
      </c>
      <c r="Z34" s="143">
        <f t="shared" ca="1" si="10"/>
        <v>0</v>
      </c>
      <c r="AA34" s="143">
        <f t="shared" ca="1" si="11"/>
        <v>0</v>
      </c>
      <c r="AB34" s="143">
        <f t="shared" ca="1" si="11"/>
        <v>0</v>
      </c>
      <c r="AC34" s="143">
        <f t="shared" ca="1" si="11"/>
        <v>0</v>
      </c>
      <c r="AD34" s="143">
        <f t="shared" ca="1" si="11"/>
        <v>0</v>
      </c>
      <c r="AE34" s="143">
        <f t="shared" ca="1" si="11"/>
        <v>0</v>
      </c>
      <c r="AF34" s="143">
        <f t="shared" ca="1" si="11"/>
        <v>0</v>
      </c>
      <c r="AG34" s="143">
        <f t="shared" ca="1" si="11"/>
        <v>0</v>
      </c>
      <c r="AH34" s="143">
        <f t="shared" ca="1" si="11"/>
        <v>0</v>
      </c>
      <c r="AI34" s="143">
        <f t="shared" ca="1" si="11"/>
        <v>0</v>
      </c>
      <c r="AJ34" s="143">
        <f t="shared" ca="1" si="11"/>
        <v>0</v>
      </c>
      <c r="AK34" s="143">
        <f t="shared" ca="1" si="11"/>
        <v>0</v>
      </c>
    </row>
    <row r="35" spans="6:37" hidden="1" x14ac:dyDescent="0.25">
      <c r="F35" s="142" t="s">
        <v>187</v>
      </c>
      <c r="G35" s="143">
        <f t="shared" ca="1" si="9"/>
        <v>0</v>
      </c>
      <c r="H35" s="143">
        <f t="shared" ca="1" si="9"/>
        <v>0</v>
      </c>
      <c r="I35" s="143">
        <f t="shared" ca="1" si="9"/>
        <v>0</v>
      </c>
      <c r="J35" s="143">
        <f t="shared" ca="1" si="9"/>
        <v>0</v>
      </c>
      <c r="K35" s="143">
        <f t="shared" ca="1" si="9"/>
        <v>0</v>
      </c>
      <c r="L35" s="143">
        <f t="shared" ca="1" si="9"/>
        <v>0</v>
      </c>
      <c r="M35" s="143">
        <f t="shared" ca="1" si="9"/>
        <v>0</v>
      </c>
      <c r="N35" s="143">
        <f t="shared" ca="1" si="9"/>
        <v>0</v>
      </c>
      <c r="O35" s="143">
        <f t="shared" ca="1" si="9"/>
        <v>0</v>
      </c>
      <c r="P35" s="143">
        <f t="shared" ca="1" si="9"/>
        <v>0</v>
      </c>
      <c r="Q35" s="143">
        <f t="shared" ca="1" si="10"/>
        <v>0</v>
      </c>
      <c r="R35" s="143">
        <f t="shared" ca="1" si="10"/>
        <v>0</v>
      </c>
      <c r="S35" s="143">
        <f t="shared" ca="1" si="10"/>
        <v>0</v>
      </c>
      <c r="T35" s="143">
        <f t="shared" ca="1" si="10"/>
        <v>0</v>
      </c>
      <c r="U35" s="143">
        <f t="shared" ca="1" si="10"/>
        <v>0</v>
      </c>
      <c r="V35" s="143">
        <f t="shared" ca="1" si="10"/>
        <v>0</v>
      </c>
      <c r="W35" s="143">
        <f t="shared" ca="1" si="10"/>
        <v>0</v>
      </c>
      <c r="X35" s="143">
        <f t="shared" ca="1" si="10"/>
        <v>0</v>
      </c>
      <c r="Y35" s="143">
        <f t="shared" ca="1" si="10"/>
        <v>0</v>
      </c>
      <c r="Z35" s="143">
        <f t="shared" ca="1" si="10"/>
        <v>0</v>
      </c>
      <c r="AA35" s="143">
        <f t="shared" ca="1" si="11"/>
        <v>0</v>
      </c>
      <c r="AB35" s="143">
        <f t="shared" ca="1" si="11"/>
        <v>0</v>
      </c>
      <c r="AC35" s="143">
        <f t="shared" ca="1" si="11"/>
        <v>0</v>
      </c>
      <c r="AD35" s="143">
        <f t="shared" ca="1" si="11"/>
        <v>0</v>
      </c>
      <c r="AE35" s="143">
        <f t="shared" ca="1" si="11"/>
        <v>0</v>
      </c>
      <c r="AF35" s="143">
        <f t="shared" ca="1" si="11"/>
        <v>0</v>
      </c>
      <c r="AG35" s="143">
        <f t="shared" ca="1" si="11"/>
        <v>0</v>
      </c>
      <c r="AH35" s="143">
        <f t="shared" ca="1" si="11"/>
        <v>0</v>
      </c>
      <c r="AI35" s="143">
        <f t="shared" ca="1" si="11"/>
        <v>0</v>
      </c>
      <c r="AJ35" s="143">
        <f t="shared" ca="1" si="11"/>
        <v>0</v>
      </c>
      <c r="AK35" s="143">
        <f t="shared" ca="1" si="11"/>
        <v>0</v>
      </c>
    </row>
    <row r="36" spans="6:37" hidden="1" x14ac:dyDescent="0.25">
      <c r="F36" s="142" t="s">
        <v>188</v>
      </c>
      <c r="G36" s="143">
        <f t="shared" ca="1" si="9"/>
        <v>0</v>
      </c>
      <c r="H36" s="143">
        <f t="shared" ca="1" si="9"/>
        <v>0</v>
      </c>
      <c r="I36" s="143">
        <f t="shared" ca="1" si="9"/>
        <v>0</v>
      </c>
      <c r="J36" s="143">
        <f t="shared" ca="1" si="9"/>
        <v>0</v>
      </c>
      <c r="K36" s="143">
        <f t="shared" ca="1" si="9"/>
        <v>0</v>
      </c>
      <c r="L36" s="143">
        <f t="shared" ca="1" si="9"/>
        <v>0</v>
      </c>
      <c r="M36" s="143">
        <f t="shared" ca="1" si="9"/>
        <v>0</v>
      </c>
      <c r="N36" s="143">
        <f t="shared" ca="1" si="9"/>
        <v>0</v>
      </c>
      <c r="O36" s="143">
        <f t="shared" ca="1" si="9"/>
        <v>0</v>
      </c>
      <c r="P36" s="143">
        <f t="shared" ca="1" si="9"/>
        <v>0</v>
      </c>
      <c r="Q36" s="143">
        <f t="shared" ca="1" si="10"/>
        <v>0</v>
      </c>
      <c r="R36" s="143">
        <f t="shared" ca="1" si="10"/>
        <v>0</v>
      </c>
      <c r="S36" s="143">
        <f t="shared" ca="1" si="10"/>
        <v>0</v>
      </c>
      <c r="T36" s="143">
        <f t="shared" ca="1" si="10"/>
        <v>0</v>
      </c>
      <c r="U36" s="143">
        <f t="shared" ca="1" si="10"/>
        <v>0</v>
      </c>
      <c r="V36" s="143">
        <f t="shared" ca="1" si="10"/>
        <v>0</v>
      </c>
      <c r="W36" s="143">
        <f t="shared" ca="1" si="10"/>
        <v>0</v>
      </c>
      <c r="X36" s="143">
        <f t="shared" ca="1" si="10"/>
        <v>0</v>
      </c>
      <c r="Y36" s="143">
        <f t="shared" ca="1" si="10"/>
        <v>0</v>
      </c>
      <c r="Z36" s="143">
        <f t="shared" ca="1" si="10"/>
        <v>0</v>
      </c>
      <c r="AA36" s="143">
        <f t="shared" ca="1" si="11"/>
        <v>0</v>
      </c>
      <c r="AB36" s="143">
        <f t="shared" ca="1" si="11"/>
        <v>0</v>
      </c>
      <c r="AC36" s="143">
        <f t="shared" ca="1" si="11"/>
        <v>0</v>
      </c>
      <c r="AD36" s="143">
        <f t="shared" ca="1" si="11"/>
        <v>0</v>
      </c>
      <c r="AE36" s="143">
        <f t="shared" ca="1" si="11"/>
        <v>0</v>
      </c>
      <c r="AF36" s="143">
        <f t="shared" ca="1" si="11"/>
        <v>0</v>
      </c>
      <c r="AG36" s="143">
        <f t="shared" ca="1" si="11"/>
        <v>0</v>
      </c>
      <c r="AH36" s="143">
        <f t="shared" ca="1" si="11"/>
        <v>0</v>
      </c>
      <c r="AI36" s="143">
        <f t="shared" ca="1" si="11"/>
        <v>0</v>
      </c>
      <c r="AJ36" s="143">
        <f t="shared" ca="1" si="11"/>
        <v>0</v>
      </c>
      <c r="AK36" s="143">
        <f t="shared" ca="1" si="11"/>
        <v>0</v>
      </c>
    </row>
    <row r="37" spans="6:37" hidden="1" x14ac:dyDescent="0.25">
      <c r="F37" s="142" t="s">
        <v>189</v>
      </c>
      <c r="G37" s="143">
        <f t="shared" ca="1" si="9"/>
        <v>0</v>
      </c>
      <c r="H37" s="143">
        <f t="shared" ca="1" si="9"/>
        <v>0</v>
      </c>
      <c r="I37" s="143">
        <f t="shared" ca="1" si="9"/>
        <v>0</v>
      </c>
      <c r="J37" s="143">
        <f t="shared" ca="1" si="9"/>
        <v>0</v>
      </c>
      <c r="K37" s="143">
        <f t="shared" ca="1" si="9"/>
        <v>0</v>
      </c>
      <c r="L37" s="143">
        <f t="shared" ca="1" si="9"/>
        <v>0</v>
      </c>
      <c r="M37" s="143">
        <f t="shared" ca="1" si="9"/>
        <v>0</v>
      </c>
      <c r="N37" s="143">
        <f t="shared" ca="1" si="9"/>
        <v>0</v>
      </c>
      <c r="O37" s="143">
        <f t="shared" ca="1" si="9"/>
        <v>0</v>
      </c>
      <c r="P37" s="143">
        <f t="shared" ca="1" si="9"/>
        <v>0</v>
      </c>
      <c r="Q37" s="143">
        <f t="shared" ca="1" si="10"/>
        <v>0</v>
      </c>
      <c r="R37" s="143">
        <f t="shared" ca="1" si="10"/>
        <v>0</v>
      </c>
      <c r="S37" s="143">
        <f t="shared" ca="1" si="10"/>
        <v>0</v>
      </c>
      <c r="T37" s="143">
        <f t="shared" ca="1" si="10"/>
        <v>0</v>
      </c>
      <c r="U37" s="143">
        <f t="shared" ca="1" si="10"/>
        <v>0</v>
      </c>
      <c r="V37" s="143">
        <f t="shared" ca="1" si="10"/>
        <v>0</v>
      </c>
      <c r="W37" s="143">
        <f t="shared" ca="1" si="10"/>
        <v>0</v>
      </c>
      <c r="X37" s="143">
        <f t="shared" ca="1" si="10"/>
        <v>0</v>
      </c>
      <c r="Y37" s="143">
        <f t="shared" ca="1" si="10"/>
        <v>0</v>
      </c>
      <c r="Z37" s="143">
        <f t="shared" ca="1" si="10"/>
        <v>0</v>
      </c>
      <c r="AA37" s="143">
        <f t="shared" ca="1" si="11"/>
        <v>0</v>
      </c>
      <c r="AB37" s="143">
        <f t="shared" ca="1" si="11"/>
        <v>0</v>
      </c>
      <c r="AC37" s="143">
        <f t="shared" ca="1" si="11"/>
        <v>0</v>
      </c>
      <c r="AD37" s="143">
        <f t="shared" ca="1" si="11"/>
        <v>0</v>
      </c>
      <c r="AE37" s="143">
        <f t="shared" ca="1" si="11"/>
        <v>0</v>
      </c>
      <c r="AF37" s="143">
        <f t="shared" ca="1" si="11"/>
        <v>0</v>
      </c>
      <c r="AG37" s="143">
        <f t="shared" ca="1" si="11"/>
        <v>0</v>
      </c>
      <c r="AH37" s="143">
        <f t="shared" ca="1" si="11"/>
        <v>0</v>
      </c>
      <c r="AI37" s="143">
        <f t="shared" ca="1" si="11"/>
        <v>0</v>
      </c>
      <c r="AJ37" s="143">
        <f t="shared" ca="1" si="11"/>
        <v>0</v>
      </c>
      <c r="AK37" s="143">
        <f t="shared" ca="1" si="11"/>
        <v>0</v>
      </c>
    </row>
    <row r="38" spans="6:37" hidden="1" x14ac:dyDescent="0.25">
      <c r="F38" s="142" t="s">
        <v>190</v>
      </c>
      <c r="G38" s="143">
        <f t="shared" ca="1" si="9"/>
        <v>0</v>
      </c>
      <c r="H38" s="143">
        <f t="shared" ca="1" si="9"/>
        <v>0</v>
      </c>
      <c r="I38" s="143">
        <f t="shared" ca="1" si="9"/>
        <v>0</v>
      </c>
      <c r="J38" s="143">
        <f t="shared" ca="1" si="9"/>
        <v>0</v>
      </c>
      <c r="K38" s="143">
        <f t="shared" ca="1" si="9"/>
        <v>0</v>
      </c>
      <c r="L38" s="143">
        <f t="shared" ca="1" si="9"/>
        <v>0</v>
      </c>
      <c r="M38" s="143">
        <f t="shared" ca="1" si="9"/>
        <v>0</v>
      </c>
      <c r="N38" s="143">
        <f t="shared" ca="1" si="9"/>
        <v>0</v>
      </c>
      <c r="O38" s="143">
        <f t="shared" ca="1" si="9"/>
        <v>0</v>
      </c>
      <c r="P38" s="143">
        <f t="shared" ca="1" si="9"/>
        <v>0</v>
      </c>
      <c r="Q38" s="143">
        <f t="shared" ca="1" si="10"/>
        <v>0</v>
      </c>
      <c r="R38" s="143">
        <f t="shared" ca="1" si="10"/>
        <v>0</v>
      </c>
      <c r="S38" s="143">
        <f t="shared" ca="1" si="10"/>
        <v>0</v>
      </c>
      <c r="T38" s="143">
        <f t="shared" ca="1" si="10"/>
        <v>0</v>
      </c>
      <c r="U38" s="143">
        <f t="shared" ca="1" si="10"/>
        <v>0</v>
      </c>
      <c r="V38" s="143">
        <f t="shared" ca="1" si="10"/>
        <v>0</v>
      </c>
      <c r="W38" s="143">
        <f t="shared" ca="1" si="10"/>
        <v>0</v>
      </c>
      <c r="X38" s="143">
        <f t="shared" ca="1" si="10"/>
        <v>0</v>
      </c>
      <c r="Y38" s="143">
        <f t="shared" ca="1" si="10"/>
        <v>0</v>
      </c>
      <c r="Z38" s="143">
        <f t="shared" ca="1" si="10"/>
        <v>0</v>
      </c>
      <c r="AA38" s="143">
        <f t="shared" ca="1" si="11"/>
        <v>0</v>
      </c>
      <c r="AB38" s="143">
        <f t="shared" ca="1" si="11"/>
        <v>0</v>
      </c>
      <c r="AC38" s="143">
        <f t="shared" ca="1" si="11"/>
        <v>0</v>
      </c>
      <c r="AD38" s="143">
        <f t="shared" ca="1" si="11"/>
        <v>0</v>
      </c>
      <c r="AE38" s="143">
        <f t="shared" ca="1" si="11"/>
        <v>0</v>
      </c>
      <c r="AF38" s="143">
        <f t="shared" ca="1" si="11"/>
        <v>0</v>
      </c>
      <c r="AG38" s="143">
        <f t="shared" ca="1" si="11"/>
        <v>0</v>
      </c>
      <c r="AH38" s="143">
        <f t="shared" ca="1" si="11"/>
        <v>0</v>
      </c>
      <c r="AI38" s="143">
        <f t="shared" ca="1" si="11"/>
        <v>0</v>
      </c>
      <c r="AJ38" s="143">
        <f t="shared" ca="1" si="11"/>
        <v>0</v>
      </c>
      <c r="AK38" s="143">
        <f t="shared" ca="1" si="11"/>
        <v>0</v>
      </c>
    </row>
    <row r="39" spans="6:37" hidden="1" x14ac:dyDescent="0.25">
      <c r="F39" s="142" t="s">
        <v>180</v>
      </c>
      <c r="G39" s="143">
        <f t="shared" ca="1" si="9"/>
        <v>0</v>
      </c>
      <c r="H39" s="143">
        <f t="shared" ca="1" si="9"/>
        <v>0</v>
      </c>
      <c r="I39" s="143">
        <f t="shared" ca="1" si="9"/>
        <v>0</v>
      </c>
      <c r="J39" s="143">
        <f t="shared" ca="1" si="9"/>
        <v>0</v>
      </c>
      <c r="K39" s="143">
        <f t="shared" ca="1" si="9"/>
        <v>0</v>
      </c>
      <c r="L39" s="143">
        <f t="shared" ca="1" si="9"/>
        <v>0</v>
      </c>
      <c r="M39" s="143">
        <f t="shared" ca="1" si="9"/>
        <v>0</v>
      </c>
      <c r="N39" s="143">
        <f t="shared" ca="1" si="9"/>
        <v>0</v>
      </c>
      <c r="O39" s="143">
        <f t="shared" ca="1" si="9"/>
        <v>0</v>
      </c>
      <c r="P39" s="143">
        <f t="shared" ca="1" si="9"/>
        <v>0</v>
      </c>
      <c r="Q39" s="143">
        <f t="shared" ca="1" si="10"/>
        <v>0</v>
      </c>
      <c r="R39" s="143">
        <f t="shared" ca="1" si="10"/>
        <v>0</v>
      </c>
      <c r="S39" s="143">
        <f t="shared" ca="1" si="10"/>
        <v>0</v>
      </c>
      <c r="T39" s="143">
        <f t="shared" ca="1" si="10"/>
        <v>0</v>
      </c>
      <c r="U39" s="143">
        <f t="shared" ca="1" si="10"/>
        <v>0</v>
      </c>
      <c r="V39" s="143">
        <f t="shared" ca="1" si="10"/>
        <v>0</v>
      </c>
      <c r="W39" s="143">
        <f t="shared" ca="1" si="10"/>
        <v>0</v>
      </c>
      <c r="X39" s="143">
        <f t="shared" ca="1" si="10"/>
        <v>0</v>
      </c>
      <c r="Y39" s="143">
        <f t="shared" ca="1" si="10"/>
        <v>0</v>
      </c>
      <c r="Z39" s="143">
        <f t="shared" ca="1" si="10"/>
        <v>0</v>
      </c>
      <c r="AA39" s="143">
        <f t="shared" ca="1" si="11"/>
        <v>0</v>
      </c>
      <c r="AB39" s="143">
        <f t="shared" ca="1" si="11"/>
        <v>0</v>
      </c>
      <c r="AC39" s="143">
        <f t="shared" ca="1" si="11"/>
        <v>0</v>
      </c>
      <c r="AD39" s="143">
        <f t="shared" ca="1" si="11"/>
        <v>0</v>
      </c>
      <c r="AE39" s="143">
        <f t="shared" ca="1" si="11"/>
        <v>0</v>
      </c>
      <c r="AF39" s="143">
        <f t="shared" ca="1" si="11"/>
        <v>0</v>
      </c>
      <c r="AG39" s="143">
        <f t="shared" ca="1" si="11"/>
        <v>0</v>
      </c>
      <c r="AH39" s="143">
        <f t="shared" ca="1" si="11"/>
        <v>0</v>
      </c>
      <c r="AI39" s="143">
        <f t="shared" ca="1" si="11"/>
        <v>0</v>
      </c>
      <c r="AJ39" s="143">
        <f t="shared" ca="1" si="11"/>
        <v>0</v>
      </c>
      <c r="AK39" s="143">
        <f t="shared" ca="1" si="11"/>
        <v>0</v>
      </c>
    </row>
    <row r="40" spans="6:37" hidden="1" x14ac:dyDescent="0.25">
      <c r="F40" s="142" t="s">
        <v>201</v>
      </c>
      <c r="G40" s="143">
        <f t="shared" ca="1" si="9"/>
        <v>0</v>
      </c>
      <c r="H40" s="143">
        <f t="shared" ca="1" si="9"/>
        <v>0</v>
      </c>
      <c r="I40" s="143">
        <f t="shared" ca="1" si="9"/>
        <v>0</v>
      </c>
      <c r="J40" s="143">
        <f t="shared" ca="1" si="9"/>
        <v>0</v>
      </c>
      <c r="K40" s="143">
        <f t="shared" ca="1" si="9"/>
        <v>0</v>
      </c>
      <c r="L40" s="143">
        <f t="shared" ca="1" si="9"/>
        <v>0</v>
      </c>
      <c r="M40" s="143">
        <f t="shared" ca="1" si="9"/>
        <v>0</v>
      </c>
      <c r="N40" s="143">
        <f t="shared" ca="1" si="9"/>
        <v>0</v>
      </c>
      <c r="O40" s="143">
        <f t="shared" ca="1" si="9"/>
        <v>0</v>
      </c>
      <c r="P40" s="143">
        <f t="shared" ca="1" si="9"/>
        <v>0</v>
      </c>
      <c r="Q40" s="143">
        <f t="shared" ca="1" si="10"/>
        <v>0</v>
      </c>
      <c r="R40" s="143">
        <f t="shared" ca="1" si="10"/>
        <v>0</v>
      </c>
      <c r="S40" s="143">
        <f t="shared" ca="1" si="10"/>
        <v>0</v>
      </c>
      <c r="T40" s="143">
        <f t="shared" ca="1" si="10"/>
        <v>0</v>
      </c>
      <c r="U40" s="143">
        <f t="shared" ca="1" si="10"/>
        <v>0</v>
      </c>
      <c r="V40" s="143">
        <f t="shared" ca="1" si="10"/>
        <v>0</v>
      </c>
      <c r="W40" s="143">
        <f t="shared" ca="1" si="10"/>
        <v>0</v>
      </c>
      <c r="X40" s="143">
        <f t="shared" ca="1" si="10"/>
        <v>0</v>
      </c>
      <c r="Y40" s="143">
        <f t="shared" ca="1" si="10"/>
        <v>0</v>
      </c>
      <c r="Z40" s="143">
        <f t="shared" ca="1" si="10"/>
        <v>0</v>
      </c>
      <c r="AA40" s="143">
        <f t="shared" ca="1" si="11"/>
        <v>0</v>
      </c>
      <c r="AB40" s="143">
        <f t="shared" ca="1" si="11"/>
        <v>0</v>
      </c>
      <c r="AC40" s="143">
        <f t="shared" ca="1" si="11"/>
        <v>0</v>
      </c>
      <c r="AD40" s="143">
        <f t="shared" ca="1" si="11"/>
        <v>0</v>
      </c>
      <c r="AE40" s="143">
        <f t="shared" ca="1" si="11"/>
        <v>0</v>
      </c>
      <c r="AF40" s="143">
        <f t="shared" ca="1" si="11"/>
        <v>0</v>
      </c>
      <c r="AG40" s="143">
        <f t="shared" ca="1" si="11"/>
        <v>0</v>
      </c>
      <c r="AH40" s="143">
        <f t="shared" ca="1" si="11"/>
        <v>0</v>
      </c>
      <c r="AI40" s="143">
        <f t="shared" ca="1" si="11"/>
        <v>0</v>
      </c>
      <c r="AJ40" s="143">
        <f t="shared" ca="1" si="11"/>
        <v>0</v>
      </c>
      <c r="AK40" s="143">
        <f t="shared" ca="1" si="11"/>
        <v>0</v>
      </c>
    </row>
    <row r="41" spans="6:37" hidden="1" x14ac:dyDescent="0.25">
      <c r="F41" s="142" t="s">
        <v>191</v>
      </c>
      <c r="G41" s="143">
        <f t="shared" ca="1" si="9"/>
        <v>0</v>
      </c>
      <c r="H41" s="143">
        <f t="shared" ca="1" si="9"/>
        <v>0</v>
      </c>
      <c r="I41" s="143">
        <f t="shared" ca="1" si="9"/>
        <v>0</v>
      </c>
      <c r="J41" s="143">
        <f t="shared" ca="1" si="9"/>
        <v>0</v>
      </c>
      <c r="K41" s="143">
        <f t="shared" ca="1" si="9"/>
        <v>0</v>
      </c>
      <c r="L41" s="143">
        <f t="shared" ca="1" si="9"/>
        <v>0</v>
      </c>
      <c r="M41" s="143">
        <f t="shared" ca="1" si="9"/>
        <v>0</v>
      </c>
      <c r="N41" s="143">
        <f t="shared" ca="1" si="9"/>
        <v>0</v>
      </c>
      <c r="O41" s="143">
        <f t="shared" ca="1" si="9"/>
        <v>0</v>
      </c>
      <c r="P41" s="143">
        <f t="shared" ca="1" si="9"/>
        <v>0</v>
      </c>
      <c r="Q41" s="143">
        <f t="shared" ca="1" si="10"/>
        <v>0</v>
      </c>
      <c r="R41" s="143">
        <f t="shared" ca="1" si="10"/>
        <v>0</v>
      </c>
      <c r="S41" s="143">
        <f t="shared" ca="1" si="10"/>
        <v>0</v>
      </c>
      <c r="T41" s="143">
        <f t="shared" ca="1" si="10"/>
        <v>0</v>
      </c>
      <c r="U41" s="143">
        <f t="shared" ca="1" si="10"/>
        <v>0</v>
      </c>
      <c r="V41" s="143">
        <f t="shared" ca="1" si="10"/>
        <v>0</v>
      </c>
      <c r="W41" s="143">
        <f t="shared" ca="1" si="10"/>
        <v>0</v>
      </c>
      <c r="X41" s="143">
        <f t="shared" ca="1" si="10"/>
        <v>0</v>
      </c>
      <c r="Y41" s="143">
        <f t="shared" ca="1" si="10"/>
        <v>0</v>
      </c>
      <c r="Z41" s="143">
        <f t="shared" ca="1" si="10"/>
        <v>0</v>
      </c>
      <c r="AA41" s="143">
        <f t="shared" ca="1" si="11"/>
        <v>0</v>
      </c>
      <c r="AB41" s="143">
        <f t="shared" ca="1" si="11"/>
        <v>0</v>
      </c>
      <c r="AC41" s="143">
        <f t="shared" ca="1" si="11"/>
        <v>0</v>
      </c>
      <c r="AD41" s="143">
        <f t="shared" ca="1" si="11"/>
        <v>0</v>
      </c>
      <c r="AE41" s="143">
        <f t="shared" ca="1" si="11"/>
        <v>0</v>
      </c>
      <c r="AF41" s="143">
        <f t="shared" ca="1" si="11"/>
        <v>0</v>
      </c>
      <c r="AG41" s="143">
        <f t="shared" ca="1" si="11"/>
        <v>0</v>
      </c>
      <c r="AH41" s="143">
        <f t="shared" ca="1" si="11"/>
        <v>0</v>
      </c>
      <c r="AI41" s="143">
        <f t="shared" ca="1" si="11"/>
        <v>0</v>
      </c>
      <c r="AJ41" s="143">
        <f t="shared" ca="1" si="11"/>
        <v>0</v>
      </c>
      <c r="AK41" s="143">
        <f t="shared" ca="1" si="11"/>
        <v>0</v>
      </c>
    </row>
    <row r="42" spans="6:37" hidden="1" x14ac:dyDescent="0.25">
      <c r="F42" s="142" t="s">
        <v>192</v>
      </c>
      <c r="G42" s="143">
        <f t="shared" ca="1" si="9"/>
        <v>0</v>
      </c>
      <c r="H42" s="143">
        <f t="shared" ca="1" si="9"/>
        <v>0</v>
      </c>
      <c r="I42" s="143">
        <f t="shared" ca="1" si="9"/>
        <v>0</v>
      </c>
      <c r="J42" s="143">
        <f t="shared" ca="1" si="9"/>
        <v>0</v>
      </c>
      <c r="K42" s="143">
        <f t="shared" ca="1" si="9"/>
        <v>0</v>
      </c>
      <c r="L42" s="143">
        <f t="shared" ca="1" si="9"/>
        <v>0</v>
      </c>
      <c r="M42" s="143">
        <f t="shared" ca="1" si="9"/>
        <v>0</v>
      </c>
      <c r="N42" s="143">
        <f t="shared" ca="1" si="9"/>
        <v>0</v>
      </c>
      <c r="O42" s="143">
        <f t="shared" ca="1" si="9"/>
        <v>0</v>
      </c>
      <c r="P42" s="143">
        <f t="shared" ca="1" si="9"/>
        <v>0</v>
      </c>
      <c r="Q42" s="143">
        <f t="shared" ca="1" si="10"/>
        <v>0</v>
      </c>
      <c r="R42" s="143">
        <f t="shared" ca="1" si="10"/>
        <v>0</v>
      </c>
      <c r="S42" s="143">
        <f t="shared" ca="1" si="10"/>
        <v>0</v>
      </c>
      <c r="T42" s="143">
        <f t="shared" ca="1" si="10"/>
        <v>0</v>
      </c>
      <c r="U42" s="143">
        <f t="shared" ca="1" si="10"/>
        <v>0</v>
      </c>
      <c r="V42" s="143">
        <f t="shared" ca="1" si="10"/>
        <v>0</v>
      </c>
      <c r="W42" s="143">
        <f t="shared" ca="1" si="10"/>
        <v>0</v>
      </c>
      <c r="X42" s="143">
        <f t="shared" ca="1" si="10"/>
        <v>0</v>
      </c>
      <c r="Y42" s="143">
        <f t="shared" ca="1" si="10"/>
        <v>0</v>
      </c>
      <c r="Z42" s="143">
        <f t="shared" ca="1" si="10"/>
        <v>0</v>
      </c>
      <c r="AA42" s="143">
        <f t="shared" ca="1" si="11"/>
        <v>0</v>
      </c>
      <c r="AB42" s="143">
        <f t="shared" ca="1" si="11"/>
        <v>0</v>
      </c>
      <c r="AC42" s="143">
        <f t="shared" ca="1" si="11"/>
        <v>0</v>
      </c>
      <c r="AD42" s="143">
        <f t="shared" ca="1" si="11"/>
        <v>0</v>
      </c>
      <c r="AE42" s="143">
        <f t="shared" ca="1" si="11"/>
        <v>0</v>
      </c>
      <c r="AF42" s="143">
        <f t="shared" ca="1" si="11"/>
        <v>0</v>
      </c>
      <c r="AG42" s="143">
        <f t="shared" ca="1" si="11"/>
        <v>0</v>
      </c>
      <c r="AH42" s="143">
        <f t="shared" ca="1" si="11"/>
        <v>0</v>
      </c>
      <c r="AI42" s="143">
        <f t="shared" ca="1" si="11"/>
        <v>0</v>
      </c>
      <c r="AJ42" s="143">
        <f t="shared" ca="1" si="11"/>
        <v>0</v>
      </c>
      <c r="AK42" s="143">
        <f t="shared" ca="1" si="11"/>
        <v>0</v>
      </c>
    </row>
    <row r="43" spans="6:37" hidden="1" x14ac:dyDescent="0.25">
      <c r="F43" s="142" t="s">
        <v>193</v>
      </c>
      <c r="G43" s="143">
        <f t="shared" ca="1" si="9"/>
        <v>0</v>
      </c>
      <c r="H43" s="143">
        <f t="shared" ca="1" si="9"/>
        <v>0</v>
      </c>
      <c r="I43" s="143">
        <f t="shared" ca="1" si="9"/>
        <v>0</v>
      </c>
      <c r="J43" s="143">
        <f t="shared" ca="1" si="9"/>
        <v>0</v>
      </c>
      <c r="K43" s="143">
        <f t="shared" ca="1" si="9"/>
        <v>0</v>
      </c>
      <c r="L43" s="143">
        <f t="shared" ca="1" si="9"/>
        <v>0</v>
      </c>
      <c r="M43" s="143">
        <f t="shared" ca="1" si="9"/>
        <v>0</v>
      </c>
      <c r="N43" s="143">
        <f t="shared" ca="1" si="9"/>
        <v>0</v>
      </c>
      <c r="O43" s="143">
        <f t="shared" ca="1" si="9"/>
        <v>0</v>
      </c>
      <c r="P43" s="143">
        <f t="shared" ca="1" si="9"/>
        <v>0</v>
      </c>
      <c r="Q43" s="143">
        <f t="shared" ca="1" si="10"/>
        <v>0</v>
      </c>
      <c r="R43" s="143">
        <f t="shared" ca="1" si="10"/>
        <v>0</v>
      </c>
      <c r="S43" s="143">
        <f t="shared" ca="1" si="10"/>
        <v>0</v>
      </c>
      <c r="T43" s="143">
        <f t="shared" ca="1" si="10"/>
        <v>0</v>
      </c>
      <c r="U43" s="143">
        <f t="shared" ca="1" si="10"/>
        <v>0</v>
      </c>
      <c r="V43" s="143">
        <f t="shared" ca="1" si="10"/>
        <v>0</v>
      </c>
      <c r="W43" s="143">
        <f t="shared" ca="1" si="10"/>
        <v>0</v>
      </c>
      <c r="X43" s="143">
        <f t="shared" ca="1" si="10"/>
        <v>0</v>
      </c>
      <c r="Y43" s="143">
        <f t="shared" ca="1" si="10"/>
        <v>0</v>
      </c>
      <c r="Z43" s="143">
        <f t="shared" ca="1" si="10"/>
        <v>0</v>
      </c>
      <c r="AA43" s="143">
        <f t="shared" ca="1" si="11"/>
        <v>0</v>
      </c>
      <c r="AB43" s="143">
        <f t="shared" ca="1" si="11"/>
        <v>0</v>
      </c>
      <c r="AC43" s="143">
        <f t="shared" ca="1" si="11"/>
        <v>0</v>
      </c>
      <c r="AD43" s="143">
        <f t="shared" ca="1" si="11"/>
        <v>0</v>
      </c>
      <c r="AE43" s="143">
        <f t="shared" ca="1" si="11"/>
        <v>0</v>
      </c>
      <c r="AF43" s="143">
        <f t="shared" ca="1" si="11"/>
        <v>0</v>
      </c>
      <c r="AG43" s="143">
        <f t="shared" ca="1" si="11"/>
        <v>0</v>
      </c>
      <c r="AH43" s="143">
        <f t="shared" ca="1" si="11"/>
        <v>0</v>
      </c>
      <c r="AI43" s="143">
        <f t="shared" ca="1" si="11"/>
        <v>0</v>
      </c>
      <c r="AJ43" s="143">
        <f t="shared" ca="1" si="11"/>
        <v>0</v>
      </c>
      <c r="AK43" s="143">
        <f t="shared" ca="1" si="11"/>
        <v>0</v>
      </c>
    </row>
    <row r="44" spans="6:37" hidden="1" x14ac:dyDescent="0.25">
      <c r="F44" s="142" t="s">
        <v>194</v>
      </c>
      <c r="G44" s="143">
        <f t="shared" ca="1" si="9"/>
        <v>0</v>
      </c>
      <c r="H44" s="143">
        <f t="shared" ca="1" si="9"/>
        <v>0</v>
      </c>
      <c r="I44" s="143">
        <f t="shared" ca="1" si="9"/>
        <v>0</v>
      </c>
      <c r="J44" s="143">
        <f t="shared" ca="1" si="9"/>
        <v>0</v>
      </c>
      <c r="K44" s="143">
        <f t="shared" ca="1" si="9"/>
        <v>0</v>
      </c>
      <c r="L44" s="143">
        <f t="shared" ca="1" si="9"/>
        <v>0</v>
      </c>
      <c r="M44" s="143">
        <f t="shared" ca="1" si="9"/>
        <v>0</v>
      </c>
      <c r="N44" s="143">
        <f t="shared" ca="1" si="9"/>
        <v>0</v>
      </c>
      <c r="O44" s="143">
        <f t="shared" ca="1" si="9"/>
        <v>0</v>
      </c>
      <c r="P44" s="143">
        <f t="shared" ca="1" si="9"/>
        <v>0</v>
      </c>
      <c r="Q44" s="143">
        <f t="shared" ca="1" si="10"/>
        <v>0</v>
      </c>
      <c r="R44" s="143">
        <f t="shared" ca="1" si="10"/>
        <v>0</v>
      </c>
      <c r="S44" s="143">
        <f t="shared" ca="1" si="10"/>
        <v>0</v>
      </c>
      <c r="T44" s="143">
        <f t="shared" ca="1" si="10"/>
        <v>0</v>
      </c>
      <c r="U44" s="143">
        <f t="shared" ca="1" si="10"/>
        <v>0</v>
      </c>
      <c r="V44" s="143">
        <f t="shared" ca="1" si="10"/>
        <v>0</v>
      </c>
      <c r="W44" s="143">
        <f t="shared" ca="1" si="10"/>
        <v>0</v>
      </c>
      <c r="X44" s="143">
        <f t="shared" ca="1" si="10"/>
        <v>0</v>
      </c>
      <c r="Y44" s="143">
        <f t="shared" ca="1" si="10"/>
        <v>0</v>
      </c>
      <c r="Z44" s="143">
        <f t="shared" ca="1" si="10"/>
        <v>0</v>
      </c>
      <c r="AA44" s="143">
        <f t="shared" ca="1" si="11"/>
        <v>0</v>
      </c>
      <c r="AB44" s="143">
        <f t="shared" ca="1" si="11"/>
        <v>0</v>
      </c>
      <c r="AC44" s="143">
        <f t="shared" ca="1" si="11"/>
        <v>0</v>
      </c>
      <c r="AD44" s="143">
        <f t="shared" ca="1" si="11"/>
        <v>0</v>
      </c>
      <c r="AE44" s="143">
        <f t="shared" ca="1" si="11"/>
        <v>0</v>
      </c>
      <c r="AF44" s="143">
        <f t="shared" ca="1" si="11"/>
        <v>0</v>
      </c>
      <c r="AG44" s="143">
        <f t="shared" ca="1" si="11"/>
        <v>0</v>
      </c>
      <c r="AH44" s="143">
        <f t="shared" ca="1" si="11"/>
        <v>0</v>
      </c>
      <c r="AI44" s="143">
        <f t="shared" ca="1" si="11"/>
        <v>0</v>
      </c>
      <c r="AJ44" s="143">
        <f t="shared" ca="1" si="11"/>
        <v>0</v>
      </c>
      <c r="AK44" s="143">
        <f t="shared" ca="1" si="11"/>
        <v>0</v>
      </c>
    </row>
    <row r="45" spans="6:37" hidden="1" x14ac:dyDescent="0.25">
      <c r="F45" s="142" t="s">
        <v>195</v>
      </c>
      <c r="G45" s="143">
        <f t="shared" ca="1" si="9"/>
        <v>0</v>
      </c>
      <c r="H45" s="143">
        <f t="shared" ca="1" si="9"/>
        <v>0</v>
      </c>
      <c r="I45" s="143">
        <f t="shared" ca="1" si="9"/>
        <v>0</v>
      </c>
      <c r="J45" s="143">
        <f t="shared" ca="1" si="9"/>
        <v>0</v>
      </c>
      <c r="K45" s="143">
        <f t="shared" ca="1" si="9"/>
        <v>0</v>
      </c>
      <c r="L45" s="143">
        <f t="shared" ca="1" si="9"/>
        <v>0</v>
      </c>
      <c r="M45" s="143">
        <f t="shared" ca="1" si="9"/>
        <v>0</v>
      </c>
      <c r="N45" s="143">
        <f t="shared" ca="1" si="9"/>
        <v>0</v>
      </c>
      <c r="O45" s="143">
        <f t="shared" ca="1" si="9"/>
        <v>0</v>
      </c>
      <c r="P45" s="143">
        <f t="shared" ca="1" si="9"/>
        <v>0</v>
      </c>
      <c r="Q45" s="143">
        <f t="shared" ca="1" si="10"/>
        <v>0</v>
      </c>
      <c r="R45" s="143">
        <f t="shared" ca="1" si="10"/>
        <v>0</v>
      </c>
      <c r="S45" s="143">
        <f t="shared" ca="1" si="10"/>
        <v>0</v>
      </c>
      <c r="T45" s="143">
        <f t="shared" ca="1" si="10"/>
        <v>0</v>
      </c>
      <c r="U45" s="143">
        <f t="shared" ca="1" si="10"/>
        <v>0</v>
      </c>
      <c r="V45" s="143">
        <f t="shared" ca="1" si="10"/>
        <v>0</v>
      </c>
      <c r="W45" s="143">
        <f t="shared" ca="1" si="10"/>
        <v>0</v>
      </c>
      <c r="X45" s="143">
        <f t="shared" ca="1" si="10"/>
        <v>0</v>
      </c>
      <c r="Y45" s="143">
        <f t="shared" ca="1" si="10"/>
        <v>0</v>
      </c>
      <c r="Z45" s="143">
        <f t="shared" ca="1" si="10"/>
        <v>0</v>
      </c>
      <c r="AA45" s="143">
        <f t="shared" ca="1" si="11"/>
        <v>0</v>
      </c>
      <c r="AB45" s="143">
        <f t="shared" ca="1" si="11"/>
        <v>0</v>
      </c>
      <c r="AC45" s="143">
        <f t="shared" ca="1" si="11"/>
        <v>0</v>
      </c>
      <c r="AD45" s="143">
        <f t="shared" ca="1" si="11"/>
        <v>0</v>
      </c>
      <c r="AE45" s="143">
        <f t="shared" ca="1" si="11"/>
        <v>0</v>
      </c>
      <c r="AF45" s="143">
        <f t="shared" ca="1" si="11"/>
        <v>0</v>
      </c>
      <c r="AG45" s="143">
        <f t="shared" ca="1" si="11"/>
        <v>0</v>
      </c>
      <c r="AH45" s="143">
        <f t="shared" ca="1" si="11"/>
        <v>0</v>
      </c>
      <c r="AI45" s="143">
        <f t="shared" ca="1" si="11"/>
        <v>0</v>
      </c>
      <c r="AJ45" s="143">
        <f t="shared" ca="1" si="11"/>
        <v>0</v>
      </c>
      <c r="AK45" s="143">
        <f t="shared" ca="1" si="11"/>
        <v>0</v>
      </c>
    </row>
    <row r="46" spans="6:37" hidden="1" x14ac:dyDescent="0.25">
      <c r="F46" s="142" t="s">
        <v>196</v>
      </c>
      <c r="G46" s="143">
        <f t="shared" ca="1" si="9"/>
        <v>0</v>
      </c>
      <c r="H46" s="143">
        <f t="shared" ca="1" si="9"/>
        <v>0</v>
      </c>
      <c r="I46" s="143">
        <f t="shared" ca="1" si="9"/>
        <v>0</v>
      </c>
      <c r="J46" s="143">
        <f t="shared" ca="1" si="9"/>
        <v>0</v>
      </c>
      <c r="K46" s="143">
        <f t="shared" ca="1" si="9"/>
        <v>0</v>
      </c>
      <c r="L46" s="143">
        <f t="shared" ca="1" si="9"/>
        <v>0</v>
      </c>
      <c r="M46" s="143">
        <f t="shared" ca="1" si="9"/>
        <v>0</v>
      </c>
      <c r="N46" s="143">
        <f t="shared" ca="1" si="9"/>
        <v>0</v>
      </c>
      <c r="O46" s="143">
        <f t="shared" ca="1" si="9"/>
        <v>0</v>
      </c>
      <c r="P46" s="143">
        <f t="shared" ca="1" si="9"/>
        <v>0</v>
      </c>
      <c r="Q46" s="143">
        <f t="shared" ca="1" si="10"/>
        <v>0</v>
      </c>
      <c r="R46" s="143">
        <f t="shared" ca="1" si="10"/>
        <v>0</v>
      </c>
      <c r="S46" s="143">
        <f t="shared" ca="1" si="10"/>
        <v>0</v>
      </c>
      <c r="T46" s="143">
        <f t="shared" ca="1" si="10"/>
        <v>0</v>
      </c>
      <c r="U46" s="143">
        <f t="shared" ca="1" si="10"/>
        <v>0</v>
      </c>
      <c r="V46" s="143">
        <f t="shared" ca="1" si="10"/>
        <v>0</v>
      </c>
      <c r="W46" s="143">
        <f t="shared" ca="1" si="10"/>
        <v>0</v>
      </c>
      <c r="X46" s="143">
        <f t="shared" ca="1" si="10"/>
        <v>0</v>
      </c>
      <c r="Y46" s="143">
        <f t="shared" ca="1" si="10"/>
        <v>0</v>
      </c>
      <c r="Z46" s="143">
        <f t="shared" ca="1" si="10"/>
        <v>0</v>
      </c>
      <c r="AA46" s="143">
        <f t="shared" ca="1" si="11"/>
        <v>0</v>
      </c>
      <c r="AB46" s="143">
        <f t="shared" ca="1" si="11"/>
        <v>0</v>
      </c>
      <c r="AC46" s="143">
        <f t="shared" ca="1" si="11"/>
        <v>0</v>
      </c>
      <c r="AD46" s="143">
        <f t="shared" ca="1" si="11"/>
        <v>0</v>
      </c>
      <c r="AE46" s="143">
        <f t="shared" ca="1" si="11"/>
        <v>0</v>
      </c>
      <c r="AF46" s="143">
        <f t="shared" ca="1" si="11"/>
        <v>0</v>
      </c>
      <c r="AG46" s="143">
        <f t="shared" ca="1" si="11"/>
        <v>0</v>
      </c>
      <c r="AH46" s="143">
        <f t="shared" ca="1" si="11"/>
        <v>0</v>
      </c>
      <c r="AI46" s="143">
        <f t="shared" ca="1" si="11"/>
        <v>0</v>
      </c>
      <c r="AJ46" s="143">
        <f t="shared" ca="1" si="11"/>
        <v>0</v>
      </c>
      <c r="AK46" s="143">
        <f t="shared" ca="1" si="11"/>
        <v>0</v>
      </c>
    </row>
    <row r="47" spans="6:37" hidden="1" x14ac:dyDescent="0.25">
      <c r="F47" s="142" t="s">
        <v>197</v>
      </c>
      <c r="G47" s="143">
        <f t="shared" ca="1" si="9"/>
        <v>0</v>
      </c>
      <c r="H47" s="143">
        <f t="shared" ca="1" si="9"/>
        <v>0</v>
      </c>
      <c r="I47" s="143">
        <f t="shared" ca="1" si="9"/>
        <v>0</v>
      </c>
      <c r="J47" s="143">
        <f t="shared" ca="1" si="9"/>
        <v>0</v>
      </c>
      <c r="K47" s="143">
        <f t="shared" ca="1" si="9"/>
        <v>0</v>
      </c>
      <c r="L47" s="143">
        <f t="shared" ca="1" si="9"/>
        <v>0</v>
      </c>
      <c r="M47" s="143">
        <f t="shared" ca="1" si="9"/>
        <v>0</v>
      </c>
      <c r="N47" s="143">
        <f t="shared" ca="1" si="9"/>
        <v>0</v>
      </c>
      <c r="O47" s="143">
        <f t="shared" ca="1" si="9"/>
        <v>0</v>
      </c>
      <c r="P47" s="143">
        <f t="shared" ca="1" si="9"/>
        <v>0</v>
      </c>
      <c r="Q47" s="143">
        <f t="shared" ca="1" si="10"/>
        <v>0</v>
      </c>
      <c r="R47" s="143">
        <f t="shared" ca="1" si="10"/>
        <v>0</v>
      </c>
      <c r="S47" s="143">
        <f t="shared" ca="1" si="10"/>
        <v>0</v>
      </c>
      <c r="T47" s="143">
        <f t="shared" ca="1" si="10"/>
        <v>0</v>
      </c>
      <c r="U47" s="143">
        <f t="shared" ca="1" si="10"/>
        <v>0</v>
      </c>
      <c r="V47" s="143">
        <f t="shared" ca="1" si="10"/>
        <v>0</v>
      </c>
      <c r="W47" s="143">
        <f t="shared" ca="1" si="10"/>
        <v>0</v>
      </c>
      <c r="X47" s="143">
        <f t="shared" ca="1" si="10"/>
        <v>0</v>
      </c>
      <c r="Y47" s="143">
        <f t="shared" ca="1" si="10"/>
        <v>0</v>
      </c>
      <c r="Z47" s="143">
        <f t="shared" ca="1" si="10"/>
        <v>0</v>
      </c>
      <c r="AA47" s="143">
        <f t="shared" ca="1" si="11"/>
        <v>0</v>
      </c>
      <c r="AB47" s="143">
        <f t="shared" ca="1" si="11"/>
        <v>0</v>
      </c>
      <c r="AC47" s="143">
        <f t="shared" ca="1" si="11"/>
        <v>0</v>
      </c>
      <c r="AD47" s="143">
        <f t="shared" ca="1" si="11"/>
        <v>0</v>
      </c>
      <c r="AE47" s="143">
        <f t="shared" ca="1" si="11"/>
        <v>0</v>
      </c>
      <c r="AF47" s="143">
        <f t="shared" ca="1" si="11"/>
        <v>0</v>
      </c>
      <c r="AG47" s="143">
        <f t="shared" ca="1" si="11"/>
        <v>0</v>
      </c>
      <c r="AH47" s="143">
        <f t="shared" ca="1" si="11"/>
        <v>0</v>
      </c>
      <c r="AI47" s="143">
        <f t="shared" ca="1" si="11"/>
        <v>0</v>
      </c>
      <c r="AJ47" s="143">
        <f t="shared" ca="1" si="11"/>
        <v>0</v>
      </c>
      <c r="AK47" s="143">
        <f t="shared" ca="1" si="11"/>
        <v>0</v>
      </c>
    </row>
    <row r="48" spans="6:37" hidden="1" x14ac:dyDescent="0.25">
      <c r="F48" s="143" t="s">
        <v>198</v>
      </c>
      <c r="G48" s="143">
        <f t="shared" ref="G48:AK48" ca="1" si="12">$F$49-SUM(G23:G47)</f>
        <v>10</v>
      </c>
      <c r="H48" s="143">
        <f t="shared" ca="1" si="12"/>
        <v>10</v>
      </c>
      <c r="I48" s="143">
        <f t="shared" ca="1" si="12"/>
        <v>10</v>
      </c>
      <c r="J48" s="143">
        <f t="shared" ca="1" si="12"/>
        <v>10</v>
      </c>
      <c r="K48" s="143">
        <f t="shared" ca="1" si="12"/>
        <v>10</v>
      </c>
      <c r="L48" s="143">
        <f t="shared" ca="1" si="12"/>
        <v>10</v>
      </c>
      <c r="M48" s="143">
        <f t="shared" ca="1" si="12"/>
        <v>10</v>
      </c>
      <c r="N48" s="143">
        <f t="shared" ca="1" si="12"/>
        <v>10</v>
      </c>
      <c r="O48" s="143">
        <f t="shared" ca="1" si="12"/>
        <v>10</v>
      </c>
      <c r="P48" s="143">
        <f t="shared" ca="1" si="12"/>
        <v>10</v>
      </c>
      <c r="Q48" s="143">
        <f t="shared" ca="1" si="12"/>
        <v>10</v>
      </c>
      <c r="R48" s="143">
        <f t="shared" ca="1" si="12"/>
        <v>10</v>
      </c>
      <c r="S48" s="143">
        <f t="shared" ca="1" si="12"/>
        <v>10</v>
      </c>
      <c r="T48" s="143">
        <f t="shared" ca="1" si="12"/>
        <v>10</v>
      </c>
      <c r="U48" s="143">
        <f t="shared" ca="1" si="12"/>
        <v>10</v>
      </c>
      <c r="V48" s="143">
        <f t="shared" ca="1" si="12"/>
        <v>10</v>
      </c>
      <c r="W48" s="143">
        <f t="shared" ca="1" si="12"/>
        <v>10</v>
      </c>
      <c r="X48" s="143">
        <f t="shared" ca="1" si="12"/>
        <v>10</v>
      </c>
      <c r="Y48" s="143">
        <f t="shared" ca="1" si="12"/>
        <v>10</v>
      </c>
      <c r="Z48" s="143">
        <f t="shared" ca="1" si="12"/>
        <v>10</v>
      </c>
      <c r="AA48" s="143">
        <f t="shared" ca="1" si="12"/>
        <v>10</v>
      </c>
      <c r="AB48" s="143">
        <f t="shared" ca="1" si="12"/>
        <v>10</v>
      </c>
      <c r="AC48" s="143">
        <f t="shared" ca="1" si="12"/>
        <v>10</v>
      </c>
      <c r="AD48" s="143">
        <f t="shared" ca="1" si="12"/>
        <v>10</v>
      </c>
      <c r="AE48" s="143">
        <f t="shared" ca="1" si="12"/>
        <v>10</v>
      </c>
      <c r="AF48" s="143">
        <f t="shared" ca="1" si="12"/>
        <v>10</v>
      </c>
      <c r="AG48" s="143">
        <f t="shared" ca="1" si="12"/>
        <v>10</v>
      </c>
      <c r="AH48" s="143">
        <f t="shared" ca="1" si="12"/>
        <v>10</v>
      </c>
      <c r="AI48" s="143">
        <f t="shared" ca="1" si="12"/>
        <v>10</v>
      </c>
      <c r="AJ48" s="143">
        <f t="shared" ca="1" si="12"/>
        <v>10</v>
      </c>
      <c r="AK48" s="143">
        <f t="shared" ca="1" si="12"/>
        <v>10</v>
      </c>
    </row>
    <row r="49" spans="2:37" hidden="1" x14ac:dyDescent="0.25">
      <c r="F49" s="143">
        <f>IF(RIGHT(B21,3)="com",COUNTA(ParticipantList),0)</f>
        <v>10</v>
      </c>
    </row>
    <row r="50" spans="2:37" hidden="1" x14ac:dyDescent="0.25"/>
    <row r="51" spans="2:37" ht="15.95" hidden="1" customHeight="1" x14ac:dyDescent="0.25">
      <c r="B51" s="140" t="s">
        <v>204</v>
      </c>
      <c r="C51" s="141"/>
      <c r="D51" s="141"/>
      <c r="E51" s="141"/>
      <c r="F51" s="141" t="s">
        <v>203</v>
      </c>
      <c r="G51" s="141"/>
      <c r="H51" s="141"/>
      <c r="I51" s="141"/>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1"/>
      <c r="AG51" s="141"/>
      <c r="AH51" s="141"/>
      <c r="AI51" s="141"/>
      <c r="AJ51" s="141"/>
      <c r="AK51" s="141"/>
    </row>
    <row r="52" spans="2:37" hidden="1" x14ac:dyDescent="0.25">
      <c r="F52" s="142" t="s">
        <v>176</v>
      </c>
      <c r="G52" s="143">
        <f ca="1">RANK(G23,G$23:G$48)+COUNTIF(G$23:G23,G23)-1</f>
        <v>2</v>
      </c>
      <c r="H52" s="143">
        <f ca="1">RANK(H23,H$23:H$48)+COUNTIF(H$23:H23,H23)-1</f>
        <v>2</v>
      </c>
      <c r="I52" s="143">
        <f ca="1">RANK(I23,I$23:I$48)+COUNTIF(I$23:I23,I23)-1</f>
        <v>2</v>
      </c>
      <c r="J52" s="143">
        <f ca="1">RANK(J23,J$23:J$48)+COUNTIF(J$23:J23,J23)-1</f>
        <v>2</v>
      </c>
      <c r="K52" s="143">
        <f ca="1">RANK(K23,K$23:K$48)+COUNTIF(K$23:K23,K23)-1</f>
        <v>2</v>
      </c>
      <c r="L52" s="143">
        <f ca="1">RANK(L23,L$23:L$48)+COUNTIF(L$23:L23,L23)-1</f>
        <v>2</v>
      </c>
      <c r="M52" s="143">
        <f ca="1">RANK(M23,M$23:M$48)+COUNTIF(M$23:M23,M23)-1</f>
        <v>2</v>
      </c>
      <c r="N52" s="143">
        <f ca="1">RANK(N23,N$23:N$48)+COUNTIF(N$23:N23,N23)-1</f>
        <v>2</v>
      </c>
      <c r="O52" s="143">
        <f ca="1">RANK(O23,O$23:O$48)+COUNTIF(O$23:O23,O23)-1</f>
        <v>2</v>
      </c>
      <c r="P52" s="143">
        <f ca="1">RANK(P23,P$23:P$48)+COUNTIF(P$23:P23,P23)-1</f>
        <v>2</v>
      </c>
      <c r="Q52" s="143">
        <f ca="1">RANK(Q23,Q$23:Q$48)+COUNTIF(Q$23:Q23,Q23)-1</f>
        <v>2</v>
      </c>
      <c r="R52" s="143">
        <f ca="1">RANK(R23,R$23:R$48)+COUNTIF(R$23:R23,R23)-1</f>
        <v>2</v>
      </c>
      <c r="S52" s="143">
        <f ca="1">RANK(S23,S$23:S$48)+COUNTIF(S$23:S23,S23)-1</f>
        <v>2</v>
      </c>
      <c r="T52" s="143">
        <f ca="1">RANK(T23,T$23:T$48)+COUNTIF(T$23:T23,T23)-1</f>
        <v>2</v>
      </c>
      <c r="U52" s="143">
        <f ca="1">RANK(U23,U$23:U$48)+COUNTIF(U$23:U23,U23)-1</f>
        <v>2</v>
      </c>
      <c r="V52" s="143">
        <f ca="1">RANK(V23,V$23:V$48)+COUNTIF(V$23:V23,V23)-1</f>
        <v>2</v>
      </c>
      <c r="W52" s="143">
        <f ca="1">RANK(W23,W$23:W$48)+COUNTIF(W$23:W23,W23)-1</f>
        <v>2</v>
      </c>
      <c r="X52" s="143">
        <f ca="1">RANK(X23,X$23:X$48)+COUNTIF(X$23:X23,X23)-1</f>
        <v>2</v>
      </c>
      <c r="Y52" s="143">
        <f ca="1">RANK(Y23,Y$23:Y$48)+COUNTIF(Y$23:Y23,Y23)-1</f>
        <v>2</v>
      </c>
      <c r="Z52" s="143">
        <f ca="1">RANK(Z23,Z$23:Z$48)+COUNTIF(Z$23:Z23,Z23)-1</f>
        <v>2</v>
      </c>
      <c r="AA52" s="143">
        <f ca="1">RANK(AA23,AA$23:AA$48)+COUNTIF(AA$23:AA23,AA23)-1</f>
        <v>2</v>
      </c>
      <c r="AB52" s="143">
        <f ca="1">RANK(AB23,AB$23:AB$48)+COUNTIF(AB$23:AB23,AB23)-1</f>
        <v>2</v>
      </c>
      <c r="AC52" s="143">
        <f ca="1">RANK(AC23,AC$23:AC$48)+COUNTIF(AC$23:AC23,AC23)-1</f>
        <v>2</v>
      </c>
      <c r="AD52" s="143">
        <f ca="1">RANK(AD23,AD$23:AD$48)+COUNTIF(AD$23:AD23,AD23)-1</f>
        <v>2</v>
      </c>
      <c r="AE52" s="143">
        <f ca="1">RANK(AE23,AE$23:AE$48)+COUNTIF(AE$23:AE23,AE23)-1</f>
        <v>2</v>
      </c>
      <c r="AF52" s="143">
        <f ca="1">RANK(AF23,AF$23:AF$48)+COUNTIF(AF$23:AF23,AF23)-1</f>
        <v>2</v>
      </c>
      <c r="AG52" s="143">
        <f ca="1">RANK(AG23,AG$23:AG$48)+COUNTIF(AG$23:AG23,AG23)-1</f>
        <v>2</v>
      </c>
      <c r="AH52" s="143">
        <f ca="1">RANK(AH23,AH$23:AH$48)+COUNTIF(AH$23:AH23,AH23)-1</f>
        <v>2</v>
      </c>
      <c r="AI52" s="143">
        <f ca="1">RANK(AI23,AI$23:AI$48)+COUNTIF(AI$23:AI23,AI23)-1</f>
        <v>2</v>
      </c>
      <c r="AJ52" s="143">
        <f ca="1">RANK(AJ23,AJ$23:AJ$48)+COUNTIF(AJ$23:AJ23,AJ23)-1</f>
        <v>2</v>
      </c>
      <c r="AK52" s="143">
        <f ca="1">RANK(AK23,AK$23:AK$48)+COUNTIF(AK$23:AK23,AK23)-1</f>
        <v>2</v>
      </c>
    </row>
    <row r="53" spans="2:37" hidden="1" x14ac:dyDescent="0.25">
      <c r="F53" s="142" t="s">
        <v>177</v>
      </c>
      <c r="G53" s="143">
        <f ca="1">RANK(G24,G$23:G$48)+COUNTIF(G$23:G24,G24)-1</f>
        <v>3</v>
      </c>
      <c r="H53" s="143">
        <f ca="1">RANK(H24,H$23:H$48)+COUNTIF(H$23:H24,H24)-1</f>
        <v>3</v>
      </c>
      <c r="I53" s="143">
        <f ca="1">RANK(I24,I$23:I$48)+COUNTIF(I$23:I24,I24)-1</f>
        <v>3</v>
      </c>
      <c r="J53" s="143">
        <f ca="1">RANK(J24,J$23:J$48)+COUNTIF(J$23:J24,J24)-1</f>
        <v>3</v>
      </c>
      <c r="K53" s="143">
        <f ca="1">RANK(K24,K$23:K$48)+COUNTIF(K$23:K24,K24)-1</f>
        <v>3</v>
      </c>
      <c r="L53" s="143">
        <f ca="1">RANK(L24,L$23:L$48)+COUNTIF(L$23:L24,L24)-1</f>
        <v>3</v>
      </c>
      <c r="M53" s="143">
        <f ca="1">RANK(M24,M$23:M$48)+COUNTIF(M$23:M24,M24)-1</f>
        <v>3</v>
      </c>
      <c r="N53" s="143">
        <f ca="1">RANK(N24,N$23:N$48)+COUNTIF(N$23:N24,N24)-1</f>
        <v>3</v>
      </c>
      <c r="O53" s="143">
        <f ca="1">RANK(O24,O$23:O$48)+COUNTIF(O$23:O24,O24)-1</f>
        <v>3</v>
      </c>
      <c r="P53" s="143">
        <f ca="1">RANK(P24,P$23:P$48)+COUNTIF(P$23:P24,P24)-1</f>
        <v>3</v>
      </c>
      <c r="Q53" s="143">
        <f ca="1">RANK(Q24,Q$23:Q$48)+COUNTIF(Q$23:Q24,Q24)-1</f>
        <v>3</v>
      </c>
      <c r="R53" s="143">
        <f ca="1">RANK(R24,R$23:R$48)+COUNTIF(R$23:R24,R24)-1</f>
        <v>3</v>
      </c>
      <c r="S53" s="143">
        <f ca="1">RANK(S24,S$23:S$48)+COUNTIF(S$23:S24,S24)-1</f>
        <v>3</v>
      </c>
      <c r="T53" s="143">
        <f ca="1">RANK(T24,T$23:T$48)+COUNTIF(T$23:T24,T24)-1</f>
        <v>3</v>
      </c>
      <c r="U53" s="143">
        <f ca="1">RANK(U24,U$23:U$48)+COUNTIF(U$23:U24,U24)-1</f>
        <v>3</v>
      </c>
      <c r="V53" s="143">
        <f ca="1">RANK(V24,V$23:V$48)+COUNTIF(V$23:V24,V24)-1</f>
        <v>3</v>
      </c>
      <c r="W53" s="143">
        <f ca="1">RANK(W24,W$23:W$48)+COUNTIF(W$23:W24,W24)-1</f>
        <v>3</v>
      </c>
      <c r="X53" s="143">
        <f ca="1">RANK(X24,X$23:X$48)+COUNTIF(X$23:X24,X24)-1</f>
        <v>3</v>
      </c>
      <c r="Y53" s="143">
        <f ca="1">RANK(Y24,Y$23:Y$48)+COUNTIF(Y$23:Y24,Y24)-1</f>
        <v>3</v>
      </c>
      <c r="Z53" s="143">
        <f ca="1">RANK(Z24,Z$23:Z$48)+COUNTIF(Z$23:Z24,Z24)-1</f>
        <v>3</v>
      </c>
      <c r="AA53" s="143">
        <f ca="1">RANK(AA24,AA$23:AA$48)+COUNTIF(AA$23:AA24,AA24)-1</f>
        <v>3</v>
      </c>
      <c r="AB53" s="143">
        <f ca="1">RANK(AB24,AB$23:AB$48)+COUNTIF(AB$23:AB24,AB24)-1</f>
        <v>3</v>
      </c>
      <c r="AC53" s="143">
        <f ca="1">RANK(AC24,AC$23:AC$48)+COUNTIF(AC$23:AC24,AC24)-1</f>
        <v>3</v>
      </c>
      <c r="AD53" s="143">
        <f ca="1">RANK(AD24,AD$23:AD$48)+COUNTIF(AD$23:AD24,AD24)-1</f>
        <v>3</v>
      </c>
      <c r="AE53" s="143">
        <f ca="1">RANK(AE24,AE$23:AE$48)+COUNTIF(AE$23:AE24,AE24)-1</f>
        <v>3</v>
      </c>
      <c r="AF53" s="143">
        <f ca="1">RANK(AF24,AF$23:AF$48)+COUNTIF(AF$23:AF24,AF24)-1</f>
        <v>3</v>
      </c>
      <c r="AG53" s="143">
        <f ca="1">RANK(AG24,AG$23:AG$48)+COUNTIF(AG$23:AG24,AG24)-1</f>
        <v>3</v>
      </c>
      <c r="AH53" s="143">
        <f ca="1">RANK(AH24,AH$23:AH$48)+COUNTIF(AH$23:AH24,AH24)-1</f>
        <v>3</v>
      </c>
      <c r="AI53" s="143">
        <f ca="1">RANK(AI24,AI$23:AI$48)+COUNTIF(AI$23:AI24,AI24)-1</f>
        <v>3</v>
      </c>
      <c r="AJ53" s="143">
        <f ca="1">RANK(AJ24,AJ$23:AJ$48)+COUNTIF(AJ$23:AJ24,AJ24)-1</f>
        <v>3</v>
      </c>
      <c r="AK53" s="143">
        <f ca="1">RANK(AK24,AK$23:AK$48)+COUNTIF(AK$23:AK24,AK24)-1</f>
        <v>3</v>
      </c>
    </row>
    <row r="54" spans="2:37" hidden="1" x14ac:dyDescent="0.25">
      <c r="F54" s="142" t="s">
        <v>182</v>
      </c>
      <c r="G54" s="143">
        <f ca="1">RANK(G25,G$23:G$48)+COUNTIF(G$23:G25,G25)-1</f>
        <v>4</v>
      </c>
      <c r="H54" s="143">
        <f ca="1">RANK(H25,H$23:H$48)+COUNTIF(H$23:H25,H25)-1</f>
        <v>4</v>
      </c>
      <c r="I54" s="143">
        <f ca="1">RANK(I25,I$23:I$48)+COUNTIF(I$23:I25,I25)-1</f>
        <v>4</v>
      </c>
      <c r="J54" s="143">
        <f ca="1">RANK(J25,J$23:J$48)+COUNTIF(J$23:J25,J25)-1</f>
        <v>4</v>
      </c>
      <c r="K54" s="143">
        <f ca="1">RANK(K25,K$23:K$48)+COUNTIF(K$23:K25,K25)-1</f>
        <v>4</v>
      </c>
      <c r="L54" s="143">
        <f ca="1">RANK(L25,L$23:L$48)+COUNTIF(L$23:L25,L25)-1</f>
        <v>4</v>
      </c>
      <c r="M54" s="143">
        <f ca="1">RANK(M25,M$23:M$48)+COUNTIF(M$23:M25,M25)-1</f>
        <v>4</v>
      </c>
      <c r="N54" s="143">
        <f ca="1">RANK(N25,N$23:N$48)+COUNTIF(N$23:N25,N25)-1</f>
        <v>4</v>
      </c>
      <c r="O54" s="143">
        <f ca="1">RANK(O25,O$23:O$48)+COUNTIF(O$23:O25,O25)-1</f>
        <v>4</v>
      </c>
      <c r="P54" s="143">
        <f ca="1">RANK(P25,P$23:P$48)+COUNTIF(P$23:P25,P25)-1</f>
        <v>4</v>
      </c>
      <c r="Q54" s="143">
        <f ca="1">RANK(Q25,Q$23:Q$48)+COUNTIF(Q$23:Q25,Q25)-1</f>
        <v>4</v>
      </c>
      <c r="R54" s="143">
        <f ca="1">RANK(R25,R$23:R$48)+COUNTIF(R$23:R25,R25)-1</f>
        <v>4</v>
      </c>
      <c r="S54" s="143">
        <f ca="1">RANK(S25,S$23:S$48)+COUNTIF(S$23:S25,S25)-1</f>
        <v>4</v>
      </c>
      <c r="T54" s="143">
        <f ca="1">RANK(T25,T$23:T$48)+COUNTIF(T$23:T25,T25)-1</f>
        <v>4</v>
      </c>
      <c r="U54" s="143">
        <f ca="1">RANK(U25,U$23:U$48)+COUNTIF(U$23:U25,U25)-1</f>
        <v>4</v>
      </c>
      <c r="V54" s="143">
        <f ca="1">RANK(V25,V$23:V$48)+COUNTIF(V$23:V25,V25)-1</f>
        <v>4</v>
      </c>
      <c r="W54" s="143">
        <f ca="1">RANK(W25,W$23:W$48)+COUNTIF(W$23:W25,W25)-1</f>
        <v>4</v>
      </c>
      <c r="X54" s="143">
        <f ca="1">RANK(X25,X$23:X$48)+COUNTIF(X$23:X25,X25)-1</f>
        <v>4</v>
      </c>
      <c r="Y54" s="143">
        <f ca="1">RANK(Y25,Y$23:Y$48)+COUNTIF(Y$23:Y25,Y25)-1</f>
        <v>4</v>
      </c>
      <c r="Z54" s="143">
        <f ca="1">RANK(Z25,Z$23:Z$48)+COUNTIF(Z$23:Z25,Z25)-1</f>
        <v>4</v>
      </c>
      <c r="AA54" s="143">
        <f ca="1">RANK(AA25,AA$23:AA$48)+COUNTIF(AA$23:AA25,AA25)-1</f>
        <v>4</v>
      </c>
      <c r="AB54" s="143">
        <f ca="1">RANK(AB25,AB$23:AB$48)+COUNTIF(AB$23:AB25,AB25)-1</f>
        <v>4</v>
      </c>
      <c r="AC54" s="143">
        <f ca="1">RANK(AC25,AC$23:AC$48)+COUNTIF(AC$23:AC25,AC25)-1</f>
        <v>4</v>
      </c>
      <c r="AD54" s="143">
        <f ca="1">RANK(AD25,AD$23:AD$48)+COUNTIF(AD$23:AD25,AD25)-1</f>
        <v>4</v>
      </c>
      <c r="AE54" s="143">
        <f ca="1">RANK(AE25,AE$23:AE$48)+COUNTIF(AE$23:AE25,AE25)-1</f>
        <v>4</v>
      </c>
      <c r="AF54" s="143">
        <f ca="1">RANK(AF25,AF$23:AF$48)+COUNTIF(AF$23:AF25,AF25)-1</f>
        <v>4</v>
      </c>
      <c r="AG54" s="143">
        <f ca="1">RANK(AG25,AG$23:AG$48)+COUNTIF(AG$23:AG25,AG25)-1</f>
        <v>4</v>
      </c>
      <c r="AH54" s="143">
        <f ca="1">RANK(AH25,AH$23:AH$48)+COUNTIF(AH$23:AH25,AH25)-1</f>
        <v>4</v>
      </c>
      <c r="AI54" s="143">
        <f ca="1">RANK(AI25,AI$23:AI$48)+COUNTIF(AI$23:AI25,AI25)-1</f>
        <v>4</v>
      </c>
      <c r="AJ54" s="143">
        <f ca="1">RANK(AJ25,AJ$23:AJ$48)+COUNTIF(AJ$23:AJ25,AJ25)-1</f>
        <v>4</v>
      </c>
      <c r="AK54" s="143">
        <f ca="1">RANK(AK25,AK$23:AK$48)+COUNTIF(AK$23:AK25,AK25)-1</f>
        <v>4</v>
      </c>
    </row>
    <row r="55" spans="2:37" hidden="1" x14ac:dyDescent="0.25">
      <c r="F55" s="142" t="s">
        <v>181</v>
      </c>
      <c r="G55" s="143">
        <f ca="1">RANK(G26,G$23:G$48)+COUNTIF(G$23:G26,G26)-1</f>
        <v>5</v>
      </c>
      <c r="H55" s="143">
        <f ca="1">RANK(H26,H$23:H$48)+COUNTIF(H$23:H26,H26)-1</f>
        <v>5</v>
      </c>
      <c r="I55" s="143">
        <f ca="1">RANK(I26,I$23:I$48)+COUNTIF(I$23:I26,I26)-1</f>
        <v>5</v>
      </c>
      <c r="J55" s="143">
        <f ca="1">RANK(J26,J$23:J$48)+COUNTIF(J$23:J26,J26)-1</f>
        <v>5</v>
      </c>
      <c r="K55" s="143">
        <f ca="1">RANK(K26,K$23:K$48)+COUNTIF(K$23:K26,K26)-1</f>
        <v>5</v>
      </c>
      <c r="L55" s="143">
        <f ca="1">RANK(L26,L$23:L$48)+COUNTIF(L$23:L26,L26)-1</f>
        <v>5</v>
      </c>
      <c r="M55" s="143">
        <f ca="1">RANK(M26,M$23:M$48)+COUNTIF(M$23:M26,M26)-1</f>
        <v>5</v>
      </c>
      <c r="N55" s="143">
        <f ca="1">RANK(N26,N$23:N$48)+COUNTIF(N$23:N26,N26)-1</f>
        <v>5</v>
      </c>
      <c r="O55" s="143">
        <f ca="1">RANK(O26,O$23:O$48)+COUNTIF(O$23:O26,O26)-1</f>
        <v>5</v>
      </c>
      <c r="P55" s="143">
        <f ca="1">RANK(P26,P$23:P$48)+COUNTIF(P$23:P26,P26)-1</f>
        <v>5</v>
      </c>
      <c r="Q55" s="143">
        <f ca="1">RANK(Q26,Q$23:Q$48)+COUNTIF(Q$23:Q26,Q26)-1</f>
        <v>5</v>
      </c>
      <c r="R55" s="143">
        <f ca="1">RANK(R26,R$23:R$48)+COUNTIF(R$23:R26,R26)-1</f>
        <v>5</v>
      </c>
      <c r="S55" s="143">
        <f ca="1">RANK(S26,S$23:S$48)+COUNTIF(S$23:S26,S26)-1</f>
        <v>5</v>
      </c>
      <c r="T55" s="143">
        <f ca="1">RANK(T26,T$23:T$48)+COUNTIF(T$23:T26,T26)-1</f>
        <v>5</v>
      </c>
      <c r="U55" s="143">
        <f ca="1">RANK(U26,U$23:U$48)+COUNTIF(U$23:U26,U26)-1</f>
        <v>5</v>
      </c>
      <c r="V55" s="143">
        <f ca="1">RANK(V26,V$23:V$48)+COUNTIF(V$23:V26,V26)-1</f>
        <v>5</v>
      </c>
      <c r="W55" s="143">
        <f ca="1">RANK(W26,W$23:W$48)+COUNTIF(W$23:W26,W26)-1</f>
        <v>5</v>
      </c>
      <c r="X55" s="143">
        <f ca="1">RANK(X26,X$23:X$48)+COUNTIF(X$23:X26,X26)-1</f>
        <v>5</v>
      </c>
      <c r="Y55" s="143">
        <f ca="1">RANK(Y26,Y$23:Y$48)+COUNTIF(Y$23:Y26,Y26)-1</f>
        <v>5</v>
      </c>
      <c r="Z55" s="143">
        <f ca="1">RANK(Z26,Z$23:Z$48)+COUNTIF(Z$23:Z26,Z26)-1</f>
        <v>5</v>
      </c>
      <c r="AA55" s="143">
        <f ca="1">RANK(AA26,AA$23:AA$48)+COUNTIF(AA$23:AA26,AA26)-1</f>
        <v>5</v>
      </c>
      <c r="AB55" s="143">
        <f ca="1">RANK(AB26,AB$23:AB$48)+COUNTIF(AB$23:AB26,AB26)-1</f>
        <v>5</v>
      </c>
      <c r="AC55" s="143">
        <f ca="1">RANK(AC26,AC$23:AC$48)+COUNTIF(AC$23:AC26,AC26)-1</f>
        <v>5</v>
      </c>
      <c r="AD55" s="143">
        <f ca="1">RANK(AD26,AD$23:AD$48)+COUNTIF(AD$23:AD26,AD26)-1</f>
        <v>5</v>
      </c>
      <c r="AE55" s="143">
        <f ca="1">RANK(AE26,AE$23:AE$48)+COUNTIF(AE$23:AE26,AE26)-1</f>
        <v>5</v>
      </c>
      <c r="AF55" s="143">
        <f ca="1">RANK(AF26,AF$23:AF$48)+COUNTIF(AF$23:AF26,AF26)-1</f>
        <v>5</v>
      </c>
      <c r="AG55" s="143">
        <f ca="1">RANK(AG26,AG$23:AG$48)+COUNTIF(AG$23:AG26,AG26)-1</f>
        <v>5</v>
      </c>
      <c r="AH55" s="143">
        <f ca="1">RANK(AH26,AH$23:AH$48)+COUNTIF(AH$23:AH26,AH26)-1</f>
        <v>5</v>
      </c>
      <c r="AI55" s="143">
        <f ca="1">RANK(AI26,AI$23:AI$48)+COUNTIF(AI$23:AI26,AI26)-1</f>
        <v>5</v>
      </c>
      <c r="AJ55" s="143">
        <f ca="1">RANK(AJ26,AJ$23:AJ$48)+COUNTIF(AJ$23:AJ26,AJ26)-1</f>
        <v>5</v>
      </c>
      <c r="AK55" s="143">
        <f ca="1">RANK(AK26,AK$23:AK$48)+COUNTIF(AK$23:AK26,AK26)-1</f>
        <v>5</v>
      </c>
    </row>
    <row r="56" spans="2:37" hidden="1" x14ac:dyDescent="0.25">
      <c r="F56" s="142" t="s">
        <v>178</v>
      </c>
      <c r="G56" s="143">
        <f ca="1">RANK(G27,G$23:G$48)+COUNTIF(G$23:G27,G27)-1</f>
        <v>6</v>
      </c>
      <c r="H56" s="143">
        <f ca="1">RANK(H27,H$23:H$48)+COUNTIF(H$23:H27,H27)-1</f>
        <v>6</v>
      </c>
      <c r="I56" s="143">
        <f ca="1">RANK(I27,I$23:I$48)+COUNTIF(I$23:I27,I27)-1</f>
        <v>6</v>
      </c>
      <c r="J56" s="143">
        <f ca="1">RANK(J27,J$23:J$48)+COUNTIF(J$23:J27,J27)-1</f>
        <v>6</v>
      </c>
      <c r="K56" s="143">
        <f ca="1">RANK(K27,K$23:K$48)+COUNTIF(K$23:K27,K27)-1</f>
        <v>6</v>
      </c>
      <c r="L56" s="143">
        <f ca="1">RANK(L27,L$23:L$48)+COUNTIF(L$23:L27,L27)-1</f>
        <v>6</v>
      </c>
      <c r="M56" s="143">
        <f ca="1">RANK(M27,M$23:M$48)+COUNTIF(M$23:M27,M27)-1</f>
        <v>6</v>
      </c>
      <c r="N56" s="143">
        <f ca="1">RANK(N27,N$23:N$48)+COUNTIF(N$23:N27,N27)-1</f>
        <v>6</v>
      </c>
      <c r="O56" s="143">
        <f ca="1">RANK(O27,O$23:O$48)+COUNTIF(O$23:O27,O27)-1</f>
        <v>6</v>
      </c>
      <c r="P56" s="143">
        <f ca="1">RANK(P27,P$23:P$48)+COUNTIF(P$23:P27,P27)-1</f>
        <v>6</v>
      </c>
      <c r="Q56" s="143">
        <f ca="1">RANK(Q27,Q$23:Q$48)+COUNTIF(Q$23:Q27,Q27)-1</f>
        <v>6</v>
      </c>
      <c r="R56" s="143">
        <f ca="1">RANK(R27,R$23:R$48)+COUNTIF(R$23:R27,R27)-1</f>
        <v>6</v>
      </c>
      <c r="S56" s="143">
        <f ca="1">RANK(S27,S$23:S$48)+COUNTIF(S$23:S27,S27)-1</f>
        <v>6</v>
      </c>
      <c r="T56" s="143">
        <f ca="1">RANK(T27,T$23:T$48)+COUNTIF(T$23:T27,T27)-1</f>
        <v>6</v>
      </c>
      <c r="U56" s="143">
        <f ca="1">RANK(U27,U$23:U$48)+COUNTIF(U$23:U27,U27)-1</f>
        <v>6</v>
      </c>
      <c r="V56" s="143">
        <f ca="1">RANK(V27,V$23:V$48)+COUNTIF(V$23:V27,V27)-1</f>
        <v>6</v>
      </c>
      <c r="W56" s="143">
        <f ca="1">RANK(W27,W$23:W$48)+COUNTIF(W$23:W27,W27)-1</f>
        <v>6</v>
      </c>
      <c r="X56" s="143">
        <f ca="1">RANK(X27,X$23:X$48)+COUNTIF(X$23:X27,X27)-1</f>
        <v>6</v>
      </c>
      <c r="Y56" s="143">
        <f ca="1">RANK(Y27,Y$23:Y$48)+COUNTIF(Y$23:Y27,Y27)-1</f>
        <v>6</v>
      </c>
      <c r="Z56" s="143">
        <f ca="1">RANK(Z27,Z$23:Z$48)+COUNTIF(Z$23:Z27,Z27)-1</f>
        <v>6</v>
      </c>
      <c r="AA56" s="143">
        <f ca="1">RANK(AA27,AA$23:AA$48)+COUNTIF(AA$23:AA27,AA27)-1</f>
        <v>6</v>
      </c>
      <c r="AB56" s="143">
        <f ca="1">RANK(AB27,AB$23:AB$48)+COUNTIF(AB$23:AB27,AB27)-1</f>
        <v>6</v>
      </c>
      <c r="AC56" s="143">
        <f ca="1">RANK(AC27,AC$23:AC$48)+COUNTIF(AC$23:AC27,AC27)-1</f>
        <v>6</v>
      </c>
      <c r="AD56" s="143">
        <f ca="1">RANK(AD27,AD$23:AD$48)+COUNTIF(AD$23:AD27,AD27)-1</f>
        <v>6</v>
      </c>
      <c r="AE56" s="143">
        <f ca="1">RANK(AE27,AE$23:AE$48)+COUNTIF(AE$23:AE27,AE27)-1</f>
        <v>6</v>
      </c>
      <c r="AF56" s="143">
        <f ca="1">RANK(AF27,AF$23:AF$48)+COUNTIF(AF$23:AF27,AF27)-1</f>
        <v>6</v>
      </c>
      <c r="AG56" s="143">
        <f ca="1">RANK(AG27,AG$23:AG$48)+COUNTIF(AG$23:AG27,AG27)-1</f>
        <v>6</v>
      </c>
      <c r="AH56" s="143">
        <f ca="1">RANK(AH27,AH$23:AH$48)+COUNTIF(AH$23:AH27,AH27)-1</f>
        <v>6</v>
      </c>
      <c r="AI56" s="143">
        <f ca="1">RANK(AI27,AI$23:AI$48)+COUNTIF(AI$23:AI27,AI27)-1</f>
        <v>6</v>
      </c>
      <c r="AJ56" s="143">
        <f ca="1">RANK(AJ27,AJ$23:AJ$48)+COUNTIF(AJ$23:AJ27,AJ27)-1</f>
        <v>6</v>
      </c>
      <c r="AK56" s="143">
        <f ca="1">RANK(AK27,AK$23:AK$48)+COUNTIF(AK$23:AK27,AK27)-1</f>
        <v>6</v>
      </c>
    </row>
    <row r="57" spans="2:37" hidden="1" x14ac:dyDescent="0.25">
      <c r="F57" s="142" t="s">
        <v>199</v>
      </c>
      <c r="G57" s="143">
        <f ca="1">RANK(G28,G$23:G$48)+COUNTIF(G$23:G28,G28)-1</f>
        <v>7</v>
      </c>
      <c r="H57" s="143">
        <f ca="1">RANK(H28,H$23:H$48)+COUNTIF(H$23:H28,H28)-1</f>
        <v>7</v>
      </c>
      <c r="I57" s="143">
        <f ca="1">RANK(I28,I$23:I$48)+COUNTIF(I$23:I28,I28)-1</f>
        <v>7</v>
      </c>
      <c r="J57" s="143">
        <f ca="1">RANK(J28,J$23:J$48)+COUNTIF(J$23:J28,J28)-1</f>
        <v>7</v>
      </c>
      <c r="K57" s="143">
        <f ca="1">RANK(K28,K$23:K$48)+COUNTIF(K$23:K28,K28)-1</f>
        <v>7</v>
      </c>
      <c r="L57" s="143">
        <f ca="1">RANK(L28,L$23:L$48)+COUNTIF(L$23:L28,L28)-1</f>
        <v>7</v>
      </c>
      <c r="M57" s="143">
        <f ca="1">RANK(M28,M$23:M$48)+COUNTIF(M$23:M28,M28)-1</f>
        <v>7</v>
      </c>
      <c r="N57" s="143">
        <f ca="1">RANK(N28,N$23:N$48)+COUNTIF(N$23:N28,N28)-1</f>
        <v>7</v>
      </c>
      <c r="O57" s="143">
        <f ca="1">RANK(O28,O$23:O$48)+COUNTIF(O$23:O28,O28)-1</f>
        <v>7</v>
      </c>
      <c r="P57" s="143">
        <f ca="1">RANK(P28,P$23:P$48)+COUNTIF(P$23:P28,P28)-1</f>
        <v>7</v>
      </c>
      <c r="Q57" s="143">
        <f ca="1">RANK(Q28,Q$23:Q$48)+COUNTIF(Q$23:Q28,Q28)-1</f>
        <v>7</v>
      </c>
      <c r="R57" s="143">
        <f ca="1">RANK(R28,R$23:R$48)+COUNTIF(R$23:R28,R28)-1</f>
        <v>7</v>
      </c>
      <c r="S57" s="143">
        <f ca="1">RANK(S28,S$23:S$48)+COUNTIF(S$23:S28,S28)-1</f>
        <v>7</v>
      </c>
      <c r="T57" s="143">
        <f ca="1">RANK(T28,T$23:T$48)+COUNTIF(T$23:T28,T28)-1</f>
        <v>7</v>
      </c>
      <c r="U57" s="143">
        <f ca="1">RANK(U28,U$23:U$48)+COUNTIF(U$23:U28,U28)-1</f>
        <v>7</v>
      </c>
      <c r="V57" s="143">
        <f ca="1">RANK(V28,V$23:V$48)+COUNTIF(V$23:V28,V28)-1</f>
        <v>7</v>
      </c>
      <c r="W57" s="143">
        <f ca="1">RANK(W28,W$23:W$48)+COUNTIF(W$23:W28,W28)-1</f>
        <v>7</v>
      </c>
      <c r="X57" s="143">
        <f ca="1">RANK(X28,X$23:X$48)+COUNTIF(X$23:X28,X28)-1</f>
        <v>7</v>
      </c>
      <c r="Y57" s="143">
        <f ca="1">RANK(Y28,Y$23:Y$48)+COUNTIF(Y$23:Y28,Y28)-1</f>
        <v>7</v>
      </c>
      <c r="Z57" s="143">
        <f ca="1">RANK(Z28,Z$23:Z$48)+COUNTIF(Z$23:Z28,Z28)-1</f>
        <v>7</v>
      </c>
      <c r="AA57" s="143">
        <f ca="1">RANK(AA28,AA$23:AA$48)+COUNTIF(AA$23:AA28,AA28)-1</f>
        <v>7</v>
      </c>
      <c r="AB57" s="143">
        <f ca="1">RANK(AB28,AB$23:AB$48)+COUNTIF(AB$23:AB28,AB28)-1</f>
        <v>7</v>
      </c>
      <c r="AC57" s="143">
        <f ca="1">RANK(AC28,AC$23:AC$48)+COUNTIF(AC$23:AC28,AC28)-1</f>
        <v>7</v>
      </c>
      <c r="AD57" s="143">
        <f ca="1">RANK(AD28,AD$23:AD$48)+COUNTIF(AD$23:AD28,AD28)-1</f>
        <v>7</v>
      </c>
      <c r="AE57" s="143">
        <f ca="1">RANK(AE28,AE$23:AE$48)+COUNTIF(AE$23:AE28,AE28)-1</f>
        <v>7</v>
      </c>
      <c r="AF57" s="143">
        <f ca="1">RANK(AF28,AF$23:AF$48)+COUNTIF(AF$23:AF28,AF28)-1</f>
        <v>7</v>
      </c>
      <c r="AG57" s="143">
        <f ca="1">RANK(AG28,AG$23:AG$48)+COUNTIF(AG$23:AG28,AG28)-1</f>
        <v>7</v>
      </c>
      <c r="AH57" s="143">
        <f ca="1">RANK(AH28,AH$23:AH$48)+COUNTIF(AH$23:AH28,AH28)-1</f>
        <v>7</v>
      </c>
      <c r="AI57" s="143">
        <f ca="1">RANK(AI28,AI$23:AI$48)+COUNTIF(AI$23:AI28,AI28)-1</f>
        <v>7</v>
      </c>
      <c r="AJ57" s="143">
        <f ca="1">RANK(AJ28,AJ$23:AJ$48)+COUNTIF(AJ$23:AJ28,AJ28)-1</f>
        <v>7</v>
      </c>
      <c r="AK57" s="143">
        <f ca="1">RANK(AK28,AK$23:AK$48)+COUNTIF(AK$23:AK28,AK28)-1</f>
        <v>7</v>
      </c>
    </row>
    <row r="58" spans="2:37" hidden="1" x14ac:dyDescent="0.25">
      <c r="F58" s="142" t="s">
        <v>183</v>
      </c>
      <c r="G58" s="143">
        <f ca="1">RANK(G29,G$23:G$48)+COUNTIF(G$23:G29,G29)-1</f>
        <v>8</v>
      </c>
      <c r="H58" s="143">
        <f ca="1">RANK(H29,H$23:H$48)+COUNTIF(H$23:H29,H29)-1</f>
        <v>8</v>
      </c>
      <c r="I58" s="143">
        <f ca="1">RANK(I29,I$23:I$48)+COUNTIF(I$23:I29,I29)-1</f>
        <v>8</v>
      </c>
      <c r="J58" s="143">
        <f ca="1">RANK(J29,J$23:J$48)+COUNTIF(J$23:J29,J29)-1</f>
        <v>8</v>
      </c>
      <c r="K58" s="143">
        <f ca="1">RANK(K29,K$23:K$48)+COUNTIF(K$23:K29,K29)-1</f>
        <v>8</v>
      </c>
      <c r="L58" s="143">
        <f ca="1">RANK(L29,L$23:L$48)+COUNTIF(L$23:L29,L29)-1</f>
        <v>8</v>
      </c>
      <c r="M58" s="143">
        <f ca="1">RANK(M29,M$23:M$48)+COUNTIF(M$23:M29,M29)-1</f>
        <v>8</v>
      </c>
      <c r="N58" s="143">
        <f ca="1">RANK(N29,N$23:N$48)+COUNTIF(N$23:N29,N29)-1</f>
        <v>8</v>
      </c>
      <c r="O58" s="143">
        <f ca="1">RANK(O29,O$23:O$48)+COUNTIF(O$23:O29,O29)-1</f>
        <v>8</v>
      </c>
      <c r="P58" s="143">
        <f ca="1">RANK(P29,P$23:P$48)+COUNTIF(P$23:P29,P29)-1</f>
        <v>8</v>
      </c>
      <c r="Q58" s="143">
        <f ca="1">RANK(Q29,Q$23:Q$48)+COUNTIF(Q$23:Q29,Q29)-1</f>
        <v>8</v>
      </c>
      <c r="R58" s="143">
        <f ca="1">RANK(R29,R$23:R$48)+COUNTIF(R$23:R29,R29)-1</f>
        <v>8</v>
      </c>
      <c r="S58" s="143">
        <f ca="1">RANK(S29,S$23:S$48)+COUNTIF(S$23:S29,S29)-1</f>
        <v>8</v>
      </c>
      <c r="T58" s="143">
        <f ca="1">RANK(T29,T$23:T$48)+COUNTIF(T$23:T29,T29)-1</f>
        <v>8</v>
      </c>
      <c r="U58" s="143">
        <f ca="1">RANK(U29,U$23:U$48)+COUNTIF(U$23:U29,U29)-1</f>
        <v>8</v>
      </c>
      <c r="V58" s="143">
        <f ca="1">RANK(V29,V$23:V$48)+COUNTIF(V$23:V29,V29)-1</f>
        <v>8</v>
      </c>
      <c r="W58" s="143">
        <f ca="1">RANK(W29,W$23:W$48)+COUNTIF(W$23:W29,W29)-1</f>
        <v>8</v>
      </c>
      <c r="X58" s="143">
        <f ca="1">RANK(X29,X$23:X$48)+COUNTIF(X$23:X29,X29)-1</f>
        <v>8</v>
      </c>
      <c r="Y58" s="143">
        <f ca="1">RANK(Y29,Y$23:Y$48)+COUNTIF(Y$23:Y29,Y29)-1</f>
        <v>8</v>
      </c>
      <c r="Z58" s="143">
        <f ca="1">RANK(Z29,Z$23:Z$48)+COUNTIF(Z$23:Z29,Z29)-1</f>
        <v>8</v>
      </c>
      <c r="AA58" s="143">
        <f ca="1">RANK(AA29,AA$23:AA$48)+COUNTIF(AA$23:AA29,AA29)-1</f>
        <v>8</v>
      </c>
      <c r="AB58" s="143">
        <f ca="1">RANK(AB29,AB$23:AB$48)+COUNTIF(AB$23:AB29,AB29)-1</f>
        <v>8</v>
      </c>
      <c r="AC58" s="143">
        <f ca="1">RANK(AC29,AC$23:AC$48)+COUNTIF(AC$23:AC29,AC29)-1</f>
        <v>8</v>
      </c>
      <c r="AD58" s="143">
        <f ca="1">RANK(AD29,AD$23:AD$48)+COUNTIF(AD$23:AD29,AD29)-1</f>
        <v>8</v>
      </c>
      <c r="AE58" s="143">
        <f ca="1">RANK(AE29,AE$23:AE$48)+COUNTIF(AE$23:AE29,AE29)-1</f>
        <v>8</v>
      </c>
      <c r="AF58" s="143">
        <f ca="1">RANK(AF29,AF$23:AF$48)+COUNTIF(AF$23:AF29,AF29)-1</f>
        <v>8</v>
      </c>
      <c r="AG58" s="143">
        <f ca="1">RANK(AG29,AG$23:AG$48)+COUNTIF(AG$23:AG29,AG29)-1</f>
        <v>8</v>
      </c>
      <c r="AH58" s="143">
        <f ca="1">RANK(AH29,AH$23:AH$48)+COUNTIF(AH$23:AH29,AH29)-1</f>
        <v>8</v>
      </c>
      <c r="AI58" s="143">
        <f ca="1">RANK(AI29,AI$23:AI$48)+COUNTIF(AI$23:AI29,AI29)-1</f>
        <v>8</v>
      </c>
      <c r="AJ58" s="143">
        <f ca="1">RANK(AJ29,AJ$23:AJ$48)+COUNTIF(AJ$23:AJ29,AJ29)-1</f>
        <v>8</v>
      </c>
      <c r="AK58" s="143">
        <f ca="1">RANK(AK29,AK$23:AK$48)+COUNTIF(AK$23:AK29,AK29)-1</f>
        <v>8</v>
      </c>
    </row>
    <row r="59" spans="2:37" hidden="1" x14ac:dyDescent="0.25">
      <c r="F59" s="142" t="s">
        <v>184</v>
      </c>
      <c r="G59" s="143">
        <f ca="1">RANK(G30,G$23:G$48)+COUNTIF(G$23:G30,G30)-1</f>
        <v>9</v>
      </c>
      <c r="H59" s="143">
        <f ca="1">RANK(H30,H$23:H$48)+COUNTIF(H$23:H30,H30)-1</f>
        <v>9</v>
      </c>
      <c r="I59" s="143">
        <f ca="1">RANK(I30,I$23:I$48)+COUNTIF(I$23:I30,I30)-1</f>
        <v>9</v>
      </c>
      <c r="J59" s="143">
        <f ca="1">RANK(J30,J$23:J$48)+COUNTIF(J$23:J30,J30)-1</f>
        <v>9</v>
      </c>
      <c r="K59" s="143">
        <f ca="1">RANK(K30,K$23:K$48)+COUNTIF(K$23:K30,K30)-1</f>
        <v>9</v>
      </c>
      <c r="L59" s="143">
        <f ca="1">RANK(L30,L$23:L$48)+COUNTIF(L$23:L30,L30)-1</f>
        <v>9</v>
      </c>
      <c r="M59" s="143">
        <f ca="1">RANK(M30,M$23:M$48)+COUNTIF(M$23:M30,M30)-1</f>
        <v>9</v>
      </c>
      <c r="N59" s="143">
        <f ca="1">RANK(N30,N$23:N$48)+COUNTIF(N$23:N30,N30)-1</f>
        <v>9</v>
      </c>
      <c r="O59" s="143">
        <f ca="1">RANK(O30,O$23:O$48)+COUNTIF(O$23:O30,O30)-1</f>
        <v>9</v>
      </c>
      <c r="P59" s="143">
        <f ca="1">RANK(P30,P$23:P$48)+COUNTIF(P$23:P30,P30)-1</f>
        <v>9</v>
      </c>
      <c r="Q59" s="143">
        <f ca="1">RANK(Q30,Q$23:Q$48)+COUNTIF(Q$23:Q30,Q30)-1</f>
        <v>9</v>
      </c>
      <c r="R59" s="143">
        <f ca="1">RANK(R30,R$23:R$48)+COUNTIF(R$23:R30,R30)-1</f>
        <v>9</v>
      </c>
      <c r="S59" s="143">
        <f ca="1">RANK(S30,S$23:S$48)+COUNTIF(S$23:S30,S30)-1</f>
        <v>9</v>
      </c>
      <c r="T59" s="143">
        <f ca="1">RANK(T30,T$23:T$48)+COUNTIF(T$23:T30,T30)-1</f>
        <v>9</v>
      </c>
      <c r="U59" s="143">
        <f ca="1">RANK(U30,U$23:U$48)+COUNTIF(U$23:U30,U30)-1</f>
        <v>9</v>
      </c>
      <c r="V59" s="143">
        <f ca="1">RANK(V30,V$23:V$48)+COUNTIF(V$23:V30,V30)-1</f>
        <v>9</v>
      </c>
      <c r="W59" s="143">
        <f ca="1">RANK(W30,W$23:W$48)+COUNTIF(W$23:W30,W30)-1</f>
        <v>9</v>
      </c>
      <c r="X59" s="143">
        <f ca="1">RANK(X30,X$23:X$48)+COUNTIF(X$23:X30,X30)-1</f>
        <v>9</v>
      </c>
      <c r="Y59" s="143">
        <f ca="1">RANK(Y30,Y$23:Y$48)+COUNTIF(Y$23:Y30,Y30)-1</f>
        <v>9</v>
      </c>
      <c r="Z59" s="143">
        <f ca="1">RANK(Z30,Z$23:Z$48)+COUNTIF(Z$23:Z30,Z30)-1</f>
        <v>9</v>
      </c>
      <c r="AA59" s="143">
        <f ca="1">RANK(AA30,AA$23:AA$48)+COUNTIF(AA$23:AA30,AA30)-1</f>
        <v>9</v>
      </c>
      <c r="AB59" s="143">
        <f ca="1">RANK(AB30,AB$23:AB$48)+COUNTIF(AB$23:AB30,AB30)-1</f>
        <v>9</v>
      </c>
      <c r="AC59" s="143">
        <f ca="1">RANK(AC30,AC$23:AC$48)+COUNTIF(AC$23:AC30,AC30)-1</f>
        <v>9</v>
      </c>
      <c r="AD59" s="143">
        <f ca="1">RANK(AD30,AD$23:AD$48)+COUNTIF(AD$23:AD30,AD30)-1</f>
        <v>9</v>
      </c>
      <c r="AE59" s="143">
        <f ca="1">RANK(AE30,AE$23:AE$48)+COUNTIF(AE$23:AE30,AE30)-1</f>
        <v>9</v>
      </c>
      <c r="AF59" s="143">
        <f ca="1">RANK(AF30,AF$23:AF$48)+COUNTIF(AF$23:AF30,AF30)-1</f>
        <v>9</v>
      </c>
      <c r="AG59" s="143">
        <f ca="1">RANK(AG30,AG$23:AG$48)+COUNTIF(AG$23:AG30,AG30)-1</f>
        <v>9</v>
      </c>
      <c r="AH59" s="143">
        <f ca="1">RANK(AH30,AH$23:AH$48)+COUNTIF(AH$23:AH30,AH30)-1</f>
        <v>9</v>
      </c>
      <c r="AI59" s="143">
        <f ca="1">RANK(AI30,AI$23:AI$48)+COUNTIF(AI$23:AI30,AI30)-1</f>
        <v>9</v>
      </c>
      <c r="AJ59" s="143">
        <f ca="1">RANK(AJ30,AJ$23:AJ$48)+COUNTIF(AJ$23:AJ30,AJ30)-1</f>
        <v>9</v>
      </c>
      <c r="AK59" s="143">
        <f ca="1">RANK(AK30,AK$23:AK$48)+COUNTIF(AK$23:AK30,AK30)-1</f>
        <v>9</v>
      </c>
    </row>
    <row r="60" spans="2:37" hidden="1" x14ac:dyDescent="0.25">
      <c r="F60" s="142" t="s">
        <v>185</v>
      </c>
      <c r="G60" s="143">
        <f ca="1">RANK(G31,G$23:G$48)+COUNTIF(G$23:G31,G31)-1</f>
        <v>10</v>
      </c>
      <c r="H60" s="143">
        <f ca="1">RANK(H31,H$23:H$48)+COUNTIF(H$23:H31,H31)-1</f>
        <v>10</v>
      </c>
      <c r="I60" s="143">
        <f ca="1">RANK(I31,I$23:I$48)+COUNTIF(I$23:I31,I31)-1</f>
        <v>10</v>
      </c>
      <c r="J60" s="143">
        <f ca="1">RANK(J31,J$23:J$48)+COUNTIF(J$23:J31,J31)-1</f>
        <v>10</v>
      </c>
      <c r="K60" s="143">
        <f ca="1">RANK(K31,K$23:K$48)+COUNTIF(K$23:K31,K31)-1</f>
        <v>10</v>
      </c>
      <c r="L60" s="143">
        <f ca="1">RANK(L31,L$23:L$48)+COUNTIF(L$23:L31,L31)-1</f>
        <v>10</v>
      </c>
      <c r="M60" s="143">
        <f ca="1">RANK(M31,M$23:M$48)+COUNTIF(M$23:M31,M31)-1</f>
        <v>10</v>
      </c>
      <c r="N60" s="143">
        <f ca="1">RANK(N31,N$23:N$48)+COUNTIF(N$23:N31,N31)-1</f>
        <v>10</v>
      </c>
      <c r="O60" s="143">
        <f ca="1">RANK(O31,O$23:O$48)+COUNTIF(O$23:O31,O31)-1</f>
        <v>10</v>
      </c>
      <c r="P60" s="143">
        <f ca="1">RANK(P31,P$23:P$48)+COUNTIF(P$23:P31,P31)-1</f>
        <v>10</v>
      </c>
      <c r="Q60" s="143">
        <f ca="1">RANK(Q31,Q$23:Q$48)+COUNTIF(Q$23:Q31,Q31)-1</f>
        <v>10</v>
      </c>
      <c r="R60" s="143">
        <f ca="1">RANK(R31,R$23:R$48)+COUNTIF(R$23:R31,R31)-1</f>
        <v>10</v>
      </c>
      <c r="S60" s="143">
        <f ca="1">RANK(S31,S$23:S$48)+COUNTIF(S$23:S31,S31)-1</f>
        <v>10</v>
      </c>
      <c r="T60" s="143">
        <f ca="1">RANK(T31,T$23:T$48)+COUNTIF(T$23:T31,T31)-1</f>
        <v>10</v>
      </c>
      <c r="U60" s="143">
        <f ca="1">RANK(U31,U$23:U$48)+COUNTIF(U$23:U31,U31)-1</f>
        <v>10</v>
      </c>
      <c r="V60" s="143">
        <f ca="1">RANK(V31,V$23:V$48)+COUNTIF(V$23:V31,V31)-1</f>
        <v>10</v>
      </c>
      <c r="W60" s="143">
        <f ca="1">RANK(W31,W$23:W$48)+COUNTIF(W$23:W31,W31)-1</f>
        <v>10</v>
      </c>
      <c r="X60" s="143">
        <f ca="1">RANK(X31,X$23:X$48)+COUNTIF(X$23:X31,X31)-1</f>
        <v>10</v>
      </c>
      <c r="Y60" s="143">
        <f ca="1">RANK(Y31,Y$23:Y$48)+COUNTIF(Y$23:Y31,Y31)-1</f>
        <v>10</v>
      </c>
      <c r="Z60" s="143">
        <f ca="1">RANK(Z31,Z$23:Z$48)+COUNTIF(Z$23:Z31,Z31)-1</f>
        <v>10</v>
      </c>
      <c r="AA60" s="143">
        <f ca="1">RANK(AA31,AA$23:AA$48)+COUNTIF(AA$23:AA31,AA31)-1</f>
        <v>10</v>
      </c>
      <c r="AB60" s="143">
        <f ca="1">RANK(AB31,AB$23:AB$48)+COUNTIF(AB$23:AB31,AB31)-1</f>
        <v>10</v>
      </c>
      <c r="AC60" s="143">
        <f ca="1">RANK(AC31,AC$23:AC$48)+COUNTIF(AC$23:AC31,AC31)-1</f>
        <v>10</v>
      </c>
      <c r="AD60" s="143">
        <f ca="1">RANK(AD31,AD$23:AD$48)+COUNTIF(AD$23:AD31,AD31)-1</f>
        <v>10</v>
      </c>
      <c r="AE60" s="143">
        <f ca="1">RANK(AE31,AE$23:AE$48)+COUNTIF(AE$23:AE31,AE31)-1</f>
        <v>10</v>
      </c>
      <c r="AF60" s="143">
        <f ca="1">RANK(AF31,AF$23:AF$48)+COUNTIF(AF$23:AF31,AF31)-1</f>
        <v>10</v>
      </c>
      <c r="AG60" s="143">
        <f ca="1">RANK(AG31,AG$23:AG$48)+COUNTIF(AG$23:AG31,AG31)-1</f>
        <v>10</v>
      </c>
      <c r="AH60" s="143">
        <f ca="1">RANK(AH31,AH$23:AH$48)+COUNTIF(AH$23:AH31,AH31)-1</f>
        <v>10</v>
      </c>
      <c r="AI60" s="143">
        <f ca="1">RANK(AI31,AI$23:AI$48)+COUNTIF(AI$23:AI31,AI31)-1</f>
        <v>10</v>
      </c>
      <c r="AJ60" s="143">
        <f ca="1">RANK(AJ31,AJ$23:AJ$48)+COUNTIF(AJ$23:AJ31,AJ31)-1</f>
        <v>10</v>
      </c>
      <c r="AK60" s="143">
        <f ca="1">RANK(AK31,AK$23:AK$48)+COUNTIF(AK$23:AK31,AK31)-1</f>
        <v>10</v>
      </c>
    </row>
    <row r="61" spans="2:37" hidden="1" x14ac:dyDescent="0.25">
      <c r="F61" s="142" t="s">
        <v>179</v>
      </c>
      <c r="G61" s="143">
        <f ca="1">RANK(G32,G$23:G$48)+COUNTIF(G$23:G32,G32)-1</f>
        <v>11</v>
      </c>
      <c r="H61" s="143">
        <f ca="1">RANK(H32,H$23:H$48)+COUNTIF(H$23:H32,H32)-1</f>
        <v>11</v>
      </c>
      <c r="I61" s="143">
        <f ca="1">RANK(I32,I$23:I$48)+COUNTIF(I$23:I32,I32)-1</f>
        <v>11</v>
      </c>
      <c r="J61" s="143">
        <f ca="1">RANK(J32,J$23:J$48)+COUNTIF(J$23:J32,J32)-1</f>
        <v>11</v>
      </c>
      <c r="K61" s="143">
        <f ca="1">RANK(K32,K$23:K$48)+COUNTIF(K$23:K32,K32)-1</f>
        <v>11</v>
      </c>
      <c r="L61" s="143">
        <f ca="1">RANK(L32,L$23:L$48)+COUNTIF(L$23:L32,L32)-1</f>
        <v>11</v>
      </c>
      <c r="M61" s="143">
        <f ca="1">RANK(M32,M$23:M$48)+COUNTIF(M$23:M32,M32)-1</f>
        <v>11</v>
      </c>
      <c r="N61" s="143">
        <f ca="1">RANK(N32,N$23:N$48)+COUNTIF(N$23:N32,N32)-1</f>
        <v>11</v>
      </c>
      <c r="O61" s="143">
        <f ca="1">RANK(O32,O$23:O$48)+COUNTIF(O$23:O32,O32)-1</f>
        <v>11</v>
      </c>
      <c r="P61" s="143">
        <f ca="1">RANK(P32,P$23:P$48)+COUNTIF(P$23:P32,P32)-1</f>
        <v>11</v>
      </c>
      <c r="Q61" s="143">
        <f ca="1">RANK(Q32,Q$23:Q$48)+COUNTIF(Q$23:Q32,Q32)-1</f>
        <v>11</v>
      </c>
      <c r="R61" s="143">
        <f ca="1">RANK(R32,R$23:R$48)+COUNTIF(R$23:R32,R32)-1</f>
        <v>11</v>
      </c>
      <c r="S61" s="143">
        <f ca="1">RANK(S32,S$23:S$48)+COUNTIF(S$23:S32,S32)-1</f>
        <v>11</v>
      </c>
      <c r="T61" s="143">
        <f ca="1">RANK(T32,T$23:T$48)+COUNTIF(T$23:T32,T32)-1</f>
        <v>11</v>
      </c>
      <c r="U61" s="143">
        <f ca="1">RANK(U32,U$23:U$48)+COUNTIF(U$23:U32,U32)-1</f>
        <v>11</v>
      </c>
      <c r="V61" s="143">
        <f ca="1">RANK(V32,V$23:V$48)+COUNTIF(V$23:V32,V32)-1</f>
        <v>11</v>
      </c>
      <c r="W61" s="143">
        <f ca="1">RANK(W32,W$23:W$48)+COUNTIF(W$23:W32,W32)-1</f>
        <v>11</v>
      </c>
      <c r="X61" s="143">
        <f ca="1">RANK(X32,X$23:X$48)+COUNTIF(X$23:X32,X32)-1</f>
        <v>11</v>
      </c>
      <c r="Y61" s="143">
        <f ca="1">RANK(Y32,Y$23:Y$48)+COUNTIF(Y$23:Y32,Y32)-1</f>
        <v>11</v>
      </c>
      <c r="Z61" s="143">
        <f ca="1">RANK(Z32,Z$23:Z$48)+COUNTIF(Z$23:Z32,Z32)-1</f>
        <v>11</v>
      </c>
      <c r="AA61" s="143">
        <f ca="1">RANK(AA32,AA$23:AA$48)+COUNTIF(AA$23:AA32,AA32)-1</f>
        <v>11</v>
      </c>
      <c r="AB61" s="143">
        <f ca="1">RANK(AB32,AB$23:AB$48)+COUNTIF(AB$23:AB32,AB32)-1</f>
        <v>11</v>
      </c>
      <c r="AC61" s="143">
        <f ca="1">RANK(AC32,AC$23:AC$48)+COUNTIF(AC$23:AC32,AC32)-1</f>
        <v>11</v>
      </c>
      <c r="AD61" s="143">
        <f ca="1">RANK(AD32,AD$23:AD$48)+COUNTIF(AD$23:AD32,AD32)-1</f>
        <v>11</v>
      </c>
      <c r="AE61" s="143">
        <f ca="1">RANK(AE32,AE$23:AE$48)+COUNTIF(AE$23:AE32,AE32)-1</f>
        <v>11</v>
      </c>
      <c r="AF61" s="143">
        <f ca="1">RANK(AF32,AF$23:AF$48)+COUNTIF(AF$23:AF32,AF32)-1</f>
        <v>11</v>
      </c>
      <c r="AG61" s="143">
        <f ca="1">RANK(AG32,AG$23:AG$48)+COUNTIF(AG$23:AG32,AG32)-1</f>
        <v>11</v>
      </c>
      <c r="AH61" s="143">
        <f ca="1">RANK(AH32,AH$23:AH$48)+COUNTIF(AH$23:AH32,AH32)-1</f>
        <v>11</v>
      </c>
      <c r="AI61" s="143">
        <f ca="1">RANK(AI32,AI$23:AI$48)+COUNTIF(AI$23:AI32,AI32)-1</f>
        <v>11</v>
      </c>
      <c r="AJ61" s="143">
        <f ca="1">RANK(AJ32,AJ$23:AJ$48)+COUNTIF(AJ$23:AJ32,AJ32)-1</f>
        <v>11</v>
      </c>
      <c r="AK61" s="143">
        <f ca="1">RANK(AK32,AK$23:AK$48)+COUNTIF(AK$23:AK32,AK32)-1</f>
        <v>11</v>
      </c>
    </row>
    <row r="62" spans="2:37" hidden="1" x14ac:dyDescent="0.25">
      <c r="F62" s="142" t="s">
        <v>200</v>
      </c>
      <c r="G62" s="143">
        <f ca="1">RANK(G33,G$23:G$48)+COUNTIF(G$23:G33,G33)-1</f>
        <v>12</v>
      </c>
      <c r="H62" s="143">
        <f ca="1">RANK(H33,H$23:H$48)+COUNTIF(H$23:H33,H33)-1</f>
        <v>12</v>
      </c>
      <c r="I62" s="143">
        <f ca="1">RANK(I33,I$23:I$48)+COUNTIF(I$23:I33,I33)-1</f>
        <v>12</v>
      </c>
      <c r="J62" s="143">
        <f ca="1">RANK(J33,J$23:J$48)+COUNTIF(J$23:J33,J33)-1</f>
        <v>12</v>
      </c>
      <c r="K62" s="143">
        <f ca="1">RANK(K33,K$23:K$48)+COUNTIF(K$23:K33,K33)-1</f>
        <v>12</v>
      </c>
      <c r="L62" s="143">
        <f ca="1">RANK(L33,L$23:L$48)+COUNTIF(L$23:L33,L33)-1</f>
        <v>12</v>
      </c>
      <c r="M62" s="143">
        <f ca="1">RANK(M33,M$23:M$48)+COUNTIF(M$23:M33,M33)-1</f>
        <v>12</v>
      </c>
      <c r="N62" s="143">
        <f ca="1">RANK(N33,N$23:N$48)+COUNTIF(N$23:N33,N33)-1</f>
        <v>12</v>
      </c>
      <c r="O62" s="143">
        <f ca="1">RANK(O33,O$23:O$48)+COUNTIF(O$23:O33,O33)-1</f>
        <v>12</v>
      </c>
      <c r="P62" s="143">
        <f ca="1">RANK(P33,P$23:P$48)+COUNTIF(P$23:P33,P33)-1</f>
        <v>12</v>
      </c>
      <c r="Q62" s="143">
        <f ca="1">RANK(Q33,Q$23:Q$48)+COUNTIF(Q$23:Q33,Q33)-1</f>
        <v>12</v>
      </c>
      <c r="R62" s="143">
        <f ca="1">RANK(R33,R$23:R$48)+COUNTIF(R$23:R33,R33)-1</f>
        <v>12</v>
      </c>
      <c r="S62" s="143">
        <f ca="1">RANK(S33,S$23:S$48)+COUNTIF(S$23:S33,S33)-1</f>
        <v>12</v>
      </c>
      <c r="T62" s="143">
        <f ca="1">RANK(T33,T$23:T$48)+COUNTIF(T$23:T33,T33)-1</f>
        <v>12</v>
      </c>
      <c r="U62" s="143">
        <f ca="1">RANK(U33,U$23:U$48)+COUNTIF(U$23:U33,U33)-1</f>
        <v>12</v>
      </c>
      <c r="V62" s="143">
        <f ca="1">RANK(V33,V$23:V$48)+COUNTIF(V$23:V33,V33)-1</f>
        <v>12</v>
      </c>
      <c r="W62" s="143">
        <f ca="1">RANK(W33,W$23:W$48)+COUNTIF(W$23:W33,W33)-1</f>
        <v>12</v>
      </c>
      <c r="X62" s="143">
        <f ca="1">RANK(X33,X$23:X$48)+COUNTIF(X$23:X33,X33)-1</f>
        <v>12</v>
      </c>
      <c r="Y62" s="143">
        <f ca="1">RANK(Y33,Y$23:Y$48)+COUNTIF(Y$23:Y33,Y33)-1</f>
        <v>12</v>
      </c>
      <c r="Z62" s="143">
        <f ca="1">RANK(Z33,Z$23:Z$48)+COUNTIF(Z$23:Z33,Z33)-1</f>
        <v>12</v>
      </c>
      <c r="AA62" s="143">
        <f ca="1">RANK(AA33,AA$23:AA$48)+COUNTIF(AA$23:AA33,AA33)-1</f>
        <v>12</v>
      </c>
      <c r="AB62" s="143">
        <f ca="1">RANK(AB33,AB$23:AB$48)+COUNTIF(AB$23:AB33,AB33)-1</f>
        <v>12</v>
      </c>
      <c r="AC62" s="143">
        <f ca="1">RANK(AC33,AC$23:AC$48)+COUNTIF(AC$23:AC33,AC33)-1</f>
        <v>12</v>
      </c>
      <c r="AD62" s="143">
        <f ca="1">RANK(AD33,AD$23:AD$48)+COUNTIF(AD$23:AD33,AD33)-1</f>
        <v>12</v>
      </c>
      <c r="AE62" s="143">
        <f ca="1">RANK(AE33,AE$23:AE$48)+COUNTIF(AE$23:AE33,AE33)-1</f>
        <v>12</v>
      </c>
      <c r="AF62" s="143">
        <f ca="1">RANK(AF33,AF$23:AF$48)+COUNTIF(AF$23:AF33,AF33)-1</f>
        <v>12</v>
      </c>
      <c r="AG62" s="143">
        <f ca="1">RANK(AG33,AG$23:AG$48)+COUNTIF(AG$23:AG33,AG33)-1</f>
        <v>12</v>
      </c>
      <c r="AH62" s="143">
        <f ca="1">RANK(AH33,AH$23:AH$48)+COUNTIF(AH$23:AH33,AH33)-1</f>
        <v>12</v>
      </c>
      <c r="AI62" s="143">
        <f ca="1">RANK(AI33,AI$23:AI$48)+COUNTIF(AI$23:AI33,AI33)-1</f>
        <v>12</v>
      </c>
      <c r="AJ62" s="143">
        <f ca="1">RANK(AJ33,AJ$23:AJ$48)+COUNTIF(AJ$23:AJ33,AJ33)-1</f>
        <v>12</v>
      </c>
      <c r="AK62" s="143">
        <f ca="1">RANK(AK33,AK$23:AK$48)+COUNTIF(AK$23:AK33,AK33)-1</f>
        <v>12</v>
      </c>
    </row>
    <row r="63" spans="2:37" hidden="1" x14ac:dyDescent="0.25">
      <c r="F63" s="142" t="s">
        <v>186</v>
      </c>
      <c r="G63" s="143">
        <f ca="1">RANK(G34,G$23:G$48)+COUNTIF(G$23:G34,G34)-1</f>
        <v>13</v>
      </c>
      <c r="H63" s="143">
        <f ca="1">RANK(H34,H$23:H$48)+COUNTIF(H$23:H34,H34)-1</f>
        <v>13</v>
      </c>
      <c r="I63" s="143">
        <f ca="1">RANK(I34,I$23:I$48)+COUNTIF(I$23:I34,I34)-1</f>
        <v>13</v>
      </c>
      <c r="J63" s="143">
        <f ca="1">RANK(J34,J$23:J$48)+COUNTIF(J$23:J34,J34)-1</f>
        <v>13</v>
      </c>
      <c r="K63" s="143">
        <f ca="1">RANK(K34,K$23:K$48)+COUNTIF(K$23:K34,K34)-1</f>
        <v>13</v>
      </c>
      <c r="L63" s="143">
        <f ca="1">RANK(L34,L$23:L$48)+COUNTIF(L$23:L34,L34)-1</f>
        <v>13</v>
      </c>
      <c r="M63" s="143">
        <f ca="1">RANK(M34,M$23:M$48)+COUNTIF(M$23:M34,M34)-1</f>
        <v>13</v>
      </c>
      <c r="N63" s="143">
        <f ca="1">RANK(N34,N$23:N$48)+COUNTIF(N$23:N34,N34)-1</f>
        <v>13</v>
      </c>
      <c r="O63" s="143">
        <f ca="1">RANK(O34,O$23:O$48)+COUNTIF(O$23:O34,O34)-1</f>
        <v>13</v>
      </c>
      <c r="P63" s="143">
        <f ca="1">RANK(P34,P$23:P$48)+COUNTIF(P$23:P34,P34)-1</f>
        <v>13</v>
      </c>
      <c r="Q63" s="143">
        <f ca="1">RANK(Q34,Q$23:Q$48)+COUNTIF(Q$23:Q34,Q34)-1</f>
        <v>13</v>
      </c>
      <c r="R63" s="143">
        <f ca="1">RANK(R34,R$23:R$48)+COUNTIF(R$23:R34,R34)-1</f>
        <v>13</v>
      </c>
      <c r="S63" s="143">
        <f ca="1">RANK(S34,S$23:S$48)+COUNTIF(S$23:S34,S34)-1</f>
        <v>13</v>
      </c>
      <c r="T63" s="143">
        <f ca="1">RANK(T34,T$23:T$48)+COUNTIF(T$23:T34,T34)-1</f>
        <v>13</v>
      </c>
      <c r="U63" s="143">
        <f ca="1">RANK(U34,U$23:U$48)+COUNTIF(U$23:U34,U34)-1</f>
        <v>13</v>
      </c>
      <c r="V63" s="143">
        <f ca="1">RANK(V34,V$23:V$48)+COUNTIF(V$23:V34,V34)-1</f>
        <v>13</v>
      </c>
      <c r="W63" s="143">
        <f ca="1">RANK(W34,W$23:W$48)+COUNTIF(W$23:W34,W34)-1</f>
        <v>13</v>
      </c>
      <c r="X63" s="143">
        <f ca="1">RANK(X34,X$23:X$48)+COUNTIF(X$23:X34,X34)-1</f>
        <v>13</v>
      </c>
      <c r="Y63" s="143">
        <f ca="1">RANK(Y34,Y$23:Y$48)+COUNTIF(Y$23:Y34,Y34)-1</f>
        <v>13</v>
      </c>
      <c r="Z63" s="143">
        <f ca="1">RANK(Z34,Z$23:Z$48)+COUNTIF(Z$23:Z34,Z34)-1</f>
        <v>13</v>
      </c>
      <c r="AA63" s="143">
        <f ca="1">RANK(AA34,AA$23:AA$48)+COUNTIF(AA$23:AA34,AA34)-1</f>
        <v>13</v>
      </c>
      <c r="AB63" s="143">
        <f ca="1">RANK(AB34,AB$23:AB$48)+COUNTIF(AB$23:AB34,AB34)-1</f>
        <v>13</v>
      </c>
      <c r="AC63" s="143">
        <f ca="1">RANK(AC34,AC$23:AC$48)+COUNTIF(AC$23:AC34,AC34)-1</f>
        <v>13</v>
      </c>
      <c r="AD63" s="143">
        <f ca="1">RANK(AD34,AD$23:AD$48)+COUNTIF(AD$23:AD34,AD34)-1</f>
        <v>13</v>
      </c>
      <c r="AE63" s="143">
        <f ca="1">RANK(AE34,AE$23:AE$48)+COUNTIF(AE$23:AE34,AE34)-1</f>
        <v>13</v>
      </c>
      <c r="AF63" s="143">
        <f ca="1">RANK(AF34,AF$23:AF$48)+COUNTIF(AF$23:AF34,AF34)-1</f>
        <v>13</v>
      </c>
      <c r="AG63" s="143">
        <f ca="1">RANK(AG34,AG$23:AG$48)+COUNTIF(AG$23:AG34,AG34)-1</f>
        <v>13</v>
      </c>
      <c r="AH63" s="143">
        <f ca="1">RANK(AH34,AH$23:AH$48)+COUNTIF(AH$23:AH34,AH34)-1</f>
        <v>13</v>
      </c>
      <c r="AI63" s="143">
        <f ca="1">RANK(AI34,AI$23:AI$48)+COUNTIF(AI$23:AI34,AI34)-1</f>
        <v>13</v>
      </c>
      <c r="AJ63" s="143">
        <f ca="1">RANK(AJ34,AJ$23:AJ$48)+COUNTIF(AJ$23:AJ34,AJ34)-1</f>
        <v>13</v>
      </c>
      <c r="AK63" s="143">
        <f ca="1">RANK(AK34,AK$23:AK$48)+COUNTIF(AK$23:AK34,AK34)-1</f>
        <v>13</v>
      </c>
    </row>
    <row r="64" spans="2:37" hidden="1" x14ac:dyDescent="0.25">
      <c r="F64" s="142" t="s">
        <v>187</v>
      </c>
      <c r="G64" s="143">
        <f ca="1">RANK(G35,G$23:G$48)+COUNTIF(G$23:G35,G35)-1</f>
        <v>14</v>
      </c>
      <c r="H64" s="143">
        <f ca="1">RANK(H35,H$23:H$48)+COUNTIF(H$23:H35,H35)-1</f>
        <v>14</v>
      </c>
      <c r="I64" s="143">
        <f ca="1">RANK(I35,I$23:I$48)+COUNTIF(I$23:I35,I35)-1</f>
        <v>14</v>
      </c>
      <c r="J64" s="143">
        <f ca="1">RANK(J35,J$23:J$48)+COUNTIF(J$23:J35,J35)-1</f>
        <v>14</v>
      </c>
      <c r="K64" s="143">
        <f ca="1">RANK(K35,K$23:K$48)+COUNTIF(K$23:K35,K35)-1</f>
        <v>14</v>
      </c>
      <c r="L64" s="143">
        <f ca="1">RANK(L35,L$23:L$48)+COUNTIF(L$23:L35,L35)-1</f>
        <v>14</v>
      </c>
      <c r="M64" s="143">
        <f ca="1">RANK(M35,M$23:M$48)+COUNTIF(M$23:M35,M35)-1</f>
        <v>14</v>
      </c>
      <c r="N64" s="143">
        <f ca="1">RANK(N35,N$23:N$48)+COUNTIF(N$23:N35,N35)-1</f>
        <v>14</v>
      </c>
      <c r="O64" s="143">
        <f ca="1">RANK(O35,O$23:O$48)+COUNTIF(O$23:O35,O35)-1</f>
        <v>14</v>
      </c>
      <c r="P64" s="143">
        <f ca="1">RANK(P35,P$23:P$48)+COUNTIF(P$23:P35,P35)-1</f>
        <v>14</v>
      </c>
      <c r="Q64" s="143">
        <f ca="1">RANK(Q35,Q$23:Q$48)+COUNTIF(Q$23:Q35,Q35)-1</f>
        <v>14</v>
      </c>
      <c r="R64" s="143">
        <f ca="1">RANK(R35,R$23:R$48)+COUNTIF(R$23:R35,R35)-1</f>
        <v>14</v>
      </c>
      <c r="S64" s="143">
        <f ca="1">RANK(S35,S$23:S$48)+COUNTIF(S$23:S35,S35)-1</f>
        <v>14</v>
      </c>
      <c r="T64" s="143">
        <f ca="1">RANK(T35,T$23:T$48)+COUNTIF(T$23:T35,T35)-1</f>
        <v>14</v>
      </c>
      <c r="U64" s="143">
        <f ca="1">RANK(U35,U$23:U$48)+COUNTIF(U$23:U35,U35)-1</f>
        <v>14</v>
      </c>
      <c r="V64" s="143">
        <f ca="1">RANK(V35,V$23:V$48)+COUNTIF(V$23:V35,V35)-1</f>
        <v>14</v>
      </c>
      <c r="W64" s="143">
        <f ca="1">RANK(W35,W$23:W$48)+COUNTIF(W$23:W35,W35)-1</f>
        <v>14</v>
      </c>
      <c r="X64" s="143">
        <f ca="1">RANK(X35,X$23:X$48)+COUNTIF(X$23:X35,X35)-1</f>
        <v>14</v>
      </c>
      <c r="Y64" s="143">
        <f ca="1">RANK(Y35,Y$23:Y$48)+COUNTIF(Y$23:Y35,Y35)-1</f>
        <v>14</v>
      </c>
      <c r="Z64" s="143">
        <f ca="1">RANK(Z35,Z$23:Z$48)+COUNTIF(Z$23:Z35,Z35)-1</f>
        <v>14</v>
      </c>
      <c r="AA64" s="143">
        <f ca="1">RANK(AA35,AA$23:AA$48)+COUNTIF(AA$23:AA35,AA35)-1</f>
        <v>14</v>
      </c>
      <c r="AB64" s="143">
        <f ca="1">RANK(AB35,AB$23:AB$48)+COUNTIF(AB$23:AB35,AB35)-1</f>
        <v>14</v>
      </c>
      <c r="AC64" s="143">
        <f ca="1">RANK(AC35,AC$23:AC$48)+COUNTIF(AC$23:AC35,AC35)-1</f>
        <v>14</v>
      </c>
      <c r="AD64" s="143">
        <f ca="1">RANK(AD35,AD$23:AD$48)+COUNTIF(AD$23:AD35,AD35)-1</f>
        <v>14</v>
      </c>
      <c r="AE64" s="143">
        <f ca="1">RANK(AE35,AE$23:AE$48)+COUNTIF(AE$23:AE35,AE35)-1</f>
        <v>14</v>
      </c>
      <c r="AF64" s="143">
        <f ca="1">RANK(AF35,AF$23:AF$48)+COUNTIF(AF$23:AF35,AF35)-1</f>
        <v>14</v>
      </c>
      <c r="AG64" s="143">
        <f ca="1">RANK(AG35,AG$23:AG$48)+COUNTIF(AG$23:AG35,AG35)-1</f>
        <v>14</v>
      </c>
      <c r="AH64" s="143">
        <f ca="1">RANK(AH35,AH$23:AH$48)+COUNTIF(AH$23:AH35,AH35)-1</f>
        <v>14</v>
      </c>
      <c r="AI64" s="143">
        <f ca="1">RANK(AI35,AI$23:AI$48)+COUNTIF(AI$23:AI35,AI35)-1</f>
        <v>14</v>
      </c>
      <c r="AJ64" s="143">
        <f ca="1">RANK(AJ35,AJ$23:AJ$48)+COUNTIF(AJ$23:AJ35,AJ35)-1</f>
        <v>14</v>
      </c>
      <c r="AK64" s="143">
        <f ca="1">RANK(AK35,AK$23:AK$48)+COUNTIF(AK$23:AK35,AK35)-1</f>
        <v>14</v>
      </c>
    </row>
    <row r="65" spans="6:37" hidden="1" x14ac:dyDescent="0.25">
      <c r="F65" s="142" t="s">
        <v>188</v>
      </c>
      <c r="G65" s="143">
        <f ca="1">RANK(G36,G$23:G$48)+COUNTIF(G$23:G36,G36)-1</f>
        <v>15</v>
      </c>
      <c r="H65" s="143">
        <f ca="1">RANK(H36,H$23:H$48)+COUNTIF(H$23:H36,H36)-1</f>
        <v>15</v>
      </c>
      <c r="I65" s="143">
        <f ca="1">RANK(I36,I$23:I$48)+COUNTIF(I$23:I36,I36)-1</f>
        <v>15</v>
      </c>
      <c r="J65" s="143">
        <f ca="1">RANK(J36,J$23:J$48)+COUNTIF(J$23:J36,J36)-1</f>
        <v>15</v>
      </c>
      <c r="K65" s="143">
        <f ca="1">RANK(K36,K$23:K$48)+COUNTIF(K$23:K36,K36)-1</f>
        <v>15</v>
      </c>
      <c r="L65" s="143">
        <f ca="1">RANK(L36,L$23:L$48)+COUNTIF(L$23:L36,L36)-1</f>
        <v>15</v>
      </c>
      <c r="M65" s="143">
        <f ca="1">RANK(M36,M$23:M$48)+COUNTIF(M$23:M36,M36)-1</f>
        <v>15</v>
      </c>
      <c r="N65" s="143">
        <f ca="1">RANK(N36,N$23:N$48)+COUNTIF(N$23:N36,N36)-1</f>
        <v>15</v>
      </c>
      <c r="O65" s="143">
        <f ca="1">RANK(O36,O$23:O$48)+COUNTIF(O$23:O36,O36)-1</f>
        <v>15</v>
      </c>
      <c r="P65" s="143">
        <f ca="1">RANK(P36,P$23:P$48)+COUNTIF(P$23:P36,P36)-1</f>
        <v>15</v>
      </c>
      <c r="Q65" s="143">
        <f ca="1">RANK(Q36,Q$23:Q$48)+COUNTIF(Q$23:Q36,Q36)-1</f>
        <v>15</v>
      </c>
      <c r="R65" s="143">
        <f ca="1">RANK(R36,R$23:R$48)+COUNTIF(R$23:R36,R36)-1</f>
        <v>15</v>
      </c>
      <c r="S65" s="143">
        <f ca="1">RANK(S36,S$23:S$48)+COUNTIF(S$23:S36,S36)-1</f>
        <v>15</v>
      </c>
      <c r="T65" s="143">
        <f ca="1">RANK(T36,T$23:T$48)+COUNTIF(T$23:T36,T36)-1</f>
        <v>15</v>
      </c>
      <c r="U65" s="143">
        <f ca="1">RANK(U36,U$23:U$48)+COUNTIF(U$23:U36,U36)-1</f>
        <v>15</v>
      </c>
      <c r="V65" s="143">
        <f ca="1">RANK(V36,V$23:V$48)+COUNTIF(V$23:V36,V36)-1</f>
        <v>15</v>
      </c>
      <c r="W65" s="143">
        <f ca="1">RANK(W36,W$23:W$48)+COUNTIF(W$23:W36,W36)-1</f>
        <v>15</v>
      </c>
      <c r="X65" s="143">
        <f ca="1">RANK(X36,X$23:X$48)+COUNTIF(X$23:X36,X36)-1</f>
        <v>15</v>
      </c>
      <c r="Y65" s="143">
        <f ca="1">RANK(Y36,Y$23:Y$48)+COUNTIF(Y$23:Y36,Y36)-1</f>
        <v>15</v>
      </c>
      <c r="Z65" s="143">
        <f ca="1">RANK(Z36,Z$23:Z$48)+COUNTIF(Z$23:Z36,Z36)-1</f>
        <v>15</v>
      </c>
      <c r="AA65" s="143">
        <f ca="1">RANK(AA36,AA$23:AA$48)+COUNTIF(AA$23:AA36,AA36)-1</f>
        <v>15</v>
      </c>
      <c r="AB65" s="143">
        <f ca="1">RANK(AB36,AB$23:AB$48)+COUNTIF(AB$23:AB36,AB36)-1</f>
        <v>15</v>
      </c>
      <c r="AC65" s="143">
        <f ca="1">RANK(AC36,AC$23:AC$48)+COUNTIF(AC$23:AC36,AC36)-1</f>
        <v>15</v>
      </c>
      <c r="AD65" s="143">
        <f ca="1">RANK(AD36,AD$23:AD$48)+COUNTIF(AD$23:AD36,AD36)-1</f>
        <v>15</v>
      </c>
      <c r="AE65" s="143">
        <f ca="1">RANK(AE36,AE$23:AE$48)+COUNTIF(AE$23:AE36,AE36)-1</f>
        <v>15</v>
      </c>
      <c r="AF65" s="143">
        <f ca="1">RANK(AF36,AF$23:AF$48)+COUNTIF(AF$23:AF36,AF36)-1</f>
        <v>15</v>
      </c>
      <c r="AG65" s="143">
        <f ca="1">RANK(AG36,AG$23:AG$48)+COUNTIF(AG$23:AG36,AG36)-1</f>
        <v>15</v>
      </c>
      <c r="AH65" s="143">
        <f ca="1">RANK(AH36,AH$23:AH$48)+COUNTIF(AH$23:AH36,AH36)-1</f>
        <v>15</v>
      </c>
      <c r="AI65" s="143">
        <f ca="1">RANK(AI36,AI$23:AI$48)+COUNTIF(AI$23:AI36,AI36)-1</f>
        <v>15</v>
      </c>
      <c r="AJ65" s="143">
        <f ca="1">RANK(AJ36,AJ$23:AJ$48)+COUNTIF(AJ$23:AJ36,AJ36)-1</f>
        <v>15</v>
      </c>
      <c r="AK65" s="143">
        <f ca="1">RANK(AK36,AK$23:AK$48)+COUNTIF(AK$23:AK36,AK36)-1</f>
        <v>15</v>
      </c>
    </row>
    <row r="66" spans="6:37" hidden="1" x14ac:dyDescent="0.25">
      <c r="F66" s="142" t="s">
        <v>189</v>
      </c>
      <c r="G66" s="143">
        <f ca="1">RANK(G37,G$23:G$48)+COUNTIF(G$23:G37,G37)-1</f>
        <v>16</v>
      </c>
      <c r="H66" s="143">
        <f ca="1">RANK(H37,H$23:H$48)+COUNTIF(H$23:H37,H37)-1</f>
        <v>16</v>
      </c>
      <c r="I66" s="143">
        <f ca="1">RANK(I37,I$23:I$48)+COUNTIF(I$23:I37,I37)-1</f>
        <v>16</v>
      </c>
      <c r="J66" s="143">
        <f ca="1">RANK(J37,J$23:J$48)+COUNTIF(J$23:J37,J37)-1</f>
        <v>16</v>
      </c>
      <c r="K66" s="143">
        <f ca="1">RANK(K37,K$23:K$48)+COUNTIF(K$23:K37,K37)-1</f>
        <v>16</v>
      </c>
      <c r="L66" s="143">
        <f ca="1">RANK(L37,L$23:L$48)+COUNTIF(L$23:L37,L37)-1</f>
        <v>16</v>
      </c>
      <c r="M66" s="143">
        <f ca="1">RANK(M37,M$23:M$48)+COUNTIF(M$23:M37,M37)-1</f>
        <v>16</v>
      </c>
      <c r="N66" s="143">
        <f ca="1">RANK(N37,N$23:N$48)+COUNTIF(N$23:N37,N37)-1</f>
        <v>16</v>
      </c>
      <c r="O66" s="143">
        <f ca="1">RANK(O37,O$23:O$48)+COUNTIF(O$23:O37,O37)-1</f>
        <v>16</v>
      </c>
      <c r="P66" s="143">
        <f ca="1">RANK(P37,P$23:P$48)+COUNTIF(P$23:P37,P37)-1</f>
        <v>16</v>
      </c>
      <c r="Q66" s="143">
        <f ca="1">RANK(Q37,Q$23:Q$48)+COUNTIF(Q$23:Q37,Q37)-1</f>
        <v>16</v>
      </c>
      <c r="R66" s="143">
        <f ca="1">RANK(R37,R$23:R$48)+COUNTIF(R$23:R37,R37)-1</f>
        <v>16</v>
      </c>
      <c r="S66" s="143">
        <f ca="1">RANK(S37,S$23:S$48)+COUNTIF(S$23:S37,S37)-1</f>
        <v>16</v>
      </c>
      <c r="T66" s="143">
        <f ca="1">RANK(T37,T$23:T$48)+COUNTIF(T$23:T37,T37)-1</f>
        <v>16</v>
      </c>
      <c r="U66" s="143">
        <f ca="1">RANK(U37,U$23:U$48)+COUNTIF(U$23:U37,U37)-1</f>
        <v>16</v>
      </c>
      <c r="V66" s="143">
        <f ca="1">RANK(V37,V$23:V$48)+COUNTIF(V$23:V37,V37)-1</f>
        <v>16</v>
      </c>
      <c r="W66" s="143">
        <f ca="1">RANK(W37,W$23:W$48)+COUNTIF(W$23:W37,W37)-1</f>
        <v>16</v>
      </c>
      <c r="X66" s="143">
        <f ca="1">RANK(X37,X$23:X$48)+COUNTIF(X$23:X37,X37)-1</f>
        <v>16</v>
      </c>
      <c r="Y66" s="143">
        <f ca="1">RANK(Y37,Y$23:Y$48)+COUNTIF(Y$23:Y37,Y37)-1</f>
        <v>16</v>
      </c>
      <c r="Z66" s="143">
        <f ca="1">RANK(Z37,Z$23:Z$48)+COUNTIF(Z$23:Z37,Z37)-1</f>
        <v>16</v>
      </c>
      <c r="AA66" s="143">
        <f ca="1">RANK(AA37,AA$23:AA$48)+COUNTIF(AA$23:AA37,AA37)-1</f>
        <v>16</v>
      </c>
      <c r="AB66" s="143">
        <f ca="1">RANK(AB37,AB$23:AB$48)+COUNTIF(AB$23:AB37,AB37)-1</f>
        <v>16</v>
      </c>
      <c r="AC66" s="143">
        <f ca="1">RANK(AC37,AC$23:AC$48)+COUNTIF(AC$23:AC37,AC37)-1</f>
        <v>16</v>
      </c>
      <c r="AD66" s="143">
        <f ca="1">RANK(AD37,AD$23:AD$48)+COUNTIF(AD$23:AD37,AD37)-1</f>
        <v>16</v>
      </c>
      <c r="AE66" s="143">
        <f ca="1">RANK(AE37,AE$23:AE$48)+COUNTIF(AE$23:AE37,AE37)-1</f>
        <v>16</v>
      </c>
      <c r="AF66" s="143">
        <f ca="1">RANK(AF37,AF$23:AF$48)+COUNTIF(AF$23:AF37,AF37)-1</f>
        <v>16</v>
      </c>
      <c r="AG66" s="143">
        <f ca="1">RANK(AG37,AG$23:AG$48)+COUNTIF(AG$23:AG37,AG37)-1</f>
        <v>16</v>
      </c>
      <c r="AH66" s="143">
        <f ca="1">RANK(AH37,AH$23:AH$48)+COUNTIF(AH$23:AH37,AH37)-1</f>
        <v>16</v>
      </c>
      <c r="AI66" s="143">
        <f ca="1">RANK(AI37,AI$23:AI$48)+COUNTIF(AI$23:AI37,AI37)-1</f>
        <v>16</v>
      </c>
      <c r="AJ66" s="143">
        <f ca="1">RANK(AJ37,AJ$23:AJ$48)+COUNTIF(AJ$23:AJ37,AJ37)-1</f>
        <v>16</v>
      </c>
      <c r="AK66" s="143">
        <f ca="1">RANK(AK37,AK$23:AK$48)+COUNTIF(AK$23:AK37,AK37)-1</f>
        <v>16</v>
      </c>
    </row>
    <row r="67" spans="6:37" hidden="1" x14ac:dyDescent="0.25">
      <c r="F67" s="142" t="s">
        <v>190</v>
      </c>
      <c r="G67" s="143">
        <f ca="1">RANK(G38,G$23:G$48)+COUNTIF(G$23:G38,G38)-1</f>
        <v>17</v>
      </c>
      <c r="H67" s="143">
        <f ca="1">RANK(H38,H$23:H$48)+COUNTIF(H$23:H38,H38)-1</f>
        <v>17</v>
      </c>
      <c r="I67" s="143">
        <f ca="1">RANK(I38,I$23:I$48)+COUNTIF(I$23:I38,I38)-1</f>
        <v>17</v>
      </c>
      <c r="J67" s="143">
        <f ca="1">RANK(J38,J$23:J$48)+COUNTIF(J$23:J38,J38)-1</f>
        <v>17</v>
      </c>
      <c r="K67" s="143">
        <f ca="1">RANK(K38,K$23:K$48)+COUNTIF(K$23:K38,K38)-1</f>
        <v>17</v>
      </c>
      <c r="L67" s="143">
        <f ca="1">RANK(L38,L$23:L$48)+COUNTIF(L$23:L38,L38)-1</f>
        <v>17</v>
      </c>
      <c r="M67" s="143">
        <f ca="1">RANK(M38,M$23:M$48)+COUNTIF(M$23:M38,M38)-1</f>
        <v>17</v>
      </c>
      <c r="N67" s="143">
        <f ca="1">RANK(N38,N$23:N$48)+COUNTIF(N$23:N38,N38)-1</f>
        <v>17</v>
      </c>
      <c r="O67" s="143">
        <f ca="1">RANK(O38,O$23:O$48)+COUNTIF(O$23:O38,O38)-1</f>
        <v>17</v>
      </c>
      <c r="P67" s="143">
        <f ca="1">RANK(P38,P$23:P$48)+COUNTIF(P$23:P38,P38)-1</f>
        <v>17</v>
      </c>
      <c r="Q67" s="143">
        <f ca="1">RANK(Q38,Q$23:Q$48)+COUNTIF(Q$23:Q38,Q38)-1</f>
        <v>17</v>
      </c>
      <c r="R67" s="143">
        <f ca="1">RANK(R38,R$23:R$48)+COUNTIF(R$23:R38,R38)-1</f>
        <v>17</v>
      </c>
      <c r="S67" s="143">
        <f ca="1">RANK(S38,S$23:S$48)+COUNTIF(S$23:S38,S38)-1</f>
        <v>17</v>
      </c>
      <c r="T67" s="143">
        <f ca="1">RANK(T38,T$23:T$48)+COUNTIF(T$23:T38,T38)-1</f>
        <v>17</v>
      </c>
      <c r="U67" s="143">
        <f ca="1">RANK(U38,U$23:U$48)+COUNTIF(U$23:U38,U38)-1</f>
        <v>17</v>
      </c>
      <c r="V67" s="143">
        <f ca="1">RANK(V38,V$23:V$48)+COUNTIF(V$23:V38,V38)-1</f>
        <v>17</v>
      </c>
      <c r="W67" s="143">
        <f ca="1">RANK(W38,W$23:W$48)+COUNTIF(W$23:W38,W38)-1</f>
        <v>17</v>
      </c>
      <c r="X67" s="143">
        <f ca="1">RANK(X38,X$23:X$48)+COUNTIF(X$23:X38,X38)-1</f>
        <v>17</v>
      </c>
      <c r="Y67" s="143">
        <f ca="1">RANK(Y38,Y$23:Y$48)+COUNTIF(Y$23:Y38,Y38)-1</f>
        <v>17</v>
      </c>
      <c r="Z67" s="143">
        <f ca="1">RANK(Z38,Z$23:Z$48)+COUNTIF(Z$23:Z38,Z38)-1</f>
        <v>17</v>
      </c>
      <c r="AA67" s="143">
        <f ca="1">RANK(AA38,AA$23:AA$48)+COUNTIF(AA$23:AA38,AA38)-1</f>
        <v>17</v>
      </c>
      <c r="AB67" s="143">
        <f ca="1">RANK(AB38,AB$23:AB$48)+COUNTIF(AB$23:AB38,AB38)-1</f>
        <v>17</v>
      </c>
      <c r="AC67" s="143">
        <f ca="1">RANK(AC38,AC$23:AC$48)+COUNTIF(AC$23:AC38,AC38)-1</f>
        <v>17</v>
      </c>
      <c r="AD67" s="143">
        <f ca="1">RANK(AD38,AD$23:AD$48)+COUNTIF(AD$23:AD38,AD38)-1</f>
        <v>17</v>
      </c>
      <c r="AE67" s="143">
        <f ca="1">RANK(AE38,AE$23:AE$48)+COUNTIF(AE$23:AE38,AE38)-1</f>
        <v>17</v>
      </c>
      <c r="AF67" s="143">
        <f ca="1">RANK(AF38,AF$23:AF$48)+COUNTIF(AF$23:AF38,AF38)-1</f>
        <v>17</v>
      </c>
      <c r="AG67" s="143">
        <f ca="1">RANK(AG38,AG$23:AG$48)+COUNTIF(AG$23:AG38,AG38)-1</f>
        <v>17</v>
      </c>
      <c r="AH67" s="143">
        <f ca="1">RANK(AH38,AH$23:AH$48)+COUNTIF(AH$23:AH38,AH38)-1</f>
        <v>17</v>
      </c>
      <c r="AI67" s="143">
        <f ca="1">RANK(AI38,AI$23:AI$48)+COUNTIF(AI$23:AI38,AI38)-1</f>
        <v>17</v>
      </c>
      <c r="AJ67" s="143">
        <f ca="1">RANK(AJ38,AJ$23:AJ$48)+COUNTIF(AJ$23:AJ38,AJ38)-1</f>
        <v>17</v>
      </c>
      <c r="AK67" s="143">
        <f ca="1">RANK(AK38,AK$23:AK$48)+COUNTIF(AK$23:AK38,AK38)-1</f>
        <v>17</v>
      </c>
    </row>
    <row r="68" spans="6:37" hidden="1" x14ac:dyDescent="0.25">
      <c r="F68" s="142" t="s">
        <v>180</v>
      </c>
      <c r="G68" s="143">
        <f ca="1">RANK(G39,G$23:G$48)+COUNTIF(G$23:G39,G39)-1</f>
        <v>18</v>
      </c>
      <c r="H68" s="143">
        <f ca="1">RANK(H39,H$23:H$48)+COUNTIF(H$23:H39,H39)-1</f>
        <v>18</v>
      </c>
      <c r="I68" s="143">
        <f ca="1">RANK(I39,I$23:I$48)+COUNTIF(I$23:I39,I39)-1</f>
        <v>18</v>
      </c>
      <c r="J68" s="143">
        <f ca="1">RANK(J39,J$23:J$48)+COUNTIF(J$23:J39,J39)-1</f>
        <v>18</v>
      </c>
      <c r="K68" s="143">
        <f ca="1">RANK(K39,K$23:K$48)+COUNTIF(K$23:K39,K39)-1</f>
        <v>18</v>
      </c>
      <c r="L68" s="143">
        <f ca="1">RANK(L39,L$23:L$48)+COUNTIF(L$23:L39,L39)-1</f>
        <v>18</v>
      </c>
      <c r="M68" s="143">
        <f ca="1">RANK(M39,M$23:M$48)+COUNTIF(M$23:M39,M39)-1</f>
        <v>18</v>
      </c>
      <c r="N68" s="143">
        <f ca="1">RANK(N39,N$23:N$48)+COUNTIF(N$23:N39,N39)-1</f>
        <v>18</v>
      </c>
      <c r="O68" s="143">
        <f ca="1">RANK(O39,O$23:O$48)+COUNTIF(O$23:O39,O39)-1</f>
        <v>18</v>
      </c>
      <c r="P68" s="143">
        <f ca="1">RANK(P39,P$23:P$48)+COUNTIF(P$23:P39,P39)-1</f>
        <v>18</v>
      </c>
      <c r="Q68" s="143">
        <f ca="1">RANK(Q39,Q$23:Q$48)+COUNTIF(Q$23:Q39,Q39)-1</f>
        <v>18</v>
      </c>
      <c r="R68" s="143">
        <f ca="1">RANK(R39,R$23:R$48)+COUNTIF(R$23:R39,R39)-1</f>
        <v>18</v>
      </c>
      <c r="S68" s="143">
        <f ca="1">RANK(S39,S$23:S$48)+COUNTIF(S$23:S39,S39)-1</f>
        <v>18</v>
      </c>
      <c r="T68" s="143">
        <f ca="1">RANK(T39,T$23:T$48)+COUNTIF(T$23:T39,T39)-1</f>
        <v>18</v>
      </c>
      <c r="U68" s="143">
        <f ca="1">RANK(U39,U$23:U$48)+COUNTIF(U$23:U39,U39)-1</f>
        <v>18</v>
      </c>
      <c r="V68" s="143">
        <f ca="1">RANK(V39,V$23:V$48)+COUNTIF(V$23:V39,V39)-1</f>
        <v>18</v>
      </c>
      <c r="W68" s="143">
        <f ca="1">RANK(W39,W$23:W$48)+COUNTIF(W$23:W39,W39)-1</f>
        <v>18</v>
      </c>
      <c r="X68" s="143">
        <f ca="1">RANK(X39,X$23:X$48)+COUNTIF(X$23:X39,X39)-1</f>
        <v>18</v>
      </c>
      <c r="Y68" s="143">
        <f ca="1">RANK(Y39,Y$23:Y$48)+COUNTIF(Y$23:Y39,Y39)-1</f>
        <v>18</v>
      </c>
      <c r="Z68" s="143">
        <f ca="1">RANK(Z39,Z$23:Z$48)+COUNTIF(Z$23:Z39,Z39)-1</f>
        <v>18</v>
      </c>
      <c r="AA68" s="143">
        <f ca="1">RANK(AA39,AA$23:AA$48)+COUNTIF(AA$23:AA39,AA39)-1</f>
        <v>18</v>
      </c>
      <c r="AB68" s="143">
        <f ca="1">RANK(AB39,AB$23:AB$48)+COUNTIF(AB$23:AB39,AB39)-1</f>
        <v>18</v>
      </c>
      <c r="AC68" s="143">
        <f ca="1">RANK(AC39,AC$23:AC$48)+COUNTIF(AC$23:AC39,AC39)-1</f>
        <v>18</v>
      </c>
      <c r="AD68" s="143">
        <f ca="1">RANK(AD39,AD$23:AD$48)+COUNTIF(AD$23:AD39,AD39)-1</f>
        <v>18</v>
      </c>
      <c r="AE68" s="143">
        <f ca="1">RANK(AE39,AE$23:AE$48)+COUNTIF(AE$23:AE39,AE39)-1</f>
        <v>18</v>
      </c>
      <c r="AF68" s="143">
        <f ca="1">RANK(AF39,AF$23:AF$48)+COUNTIF(AF$23:AF39,AF39)-1</f>
        <v>18</v>
      </c>
      <c r="AG68" s="143">
        <f ca="1">RANK(AG39,AG$23:AG$48)+COUNTIF(AG$23:AG39,AG39)-1</f>
        <v>18</v>
      </c>
      <c r="AH68" s="143">
        <f ca="1">RANK(AH39,AH$23:AH$48)+COUNTIF(AH$23:AH39,AH39)-1</f>
        <v>18</v>
      </c>
      <c r="AI68" s="143">
        <f ca="1">RANK(AI39,AI$23:AI$48)+COUNTIF(AI$23:AI39,AI39)-1</f>
        <v>18</v>
      </c>
      <c r="AJ68" s="143">
        <f ca="1">RANK(AJ39,AJ$23:AJ$48)+COUNTIF(AJ$23:AJ39,AJ39)-1</f>
        <v>18</v>
      </c>
      <c r="AK68" s="143">
        <f ca="1">RANK(AK39,AK$23:AK$48)+COUNTIF(AK$23:AK39,AK39)-1</f>
        <v>18</v>
      </c>
    </row>
    <row r="69" spans="6:37" hidden="1" x14ac:dyDescent="0.25">
      <c r="F69" s="142" t="s">
        <v>201</v>
      </c>
      <c r="G69" s="143">
        <f ca="1">RANK(G40,G$23:G$48)+COUNTIF(G$23:G40,G40)-1</f>
        <v>19</v>
      </c>
      <c r="H69" s="143">
        <f ca="1">RANK(H40,H$23:H$48)+COUNTIF(H$23:H40,H40)-1</f>
        <v>19</v>
      </c>
      <c r="I69" s="143">
        <f ca="1">RANK(I40,I$23:I$48)+COUNTIF(I$23:I40,I40)-1</f>
        <v>19</v>
      </c>
      <c r="J69" s="143">
        <f ca="1">RANK(J40,J$23:J$48)+COUNTIF(J$23:J40,J40)-1</f>
        <v>19</v>
      </c>
      <c r="K69" s="143">
        <f ca="1">RANK(K40,K$23:K$48)+COUNTIF(K$23:K40,K40)-1</f>
        <v>19</v>
      </c>
      <c r="L69" s="143">
        <f ca="1">RANK(L40,L$23:L$48)+COUNTIF(L$23:L40,L40)-1</f>
        <v>19</v>
      </c>
      <c r="M69" s="143">
        <f ca="1">RANK(M40,M$23:M$48)+COUNTIF(M$23:M40,M40)-1</f>
        <v>19</v>
      </c>
      <c r="N69" s="143">
        <f ca="1">RANK(N40,N$23:N$48)+COUNTIF(N$23:N40,N40)-1</f>
        <v>19</v>
      </c>
      <c r="O69" s="143">
        <f ca="1">RANK(O40,O$23:O$48)+COUNTIF(O$23:O40,O40)-1</f>
        <v>19</v>
      </c>
      <c r="P69" s="143">
        <f ca="1">RANK(P40,P$23:P$48)+COUNTIF(P$23:P40,P40)-1</f>
        <v>19</v>
      </c>
      <c r="Q69" s="143">
        <f ca="1">RANK(Q40,Q$23:Q$48)+COUNTIF(Q$23:Q40,Q40)-1</f>
        <v>19</v>
      </c>
      <c r="R69" s="143">
        <f ca="1">RANK(R40,R$23:R$48)+COUNTIF(R$23:R40,R40)-1</f>
        <v>19</v>
      </c>
      <c r="S69" s="143">
        <f ca="1">RANK(S40,S$23:S$48)+COUNTIF(S$23:S40,S40)-1</f>
        <v>19</v>
      </c>
      <c r="T69" s="143">
        <f ca="1">RANK(T40,T$23:T$48)+COUNTIF(T$23:T40,T40)-1</f>
        <v>19</v>
      </c>
      <c r="U69" s="143">
        <f ca="1">RANK(U40,U$23:U$48)+COUNTIF(U$23:U40,U40)-1</f>
        <v>19</v>
      </c>
      <c r="V69" s="143">
        <f ca="1">RANK(V40,V$23:V$48)+COUNTIF(V$23:V40,V40)-1</f>
        <v>19</v>
      </c>
      <c r="W69" s="143">
        <f ca="1">RANK(W40,W$23:W$48)+COUNTIF(W$23:W40,W40)-1</f>
        <v>19</v>
      </c>
      <c r="X69" s="143">
        <f ca="1">RANK(X40,X$23:X$48)+COUNTIF(X$23:X40,X40)-1</f>
        <v>19</v>
      </c>
      <c r="Y69" s="143">
        <f ca="1">RANK(Y40,Y$23:Y$48)+COUNTIF(Y$23:Y40,Y40)-1</f>
        <v>19</v>
      </c>
      <c r="Z69" s="143">
        <f ca="1">RANK(Z40,Z$23:Z$48)+COUNTIF(Z$23:Z40,Z40)-1</f>
        <v>19</v>
      </c>
      <c r="AA69" s="143">
        <f ca="1">RANK(AA40,AA$23:AA$48)+COUNTIF(AA$23:AA40,AA40)-1</f>
        <v>19</v>
      </c>
      <c r="AB69" s="143">
        <f ca="1">RANK(AB40,AB$23:AB$48)+COUNTIF(AB$23:AB40,AB40)-1</f>
        <v>19</v>
      </c>
      <c r="AC69" s="143">
        <f ca="1">RANK(AC40,AC$23:AC$48)+COUNTIF(AC$23:AC40,AC40)-1</f>
        <v>19</v>
      </c>
      <c r="AD69" s="143">
        <f ca="1">RANK(AD40,AD$23:AD$48)+COUNTIF(AD$23:AD40,AD40)-1</f>
        <v>19</v>
      </c>
      <c r="AE69" s="143">
        <f ca="1">RANK(AE40,AE$23:AE$48)+COUNTIF(AE$23:AE40,AE40)-1</f>
        <v>19</v>
      </c>
      <c r="AF69" s="143">
        <f ca="1">RANK(AF40,AF$23:AF$48)+COUNTIF(AF$23:AF40,AF40)-1</f>
        <v>19</v>
      </c>
      <c r="AG69" s="143">
        <f ca="1">RANK(AG40,AG$23:AG$48)+COUNTIF(AG$23:AG40,AG40)-1</f>
        <v>19</v>
      </c>
      <c r="AH69" s="143">
        <f ca="1">RANK(AH40,AH$23:AH$48)+COUNTIF(AH$23:AH40,AH40)-1</f>
        <v>19</v>
      </c>
      <c r="AI69" s="143">
        <f ca="1">RANK(AI40,AI$23:AI$48)+COUNTIF(AI$23:AI40,AI40)-1</f>
        <v>19</v>
      </c>
      <c r="AJ69" s="143">
        <f ca="1">RANK(AJ40,AJ$23:AJ$48)+COUNTIF(AJ$23:AJ40,AJ40)-1</f>
        <v>19</v>
      </c>
      <c r="AK69" s="143">
        <f ca="1">RANK(AK40,AK$23:AK$48)+COUNTIF(AK$23:AK40,AK40)-1</f>
        <v>19</v>
      </c>
    </row>
    <row r="70" spans="6:37" hidden="1" x14ac:dyDescent="0.25">
      <c r="F70" s="142" t="s">
        <v>191</v>
      </c>
      <c r="G70" s="143">
        <f ca="1">RANK(G41,G$23:G$48)+COUNTIF(G$23:G41,G41)-1</f>
        <v>20</v>
      </c>
      <c r="H70" s="143">
        <f ca="1">RANK(H41,H$23:H$48)+COUNTIF(H$23:H41,H41)-1</f>
        <v>20</v>
      </c>
      <c r="I70" s="143">
        <f ca="1">RANK(I41,I$23:I$48)+COUNTIF(I$23:I41,I41)-1</f>
        <v>20</v>
      </c>
      <c r="J70" s="143">
        <f ca="1">RANK(J41,J$23:J$48)+COUNTIF(J$23:J41,J41)-1</f>
        <v>20</v>
      </c>
      <c r="K70" s="143">
        <f ca="1">RANK(K41,K$23:K$48)+COUNTIF(K$23:K41,K41)-1</f>
        <v>20</v>
      </c>
      <c r="L70" s="143">
        <f ca="1">RANK(L41,L$23:L$48)+COUNTIF(L$23:L41,L41)-1</f>
        <v>20</v>
      </c>
      <c r="M70" s="143">
        <f ca="1">RANK(M41,M$23:M$48)+COUNTIF(M$23:M41,M41)-1</f>
        <v>20</v>
      </c>
      <c r="N70" s="143">
        <f ca="1">RANK(N41,N$23:N$48)+COUNTIF(N$23:N41,N41)-1</f>
        <v>20</v>
      </c>
      <c r="O70" s="143">
        <f ca="1">RANK(O41,O$23:O$48)+COUNTIF(O$23:O41,O41)-1</f>
        <v>20</v>
      </c>
      <c r="P70" s="143">
        <f ca="1">RANK(P41,P$23:P$48)+COUNTIF(P$23:P41,P41)-1</f>
        <v>20</v>
      </c>
      <c r="Q70" s="143">
        <f ca="1">RANK(Q41,Q$23:Q$48)+COUNTIF(Q$23:Q41,Q41)-1</f>
        <v>20</v>
      </c>
      <c r="R70" s="143">
        <f ca="1">RANK(R41,R$23:R$48)+COUNTIF(R$23:R41,R41)-1</f>
        <v>20</v>
      </c>
      <c r="S70" s="143">
        <f ca="1">RANK(S41,S$23:S$48)+COUNTIF(S$23:S41,S41)-1</f>
        <v>20</v>
      </c>
      <c r="T70" s="143">
        <f ca="1">RANK(T41,T$23:T$48)+COUNTIF(T$23:T41,T41)-1</f>
        <v>20</v>
      </c>
      <c r="U70" s="143">
        <f ca="1">RANK(U41,U$23:U$48)+COUNTIF(U$23:U41,U41)-1</f>
        <v>20</v>
      </c>
      <c r="V70" s="143">
        <f ca="1">RANK(V41,V$23:V$48)+COUNTIF(V$23:V41,V41)-1</f>
        <v>20</v>
      </c>
      <c r="W70" s="143">
        <f ca="1">RANK(W41,W$23:W$48)+COUNTIF(W$23:W41,W41)-1</f>
        <v>20</v>
      </c>
      <c r="X70" s="143">
        <f ca="1">RANK(X41,X$23:X$48)+COUNTIF(X$23:X41,X41)-1</f>
        <v>20</v>
      </c>
      <c r="Y70" s="143">
        <f ca="1">RANK(Y41,Y$23:Y$48)+COUNTIF(Y$23:Y41,Y41)-1</f>
        <v>20</v>
      </c>
      <c r="Z70" s="143">
        <f ca="1">RANK(Z41,Z$23:Z$48)+COUNTIF(Z$23:Z41,Z41)-1</f>
        <v>20</v>
      </c>
      <c r="AA70" s="143">
        <f ca="1">RANK(AA41,AA$23:AA$48)+COUNTIF(AA$23:AA41,AA41)-1</f>
        <v>20</v>
      </c>
      <c r="AB70" s="143">
        <f ca="1">RANK(AB41,AB$23:AB$48)+COUNTIF(AB$23:AB41,AB41)-1</f>
        <v>20</v>
      </c>
      <c r="AC70" s="143">
        <f ca="1">RANK(AC41,AC$23:AC$48)+COUNTIF(AC$23:AC41,AC41)-1</f>
        <v>20</v>
      </c>
      <c r="AD70" s="143">
        <f ca="1">RANK(AD41,AD$23:AD$48)+COUNTIF(AD$23:AD41,AD41)-1</f>
        <v>20</v>
      </c>
      <c r="AE70" s="143">
        <f ca="1">RANK(AE41,AE$23:AE$48)+COUNTIF(AE$23:AE41,AE41)-1</f>
        <v>20</v>
      </c>
      <c r="AF70" s="143">
        <f ca="1">RANK(AF41,AF$23:AF$48)+COUNTIF(AF$23:AF41,AF41)-1</f>
        <v>20</v>
      </c>
      <c r="AG70" s="143">
        <f ca="1">RANK(AG41,AG$23:AG$48)+COUNTIF(AG$23:AG41,AG41)-1</f>
        <v>20</v>
      </c>
      <c r="AH70" s="143">
        <f ca="1">RANK(AH41,AH$23:AH$48)+COUNTIF(AH$23:AH41,AH41)-1</f>
        <v>20</v>
      </c>
      <c r="AI70" s="143">
        <f ca="1">RANK(AI41,AI$23:AI$48)+COUNTIF(AI$23:AI41,AI41)-1</f>
        <v>20</v>
      </c>
      <c r="AJ70" s="143">
        <f ca="1">RANK(AJ41,AJ$23:AJ$48)+COUNTIF(AJ$23:AJ41,AJ41)-1</f>
        <v>20</v>
      </c>
      <c r="AK70" s="143">
        <f ca="1">RANK(AK41,AK$23:AK$48)+COUNTIF(AK$23:AK41,AK41)-1</f>
        <v>20</v>
      </c>
    </row>
    <row r="71" spans="6:37" hidden="1" x14ac:dyDescent="0.25">
      <c r="F71" s="142" t="s">
        <v>192</v>
      </c>
      <c r="G71" s="143">
        <f ca="1">RANK(G42,G$23:G$48)+COUNTIF(G$23:G42,G42)-1</f>
        <v>21</v>
      </c>
      <c r="H71" s="143">
        <f ca="1">RANK(H42,H$23:H$48)+COUNTIF(H$23:H42,H42)-1</f>
        <v>21</v>
      </c>
      <c r="I71" s="143">
        <f ca="1">RANK(I42,I$23:I$48)+COUNTIF(I$23:I42,I42)-1</f>
        <v>21</v>
      </c>
      <c r="J71" s="143">
        <f ca="1">RANK(J42,J$23:J$48)+COUNTIF(J$23:J42,J42)-1</f>
        <v>21</v>
      </c>
      <c r="K71" s="143">
        <f ca="1">RANK(K42,K$23:K$48)+COUNTIF(K$23:K42,K42)-1</f>
        <v>21</v>
      </c>
      <c r="L71" s="143">
        <f ca="1">RANK(L42,L$23:L$48)+COUNTIF(L$23:L42,L42)-1</f>
        <v>21</v>
      </c>
      <c r="M71" s="143">
        <f ca="1">RANK(M42,M$23:M$48)+COUNTIF(M$23:M42,M42)-1</f>
        <v>21</v>
      </c>
      <c r="N71" s="143">
        <f ca="1">RANK(N42,N$23:N$48)+COUNTIF(N$23:N42,N42)-1</f>
        <v>21</v>
      </c>
      <c r="O71" s="143">
        <f ca="1">RANK(O42,O$23:O$48)+COUNTIF(O$23:O42,O42)-1</f>
        <v>21</v>
      </c>
      <c r="P71" s="143">
        <f ca="1">RANK(P42,P$23:P$48)+COUNTIF(P$23:P42,P42)-1</f>
        <v>21</v>
      </c>
      <c r="Q71" s="143">
        <f ca="1">RANK(Q42,Q$23:Q$48)+COUNTIF(Q$23:Q42,Q42)-1</f>
        <v>21</v>
      </c>
      <c r="R71" s="143">
        <f ca="1">RANK(R42,R$23:R$48)+COUNTIF(R$23:R42,R42)-1</f>
        <v>21</v>
      </c>
      <c r="S71" s="143">
        <f ca="1">RANK(S42,S$23:S$48)+COUNTIF(S$23:S42,S42)-1</f>
        <v>21</v>
      </c>
      <c r="T71" s="143">
        <f ca="1">RANK(T42,T$23:T$48)+COUNTIF(T$23:T42,T42)-1</f>
        <v>21</v>
      </c>
      <c r="U71" s="143">
        <f ca="1">RANK(U42,U$23:U$48)+COUNTIF(U$23:U42,U42)-1</f>
        <v>21</v>
      </c>
      <c r="V71" s="143">
        <f ca="1">RANK(V42,V$23:V$48)+COUNTIF(V$23:V42,V42)-1</f>
        <v>21</v>
      </c>
      <c r="W71" s="143">
        <f ca="1">RANK(W42,W$23:W$48)+COUNTIF(W$23:W42,W42)-1</f>
        <v>21</v>
      </c>
      <c r="X71" s="143">
        <f ca="1">RANK(X42,X$23:X$48)+COUNTIF(X$23:X42,X42)-1</f>
        <v>21</v>
      </c>
      <c r="Y71" s="143">
        <f ca="1">RANK(Y42,Y$23:Y$48)+COUNTIF(Y$23:Y42,Y42)-1</f>
        <v>21</v>
      </c>
      <c r="Z71" s="143">
        <f ca="1">RANK(Z42,Z$23:Z$48)+COUNTIF(Z$23:Z42,Z42)-1</f>
        <v>21</v>
      </c>
      <c r="AA71" s="143">
        <f ca="1">RANK(AA42,AA$23:AA$48)+COUNTIF(AA$23:AA42,AA42)-1</f>
        <v>21</v>
      </c>
      <c r="AB71" s="143">
        <f ca="1">RANK(AB42,AB$23:AB$48)+COUNTIF(AB$23:AB42,AB42)-1</f>
        <v>21</v>
      </c>
      <c r="AC71" s="143">
        <f ca="1">RANK(AC42,AC$23:AC$48)+COUNTIF(AC$23:AC42,AC42)-1</f>
        <v>21</v>
      </c>
      <c r="AD71" s="143">
        <f ca="1">RANK(AD42,AD$23:AD$48)+COUNTIF(AD$23:AD42,AD42)-1</f>
        <v>21</v>
      </c>
      <c r="AE71" s="143">
        <f ca="1">RANK(AE42,AE$23:AE$48)+COUNTIF(AE$23:AE42,AE42)-1</f>
        <v>21</v>
      </c>
      <c r="AF71" s="143">
        <f ca="1">RANK(AF42,AF$23:AF$48)+COUNTIF(AF$23:AF42,AF42)-1</f>
        <v>21</v>
      </c>
      <c r="AG71" s="143">
        <f ca="1">RANK(AG42,AG$23:AG$48)+COUNTIF(AG$23:AG42,AG42)-1</f>
        <v>21</v>
      </c>
      <c r="AH71" s="143">
        <f ca="1">RANK(AH42,AH$23:AH$48)+COUNTIF(AH$23:AH42,AH42)-1</f>
        <v>21</v>
      </c>
      <c r="AI71" s="143">
        <f ca="1">RANK(AI42,AI$23:AI$48)+COUNTIF(AI$23:AI42,AI42)-1</f>
        <v>21</v>
      </c>
      <c r="AJ71" s="143">
        <f ca="1">RANK(AJ42,AJ$23:AJ$48)+COUNTIF(AJ$23:AJ42,AJ42)-1</f>
        <v>21</v>
      </c>
      <c r="AK71" s="143">
        <f ca="1">RANK(AK42,AK$23:AK$48)+COUNTIF(AK$23:AK42,AK42)-1</f>
        <v>21</v>
      </c>
    </row>
    <row r="72" spans="6:37" hidden="1" x14ac:dyDescent="0.25">
      <c r="F72" s="142" t="s">
        <v>193</v>
      </c>
      <c r="G72" s="143">
        <f ca="1">RANK(G43,G$23:G$48)+COUNTIF(G$23:G43,G43)-1</f>
        <v>22</v>
      </c>
      <c r="H72" s="143">
        <f ca="1">RANK(H43,H$23:H$48)+COUNTIF(H$23:H43,H43)-1</f>
        <v>22</v>
      </c>
      <c r="I72" s="143">
        <f ca="1">RANK(I43,I$23:I$48)+COUNTIF(I$23:I43,I43)-1</f>
        <v>22</v>
      </c>
      <c r="J72" s="143">
        <f ca="1">RANK(J43,J$23:J$48)+COUNTIF(J$23:J43,J43)-1</f>
        <v>22</v>
      </c>
      <c r="K72" s="143">
        <f ca="1">RANK(K43,K$23:K$48)+COUNTIF(K$23:K43,K43)-1</f>
        <v>22</v>
      </c>
      <c r="L72" s="143">
        <f ca="1">RANK(L43,L$23:L$48)+COUNTIF(L$23:L43,L43)-1</f>
        <v>22</v>
      </c>
      <c r="M72" s="143">
        <f ca="1">RANK(M43,M$23:M$48)+COUNTIF(M$23:M43,M43)-1</f>
        <v>22</v>
      </c>
      <c r="N72" s="143">
        <f ca="1">RANK(N43,N$23:N$48)+COUNTIF(N$23:N43,N43)-1</f>
        <v>22</v>
      </c>
      <c r="O72" s="143">
        <f ca="1">RANK(O43,O$23:O$48)+COUNTIF(O$23:O43,O43)-1</f>
        <v>22</v>
      </c>
      <c r="P72" s="143">
        <f ca="1">RANK(P43,P$23:P$48)+COUNTIF(P$23:P43,P43)-1</f>
        <v>22</v>
      </c>
      <c r="Q72" s="143">
        <f ca="1">RANK(Q43,Q$23:Q$48)+COUNTIF(Q$23:Q43,Q43)-1</f>
        <v>22</v>
      </c>
      <c r="R72" s="143">
        <f ca="1">RANK(R43,R$23:R$48)+COUNTIF(R$23:R43,R43)-1</f>
        <v>22</v>
      </c>
      <c r="S72" s="143">
        <f ca="1">RANK(S43,S$23:S$48)+COUNTIF(S$23:S43,S43)-1</f>
        <v>22</v>
      </c>
      <c r="T72" s="143">
        <f ca="1">RANK(T43,T$23:T$48)+COUNTIF(T$23:T43,T43)-1</f>
        <v>22</v>
      </c>
      <c r="U72" s="143">
        <f ca="1">RANK(U43,U$23:U$48)+COUNTIF(U$23:U43,U43)-1</f>
        <v>22</v>
      </c>
      <c r="V72" s="143">
        <f ca="1">RANK(V43,V$23:V$48)+COUNTIF(V$23:V43,V43)-1</f>
        <v>22</v>
      </c>
      <c r="W72" s="143">
        <f ca="1">RANK(W43,W$23:W$48)+COUNTIF(W$23:W43,W43)-1</f>
        <v>22</v>
      </c>
      <c r="X72" s="143">
        <f ca="1">RANK(X43,X$23:X$48)+COUNTIF(X$23:X43,X43)-1</f>
        <v>22</v>
      </c>
      <c r="Y72" s="143">
        <f ca="1">RANK(Y43,Y$23:Y$48)+COUNTIF(Y$23:Y43,Y43)-1</f>
        <v>22</v>
      </c>
      <c r="Z72" s="143">
        <f ca="1">RANK(Z43,Z$23:Z$48)+COUNTIF(Z$23:Z43,Z43)-1</f>
        <v>22</v>
      </c>
      <c r="AA72" s="143">
        <f ca="1">RANK(AA43,AA$23:AA$48)+COUNTIF(AA$23:AA43,AA43)-1</f>
        <v>22</v>
      </c>
      <c r="AB72" s="143">
        <f ca="1">RANK(AB43,AB$23:AB$48)+COUNTIF(AB$23:AB43,AB43)-1</f>
        <v>22</v>
      </c>
      <c r="AC72" s="143">
        <f ca="1">RANK(AC43,AC$23:AC$48)+COUNTIF(AC$23:AC43,AC43)-1</f>
        <v>22</v>
      </c>
      <c r="AD72" s="143">
        <f ca="1">RANK(AD43,AD$23:AD$48)+COUNTIF(AD$23:AD43,AD43)-1</f>
        <v>22</v>
      </c>
      <c r="AE72" s="143">
        <f ca="1">RANK(AE43,AE$23:AE$48)+COUNTIF(AE$23:AE43,AE43)-1</f>
        <v>22</v>
      </c>
      <c r="AF72" s="143">
        <f ca="1">RANK(AF43,AF$23:AF$48)+COUNTIF(AF$23:AF43,AF43)-1</f>
        <v>22</v>
      </c>
      <c r="AG72" s="143">
        <f ca="1">RANK(AG43,AG$23:AG$48)+COUNTIF(AG$23:AG43,AG43)-1</f>
        <v>22</v>
      </c>
      <c r="AH72" s="143">
        <f ca="1">RANK(AH43,AH$23:AH$48)+COUNTIF(AH$23:AH43,AH43)-1</f>
        <v>22</v>
      </c>
      <c r="AI72" s="143">
        <f ca="1">RANK(AI43,AI$23:AI$48)+COUNTIF(AI$23:AI43,AI43)-1</f>
        <v>22</v>
      </c>
      <c r="AJ72" s="143">
        <f ca="1">RANK(AJ43,AJ$23:AJ$48)+COUNTIF(AJ$23:AJ43,AJ43)-1</f>
        <v>22</v>
      </c>
      <c r="AK72" s="143">
        <f ca="1">RANK(AK43,AK$23:AK$48)+COUNTIF(AK$23:AK43,AK43)-1</f>
        <v>22</v>
      </c>
    </row>
    <row r="73" spans="6:37" hidden="1" x14ac:dyDescent="0.25">
      <c r="F73" s="142" t="s">
        <v>194</v>
      </c>
      <c r="G73" s="143">
        <f ca="1">RANK(G44,G$23:G$48)+COUNTIF(G$23:G44,G44)-1</f>
        <v>23</v>
      </c>
      <c r="H73" s="143">
        <f ca="1">RANK(H44,H$23:H$48)+COUNTIF(H$23:H44,H44)-1</f>
        <v>23</v>
      </c>
      <c r="I73" s="143">
        <f ca="1">RANK(I44,I$23:I$48)+COUNTIF(I$23:I44,I44)-1</f>
        <v>23</v>
      </c>
      <c r="J73" s="143">
        <f ca="1">RANK(J44,J$23:J$48)+COUNTIF(J$23:J44,J44)-1</f>
        <v>23</v>
      </c>
      <c r="K73" s="143">
        <f ca="1">RANK(K44,K$23:K$48)+COUNTIF(K$23:K44,K44)-1</f>
        <v>23</v>
      </c>
      <c r="L73" s="143">
        <f ca="1">RANK(L44,L$23:L$48)+COUNTIF(L$23:L44,L44)-1</f>
        <v>23</v>
      </c>
      <c r="M73" s="143">
        <f ca="1">RANK(M44,M$23:M$48)+COUNTIF(M$23:M44,M44)-1</f>
        <v>23</v>
      </c>
      <c r="N73" s="143">
        <f ca="1">RANK(N44,N$23:N$48)+COUNTIF(N$23:N44,N44)-1</f>
        <v>23</v>
      </c>
      <c r="O73" s="143">
        <f ca="1">RANK(O44,O$23:O$48)+COUNTIF(O$23:O44,O44)-1</f>
        <v>23</v>
      </c>
      <c r="P73" s="143">
        <f ca="1">RANK(P44,P$23:P$48)+COUNTIF(P$23:P44,P44)-1</f>
        <v>23</v>
      </c>
      <c r="Q73" s="143">
        <f ca="1">RANK(Q44,Q$23:Q$48)+COUNTIF(Q$23:Q44,Q44)-1</f>
        <v>23</v>
      </c>
      <c r="R73" s="143">
        <f ca="1">RANK(R44,R$23:R$48)+COUNTIF(R$23:R44,R44)-1</f>
        <v>23</v>
      </c>
      <c r="S73" s="143">
        <f ca="1">RANK(S44,S$23:S$48)+COUNTIF(S$23:S44,S44)-1</f>
        <v>23</v>
      </c>
      <c r="T73" s="143">
        <f ca="1">RANK(T44,T$23:T$48)+COUNTIF(T$23:T44,T44)-1</f>
        <v>23</v>
      </c>
      <c r="U73" s="143">
        <f ca="1">RANK(U44,U$23:U$48)+COUNTIF(U$23:U44,U44)-1</f>
        <v>23</v>
      </c>
      <c r="V73" s="143">
        <f ca="1">RANK(V44,V$23:V$48)+COUNTIF(V$23:V44,V44)-1</f>
        <v>23</v>
      </c>
      <c r="W73" s="143">
        <f ca="1">RANK(W44,W$23:W$48)+COUNTIF(W$23:W44,W44)-1</f>
        <v>23</v>
      </c>
      <c r="X73" s="143">
        <f ca="1">RANK(X44,X$23:X$48)+COUNTIF(X$23:X44,X44)-1</f>
        <v>23</v>
      </c>
      <c r="Y73" s="143">
        <f ca="1">RANK(Y44,Y$23:Y$48)+COUNTIF(Y$23:Y44,Y44)-1</f>
        <v>23</v>
      </c>
      <c r="Z73" s="143">
        <f ca="1">RANK(Z44,Z$23:Z$48)+COUNTIF(Z$23:Z44,Z44)-1</f>
        <v>23</v>
      </c>
      <c r="AA73" s="143">
        <f ca="1">RANK(AA44,AA$23:AA$48)+COUNTIF(AA$23:AA44,AA44)-1</f>
        <v>23</v>
      </c>
      <c r="AB73" s="143">
        <f ca="1">RANK(AB44,AB$23:AB$48)+COUNTIF(AB$23:AB44,AB44)-1</f>
        <v>23</v>
      </c>
      <c r="AC73" s="143">
        <f ca="1">RANK(AC44,AC$23:AC$48)+COUNTIF(AC$23:AC44,AC44)-1</f>
        <v>23</v>
      </c>
      <c r="AD73" s="143">
        <f ca="1">RANK(AD44,AD$23:AD$48)+COUNTIF(AD$23:AD44,AD44)-1</f>
        <v>23</v>
      </c>
      <c r="AE73" s="143">
        <f ca="1">RANK(AE44,AE$23:AE$48)+COUNTIF(AE$23:AE44,AE44)-1</f>
        <v>23</v>
      </c>
      <c r="AF73" s="143">
        <f ca="1">RANK(AF44,AF$23:AF$48)+COUNTIF(AF$23:AF44,AF44)-1</f>
        <v>23</v>
      </c>
      <c r="AG73" s="143">
        <f ca="1">RANK(AG44,AG$23:AG$48)+COUNTIF(AG$23:AG44,AG44)-1</f>
        <v>23</v>
      </c>
      <c r="AH73" s="143">
        <f ca="1">RANK(AH44,AH$23:AH$48)+COUNTIF(AH$23:AH44,AH44)-1</f>
        <v>23</v>
      </c>
      <c r="AI73" s="143">
        <f ca="1">RANK(AI44,AI$23:AI$48)+COUNTIF(AI$23:AI44,AI44)-1</f>
        <v>23</v>
      </c>
      <c r="AJ73" s="143">
        <f ca="1">RANK(AJ44,AJ$23:AJ$48)+COUNTIF(AJ$23:AJ44,AJ44)-1</f>
        <v>23</v>
      </c>
      <c r="AK73" s="143">
        <f ca="1">RANK(AK44,AK$23:AK$48)+COUNTIF(AK$23:AK44,AK44)-1</f>
        <v>23</v>
      </c>
    </row>
    <row r="74" spans="6:37" hidden="1" x14ac:dyDescent="0.25">
      <c r="F74" s="142" t="s">
        <v>195</v>
      </c>
      <c r="G74" s="143">
        <f ca="1">RANK(G45,G$23:G$48)+COUNTIF(G$23:G45,G45)-1</f>
        <v>24</v>
      </c>
      <c r="H74" s="143">
        <f ca="1">RANK(H45,H$23:H$48)+COUNTIF(H$23:H45,H45)-1</f>
        <v>24</v>
      </c>
      <c r="I74" s="143">
        <f ca="1">RANK(I45,I$23:I$48)+COUNTIF(I$23:I45,I45)-1</f>
        <v>24</v>
      </c>
      <c r="J74" s="143">
        <f ca="1">RANK(J45,J$23:J$48)+COUNTIF(J$23:J45,J45)-1</f>
        <v>24</v>
      </c>
      <c r="K74" s="143">
        <f ca="1">RANK(K45,K$23:K$48)+COUNTIF(K$23:K45,K45)-1</f>
        <v>24</v>
      </c>
      <c r="L74" s="143">
        <f ca="1">RANK(L45,L$23:L$48)+COUNTIF(L$23:L45,L45)-1</f>
        <v>24</v>
      </c>
      <c r="M74" s="143">
        <f ca="1">RANK(M45,M$23:M$48)+COUNTIF(M$23:M45,M45)-1</f>
        <v>24</v>
      </c>
      <c r="N74" s="143">
        <f ca="1">RANK(N45,N$23:N$48)+COUNTIF(N$23:N45,N45)-1</f>
        <v>24</v>
      </c>
      <c r="O74" s="143">
        <f ca="1">RANK(O45,O$23:O$48)+COUNTIF(O$23:O45,O45)-1</f>
        <v>24</v>
      </c>
      <c r="P74" s="143">
        <f ca="1">RANK(P45,P$23:P$48)+COUNTIF(P$23:P45,P45)-1</f>
        <v>24</v>
      </c>
      <c r="Q74" s="143">
        <f ca="1">RANK(Q45,Q$23:Q$48)+COUNTIF(Q$23:Q45,Q45)-1</f>
        <v>24</v>
      </c>
      <c r="R74" s="143">
        <f ca="1">RANK(R45,R$23:R$48)+COUNTIF(R$23:R45,R45)-1</f>
        <v>24</v>
      </c>
      <c r="S74" s="143">
        <f ca="1">RANK(S45,S$23:S$48)+COUNTIF(S$23:S45,S45)-1</f>
        <v>24</v>
      </c>
      <c r="T74" s="143">
        <f ca="1">RANK(T45,T$23:T$48)+COUNTIF(T$23:T45,T45)-1</f>
        <v>24</v>
      </c>
      <c r="U74" s="143">
        <f ca="1">RANK(U45,U$23:U$48)+COUNTIF(U$23:U45,U45)-1</f>
        <v>24</v>
      </c>
      <c r="V74" s="143">
        <f ca="1">RANK(V45,V$23:V$48)+COUNTIF(V$23:V45,V45)-1</f>
        <v>24</v>
      </c>
      <c r="W74" s="143">
        <f ca="1">RANK(W45,W$23:W$48)+COUNTIF(W$23:W45,W45)-1</f>
        <v>24</v>
      </c>
      <c r="X74" s="143">
        <f ca="1">RANK(X45,X$23:X$48)+COUNTIF(X$23:X45,X45)-1</f>
        <v>24</v>
      </c>
      <c r="Y74" s="143">
        <f ca="1">RANK(Y45,Y$23:Y$48)+COUNTIF(Y$23:Y45,Y45)-1</f>
        <v>24</v>
      </c>
      <c r="Z74" s="143">
        <f ca="1">RANK(Z45,Z$23:Z$48)+COUNTIF(Z$23:Z45,Z45)-1</f>
        <v>24</v>
      </c>
      <c r="AA74" s="143">
        <f ca="1">RANK(AA45,AA$23:AA$48)+COUNTIF(AA$23:AA45,AA45)-1</f>
        <v>24</v>
      </c>
      <c r="AB74" s="143">
        <f ca="1">RANK(AB45,AB$23:AB$48)+COUNTIF(AB$23:AB45,AB45)-1</f>
        <v>24</v>
      </c>
      <c r="AC74" s="143">
        <f ca="1">RANK(AC45,AC$23:AC$48)+COUNTIF(AC$23:AC45,AC45)-1</f>
        <v>24</v>
      </c>
      <c r="AD74" s="143">
        <f ca="1">RANK(AD45,AD$23:AD$48)+COUNTIF(AD$23:AD45,AD45)-1</f>
        <v>24</v>
      </c>
      <c r="AE74" s="143">
        <f ca="1">RANK(AE45,AE$23:AE$48)+COUNTIF(AE$23:AE45,AE45)-1</f>
        <v>24</v>
      </c>
      <c r="AF74" s="143">
        <f ca="1">RANK(AF45,AF$23:AF$48)+COUNTIF(AF$23:AF45,AF45)-1</f>
        <v>24</v>
      </c>
      <c r="AG74" s="143">
        <f ca="1">RANK(AG45,AG$23:AG$48)+COUNTIF(AG$23:AG45,AG45)-1</f>
        <v>24</v>
      </c>
      <c r="AH74" s="143">
        <f ca="1">RANK(AH45,AH$23:AH$48)+COUNTIF(AH$23:AH45,AH45)-1</f>
        <v>24</v>
      </c>
      <c r="AI74" s="143">
        <f ca="1">RANK(AI45,AI$23:AI$48)+COUNTIF(AI$23:AI45,AI45)-1</f>
        <v>24</v>
      </c>
      <c r="AJ74" s="143">
        <f ca="1">RANK(AJ45,AJ$23:AJ$48)+COUNTIF(AJ$23:AJ45,AJ45)-1</f>
        <v>24</v>
      </c>
      <c r="AK74" s="143">
        <f ca="1">RANK(AK45,AK$23:AK$48)+COUNTIF(AK$23:AK45,AK45)-1</f>
        <v>24</v>
      </c>
    </row>
    <row r="75" spans="6:37" hidden="1" x14ac:dyDescent="0.25">
      <c r="F75" s="142" t="s">
        <v>196</v>
      </c>
      <c r="G75" s="143">
        <f ca="1">RANK(G46,G$23:G$48)+COUNTIF(G$23:G46,G46)-1</f>
        <v>25</v>
      </c>
      <c r="H75" s="143">
        <f ca="1">RANK(H46,H$23:H$48)+COUNTIF(H$23:H46,H46)-1</f>
        <v>25</v>
      </c>
      <c r="I75" s="143">
        <f ca="1">RANK(I46,I$23:I$48)+COUNTIF(I$23:I46,I46)-1</f>
        <v>25</v>
      </c>
      <c r="J75" s="143">
        <f ca="1">RANK(J46,J$23:J$48)+COUNTIF(J$23:J46,J46)-1</f>
        <v>25</v>
      </c>
      <c r="K75" s="143">
        <f ca="1">RANK(K46,K$23:K$48)+COUNTIF(K$23:K46,K46)-1</f>
        <v>25</v>
      </c>
      <c r="L75" s="143">
        <f ca="1">RANK(L46,L$23:L$48)+COUNTIF(L$23:L46,L46)-1</f>
        <v>25</v>
      </c>
      <c r="M75" s="143">
        <f ca="1">RANK(M46,M$23:M$48)+COUNTIF(M$23:M46,M46)-1</f>
        <v>25</v>
      </c>
      <c r="N75" s="143">
        <f ca="1">RANK(N46,N$23:N$48)+COUNTIF(N$23:N46,N46)-1</f>
        <v>25</v>
      </c>
      <c r="O75" s="143">
        <f ca="1">RANK(O46,O$23:O$48)+COUNTIF(O$23:O46,O46)-1</f>
        <v>25</v>
      </c>
      <c r="P75" s="143">
        <f ca="1">RANK(P46,P$23:P$48)+COUNTIF(P$23:P46,P46)-1</f>
        <v>25</v>
      </c>
      <c r="Q75" s="143">
        <f ca="1">RANK(Q46,Q$23:Q$48)+COUNTIF(Q$23:Q46,Q46)-1</f>
        <v>25</v>
      </c>
      <c r="R75" s="143">
        <f ca="1">RANK(R46,R$23:R$48)+COUNTIF(R$23:R46,R46)-1</f>
        <v>25</v>
      </c>
      <c r="S75" s="143">
        <f ca="1">RANK(S46,S$23:S$48)+COUNTIF(S$23:S46,S46)-1</f>
        <v>25</v>
      </c>
      <c r="T75" s="143">
        <f ca="1">RANK(T46,T$23:T$48)+COUNTIF(T$23:T46,T46)-1</f>
        <v>25</v>
      </c>
      <c r="U75" s="143">
        <f ca="1">RANK(U46,U$23:U$48)+COUNTIF(U$23:U46,U46)-1</f>
        <v>25</v>
      </c>
      <c r="V75" s="143">
        <f ca="1">RANK(V46,V$23:V$48)+COUNTIF(V$23:V46,V46)-1</f>
        <v>25</v>
      </c>
      <c r="W75" s="143">
        <f ca="1">RANK(W46,W$23:W$48)+COUNTIF(W$23:W46,W46)-1</f>
        <v>25</v>
      </c>
      <c r="X75" s="143">
        <f ca="1">RANK(X46,X$23:X$48)+COUNTIF(X$23:X46,X46)-1</f>
        <v>25</v>
      </c>
      <c r="Y75" s="143">
        <f ca="1">RANK(Y46,Y$23:Y$48)+COUNTIF(Y$23:Y46,Y46)-1</f>
        <v>25</v>
      </c>
      <c r="Z75" s="143">
        <f ca="1">RANK(Z46,Z$23:Z$48)+COUNTIF(Z$23:Z46,Z46)-1</f>
        <v>25</v>
      </c>
      <c r="AA75" s="143">
        <f ca="1">RANK(AA46,AA$23:AA$48)+COUNTIF(AA$23:AA46,AA46)-1</f>
        <v>25</v>
      </c>
      <c r="AB75" s="143">
        <f ca="1">RANK(AB46,AB$23:AB$48)+COUNTIF(AB$23:AB46,AB46)-1</f>
        <v>25</v>
      </c>
      <c r="AC75" s="143">
        <f ca="1">RANK(AC46,AC$23:AC$48)+COUNTIF(AC$23:AC46,AC46)-1</f>
        <v>25</v>
      </c>
      <c r="AD75" s="143">
        <f ca="1">RANK(AD46,AD$23:AD$48)+COUNTIF(AD$23:AD46,AD46)-1</f>
        <v>25</v>
      </c>
      <c r="AE75" s="143">
        <f ca="1">RANK(AE46,AE$23:AE$48)+COUNTIF(AE$23:AE46,AE46)-1</f>
        <v>25</v>
      </c>
      <c r="AF75" s="143">
        <f ca="1">RANK(AF46,AF$23:AF$48)+COUNTIF(AF$23:AF46,AF46)-1</f>
        <v>25</v>
      </c>
      <c r="AG75" s="143">
        <f ca="1">RANK(AG46,AG$23:AG$48)+COUNTIF(AG$23:AG46,AG46)-1</f>
        <v>25</v>
      </c>
      <c r="AH75" s="143">
        <f ca="1">RANK(AH46,AH$23:AH$48)+COUNTIF(AH$23:AH46,AH46)-1</f>
        <v>25</v>
      </c>
      <c r="AI75" s="143">
        <f ca="1">RANK(AI46,AI$23:AI$48)+COUNTIF(AI$23:AI46,AI46)-1</f>
        <v>25</v>
      </c>
      <c r="AJ75" s="143">
        <f ca="1">RANK(AJ46,AJ$23:AJ$48)+COUNTIF(AJ$23:AJ46,AJ46)-1</f>
        <v>25</v>
      </c>
      <c r="AK75" s="143">
        <f ca="1">RANK(AK46,AK$23:AK$48)+COUNTIF(AK$23:AK46,AK46)-1</f>
        <v>25</v>
      </c>
    </row>
    <row r="76" spans="6:37" hidden="1" x14ac:dyDescent="0.25">
      <c r="F76" s="142" t="s">
        <v>197</v>
      </c>
      <c r="G76" s="143">
        <f ca="1">RANK(G47,G$23:G$48)+COUNTIF(G$23:G47,G47)-1</f>
        <v>26</v>
      </c>
      <c r="H76" s="143">
        <f ca="1">RANK(H47,H$23:H$48)+COUNTIF(H$23:H47,H47)-1</f>
        <v>26</v>
      </c>
      <c r="I76" s="143">
        <f ca="1">RANK(I47,I$23:I$48)+COUNTIF(I$23:I47,I47)-1</f>
        <v>26</v>
      </c>
      <c r="J76" s="143">
        <f ca="1">RANK(J47,J$23:J$48)+COUNTIF(J$23:J47,J47)-1</f>
        <v>26</v>
      </c>
      <c r="K76" s="143">
        <f ca="1">RANK(K47,K$23:K$48)+COUNTIF(K$23:K47,K47)-1</f>
        <v>26</v>
      </c>
      <c r="L76" s="143">
        <f ca="1">RANK(L47,L$23:L$48)+COUNTIF(L$23:L47,L47)-1</f>
        <v>26</v>
      </c>
      <c r="M76" s="143">
        <f ca="1">RANK(M47,M$23:M$48)+COUNTIF(M$23:M47,M47)-1</f>
        <v>26</v>
      </c>
      <c r="N76" s="143">
        <f ca="1">RANK(N47,N$23:N$48)+COUNTIF(N$23:N47,N47)-1</f>
        <v>26</v>
      </c>
      <c r="O76" s="143">
        <f ca="1">RANK(O47,O$23:O$48)+COUNTIF(O$23:O47,O47)-1</f>
        <v>26</v>
      </c>
      <c r="P76" s="143">
        <f ca="1">RANK(P47,P$23:P$48)+COUNTIF(P$23:P47,P47)-1</f>
        <v>26</v>
      </c>
      <c r="Q76" s="143">
        <f ca="1">RANK(Q47,Q$23:Q$48)+COUNTIF(Q$23:Q47,Q47)-1</f>
        <v>26</v>
      </c>
      <c r="R76" s="143">
        <f ca="1">RANK(R47,R$23:R$48)+COUNTIF(R$23:R47,R47)-1</f>
        <v>26</v>
      </c>
      <c r="S76" s="143">
        <f ca="1">RANK(S47,S$23:S$48)+COUNTIF(S$23:S47,S47)-1</f>
        <v>26</v>
      </c>
      <c r="T76" s="143">
        <f ca="1">RANK(T47,T$23:T$48)+COUNTIF(T$23:T47,T47)-1</f>
        <v>26</v>
      </c>
      <c r="U76" s="143">
        <f ca="1">RANK(U47,U$23:U$48)+COUNTIF(U$23:U47,U47)-1</f>
        <v>26</v>
      </c>
      <c r="V76" s="143">
        <f ca="1">RANK(V47,V$23:V$48)+COUNTIF(V$23:V47,V47)-1</f>
        <v>26</v>
      </c>
      <c r="W76" s="143">
        <f ca="1">RANK(W47,W$23:W$48)+COUNTIF(W$23:W47,W47)-1</f>
        <v>26</v>
      </c>
      <c r="X76" s="143">
        <f ca="1">RANK(X47,X$23:X$48)+COUNTIF(X$23:X47,X47)-1</f>
        <v>26</v>
      </c>
      <c r="Y76" s="143">
        <f ca="1">RANK(Y47,Y$23:Y$48)+COUNTIF(Y$23:Y47,Y47)-1</f>
        <v>26</v>
      </c>
      <c r="Z76" s="143">
        <f ca="1">RANK(Z47,Z$23:Z$48)+COUNTIF(Z$23:Z47,Z47)-1</f>
        <v>26</v>
      </c>
      <c r="AA76" s="143">
        <f ca="1">RANK(AA47,AA$23:AA$48)+COUNTIF(AA$23:AA47,AA47)-1</f>
        <v>26</v>
      </c>
      <c r="AB76" s="143">
        <f ca="1">RANK(AB47,AB$23:AB$48)+COUNTIF(AB$23:AB47,AB47)-1</f>
        <v>26</v>
      </c>
      <c r="AC76" s="143">
        <f ca="1">RANK(AC47,AC$23:AC$48)+COUNTIF(AC$23:AC47,AC47)-1</f>
        <v>26</v>
      </c>
      <c r="AD76" s="143">
        <f ca="1">RANK(AD47,AD$23:AD$48)+COUNTIF(AD$23:AD47,AD47)-1</f>
        <v>26</v>
      </c>
      <c r="AE76" s="143">
        <f ca="1">RANK(AE47,AE$23:AE$48)+COUNTIF(AE$23:AE47,AE47)-1</f>
        <v>26</v>
      </c>
      <c r="AF76" s="143">
        <f ca="1">RANK(AF47,AF$23:AF$48)+COUNTIF(AF$23:AF47,AF47)-1</f>
        <v>26</v>
      </c>
      <c r="AG76" s="143">
        <f ca="1">RANK(AG47,AG$23:AG$48)+COUNTIF(AG$23:AG47,AG47)-1</f>
        <v>26</v>
      </c>
      <c r="AH76" s="143">
        <f ca="1">RANK(AH47,AH$23:AH$48)+COUNTIF(AH$23:AH47,AH47)-1</f>
        <v>26</v>
      </c>
      <c r="AI76" s="143">
        <f ca="1">RANK(AI47,AI$23:AI$48)+COUNTIF(AI$23:AI47,AI47)-1</f>
        <v>26</v>
      </c>
      <c r="AJ76" s="143">
        <f ca="1">RANK(AJ47,AJ$23:AJ$48)+COUNTIF(AJ$23:AJ47,AJ47)-1</f>
        <v>26</v>
      </c>
      <c r="AK76" s="143">
        <f ca="1">RANK(AK47,AK$23:AK$48)+COUNTIF(AK$23:AK47,AK47)-1</f>
        <v>26</v>
      </c>
    </row>
    <row r="77" spans="6:37" hidden="1" x14ac:dyDescent="0.25">
      <c r="F77" s="143" t="s">
        <v>198</v>
      </c>
      <c r="G77" s="143">
        <f ca="1">RANK(G48,G$23:G$48)+COUNTIF(G$23:G48,G48)-1</f>
        <v>1</v>
      </c>
      <c r="H77" s="143">
        <f ca="1">RANK(H48,H$23:H$48)+COUNTIF(H$23:H48,H48)-1</f>
        <v>1</v>
      </c>
      <c r="I77" s="143">
        <f ca="1">RANK(I48,I$23:I$48)+COUNTIF(I$23:I48,I48)-1</f>
        <v>1</v>
      </c>
      <c r="J77" s="143">
        <f ca="1">RANK(J48,J$23:J$48)+COUNTIF(J$23:J48,J48)-1</f>
        <v>1</v>
      </c>
      <c r="K77" s="143">
        <f ca="1">RANK(K48,K$23:K$48)+COUNTIF(K$23:K48,K48)-1</f>
        <v>1</v>
      </c>
      <c r="L77" s="143">
        <f ca="1">RANK(L48,L$23:L$48)+COUNTIF(L$23:L48,L48)-1</f>
        <v>1</v>
      </c>
      <c r="M77" s="143">
        <f ca="1">RANK(M48,M$23:M$48)+COUNTIF(M$23:M48,M48)-1</f>
        <v>1</v>
      </c>
      <c r="N77" s="143">
        <f ca="1">RANK(N48,N$23:N$48)+COUNTIF(N$23:N48,N48)-1</f>
        <v>1</v>
      </c>
      <c r="O77" s="143">
        <f ca="1">RANK(O48,O$23:O$48)+COUNTIF(O$23:O48,O48)-1</f>
        <v>1</v>
      </c>
      <c r="P77" s="143">
        <f ca="1">RANK(P48,P$23:P$48)+COUNTIF(P$23:P48,P48)-1</f>
        <v>1</v>
      </c>
      <c r="Q77" s="143">
        <f ca="1">RANK(Q48,Q$23:Q$48)+COUNTIF(Q$23:Q48,Q48)-1</f>
        <v>1</v>
      </c>
      <c r="R77" s="143">
        <f ca="1">RANK(R48,R$23:R$48)+COUNTIF(R$23:R48,R48)-1</f>
        <v>1</v>
      </c>
      <c r="S77" s="143">
        <f ca="1">RANK(S48,S$23:S$48)+COUNTIF(S$23:S48,S48)-1</f>
        <v>1</v>
      </c>
      <c r="T77" s="143">
        <f ca="1">RANK(T48,T$23:T$48)+COUNTIF(T$23:T48,T48)-1</f>
        <v>1</v>
      </c>
      <c r="U77" s="143">
        <f ca="1">RANK(U48,U$23:U$48)+COUNTIF(U$23:U48,U48)-1</f>
        <v>1</v>
      </c>
      <c r="V77" s="143">
        <f ca="1">RANK(V48,V$23:V$48)+COUNTIF(V$23:V48,V48)-1</f>
        <v>1</v>
      </c>
      <c r="W77" s="143">
        <f ca="1">RANK(W48,W$23:W$48)+COUNTIF(W$23:W48,W48)-1</f>
        <v>1</v>
      </c>
      <c r="X77" s="143">
        <f ca="1">RANK(X48,X$23:X$48)+COUNTIF(X$23:X48,X48)-1</f>
        <v>1</v>
      </c>
      <c r="Y77" s="143">
        <f ca="1">RANK(Y48,Y$23:Y$48)+COUNTIF(Y$23:Y48,Y48)-1</f>
        <v>1</v>
      </c>
      <c r="Z77" s="143">
        <f ca="1">RANK(Z48,Z$23:Z$48)+COUNTIF(Z$23:Z48,Z48)-1</f>
        <v>1</v>
      </c>
      <c r="AA77" s="143">
        <f ca="1">RANK(AA48,AA$23:AA$48)+COUNTIF(AA$23:AA48,AA48)-1</f>
        <v>1</v>
      </c>
      <c r="AB77" s="143">
        <f ca="1">RANK(AB48,AB$23:AB$48)+COUNTIF(AB$23:AB48,AB48)-1</f>
        <v>1</v>
      </c>
      <c r="AC77" s="143">
        <f ca="1">RANK(AC48,AC$23:AC$48)+COUNTIF(AC$23:AC48,AC48)-1</f>
        <v>1</v>
      </c>
      <c r="AD77" s="143">
        <f ca="1">RANK(AD48,AD$23:AD$48)+COUNTIF(AD$23:AD48,AD48)-1</f>
        <v>1</v>
      </c>
      <c r="AE77" s="143">
        <f ca="1">RANK(AE48,AE$23:AE$48)+COUNTIF(AE$23:AE48,AE48)-1</f>
        <v>1</v>
      </c>
      <c r="AF77" s="143">
        <f ca="1">RANK(AF48,AF$23:AF$48)+COUNTIF(AF$23:AF48,AF48)-1</f>
        <v>1</v>
      </c>
      <c r="AG77" s="143">
        <f ca="1">RANK(AG48,AG$23:AG$48)+COUNTIF(AG$23:AG48,AG48)-1</f>
        <v>1</v>
      </c>
      <c r="AH77" s="143">
        <f ca="1">RANK(AH48,AH$23:AH$48)+COUNTIF(AH$23:AH48,AH48)-1</f>
        <v>1</v>
      </c>
      <c r="AI77" s="143">
        <f ca="1">RANK(AI48,AI$23:AI$48)+COUNTIF(AI$23:AI48,AI48)-1</f>
        <v>1</v>
      </c>
      <c r="AJ77" s="143">
        <f ca="1">RANK(AJ48,AJ$23:AJ$48)+COUNTIF(AJ$23:AJ48,AJ48)-1</f>
        <v>1</v>
      </c>
      <c r="AK77" s="143">
        <f ca="1">RANK(AK48,AK$23:AK$48)+COUNTIF(AK$23:AK48,AK48)-1</f>
        <v>1</v>
      </c>
    </row>
  </sheetData>
  <sheetProtection algorithmName="SHA-512" hashValue="NqmwLX2kmaxv2bICD+kzqtqNtVQMlbdA2rYHRNnjSHXHr1B7Xr7XyiEu3sEyXMW7pZ6NofRipQvnsh7m/4l/tQ==" saltValue="SUNeJ9PHw3PhyWrotT4hsQ==" spinCount="100000" sheet="1" objects="1" scenarios="1"/>
  <mergeCells count="6">
    <mergeCell ref="D6:D7"/>
    <mergeCell ref="C8:F10"/>
    <mergeCell ref="B3:F4"/>
    <mergeCell ref="D5:F5"/>
    <mergeCell ref="F6:F7"/>
    <mergeCell ref="E6:E7"/>
  </mergeCells>
  <conditionalFormatting sqref="B11:AK20">
    <cfRule type="expression" dxfId="5" priority="4">
      <formula>ISODD($B11)</formula>
    </cfRule>
  </conditionalFormatting>
  <conditionalFormatting sqref="D11:F20">
    <cfRule type="expression" dxfId="4" priority="5">
      <formula>AND(ISEVEN($B11),$C11="")</formula>
    </cfRule>
    <cfRule type="expression" dxfId="3" priority="6">
      <formula>AND(ISODD($B11),$C11="")</formula>
    </cfRule>
  </conditionalFormatting>
  <conditionalFormatting sqref="G8:AK10">
    <cfRule type="expression" dxfId="2" priority="2472">
      <formula>INDEX($F$52:$F$77,MATCH($B8,G$52:G$77,0),0)=G$7</formula>
    </cfRule>
  </conditionalFormatting>
  <conditionalFormatting sqref="G11:AK20">
    <cfRule type="expression" dxfId="1" priority="7">
      <formula>AND(G11&lt;&gt;"-",G11=G$7)</formula>
    </cfRule>
  </conditionalFormatting>
  <pageMargins left="0.2" right="0.2" top="0.25" bottom="0.25"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20"/>
  <sheetViews>
    <sheetView showGridLines="0" zoomScaleNormal="100" workbookViewId="0">
      <pane ySplit="7" topLeftCell="A8" activePane="bottomLeft" state="frozen"/>
      <selection activeCell="C9" sqref="C9"/>
      <selection pane="bottomLeft" activeCell="C20" sqref="C20"/>
    </sheetView>
  </sheetViews>
  <sheetFormatPr defaultColWidth="8.7109375" defaultRowHeight="15" x14ac:dyDescent="0.25"/>
  <cols>
    <col min="1" max="1" width="1.5703125" style="79" customWidth="1"/>
    <col min="2" max="2" width="3.5703125" style="17" customWidth="1"/>
    <col min="3" max="3" width="20.5703125" style="79" customWidth="1"/>
    <col min="4" max="13" width="9.140625" style="79" customWidth="1"/>
    <col min="14" max="14" width="1.5703125" style="79" customWidth="1"/>
    <col min="15" max="15" width="0.85546875" style="269" customWidth="1"/>
    <col min="16" max="16" width="1.5703125" style="79" customWidth="1"/>
    <col min="17" max="16384" width="8.7109375" style="79"/>
  </cols>
  <sheetData>
    <row r="1" spans="1:15" s="269" customFormat="1" ht="5.0999999999999996" customHeight="1" x14ac:dyDescent="0.25">
      <c r="A1" s="267"/>
      <c r="B1" s="268"/>
      <c r="C1" s="267"/>
      <c r="D1" s="267"/>
      <c r="E1" s="267"/>
      <c r="F1" s="267"/>
      <c r="G1" s="267"/>
      <c r="H1" s="267"/>
      <c r="I1" s="267"/>
      <c r="J1" s="267"/>
      <c r="K1" s="267"/>
      <c r="L1" s="267"/>
      <c r="M1" s="267"/>
    </row>
    <row r="2" spans="1:15" ht="5.0999999999999996" customHeight="1" x14ac:dyDescent="0.25">
      <c r="A2" s="78"/>
      <c r="B2" s="169"/>
      <c r="C2" s="78"/>
      <c r="D2" s="78"/>
      <c r="E2" s="78"/>
      <c r="F2" s="78"/>
      <c r="G2" s="78"/>
      <c r="H2" s="78"/>
      <c r="I2" s="78"/>
      <c r="J2" s="78"/>
      <c r="K2" s="78"/>
      <c r="L2" s="78"/>
      <c r="M2" s="78"/>
    </row>
    <row r="3" spans="1:15" ht="30" customHeight="1" x14ac:dyDescent="0.5">
      <c r="B3" s="80" t="s">
        <v>87</v>
      </c>
      <c r="C3" s="81"/>
      <c r="D3" s="81"/>
      <c r="E3" s="81"/>
      <c r="F3" s="81"/>
      <c r="G3" s="81"/>
      <c r="H3" s="81"/>
      <c r="I3" s="81"/>
      <c r="J3" s="81"/>
      <c r="K3" s="81"/>
      <c r="L3" s="81"/>
      <c r="M3" s="81"/>
    </row>
    <row r="4" spans="1:15" s="17" customFormat="1" ht="15" customHeight="1" x14ac:dyDescent="0.25">
      <c r="B4" s="469" t="s">
        <v>29</v>
      </c>
      <c r="C4" s="470" t="s">
        <v>79</v>
      </c>
      <c r="D4" s="468" t="s">
        <v>80</v>
      </c>
      <c r="E4" s="468" t="s">
        <v>81</v>
      </c>
      <c r="F4" s="468" t="s">
        <v>82</v>
      </c>
      <c r="G4" s="468" t="s">
        <v>208</v>
      </c>
      <c r="H4" s="468" t="s">
        <v>83</v>
      </c>
      <c r="I4" s="461" t="s">
        <v>47</v>
      </c>
      <c r="J4" s="462"/>
      <c r="K4" s="462" t="s">
        <v>48</v>
      </c>
      <c r="L4" s="462"/>
      <c r="M4" s="463"/>
      <c r="O4" s="221"/>
    </row>
    <row r="5" spans="1:15" s="17" customFormat="1" ht="15" customHeight="1" x14ac:dyDescent="0.25">
      <c r="B5" s="469"/>
      <c r="C5" s="470"/>
      <c r="D5" s="468"/>
      <c r="E5" s="468"/>
      <c r="F5" s="468"/>
      <c r="G5" s="468"/>
      <c r="H5" s="468"/>
      <c r="I5" s="457" t="s">
        <v>84</v>
      </c>
      <c r="J5" s="464" t="s">
        <v>85</v>
      </c>
      <c r="K5" s="459" t="str">
        <f>'Game Setup'!E15</f>
        <v>Tournament's Actual Results</v>
      </c>
      <c r="L5" s="459"/>
      <c r="M5" s="466"/>
      <c r="O5" s="221"/>
    </row>
    <row r="6" spans="1:15" s="17" customFormat="1" ht="15" customHeight="1" x14ac:dyDescent="0.25">
      <c r="B6" s="469"/>
      <c r="C6" s="470"/>
      <c r="D6" s="468"/>
      <c r="E6" s="468"/>
      <c r="F6" s="468"/>
      <c r="G6" s="468"/>
      <c r="H6" s="468"/>
      <c r="I6" s="457"/>
      <c r="J6" s="464"/>
      <c r="K6" s="459" t="s">
        <v>84</v>
      </c>
      <c r="L6" s="459" t="s">
        <v>86</v>
      </c>
      <c r="M6" s="466" t="s">
        <v>85</v>
      </c>
      <c r="O6" s="221"/>
    </row>
    <row r="7" spans="1:15" s="17" customFormat="1" ht="15" customHeight="1" x14ac:dyDescent="0.25">
      <c r="B7" s="469"/>
      <c r="C7" s="470"/>
      <c r="D7" s="468"/>
      <c r="E7" s="468"/>
      <c r="F7" s="468"/>
      <c r="G7" s="468"/>
      <c r="H7" s="468"/>
      <c r="I7" s="458"/>
      <c r="J7" s="465"/>
      <c r="K7" s="460"/>
      <c r="L7" s="460"/>
      <c r="M7" s="467"/>
      <c r="O7" s="221"/>
    </row>
    <row r="8" spans="1:15" ht="24.95" customHeight="1" x14ac:dyDescent="0.25">
      <c r="A8" s="147">
        <v>1</v>
      </c>
      <c r="B8" s="170" t="s">
        <v>158</v>
      </c>
      <c r="C8" s="171" t="str">
        <f ca="1">IFERROR(INDEX('Dummy Rank'!G$5:G$14,MATCH(Leaderboard!A8,'Dummy Rank'!F$5:F$14,0),0),"")</f>
        <v>Player 1</v>
      </c>
      <c r="D8" s="172">
        <f ca="1">IF($C8&lt;&gt;"",IFERROR(INDEX(Scoreboard!D$8:D$17,MATCH($C8,Scoreboard!$C$8:$C$17,0),0),""),"")</f>
        <v>0</v>
      </c>
      <c r="E8" s="172">
        <f ca="1">IF($C8&lt;&gt;"",IFERROR(INDEX(Scoreboard!E$8:E$17,MATCH($C8,Scoreboard!$C$8:$C$17,0),0),""),"")</f>
        <v>0</v>
      </c>
      <c r="F8" s="172">
        <f ca="1">IF($C8&lt;&gt;"",IFERROR(INDEX(Scoreboard!F$8:F$17,MATCH($C8,Scoreboard!$C$8:$C$17,0),0),""),"")</f>
        <v>0</v>
      </c>
      <c r="G8" s="172">
        <f ca="1">IF($C8&lt;&gt;"",IFERROR(INDEX(Scoreboard!G$8:G$17,MATCH($C8,Scoreboard!$C$8:$C$17,0),0),""),"")</f>
        <v>0</v>
      </c>
      <c r="H8" s="172">
        <f ca="1">IF($C8&lt;&gt;"",IFERROR(INDEX(Scoreboard!H$8:H$17,MATCH($C8,Scoreboard!$C$8:$C$17,0),0),""),"")</f>
        <v>0</v>
      </c>
      <c r="I8" s="172">
        <f ca="1">IF($C8&lt;&gt;"",IFERROR(INDEX(Scoreboard!I$8:I$17,MATCH($C8,Scoreboard!$C$8:$C$17,0),0),""),"")</f>
        <v>0</v>
      </c>
      <c r="J8" s="172">
        <f ca="1">IF($C8&lt;&gt;"",IFERROR(INDEX(Scoreboard!J$8:J$17,MATCH($C8,Scoreboard!$C$8:$C$17,0),0),""),"")</f>
        <v>0</v>
      </c>
      <c r="K8" s="172">
        <f ca="1">IF($C8&lt;&gt;"",IFERROR(INDEX(Scoreboard!K$8:K$17,MATCH($C8,Scoreboard!$C$8:$C$17,0),0),""),"")</f>
        <v>0</v>
      </c>
      <c r="L8" s="172">
        <f ca="1">IF($C8&lt;&gt;"",IFERROR(INDEX(Scoreboard!L$8:L$17,MATCH($C8,Scoreboard!$C$8:$C$17,0),0),""),"")</f>
        <v>0</v>
      </c>
      <c r="M8" s="172">
        <f ca="1">IF($C8&lt;&gt;"",IFERROR(INDEX(Scoreboard!M$8:M$17,MATCH($C8,Scoreboard!$C$8:$C$17,0),0),""),"")</f>
        <v>0</v>
      </c>
    </row>
    <row r="9" spans="1:15" ht="20.100000000000001" customHeight="1" x14ac:dyDescent="0.25">
      <c r="A9" s="147">
        <v>2</v>
      </c>
      <c r="B9" s="173" t="s">
        <v>159</v>
      </c>
      <c r="C9" s="174" t="str">
        <f ca="1">IFERROR(INDEX('Dummy Rank'!G$5:G$14,MATCH(Leaderboard!A9,'Dummy Rank'!F$5:F$14,0),0),"")</f>
        <v>Player 2</v>
      </c>
      <c r="D9" s="175">
        <f ca="1">IF($C9&lt;&gt;"",IFERROR(INDEX(Scoreboard!D$8:D$17,MATCH($C9,Scoreboard!$C$8:$C$17,0),0),""),"")</f>
        <v>0</v>
      </c>
      <c r="E9" s="175">
        <f ca="1">IF($C9&lt;&gt;"",IFERROR(INDEX(Scoreboard!E$8:E$17,MATCH($C9,Scoreboard!$C$8:$C$17,0),0),""),"")</f>
        <v>0</v>
      </c>
      <c r="F9" s="175">
        <f ca="1">IF($C9&lt;&gt;"",IFERROR(INDEX(Scoreboard!F$8:F$17,MATCH($C9,Scoreboard!$C$8:$C$17,0),0),""),"")</f>
        <v>0</v>
      </c>
      <c r="G9" s="175">
        <f ca="1">IF($C9&lt;&gt;"",IFERROR(INDEX(Scoreboard!G$8:G$17,MATCH($C9,Scoreboard!$C$8:$C$17,0),0),""),"")</f>
        <v>0</v>
      </c>
      <c r="H9" s="175">
        <f ca="1">IF($C9&lt;&gt;"",IFERROR(INDEX(Scoreboard!H$8:H$17,MATCH($C9,Scoreboard!$C$8:$C$17,0),0),""),"")</f>
        <v>0</v>
      </c>
      <c r="I9" s="175">
        <f ca="1">IF($C9&lt;&gt;"",IFERROR(INDEX(Scoreboard!I$8:I$17,MATCH($C9,Scoreboard!$C$8:$C$17,0),0),""),"")</f>
        <v>0</v>
      </c>
      <c r="J9" s="175">
        <f ca="1">IF($C9&lt;&gt;"",IFERROR(INDEX(Scoreboard!J$8:J$17,MATCH($C9,Scoreboard!$C$8:$C$17,0),0),""),"")</f>
        <v>0</v>
      </c>
      <c r="K9" s="175">
        <f ca="1">IF($C9&lt;&gt;"",IFERROR(INDEX(Scoreboard!K$8:K$17,MATCH($C9,Scoreboard!$C$8:$C$17,0),0),""),"")</f>
        <v>0</v>
      </c>
      <c r="L9" s="175">
        <f ca="1">IF($C9&lt;&gt;"",IFERROR(INDEX(Scoreboard!L$8:L$17,MATCH($C9,Scoreboard!$C$8:$C$17,0),0),""),"")</f>
        <v>0</v>
      </c>
      <c r="M9" s="175">
        <f ca="1">IF($C9&lt;&gt;"",IFERROR(INDEX(Scoreboard!M$8:M$17,MATCH($C9,Scoreboard!$C$8:$C$17,0),0),""),"")</f>
        <v>0</v>
      </c>
    </row>
    <row r="10" spans="1:15" ht="20.100000000000001" customHeight="1" thickBot="1" x14ac:dyDescent="0.3">
      <c r="A10" s="147">
        <v>3</v>
      </c>
      <c r="B10" s="176" t="s">
        <v>160</v>
      </c>
      <c r="C10" s="177" t="str">
        <f ca="1">IFERROR(INDEX('Dummy Rank'!G$5:G$14,MATCH(Leaderboard!A10,'Dummy Rank'!F$5:F$14,0),0),"")</f>
        <v>Player 3</v>
      </c>
      <c r="D10" s="178">
        <f ca="1">IF($C10&lt;&gt;"",IFERROR(INDEX(Scoreboard!D$8:D$17,MATCH($C10,Scoreboard!$C$8:$C$17,0),0),""),"")</f>
        <v>0</v>
      </c>
      <c r="E10" s="178">
        <f ca="1">IF($C10&lt;&gt;"",IFERROR(INDEX(Scoreboard!E$8:E$17,MATCH($C10,Scoreboard!$C$8:$C$17,0),0),""),"")</f>
        <v>0</v>
      </c>
      <c r="F10" s="178">
        <f ca="1">IF($C10&lt;&gt;"",IFERROR(INDEX(Scoreboard!F$8:F$17,MATCH($C10,Scoreboard!$C$8:$C$17,0),0),""),"")</f>
        <v>0</v>
      </c>
      <c r="G10" s="178">
        <f ca="1">IF($C10&lt;&gt;"",IFERROR(INDEX(Scoreboard!G$8:G$17,MATCH($C10,Scoreboard!$C$8:$C$17,0),0),""),"")</f>
        <v>0</v>
      </c>
      <c r="H10" s="178">
        <f ca="1">IF($C10&lt;&gt;"",IFERROR(INDEX(Scoreboard!H$8:H$17,MATCH($C10,Scoreboard!$C$8:$C$17,0),0),""),"")</f>
        <v>0</v>
      </c>
      <c r="I10" s="178">
        <f ca="1">IF($C10&lt;&gt;"",IFERROR(INDEX(Scoreboard!I$8:I$17,MATCH($C10,Scoreboard!$C$8:$C$17,0),0),""),"")</f>
        <v>0</v>
      </c>
      <c r="J10" s="178">
        <f ca="1">IF($C10&lt;&gt;"",IFERROR(INDEX(Scoreboard!J$8:J$17,MATCH($C10,Scoreboard!$C$8:$C$17,0),0),""),"")</f>
        <v>0</v>
      </c>
      <c r="K10" s="178">
        <f ca="1">IF($C10&lt;&gt;"",IFERROR(INDEX(Scoreboard!K$8:K$17,MATCH($C10,Scoreboard!$C$8:$C$17,0),0),""),"")</f>
        <v>0</v>
      </c>
      <c r="L10" s="178">
        <f ca="1">IF($C10&lt;&gt;"",IFERROR(INDEX(Scoreboard!L$8:L$17,MATCH($C10,Scoreboard!$C$8:$C$17,0),0),""),"")</f>
        <v>0</v>
      </c>
      <c r="M10" s="178">
        <f ca="1">IF($C10&lt;&gt;"",IFERROR(INDEX(Scoreboard!M$8:M$17,MATCH($C10,Scoreboard!$C$8:$C$17,0),0),""),"")</f>
        <v>0</v>
      </c>
    </row>
    <row r="11" spans="1:15" ht="15" customHeight="1" x14ac:dyDescent="0.25">
      <c r="B11" s="179">
        <v>4</v>
      </c>
      <c r="C11" s="180" t="str">
        <f ca="1">IFERROR(INDEX('Dummy Rank'!G$5:G$14,MATCH(Leaderboard!B11,'Dummy Rank'!F$5:F$14,0),0),"")</f>
        <v>Player 4</v>
      </c>
      <c r="D11" s="181">
        <f ca="1">IF($C11&lt;&gt;"",IFERROR(INDEX(Scoreboard!D$8:D$17,MATCH($C11,Scoreboard!$C$8:$C$17,0),0),""),"")</f>
        <v>0</v>
      </c>
      <c r="E11" s="181">
        <f ca="1">IF($C11&lt;&gt;"",IFERROR(INDEX(Scoreboard!E$8:E$17,MATCH($C11,Scoreboard!$C$8:$C$17,0),0),""),"")</f>
        <v>0</v>
      </c>
      <c r="F11" s="181">
        <f ca="1">IF($C11&lt;&gt;"",IFERROR(INDEX(Scoreboard!F$8:F$17,MATCH($C11,Scoreboard!$C$8:$C$17,0),0),""),"")</f>
        <v>0</v>
      </c>
      <c r="G11" s="181">
        <f ca="1">IF($C11&lt;&gt;"",IFERROR(INDEX(Scoreboard!G$8:G$17,MATCH($C11,Scoreboard!$C$8:$C$17,0),0),""),"")</f>
        <v>0</v>
      </c>
      <c r="H11" s="181">
        <f ca="1">IF($C11&lt;&gt;"",IFERROR(INDEX(Scoreboard!H$8:H$17,MATCH($C11,Scoreboard!$C$8:$C$17,0),0),""),"")</f>
        <v>0</v>
      </c>
      <c r="I11" s="181">
        <f ca="1">IF($C11&lt;&gt;"",IFERROR(INDEX(Scoreboard!I$8:I$17,MATCH($C11,Scoreboard!$C$8:$C$17,0),0),""),"")</f>
        <v>0</v>
      </c>
      <c r="J11" s="181">
        <f ca="1">IF($C11&lt;&gt;"",IFERROR(INDEX(Scoreboard!J$8:J$17,MATCH($C11,Scoreboard!$C$8:$C$17,0),0),""),"")</f>
        <v>0</v>
      </c>
      <c r="K11" s="181">
        <f ca="1">IF($C11&lt;&gt;"",IFERROR(INDEX(Scoreboard!K$8:K$17,MATCH($C11,Scoreboard!$C$8:$C$17,0),0),""),"")</f>
        <v>0</v>
      </c>
      <c r="L11" s="181">
        <f ca="1">IF($C11&lt;&gt;"",IFERROR(INDEX(Scoreboard!L$8:L$17,MATCH($C11,Scoreboard!$C$8:$C$17,0),0),""),"")</f>
        <v>0</v>
      </c>
      <c r="M11" s="181">
        <f ca="1">IF($C11&lt;&gt;"",IFERROR(INDEX(Scoreboard!M$8:M$17,MATCH($C11,Scoreboard!$C$8:$C$17,0),0),""),"")</f>
        <v>0</v>
      </c>
    </row>
    <row r="12" spans="1:15" ht="15" customHeight="1" x14ac:dyDescent="0.25">
      <c r="B12" s="182">
        <v>5</v>
      </c>
      <c r="C12" s="183" t="str">
        <f ca="1">IFERROR(INDEX('Dummy Rank'!G$5:G$14,MATCH(Leaderboard!B12,'Dummy Rank'!F$5:F$14,0),0),"")</f>
        <v>Player 5</v>
      </c>
      <c r="D12" s="184">
        <f ca="1">IF($C12&lt;&gt;"",IFERROR(INDEX(Scoreboard!D$8:D$17,MATCH($C12,Scoreboard!$C$8:$C$17,0),0),""),"")</f>
        <v>0</v>
      </c>
      <c r="E12" s="184">
        <f ca="1">IF($C12&lt;&gt;"",IFERROR(INDEX(Scoreboard!E$8:E$17,MATCH($C12,Scoreboard!$C$8:$C$17,0),0),""),"")</f>
        <v>0</v>
      </c>
      <c r="F12" s="184">
        <f ca="1">IF($C12&lt;&gt;"",IFERROR(INDEX(Scoreboard!F$8:F$17,MATCH($C12,Scoreboard!$C$8:$C$17,0),0),""),"")</f>
        <v>0</v>
      </c>
      <c r="G12" s="184">
        <f ca="1">IF($C12&lt;&gt;"",IFERROR(INDEX(Scoreboard!G$8:G$17,MATCH($C12,Scoreboard!$C$8:$C$17,0),0),""),"")</f>
        <v>0</v>
      </c>
      <c r="H12" s="184">
        <f ca="1">IF($C12&lt;&gt;"",IFERROR(INDEX(Scoreboard!H$8:H$17,MATCH($C12,Scoreboard!$C$8:$C$17,0),0),""),"")</f>
        <v>0</v>
      </c>
      <c r="I12" s="184">
        <f ca="1">IF($C12&lt;&gt;"",IFERROR(INDEX(Scoreboard!I$8:I$17,MATCH($C12,Scoreboard!$C$8:$C$17,0),0),""),"")</f>
        <v>0</v>
      </c>
      <c r="J12" s="184">
        <f ca="1">IF($C12&lt;&gt;"",IFERROR(INDEX(Scoreboard!J$8:J$17,MATCH($C12,Scoreboard!$C$8:$C$17,0),0),""),"")</f>
        <v>0</v>
      </c>
      <c r="K12" s="184">
        <f ca="1">IF($C12&lt;&gt;"",IFERROR(INDEX(Scoreboard!K$8:K$17,MATCH($C12,Scoreboard!$C$8:$C$17,0),0),""),"")</f>
        <v>0</v>
      </c>
      <c r="L12" s="184">
        <f ca="1">IF($C12&lt;&gt;"",IFERROR(INDEX(Scoreboard!L$8:L$17,MATCH($C12,Scoreboard!$C$8:$C$17,0),0),""),"")</f>
        <v>0</v>
      </c>
      <c r="M12" s="184">
        <f ca="1">IF($C12&lt;&gt;"",IFERROR(INDEX(Scoreboard!M$8:M$17,MATCH($C12,Scoreboard!$C$8:$C$17,0),0),""),"")</f>
        <v>0</v>
      </c>
    </row>
    <row r="13" spans="1:15" ht="15" customHeight="1" x14ac:dyDescent="0.25">
      <c r="B13" s="182">
        <v>6</v>
      </c>
      <c r="C13" s="183" t="str">
        <f ca="1">IFERROR(INDEX('Dummy Rank'!G$5:G$14,MATCH(Leaderboard!B13,'Dummy Rank'!F$5:F$14,0),0),"")</f>
        <v>Player 6</v>
      </c>
      <c r="D13" s="184">
        <f ca="1">IF($C13&lt;&gt;"",IFERROR(INDEX(Scoreboard!D$8:D$17,MATCH($C13,Scoreboard!$C$8:$C$17,0),0),""),"")</f>
        <v>0</v>
      </c>
      <c r="E13" s="184">
        <f ca="1">IF($C13&lt;&gt;"",IFERROR(INDEX(Scoreboard!E$8:E$17,MATCH($C13,Scoreboard!$C$8:$C$17,0),0),""),"")</f>
        <v>0</v>
      </c>
      <c r="F13" s="184">
        <f ca="1">IF($C13&lt;&gt;"",IFERROR(INDEX(Scoreboard!F$8:F$17,MATCH($C13,Scoreboard!$C$8:$C$17,0),0),""),"")</f>
        <v>0</v>
      </c>
      <c r="G13" s="184">
        <f ca="1">IF($C13&lt;&gt;"",IFERROR(INDEX(Scoreboard!G$8:G$17,MATCH($C13,Scoreboard!$C$8:$C$17,0),0),""),"")</f>
        <v>0</v>
      </c>
      <c r="H13" s="184">
        <f ca="1">IF($C13&lt;&gt;"",IFERROR(INDEX(Scoreboard!H$8:H$17,MATCH($C13,Scoreboard!$C$8:$C$17,0),0),""),"")</f>
        <v>0</v>
      </c>
      <c r="I13" s="184">
        <f ca="1">IF($C13&lt;&gt;"",IFERROR(INDEX(Scoreboard!I$8:I$17,MATCH($C13,Scoreboard!$C$8:$C$17,0),0),""),"")</f>
        <v>0</v>
      </c>
      <c r="J13" s="184">
        <f ca="1">IF($C13&lt;&gt;"",IFERROR(INDEX(Scoreboard!J$8:J$17,MATCH($C13,Scoreboard!$C$8:$C$17,0),0),""),"")</f>
        <v>0</v>
      </c>
      <c r="K13" s="184">
        <f ca="1">IF($C13&lt;&gt;"",IFERROR(INDEX(Scoreboard!K$8:K$17,MATCH($C13,Scoreboard!$C$8:$C$17,0),0),""),"")</f>
        <v>0</v>
      </c>
      <c r="L13" s="184">
        <f ca="1">IF($C13&lt;&gt;"",IFERROR(INDEX(Scoreboard!L$8:L$17,MATCH($C13,Scoreboard!$C$8:$C$17,0),0),""),"")</f>
        <v>0</v>
      </c>
      <c r="M13" s="184">
        <f ca="1">IF($C13&lt;&gt;"",IFERROR(INDEX(Scoreboard!M$8:M$17,MATCH($C13,Scoreboard!$C$8:$C$17,0),0),""),"")</f>
        <v>0</v>
      </c>
    </row>
    <row r="14" spans="1:15" ht="15" customHeight="1" x14ac:dyDescent="0.25">
      <c r="B14" s="182">
        <v>7</v>
      </c>
      <c r="C14" s="183" t="str">
        <f ca="1">IFERROR(INDEX('Dummy Rank'!G$5:G$14,MATCH(Leaderboard!B14,'Dummy Rank'!F$5:F$14,0),0),"")</f>
        <v>Player 7</v>
      </c>
      <c r="D14" s="184">
        <f ca="1">IF($C14&lt;&gt;"",IFERROR(INDEX(Scoreboard!D$8:D$17,MATCH($C14,Scoreboard!$C$8:$C$17,0),0),""),"")</f>
        <v>0</v>
      </c>
      <c r="E14" s="184">
        <f ca="1">IF($C14&lt;&gt;"",IFERROR(INDEX(Scoreboard!E$8:E$17,MATCH($C14,Scoreboard!$C$8:$C$17,0),0),""),"")</f>
        <v>0</v>
      </c>
      <c r="F14" s="184">
        <f ca="1">IF($C14&lt;&gt;"",IFERROR(INDEX(Scoreboard!F$8:F$17,MATCH($C14,Scoreboard!$C$8:$C$17,0),0),""),"")</f>
        <v>0</v>
      </c>
      <c r="G14" s="184">
        <f ca="1">IF($C14&lt;&gt;"",IFERROR(INDEX(Scoreboard!G$8:G$17,MATCH($C14,Scoreboard!$C$8:$C$17,0),0),""),"")</f>
        <v>0</v>
      </c>
      <c r="H14" s="184">
        <f ca="1">IF($C14&lt;&gt;"",IFERROR(INDEX(Scoreboard!H$8:H$17,MATCH($C14,Scoreboard!$C$8:$C$17,0),0),""),"")</f>
        <v>0</v>
      </c>
      <c r="I14" s="184">
        <f ca="1">IF($C14&lt;&gt;"",IFERROR(INDEX(Scoreboard!I$8:I$17,MATCH($C14,Scoreboard!$C$8:$C$17,0),0),""),"")</f>
        <v>0</v>
      </c>
      <c r="J14" s="184">
        <f ca="1">IF($C14&lt;&gt;"",IFERROR(INDEX(Scoreboard!J$8:J$17,MATCH($C14,Scoreboard!$C$8:$C$17,0),0),""),"")</f>
        <v>0</v>
      </c>
      <c r="K14" s="184">
        <f ca="1">IF($C14&lt;&gt;"",IFERROR(INDEX(Scoreboard!K$8:K$17,MATCH($C14,Scoreboard!$C$8:$C$17,0),0),""),"")</f>
        <v>0</v>
      </c>
      <c r="L14" s="184">
        <f ca="1">IF($C14&lt;&gt;"",IFERROR(INDEX(Scoreboard!L$8:L$17,MATCH($C14,Scoreboard!$C$8:$C$17,0),0),""),"")</f>
        <v>0</v>
      </c>
      <c r="M14" s="184">
        <f ca="1">IF($C14&lt;&gt;"",IFERROR(INDEX(Scoreboard!M$8:M$17,MATCH($C14,Scoreboard!$C$8:$C$17,0),0),""),"")</f>
        <v>0</v>
      </c>
    </row>
    <row r="15" spans="1:15" ht="15" customHeight="1" x14ac:dyDescent="0.25">
      <c r="B15" s="182">
        <v>8</v>
      </c>
      <c r="C15" s="183" t="str">
        <f ca="1">IFERROR(INDEX('Dummy Rank'!G$5:G$14,MATCH(Leaderboard!B15,'Dummy Rank'!F$5:F$14,0),0),"")</f>
        <v>Player 8</v>
      </c>
      <c r="D15" s="184">
        <f ca="1">IF($C15&lt;&gt;"",IFERROR(INDEX(Scoreboard!D$8:D$17,MATCH($C15,Scoreboard!$C$8:$C$17,0),0),""),"")</f>
        <v>0</v>
      </c>
      <c r="E15" s="184">
        <f ca="1">IF($C15&lt;&gt;"",IFERROR(INDEX(Scoreboard!E$8:E$17,MATCH($C15,Scoreboard!$C$8:$C$17,0),0),""),"")</f>
        <v>0</v>
      </c>
      <c r="F15" s="184">
        <f ca="1">IF($C15&lt;&gt;"",IFERROR(INDEX(Scoreboard!F$8:F$17,MATCH($C15,Scoreboard!$C$8:$C$17,0),0),""),"")</f>
        <v>0</v>
      </c>
      <c r="G15" s="184">
        <f ca="1">IF($C15&lt;&gt;"",IFERROR(INDEX(Scoreboard!G$8:G$17,MATCH($C15,Scoreboard!$C$8:$C$17,0),0),""),"")</f>
        <v>0</v>
      </c>
      <c r="H15" s="184">
        <f ca="1">IF($C15&lt;&gt;"",IFERROR(INDEX(Scoreboard!H$8:H$17,MATCH($C15,Scoreboard!$C$8:$C$17,0),0),""),"")</f>
        <v>0</v>
      </c>
      <c r="I15" s="184">
        <f ca="1">IF($C15&lt;&gt;"",IFERROR(INDEX(Scoreboard!I$8:I$17,MATCH($C15,Scoreboard!$C$8:$C$17,0),0),""),"")</f>
        <v>0</v>
      </c>
      <c r="J15" s="184">
        <f ca="1">IF($C15&lt;&gt;"",IFERROR(INDEX(Scoreboard!J$8:J$17,MATCH($C15,Scoreboard!$C$8:$C$17,0),0),""),"")</f>
        <v>0</v>
      </c>
      <c r="K15" s="184">
        <f ca="1">IF($C15&lt;&gt;"",IFERROR(INDEX(Scoreboard!K$8:K$17,MATCH($C15,Scoreboard!$C$8:$C$17,0),0),""),"")</f>
        <v>0</v>
      </c>
      <c r="L15" s="184">
        <f ca="1">IF($C15&lt;&gt;"",IFERROR(INDEX(Scoreboard!L$8:L$17,MATCH($C15,Scoreboard!$C$8:$C$17,0),0),""),"")</f>
        <v>0</v>
      </c>
      <c r="M15" s="184">
        <f ca="1">IF($C15&lt;&gt;"",IFERROR(INDEX(Scoreboard!M$8:M$17,MATCH($C15,Scoreboard!$C$8:$C$17,0),0),""),"")</f>
        <v>0</v>
      </c>
    </row>
    <row r="16" spans="1:15" ht="15" customHeight="1" x14ac:dyDescent="0.25">
      <c r="B16" s="182">
        <v>9</v>
      </c>
      <c r="C16" s="183" t="str">
        <f ca="1">IFERROR(INDEX('Dummy Rank'!G$5:G$14,MATCH(Leaderboard!B16,'Dummy Rank'!F$5:F$14,0),0),"")</f>
        <v>Player 9</v>
      </c>
      <c r="D16" s="184">
        <f ca="1">IF($C16&lt;&gt;"",IFERROR(INDEX(Scoreboard!D$8:D$17,MATCH($C16,Scoreboard!$C$8:$C$17,0),0),""),"")</f>
        <v>0</v>
      </c>
      <c r="E16" s="184">
        <f ca="1">IF($C16&lt;&gt;"",IFERROR(INDEX(Scoreboard!E$8:E$17,MATCH($C16,Scoreboard!$C$8:$C$17,0),0),""),"")</f>
        <v>0</v>
      </c>
      <c r="F16" s="184">
        <f ca="1">IF($C16&lt;&gt;"",IFERROR(INDEX(Scoreboard!F$8:F$17,MATCH($C16,Scoreboard!$C$8:$C$17,0),0),""),"")</f>
        <v>0</v>
      </c>
      <c r="G16" s="184">
        <f ca="1">IF($C16&lt;&gt;"",IFERROR(INDEX(Scoreboard!G$8:G$17,MATCH($C16,Scoreboard!$C$8:$C$17,0),0),""),"")</f>
        <v>0</v>
      </c>
      <c r="H16" s="184">
        <f ca="1">IF($C16&lt;&gt;"",IFERROR(INDEX(Scoreboard!H$8:H$17,MATCH($C16,Scoreboard!$C$8:$C$17,0),0),""),"")</f>
        <v>0</v>
      </c>
      <c r="I16" s="184">
        <f ca="1">IF($C16&lt;&gt;"",IFERROR(INDEX(Scoreboard!I$8:I$17,MATCH($C16,Scoreboard!$C$8:$C$17,0),0),""),"")</f>
        <v>0</v>
      </c>
      <c r="J16" s="184">
        <f ca="1">IF($C16&lt;&gt;"",IFERROR(INDEX(Scoreboard!J$8:J$17,MATCH($C16,Scoreboard!$C$8:$C$17,0),0),""),"")</f>
        <v>0</v>
      </c>
      <c r="K16" s="184">
        <f ca="1">IF($C16&lt;&gt;"",IFERROR(INDEX(Scoreboard!K$8:K$17,MATCH($C16,Scoreboard!$C$8:$C$17,0),0),""),"")</f>
        <v>0</v>
      </c>
      <c r="L16" s="184">
        <f ca="1">IF($C16&lt;&gt;"",IFERROR(INDEX(Scoreboard!L$8:L$17,MATCH($C16,Scoreboard!$C$8:$C$17,0),0),""),"")</f>
        <v>0</v>
      </c>
      <c r="M16" s="184">
        <f ca="1">IF($C16&lt;&gt;"",IFERROR(INDEX(Scoreboard!M$8:M$17,MATCH($C16,Scoreboard!$C$8:$C$17,0),0),""),"")</f>
        <v>0</v>
      </c>
    </row>
    <row r="17" spans="2:13" ht="15" customHeight="1" x14ac:dyDescent="0.25">
      <c r="B17" s="182">
        <v>10</v>
      </c>
      <c r="C17" s="183" t="str">
        <f ca="1">IFERROR(INDEX('Dummy Rank'!G$5:G$14,MATCH(Leaderboard!B17,'Dummy Rank'!F$5:F$14,0),0),"")</f>
        <v>Player 10</v>
      </c>
      <c r="D17" s="184">
        <f ca="1">IF($C17&lt;&gt;"",IFERROR(INDEX(Scoreboard!D$8:D$17,MATCH($C17,Scoreboard!$C$8:$C$17,0),0),""),"")</f>
        <v>0</v>
      </c>
      <c r="E17" s="184">
        <f ca="1">IF($C17&lt;&gt;"",IFERROR(INDEX(Scoreboard!E$8:E$17,MATCH($C17,Scoreboard!$C$8:$C$17,0),0),""),"")</f>
        <v>0</v>
      </c>
      <c r="F17" s="184">
        <f ca="1">IF($C17&lt;&gt;"",IFERROR(INDEX(Scoreboard!F$8:F$17,MATCH($C17,Scoreboard!$C$8:$C$17,0),0),""),"")</f>
        <v>0</v>
      </c>
      <c r="G17" s="184">
        <f ca="1">IF($C17&lt;&gt;"",IFERROR(INDEX(Scoreboard!G$8:G$17,MATCH($C17,Scoreboard!$C$8:$C$17,0),0),""),"")</f>
        <v>0</v>
      </c>
      <c r="H17" s="184">
        <f ca="1">IF($C17&lt;&gt;"",IFERROR(INDEX(Scoreboard!H$8:H$17,MATCH($C17,Scoreboard!$C$8:$C$17,0),0),""),"")</f>
        <v>0</v>
      </c>
      <c r="I17" s="184">
        <f ca="1">IF($C17&lt;&gt;"",IFERROR(INDEX(Scoreboard!I$8:I$17,MATCH($C17,Scoreboard!$C$8:$C$17,0),0),""),"")</f>
        <v>0</v>
      </c>
      <c r="J17" s="184">
        <f ca="1">IF($C17&lt;&gt;"",IFERROR(INDEX(Scoreboard!J$8:J$17,MATCH($C17,Scoreboard!$C$8:$C$17,0),0),""),"")</f>
        <v>0</v>
      </c>
      <c r="K17" s="184">
        <f ca="1">IF($C17&lt;&gt;"",IFERROR(INDEX(Scoreboard!K$8:K$17,MATCH($C17,Scoreboard!$C$8:$C$17,0),0),""),"")</f>
        <v>0</v>
      </c>
      <c r="L17" s="184">
        <f ca="1">IF($C17&lt;&gt;"",IFERROR(INDEX(Scoreboard!L$8:L$17,MATCH($C17,Scoreboard!$C$8:$C$17,0),0),""),"")</f>
        <v>0</v>
      </c>
      <c r="M17" s="184">
        <f ca="1">IF($C17&lt;&gt;"",IFERROR(INDEX(Scoreboard!M$8:M$17,MATCH($C17,Scoreboard!$C$8:$C$17,0),0),""),"")</f>
        <v>0</v>
      </c>
    </row>
    <row r="18" spans="2:13" ht="15.95" customHeight="1" x14ac:dyDescent="0.25">
      <c r="B18" s="79"/>
    </row>
    <row r="19" spans="2:13" ht="15.95" customHeight="1" x14ac:dyDescent="0.25">
      <c r="B19" s="131" t="s">
        <v>301</v>
      </c>
    </row>
    <row r="20" spans="2:13" ht="15.95" customHeight="1" x14ac:dyDescent="0.25"/>
  </sheetData>
  <sheetProtection algorithmName="SHA-512" hashValue="pDICRTTTX0CyzmJj3MzIePoGl3FmMyFuCETVir99efhZvRQQaHcO2OVOZlONeowLRDNLCvOVLeATRj/SsaZWUQ==" saltValue="uPOH5plK00YEdzA0WmJyEw==" spinCount="100000" sheet="1" objects="1" scenarios="1"/>
  <mergeCells count="15">
    <mergeCell ref="H4:H7"/>
    <mergeCell ref="B4:B7"/>
    <mergeCell ref="C4:C7"/>
    <mergeCell ref="D4:D7"/>
    <mergeCell ref="E4:E7"/>
    <mergeCell ref="F4:F7"/>
    <mergeCell ref="G4:G7"/>
    <mergeCell ref="I5:I7"/>
    <mergeCell ref="K6:K7"/>
    <mergeCell ref="L6:L7"/>
    <mergeCell ref="I4:J4"/>
    <mergeCell ref="K4:M4"/>
    <mergeCell ref="J5:J7"/>
    <mergeCell ref="K5:M5"/>
    <mergeCell ref="M6:M7"/>
  </mergeCells>
  <conditionalFormatting sqref="B8:M17">
    <cfRule type="expression" dxfId="0" priority="1">
      <formula>ISEVEN($B8)</formula>
    </cfRule>
  </conditionalFormatting>
  <pageMargins left="0.3" right="0.3" top="0.3" bottom="0.5" header="0.3" footer="0.3"/>
  <pageSetup scale="79" fitToHeight="0" orientation="landscape" r:id="rId1"/>
  <headerFooter>
    <oddFooter>&amp;R
&amp;"-,Italic"&amp;10(c) 2022 | journalSHEET.com</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18"/>
  <sheetViews>
    <sheetView showGridLines="0" workbookViewId="0">
      <pane ySplit="5" topLeftCell="A6" activePane="bottomLeft" state="frozen"/>
      <selection activeCell="C9" sqref="C9"/>
      <selection pane="bottomLeft" activeCell="R6" sqref="R6"/>
    </sheetView>
  </sheetViews>
  <sheetFormatPr defaultColWidth="8.7109375" defaultRowHeight="15" x14ac:dyDescent="0.25"/>
  <cols>
    <col min="1" max="1" width="1.5703125" style="2" customWidth="1"/>
    <col min="2" max="2" width="4.5703125" style="2" customWidth="1"/>
    <col min="3" max="3" width="30.5703125" style="2" customWidth="1"/>
    <col min="4" max="4" width="1.5703125" style="2" customWidth="1"/>
    <col min="5" max="5" width="4.140625" style="2" customWidth="1"/>
    <col min="6" max="6" width="30.5703125" style="2" customWidth="1"/>
    <col min="7" max="7" width="1.5703125" style="2" customWidth="1"/>
    <col min="8" max="8" width="0.85546875" style="277" customWidth="1"/>
    <col min="9" max="9" width="1.5703125" style="2" customWidth="1"/>
    <col min="10" max="10" width="2.5703125" style="101" customWidth="1"/>
    <col min="11" max="14" width="8.7109375" style="2" customWidth="1"/>
    <col min="15" max="15" width="2" style="2" customWidth="1"/>
    <col min="16" max="18" width="8.7109375" style="2" customWidth="1"/>
    <col min="19" max="19" width="3.85546875" style="2" customWidth="1"/>
    <col min="20" max="16384" width="8.7109375" style="2"/>
  </cols>
  <sheetData>
    <row r="1" spans="2:18" s="277" customFormat="1" ht="5.0999999999999996" customHeight="1" x14ac:dyDescent="0.25">
      <c r="J1" s="293"/>
    </row>
    <row r="2" spans="2:18" ht="5.0999999999999996" customHeight="1" x14ac:dyDescent="0.25"/>
    <row r="3" spans="2:18" ht="30" customHeight="1" x14ac:dyDescent="0.25">
      <c r="B3" s="82" t="s">
        <v>157</v>
      </c>
    </row>
    <row r="4" spans="2:18" ht="15" customHeight="1" x14ac:dyDescent="0.25">
      <c r="B4" s="471" t="s">
        <v>88</v>
      </c>
      <c r="C4" s="471"/>
      <c r="D4" s="3"/>
      <c r="E4" s="471" t="s">
        <v>89</v>
      </c>
      <c r="F4" s="471"/>
      <c r="O4" s="83"/>
      <c r="P4" s="83"/>
      <c r="Q4" s="83"/>
      <c r="R4" s="83"/>
    </row>
    <row r="5" spans="2:18" ht="15" customHeight="1" x14ac:dyDescent="0.25">
      <c r="B5" s="294"/>
      <c r="C5" s="294" t="s">
        <v>90</v>
      </c>
      <c r="E5" s="294"/>
      <c r="F5" s="294" t="s">
        <v>90</v>
      </c>
      <c r="O5" s="83"/>
      <c r="P5" s="83"/>
      <c r="Q5" s="83"/>
      <c r="R5" s="83"/>
    </row>
    <row r="6" spans="2:18" ht="15" customHeight="1" x14ac:dyDescent="0.25">
      <c r="B6" s="84">
        <v>1</v>
      </c>
      <c r="C6" s="20"/>
      <c r="E6" s="84">
        <v>1</v>
      </c>
      <c r="F6" s="20"/>
      <c r="J6" s="102" t="s">
        <v>61</v>
      </c>
      <c r="K6" s="472" t="s">
        <v>91</v>
      </c>
      <c r="L6" s="472"/>
      <c r="M6" s="472"/>
      <c r="N6" s="472"/>
      <c r="O6" s="83"/>
      <c r="P6" s="83"/>
      <c r="Q6" s="83"/>
      <c r="R6" s="83"/>
    </row>
    <row r="7" spans="2:18" ht="15" customHeight="1" x14ac:dyDescent="0.25">
      <c r="B7" s="84">
        <v>2</v>
      </c>
      <c r="C7" s="20"/>
      <c r="E7" s="84">
        <v>2</v>
      </c>
      <c r="F7" s="20"/>
      <c r="K7" s="472"/>
      <c r="L7" s="472"/>
      <c r="M7" s="472"/>
      <c r="N7" s="472"/>
      <c r="O7" s="83"/>
      <c r="P7" s="83"/>
      <c r="Q7" s="83"/>
      <c r="R7" s="83"/>
    </row>
    <row r="8" spans="2:18" ht="15" customHeight="1" x14ac:dyDescent="0.25">
      <c r="B8" s="84">
        <v>3</v>
      </c>
      <c r="C8" s="20"/>
      <c r="E8" s="84">
        <v>3</v>
      </c>
      <c r="F8" s="20"/>
      <c r="K8" s="472"/>
      <c r="L8" s="472"/>
      <c r="M8" s="472"/>
      <c r="N8" s="472"/>
      <c r="O8" s="83"/>
      <c r="P8" s="83"/>
      <c r="Q8" s="83"/>
      <c r="R8" s="83"/>
    </row>
    <row r="9" spans="2:18" ht="15" customHeight="1" x14ac:dyDescent="0.25">
      <c r="B9" s="84">
        <v>4</v>
      </c>
      <c r="C9" s="20"/>
      <c r="E9" s="84">
        <v>4</v>
      </c>
      <c r="F9" s="20"/>
      <c r="J9" s="102"/>
      <c r="K9" s="472"/>
      <c r="L9" s="472"/>
      <c r="M9" s="472"/>
      <c r="N9" s="472"/>
      <c r="O9" s="83"/>
      <c r="P9" s="83"/>
      <c r="Q9" s="83"/>
      <c r="R9" s="83"/>
    </row>
    <row r="10" spans="2:18" ht="15" customHeight="1" x14ac:dyDescent="0.25">
      <c r="B10" s="84">
        <v>5</v>
      </c>
      <c r="C10" s="20"/>
      <c r="E10" s="84">
        <v>5</v>
      </c>
      <c r="F10" s="20"/>
      <c r="K10" s="472"/>
      <c r="L10" s="472"/>
      <c r="M10" s="472"/>
      <c r="N10" s="472"/>
      <c r="O10" s="83"/>
      <c r="P10" s="83"/>
      <c r="Q10" s="83"/>
      <c r="R10" s="83"/>
    </row>
    <row r="11" spans="2:18" ht="15" customHeight="1" x14ac:dyDescent="0.25">
      <c r="B11" s="84">
        <v>6</v>
      </c>
      <c r="C11" s="20"/>
      <c r="E11" s="84">
        <v>6</v>
      </c>
      <c r="F11" s="20"/>
      <c r="K11" s="472"/>
      <c r="L11" s="472"/>
      <c r="M11" s="472"/>
      <c r="N11" s="472"/>
      <c r="O11" s="83"/>
      <c r="P11" s="83"/>
      <c r="Q11" s="83"/>
      <c r="R11" s="83"/>
    </row>
    <row r="12" spans="2:18" ht="15" customHeight="1" x14ac:dyDescent="0.25">
      <c r="B12" s="84">
        <v>7</v>
      </c>
      <c r="C12" s="20"/>
      <c r="E12" s="84">
        <v>7</v>
      </c>
      <c r="F12" s="20"/>
      <c r="K12" s="472"/>
      <c r="L12" s="472"/>
      <c r="M12" s="472"/>
      <c r="N12" s="472"/>
    </row>
    <row r="13" spans="2:18" ht="15" customHeight="1" x14ac:dyDescent="0.25">
      <c r="B13" s="84">
        <v>8</v>
      </c>
      <c r="C13" s="20"/>
      <c r="E13" s="84">
        <v>8</v>
      </c>
      <c r="F13" s="20"/>
      <c r="K13" s="472"/>
      <c r="L13" s="472"/>
      <c r="M13" s="472"/>
      <c r="N13" s="472"/>
    </row>
    <row r="14" spans="2:18" ht="15" customHeight="1" x14ac:dyDescent="0.25">
      <c r="B14" s="84">
        <v>9</v>
      </c>
      <c r="C14" s="20"/>
      <c r="E14" s="84">
        <v>9</v>
      </c>
      <c r="F14" s="20"/>
      <c r="K14" s="472"/>
      <c r="L14" s="472"/>
      <c r="M14" s="472"/>
      <c r="N14" s="472"/>
    </row>
    <row r="15" spans="2:18" ht="15" customHeight="1" x14ac:dyDescent="0.25">
      <c r="B15" s="84">
        <v>10</v>
      </c>
      <c r="C15" s="20"/>
      <c r="E15" s="84">
        <v>10</v>
      </c>
      <c r="F15" s="20"/>
      <c r="J15" s="102" t="s">
        <v>61</v>
      </c>
      <c r="K15" s="472" t="s">
        <v>92</v>
      </c>
      <c r="L15" s="472"/>
      <c r="M15" s="472"/>
      <c r="N15" s="472"/>
    </row>
    <row r="16" spans="2:18" ht="15" customHeight="1" x14ac:dyDescent="0.25">
      <c r="B16" s="84">
        <v>11</v>
      </c>
      <c r="C16" s="20"/>
      <c r="E16" s="84">
        <v>11</v>
      </c>
      <c r="F16" s="20"/>
      <c r="K16" s="472"/>
      <c r="L16" s="472"/>
      <c r="M16" s="472"/>
      <c r="N16" s="472"/>
    </row>
    <row r="18" spans="1:19" s="53" customFormat="1" x14ac:dyDescent="0.25">
      <c r="A18" s="2"/>
      <c r="B18" s="2"/>
      <c r="C18" s="2"/>
      <c r="D18" s="2"/>
      <c r="E18" s="2"/>
      <c r="F18" s="2"/>
      <c r="G18" s="2"/>
      <c r="H18" s="277"/>
      <c r="I18" s="2"/>
      <c r="J18" s="101"/>
      <c r="K18" s="2"/>
      <c r="L18" s="2"/>
      <c r="M18" s="2"/>
      <c r="N18" s="2"/>
      <c r="O18" s="2"/>
      <c r="P18" s="2"/>
      <c r="Q18" s="2"/>
      <c r="R18" s="2"/>
      <c r="S18" s="2"/>
    </row>
  </sheetData>
  <sheetProtection sheet="1" objects="1" scenarios="1"/>
  <sortState xmlns:xlrd2="http://schemas.microsoft.com/office/spreadsheetml/2017/richdata2" ref="C6:C16">
    <sortCondition ref="C6"/>
  </sortState>
  <mergeCells count="4">
    <mergeCell ref="B4:C4"/>
    <mergeCell ref="E4:F4"/>
    <mergeCell ref="K6:N14"/>
    <mergeCell ref="K15:N1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G17"/>
  <sheetViews>
    <sheetView showGridLines="0" workbookViewId="0">
      <selection activeCell="L8" sqref="L8"/>
    </sheetView>
  </sheetViews>
  <sheetFormatPr defaultColWidth="8.7109375" defaultRowHeight="15" x14ac:dyDescent="0.25"/>
  <cols>
    <col min="1" max="1" width="8.7109375" style="87" customWidth="1"/>
    <col min="2" max="2" width="19.85546875" style="87" customWidth="1"/>
    <col min="3" max="4" width="23.140625" style="87" customWidth="1"/>
    <col min="5" max="5" width="18" style="87" customWidth="1"/>
    <col min="6" max="6" width="8.7109375" style="87" customWidth="1"/>
    <col min="7" max="7" width="21.140625" style="88" customWidth="1"/>
    <col min="8" max="8" width="3.140625" style="87" customWidth="1"/>
    <col min="9" max="9" width="8.7109375" style="87" customWidth="1"/>
    <col min="10" max="16384" width="8.7109375" style="87"/>
  </cols>
  <sheetData>
    <row r="2" spans="1:7" x14ac:dyDescent="0.25">
      <c r="A2" s="86" t="s">
        <v>93</v>
      </c>
    </row>
    <row r="4" spans="1:7" s="89" customFormat="1" ht="45" x14ac:dyDescent="0.25">
      <c r="A4" s="295" t="s">
        <v>29</v>
      </c>
      <c r="B4" s="295" t="s">
        <v>94</v>
      </c>
      <c r="C4" s="295" t="s">
        <v>95</v>
      </c>
      <c r="D4" s="295" t="s">
        <v>96</v>
      </c>
      <c r="E4" s="295" t="s">
        <v>97</v>
      </c>
      <c r="F4" s="295" t="s">
        <v>98</v>
      </c>
      <c r="G4" s="295" t="s">
        <v>90</v>
      </c>
    </row>
    <row r="5" spans="1:7" x14ac:dyDescent="0.25">
      <c r="A5" s="90">
        <f>IF(Scoreboard!C8&lt;&gt;"",Scoreboard!B8,"")</f>
        <v>1</v>
      </c>
      <c r="B5" s="90">
        <f ca="1">IF(Scoreboard!$C8&lt;&gt;"",RANK(Scoreboard!$D8,Scoreboard!$D$8:$D$17),"")</f>
        <v>1</v>
      </c>
      <c r="C5" s="90">
        <f ca="1">IF(A5&lt;&gt;"",SUMPRODUCT(($B$5:$B$14=$B5)*(Scoreboard!$H$8:$H$17&gt;Scoreboard!$H8)),"")</f>
        <v>0</v>
      </c>
      <c r="D5" s="90">
        <f ca="1">IF(A5&lt;&gt;"",SUMPRODUCT(($B$5:$B$14=$B5)*($C$5:$C$14=$C5)*(Scoreboard!$E$8:$E$17&gt;Scoreboard!$E8)),"")</f>
        <v>0</v>
      </c>
      <c r="E5" s="90">
        <f t="shared" ref="E5:E14" ca="1" si="0">IF(A5&lt;&gt;"",SUMPRODUCT(($B$5:$B$14=$B5)*($C$5:$C$14=$C5)*($D$5:$D$14=$D5)*($A$5:$A$14&lt;$A5)),"")</f>
        <v>0</v>
      </c>
      <c r="F5" s="90">
        <f ca="1">IFERROR(B5+C5+D5+E5,"")</f>
        <v>1</v>
      </c>
      <c r="G5" s="91" t="str">
        <f>IF(A5&lt;&gt;"",Scoreboard!C8,"")</f>
        <v>Player 1</v>
      </c>
    </row>
    <row r="6" spans="1:7" x14ac:dyDescent="0.25">
      <c r="A6" s="90">
        <f>IF(Scoreboard!C9&lt;&gt;"",Scoreboard!B9,"")</f>
        <v>2</v>
      </c>
      <c r="B6" s="90">
        <f ca="1">IF(Scoreboard!$C9&lt;&gt;"",RANK(Scoreboard!$D9,Scoreboard!$D$8:$D$17),"")</f>
        <v>1</v>
      </c>
      <c r="C6" s="90">
        <f ca="1">IF(A6&lt;&gt;"",SUMPRODUCT(($B$5:$B$14=$B6)*(Scoreboard!$H$8:$H$17&gt;Scoreboard!$H9)),"")</f>
        <v>0</v>
      </c>
      <c r="D6" s="90">
        <f ca="1">IF(A6&lt;&gt;"",SUMPRODUCT(($B$5:$B$14=$B6)*($C$5:$C$14=$C6)*(Scoreboard!$E$8:$E$17&gt;Scoreboard!$E9)),"")</f>
        <v>0</v>
      </c>
      <c r="E6" s="90">
        <f t="shared" ca="1" si="0"/>
        <v>1</v>
      </c>
      <c r="F6" s="90">
        <f t="shared" ref="F6:F14" ca="1" si="1">IFERROR(B6+C6+D6+E6,"")</f>
        <v>2</v>
      </c>
      <c r="G6" s="91" t="str">
        <f>IF(A6&lt;&gt;"",Scoreboard!C9,"")</f>
        <v>Player 2</v>
      </c>
    </row>
    <row r="7" spans="1:7" x14ac:dyDescent="0.25">
      <c r="A7" s="90">
        <f>IF(Scoreboard!C10&lt;&gt;"",Scoreboard!B10,"")</f>
        <v>3</v>
      </c>
      <c r="B7" s="90">
        <f ca="1">IF(Scoreboard!$C10&lt;&gt;"",RANK(Scoreboard!$D10,Scoreboard!$D$8:$D$17),"")</f>
        <v>1</v>
      </c>
      <c r="C7" s="90">
        <f ca="1">IF(A7&lt;&gt;"",SUMPRODUCT(($B$5:$B$14=$B7)*(Scoreboard!$H$8:$H$17&gt;Scoreboard!$H10)),"")</f>
        <v>0</v>
      </c>
      <c r="D7" s="90">
        <f ca="1">IF(A7&lt;&gt;"",SUMPRODUCT(($B$5:$B$14=$B7)*($C$5:$C$14=$C7)*(Scoreboard!$E$8:$E$17&gt;Scoreboard!$E10)),"")</f>
        <v>0</v>
      </c>
      <c r="E7" s="90">
        <f t="shared" ca="1" si="0"/>
        <v>2</v>
      </c>
      <c r="F7" s="90">
        <f t="shared" ca="1" si="1"/>
        <v>3</v>
      </c>
      <c r="G7" s="91" t="str">
        <f>IF(A7&lt;&gt;"",Scoreboard!C10,"")</f>
        <v>Player 3</v>
      </c>
    </row>
    <row r="8" spans="1:7" x14ac:dyDescent="0.25">
      <c r="A8" s="90">
        <f>IF(Scoreboard!C11&lt;&gt;"",Scoreboard!B11,"")</f>
        <v>4</v>
      </c>
      <c r="B8" s="90">
        <f ca="1">IF(Scoreboard!$C11&lt;&gt;"",RANK(Scoreboard!$D11,Scoreboard!$D$8:$D$17),"")</f>
        <v>1</v>
      </c>
      <c r="C8" s="90">
        <f ca="1">IF(A8&lt;&gt;"",SUMPRODUCT(($B$5:$B$14=$B8)*(Scoreboard!$H$8:$H$17&gt;Scoreboard!$H11)),"")</f>
        <v>0</v>
      </c>
      <c r="D8" s="90">
        <f ca="1">IF(A8&lt;&gt;"",SUMPRODUCT(($B$5:$B$14=$B8)*($C$5:$C$14=$C8)*(Scoreboard!$E$8:$E$17&gt;Scoreboard!$E11)),"")</f>
        <v>0</v>
      </c>
      <c r="E8" s="90">
        <f t="shared" ca="1" si="0"/>
        <v>3</v>
      </c>
      <c r="F8" s="90">
        <f t="shared" ca="1" si="1"/>
        <v>4</v>
      </c>
      <c r="G8" s="91" t="str">
        <f>IF(A8&lt;&gt;"",Scoreboard!C11,"")</f>
        <v>Player 4</v>
      </c>
    </row>
    <row r="9" spans="1:7" x14ac:dyDescent="0.25">
      <c r="A9" s="90">
        <f>IF(Scoreboard!C12&lt;&gt;"",Scoreboard!B12,"")</f>
        <v>5</v>
      </c>
      <c r="B9" s="90">
        <f ca="1">IF(Scoreboard!$C12&lt;&gt;"",RANK(Scoreboard!$D12,Scoreboard!$D$8:$D$17),"")</f>
        <v>1</v>
      </c>
      <c r="C9" s="90">
        <f ca="1">IF(A9&lt;&gt;"",SUMPRODUCT(($B$5:$B$14=$B9)*(Scoreboard!$H$8:$H$17&gt;Scoreboard!$H12)),"")</f>
        <v>0</v>
      </c>
      <c r="D9" s="90">
        <f ca="1">IF(A9&lt;&gt;"",SUMPRODUCT(($B$5:$B$14=$B9)*($C$5:$C$14=$C9)*(Scoreboard!$E$8:$E$17&gt;Scoreboard!$E12)),"")</f>
        <v>0</v>
      </c>
      <c r="E9" s="90">
        <f t="shared" ca="1" si="0"/>
        <v>4</v>
      </c>
      <c r="F9" s="90">
        <f t="shared" ca="1" si="1"/>
        <v>5</v>
      </c>
      <c r="G9" s="91" t="str">
        <f>IF(A9&lt;&gt;"",Scoreboard!C12,"")</f>
        <v>Player 5</v>
      </c>
    </row>
    <row r="10" spans="1:7" x14ac:dyDescent="0.25">
      <c r="A10" s="90">
        <f>IF(Scoreboard!C13&lt;&gt;"",Scoreboard!B13,"")</f>
        <v>6</v>
      </c>
      <c r="B10" s="90">
        <f ca="1">IF(Scoreboard!$C13&lt;&gt;"",RANK(Scoreboard!$D13,Scoreboard!$D$8:$D$17),"")</f>
        <v>1</v>
      </c>
      <c r="C10" s="90">
        <f ca="1">IF(A10&lt;&gt;"",SUMPRODUCT(($B$5:$B$14=$B10)*(Scoreboard!$H$8:$H$17&gt;Scoreboard!$H13)),"")</f>
        <v>0</v>
      </c>
      <c r="D10" s="90">
        <f ca="1">IF(A10&lt;&gt;"",SUMPRODUCT(($B$5:$B$14=$B10)*($C$5:$C$14=$C10)*(Scoreboard!$E$8:$E$17&gt;Scoreboard!$E13)),"")</f>
        <v>0</v>
      </c>
      <c r="E10" s="90">
        <f t="shared" ca="1" si="0"/>
        <v>5</v>
      </c>
      <c r="F10" s="90">
        <f t="shared" ca="1" si="1"/>
        <v>6</v>
      </c>
      <c r="G10" s="91" t="str">
        <f>IF(A10&lt;&gt;"",Scoreboard!C13,"")</f>
        <v>Player 6</v>
      </c>
    </row>
    <row r="11" spans="1:7" x14ac:dyDescent="0.25">
      <c r="A11" s="90">
        <f>IF(Scoreboard!C14&lt;&gt;"",Scoreboard!B14,"")</f>
        <v>7</v>
      </c>
      <c r="B11" s="90">
        <f ca="1">IF(Scoreboard!$C14&lt;&gt;"",RANK(Scoreboard!$D14,Scoreboard!$D$8:$D$17),"")</f>
        <v>1</v>
      </c>
      <c r="C11" s="90">
        <f ca="1">IF(A11&lt;&gt;"",SUMPRODUCT(($B$5:$B$14=$B11)*(Scoreboard!$H$8:$H$17&gt;Scoreboard!$H14)),"")</f>
        <v>0</v>
      </c>
      <c r="D11" s="90">
        <f ca="1">IF(A11&lt;&gt;"",SUMPRODUCT(($B$5:$B$14=$B11)*($C$5:$C$14=$C11)*(Scoreboard!$E$8:$E$17&gt;Scoreboard!$E14)),"")</f>
        <v>0</v>
      </c>
      <c r="E11" s="90">
        <f t="shared" ca="1" si="0"/>
        <v>6</v>
      </c>
      <c r="F11" s="90">
        <f t="shared" ca="1" si="1"/>
        <v>7</v>
      </c>
      <c r="G11" s="91" t="str">
        <f>IF(A11&lt;&gt;"",Scoreboard!C14,"")</f>
        <v>Player 7</v>
      </c>
    </row>
    <row r="12" spans="1:7" x14ac:dyDescent="0.25">
      <c r="A12" s="90">
        <f>IF(Scoreboard!C15&lt;&gt;"",Scoreboard!B15,"")</f>
        <v>8</v>
      </c>
      <c r="B12" s="90">
        <f ca="1">IF(Scoreboard!$C15&lt;&gt;"",RANK(Scoreboard!$D15,Scoreboard!$D$8:$D$17),"")</f>
        <v>1</v>
      </c>
      <c r="C12" s="90">
        <f ca="1">IF(A12&lt;&gt;"",SUMPRODUCT(($B$5:$B$14=$B12)*(Scoreboard!$H$8:$H$17&gt;Scoreboard!$H15)),"")</f>
        <v>0</v>
      </c>
      <c r="D12" s="90">
        <f ca="1">IF(A12&lt;&gt;"",SUMPRODUCT(($B$5:$B$14=$B12)*($C$5:$C$14=$C12)*(Scoreboard!$E$8:$E$17&gt;Scoreboard!$E15)),"")</f>
        <v>0</v>
      </c>
      <c r="E12" s="90">
        <f t="shared" ca="1" si="0"/>
        <v>7</v>
      </c>
      <c r="F12" s="90">
        <f t="shared" ca="1" si="1"/>
        <v>8</v>
      </c>
      <c r="G12" s="91" t="str">
        <f>IF(A12&lt;&gt;"",Scoreboard!C15,"")</f>
        <v>Player 8</v>
      </c>
    </row>
    <row r="13" spans="1:7" x14ac:dyDescent="0.25">
      <c r="A13" s="90">
        <f>IF(Scoreboard!C16&lt;&gt;"",Scoreboard!B16,"")</f>
        <v>9</v>
      </c>
      <c r="B13" s="90">
        <f ca="1">IF(Scoreboard!$C16&lt;&gt;"",RANK(Scoreboard!$D16,Scoreboard!$D$8:$D$17),"")</f>
        <v>1</v>
      </c>
      <c r="C13" s="90">
        <f ca="1">IF(A13&lt;&gt;"",SUMPRODUCT(($B$5:$B$14=$B13)*(Scoreboard!$H$8:$H$17&gt;Scoreboard!$H16)),"")</f>
        <v>0</v>
      </c>
      <c r="D13" s="90">
        <f ca="1">IF(A13&lt;&gt;"",SUMPRODUCT(($B$5:$B$14=$B13)*($C$5:$C$14=$C13)*(Scoreboard!$E$8:$E$17&gt;Scoreboard!$E16)),"")</f>
        <v>0</v>
      </c>
      <c r="E13" s="90">
        <f t="shared" ca="1" si="0"/>
        <v>8</v>
      </c>
      <c r="F13" s="90">
        <f t="shared" ca="1" si="1"/>
        <v>9</v>
      </c>
      <c r="G13" s="91" t="str">
        <f>IF(A13&lt;&gt;"",Scoreboard!C16,"")</f>
        <v>Player 9</v>
      </c>
    </row>
    <row r="14" spans="1:7" x14ac:dyDescent="0.25">
      <c r="A14" s="90">
        <f>IF(Scoreboard!C17&lt;&gt;"",Scoreboard!B17,"")</f>
        <v>10</v>
      </c>
      <c r="B14" s="90">
        <f ca="1">IF(Scoreboard!$C17&lt;&gt;"",RANK(Scoreboard!$D17,Scoreboard!$D$8:$D$17),"")</f>
        <v>1</v>
      </c>
      <c r="C14" s="90">
        <f ca="1">IF(A14&lt;&gt;"",SUMPRODUCT(($B$5:$B$14=$B14)*(Scoreboard!$H$8:$H$17&gt;Scoreboard!$H17)),"")</f>
        <v>0</v>
      </c>
      <c r="D14" s="90">
        <f ca="1">IF(A14&lt;&gt;"",SUMPRODUCT(($B$5:$B$14=$B14)*($C$5:$C$14=$C14)*(Scoreboard!$E$8:$E$17&gt;Scoreboard!$E17)),"")</f>
        <v>0</v>
      </c>
      <c r="E14" s="90">
        <f t="shared" ca="1" si="0"/>
        <v>9</v>
      </c>
      <c r="F14" s="90">
        <f t="shared" ca="1" si="1"/>
        <v>10</v>
      </c>
      <c r="G14" s="91" t="str">
        <f>IF(A14&lt;&gt;"",Scoreboard!C17,"")</f>
        <v>Player 10</v>
      </c>
    </row>
    <row r="15" spans="1:7" x14ac:dyDescent="0.25">
      <c r="A15" s="92"/>
    </row>
    <row r="16" spans="1:7" x14ac:dyDescent="0.25">
      <c r="A16" s="92"/>
    </row>
    <row r="17" spans="1:1" x14ac:dyDescent="0.25">
      <c r="A17" s="92"/>
    </row>
  </sheetData>
  <sheetProtection algorithmName="SHA-512" hashValue="DbucbRyYmCeMjtM/VqaaiTRsap4e4FbRYNXgHfKVbnR2KW3vTISC2CXTHNW3qEp039AaSRijDUuqIhsrpQYsWg==" saltValue="ySx0ZbufPq17XNvl0KUQXQ=="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J12"/>
  <sheetViews>
    <sheetView showGridLines="0" workbookViewId="0">
      <pane ySplit="3" topLeftCell="A4" activePane="bottomLeft" state="frozen"/>
      <selection pane="bottomLeft" activeCell="G13" sqref="G13"/>
    </sheetView>
  </sheetViews>
  <sheetFormatPr defaultRowHeight="15" x14ac:dyDescent="0.25"/>
  <cols>
    <col min="1" max="1" width="1.5703125" customWidth="1"/>
    <col min="2" max="2" width="4.5703125" customWidth="1"/>
  </cols>
  <sheetData>
    <row r="1" spans="2:10" s="1" customFormat="1" ht="5.0999999999999996" customHeight="1" x14ac:dyDescent="0.25">
      <c r="J1" s="100"/>
    </row>
    <row r="2" spans="2:10" s="2" customFormat="1" ht="5.0999999999999996" customHeight="1" x14ac:dyDescent="0.25">
      <c r="J2" s="101"/>
    </row>
    <row r="3" spans="2:10" s="2" customFormat="1" ht="30" customHeight="1" x14ac:dyDescent="0.25">
      <c r="B3" s="82" t="s">
        <v>162</v>
      </c>
      <c r="J3" s="101"/>
    </row>
    <row r="12" spans="2:10" x14ac:dyDescent="0.25">
      <c r="G12" s="186" t="s">
        <v>301</v>
      </c>
    </row>
  </sheetData>
  <sheetProtection algorithmName="SHA-512" hashValue="wQmDYt5ES9kBjG8KjPUKqYdoiHtndWAT/LkI3xpzfcuGROyXX/KV8JgI0Zi8y3TrDMH2cNetcEHLLVWSmUNd4g==" saltValue="rBzJHR4B/UDDh3K5opwPmA==" spinCount="100000" sheet="1" objects="1" scenarios="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I34"/>
  <sheetViews>
    <sheetView showGridLines="0" workbookViewId="0">
      <pane ySplit="4" topLeftCell="A5" activePane="bottomLeft" state="frozen"/>
      <selection pane="bottomLeft" activeCell="P23" sqref="P23"/>
    </sheetView>
  </sheetViews>
  <sheetFormatPr defaultRowHeight="15" x14ac:dyDescent="0.25"/>
  <cols>
    <col min="1" max="1" width="1.5703125" customWidth="1"/>
    <col min="2" max="2" width="2.140625" customWidth="1"/>
    <col min="3" max="3" width="13.140625" customWidth="1"/>
    <col min="4" max="4" width="2.42578125" customWidth="1"/>
    <col min="5" max="5" width="30.28515625" customWidth="1"/>
    <col min="6" max="6" width="20.7109375" customWidth="1"/>
    <col min="7" max="8" width="25.7109375" customWidth="1"/>
    <col min="9" max="9" width="4" customWidth="1"/>
  </cols>
  <sheetData>
    <row r="1" spans="2:9" s="277" customFormat="1" ht="5.0999999999999996" customHeight="1" x14ac:dyDescent="0.25"/>
    <row r="2" spans="2:9" s="2" customFormat="1" ht="5.0999999999999996" customHeight="1" x14ac:dyDescent="0.25"/>
    <row r="3" spans="2:9" s="2" customFormat="1" ht="30" customHeight="1" x14ac:dyDescent="0.25">
      <c r="B3" s="82" t="s">
        <v>163</v>
      </c>
    </row>
    <row r="4" spans="2:9" ht="5.0999999999999996" customHeight="1" x14ac:dyDescent="0.25"/>
    <row r="5" spans="2:9" ht="5.0999999999999996" customHeight="1" x14ac:dyDescent="0.25">
      <c r="B5" s="298"/>
      <c r="C5" s="298"/>
      <c r="D5" s="298"/>
      <c r="E5" s="298"/>
      <c r="F5" s="298"/>
      <c r="G5" s="298"/>
      <c r="H5" s="304"/>
      <c r="I5" s="297"/>
    </row>
    <row r="6" spans="2:9" ht="28.5" x14ac:dyDescent="0.45">
      <c r="B6" s="298"/>
      <c r="C6" s="299" t="s">
        <v>207</v>
      </c>
      <c r="D6" s="298"/>
      <c r="E6" s="300"/>
      <c r="F6" s="300"/>
      <c r="G6" s="305" t="s">
        <v>321</v>
      </c>
      <c r="H6" s="306"/>
      <c r="I6" s="297"/>
    </row>
    <row r="7" spans="2:9" ht="15" customHeight="1" x14ac:dyDescent="0.25">
      <c r="B7" s="298"/>
      <c r="C7" s="298"/>
      <c r="D7" s="298"/>
      <c r="E7" s="300"/>
      <c r="F7" s="300"/>
      <c r="G7" s="305"/>
      <c r="H7" s="306"/>
      <c r="I7" s="297"/>
    </row>
    <row r="8" spans="2:9" ht="15" customHeight="1" x14ac:dyDescent="0.25">
      <c r="B8" s="298"/>
      <c r="C8" s="298" t="s">
        <v>164</v>
      </c>
      <c r="D8" s="298" t="s">
        <v>165</v>
      </c>
      <c r="E8" s="298" t="s">
        <v>320</v>
      </c>
      <c r="F8" s="298"/>
      <c r="G8" s="305"/>
      <c r="H8" s="305"/>
      <c r="I8" s="297"/>
    </row>
    <row r="9" spans="2:9" ht="15" customHeight="1" x14ac:dyDescent="0.25">
      <c r="B9" s="298"/>
      <c r="C9" s="298" t="s">
        <v>166</v>
      </c>
      <c r="D9" s="298" t="s">
        <v>165</v>
      </c>
      <c r="E9" s="301">
        <v>6.5</v>
      </c>
      <c r="F9" s="298"/>
      <c r="G9" s="305"/>
      <c r="H9" s="305"/>
      <c r="I9" s="297"/>
    </row>
    <row r="10" spans="2:9" ht="15" customHeight="1" x14ac:dyDescent="0.25">
      <c r="B10" s="298"/>
      <c r="C10" s="298" t="s">
        <v>167</v>
      </c>
      <c r="D10" s="298" t="s">
        <v>165</v>
      </c>
      <c r="E10" s="298" t="s">
        <v>168</v>
      </c>
      <c r="F10" s="298"/>
      <c r="G10" s="305"/>
      <c r="H10" s="305"/>
      <c r="I10" s="297"/>
    </row>
    <row r="11" spans="2:9" ht="15" customHeight="1" x14ac:dyDescent="0.25">
      <c r="B11" s="298"/>
      <c r="C11" s="298" t="s">
        <v>169</v>
      </c>
      <c r="D11" s="298" t="s">
        <v>165</v>
      </c>
      <c r="E11" s="298" t="s">
        <v>170</v>
      </c>
      <c r="F11" s="298"/>
      <c r="G11" s="305"/>
      <c r="H11" s="305"/>
      <c r="I11" s="297"/>
    </row>
    <row r="12" spans="2:9" ht="15" customHeight="1" x14ac:dyDescent="0.25">
      <c r="B12" s="298"/>
      <c r="C12" s="298" t="s">
        <v>171</v>
      </c>
      <c r="D12" s="298" t="s">
        <v>165</v>
      </c>
      <c r="E12" s="302" t="s">
        <v>172</v>
      </c>
      <c r="F12" s="298"/>
      <c r="G12" s="473" t="s">
        <v>224</v>
      </c>
      <c r="H12" s="473"/>
      <c r="I12" s="297"/>
    </row>
    <row r="13" spans="2:9" ht="15" customHeight="1" x14ac:dyDescent="0.25">
      <c r="B13" s="298"/>
      <c r="C13" s="298" t="s">
        <v>173</v>
      </c>
      <c r="D13" s="298" t="s">
        <v>165</v>
      </c>
      <c r="E13" s="303" t="s">
        <v>302</v>
      </c>
      <c r="F13" s="298"/>
      <c r="G13" s="474" t="s">
        <v>225</v>
      </c>
      <c r="H13" s="474"/>
      <c r="I13" s="297"/>
    </row>
    <row r="14" spans="2:9" ht="15" customHeight="1" x14ac:dyDescent="0.25">
      <c r="B14" s="298"/>
      <c r="C14" s="298"/>
      <c r="D14" s="298"/>
      <c r="E14" s="298"/>
      <c r="F14" s="298"/>
      <c r="G14" s="298"/>
      <c r="H14" s="304"/>
      <c r="I14" s="297"/>
    </row>
    <row r="16" spans="2:9" x14ac:dyDescent="0.25">
      <c r="B16" s="322"/>
      <c r="C16" s="322"/>
      <c r="D16" s="322"/>
      <c r="E16" s="322"/>
      <c r="F16" s="322"/>
      <c r="G16" s="323" t="s">
        <v>322</v>
      </c>
      <c r="H16" s="324" t="s">
        <v>323</v>
      </c>
    </row>
    <row r="17" spans="2:8" x14ac:dyDescent="0.25">
      <c r="B17" s="322"/>
      <c r="C17" s="322"/>
      <c r="D17" s="322"/>
      <c r="E17" s="322"/>
      <c r="F17" s="322"/>
      <c r="G17" s="323" t="s">
        <v>324</v>
      </c>
      <c r="H17" s="324" t="s">
        <v>325</v>
      </c>
    </row>
    <row r="18" spans="2:8" x14ac:dyDescent="0.25">
      <c r="B18" s="325" t="s">
        <v>326</v>
      </c>
      <c r="C18" s="325"/>
      <c r="D18" s="325"/>
      <c r="E18" s="325"/>
      <c r="F18" s="325"/>
      <c r="G18" s="326">
        <v>10</v>
      </c>
      <c r="H18" s="327">
        <v>100</v>
      </c>
    </row>
    <row r="19" spans="2:8" x14ac:dyDescent="0.25">
      <c r="B19" s="328" t="s">
        <v>327</v>
      </c>
      <c r="C19" s="328"/>
      <c r="D19" s="328"/>
      <c r="E19" s="329"/>
      <c r="F19" s="329"/>
      <c r="G19" s="330"/>
      <c r="H19" s="331"/>
    </row>
    <row r="20" spans="2:8" x14ac:dyDescent="0.25">
      <c r="B20" s="332" t="s">
        <v>328</v>
      </c>
      <c r="C20" s="328" t="s">
        <v>329</v>
      </c>
      <c r="D20" s="328"/>
      <c r="E20" s="329"/>
      <c r="F20" s="329"/>
      <c r="G20" s="333" t="s">
        <v>330</v>
      </c>
      <c r="H20" s="334" t="s">
        <v>330</v>
      </c>
    </row>
    <row r="21" spans="2:8" x14ac:dyDescent="0.25">
      <c r="B21" s="332" t="s">
        <v>328</v>
      </c>
      <c r="C21" s="328" t="s">
        <v>331</v>
      </c>
      <c r="D21" s="328"/>
      <c r="E21" s="329"/>
      <c r="F21" s="329"/>
      <c r="G21" s="333" t="s">
        <v>330</v>
      </c>
      <c r="H21" s="334" t="s">
        <v>330</v>
      </c>
    </row>
    <row r="22" spans="2:8" x14ac:dyDescent="0.25">
      <c r="B22" s="332" t="s">
        <v>328</v>
      </c>
      <c r="C22" s="328" t="s">
        <v>332</v>
      </c>
      <c r="D22" s="328"/>
      <c r="E22" s="329"/>
      <c r="F22" s="329"/>
      <c r="G22" s="333" t="s">
        <v>330</v>
      </c>
      <c r="H22" s="334" t="s">
        <v>330</v>
      </c>
    </row>
    <row r="23" spans="2:8" x14ac:dyDescent="0.25">
      <c r="B23" s="332" t="s">
        <v>328</v>
      </c>
      <c r="C23" s="328" t="s">
        <v>333</v>
      </c>
      <c r="D23" s="328"/>
      <c r="E23" s="329"/>
      <c r="F23" s="329"/>
      <c r="G23" s="333" t="s">
        <v>330</v>
      </c>
      <c r="H23" s="334" t="s">
        <v>330</v>
      </c>
    </row>
    <row r="24" spans="2:8" x14ac:dyDescent="0.25">
      <c r="B24" s="332" t="s">
        <v>328</v>
      </c>
      <c r="C24" s="328" t="s">
        <v>334</v>
      </c>
      <c r="D24" s="328"/>
      <c r="E24" s="329"/>
      <c r="F24" s="329"/>
      <c r="G24" s="333" t="s">
        <v>330</v>
      </c>
      <c r="H24" s="334" t="s">
        <v>330</v>
      </c>
    </row>
    <row r="25" spans="2:8" x14ac:dyDescent="0.25">
      <c r="B25" s="332" t="s">
        <v>328</v>
      </c>
      <c r="C25" s="328" t="s">
        <v>335</v>
      </c>
      <c r="D25" s="328"/>
      <c r="E25" s="328"/>
      <c r="F25" s="328"/>
      <c r="G25" s="335" t="s">
        <v>346</v>
      </c>
      <c r="H25" s="336" t="s">
        <v>347</v>
      </c>
    </row>
    <row r="26" spans="2:8" x14ac:dyDescent="0.25">
      <c r="B26" s="328" t="s">
        <v>336</v>
      </c>
      <c r="C26" s="328"/>
      <c r="D26" s="328"/>
      <c r="E26" s="328"/>
      <c r="F26" s="328"/>
      <c r="G26" s="333" t="s">
        <v>337</v>
      </c>
      <c r="H26" s="334" t="s">
        <v>338</v>
      </c>
    </row>
    <row r="27" spans="2:8" x14ac:dyDescent="0.25">
      <c r="B27" s="328" t="s">
        <v>339</v>
      </c>
      <c r="C27" s="328"/>
      <c r="D27" s="328"/>
      <c r="E27" s="328"/>
      <c r="F27" s="328"/>
      <c r="G27" s="333" t="s">
        <v>29</v>
      </c>
      <c r="H27" s="334" t="s">
        <v>340</v>
      </c>
    </row>
    <row r="28" spans="2:8" x14ac:dyDescent="0.25">
      <c r="B28" s="328" t="s">
        <v>341</v>
      </c>
      <c r="C28" s="328"/>
      <c r="D28" s="328"/>
      <c r="E28" s="328"/>
      <c r="F28" s="328"/>
      <c r="G28" s="333" t="s">
        <v>29</v>
      </c>
      <c r="H28" s="334" t="s">
        <v>330</v>
      </c>
    </row>
    <row r="29" spans="2:8" x14ac:dyDescent="0.25">
      <c r="B29" s="328" t="s">
        <v>342</v>
      </c>
      <c r="C29" s="328"/>
      <c r="D29" s="328"/>
      <c r="E29" s="328"/>
      <c r="F29" s="328"/>
      <c r="G29" s="333" t="s">
        <v>337</v>
      </c>
      <c r="H29" s="334" t="s">
        <v>343</v>
      </c>
    </row>
    <row r="30" spans="2:8" x14ac:dyDescent="0.25">
      <c r="B30" s="337"/>
      <c r="C30" s="337"/>
      <c r="D30" s="337"/>
      <c r="E30" s="337"/>
      <c r="F30" s="337"/>
      <c r="G30" s="338"/>
      <c r="H30" s="339"/>
    </row>
    <row r="31" spans="2:8" x14ac:dyDescent="0.25">
      <c r="B31" s="85"/>
      <c r="C31" s="85"/>
      <c r="D31" s="85"/>
      <c r="E31" s="85"/>
      <c r="F31" s="85"/>
      <c r="G31" s="340"/>
      <c r="H31" s="339"/>
    </row>
    <row r="32" spans="2:8" x14ac:dyDescent="0.25">
      <c r="B32" s="85"/>
      <c r="C32" s="85"/>
      <c r="D32" s="85"/>
      <c r="E32" s="85"/>
      <c r="F32" s="85"/>
      <c r="G32" s="340"/>
      <c r="H32" s="339"/>
    </row>
    <row r="33" spans="2:8" x14ac:dyDescent="0.25">
      <c r="B33" s="85"/>
      <c r="C33" s="85"/>
      <c r="D33" s="85"/>
      <c r="E33" s="85"/>
      <c r="F33" s="85"/>
      <c r="G33" s="340"/>
      <c r="H33" s="339"/>
    </row>
    <row r="34" spans="2:8" ht="18.75" x14ac:dyDescent="0.25">
      <c r="B34" s="297"/>
      <c r="C34" s="297"/>
      <c r="D34" s="297"/>
      <c r="E34" s="297"/>
      <c r="F34" s="341"/>
      <c r="G34" s="341" t="s">
        <v>344</v>
      </c>
      <c r="H34" s="342" t="s">
        <v>345</v>
      </c>
    </row>
  </sheetData>
  <sheetProtection algorithmName="SHA-512" hashValue="GTGl3LELreFeKfVv2Yzn+/DhcgAxthLbU17Us8Xe6ldcViVjk0BiKfmfzs+FB0/VhXkSRxMaqbORfWtuQ+k7Lg==" saltValue="D7B7tTuiwO6kmQoqDGGCSg==" spinCount="100000" sheet="1" objects="1" scenarios="1"/>
  <mergeCells count="2">
    <mergeCell ref="G12:H12"/>
    <mergeCell ref="G13:H13"/>
  </mergeCells>
  <hyperlinks>
    <hyperlink ref="E11" r:id="rId1" xr:uid="{00000000-0004-0000-0B00-00000000000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79</vt:i4>
      </vt:variant>
    </vt:vector>
  </HeadingPairs>
  <TitlesOfParts>
    <vt:vector size="91" baseType="lpstr">
      <vt:lpstr>Game Setup</vt:lpstr>
      <vt:lpstr>Tournament Setup</vt:lpstr>
      <vt:lpstr>Dummy</vt:lpstr>
      <vt:lpstr>Participant Setup</vt:lpstr>
      <vt:lpstr>Game Board</vt:lpstr>
      <vt:lpstr>Scoreboard</vt:lpstr>
      <vt:lpstr>Prediction Summary</vt:lpstr>
      <vt:lpstr>Leaderboard</vt:lpstr>
      <vt:lpstr>Best Player | Top Scorer Table</vt:lpstr>
      <vt:lpstr>Dummy Rank</vt:lpstr>
      <vt:lpstr>EULA</vt:lpstr>
      <vt:lpstr>About</vt:lpstr>
      <vt:lpstr>about</vt:lpstr>
      <vt:lpstr>BestPlayer</vt:lpstr>
      <vt:lpstr>Bonu1</vt:lpstr>
      <vt:lpstr>Bonu11</vt:lpstr>
      <vt:lpstr>Bonu12</vt:lpstr>
      <vt:lpstr>Bonu13</vt:lpstr>
      <vt:lpstr>Bonu14</vt:lpstr>
      <vt:lpstr>Bonu15</vt:lpstr>
      <vt:lpstr>Bonu16</vt:lpstr>
      <vt:lpstr>Bonu17</vt:lpstr>
      <vt:lpstr>Bonu2</vt:lpstr>
      <vt:lpstr>Bonu3</vt:lpstr>
      <vt:lpstr>Bonu4</vt:lpstr>
      <vt:lpstr>Bonu5</vt:lpstr>
      <vt:lpstr>Bonu9</vt:lpstr>
      <vt:lpstr>BonuC1</vt:lpstr>
      <vt:lpstr>BonuC2</vt:lpstr>
      <vt:lpstr>BonuC3</vt:lpstr>
      <vt:lpstr>BonuC4</vt:lpstr>
      <vt:lpstr>BonuQF1</vt:lpstr>
      <vt:lpstr>BonuQF2</vt:lpstr>
      <vt:lpstr>BonuQQF1</vt:lpstr>
      <vt:lpstr>BonuQQF2</vt:lpstr>
      <vt:lpstr>BonuQQF3</vt:lpstr>
      <vt:lpstr>BonuQSF1</vt:lpstr>
      <vt:lpstr>BonuQSF2</vt:lpstr>
      <vt:lpstr>BonuRU1</vt:lpstr>
      <vt:lpstr>BonuRU2</vt:lpstr>
      <vt:lpstr>BonuRU3</vt:lpstr>
      <vt:lpstr>BonuSF1</vt:lpstr>
      <vt:lpstr>BonuSF2</vt:lpstr>
      <vt:lpstr>Champ</vt:lpstr>
      <vt:lpstr>Fina1</vt:lpstr>
      <vt:lpstr>Fina2</vt:lpstr>
      <vt:lpstr>Fina3</vt:lpstr>
      <vt:lpstr>KOMatchRule</vt:lpstr>
      <vt:lpstr>KOPSO</vt:lpstr>
      <vt:lpstr>KOTeam3</vt:lpstr>
      <vt:lpstr>KOTeams</vt:lpstr>
      <vt:lpstr>KOTeamsF</vt:lpstr>
      <vt:lpstr>KOTeamsQF</vt:lpstr>
      <vt:lpstr>KOTeamsSF</vt:lpstr>
      <vt:lpstr>Last5List</vt:lpstr>
      <vt:lpstr>last5max</vt:lpstr>
      <vt:lpstr>ParticipantList</vt:lpstr>
      <vt:lpstr>Pena1</vt:lpstr>
      <vt:lpstr>Pena2</vt:lpstr>
      <vt:lpstr>Pena3</vt:lpstr>
      <vt:lpstr>Pool1</vt:lpstr>
      <vt:lpstr>Pool2</vt:lpstr>
      <vt:lpstr>Pool3</vt:lpstr>
      <vt:lpstr>'Best Player | Top Scorer Table'!Print_Area</vt:lpstr>
      <vt:lpstr>'Game Board'!Print_Area</vt:lpstr>
      <vt:lpstr>'Game Setup'!Print_Area</vt:lpstr>
      <vt:lpstr>Leaderboard!Print_Area</vt:lpstr>
      <vt:lpstr>'Participant Setup'!Print_Area</vt:lpstr>
      <vt:lpstr>'Prediction Summary'!Print_Area</vt:lpstr>
      <vt:lpstr>Scoreboard!Print_Area</vt:lpstr>
      <vt:lpstr>'Tournament Setup'!Print_Area</vt:lpstr>
      <vt:lpstr>'Best Player | Top Scorer Table'!Print_Titles</vt:lpstr>
      <vt:lpstr>'Game Board'!Print_Titles</vt:lpstr>
      <vt:lpstr>Leaderboard!Print_Titles</vt:lpstr>
      <vt:lpstr>'Participant Setup'!Print_Titles</vt:lpstr>
      <vt:lpstr>'Prediction Summary'!Print_Titles</vt:lpstr>
      <vt:lpstr>Scoreboard!Print_Titles</vt:lpstr>
      <vt:lpstr>Qualified</vt:lpstr>
      <vt:lpstr>Quar1</vt:lpstr>
      <vt:lpstr>Quar2</vt:lpstr>
      <vt:lpstr>Quar3</vt:lpstr>
      <vt:lpstr>Round1</vt:lpstr>
      <vt:lpstr>Round2</vt:lpstr>
      <vt:lpstr>Round3</vt:lpstr>
      <vt:lpstr>RunnerUp</vt:lpstr>
      <vt:lpstr>Semi1</vt:lpstr>
      <vt:lpstr>Semi2</vt:lpstr>
      <vt:lpstr>Semi3</vt:lpstr>
      <vt:lpstr>TopScorer</vt:lpstr>
      <vt:lpstr>'Prediction Summary'!ViewBoard</vt:lpstr>
      <vt:lpstr>ViewBoard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dc:creator>
  <cp:lastModifiedBy>User</cp:lastModifiedBy>
  <cp:lastPrinted>2022-06-19T03:41:55Z</cp:lastPrinted>
  <dcterms:created xsi:type="dcterms:W3CDTF">2022-06-16T10:50:50Z</dcterms:created>
  <dcterms:modified xsi:type="dcterms:W3CDTF">2025-06-15T02:22:49Z</dcterms:modified>
</cp:coreProperties>
</file>