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D:\Agams\Europa League\"/>
    </mc:Choice>
  </mc:AlternateContent>
  <xr:revisionPtr revIDLastSave="0" documentId="13_ncr:1_{0DF43B15-2957-45F7-9C8C-02348519CAEA}" xr6:coauthVersionLast="47" xr6:coauthVersionMax="47" xr10:uidLastSave="{00000000-0000-0000-0000-000000000000}"/>
  <workbookProtection workbookAlgorithmName="SHA-512" workbookHashValue="02rWxHslFusH9UoBVjdtcnu10EeJY4NtJvG+TWvCTp3bhrJ1ceLcJoJzvWD798AeRKXl5leqQbKXLxZDEa/TNw==" workbookSaltValue="vv5ewW3H1bsnTKxl9HXItQ==" workbookSpinCount="100000" lockStructure="1"/>
  <bookViews>
    <workbookView xWindow="-120" yWindow="-120" windowWidth="20730" windowHeight="11760" activeTab="1" xr2:uid="{00000000-000D-0000-FFFF-FFFF00000000}"/>
  </bookViews>
  <sheets>
    <sheet name="Teams" sheetId="1" r:id="rId1"/>
    <sheet name="Group Stages" sheetId="2" r:id="rId2"/>
    <sheet name="Knock Out Rounds" sheetId="7" r:id="rId3"/>
    <sheet name="Dummy Table" sheetId="3" state="hidden" r:id="rId4"/>
    <sheet name="How to Use" sheetId="4" r:id="rId5"/>
    <sheet name="License" sheetId="5" r:id="rId6"/>
    <sheet name="About" sheetId="6" r:id="rId7"/>
  </sheets>
  <definedNames>
    <definedName name="licen">License!$G$22</definedName>
    <definedName name="_xlnm.Print_Area" localSheetId="1">'Group Stages'!$B$2:$U$149</definedName>
    <definedName name="_xlnm.Print_Area" localSheetId="2">'Knock Out Rounds'!$B$2:$O$65</definedName>
    <definedName name="_xlnm.Print_Area" localSheetId="0">Teams!$B$4:$U$36</definedName>
    <definedName name="_xlnm.Print_Titles" localSheetId="1">'Group Stages'!$1:$5</definedName>
    <definedName name="_xlnm.Print_Titles" localSheetId="2">'Knock Out Rounds'!$2:$5</definedName>
    <definedName name="QualifiedTeams">'Knock Out Rounds'!$M$25:$M$40</definedName>
    <definedName name="Quarterfinalist">'Knock Out Rounds'!$M$43:$M$50</definedName>
    <definedName name="Semifinalist">'Knock Out Rounds'!$M$53:$M$56</definedName>
    <definedName name="Team">Teams!$C$5:$C$40</definedName>
  </definedNames>
  <calcPr calcId="191029"/>
</workbook>
</file>

<file path=xl/calcChain.xml><?xml version="1.0" encoding="utf-8"?>
<calcChain xmlns="http://schemas.openxmlformats.org/spreadsheetml/2006/main">
  <c r="P39" i="3" l="1"/>
  <c r="O39" i="3"/>
  <c r="N39" i="3"/>
  <c r="M39" i="3"/>
  <c r="L39" i="3"/>
  <c r="H39" i="3"/>
  <c r="G39" i="3"/>
  <c r="F39" i="3"/>
  <c r="E39" i="3"/>
  <c r="D39" i="3"/>
  <c r="P38" i="3"/>
  <c r="O38" i="3"/>
  <c r="N38" i="3"/>
  <c r="M38" i="3"/>
  <c r="L38" i="3"/>
  <c r="H38" i="3"/>
  <c r="G38" i="3"/>
  <c r="F38" i="3"/>
  <c r="E38" i="3"/>
  <c r="D38" i="3"/>
  <c r="P37" i="3"/>
  <c r="O37" i="3"/>
  <c r="N37" i="3"/>
  <c r="M37" i="3"/>
  <c r="L37" i="3"/>
  <c r="H37" i="3"/>
  <c r="G37" i="3"/>
  <c r="F37" i="3"/>
  <c r="E37" i="3"/>
  <c r="D37" i="3"/>
  <c r="P36" i="3"/>
  <c r="O36" i="3"/>
  <c r="N36" i="3"/>
  <c r="M36" i="3"/>
  <c r="L36" i="3"/>
  <c r="H36" i="3"/>
  <c r="G36" i="3"/>
  <c r="F36" i="3"/>
  <c r="E36" i="3"/>
  <c r="D36" i="3"/>
  <c r="P35" i="3"/>
  <c r="O35" i="3"/>
  <c r="N35" i="3"/>
  <c r="M35" i="3"/>
  <c r="L35" i="3"/>
  <c r="H35" i="3"/>
  <c r="G35" i="3"/>
  <c r="F35" i="3"/>
  <c r="E35" i="3"/>
  <c r="D35" i="3"/>
  <c r="P34" i="3"/>
  <c r="O34" i="3"/>
  <c r="N34" i="3"/>
  <c r="M34" i="3"/>
  <c r="L34" i="3"/>
  <c r="H34" i="3"/>
  <c r="G34" i="3"/>
  <c r="F34" i="3"/>
  <c r="E34" i="3"/>
  <c r="D34" i="3"/>
  <c r="P33" i="3"/>
  <c r="O33" i="3"/>
  <c r="N33" i="3"/>
  <c r="M33" i="3"/>
  <c r="L33" i="3"/>
  <c r="H33" i="3"/>
  <c r="G33" i="3"/>
  <c r="F33" i="3"/>
  <c r="E33" i="3"/>
  <c r="D33" i="3"/>
  <c r="P32" i="3"/>
  <c r="O32" i="3"/>
  <c r="N32" i="3"/>
  <c r="M32" i="3"/>
  <c r="L32" i="3"/>
  <c r="H32" i="3"/>
  <c r="G32" i="3"/>
  <c r="F32" i="3"/>
  <c r="E32" i="3"/>
  <c r="D32" i="3"/>
  <c r="P31" i="3"/>
  <c r="O31" i="3"/>
  <c r="N31" i="3"/>
  <c r="M31" i="3"/>
  <c r="L31" i="3"/>
  <c r="H31" i="3"/>
  <c r="G31" i="3"/>
  <c r="F31" i="3"/>
  <c r="E31" i="3"/>
  <c r="D31" i="3"/>
  <c r="P30" i="3"/>
  <c r="O30" i="3"/>
  <c r="N30" i="3"/>
  <c r="M30" i="3"/>
  <c r="L30" i="3"/>
  <c r="H30" i="3"/>
  <c r="G30" i="3"/>
  <c r="F30" i="3"/>
  <c r="E30" i="3"/>
  <c r="D30" i="3"/>
  <c r="P29" i="3"/>
  <c r="O29" i="3"/>
  <c r="N29" i="3"/>
  <c r="M29" i="3"/>
  <c r="L29" i="3"/>
  <c r="H29" i="3"/>
  <c r="G29" i="3"/>
  <c r="F29" i="3"/>
  <c r="E29" i="3"/>
  <c r="D29" i="3"/>
  <c r="P28" i="3"/>
  <c r="O28" i="3"/>
  <c r="N28" i="3"/>
  <c r="M28" i="3"/>
  <c r="L28" i="3"/>
  <c r="H28" i="3"/>
  <c r="G28" i="3"/>
  <c r="F28" i="3"/>
  <c r="E28" i="3"/>
  <c r="D28" i="3"/>
  <c r="P27" i="3"/>
  <c r="O27" i="3"/>
  <c r="N27" i="3"/>
  <c r="M27" i="3"/>
  <c r="L27" i="3"/>
  <c r="H27" i="3"/>
  <c r="G27" i="3"/>
  <c r="F27" i="3"/>
  <c r="E27" i="3"/>
  <c r="D27" i="3"/>
  <c r="P26" i="3"/>
  <c r="O26" i="3"/>
  <c r="N26" i="3"/>
  <c r="M26" i="3"/>
  <c r="L26" i="3"/>
  <c r="H26" i="3"/>
  <c r="G26" i="3"/>
  <c r="F26" i="3"/>
  <c r="E26" i="3"/>
  <c r="D26" i="3"/>
  <c r="P25" i="3"/>
  <c r="O25" i="3"/>
  <c r="N25" i="3"/>
  <c r="M25" i="3"/>
  <c r="L25" i="3"/>
  <c r="H25" i="3"/>
  <c r="G25" i="3"/>
  <c r="F25" i="3"/>
  <c r="E25" i="3"/>
  <c r="D25" i="3"/>
  <c r="P24" i="3"/>
  <c r="O24" i="3"/>
  <c r="N24" i="3"/>
  <c r="M24" i="3"/>
  <c r="L24" i="3"/>
  <c r="H24" i="3"/>
  <c r="G24" i="3"/>
  <c r="F24" i="3"/>
  <c r="E24" i="3"/>
  <c r="D24" i="3"/>
  <c r="P23" i="3"/>
  <c r="O23" i="3"/>
  <c r="N23" i="3"/>
  <c r="M23" i="3"/>
  <c r="L23" i="3"/>
  <c r="H23" i="3"/>
  <c r="G23" i="3"/>
  <c r="F23" i="3"/>
  <c r="E23" i="3"/>
  <c r="D23" i="3"/>
  <c r="P22" i="3"/>
  <c r="O22" i="3"/>
  <c r="N22" i="3"/>
  <c r="M22" i="3"/>
  <c r="L22" i="3"/>
  <c r="H22" i="3"/>
  <c r="G22" i="3"/>
  <c r="F22" i="3"/>
  <c r="E22" i="3"/>
  <c r="D22" i="3"/>
  <c r="AA21" i="3"/>
  <c r="P21" i="3"/>
  <c r="O21" i="3"/>
  <c r="N21" i="3"/>
  <c r="M21" i="3"/>
  <c r="L21" i="3"/>
  <c r="H21" i="3"/>
  <c r="G21" i="3"/>
  <c r="F21" i="3"/>
  <c r="E21" i="3"/>
  <c r="D21" i="3"/>
  <c r="AA20" i="3"/>
  <c r="P20" i="3"/>
  <c r="O20" i="3"/>
  <c r="N20" i="3"/>
  <c r="M20" i="3"/>
  <c r="L20" i="3"/>
  <c r="H20" i="3"/>
  <c r="G20" i="3"/>
  <c r="F20" i="3"/>
  <c r="E20" i="3"/>
  <c r="D20" i="3"/>
  <c r="AA19" i="3"/>
  <c r="P19" i="3"/>
  <c r="O19" i="3"/>
  <c r="N19" i="3"/>
  <c r="M19" i="3"/>
  <c r="L19" i="3"/>
  <c r="H19" i="3"/>
  <c r="G19" i="3"/>
  <c r="F19" i="3"/>
  <c r="E19" i="3"/>
  <c r="D19" i="3"/>
  <c r="AA18" i="3"/>
  <c r="P18" i="3"/>
  <c r="O18" i="3"/>
  <c r="N18" i="3"/>
  <c r="M18" i="3"/>
  <c r="L18" i="3"/>
  <c r="H18" i="3"/>
  <c r="G18" i="3"/>
  <c r="F18" i="3"/>
  <c r="E18" i="3"/>
  <c r="D18" i="3"/>
  <c r="AA17" i="3"/>
  <c r="P17" i="3"/>
  <c r="O17" i="3"/>
  <c r="N17" i="3"/>
  <c r="M17" i="3"/>
  <c r="L17" i="3"/>
  <c r="H17" i="3"/>
  <c r="G17" i="3"/>
  <c r="F17" i="3"/>
  <c r="E17" i="3"/>
  <c r="D17" i="3"/>
  <c r="AA16" i="3"/>
  <c r="P16" i="3"/>
  <c r="O16" i="3"/>
  <c r="N16" i="3"/>
  <c r="M16" i="3"/>
  <c r="L16" i="3"/>
  <c r="H16" i="3"/>
  <c r="G16" i="3"/>
  <c r="F16" i="3"/>
  <c r="E16" i="3"/>
  <c r="D16" i="3"/>
  <c r="P15" i="3"/>
  <c r="O15" i="3"/>
  <c r="N15" i="3"/>
  <c r="M15" i="3"/>
  <c r="L15" i="3"/>
  <c r="H15" i="3"/>
  <c r="G15" i="3"/>
  <c r="F15" i="3"/>
  <c r="E15" i="3"/>
  <c r="D15" i="3"/>
  <c r="P14" i="3"/>
  <c r="O14" i="3"/>
  <c r="N14" i="3"/>
  <c r="M14" i="3"/>
  <c r="L14" i="3"/>
  <c r="H14" i="3"/>
  <c r="G14" i="3"/>
  <c r="F14" i="3"/>
  <c r="E14" i="3"/>
  <c r="D14" i="3"/>
  <c r="P13" i="3"/>
  <c r="O13" i="3"/>
  <c r="N13" i="3"/>
  <c r="M13" i="3"/>
  <c r="L13" i="3"/>
  <c r="H13" i="3"/>
  <c r="G13" i="3"/>
  <c r="F13" i="3"/>
  <c r="E13" i="3"/>
  <c r="D13" i="3"/>
  <c r="P12" i="3"/>
  <c r="O12" i="3"/>
  <c r="N12" i="3"/>
  <c r="M12" i="3"/>
  <c r="L12" i="3"/>
  <c r="H12" i="3"/>
  <c r="G12" i="3"/>
  <c r="F12" i="3"/>
  <c r="E12" i="3"/>
  <c r="D12" i="3"/>
  <c r="P11" i="3"/>
  <c r="O11" i="3"/>
  <c r="N11" i="3"/>
  <c r="M11" i="3"/>
  <c r="L11" i="3"/>
  <c r="H11" i="3"/>
  <c r="G11" i="3"/>
  <c r="F11" i="3"/>
  <c r="E11" i="3"/>
  <c r="D11" i="3"/>
  <c r="P10" i="3"/>
  <c r="O10" i="3"/>
  <c r="N10" i="3"/>
  <c r="M10" i="3"/>
  <c r="L10" i="3"/>
  <c r="H10" i="3"/>
  <c r="G10" i="3"/>
  <c r="F10" i="3"/>
  <c r="E10" i="3"/>
  <c r="D10" i="3"/>
  <c r="P9" i="3"/>
  <c r="O9" i="3"/>
  <c r="N9" i="3"/>
  <c r="M9" i="3"/>
  <c r="L9" i="3"/>
  <c r="H9" i="3"/>
  <c r="G9" i="3"/>
  <c r="F9" i="3"/>
  <c r="E9" i="3"/>
  <c r="D9" i="3"/>
  <c r="P8" i="3"/>
  <c r="O8" i="3"/>
  <c r="N8" i="3"/>
  <c r="M8" i="3"/>
  <c r="L8" i="3"/>
  <c r="H8" i="3"/>
  <c r="G8" i="3"/>
  <c r="F8" i="3"/>
  <c r="E8" i="3"/>
  <c r="D8" i="3"/>
  <c r="P7" i="3"/>
  <c r="O7" i="3"/>
  <c r="N7" i="3"/>
  <c r="M7" i="3"/>
  <c r="L7" i="3"/>
  <c r="H7" i="3"/>
  <c r="G7" i="3"/>
  <c r="F7" i="3"/>
  <c r="E7" i="3"/>
  <c r="D7" i="3"/>
  <c r="P6" i="3"/>
  <c r="O6" i="3"/>
  <c r="N6" i="3"/>
  <c r="M6" i="3"/>
  <c r="L6" i="3"/>
  <c r="H6" i="3"/>
  <c r="G6" i="3"/>
  <c r="F6" i="3"/>
  <c r="E6" i="3"/>
  <c r="D6" i="3"/>
  <c r="P5" i="3"/>
  <c r="O5" i="3"/>
  <c r="N5" i="3"/>
  <c r="M5" i="3"/>
  <c r="L5" i="3"/>
  <c r="H5" i="3"/>
  <c r="G5" i="3"/>
  <c r="F5" i="3"/>
  <c r="E5" i="3"/>
  <c r="D5" i="3"/>
  <c r="P4" i="3"/>
  <c r="O4" i="3"/>
  <c r="N4" i="3"/>
  <c r="M4" i="3"/>
  <c r="L4" i="3"/>
  <c r="H4" i="3"/>
  <c r="G4" i="3"/>
  <c r="F4" i="3"/>
  <c r="E4" i="3"/>
  <c r="D4" i="3"/>
  <c r="AM39" i="3" l="1"/>
  <c r="AM38" i="3"/>
  <c r="AM37" i="3"/>
  <c r="AM36" i="3"/>
  <c r="AM35" i="3"/>
  <c r="AM34" i="3"/>
  <c r="AM33" i="3"/>
  <c r="AM32" i="3"/>
  <c r="AM31" i="3"/>
  <c r="AM30" i="3"/>
  <c r="AM29" i="3"/>
  <c r="AM28" i="3"/>
  <c r="AM27" i="3"/>
  <c r="AM26" i="3"/>
  <c r="AM25" i="3"/>
  <c r="AM24" i="3"/>
  <c r="AM23" i="3"/>
  <c r="AM22" i="3"/>
  <c r="AM21" i="3"/>
  <c r="AM20" i="3"/>
  <c r="AM19" i="3"/>
  <c r="AM18" i="3"/>
  <c r="AM17" i="3"/>
  <c r="AM16" i="3"/>
  <c r="AM15" i="3"/>
  <c r="AM14" i="3"/>
  <c r="AM13" i="3"/>
  <c r="AM12" i="3"/>
  <c r="AM11" i="3"/>
  <c r="AM10" i="3"/>
  <c r="AM9" i="3"/>
  <c r="AM8" i="3"/>
  <c r="AM7" i="3"/>
  <c r="AM6" i="3"/>
  <c r="AM5" i="3"/>
  <c r="AM4" i="3"/>
  <c r="M63" i="7" l="1"/>
  <c r="J56" i="7"/>
  <c r="J55" i="7"/>
  <c r="J54" i="7"/>
  <c r="J53" i="7"/>
  <c r="J50" i="7"/>
  <c r="J49" i="7"/>
  <c r="J48" i="7"/>
  <c r="J47" i="7"/>
  <c r="J46" i="7"/>
  <c r="J45" i="7"/>
  <c r="J44" i="7"/>
  <c r="J43" i="7"/>
  <c r="J40" i="7"/>
  <c r="J39" i="7"/>
  <c r="J38" i="7"/>
  <c r="J37" i="7"/>
  <c r="J36" i="7"/>
  <c r="J35" i="7"/>
  <c r="J34" i="7"/>
  <c r="J33" i="7"/>
  <c r="J32" i="7"/>
  <c r="J31" i="7"/>
  <c r="J30" i="7"/>
  <c r="J29" i="7"/>
  <c r="J28" i="7"/>
  <c r="J27" i="7"/>
  <c r="J26" i="7"/>
  <c r="J25" i="7"/>
  <c r="J22" i="7"/>
  <c r="J21" i="7"/>
  <c r="J20" i="7"/>
  <c r="J19" i="7"/>
  <c r="J18" i="7"/>
  <c r="J17" i="7"/>
  <c r="J16" i="7"/>
  <c r="J15" i="7"/>
  <c r="J14" i="7"/>
  <c r="J13" i="7"/>
  <c r="J12" i="7"/>
  <c r="J11" i="7"/>
  <c r="J10" i="7"/>
  <c r="J9" i="7"/>
  <c r="J8" i="7"/>
  <c r="J7" i="7"/>
  <c r="J149" i="2"/>
  <c r="J148" i="2"/>
  <c r="J147" i="2"/>
  <c r="J146" i="2"/>
  <c r="J145" i="2"/>
  <c r="J144" i="2"/>
  <c r="J143" i="2"/>
  <c r="J142" i="2"/>
  <c r="J141" i="2"/>
  <c r="J140" i="2"/>
  <c r="J139" i="2"/>
  <c r="J138" i="2"/>
  <c r="J137" i="2"/>
  <c r="J136" i="2"/>
  <c r="J135" i="2"/>
  <c r="J134" i="2"/>
  <c r="J133" i="2"/>
  <c r="J132" i="2"/>
  <c r="J131" i="2"/>
  <c r="J130" i="2"/>
  <c r="J129" i="2"/>
  <c r="J128" i="2"/>
  <c r="J127" i="2"/>
  <c r="J126" i="2"/>
  <c r="J125" i="2"/>
  <c r="J124" i="2"/>
  <c r="J123" i="2"/>
  <c r="J122" i="2"/>
  <c r="J121" i="2"/>
  <c r="J120" i="2"/>
  <c r="J119" i="2"/>
  <c r="J118" i="2"/>
  <c r="J117" i="2"/>
  <c r="J116" i="2"/>
  <c r="J115" i="2"/>
  <c r="J114" i="2"/>
  <c r="J113" i="2"/>
  <c r="J112" i="2"/>
  <c r="J111" i="2"/>
  <c r="J110" i="2"/>
  <c r="J109" i="2"/>
  <c r="J108" i="2"/>
  <c r="J107" i="2"/>
  <c r="J106" i="2"/>
  <c r="J105" i="2"/>
  <c r="J104" i="2"/>
  <c r="J103" i="2"/>
  <c r="J102" i="2"/>
  <c r="J101" i="2"/>
  <c r="J100" i="2"/>
  <c r="J99" i="2"/>
  <c r="J98" i="2"/>
  <c r="J97" i="2"/>
  <c r="J96" i="2"/>
  <c r="J95" i="2"/>
  <c r="J94" i="2"/>
  <c r="J93" i="2"/>
  <c r="J92" i="2"/>
  <c r="J91" i="2"/>
  <c r="J90" i="2"/>
  <c r="J89" i="2"/>
  <c r="J88" i="2"/>
  <c r="J87" i="2"/>
  <c r="J86" i="2"/>
  <c r="J85" i="2"/>
  <c r="J84" i="2"/>
  <c r="J83" i="2"/>
  <c r="J82" i="2"/>
  <c r="J81" i="2"/>
  <c r="J80" i="2"/>
  <c r="J79" i="2"/>
  <c r="J78" i="2"/>
  <c r="J77" i="2"/>
  <c r="J76" i="2"/>
  <c r="J75" i="2"/>
  <c r="J74" i="2"/>
  <c r="J73" i="2"/>
  <c r="J72" i="2"/>
  <c r="J71" i="2"/>
  <c r="J70" i="2"/>
  <c r="J69" i="2"/>
  <c r="J68" i="2"/>
  <c r="J67" i="2"/>
  <c r="J66" i="2"/>
  <c r="J65" i="2"/>
  <c r="J64" i="2"/>
  <c r="J63" i="2"/>
  <c r="J62" i="2"/>
  <c r="J61" i="2"/>
  <c r="J60" i="2"/>
  <c r="J59" i="2"/>
  <c r="J58" i="2"/>
  <c r="J57" i="2"/>
  <c r="J56" i="2"/>
  <c r="J55" i="2"/>
  <c r="J54" i="2"/>
  <c r="J53" i="2"/>
  <c r="J52" i="2"/>
  <c r="J51" i="2"/>
  <c r="J50" i="2"/>
  <c r="J49" i="2"/>
  <c r="J48" i="2"/>
  <c r="J47" i="2"/>
  <c r="J46" i="2"/>
  <c r="J45" i="2"/>
  <c r="J44" i="2"/>
  <c r="J43" i="2"/>
  <c r="J42" i="2"/>
  <c r="J41" i="2"/>
  <c r="J40" i="2"/>
  <c r="J39" i="2"/>
  <c r="J38" i="2"/>
  <c r="J37" i="2"/>
  <c r="J36" i="2"/>
  <c r="J35" i="2"/>
  <c r="J34" i="2"/>
  <c r="J33" i="2"/>
  <c r="J32" i="2"/>
  <c r="J31" i="2"/>
  <c r="J30" i="2"/>
  <c r="J29" i="2"/>
  <c r="J28" i="2"/>
  <c r="J27" i="2"/>
  <c r="J26" i="2"/>
  <c r="J25" i="2"/>
  <c r="J24" i="2"/>
  <c r="J23" i="2"/>
  <c r="J22" i="2"/>
  <c r="J21" i="2"/>
  <c r="J20" i="2"/>
  <c r="J19" i="2"/>
  <c r="J18" i="2"/>
  <c r="J17" i="2"/>
  <c r="J16" i="2"/>
  <c r="J15" i="2"/>
  <c r="J14" i="2"/>
  <c r="J13" i="2"/>
  <c r="J12" i="2"/>
  <c r="J11" i="2"/>
  <c r="J10" i="2"/>
  <c r="J9" i="2"/>
  <c r="J8" i="2"/>
  <c r="J7" i="2"/>
  <c r="J6" i="2"/>
  <c r="M60" i="7"/>
  <c r="N60" i="7" s="1"/>
  <c r="G59" i="7"/>
  <c r="B62" i="7" s="1"/>
  <c r="M56" i="7"/>
  <c r="N56" i="7" s="1"/>
  <c r="G56" i="7"/>
  <c r="M55" i="7"/>
  <c r="N55" i="7" s="1"/>
  <c r="G55" i="7"/>
  <c r="M54" i="7"/>
  <c r="N54" i="7" s="1"/>
  <c r="G54" i="7"/>
  <c r="M59" i="7" s="1"/>
  <c r="N59" i="7" s="1"/>
  <c r="G53" i="7"/>
  <c r="G50" i="7"/>
  <c r="G49" i="7"/>
  <c r="G48" i="7"/>
  <c r="G47" i="7"/>
  <c r="M46" i="7"/>
  <c r="N46" i="7" s="1"/>
  <c r="G46" i="7"/>
  <c r="G45" i="7"/>
  <c r="G44" i="7"/>
  <c r="M53" i="7" s="1"/>
  <c r="N53" i="7" s="1"/>
  <c r="G43" i="7"/>
  <c r="M40" i="7"/>
  <c r="N40" i="7" s="1"/>
  <c r="M39" i="7"/>
  <c r="N39" i="7" s="1"/>
  <c r="G40" i="7"/>
  <c r="M50" i="7" s="1"/>
  <c r="N50" i="7" s="1"/>
  <c r="M37" i="7"/>
  <c r="N37" i="7" s="1"/>
  <c r="G39" i="7"/>
  <c r="M36" i="7"/>
  <c r="N36" i="7" s="1"/>
  <c r="G38" i="7"/>
  <c r="M49" i="7" s="1"/>
  <c r="N49" i="7" s="1"/>
  <c r="G37" i="7"/>
  <c r="G36" i="7"/>
  <c r="M48" i="7" s="1"/>
  <c r="N48" i="7" s="1"/>
  <c r="G35" i="7"/>
  <c r="G34" i="7"/>
  <c r="M47" i="7" s="1"/>
  <c r="N47" i="7" s="1"/>
  <c r="G33" i="7"/>
  <c r="G32" i="7"/>
  <c r="G31" i="7"/>
  <c r="G30" i="7"/>
  <c r="M45" i="7" s="1"/>
  <c r="N45" i="7" s="1"/>
  <c r="G29" i="7"/>
  <c r="G28" i="7"/>
  <c r="M44" i="7" s="1"/>
  <c r="N44" i="7" s="1"/>
  <c r="G27" i="7"/>
  <c r="G26" i="7"/>
  <c r="M43" i="7" s="1"/>
  <c r="N43" i="7" s="1"/>
  <c r="G25" i="7"/>
  <c r="G22" i="7"/>
  <c r="G21" i="7"/>
  <c r="G20" i="7"/>
  <c r="G19" i="7"/>
  <c r="G18" i="7"/>
  <c r="M38" i="7" s="1"/>
  <c r="N38" i="7" s="1"/>
  <c r="G17" i="7"/>
  <c r="G16" i="7"/>
  <c r="G15" i="7"/>
  <c r="G14" i="7"/>
  <c r="G13" i="7"/>
  <c r="G12" i="7"/>
  <c r="M35" i="7" s="1"/>
  <c r="N35" i="7" s="1"/>
  <c r="G11" i="7"/>
  <c r="G10" i="7"/>
  <c r="M34" i="7" s="1"/>
  <c r="N34" i="7" s="1"/>
  <c r="G9" i="7"/>
  <c r="G8" i="7"/>
  <c r="M33" i="7" s="1"/>
  <c r="N33" i="7" s="1"/>
  <c r="G7" i="7"/>
  <c r="AA5" i="3"/>
  <c r="AB5" i="3"/>
  <c r="AA6" i="3"/>
  <c r="AB6" i="3"/>
  <c r="AA7" i="3"/>
  <c r="AB7" i="3"/>
  <c r="AA8" i="3"/>
  <c r="AB8" i="3"/>
  <c r="AA9" i="3"/>
  <c r="AB9" i="3"/>
  <c r="AA10" i="3"/>
  <c r="AB10" i="3"/>
  <c r="AA11" i="3"/>
  <c r="AB11" i="3"/>
  <c r="AA12" i="3"/>
  <c r="AB12" i="3"/>
  <c r="AA13" i="3"/>
  <c r="AB13" i="3"/>
  <c r="AA14" i="3"/>
  <c r="AB14" i="3"/>
  <c r="AA15" i="3"/>
  <c r="AB15" i="3"/>
  <c r="AB16" i="3"/>
  <c r="AB17" i="3"/>
  <c r="AB18" i="3"/>
  <c r="AB19" i="3"/>
  <c r="AB20" i="3"/>
  <c r="AB21" i="3"/>
  <c r="AA22" i="3"/>
  <c r="AB22" i="3"/>
  <c r="AA23" i="3"/>
  <c r="AB23" i="3"/>
  <c r="AA24" i="3"/>
  <c r="AB24" i="3"/>
  <c r="AA25" i="3"/>
  <c r="AB25" i="3"/>
  <c r="AA26" i="3"/>
  <c r="AB26" i="3"/>
  <c r="AA27" i="3"/>
  <c r="AB27" i="3"/>
  <c r="AA28" i="3"/>
  <c r="AB28" i="3"/>
  <c r="AA29" i="3"/>
  <c r="AB29" i="3"/>
  <c r="AA30" i="3"/>
  <c r="AB30" i="3"/>
  <c r="AA31" i="3"/>
  <c r="AB31" i="3"/>
  <c r="AA32" i="3"/>
  <c r="AB32" i="3"/>
  <c r="AA33" i="3"/>
  <c r="AB33" i="3"/>
  <c r="AA34" i="3"/>
  <c r="AB34" i="3"/>
  <c r="AA35" i="3"/>
  <c r="AB35" i="3"/>
  <c r="AA36" i="3"/>
  <c r="AB36" i="3"/>
  <c r="AA37" i="3"/>
  <c r="AB37" i="3"/>
  <c r="AA38" i="3"/>
  <c r="AB38" i="3"/>
  <c r="AA39" i="3"/>
  <c r="AB39" i="3"/>
  <c r="AB4" i="3"/>
  <c r="AA4" i="3"/>
  <c r="B41" i="2"/>
  <c r="B59" i="2" s="1"/>
  <c r="B77" i="2" s="1"/>
  <c r="B95" i="2" s="1"/>
  <c r="B113" i="2" s="1"/>
  <c r="B131" i="2" s="1"/>
  <c r="B149" i="2" s="1"/>
  <c r="B40" i="2"/>
  <c r="B58" i="2" s="1"/>
  <c r="B76" i="2" s="1"/>
  <c r="B94" i="2" s="1"/>
  <c r="B112" i="2" s="1"/>
  <c r="B130" i="2" s="1"/>
  <c r="B148" i="2" s="1"/>
  <c r="B39" i="2"/>
  <c r="B57" i="2" s="1"/>
  <c r="B75" i="2" s="1"/>
  <c r="B93" i="2" s="1"/>
  <c r="B111" i="2" s="1"/>
  <c r="B129" i="2" s="1"/>
  <c r="B147" i="2" s="1"/>
  <c r="B38" i="2"/>
  <c r="B56" i="2" s="1"/>
  <c r="B74" i="2" s="1"/>
  <c r="B92" i="2" s="1"/>
  <c r="B110" i="2" s="1"/>
  <c r="B128" i="2" s="1"/>
  <c r="B146" i="2" s="1"/>
  <c r="B37" i="2"/>
  <c r="B55" i="2" s="1"/>
  <c r="B73" i="2" s="1"/>
  <c r="B91" i="2" s="1"/>
  <c r="B109" i="2" s="1"/>
  <c r="B127" i="2" s="1"/>
  <c r="B145" i="2" s="1"/>
  <c r="B36" i="2"/>
  <c r="B54" i="2" s="1"/>
  <c r="B72" i="2" s="1"/>
  <c r="B90" i="2" s="1"/>
  <c r="B108" i="2" s="1"/>
  <c r="B126" i="2" s="1"/>
  <c r="B144" i="2" s="1"/>
  <c r="B35" i="2"/>
  <c r="B53" i="2" s="1"/>
  <c r="B71" i="2" s="1"/>
  <c r="B89" i="2" s="1"/>
  <c r="B107" i="2" s="1"/>
  <c r="B125" i="2" s="1"/>
  <c r="B143" i="2" s="1"/>
  <c r="B34" i="2"/>
  <c r="B52" i="2" s="1"/>
  <c r="B70" i="2" s="1"/>
  <c r="B88" i="2" s="1"/>
  <c r="B106" i="2" s="1"/>
  <c r="B124" i="2" s="1"/>
  <c r="B142" i="2" s="1"/>
  <c r="B33" i="2"/>
  <c r="B51" i="2" s="1"/>
  <c r="B69" i="2" s="1"/>
  <c r="B87" i="2" s="1"/>
  <c r="B105" i="2" s="1"/>
  <c r="B123" i="2" s="1"/>
  <c r="B141" i="2" s="1"/>
  <c r="B32" i="2"/>
  <c r="B50" i="2" s="1"/>
  <c r="B68" i="2" s="1"/>
  <c r="B86" i="2" s="1"/>
  <c r="B104" i="2" s="1"/>
  <c r="B122" i="2" s="1"/>
  <c r="B140" i="2" s="1"/>
  <c r="B31" i="2"/>
  <c r="B49" i="2" s="1"/>
  <c r="B67" i="2" s="1"/>
  <c r="B85" i="2" s="1"/>
  <c r="B103" i="2" s="1"/>
  <c r="B121" i="2" s="1"/>
  <c r="B139" i="2" s="1"/>
  <c r="B30" i="2"/>
  <c r="B48" i="2" s="1"/>
  <c r="B66" i="2" s="1"/>
  <c r="B84" i="2" s="1"/>
  <c r="B102" i="2" s="1"/>
  <c r="B120" i="2" s="1"/>
  <c r="B138" i="2" s="1"/>
  <c r="B29" i="2"/>
  <c r="B47" i="2" s="1"/>
  <c r="B65" i="2" s="1"/>
  <c r="B83" i="2" s="1"/>
  <c r="B101" i="2" s="1"/>
  <c r="B119" i="2" s="1"/>
  <c r="B137" i="2" s="1"/>
  <c r="B28" i="2"/>
  <c r="B46" i="2" s="1"/>
  <c r="B64" i="2" s="1"/>
  <c r="B82" i="2" s="1"/>
  <c r="B100" i="2" s="1"/>
  <c r="B118" i="2" s="1"/>
  <c r="B136" i="2" s="1"/>
  <c r="B27" i="2"/>
  <c r="B45" i="2" s="1"/>
  <c r="B63" i="2" s="1"/>
  <c r="B81" i="2" s="1"/>
  <c r="B99" i="2" s="1"/>
  <c r="B117" i="2" s="1"/>
  <c r="B135" i="2" s="1"/>
  <c r="B26" i="2"/>
  <c r="B44" i="2" s="1"/>
  <c r="B62" i="2" s="1"/>
  <c r="B80" i="2" s="1"/>
  <c r="B98" i="2" s="1"/>
  <c r="B116" i="2" s="1"/>
  <c r="B134" i="2" s="1"/>
  <c r="B25" i="2"/>
  <c r="B43" i="2" s="1"/>
  <c r="B61" i="2" s="1"/>
  <c r="B79" i="2" s="1"/>
  <c r="B97" i="2" s="1"/>
  <c r="B115" i="2" s="1"/>
  <c r="B133" i="2" s="1"/>
  <c r="B24" i="2"/>
  <c r="B42" i="2" s="1"/>
  <c r="B60" i="2" s="1"/>
  <c r="B78" i="2" s="1"/>
  <c r="B96" i="2" s="1"/>
  <c r="B114" i="2" s="1"/>
  <c r="B132" i="2" s="1"/>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M65" i="7" l="1"/>
  <c r="D59" i="7"/>
  <c r="H27" i="1"/>
  <c r="H15" i="1"/>
  <c r="H31" i="1"/>
  <c r="H19" i="1"/>
  <c r="H35" i="1"/>
  <c r="H38" i="1"/>
  <c r="H7" i="1"/>
  <c r="H23" i="1"/>
  <c r="H40" i="1"/>
  <c r="H11" i="1"/>
  <c r="H8" i="1"/>
  <c r="H12" i="1"/>
  <c r="H16" i="1"/>
  <c r="H20" i="1"/>
  <c r="H24" i="1"/>
  <c r="H28" i="1"/>
  <c r="H32" i="1"/>
  <c r="H36" i="1"/>
  <c r="H5" i="1"/>
  <c r="H9" i="1"/>
  <c r="H13" i="1"/>
  <c r="H17" i="1"/>
  <c r="H21" i="1"/>
  <c r="H25" i="1"/>
  <c r="H29" i="1"/>
  <c r="H33" i="1"/>
  <c r="H37" i="1"/>
  <c r="H6" i="1"/>
  <c r="H10" i="1"/>
  <c r="H14" i="1"/>
  <c r="H18" i="1"/>
  <c r="H22" i="1"/>
  <c r="H26" i="1"/>
  <c r="H30" i="1"/>
  <c r="H34" i="1"/>
  <c r="H39" i="1"/>
  <c r="T38" i="3"/>
  <c r="T37" i="3"/>
  <c r="T19" i="3"/>
  <c r="T15" i="3"/>
  <c r="T11" i="3"/>
  <c r="T7" i="3"/>
  <c r="T32" i="3"/>
  <c r="T30" i="3"/>
  <c r="T22" i="3"/>
  <c r="T14" i="3"/>
  <c r="W39" i="3"/>
  <c r="W38" i="3"/>
  <c r="W37" i="3"/>
  <c r="T28" i="3"/>
  <c r="U24" i="3"/>
  <c r="T16" i="3"/>
  <c r="T12" i="3"/>
  <c r="T8" i="3"/>
  <c r="T29" i="3"/>
  <c r="T25" i="3"/>
  <c r="T13" i="3"/>
  <c r="Q39" i="3"/>
  <c r="T33" i="3"/>
  <c r="T31" i="3"/>
  <c r="T26" i="3"/>
  <c r="T34" i="3" l="1"/>
  <c r="T24" i="3"/>
  <c r="I22" i="3"/>
  <c r="T27" i="3"/>
  <c r="T5" i="3"/>
  <c r="T39" i="3"/>
  <c r="T36" i="3"/>
  <c r="T6" i="3"/>
  <c r="T9" i="3"/>
  <c r="T17" i="3"/>
  <c r="T21" i="3"/>
  <c r="T35" i="3"/>
  <c r="T20" i="3"/>
  <c r="T10" i="3"/>
  <c r="T18" i="3"/>
  <c r="T23" i="3"/>
  <c r="X14" i="3"/>
  <c r="W7" i="3"/>
  <c r="U36" i="3"/>
  <c r="J28" i="3"/>
  <c r="V25" i="3"/>
  <c r="U28" i="3"/>
  <c r="W34" i="3"/>
  <c r="Q37" i="3"/>
  <c r="Q34" i="3"/>
  <c r="U23" i="3"/>
  <c r="U10" i="3"/>
  <c r="V37" i="3"/>
  <c r="W35" i="3"/>
  <c r="AL38" i="3" s="1"/>
  <c r="V39" i="3"/>
  <c r="W33" i="3"/>
  <c r="U38" i="3"/>
  <c r="R38" i="3"/>
  <c r="J38" i="3"/>
  <c r="X34" i="3"/>
  <c r="U27" i="3"/>
  <c r="C38" i="3"/>
  <c r="X37" i="3"/>
  <c r="I38" i="3"/>
  <c r="U16" i="3"/>
  <c r="C24" i="3"/>
  <c r="W11" i="3"/>
  <c r="U17" i="3"/>
  <c r="X28" i="3"/>
  <c r="R27" i="3"/>
  <c r="U8" i="3"/>
  <c r="U12" i="3"/>
  <c r="W13" i="3"/>
  <c r="U39" i="3"/>
  <c r="U25" i="3"/>
  <c r="W5" i="3"/>
  <c r="C36" i="3"/>
  <c r="C39" i="3"/>
  <c r="Q38" i="3"/>
  <c r="X38" i="3"/>
  <c r="V34" i="3"/>
  <c r="C37" i="3"/>
  <c r="W29" i="3"/>
  <c r="V38" i="3"/>
  <c r="K38" i="3"/>
  <c r="J37" i="3"/>
  <c r="U37" i="3"/>
  <c r="X23" i="3"/>
  <c r="U29" i="3"/>
  <c r="X36" i="3"/>
  <c r="Q30" i="3"/>
  <c r="U21" i="3"/>
  <c r="J24" i="3"/>
  <c r="K34" i="3"/>
  <c r="U34" i="3"/>
  <c r="U14" i="3"/>
  <c r="R14" i="3"/>
  <c r="U18" i="3"/>
  <c r="X22" i="3"/>
  <c r="C15" i="3"/>
  <c r="K19" i="3"/>
  <c r="Q23" i="3"/>
  <c r="C21" i="3"/>
  <c r="K30" i="3"/>
  <c r="R16" i="3"/>
  <c r="J16" i="3"/>
  <c r="J20" i="3"/>
  <c r="R28" i="3"/>
  <c r="J36" i="3"/>
  <c r="C28" i="3"/>
  <c r="R34" i="3"/>
  <c r="R29" i="3"/>
  <c r="R32" i="3"/>
  <c r="Q27" i="3"/>
  <c r="V14" i="3"/>
  <c r="X31" i="3"/>
  <c r="Q11" i="3"/>
  <c r="Q15" i="3"/>
  <c r="Q19" i="3"/>
  <c r="C19" i="3"/>
  <c r="U6" i="3"/>
  <c r="V35" i="3"/>
  <c r="X20" i="3"/>
  <c r="Q10" i="3"/>
  <c r="W10" i="3"/>
  <c r="R18" i="3"/>
  <c r="J22" i="3"/>
  <c r="R19" i="3"/>
  <c r="U31" i="3"/>
  <c r="R5" i="3"/>
  <c r="V5" i="3"/>
  <c r="R13" i="3"/>
  <c r="R15" i="3"/>
  <c r="J23" i="3"/>
  <c r="C22" i="3"/>
  <c r="R23" i="3"/>
  <c r="R36" i="3"/>
  <c r="J30" i="3"/>
  <c r="R33" i="3"/>
  <c r="X16" i="3"/>
  <c r="I16" i="3"/>
  <c r="K16" i="3"/>
  <c r="X24" i="3"/>
  <c r="K10" i="3"/>
  <c r="C32" i="3"/>
  <c r="C7" i="3"/>
  <c r="J21" i="3"/>
  <c r="R20" i="3"/>
  <c r="V17" i="3"/>
  <c r="Q24" i="3"/>
  <c r="W31" i="3"/>
  <c r="J14" i="3"/>
  <c r="C35" i="3"/>
  <c r="V27" i="3"/>
  <c r="I34" i="3"/>
  <c r="X26" i="3"/>
  <c r="C34" i="3"/>
  <c r="Q17" i="3"/>
  <c r="Q29" i="3"/>
  <c r="I23" i="3"/>
  <c r="K18" i="3"/>
  <c r="C14" i="3"/>
  <c r="K24" i="3"/>
  <c r="K39" i="3"/>
  <c r="U5" i="3"/>
  <c r="X13" i="3"/>
  <c r="U13" i="3"/>
  <c r="R21" i="3"/>
  <c r="K35" i="3"/>
  <c r="Q8" i="3"/>
  <c r="V16" i="3"/>
  <c r="W20" i="3"/>
  <c r="R6" i="3"/>
  <c r="V18" i="3"/>
  <c r="Q22" i="3"/>
  <c r="Y22" i="3" s="1"/>
  <c r="R22" i="3"/>
  <c r="U11" i="3"/>
  <c r="K23" i="3"/>
  <c r="C23" i="3"/>
  <c r="Q32" i="3"/>
  <c r="C12" i="3"/>
  <c r="J17" i="3"/>
  <c r="R24" i="3"/>
  <c r="K20" i="3"/>
  <c r="C18" i="3"/>
  <c r="S18" i="3" s="1"/>
  <c r="K27" i="3"/>
  <c r="J31" i="3"/>
  <c r="R35" i="3"/>
  <c r="V8" i="3"/>
  <c r="Q12" i="3"/>
  <c r="I24" i="3"/>
  <c r="U22" i="3"/>
  <c r="U26" i="3"/>
  <c r="V12" i="3"/>
  <c r="C11" i="3"/>
  <c r="K17" i="3"/>
  <c r="K36" i="3"/>
  <c r="K6" i="3"/>
  <c r="K14" i="3"/>
  <c r="K5" i="3"/>
  <c r="K21" i="3"/>
  <c r="K37" i="3"/>
  <c r="U30" i="3"/>
  <c r="W32" i="3"/>
  <c r="R9" i="3"/>
  <c r="V9" i="3"/>
  <c r="Q13" i="3"/>
  <c r="C17" i="3"/>
  <c r="V21" i="3"/>
  <c r="W8" i="3"/>
  <c r="AL12" i="3" s="1"/>
  <c r="U19" i="3"/>
  <c r="J26" i="3"/>
  <c r="I8" i="3"/>
  <c r="X8" i="3"/>
  <c r="V29" i="3"/>
  <c r="C13" i="3"/>
  <c r="J13" i="3"/>
  <c r="Z13" i="3" s="1"/>
  <c r="X21" i="3"/>
  <c r="X25" i="3"/>
  <c r="J35" i="3"/>
  <c r="I12" i="3"/>
  <c r="X12" i="3"/>
  <c r="W16" i="3"/>
  <c r="C16" i="3"/>
  <c r="U20" i="3"/>
  <c r="K28" i="3"/>
  <c r="R10" i="3"/>
  <c r="I10" i="3"/>
  <c r="X10" i="3"/>
  <c r="I18" i="3"/>
  <c r="W18" i="3"/>
  <c r="V30" i="3"/>
  <c r="K25" i="3"/>
  <c r="R25" i="3"/>
  <c r="Q33" i="3"/>
  <c r="J11" i="3"/>
  <c r="K11" i="3"/>
  <c r="R11" i="3"/>
  <c r="K15" i="3"/>
  <c r="I27" i="3"/>
  <c r="W27" i="3"/>
  <c r="Q35" i="3"/>
  <c r="W9" i="3"/>
  <c r="I17" i="3"/>
  <c r="W17" i="3"/>
  <c r="I21" i="3"/>
  <c r="W21" i="3"/>
  <c r="I39" i="3"/>
  <c r="Y39" i="3" s="1"/>
  <c r="X39" i="3"/>
  <c r="K13" i="3"/>
  <c r="K33" i="3"/>
  <c r="R37" i="3"/>
  <c r="J5" i="3"/>
  <c r="K9" i="3"/>
  <c r="C20" i="3"/>
  <c r="K29" i="3"/>
  <c r="J34" i="3"/>
  <c r="K22" i="3"/>
  <c r="C25" i="3"/>
  <c r="C33" i="3"/>
  <c r="J33" i="3"/>
  <c r="Q5" i="3"/>
  <c r="I9" i="3"/>
  <c r="X9" i="3"/>
  <c r="R17" i="3"/>
  <c r="Q25" i="3"/>
  <c r="J25" i="3"/>
  <c r="C29" i="3"/>
  <c r="J29" i="3"/>
  <c r="J39" i="3"/>
  <c r="J12" i="3"/>
  <c r="K12" i="3"/>
  <c r="R12" i="3"/>
  <c r="V24" i="3"/>
  <c r="V28" i="3"/>
  <c r="Q6" i="3"/>
  <c r="V6" i="3"/>
  <c r="W6" i="3"/>
  <c r="AL39" i="3" s="1"/>
  <c r="C10" i="3"/>
  <c r="J10" i="3"/>
  <c r="Q14" i="3"/>
  <c r="Q18" i="3"/>
  <c r="W22" i="3"/>
  <c r="K26" i="3"/>
  <c r="R26" i="3"/>
  <c r="W30" i="3"/>
  <c r="AL8" i="3" s="1"/>
  <c r="J32" i="3"/>
  <c r="V36" i="3"/>
  <c r="I7" i="3"/>
  <c r="X7" i="3"/>
  <c r="Q7" i="3"/>
  <c r="U7" i="3"/>
  <c r="V11" i="3"/>
  <c r="X15" i="3"/>
  <c r="I15" i="3"/>
  <c r="W15" i="3"/>
  <c r="U15" i="3"/>
  <c r="W19" i="3"/>
  <c r="AL11" i="3" s="1"/>
  <c r="I19" i="3"/>
  <c r="V23" i="3"/>
  <c r="W23" i="3"/>
  <c r="X27" i="3"/>
  <c r="Q31" i="3"/>
  <c r="U35" i="3"/>
  <c r="I32" i="3"/>
  <c r="X29" i="3"/>
  <c r="V26" i="3"/>
  <c r="I30" i="3"/>
  <c r="X30" i="3"/>
  <c r="R30" i="3"/>
  <c r="K32" i="3"/>
  <c r="Q36" i="3"/>
  <c r="J7" i="3"/>
  <c r="K7" i="3"/>
  <c r="R7" i="3"/>
  <c r="J15" i="3"/>
  <c r="X19" i="3"/>
  <c r="C27" i="3"/>
  <c r="J27" i="3"/>
  <c r="K31" i="3"/>
  <c r="R31" i="3"/>
  <c r="I29" i="3"/>
  <c r="C9" i="3"/>
  <c r="J9" i="3"/>
  <c r="W28" i="3"/>
  <c r="I35" i="3"/>
  <c r="X35" i="3"/>
  <c r="I6" i="3"/>
  <c r="X6" i="3"/>
  <c r="W14" i="3"/>
  <c r="I14" i="3"/>
  <c r="X18" i="3"/>
  <c r="C5" i="3"/>
  <c r="C8" i="3"/>
  <c r="I20" i="3"/>
  <c r="C26" i="3"/>
  <c r="C31" i="3"/>
  <c r="X32" i="3"/>
  <c r="U32" i="3"/>
  <c r="W36" i="3"/>
  <c r="I36" i="3"/>
  <c r="I5" i="3"/>
  <c r="X5" i="3"/>
  <c r="Q9" i="3"/>
  <c r="U9" i="3"/>
  <c r="V13" i="3"/>
  <c r="I13" i="3"/>
  <c r="X17" i="3"/>
  <c r="Q21" i="3"/>
  <c r="I25" i="3"/>
  <c r="W25" i="3"/>
  <c r="U33" i="3"/>
  <c r="I37" i="3"/>
  <c r="J8" i="3"/>
  <c r="K8" i="3"/>
  <c r="R8" i="3"/>
  <c r="W12" i="3"/>
  <c r="Q16" i="3"/>
  <c r="Q20" i="3"/>
  <c r="V20" i="3"/>
  <c r="W24" i="3"/>
  <c r="I28" i="3"/>
  <c r="Q28" i="3"/>
  <c r="V32" i="3"/>
  <c r="V33" i="3"/>
  <c r="R39" i="3"/>
  <c r="C6" i="3"/>
  <c r="J6" i="3"/>
  <c r="V10" i="3"/>
  <c r="J18" i="3"/>
  <c r="V22" i="3"/>
  <c r="I26" i="3"/>
  <c r="W26" i="3"/>
  <c r="Q26" i="3"/>
  <c r="C30" i="3"/>
  <c r="I31" i="3"/>
  <c r="I33" i="3"/>
  <c r="X33" i="3"/>
  <c r="V7" i="3"/>
  <c r="I11" i="3"/>
  <c r="X11" i="3"/>
  <c r="V15" i="3"/>
  <c r="J19" i="3"/>
  <c r="V19" i="3"/>
  <c r="V31" i="3"/>
  <c r="B4" i="3"/>
  <c r="AL36" i="3" l="1"/>
  <c r="AL5" i="3"/>
  <c r="AL37" i="3"/>
  <c r="AL20" i="3"/>
  <c r="AL29" i="3"/>
  <c r="AL24" i="3"/>
  <c r="AL7" i="3"/>
  <c r="AL13" i="3"/>
  <c r="AL16" i="3"/>
  <c r="AL30" i="3"/>
  <c r="Z5" i="3"/>
  <c r="AL9" i="3"/>
  <c r="AL31" i="3"/>
  <c r="AL4" i="3"/>
  <c r="AL26" i="3"/>
  <c r="AL28" i="3"/>
  <c r="AL27" i="3"/>
  <c r="AL22" i="3"/>
  <c r="AL14" i="3"/>
  <c r="AL35" i="3"/>
  <c r="AL23" i="3"/>
  <c r="AL6" i="3"/>
  <c r="AL33" i="3"/>
  <c r="AL15" i="3"/>
  <c r="Y24" i="3"/>
  <c r="AK36" i="3" s="1"/>
  <c r="Y37" i="3"/>
  <c r="Y34" i="3"/>
  <c r="Z28" i="3"/>
  <c r="S36" i="3"/>
  <c r="S38" i="3"/>
  <c r="S39" i="3"/>
  <c r="Z38" i="3"/>
  <c r="S24" i="3"/>
  <c r="Y38" i="3"/>
  <c r="Y15" i="3"/>
  <c r="S17" i="3"/>
  <c r="Z18" i="3"/>
  <c r="Y17" i="3"/>
  <c r="Z27" i="3"/>
  <c r="S19" i="3"/>
  <c r="Z37" i="3"/>
  <c r="S37" i="3"/>
  <c r="Z24" i="3"/>
  <c r="S30" i="3"/>
  <c r="S34" i="3"/>
  <c r="Y19" i="3"/>
  <c r="Z34" i="3"/>
  <c r="Y30" i="3"/>
  <c r="Z15" i="3"/>
  <c r="S21" i="3"/>
  <c r="Z14" i="3"/>
  <c r="S15" i="3"/>
  <c r="Y29" i="3"/>
  <c r="AK23" i="3" s="1"/>
  <c r="S27" i="3"/>
  <c r="S22" i="3"/>
  <c r="Y27" i="3"/>
  <c r="S28" i="3"/>
  <c r="Z20" i="3"/>
  <c r="Z23" i="3"/>
  <c r="Z29" i="3"/>
  <c r="Z22" i="3"/>
  <c r="Y23" i="3"/>
  <c r="Z16" i="3"/>
  <c r="Z9" i="3"/>
  <c r="Z25" i="3"/>
  <c r="Y25" i="3"/>
  <c r="Y5" i="3"/>
  <c r="S6" i="3"/>
  <c r="Y14" i="3"/>
  <c r="Z19" i="3"/>
  <c r="Y11" i="3"/>
  <c r="AK9" i="3" s="1"/>
  <c r="S7" i="3"/>
  <c r="Z32" i="3"/>
  <c r="Z33" i="3"/>
  <c r="S20" i="3"/>
  <c r="Y35" i="3"/>
  <c r="Y32" i="3"/>
  <c r="Y10" i="3"/>
  <c r="Z36" i="3"/>
  <c r="S35" i="3"/>
  <c r="S5" i="3"/>
  <c r="S14" i="3"/>
  <c r="S11" i="3"/>
  <c r="S12" i="3"/>
  <c r="Y31" i="3"/>
  <c r="AK35" i="3" s="1"/>
  <c r="Y16" i="3"/>
  <c r="Z30" i="3"/>
  <c r="S10" i="3"/>
  <c r="Y8" i="3"/>
  <c r="Z6" i="3"/>
  <c r="Y6" i="3"/>
  <c r="Z26" i="3"/>
  <c r="S23" i="3"/>
  <c r="S26" i="3"/>
  <c r="S25" i="3"/>
  <c r="S16" i="3"/>
  <c r="Z21" i="3"/>
  <c r="Z8" i="3"/>
  <c r="Z31" i="3"/>
  <c r="S32" i="3"/>
  <c r="Z17" i="3"/>
  <c r="Y12" i="3"/>
  <c r="Y33" i="3"/>
  <c r="S31" i="3"/>
  <c r="Z10" i="3"/>
  <c r="Z35" i="3"/>
  <c r="Y13" i="3"/>
  <c r="Z11" i="3"/>
  <c r="Y9" i="3"/>
  <c r="AK27" i="3" s="1"/>
  <c r="Y21" i="3"/>
  <c r="Y26" i="3"/>
  <c r="Y28" i="3"/>
  <c r="Z7" i="3"/>
  <c r="Y7" i="3"/>
  <c r="S29" i="3"/>
  <c r="Y20" i="3"/>
  <c r="Y36" i="3"/>
  <c r="AK29" i="3" s="1"/>
  <c r="Z12" i="3"/>
  <c r="S9" i="3"/>
  <c r="Y18" i="3"/>
  <c r="S8" i="3"/>
  <c r="Z39" i="3"/>
  <c r="S33" i="3"/>
  <c r="S13" i="3"/>
  <c r="AJ33" i="3" l="1"/>
  <c r="AJ20" i="3"/>
  <c r="AJ28" i="3"/>
  <c r="AK24" i="3"/>
  <c r="AJ24" i="3"/>
  <c r="AJ4" i="3"/>
  <c r="AJ26" i="3"/>
  <c r="AK22" i="3"/>
  <c r="AK5" i="3"/>
  <c r="AJ6" i="3"/>
  <c r="AK38" i="3"/>
  <c r="AJ27" i="3"/>
  <c r="AJ23" i="3"/>
  <c r="AK8" i="3"/>
  <c r="AJ5" i="3"/>
  <c r="AJ37" i="3"/>
  <c r="AK12" i="3"/>
  <c r="AK13" i="3"/>
  <c r="AJ35" i="3"/>
  <c r="AK39" i="3"/>
  <c r="AJ8" i="3"/>
  <c r="AJ29" i="3"/>
  <c r="AK6" i="3"/>
  <c r="AK7" i="3"/>
  <c r="AJ14" i="3"/>
  <c r="AJ30" i="3"/>
  <c r="AJ16" i="3"/>
  <c r="AJ36" i="3"/>
  <c r="AK31" i="3"/>
  <c r="AK16" i="3"/>
  <c r="AK26" i="3"/>
  <c r="AJ31" i="3"/>
  <c r="AJ15" i="3"/>
  <c r="AJ22" i="3"/>
  <c r="AJ9" i="3"/>
  <c r="AK33" i="3"/>
  <c r="AK28" i="3"/>
  <c r="AJ38" i="3"/>
  <c r="AJ12" i="3"/>
  <c r="AJ39" i="3"/>
  <c r="AK14" i="3"/>
  <c r="AK20" i="3"/>
  <c r="AJ13" i="3"/>
  <c r="AJ11" i="3"/>
  <c r="AK4" i="3"/>
  <c r="AK30" i="3"/>
  <c r="AK11" i="3"/>
  <c r="AK37" i="3"/>
  <c r="AK15" i="3"/>
  <c r="AJ7" i="3"/>
  <c r="T4" i="3"/>
  <c r="X4" i="3"/>
  <c r="V4" i="3"/>
  <c r="U4" i="3"/>
  <c r="K4" i="3"/>
  <c r="J4" i="3"/>
  <c r="C4" i="3"/>
  <c r="I4" i="3"/>
  <c r="R4" i="3"/>
  <c r="Z4" i="3" l="1"/>
  <c r="S4" i="3"/>
  <c r="AJ10" i="3" l="1"/>
  <c r="AC4" i="3"/>
  <c r="AC13" i="3"/>
  <c r="AC21" i="3"/>
  <c r="AC22" i="3"/>
  <c r="AJ34" i="3"/>
  <c r="AC29" i="3"/>
  <c r="AC38" i="3"/>
  <c r="AJ25" i="3"/>
  <c r="AC36" i="3"/>
  <c r="AC16" i="3"/>
  <c r="AJ17" i="3"/>
  <c r="AC24" i="3"/>
  <c r="AC15" i="3"/>
  <c r="AC18" i="3"/>
  <c r="AC12" i="3"/>
  <c r="AC33" i="3"/>
  <c r="AC37" i="3"/>
  <c r="AC39" i="3"/>
  <c r="AC6" i="3"/>
  <c r="AC26" i="3"/>
  <c r="AC9" i="3"/>
  <c r="AC31" i="3"/>
  <c r="AJ18" i="3"/>
  <c r="AC20" i="3"/>
  <c r="AC7" i="3"/>
  <c r="AJ32" i="3"/>
  <c r="AC14" i="3"/>
  <c r="AC5" i="3"/>
  <c r="AC10" i="3"/>
  <c r="AC32" i="3"/>
  <c r="AJ19" i="3"/>
  <c r="AC25" i="3"/>
  <c r="AC11" i="3"/>
  <c r="AC28" i="3"/>
  <c r="AC17" i="3"/>
  <c r="AC30" i="3"/>
  <c r="AC23" i="3"/>
  <c r="AC34" i="3"/>
  <c r="AC27" i="3"/>
  <c r="AC19" i="3"/>
  <c r="AJ21" i="3"/>
  <c r="AC35" i="3"/>
  <c r="AC8" i="3"/>
  <c r="W4" i="3"/>
  <c r="Q4" i="3"/>
  <c r="Y4" i="3" s="1"/>
  <c r="AK10" i="3" l="1"/>
  <c r="AK34" i="3"/>
  <c r="AK17" i="3"/>
  <c r="AK25" i="3"/>
  <c r="AR25" i="3" s="1"/>
  <c r="AK18" i="3"/>
  <c r="AK19" i="3"/>
  <c r="AK32" i="3"/>
  <c r="AK21" i="3"/>
  <c r="AR21" i="3" s="1"/>
  <c r="AG39" i="3"/>
  <c r="AG38" i="3"/>
  <c r="AG37" i="3"/>
  <c r="AG36" i="3"/>
  <c r="AG35" i="3"/>
  <c r="AG34" i="3"/>
  <c r="AG33" i="3"/>
  <c r="AG32" i="3"/>
  <c r="AG31" i="3"/>
  <c r="AG30" i="3"/>
  <c r="AG29" i="3"/>
  <c r="AG28" i="3"/>
  <c r="AG27" i="3"/>
  <c r="AG26" i="3"/>
  <c r="AG25" i="3"/>
  <c r="AG24" i="3"/>
  <c r="AG23" i="3"/>
  <c r="AG22" i="3"/>
  <c r="AG21" i="3"/>
  <c r="AF39" i="3"/>
  <c r="AF38" i="3"/>
  <c r="AF37" i="3"/>
  <c r="AF36" i="3"/>
  <c r="AF35" i="3"/>
  <c r="AF34" i="3"/>
  <c r="AF33" i="3"/>
  <c r="AF32" i="3"/>
  <c r="AF31" i="3"/>
  <c r="AF30" i="3"/>
  <c r="AF29" i="3"/>
  <c r="AF28" i="3"/>
  <c r="AF27" i="3"/>
  <c r="AF26" i="3"/>
  <c r="AF25" i="3"/>
  <c r="AF24" i="3"/>
  <c r="AF23" i="3"/>
  <c r="AE39" i="3"/>
  <c r="AE38" i="3"/>
  <c r="AE37" i="3"/>
  <c r="AE36" i="3"/>
  <c r="AE35" i="3"/>
  <c r="AE34" i="3"/>
  <c r="AE33" i="3"/>
  <c r="AE32" i="3"/>
  <c r="AE31" i="3"/>
  <c r="AE30" i="3"/>
  <c r="AE29" i="3"/>
  <c r="AE28" i="3"/>
  <c r="AE27" i="3"/>
  <c r="AE26" i="3"/>
  <c r="AE25" i="3"/>
  <c r="AE24" i="3"/>
  <c r="AE23" i="3"/>
  <c r="AE22" i="3"/>
  <c r="AE21" i="3"/>
  <c r="AF20" i="3"/>
  <c r="AG19" i="3"/>
  <c r="AN18" i="3"/>
  <c r="AH18" i="3"/>
  <c r="AD18" i="3"/>
  <c r="AE17" i="3"/>
  <c r="AF16" i="3"/>
  <c r="AG15" i="3"/>
  <c r="AG14" i="3"/>
  <c r="AG13" i="3"/>
  <c r="AH38" i="3"/>
  <c r="AH36" i="3"/>
  <c r="AH34" i="3"/>
  <c r="AH32" i="3"/>
  <c r="AH30" i="3"/>
  <c r="AH28" i="3"/>
  <c r="AH26" i="3"/>
  <c r="AH24" i="3"/>
  <c r="AN22" i="3"/>
  <c r="AD22" i="3"/>
  <c r="AF21" i="3"/>
  <c r="AN20" i="3"/>
  <c r="AG20" i="3"/>
  <c r="AD19" i="3"/>
  <c r="AE18" i="3"/>
  <c r="AN17" i="3"/>
  <c r="AG17" i="3"/>
  <c r="AD16" i="3"/>
  <c r="AN15" i="3"/>
  <c r="AF15" i="3"/>
  <c r="AN39" i="3"/>
  <c r="AD38" i="3"/>
  <c r="AN37" i="3"/>
  <c r="AD36" i="3"/>
  <c r="AN35" i="3"/>
  <c r="AD34" i="3"/>
  <c r="AN33" i="3"/>
  <c r="AD32" i="3"/>
  <c r="AN31" i="3"/>
  <c r="AD30" i="3"/>
  <c r="AN29" i="3"/>
  <c r="AD28" i="3"/>
  <c r="AN27" i="3"/>
  <c r="AD26" i="3"/>
  <c r="AN25" i="3"/>
  <c r="AD24" i="3"/>
  <c r="AN23" i="3"/>
  <c r="AN21" i="3"/>
  <c r="AD21" i="3"/>
  <c r="AE20" i="3"/>
  <c r="AH19" i="3"/>
  <c r="AF17" i="3"/>
  <c r="AO16" i="3"/>
  <c r="AH16" i="3"/>
  <c r="AE15" i="3"/>
  <c r="AE14" i="3"/>
  <c r="AE13" i="3"/>
  <c r="AO12" i="3"/>
  <c r="AE12" i="3"/>
  <c r="AE11" i="3"/>
  <c r="AO10" i="3"/>
  <c r="AE10" i="3"/>
  <c r="AE9" i="3"/>
  <c r="AO8" i="3"/>
  <c r="AE8" i="3"/>
  <c r="AE7" i="3"/>
  <c r="AO6" i="3"/>
  <c r="AE6" i="3"/>
  <c r="AE5" i="3"/>
  <c r="AO4" i="3"/>
  <c r="AE4" i="3"/>
  <c r="AN8" i="3"/>
  <c r="AH8" i="3"/>
  <c r="AN6" i="3"/>
  <c r="AH6" i="3"/>
  <c r="AN4" i="3"/>
  <c r="AD4" i="3"/>
  <c r="AD39" i="3"/>
  <c r="AN38" i="3"/>
  <c r="AD37" i="3"/>
  <c r="AN36" i="3"/>
  <c r="AD35" i="3"/>
  <c r="AN34" i="3"/>
  <c r="AH39" i="3"/>
  <c r="AH37" i="3"/>
  <c r="AH35" i="3"/>
  <c r="AH33" i="3"/>
  <c r="AH31" i="3"/>
  <c r="AH29" i="3"/>
  <c r="AH27" i="3"/>
  <c r="AH25" i="3"/>
  <c r="AH23" i="3"/>
  <c r="AH22" i="3"/>
  <c r="AD20" i="3"/>
  <c r="AN19" i="3"/>
  <c r="AF19" i="3"/>
  <c r="AO18" i="3"/>
  <c r="AG18" i="3"/>
  <c r="AD17" i="3"/>
  <c r="AN16" i="3"/>
  <c r="AG16" i="3"/>
  <c r="AD15" i="3"/>
  <c r="AD14" i="3"/>
  <c r="AD13" i="3"/>
  <c r="AN12" i="3"/>
  <c r="AH12" i="3"/>
  <c r="AD12" i="3"/>
  <c r="AN11" i="3"/>
  <c r="AH11" i="3"/>
  <c r="AD11" i="3"/>
  <c r="AN10" i="3"/>
  <c r="AH10" i="3"/>
  <c r="AD10" i="3"/>
  <c r="AN9" i="3"/>
  <c r="AH9" i="3"/>
  <c r="AD9" i="3"/>
  <c r="AD8" i="3"/>
  <c r="AN7" i="3"/>
  <c r="AH7" i="3"/>
  <c r="AD7" i="3"/>
  <c r="AD6" i="3"/>
  <c r="AN5" i="3"/>
  <c r="AH5" i="3"/>
  <c r="AD5" i="3"/>
  <c r="AH4" i="3"/>
  <c r="AD33" i="3"/>
  <c r="AD29" i="3"/>
  <c r="AD25" i="3"/>
  <c r="AH17" i="3"/>
  <c r="AH15" i="3"/>
  <c r="AN14" i="3"/>
  <c r="AF13" i="3"/>
  <c r="AG12" i="3"/>
  <c r="AF9" i="3"/>
  <c r="AG8" i="3"/>
  <c r="AF5" i="3"/>
  <c r="AG4" i="3"/>
  <c r="AF12" i="3"/>
  <c r="AG11" i="3"/>
  <c r="AF8" i="3"/>
  <c r="AG7" i="3"/>
  <c r="AF4" i="3"/>
  <c r="AN30" i="3"/>
  <c r="AN26" i="3"/>
  <c r="AH14" i="3"/>
  <c r="AH13" i="3"/>
  <c r="AD31" i="3"/>
  <c r="AD27" i="3"/>
  <c r="AD23" i="3"/>
  <c r="AF22" i="3"/>
  <c r="AH21" i="3"/>
  <c r="AO20" i="3"/>
  <c r="AE19" i="3"/>
  <c r="AF14" i="3"/>
  <c r="AN13" i="3"/>
  <c r="AF11" i="3"/>
  <c r="AG10" i="3"/>
  <c r="AF7" i="3"/>
  <c r="AG6" i="3"/>
  <c r="AN32" i="3"/>
  <c r="AN28" i="3"/>
  <c r="AN24" i="3"/>
  <c r="AH20" i="3"/>
  <c r="AF18" i="3"/>
  <c r="AE16" i="3"/>
  <c r="AO14" i="3"/>
  <c r="AF10" i="3"/>
  <c r="AG9" i="3"/>
  <c r="AF6" i="3"/>
  <c r="AG5" i="3"/>
  <c r="AL10" i="3"/>
  <c r="AR39" i="3" s="1"/>
  <c r="AL32" i="3"/>
  <c r="AP32" i="3" s="1"/>
  <c r="AL21" i="3"/>
  <c r="AL17" i="3"/>
  <c r="AP17" i="3" s="1"/>
  <c r="AL19" i="3"/>
  <c r="AR19" i="3" s="1"/>
  <c r="AL34" i="3"/>
  <c r="AP34" i="3" s="1"/>
  <c r="AL25" i="3"/>
  <c r="AL18" i="3"/>
  <c r="AP18" i="3" s="1"/>
  <c r="A4" i="3" l="1"/>
  <c r="A11" i="3"/>
  <c r="A29" i="3"/>
  <c r="AS10" i="3"/>
  <c r="AP14" i="3"/>
  <c r="A14" i="3" s="1"/>
  <c r="AR20" i="3"/>
  <c r="AS32" i="3"/>
  <c r="AR5" i="3"/>
  <c r="AO15" i="3"/>
  <c r="AS16" i="3"/>
  <c r="AR7" i="3"/>
  <c r="AR11" i="3"/>
  <c r="AR4" i="3"/>
  <c r="AR8" i="3"/>
  <c r="AR12" i="3"/>
  <c r="AO19" i="3"/>
  <c r="A19" i="3" s="1"/>
  <c r="AS25" i="3"/>
  <c r="AS29" i="3"/>
  <c r="AS33" i="3"/>
  <c r="A33" i="3" s="1"/>
  <c r="AS37" i="3"/>
  <c r="AR13" i="3"/>
  <c r="AR15" i="3"/>
  <c r="AO17" i="3"/>
  <c r="A17" i="3" s="1"/>
  <c r="AS18" i="3"/>
  <c r="AP20" i="3"/>
  <c r="AO22" i="3"/>
  <c r="A22" i="3" s="1"/>
  <c r="AO24" i="3"/>
  <c r="A24" i="3" s="1"/>
  <c r="AO26" i="3"/>
  <c r="AO28" i="3"/>
  <c r="AO30" i="3"/>
  <c r="AO32" i="3"/>
  <c r="A32" i="3" s="1"/>
  <c r="AO34" i="3"/>
  <c r="A34" i="3" s="1"/>
  <c r="AO36" i="3"/>
  <c r="AO38" i="3"/>
  <c r="AP23" i="3"/>
  <c r="AP25" i="3"/>
  <c r="AP27" i="3"/>
  <c r="AP29" i="3"/>
  <c r="AP31" i="3"/>
  <c r="AP33" i="3"/>
  <c r="AP35" i="3"/>
  <c r="AP37" i="3"/>
  <c r="AP39" i="3"/>
  <c r="AR22" i="3"/>
  <c r="AR24" i="3"/>
  <c r="AR26" i="3"/>
  <c r="AR28" i="3"/>
  <c r="AR30" i="3"/>
  <c r="AR32" i="3"/>
  <c r="AR34" i="3"/>
  <c r="AR36" i="3"/>
  <c r="A36" i="3" s="1"/>
  <c r="AR38" i="3"/>
  <c r="AP7" i="3"/>
  <c r="AS9" i="3"/>
  <c r="AS12" i="3"/>
  <c r="AS28" i="3"/>
  <c r="AS4" i="3"/>
  <c r="AS14" i="3"/>
  <c r="AP19" i="3"/>
  <c r="AR9" i="3"/>
  <c r="AR6" i="3"/>
  <c r="AR10" i="3"/>
  <c r="AS21" i="3"/>
  <c r="A21" i="3" s="1"/>
  <c r="AS19" i="3"/>
  <c r="AS5" i="3"/>
  <c r="AP13" i="3"/>
  <c r="AP15" i="3"/>
  <c r="AR17" i="3"/>
  <c r="AS22" i="3"/>
  <c r="AS26" i="3"/>
  <c r="AS30" i="3"/>
  <c r="AS34" i="3"/>
  <c r="AS38" i="3"/>
  <c r="AS8" i="3"/>
  <c r="AO5" i="3"/>
  <c r="A5" i="3" s="1"/>
  <c r="AO7" i="3"/>
  <c r="AO9" i="3"/>
  <c r="A9" i="3" s="1"/>
  <c r="AO11" i="3"/>
  <c r="AS13" i="3"/>
  <c r="AS15" i="3"/>
  <c r="AS17" i="3"/>
  <c r="AR16" i="3"/>
  <c r="AR18" i="3"/>
  <c r="A18" i="3" s="1"/>
  <c r="AP11" i="3"/>
  <c r="AS11" i="3"/>
  <c r="AS24" i="3"/>
  <c r="AS36" i="3"/>
  <c r="AP21" i="3"/>
  <c r="AP6" i="3"/>
  <c r="AP10" i="3"/>
  <c r="A10" i="3" s="1"/>
  <c r="AO13" i="3"/>
  <c r="A13" i="3" s="1"/>
  <c r="AP22" i="3"/>
  <c r="AP4" i="3"/>
  <c r="AP8" i="3"/>
  <c r="A8" i="3" s="1"/>
  <c r="AP12" i="3"/>
  <c r="A12" i="3" s="1"/>
  <c r="AP5" i="3"/>
  <c r="AP9" i="3"/>
  <c r="AS7" i="3"/>
  <c r="AS6" i="3"/>
  <c r="AS20" i="3"/>
  <c r="AS23" i="3"/>
  <c r="AS27" i="3"/>
  <c r="AS31" i="3"/>
  <c r="AS35" i="3"/>
  <c r="AS39" i="3"/>
  <c r="AR14" i="3"/>
  <c r="AP16" i="3"/>
  <c r="A16" i="3" s="1"/>
  <c r="AO21" i="3"/>
  <c r="AO23" i="3"/>
  <c r="AO25" i="3"/>
  <c r="A25" i="3" s="1"/>
  <c r="AO27" i="3"/>
  <c r="A27" i="3" s="1"/>
  <c r="AO29" i="3"/>
  <c r="AO31" i="3"/>
  <c r="AO33" i="3"/>
  <c r="AO35" i="3"/>
  <c r="A35" i="3" s="1"/>
  <c r="AO37" i="3"/>
  <c r="A37" i="3" s="1"/>
  <c r="AO39" i="3"/>
  <c r="AP24" i="3"/>
  <c r="AP26" i="3"/>
  <c r="AP28" i="3"/>
  <c r="AP30" i="3"/>
  <c r="AP36" i="3"/>
  <c r="AP38" i="3"/>
  <c r="AR23" i="3"/>
  <c r="AR27" i="3"/>
  <c r="AR29" i="3"/>
  <c r="AR31" i="3"/>
  <c r="AR33" i="3"/>
  <c r="AR35" i="3"/>
  <c r="AR37" i="3"/>
  <c r="M34" i="2"/>
  <c r="P34" i="2"/>
  <c r="U34" i="2"/>
  <c r="N24" i="2"/>
  <c r="Q24" i="2"/>
  <c r="U24" i="2" l="1"/>
  <c r="A39" i="3"/>
  <c r="A23" i="3"/>
  <c r="A28" i="3"/>
  <c r="A15" i="3"/>
  <c r="R34" i="2"/>
  <c r="O34" i="2"/>
  <c r="S34" i="2"/>
  <c r="M24" i="2"/>
  <c r="M17" i="7" s="1"/>
  <c r="N17" i="7" s="1"/>
  <c r="P24" i="2"/>
  <c r="T24" i="2"/>
  <c r="R24" i="2"/>
  <c r="O24" i="2"/>
  <c r="Q34" i="2"/>
  <c r="T34" i="2"/>
  <c r="S24" i="2"/>
  <c r="N34" i="2"/>
  <c r="A38" i="3"/>
  <c r="A30" i="3"/>
  <c r="A31" i="3"/>
  <c r="A6" i="3"/>
  <c r="A20" i="3"/>
  <c r="A7" i="3"/>
  <c r="A26" i="3"/>
  <c r="N31" i="2" l="1"/>
  <c r="N14" i="2"/>
  <c r="S25" i="2"/>
  <c r="T36" i="2"/>
  <c r="M38" i="2"/>
  <c r="P39" i="2"/>
  <c r="U40" i="2"/>
  <c r="M33" i="2"/>
  <c r="R25" i="2"/>
  <c r="S32" i="2"/>
  <c r="Q17" i="2"/>
  <c r="P31" i="2"/>
  <c r="U21" i="2"/>
  <c r="O11" i="2"/>
  <c r="T16" i="2"/>
  <c r="O18" i="2"/>
  <c r="T12" i="2"/>
  <c r="R18" i="2"/>
  <c r="N15" i="2"/>
  <c r="M11" i="2"/>
  <c r="M30" i="7" s="1"/>
  <c r="N30" i="7" s="1"/>
  <c r="N18" i="2"/>
  <c r="U39" i="2"/>
  <c r="U23" i="2"/>
  <c r="R28" i="2"/>
  <c r="M31" i="2"/>
  <c r="R9" i="2"/>
  <c r="P22" i="2"/>
  <c r="M8" i="2"/>
  <c r="M27" i="7" s="1"/>
  <c r="N27" i="7" s="1"/>
  <c r="S13" i="2"/>
  <c r="M32" i="2"/>
  <c r="P29" i="2"/>
  <c r="P8" i="2"/>
  <c r="N28" i="2"/>
  <c r="T38" i="2"/>
  <c r="M27" i="2"/>
  <c r="M20" i="7" s="1"/>
  <c r="N20" i="7" s="1"/>
  <c r="N27" i="2"/>
  <c r="S16" i="2"/>
  <c r="U32" i="2"/>
  <c r="S27" i="2"/>
  <c r="O38" i="2"/>
  <c r="R8" i="2"/>
  <c r="T13" i="2"/>
  <c r="P19" i="2"/>
  <c r="Q8" i="2"/>
  <c r="R12" i="2"/>
  <c r="P30" i="2"/>
  <c r="Q13" i="2"/>
  <c r="Q29" i="2"/>
  <c r="S40" i="2"/>
  <c r="Q39" i="2"/>
  <c r="T9" i="2"/>
  <c r="P14" i="2"/>
  <c r="T23" i="2"/>
  <c r="N30" i="2"/>
  <c r="M10" i="2"/>
  <c r="M29" i="7" s="1"/>
  <c r="N29" i="7" s="1"/>
  <c r="N32" i="2"/>
  <c r="O33" i="2"/>
  <c r="U28" i="2"/>
  <c r="R39" i="2"/>
  <c r="S38" i="2"/>
  <c r="U38" i="2"/>
  <c r="S37" i="2"/>
  <c r="N21" i="2"/>
  <c r="Q28" i="2"/>
  <c r="S23" i="2"/>
  <c r="U18" i="2"/>
  <c r="P7" i="2"/>
  <c r="U10" i="2"/>
  <c r="P18" i="2"/>
  <c r="N35" i="2"/>
  <c r="T17" i="2"/>
  <c r="U11" i="2"/>
  <c r="T31" i="2"/>
  <c r="U35" i="2"/>
  <c r="T20" i="2"/>
  <c r="O15" i="2"/>
  <c r="Q20" i="2"/>
  <c r="R16" i="2"/>
  <c r="U31" i="2"/>
  <c r="T25" i="2"/>
  <c r="M39" i="2"/>
  <c r="M20" i="2"/>
  <c r="M13" i="7" s="1"/>
  <c r="N13" i="7" s="1"/>
  <c r="Q33" i="2"/>
  <c r="S8" i="2"/>
  <c r="Q36" i="2"/>
  <c r="N37" i="2"/>
  <c r="N8" i="2"/>
  <c r="T22" i="2"/>
  <c r="U30" i="2"/>
  <c r="N6" i="2"/>
  <c r="U33" i="2"/>
  <c r="O35" i="2"/>
  <c r="S29" i="2"/>
  <c r="O14" i="2"/>
  <c r="U14" i="2"/>
  <c r="N40" i="2"/>
  <c r="Q23" i="2"/>
  <c r="R31" i="2"/>
  <c r="P36" i="2"/>
  <c r="N20" i="2"/>
  <c r="Q19" i="2"/>
  <c r="N23" i="2"/>
  <c r="M21" i="2"/>
  <c r="M14" i="7" s="1"/>
  <c r="N14" i="7" s="1"/>
  <c r="T33" i="2"/>
  <c r="R35" i="2"/>
  <c r="P38" i="2"/>
  <c r="T19" i="2"/>
  <c r="O9" i="2"/>
  <c r="U37" i="2"/>
  <c r="R11" i="2"/>
  <c r="O22" i="2"/>
  <c r="N26" i="2"/>
  <c r="P15" i="2"/>
  <c r="M23" i="2"/>
  <c r="M16" i="7" s="1"/>
  <c r="N16" i="7" s="1"/>
  <c r="O21" i="2"/>
  <c r="M40" i="2"/>
  <c r="Q38" i="2"/>
  <c r="N19" i="2"/>
  <c r="M41" i="2"/>
  <c r="U12" i="2"/>
  <c r="R32" i="2"/>
  <c r="S15" i="2"/>
  <c r="M29" i="2"/>
  <c r="M22" i="7" s="1"/>
  <c r="N22" i="7" s="1"/>
  <c r="M14" i="2"/>
  <c r="M7" i="7" s="1"/>
  <c r="N7" i="7" s="1"/>
  <c r="P32" i="2"/>
  <c r="U7" i="2"/>
  <c r="O27" i="2"/>
  <c r="O41" i="2"/>
  <c r="M22" i="2"/>
  <c r="M15" i="7" s="1"/>
  <c r="N15" i="7" s="1"/>
  <c r="R36" i="2"/>
  <c r="R27" i="2"/>
  <c r="T37" i="2"/>
  <c r="O32" i="2"/>
  <c r="T41" i="2"/>
  <c r="U26" i="2"/>
  <c r="Q22" i="2"/>
  <c r="N11" i="2"/>
  <c r="O8" i="2"/>
  <c r="P37" i="2"/>
  <c r="M30" i="2"/>
  <c r="Q6" i="2"/>
  <c r="U15" i="2"/>
  <c r="U29" i="2"/>
  <c r="S31" i="2"/>
  <c r="Q21" i="2"/>
  <c r="S30" i="2"/>
  <c r="S10" i="2"/>
  <c r="M25" i="2"/>
  <c r="M18" i="7" s="1"/>
  <c r="N18" i="7" s="1"/>
  <c r="U8" i="2"/>
  <c r="S35" i="2"/>
  <c r="R30" i="2"/>
  <c r="T39" i="2"/>
  <c r="T26" i="2"/>
  <c r="N33" i="2"/>
  <c r="U27" i="2"/>
  <c r="R10" i="2"/>
  <c r="Q40" i="2"/>
  <c r="U19" i="2"/>
  <c r="O36" i="2"/>
  <c r="O23" i="2"/>
  <c r="R17" i="2"/>
  <c r="R14" i="2"/>
  <c r="R26" i="2"/>
  <c r="N12" i="2"/>
  <c r="M19" i="2"/>
  <c r="M12" i="7" s="1"/>
  <c r="N12" i="7" s="1"/>
  <c r="P6" i="2"/>
  <c r="N16" i="2"/>
  <c r="S18" i="2"/>
  <c r="S7" i="2"/>
  <c r="S12" i="2"/>
  <c r="Q16" i="2"/>
  <c r="U13" i="2"/>
  <c r="O7" i="2"/>
  <c r="O30" i="2"/>
  <c r="Q30" i="2"/>
  <c r="Q41" i="2"/>
  <c r="T14" i="2"/>
  <c r="T27" i="2"/>
  <c r="S26" i="2"/>
  <c r="P23" i="2"/>
  <c r="U36" i="2"/>
  <c r="S21" i="2"/>
  <c r="R37" i="2"/>
  <c r="R7" i="2"/>
  <c r="N25" i="2"/>
  <c r="R21" i="2"/>
  <c r="N7" i="2"/>
  <c r="Q7" i="2"/>
  <c r="U25" i="2"/>
  <c r="S39" i="2"/>
  <c r="S28" i="2"/>
  <c r="Q27" i="2"/>
  <c r="N17" i="2"/>
  <c r="M36" i="2"/>
  <c r="N13" i="2"/>
  <c r="T8" i="2"/>
  <c r="Q9" i="2"/>
  <c r="O26" i="2"/>
  <c r="P12" i="2"/>
  <c r="N38" i="2"/>
  <c r="S20" i="2"/>
  <c r="R22" i="2"/>
  <c r="R41" i="2"/>
  <c r="U6" i="2"/>
  <c r="P16" i="2"/>
  <c r="Q31" i="2"/>
  <c r="O13" i="2"/>
  <c r="N39" i="2"/>
  <c r="U20" i="2"/>
  <c r="P27" i="2"/>
  <c r="P11" i="2"/>
  <c r="N9" i="2"/>
  <c r="M6" i="2"/>
  <c r="M25" i="7" s="1"/>
  <c r="N25" i="7" s="1"/>
  <c r="M18" i="2"/>
  <c r="M11" i="7" s="1"/>
  <c r="N11" i="7" s="1"/>
  <c r="R15" i="2"/>
  <c r="N41" i="2"/>
  <c r="O6" i="2"/>
  <c r="T29" i="2"/>
  <c r="S14" i="2"/>
  <c r="M17" i="2"/>
  <c r="M10" i="7" s="1"/>
  <c r="N10" i="7" s="1"/>
  <c r="R29" i="2"/>
  <c r="R6" i="2"/>
  <c r="P26" i="2"/>
  <c r="O25" i="2"/>
  <c r="M12" i="2"/>
  <c r="M31" i="7" s="1"/>
  <c r="N31" i="7" s="1"/>
  <c r="M16" i="2"/>
  <c r="M9" i="7" s="1"/>
  <c r="N9" i="7" s="1"/>
  <c r="T11" i="2"/>
  <c r="Q10" i="2"/>
  <c r="P13" i="2"/>
  <c r="O20" i="2"/>
  <c r="O16" i="2"/>
  <c r="N10" i="2"/>
  <c r="M37" i="2"/>
  <c r="M9" i="2"/>
  <c r="M28" i="7" s="1"/>
  <c r="N28" i="7" s="1"/>
  <c r="O37" i="2"/>
  <c r="Q15" i="2"/>
  <c r="T30" i="2"/>
  <c r="M35" i="2"/>
  <c r="P17" i="2"/>
  <c r="Q18" i="2"/>
  <c r="P33" i="2"/>
  <c r="Q37" i="2"/>
  <c r="R33" i="2"/>
  <c r="N22" i="2"/>
  <c r="Q26" i="2"/>
  <c r="O31" i="2"/>
  <c r="R40" i="2"/>
  <c r="O39" i="2"/>
  <c r="R19" i="2"/>
  <c r="P10" i="2"/>
  <c r="Q32" i="2"/>
  <c r="T7" i="2"/>
  <c r="S19" i="2"/>
  <c r="S41" i="2"/>
  <c r="R20" i="2"/>
  <c r="S11" i="2"/>
  <c r="T10" i="2"/>
  <c r="M13" i="2"/>
  <c r="M32" i="7" s="1"/>
  <c r="N32" i="7" s="1"/>
  <c r="Q25" i="2"/>
  <c r="P20" i="2"/>
  <c r="O40" i="2"/>
  <c r="R38" i="2"/>
  <c r="T15" i="2"/>
  <c r="M28" i="2"/>
  <c r="M21" i="7" s="1"/>
  <c r="N21" i="7" s="1"/>
  <c r="N36" i="2"/>
  <c r="R23" i="2"/>
  <c r="O10" i="2"/>
  <c r="O19" i="2"/>
  <c r="S9" i="2"/>
  <c r="S22" i="2"/>
  <c r="U9" i="2"/>
  <c r="P28" i="2"/>
  <c r="P21" i="2"/>
  <c r="T40" i="2"/>
  <c r="U22" i="2"/>
  <c r="Q35" i="2"/>
  <c r="T28" i="2"/>
  <c r="N29" i="2"/>
  <c r="P25" i="2"/>
  <c r="Q12" i="2"/>
  <c r="T21" i="2"/>
  <c r="U41" i="2"/>
  <c r="T18" i="2"/>
  <c r="O12" i="2"/>
  <c r="T6" i="2"/>
  <c r="P40" i="2"/>
  <c r="S33" i="2"/>
  <c r="S36" i="2"/>
  <c r="M26" i="2"/>
  <c r="M19" i="7" s="1"/>
  <c r="N19" i="7" s="1"/>
  <c r="Q14" i="2"/>
  <c r="P35" i="2"/>
  <c r="O17" i="2"/>
  <c r="S6" i="2"/>
  <c r="O29" i="2"/>
  <c r="M15" i="2"/>
  <c r="M8" i="7" s="1"/>
  <c r="N8" i="7" s="1"/>
  <c r="R13" i="2"/>
  <c r="T32" i="2"/>
  <c r="O28" i="2"/>
  <c r="Q11" i="2"/>
  <c r="U16" i="2"/>
  <c r="M7" i="2"/>
  <c r="M26" i="7" s="1"/>
  <c r="N26" i="7" s="1"/>
  <c r="T35" i="2"/>
  <c r="S17" i="2"/>
  <c r="P9" i="2"/>
  <c r="U17" i="2"/>
  <c r="P41" i="2"/>
</calcChain>
</file>

<file path=xl/sharedStrings.xml><?xml version="1.0" encoding="utf-8"?>
<sst xmlns="http://schemas.openxmlformats.org/spreadsheetml/2006/main" count="959" uniqueCount="322">
  <si>
    <t>Team Name</t>
  </si>
  <si>
    <t>Home Stadium</t>
  </si>
  <si>
    <t>Country</t>
  </si>
  <si>
    <t>Coef</t>
  </si>
  <si>
    <t>R</t>
  </si>
  <si>
    <t>Allianz Arena</t>
  </si>
  <si>
    <t>Germany</t>
  </si>
  <si>
    <t>Vicente Calderon</t>
  </si>
  <si>
    <t>Spain</t>
  </si>
  <si>
    <t>Real Madrid</t>
  </si>
  <si>
    <t>Santiago Bernabeu</t>
  </si>
  <si>
    <t>Shakhtar Donetsk</t>
  </si>
  <si>
    <t>Donbass Arena</t>
  </si>
  <si>
    <t>Ukraine</t>
  </si>
  <si>
    <t>San Siro</t>
  </si>
  <si>
    <t>Italy</t>
  </si>
  <si>
    <t>Manchester City</t>
  </si>
  <si>
    <t>Etihad</t>
  </si>
  <si>
    <t>England</t>
  </si>
  <si>
    <t>Portugal</t>
  </si>
  <si>
    <t>D</t>
  </si>
  <si>
    <t>Netherlands</t>
  </si>
  <si>
    <t>Borussia Dortmund</t>
  </si>
  <si>
    <t>Belgium</t>
  </si>
  <si>
    <t>Barcelona</t>
  </si>
  <si>
    <t>Nou Camp</t>
  </si>
  <si>
    <t>Paris Saint-Germain</t>
  </si>
  <si>
    <t>Parc des Princes</t>
  </si>
  <si>
    <t>RB Leipzig</t>
  </si>
  <si>
    <t>Group Tie Breaker Regulation :</t>
  </si>
  <si>
    <t>If two or more teams are equal on points on completion of the group</t>
  </si>
  <si>
    <t>matches, the following criteria are applied to determine the rankings:</t>
  </si>
  <si>
    <t>GROUP STAGES</t>
  </si>
  <si>
    <t>Arabic</t>
  </si>
  <si>
    <t>Adelaide</t>
  </si>
  <si>
    <t>M#</t>
  </si>
  <si>
    <t>DATE</t>
  </si>
  <si>
    <t>HOME</t>
  </si>
  <si>
    <t>SCORE</t>
  </si>
  <si>
    <t>AWAY</t>
  </si>
  <si>
    <t>VENUE</t>
  </si>
  <si>
    <t>Albanian</t>
  </si>
  <si>
    <t>Addis Ababa</t>
  </si>
  <si>
    <t>P</t>
  </si>
  <si>
    <t>W</t>
  </si>
  <si>
    <t>L</t>
  </si>
  <si>
    <t>Pts</t>
  </si>
  <si>
    <t>Bahasa</t>
  </si>
  <si>
    <t>Aden</t>
  </si>
  <si>
    <t>Bulgarian</t>
  </si>
  <si>
    <t>Algiers</t>
  </si>
  <si>
    <t>Chinese</t>
  </si>
  <si>
    <t>Almaty</t>
  </si>
  <si>
    <t>Croatian</t>
  </si>
  <si>
    <t xml:space="preserve">Amman </t>
  </si>
  <si>
    <t>Danish</t>
  </si>
  <si>
    <t xml:space="preserve">Amsterdam </t>
  </si>
  <si>
    <t>Dutch</t>
  </si>
  <si>
    <t xml:space="preserve">Anadyr </t>
  </si>
  <si>
    <t>English</t>
  </si>
  <si>
    <t xml:space="preserve">Anchorage </t>
  </si>
  <si>
    <t>Finnish</t>
  </si>
  <si>
    <t xml:space="preserve">Ankara </t>
  </si>
  <si>
    <t>France</t>
  </si>
  <si>
    <t>Antananarivo</t>
  </si>
  <si>
    <t>German</t>
  </si>
  <si>
    <t>Asuncion</t>
  </si>
  <si>
    <t>Greek</t>
  </si>
  <si>
    <t xml:space="preserve">Athens </t>
  </si>
  <si>
    <t>Hungarian</t>
  </si>
  <si>
    <t xml:space="preserve">Atlanta </t>
  </si>
  <si>
    <t>Italian</t>
  </si>
  <si>
    <t>Auckland</t>
  </si>
  <si>
    <t>Lithuanian</t>
  </si>
  <si>
    <t>Baghdad</t>
  </si>
  <si>
    <t>Malay</t>
  </si>
  <si>
    <t>Bangkok</t>
  </si>
  <si>
    <t>Maltese</t>
  </si>
  <si>
    <t xml:space="preserve">Barcelona </t>
  </si>
  <si>
    <t>Polish</t>
  </si>
  <si>
    <t>Beijing</t>
  </si>
  <si>
    <t>Portuguese</t>
  </si>
  <si>
    <t xml:space="preserve">Beirut </t>
  </si>
  <si>
    <t>Romanian</t>
  </si>
  <si>
    <t xml:space="preserve">Belgrade </t>
  </si>
  <si>
    <t>Russian</t>
  </si>
  <si>
    <t xml:space="preserve">Berlin </t>
  </si>
  <si>
    <t>Serbian</t>
  </si>
  <si>
    <t>Bogota</t>
  </si>
  <si>
    <t>Slovenian</t>
  </si>
  <si>
    <t xml:space="preserve">Boston </t>
  </si>
  <si>
    <t>Spanish</t>
  </si>
  <si>
    <t>Brasilia</t>
  </si>
  <si>
    <t>Turkish</t>
  </si>
  <si>
    <t>Brisbane</t>
  </si>
  <si>
    <t>Vietnamese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</si>
  <si>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</si>
  <si>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</si>
  <si>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</si>
  <si>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</si>
  <si>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</si>
  <si>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</si>
  <si>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</si>
  <si>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</si>
  <si>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</si>
  <si>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</si>
  <si>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</si>
  <si>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</si>
  <si>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</si>
  <si>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</si>
  <si>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</si>
  <si>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</si>
  <si>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</si>
  <si>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</si>
  <si>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</si>
  <si>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</si>
  <si>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</si>
  <si>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</si>
  <si>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</si>
  <si>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</si>
  <si>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</si>
  <si>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</si>
  <si>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</si>
  <si>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</si>
  <si>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</si>
  <si>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</si>
  <si>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KNOCK OUT ROUNDS</t>
  </si>
  <si>
    <t>DATE/TIME</t>
  </si>
  <si>
    <t>PSO</t>
  </si>
  <si>
    <t>QUARTER FINALS</t>
  </si>
  <si>
    <t>SEMI FINALS</t>
  </si>
  <si>
    <t>FINAL</t>
  </si>
  <si>
    <t>Red Bull Arena</t>
  </si>
  <si>
    <t>Austria</t>
  </si>
  <si>
    <t>Signal Iduna Park</t>
  </si>
  <si>
    <t>CHAMPION</t>
  </si>
  <si>
    <t>ABOUT</t>
  </si>
  <si>
    <t>Editiion</t>
  </si>
  <si>
    <t>:</t>
  </si>
  <si>
    <t>Version</t>
  </si>
  <si>
    <t>License</t>
  </si>
  <si>
    <t>Single User</t>
  </si>
  <si>
    <t>Product Info</t>
  </si>
  <si>
    <t>https://journalsheet.com</t>
  </si>
  <si>
    <t>Support</t>
  </si>
  <si>
    <t>support@journalsheet.com</t>
  </si>
  <si>
    <t>Copyrights ©</t>
  </si>
  <si>
    <t>You can purchase the Unprotected Version if you plan to learn the formula or used it for your commercial business (put your own logo, place it in your coffee shop etc)</t>
  </si>
  <si>
    <t>LICENSE</t>
  </si>
  <si>
    <t>HOW TO USE</t>
  </si>
  <si>
    <t>CHAMPIONS LEAGUE FIXTURES | FULLY EDITABLE</t>
  </si>
  <si>
    <t>Champions League Fixtures</t>
  </si>
  <si>
    <t>Go to journalSHEET.com for other sport spreadsheets</t>
  </si>
  <si>
    <t>Type UEFA coefficient in Coef column</t>
  </si>
  <si>
    <t>Type country in Country column</t>
  </si>
  <si>
    <t>Ref :</t>
  </si>
  <si>
    <t>https://www.uefa.com/memberassociations/uefarankings/club/#/yr/2021</t>
  </si>
  <si>
    <t>Type Group # in GR column</t>
  </si>
  <si>
    <t>Type Date in Date column</t>
  </si>
  <si>
    <t>Select Home Team in Home column</t>
  </si>
  <si>
    <t>Select Away Team in Away column</t>
  </si>
  <si>
    <t>Type team name in Team Name column</t>
  </si>
  <si>
    <t>Type home stadium in Home Stadium column</t>
  </si>
  <si>
    <t>FILL SCORES &gt; MATCHES worksheet</t>
  </si>
  <si>
    <t>Type Scores in Score column</t>
  </si>
  <si>
    <t>Group standings will be adjusted automatically</t>
  </si>
  <si>
    <t>SETUP KNOCK OUT ROUND PAIRING TEAMS &gt; MATCHES worksheet</t>
  </si>
  <si>
    <t xml:space="preserve">Match </t>
  </si>
  <si>
    <t>Select second leg home team in the second row on respective match number</t>
  </si>
  <si>
    <t>Select pairing teams in Home column. Select first leg home team in the first row</t>
  </si>
  <si>
    <t>Away team will be revealed automatically</t>
  </si>
  <si>
    <r>
      <rPr>
        <sz val="11"/>
        <color rgb="FFFF0000"/>
        <rFont val="Calibri"/>
        <family val="2"/>
        <scheme val="minor"/>
      </rPr>
      <t xml:space="preserve">Venue will pull home stadium automatically. </t>
    </r>
    <r>
      <rPr>
        <sz val="11"/>
        <rFont val="Calibri"/>
        <family val="2"/>
        <scheme val="minor"/>
      </rPr>
      <t>Type directly into Venue column if venue is not in Home Stadium</t>
    </r>
  </si>
  <si>
    <t>FILL KNOCK OUT SCORES &gt; MATCHES worksheet</t>
  </si>
  <si>
    <r>
      <rPr>
        <sz val="11"/>
        <color rgb="FFFF0000"/>
        <rFont val="Calibri"/>
        <family val="2"/>
        <scheme val="minor"/>
      </rPr>
      <t>Penalty Shoot Out Box will be shown automatically</t>
    </r>
    <r>
      <rPr>
        <sz val="11"/>
        <rFont val="Calibri"/>
        <family val="2"/>
        <scheme val="minor"/>
      </rPr>
      <t xml:space="preserve"> in second leg row, if matches have to be decided by penalty shoot out</t>
    </r>
  </si>
  <si>
    <t>Type FULL TIME (Normal + Extra Time) Scores in Score column</t>
  </si>
  <si>
    <t>Team</t>
  </si>
  <si>
    <t>Advance to Quarter finals</t>
  </si>
  <si>
    <t>Advance to Semi finals</t>
  </si>
  <si>
    <t>Advance to Final</t>
  </si>
  <si>
    <t>Type date iin Date column</t>
  </si>
  <si>
    <t>AC Milan</t>
  </si>
  <si>
    <t>Benfica</t>
  </si>
  <si>
    <t>Stadion da Luz</t>
  </si>
  <si>
    <t>Scotland</t>
  </si>
  <si>
    <t>Celtic</t>
  </si>
  <si>
    <t>Celtic Park</t>
  </si>
  <si>
    <t>Feyenoord</t>
  </si>
  <si>
    <t>Bayern München</t>
  </si>
  <si>
    <t>Arsenal</t>
  </si>
  <si>
    <t>PSV Eindhoven</t>
  </si>
  <si>
    <t>Inter</t>
  </si>
  <si>
    <t>Atlético Madrid</t>
  </si>
  <si>
    <t>Emirates</t>
  </si>
  <si>
    <t>Philips Stadion</t>
  </si>
  <si>
    <t>De Kuip</t>
  </si>
  <si>
    <t>2024/2025 CHAMPIONS LEAGUE PARTICIPANTS</t>
  </si>
  <si>
    <t>No</t>
  </si>
  <si>
    <t>GF</t>
  </si>
  <si>
    <t>GA</t>
  </si>
  <si>
    <t>GD</t>
  </si>
  <si>
    <t>Opponent 1</t>
  </si>
  <si>
    <t>Opponent 2</t>
  </si>
  <si>
    <t>Opponent 3</t>
  </si>
  <si>
    <t>Opponent 4</t>
  </si>
  <si>
    <t>Opponent 5</t>
  </si>
  <si>
    <t>Opponent 6</t>
  </si>
  <si>
    <t>Opponent 7</t>
  </si>
  <si>
    <t>Opponent 8</t>
  </si>
  <si>
    <t>Disciplinary Points</t>
  </si>
  <si>
    <t>Goal difference</t>
  </si>
  <si>
    <t>Goals scored</t>
  </si>
  <si>
    <t>Away goals scored</t>
  </si>
  <si>
    <t>Wins</t>
  </si>
  <si>
    <t>Away wins</t>
  </si>
  <si>
    <t>Combined points of opponents</t>
  </si>
  <si>
    <t>Overall goal difference of opponents</t>
  </si>
  <si>
    <t>Combined goals scored by opponents</t>
  </si>
  <si>
    <t>Disciplinary record</t>
  </si>
  <si>
    <t>UEFA club coefficient</t>
  </si>
  <si>
    <t xml:space="preserve">PLAY OFF </t>
  </si>
  <si>
    <t>ROUND of 16</t>
  </si>
  <si>
    <t>PO1</t>
  </si>
  <si>
    <t>PO2</t>
  </si>
  <si>
    <t>PO3</t>
  </si>
  <si>
    <t>PO4</t>
  </si>
  <si>
    <t>PO5</t>
  </si>
  <si>
    <t>PO6</t>
  </si>
  <si>
    <t>PO7</t>
  </si>
  <si>
    <t>PO8</t>
  </si>
  <si>
    <t>KNOCK OUT TEAMS</t>
  </si>
  <si>
    <t>2024/2025 CHAMPIONS LEAGUE FIXTURES</t>
  </si>
  <si>
    <t>MD</t>
  </si>
  <si>
    <t>GROUP STANDINGS</t>
  </si>
  <si>
    <t>Qualified to Round of 16</t>
  </si>
  <si>
    <t>Qualified to Play Off Rounds for Place in Round of 16</t>
  </si>
  <si>
    <t>Eliminated</t>
  </si>
  <si>
    <t>R16-1</t>
  </si>
  <si>
    <t>R16-2</t>
  </si>
  <si>
    <t>R16-3</t>
  </si>
  <si>
    <t>R16-4</t>
  </si>
  <si>
    <t>R16-5</t>
  </si>
  <si>
    <t>R16-6</t>
  </si>
  <si>
    <t>R16-7</t>
  </si>
  <si>
    <t>R16-8</t>
  </si>
  <si>
    <t>QF-1</t>
  </si>
  <si>
    <t>QF-2</t>
  </si>
  <si>
    <t>QF-3</t>
  </si>
  <si>
    <t>QF-4</t>
  </si>
  <si>
    <t>SF-1</t>
  </si>
  <si>
    <t>SF-2</t>
  </si>
  <si>
    <t>GROUP RANK 9 - 24</t>
  </si>
  <si>
    <t>GROUP RANK 1 - 8 &amp; PLAY OFF WINNER</t>
  </si>
  <si>
    <t>QUARTERFINALISTS</t>
  </si>
  <si>
    <t>SEMIFINALISTS</t>
  </si>
  <si>
    <t>FINALISTS</t>
  </si>
  <si>
    <t>Liverpool</t>
  </si>
  <si>
    <t>Brest</t>
  </si>
  <si>
    <t>Bayer Leverkusen</t>
  </si>
  <si>
    <t>Atalanta</t>
  </si>
  <si>
    <t>Juventus</t>
  </si>
  <si>
    <t>Monaco</t>
  </si>
  <si>
    <t>Aston Villa</t>
  </si>
  <si>
    <t>Bologna</t>
  </si>
  <si>
    <t>Girona</t>
  </si>
  <si>
    <t>VfB Stuttgart</t>
  </si>
  <si>
    <t>Sturm Graz</t>
  </si>
  <si>
    <t>Sporting CP</t>
  </si>
  <si>
    <t>Club Brugge</t>
  </si>
  <si>
    <t>Villa Park</t>
  </si>
  <si>
    <t>Gewiss</t>
  </si>
  <si>
    <t>Bay Arena</t>
  </si>
  <si>
    <t>Renato Dall'Ara</t>
  </si>
  <si>
    <t>Francis-Le Blé</t>
  </si>
  <si>
    <t>Jan Breydel</t>
  </si>
  <si>
    <t>Montilivi</t>
  </si>
  <si>
    <t>Juventus Stadium</t>
  </si>
  <si>
    <t>Anfield</t>
  </si>
  <si>
    <t>Louis II</t>
  </si>
  <si>
    <t>Merkur Arena</t>
  </si>
  <si>
    <t>MHP Arena</t>
  </si>
  <si>
    <t>José Alvalade</t>
  </si>
  <si>
    <t>Crvena Zvezda</t>
  </si>
  <si>
    <t>Dinamo Zagreb</t>
  </si>
  <si>
    <t>Lille</t>
  </si>
  <si>
    <t>RB Salzburg</t>
  </si>
  <si>
    <t>Slovan Bratislava</t>
  </si>
  <si>
    <t>Sparta Praha</t>
  </si>
  <si>
    <t>Young Boys</t>
  </si>
  <si>
    <t>Wankdorf Stadium</t>
  </si>
  <si>
    <t>Switzerland</t>
  </si>
  <si>
    <t>epet ARENA</t>
  </si>
  <si>
    <t>Czech</t>
  </si>
  <si>
    <t>Tehelné pole</t>
  </si>
  <si>
    <t>Slovak</t>
  </si>
  <si>
    <t>Pierre Mauroy Stadium</t>
  </si>
  <si>
    <t>Maksimir Stadium</t>
  </si>
  <si>
    <t>Rajko Mitic Stadium</t>
  </si>
  <si>
    <t>Serbia</t>
  </si>
  <si>
    <t>Croatia</t>
  </si>
  <si>
    <t>Type Disciplinary Points in Current Season</t>
  </si>
  <si>
    <t>Number of times that the team selected in Group Matches (should be 8)</t>
  </si>
  <si>
    <t>Type Opponents in Opponent table (1 - 8)</t>
  </si>
  <si>
    <t>After all matches are completed, 16 teams will be placed in Play Off table and 8 teams will be placed in Round of 16 table automatically</t>
  </si>
  <si>
    <t xml:space="preserve">DO SIMILAR STEPS FOR ROUND of 16, QUARTERFINALS and SEMIFINALS </t>
  </si>
  <si>
    <t>Advance to Round of 16</t>
  </si>
  <si>
    <t>Allianz Arena, Munich, Germany</t>
  </si>
  <si>
    <t>© 2024 | journalsheet.com</t>
  </si>
  <si>
    <t>US$ 11</t>
  </si>
  <si>
    <t>Click Here to Purchase Editable Version</t>
  </si>
  <si>
    <t>journalsheet.com</t>
  </si>
  <si>
    <t>2024 | journalSHEET.com</t>
  </si>
  <si>
    <t>This spreadsheet is not compatible with Google Spreadsheet</t>
  </si>
  <si>
    <t>Some functions might not work properly</t>
  </si>
  <si>
    <t>Type disciplinary points in column G if positions or particular teams are needed to be decided by tie-breaker no 9</t>
  </si>
  <si>
    <t>Do not remove copyright notice. It will make some functions not working properly</t>
  </si>
  <si>
    <t>SETUP TEAM &gt; TEAMS worksheet (Fully Editable Version)</t>
  </si>
  <si>
    <t>SELECT TEAMS &gt; MATCHES worksheet (Fully Editable Version)</t>
  </si>
  <si>
    <t>PROTECTED VERSION wil allow you to only typing scores in Group Matches and Set Teams and Typing Scores in KO rounds</t>
  </si>
  <si>
    <t xml:space="preserve">You will get </t>
  </si>
  <si>
    <t>&gt; 1 Excel Spreadsheet</t>
  </si>
  <si>
    <t>&gt; 1 txt file with link to copy Google Spreadsheet to your account</t>
  </si>
  <si>
    <t>All files are fully editable where you can edit and select team names by your own languages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</si>
</sst>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35"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2"/>
      <color theme="0"/>
      <name val="Calibri"/>
      <family val="2"/>
      <scheme val="minor"/>
    </font>
    <font>
      <sz val="12"/>
      <name val="Calibri"/>
      <family val="2"/>
      <scheme val="minor"/>
    </font>
    <font>
      <b/>
      <sz val="28"/>
      <name val="Calibri"/>
      <family val="2"/>
      <scheme val="minor"/>
    </font>
    <font>
      <b/>
      <sz val="12"/>
      <color theme="0"/>
      <name val="Calibri"/>
      <family val="2"/>
      <scheme val="minor"/>
    </font>
    <font>
      <b/>
      <sz val="12"/>
      <color theme="0"/>
      <name val="Wingdings 2"/>
      <family val="1"/>
      <charset val="2"/>
    </font>
    <font>
      <sz val="12"/>
      <color indexed="9"/>
      <name val="Calibri"/>
      <family val="2"/>
      <scheme val="minor"/>
    </font>
    <font>
      <sz val="11"/>
      <name val="Calibri"/>
      <family val="2"/>
      <scheme val="minor"/>
    </font>
    <font>
      <b/>
      <sz val="12"/>
      <name val="Calibri"/>
      <family val="2"/>
      <scheme val="minor"/>
    </font>
    <font>
      <sz val="10"/>
      <name val="Calibri"/>
      <family val="2"/>
      <scheme val="minor"/>
    </font>
    <font>
      <b/>
      <u/>
      <sz val="12"/>
      <name val="Calibri"/>
      <family val="2"/>
      <scheme val="minor"/>
    </font>
    <font>
      <sz val="11"/>
      <color indexed="9"/>
      <name val="Calibri"/>
      <family val="2"/>
      <scheme val="minor"/>
    </font>
    <font>
      <b/>
      <sz val="14"/>
      <color indexed="9"/>
      <name val="Calibri"/>
      <family val="2"/>
      <scheme val="minor"/>
    </font>
    <font>
      <sz val="14"/>
      <color rgb="FFFF0000"/>
      <name val="Calibri"/>
      <family val="2"/>
      <scheme val="minor"/>
    </font>
    <font>
      <b/>
      <sz val="11"/>
      <name val="Calibri"/>
      <family val="2"/>
      <scheme val="minor"/>
    </font>
    <font>
      <b/>
      <sz val="12"/>
      <color indexed="9"/>
      <name val="Calibri"/>
      <family val="2"/>
      <scheme val="minor"/>
    </font>
    <font>
      <u/>
      <sz val="10"/>
      <color indexed="12"/>
      <name val="Arial"/>
      <family val="2"/>
    </font>
    <font>
      <u/>
      <sz val="11"/>
      <color theme="0"/>
      <name val="Calibri"/>
      <family val="2"/>
      <scheme val="minor"/>
    </font>
    <font>
      <u/>
      <sz val="11"/>
      <color theme="0" tint="-4.9989318521683403E-2"/>
      <name val="Calibri"/>
      <family val="2"/>
      <scheme val="minor"/>
    </font>
    <font>
      <sz val="11"/>
      <color theme="0" tint="-4.9989318521683403E-2"/>
      <name val="Calibri"/>
      <family val="2"/>
      <scheme val="minor"/>
    </font>
    <font>
      <b/>
      <sz val="20"/>
      <name val="Calibri"/>
      <family val="2"/>
      <scheme val="minor"/>
    </font>
    <font>
      <u/>
      <sz val="11"/>
      <color indexed="12"/>
      <name val="Calibri"/>
      <family val="2"/>
      <scheme val="minor"/>
    </font>
    <font>
      <sz val="11"/>
      <name val="Wingdings 2"/>
      <family val="1"/>
      <charset val="2"/>
    </font>
    <font>
      <sz val="8"/>
      <name val="Arial"/>
      <family val="2"/>
    </font>
    <font>
      <sz val="8"/>
      <name val="Arial"/>
      <family val="2"/>
    </font>
    <font>
      <b/>
      <sz val="24"/>
      <name val="Calibri"/>
      <family val="2"/>
      <scheme val="minor"/>
    </font>
    <font>
      <sz val="11"/>
      <color theme="0"/>
      <name val="Arial"/>
      <family val="2"/>
    </font>
    <font>
      <sz val="12"/>
      <color theme="0"/>
      <name val="Arial"/>
      <family val="2"/>
    </font>
    <font>
      <sz val="10"/>
      <color theme="0"/>
      <name val="Arial"/>
      <family val="2"/>
    </font>
    <font>
      <b/>
      <sz val="11"/>
      <color rgb="FFFF0000"/>
      <name val="Calibri"/>
      <family val="2"/>
      <scheme val="minor"/>
    </font>
    <font>
      <b/>
      <sz val="28"/>
      <color theme="0"/>
      <name val="Calibri"/>
      <family val="2"/>
      <scheme val="minor"/>
    </font>
    <font>
      <sz val="14"/>
      <color rgb="FF0000FF"/>
      <name val="Calibri"/>
      <family val="2"/>
      <scheme val="minor"/>
    </font>
  </fonts>
  <fills count="23">
    <fill>
      <patternFill patternType="none"/>
    </fill>
    <fill>
      <patternFill patternType="gray125"/>
    </fill>
    <fill>
      <patternFill patternType="solid">
        <fgColor theme="8" tint="-0.499984740745262"/>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9" tint="-0.499984740745262"/>
        <bgColor indexed="64"/>
      </patternFill>
    </fill>
    <fill>
      <patternFill patternType="solid">
        <fgColor theme="1"/>
        <bgColor indexed="64"/>
      </patternFill>
    </fill>
    <fill>
      <patternFill patternType="solid">
        <fgColor rgb="FF0070C0"/>
        <bgColor indexed="64"/>
      </patternFill>
    </fill>
    <fill>
      <patternFill patternType="solid">
        <fgColor rgb="FF002060"/>
        <bgColor indexed="64"/>
      </patternFill>
    </fill>
    <fill>
      <patternFill patternType="solid">
        <fgColor rgb="FF00B050"/>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4" tint="0.59999389629810485"/>
        <bgColor indexed="64"/>
      </patternFill>
    </fill>
  </fills>
  <borders count="37">
    <border>
      <left/>
      <right/>
      <top/>
      <bottom/>
      <diagonal/>
    </border>
    <border>
      <left style="thin">
        <color theme="8" tint="-0.499984740745262"/>
      </left>
      <right style="thin">
        <color theme="8" tint="-0.499984740745262"/>
      </right>
      <top style="thin">
        <color theme="8" tint="-0.499984740745262"/>
      </top>
      <bottom style="thin">
        <color theme="8" tint="-0.499984740745262"/>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theme="0" tint="-0.14996795556505021"/>
      </top>
      <bottom style="thin">
        <color theme="0" tint="-0.14996795556505021"/>
      </bottom>
      <diagonal/>
    </border>
    <border>
      <left style="medium">
        <color theme="0"/>
      </left>
      <right style="medium">
        <color theme="0"/>
      </right>
      <top style="thin">
        <color theme="0" tint="-0.14996795556505021"/>
      </top>
      <bottom style="thin">
        <color theme="0" tint="-0.14996795556505021"/>
      </bottom>
      <diagonal/>
    </border>
    <border>
      <left/>
      <right/>
      <top style="thin">
        <color theme="0" tint="-0.14993743705557422"/>
      </top>
      <bottom style="thin">
        <color theme="0" tint="-0.14993743705557422"/>
      </bottom>
      <diagonal/>
    </border>
    <border>
      <left style="medium">
        <color theme="0"/>
      </left>
      <right style="medium">
        <color theme="0"/>
      </right>
      <top style="thin">
        <color theme="0" tint="-0.14993743705557422"/>
      </top>
      <bottom style="thin">
        <color theme="0" tint="-0.1499374370555742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
      <left/>
      <right/>
      <top style="thin">
        <color theme="0" tint="-0.14993743705557422"/>
      </top>
      <bottom style="thin">
        <color indexed="64"/>
      </bottom>
      <diagonal/>
    </border>
    <border>
      <left/>
      <right/>
      <top/>
      <bottom style="thin">
        <color theme="0" tint="-0.14993743705557422"/>
      </bottom>
      <diagonal/>
    </border>
    <border>
      <left style="medium">
        <color theme="0"/>
      </left>
      <right style="medium">
        <color theme="0"/>
      </right>
      <top style="thin">
        <color theme="0" tint="-0.14993743705557422"/>
      </top>
      <bottom style="thin">
        <color indexed="64"/>
      </bottom>
      <diagonal/>
    </border>
    <border>
      <left/>
      <right/>
      <top style="thin">
        <color indexed="64"/>
      </top>
      <bottom style="thin">
        <color theme="0" tint="-0.14993743705557422"/>
      </bottom>
      <diagonal/>
    </border>
    <border>
      <left style="medium">
        <color theme="8" tint="-0.24994659260841701"/>
      </left>
      <right style="thin">
        <color indexed="64"/>
      </right>
      <top style="medium">
        <color theme="8" tint="-0.24994659260841701"/>
      </top>
      <bottom style="thin">
        <color indexed="64"/>
      </bottom>
      <diagonal/>
    </border>
    <border>
      <left style="medium">
        <color theme="8" tint="-0.24994659260841701"/>
      </left>
      <right style="thin">
        <color indexed="64"/>
      </right>
      <top style="thin">
        <color indexed="64"/>
      </top>
      <bottom style="medium">
        <color theme="8" tint="-0.24994659260841701"/>
      </bottom>
      <diagonal/>
    </border>
    <border>
      <left style="medium">
        <color theme="6" tint="-0.24994659260841701"/>
      </left>
      <right/>
      <top style="medium">
        <color theme="6" tint="-0.24994659260841701"/>
      </top>
      <bottom style="thin">
        <color theme="0" tint="-0.14993743705557422"/>
      </bottom>
      <diagonal/>
    </border>
    <border>
      <left style="medium">
        <color theme="6" tint="-0.24994659260841701"/>
      </left>
      <right/>
      <top style="thin">
        <color theme="0" tint="-0.14993743705557422"/>
      </top>
      <bottom style="medium">
        <color theme="6" tint="-0.24994659260841701"/>
      </bottom>
      <diagonal/>
    </border>
    <border>
      <left style="medium">
        <color theme="7" tint="-0.24994659260841701"/>
      </left>
      <right/>
      <top style="medium">
        <color theme="7" tint="-0.24994659260841701"/>
      </top>
      <bottom style="thin">
        <color theme="0" tint="-0.14993743705557422"/>
      </bottom>
      <diagonal/>
    </border>
    <border>
      <left style="medium">
        <color theme="7" tint="-0.24994659260841701"/>
      </left>
      <right/>
      <top style="thin">
        <color theme="0" tint="-0.14993743705557422"/>
      </top>
      <bottom style="medium">
        <color theme="7" tint="-0.24994659260841701"/>
      </bottom>
      <diagonal/>
    </border>
    <border>
      <left style="thin">
        <color indexed="64"/>
      </left>
      <right/>
      <top style="thin">
        <color theme="0" tint="-0.14993743705557422"/>
      </top>
      <bottom style="thin">
        <color indexed="64"/>
      </bottom>
      <diagonal/>
    </border>
    <border>
      <left/>
      <right/>
      <top style="thin">
        <color theme="0" tint="-0.14996795556505021"/>
      </top>
      <bottom style="thin">
        <color indexed="64"/>
      </bottom>
      <diagonal/>
    </border>
    <border>
      <left/>
      <right/>
      <top/>
      <bottom style="thin">
        <color theme="0" tint="-0.14996795556505021"/>
      </bottom>
      <diagonal/>
    </border>
    <border>
      <left style="medium">
        <color theme="0"/>
      </left>
      <right style="medium">
        <color theme="0"/>
      </right>
      <top/>
      <bottom style="thin">
        <color theme="0" tint="-0.14996795556505021"/>
      </bottom>
      <diagonal/>
    </border>
    <border>
      <left style="medium">
        <color theme="0"/>
      </left>
      <right style="medium">
        <color theme="0"/>
      </right>
      <top style="thin">
        <color theme="0" tint="-0.14996795556505021"/>
      </top>
      <bottom style="thin">
        <color indexed="64"/>
      </bottom>
      <diagonal/>
    </border>
    <border>
      <left/>
      <right/>
      <top style="thick">
        <color theme="8" tint="-0.499984740745262"/>
      </top>
      <bottom style="thin">
        <color indexed="64"/>
      </bottom>
      <diagonal/>
    </border>
    <border>
      <left/>
      <right/>
      <top/>
      <bottom style="thin">
        <color indexed="64"/>
      </bottom>
      <diagonal/>
    </border>
    <border>
      <left/>
      <right style="medium">
        <color theme="0"/>
      </right>
      <top style="thin">
        <color theme="0" tint="-0.14993743705557422"/>
      </top>
      <bottom style="thin">
        <color indexed="64"/>
      </bottom>
      <diagonal/>
    </border>
    <border>
      <left style="thin">
        <color theme="8" tint="-0.499984740745262"/>
      </left>
      <right/>
      <top style="thin">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top style="thin">
        <color theme="8" tint="-0.499984740745262"/>
      </top>
      <bottom/>
      <diagonal/>
    </border>
  </borders>
  <cellStyleXfs count="2">
    <xf numFmtId="0" fontId="0" fillId="0" borderId="0"/>
    <xf numFmtId="0" fontId="19" fillId="0" borderId="0" applyNumberFormat="0" applyFill="0" applyBorder="0" applyAlignment="0" applyProtection="0">
      <alignment vertical="top"/>
      <protection locked="0"/>
    </xf>
  </cellStyleXfs>
  <cellXfs count="263">
    <xf numFmtId="0" fontId="0" fillId="0" borderId="0" xfId="0"/>
    <xf numFmtId="0" fontId="4" fillId="2" borderId="0" xfId="0" applyFont="1" applyFill="1"/>
    <xf numFmtId="0" fontId="5" fillId="2" borderId="0" xfId="0" applyFont="1" applyFill="1"/>
    <xf numFmtId="0" fontId="4" fillId="0" borderId="0" xfId="0" applyFont="1"/>
    <xf numFmtId="0" fontId="6" fillId="0" borderId="0" xfId="0" applyFont="1"/>
    <xf numFmtId="0" fontId="5" fillId="0" borderId="0" xfId="0" applyFont="1"/>
    <xf numFmtId="0" fontId="10" fillId="0" borderId="0" xfId="0" applyFont="1" applyProtection="1">
      <protection hidden="1"/>
    </xf>
    <xf numFmtId="0" fontId="2" fillId="0" borderId="0" xfId="0" applyFont="1" applyProtection="1">
      <protection hidden="1"/>
    </xf>
    <xf numFmtId="0" fontId="10" fillId="0" borderId="0" xfId="0" applyFont="1" applyAlignment="1">
      <alignment horizontal="left" vertical="center" indent="1"/>
    </xf>
    <xf numFmtId="0" fontId="10" fillId="0" borderId="0" xfId="0" applyFont="1" applyAlignment="1" applyProtection="1">
      <alignment horizontal="left" vertical="center" indent="1"/>
      <protection hidden="1"/>
    </xf>
    <xf numFmtId="0" fontId="11" fillId="0" borderId="0" xfId="0" applyFont="1"/>
    <xf numFmtId="0" fontId="10" fillId="2" borderId="0" xfId="0" applyFont="1" applyFill="1" applyProtection="1">
      <protection hidden="1"/>
    </xf>
    <xf numFmtId="0" fontId="10" fillId="2" borderId="0" xfId="0" applyFont="1" applyFill="1" applyAlignment="1" applyProtection="1">
      <alignment horizontal="center"/>
      <protection hidden="1"/>
    </xf>
    <xf numFmtId="0" fontId="10" fillId="2" borderId="0" xfId="0" applyFont="1" applyFill="1" applyAlignment="1" applyProtection="1">
      <alignment horizontal="right"/>
      <protection hidden="1"/>
    </xf>
    <xf numFmtId="0" fontId="10" fillId="0" borderId="0" xfId="0" applyFont="1" applyAlignment="1" applyProtection="1">
      <alignment horizontal="center"/>
      <protection hidden="1"/>
    </xf>
    <xf numFmtId="0" fontId="10" fillId="0" borderId="0" xfId="0" applyFont="1" applyAlignment="1" applyProtection="1">
      <alignment horizontal="right"/>
      <protection hidden="1"/>
    </xf>
    <xf numFmtId="0" fontId="6" fillId="0" borderId="0" xfId="0" applyFont="1" applyProtection="1">
      <protection hidden="1"/>
    </xf>
    <xf numFmtId="0" fontId="14" fillId="0" borderId="0" xfId="0" applyFont="1" applyProtection="1">
      <protection hidden="1"/>
    </xf>
    <xf numFmtId="0" fontId="15" fillId="0" borderId="0" xfId="0" applyFont="1" applyAlignment="1" applyProtection="1">
      <alignment horizontal="left" vertical="center"/>
      <protection hidden="1"/>
    </xf>
    <xf numFmtId="0" fontId="16" fillId="0" borderId="0" xfId="0" applyFont="1" applyAlignment="1" applyProtection="1">
      <alignment horizontal="left" vertical="center"/>
      <protection hidden="1"/>
    </xf>
    <xf numFmtId="0" fontId="10" fillId="0" borderId="0" xfId="0" applyFont="1" applyAlignment="1" applyProtection="1">
      <alignment vertical="center"/>
      <protection hidden="1"/>
    </xf>
    <xf numFmtId="0" fontId="14" fillId="0" borderId="0" xfId="0" applyFont="1" applyAlignment="1" applyProtection="1">
      <alignment vertical="center"/>
      <protection hidden="1"/>
    </xf>
    <xf numFmtId="0" fontId="2" fillId="0" borderId="0" xfId="0" applyFont="1" applyAlignment="1" applyProtection="1">
      <alignment vertical="center"/>
      <protection hidden="1"/>
    </xf>
    <xf numFmtId="0" fontId="10" fillId="0" borderId="0" xfId="0" applyFont="1" applyAlignment="1" applyProtection="1">
      <alignment horizontal="right" vertical="center"/>
      <protection hidden="1"/>
    </xf>
    <xf numFmtId="0" fontId="1" fillId="4" borderId="0" xfId="0" applyFont="1" applyFill="1" applyAlignment="1" applyProtection="1">
      <alignment horizontal="left" vertical="center"/>
      <protection locked="0"/>
    </xf>
    <xf numFmtId="0" fontId="1" fillId="4" borderId="0" xfId="0" applyFont="1" applyFill="1" applyAlignment="1" applyProtection="1">
      <alignment horizontal="center" vertical="center"/>
      <protection locked="0"/>
    </xf>
    <xf numFmtId="0" fontId="1" fillId="4" borderId="0" xfId="0" applyFont="1" applyFill="1" applyAlignment="1" applyProtection="1">
      <alignment horizontal="right" vertical="center"/>
      <protection locked="0"/>
    </xf>
    <xf numFmtId="0" fontId="1" fillId="2" borderId="0" xfId="0" applyFont="1" applyFill="1" applyAlignment="1" applyProtection="1">
      <alignment horizontal="left"/>
      <protection hidden="1"/>
    </xf>
    <xf numFmtId="0" fontId="1" fillId="9" borderId="0" xfId="0" applyFont="1" applyFill="1" applyAlignment="1" applyProtection="1">
      <alignment horizontal="left" vertical="center"/>
      <protection locked="0"/>
    </xf>
    <xf numFmtId="0" fontId="1" fillId="9" borderId="0" xfId="0" applyFont="1" applyFill="1" applyAlignment="1" applyProtection="1">
      <alignment horizontal="center" vertical="center"/>
      <protection locked="0"/>
    </xf>
    <xf numFmtId="0" fontId="1" fillId="9" borderId="0" xfId="0" applyFont="1" applyFill="1" applyAlignment="1" applyProtection="1">
      <alignment horizontal="right" vertical="center"/>
      <protection locked="0"/>
    </xf>
    <xf numFmtId="0" fontId="1" fillId="10" borderId="0" xfId="0" applyFont="1" applyFill="1" applyAlignment="1" applyProtection="1">
      <alignment horizontal="left" vertical="center"/>
      <protection locked="0"/>
    </xf>
    <xf numFmtId="0" fontId="1" fillId="10" borderId="0" xfId="0" applyFont="1" applyFill="1" applyAlignment="1" applyProtection="1">
      <alignment horizontal="center" vertical="center"/>
      <protection locked="0"/>
    </xf>
    <xf numFmtId="0" fontId="1" fillId="10" borderId="0" xfId="0" applyFont="1" applyFill="1" applyAlignment="1" applyProtection="1">
      <alignment horizontal="right" vertical="center"/>
      <protection locked="0"/>
    </xf>
    <xf numFmtId="0" fontId="1" fillId="10" borderId="0" xfId="0" applyFont="1" applyFill="1" applyProtection="1">
      <protection hidden="1"/>
    </xf>
    <xf numFmtId="0" fontId="3" fillId="10" borderId="0" xfId="0" applyFont="1" applyFill="1" applyProtection="1">
      <protection hidden="1"/>
    </xf>
    <xf numFmtId="0" fontId="1" fillId="9" borderId="0" xfId="0" applyFont="1" applyFill="1" applyProtection="1">
      <protection hidden="1"/>
    </xf>
    <xf numFmtId="0" fontId="3" fillId="9" borderId="0" xfId="0" applyFont="1" applyFill="1" applyProtection="1">
      <protection hidden="1"/>
    </xf>
    <xf numFmtId="0" fontId="10" fillId="0" borderId="4" xfId="0"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0" fontId="10" fillId="3" borderId="5" xfId="0" applyFont="1" applyFill="1" applyBorder="1" applyAlignment="1" applyProtection="1">
      <alignment horizontal="center" vertical="center"/>
      <protection locked="0"/>
    </xf>
    <xf numFmtId="0" fontId="10" fillId="0" borderId="4" xfId="0" applyFont="1" applyBorder="1" applyAlignment="1" applyProtection="1">
      <alignment horizontal="left" vertical="center" indent="1"/>
      <protection locked="0"/>
    </xf>
    <xf numFmtId="0" fontId="10" fillId="0" borderId="4" xfId="0" applyFont="1" applyBorder="1" applyAlignment="1" applyProtection="1">
      <alignment horizontal="center"/>
      <protection hidden="1"/>
    </xf>
    <xf numFmtId="0" fontId="10" fillId="8" borderId="4" xfId="0" applyFont="1" applyFill="1" applyBorder="1" applyAlignment="1" applyProtection="1">
      <alignment horizontal="left"/>
      <protection hidden="1"/>
    </xf>
    <xf numFmtId="0" fontId="10" fillId="7" borderId="4" xfId="0" applyFont="1" applyFill="1" applyBorder="1" applyAlignment="1" applyProtection="1">
      <alignment horizontal="left"/>
      <protection hidden="1"/>
    </xf>
    <xf numFmtId="0" fontId="10" fillId="5" borderId="4" xfId="0" applyFont="1" applyFill="1" applyBorder="1" applyAlignment="1" applyProtection="1">
      <alignment horizontal="left"/>
      <protection hidden="1"/>
    </xf>
    <xf numFmtId="14" fontId="10" fillId="0" borderId="6" xfId="0" applyNumberFormat="1" applyFont="1" applyBorder="1" applyAlignment="1" applyProtection="1">
      <alignment horizontal="center" vertical="center"/>
      <protection locked="0"/>
    </xf>
    <xf numFmtId="0" fontId="10" fillId="3" borderId="7" xfId="0" applyFont="1" applyFill="1" applyBorder="1" applyAlignment="1" applyProtection="1">
      <alignment horizontal="center" vertical="center"/>
      <protection locked="0"/>
    </xf>
    <xf numFmtId="0" fontId="10" fillId="0" borderId="6" xfId="0" applyFont="1" applyBorder="1" applyAlignment="1" applyProtection="1">
      <alignment horizontal="left" vertical="center" indent="1"/>
      <protection locked="0"/>
    </xf>
    <xf numFmtId="0" fontId="10" fillId="0" borderId="6" xfId="0" applyFont="1" applyBorder="1" applyAlignment="1" applyProtection="1">
      <alignment horizontal="left" vertical="center"/>
      <protection locked="0"/>
    </xf>
    <xf numFmtId="0" fontId="10" fillId="0" borderId="7" xfId="0" applyFont="1" applyBorder="1" applyAlignment="1" applyProtection="1">
      <alignment horizontal="center" vertical="center"/>
      <protection locked="0"/>
    </xf>
    <xf numFmtId="0" fontId="10" fillId="8" borderId="6" xfId="0" applyFont="1" applyFill="1" applyBorder="1" applyAlignment="1" applyProtection="1">
      <alignment horizontal="right" vertical="center" indent="1"/>
      <protection locked="0"/>
    </xf>
    <xf numFmtId="0" fontId="10" fillId="5" borderId="6" xfId="0" applyFont="1" applyFill="1" applyBorder="1" applyAlignment="1" applyProtection="1">
      <alignment horizontal="right" vertical="center" indent="1"/>
      <protection locked="0"/>
    </xf>
    <xf numFmtId="0" fontId="10" fillId="0" borderId="0" xfId="0" applyFont="1" applyAlignment="1" applyProtection="1">
      <alignment vertical="center" wrapText="1"/>
      <protection hidden="1"/>
    </xf>
    <xf numFmtId="0" fontId="10" fillId="2" borderId="0" xfId="0" applyFont="1" applyFill="1" applyAlignment="1">
      <alignment vertical="center"/>
    </xf>
    <xf numFmtId="0" fontId="6" fillId="0" borderId="0" xfId="0" applyFont="1" applyAlignment="1" applyProtection="1">
      <alignment vertical="center"/>
      <protection hidden="1"/>
    </xf>
    <xf numFmtId="0" fontId="10" fillId="0" borderId="0" xfId="0" applyFont="1" applyAlignment="1" applyProtection="1">
      <alignment wrapText="1"/>
      <protection hidden="1"/>
    </xf>
    <xf numFmtId="0" fontId="12" fillId="0" borderId="0" xfId="0" applyFont="1"/>
    <xf numFmtId="0" fontId="3" fillId="2" borderId="0" xfId="0" applyFont="1" applyFill="1"/>
    <xf numFmtId="0" fontId="1" fillId="2" borderId="0" xfId="0" applyFont="1" applyFill="1" applyAlignment="1">
      <alignment vertical="center"/>
    </xf>
    <xf numFmtId="0" fontId="3" fillId="2" borderId="0" xfId="0" quotePrefix="1" applyFont="1" applyFill="1" applyAlignment="1">
      <alignment horizontal="left"/>
    </xf>
    <xf numFmtId="0" fontId="20" fillId="2" borderId="0" xfId="1" applyFont="1" applyFill="1" applyBorder="1" applyAlignment="1" applyProtection="1"/>
    <xf numFmtId="0" fontId="21" fillId="2" borderId="0" xfId="1" applyFont="1" applyFill="1" applyBorder="1" applyAlignment="1" applyProtection="1"/>
    <xf numFmtId="0" fontId="22" fillId="2" borderId="0" xfId="0" applyFont="1" applyFill="1" applyAlignment="1">
      <alignment horizontal="left"/>
    </xf>
    <xf numFmtId="0" fontId="0" fillId="2" borderId="0" xfId="0" applyFill="1"/>
    <xf numFmtId="0" fontId="12" fillId="2" borderId="0" xfId="0" applyFont="1" applyFill="1"/>
    <xf numFmtId="0" fontId="12" fillId="0" borderId="8" xfId="0" applyFont="1" applyBorder="1"/>
    <xf numFmtId="0" fontId="12" fillId="0" borderId="9" xfId="0" applyFont="1" applyBorder="1"/>
    <xf numFmtId="0" fontId="12" fillId="0" borderId="10" xfId="0" applyFont="1" applyBorder="1"/>
    <xf numFmtId="0" fontId="12" fillId="0" borderId="11" xfId="0" applyFont="1" applyBorder="1"/>
    <xf numFmtId="0" fontId="12" fillId="0" borderId="12" xfId="0" applyFont="1" applyBorder="1"/>
    <xf numFmtId="0" fontId="12" fillId="6" borderId="11" xfId="0" applyFont="1" applyFill="1" applyBorder="1"/>
    <xf numFmtId="0" fontId="12" fillId="6" borderId="12" xfId="0" applyFont="1" applyFill="1" applyBorder="1"/>
    <xf numFmtId="0" fontId="12" fillId="6" borderId="13" xfId="0" applyFont="1" applyFill="1" applyBorder="1"/>
    <xf numFmtId="0" fontId="12" fillId="6" borderId="15" xfId="0" applyFont="1" applyFill="1" applyBorder="1"/>
    <xf numFmtId="0" fontId="10" fillId="2" borderId="0" xfId="0" applyFont="1" applyFill="1"/>
    <xf numFmtId="0" fontId="10" fillId="0" borderId="0" xfId="0" applyFont="1"/>
    <xf numFmtId="0" fontId="10" fillId="0" borderId="0" xfId="0" applyFont="1" applyAlignment="1">
      <alignment horizontal="center"/>
    </xf>
    <xf numFmtId="0" fontId="24" fillId="0" borderId="0" xfId="1" applyFont="1" applyAlignment="1" applyProtection="1"/>
    <xf numFmtId="0" fontId="10" fillId="0" borderId="0" xfId="0" applyFont="1" applyAlignment="1">
      <alignment horizontal="center" vertical="center"/>
    </xf>
    <xf numFmtId="0" fontId="25" fillId="0" borderId="0" xfId="0" applyFont="1"/>
    <xf numFmtId="0" fontId="1" fillId="2" borderId="0" xfId="0" applyFont="1" applyFill="1"/>
    <xf numFmtId="0" fontId="1" fillId="2" borderId="0" xfId="0" applyFont="1" applyFill="1" applyAlignment="1">
      <alignment horizontal="center"/>
    </xf>
    <xf numFmtId="14" fontId="10" fillId="0" borderId="17" xfId="0" applyNumberFormat="1" applyFont="1" applyBorder="1" applyAlignment="1" applyProtection="1">
      <alignment horizontal="center" vertical="center"/>
      <protection locked="0"/>
    </xf>
    <xf numFmtId="0" fontId="10" fillId="0" borderId="17" xfId="0" applyFont="1" applyBorder="1" applyAlignment="1" applyProtection="1">
      <alignment horizontal="left" vertical="center"/>
      <protection locked="0"/>
    </xf>
    <xf numFmtId="14" fontId="10" fillId="0" borderId="16" xfId="0" applyNumberFormat="1" applyFont="1" applyBorder="1" applyAlignment="1" applyProtection="1">
      <alignment horizontal="center" vertical="center"/>
      <protection locked="0"/>
    </xf>
    <xf numFmtId="0" fontId="10" fillId="5" borderId="16" xfId="0" applyFont="1" applyFill="1" applyBorder="1" applyAlignment="1" applyProtection="1">
      <alignment horizontal="right" vertical="center" indent="1"/>
      <protection locked="0"/>
    </xf>
    <xf numFmtId="0" fontId="10" fillId="3" borderId="18" xfId="0" applyFont="1" applyFill="1" applyBorder="1" applyAlignment="1" applyProtection="1">
      <alignment horizontal="center" vertical="center"/>
      <protection locked="0"/>
    </xf>
    <xf numFmtId="0" fontId="10" fillId="0" borderId="18" xfId="0" applyFont="1" applyBorder="1" applyAlignment="1" applyProtection="1">
      <alignment horizontal="center" vertical="center"/>
      <protection locked="0"/>
    </xf>
    <xf numFmtId="0" fontId="10" fillId="0" borderId="16" xfId="0" applyFont="1" applyBorder="1" applyAlignment="1" applyProtection="1">
      <alignment horizontal="left" vertical="center"/>
      <protection locked="0"/>
    </xf>
    <xf numFmtId="14" fontId="10" fillId="0" borderId="19" xfId="0" applyNumberFormat="1" applyFont="1" applyBorder="1" applyAlignment="1" applyProtection="1">
      <alignment horizontal="center" vertical="center"/>
      <protection locked="0"/>
    </xf>
    <xf numFmtId="0" fontId="10" fillId="0" borderId="19" xfId="0" applyFont="1" applyBorder="1" applyAlignment="1" applyProtection="1">
      <alignment horizontal="left" vertical="center"/>
      <protection locked="0"/>
    </xf>
    <xf numFmtId="0" fontId="10" fillId="8" borderId="16" xfId="0" applyFont="1" applyFill="1" applyBorder="1" applyAlignment="1" applyProtection="1">
      <alignment horizontal="right" vertical="center" indent="1"/>
      <protection locked="0"/>
    </xf>
    <xf numFmtId="0" fontId="2" fillId="0" borderId="0" xfId="0" applyFont="1"/>
    <xf numFmtId="0" fontId="10" fillId="8" borderId="0" xfId="0" applyFont="1" applyFill="1"/>
    <xf numFmtId="0" fontId="10" fillId="5" borderId="0" xfId="0" applyFont="1" applyFill="1"/>
    <xf numFmtId="0" fontId="10" fillId="7" borderId="0" xfId="0" applyFont="1" applyFill="1"/>
    <xf numFmtId="0" fontId="10" fillId="0" borderId="21" xfId="0" applyFont="1" applyBorder="1" applyAlignment="1" applyProtection="1">
      <alignment horizontal="center" vertical="center"/>
      <protection locked="0"/>
    </xf>
    <xf numFmtId="0" fontId="3" fillId="4" borderId="20" xfId="0" applyFont="1" applyFill="1" applyBorder="1" applyAlignment="1" applyProtection="1">
      <alignment horizontal="center" vertical="center"/>
      <protection locked="0"/>
    </xf>
    <xf numFmtId="0" fontId="3" fillId="10" borderId="22" xfId="0" applyFont="1" applyFill="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25" xfId="0" applyFont="1" applyBorder="1" applyAlignment="1" applyProtection="1">
      <alignment horizontal="center" vertical="center"/>
      <protection locked="0"/>
    </xf>
    <xf numFmtId="0" fontId="3" fillId="9" borderId="24" xfId="0" applyFont="1" applyFill="1" applyBorder="1" applyAlignment="1" applyProtection="1">
      <alignment horizontal="center" vertical="center"/>
      <protection locked="0"/>
    </xf>
    <xf numFmtId="0" fontId="10" fillId="5" borderId="0" xfId="0" applyFont="1" applyFill="1" applyAlignment="1" applyProtection="1">
      <alignment horizontal="center" vertical="center"/>
      <protection hidden="1"/>
    </xf>
    <xf numFmtId="0" fontId="5" fillId="0" borderId="0" xfId="0" applyFont="1" applyAlignment="1">
      <alignment horizontal="center"/>
    </xf>
    <xf numFmtId="0" fontId="10" fillId="0" borderId="0" xfId="0" applyFont="1" applyAlignment="1">
      <alignment horizontal="left" vertical="center"/>
    </xf>
    <xf numFmtId="0" fontId="4" fillId="0" borderId="0" xfId="0" applyFont="1" applyAlignment="1">
      <alignment vertical="top"/>
    </xf>
    <xf numFmtId="0" fontId="7" fillId="2" borderId="1" xfId="0" applyFont="1" applyFill="1" applyBorder="1" applyAlignment="1">
      <alignment horizontal="center" vertical="top"/>
    </xf>
    <xf numFmtId="0" fontId="9" fillId="0" borderId="0" xfId="0" applyFont="1" applyAlignment="1">
      <alignment vertical="top"/>
    </xf>
    <xf numFmtId="0" fontId="13" fillId="0" borderId="0" xfId="0" applyFont="1" applyAlignment="1" applyProtection="1">
      <alignment vertical="top"/>
      <protection hidden="1"/>
    </xf>
    <xf numFmtId="0" fontId="10" fillId="0" borderId="0" xfId="0" applyFont="1" applyAlignment="1">
      <alignment horizontal="left" vertical="top"/>
    </xf>
    <xf numFmtId="0" fontId="10" fillId="0" borderId="0" xfId="0" applyFont="1" applyAlignment="1" applyProtection="1">
      <alignment horizontal="left" vertical="top"/>
      <protection hidden="1"/>
    </xf>
    <xf numFmtId="0" fontId="10" fillId="0" borderId="0" xfId="0" applyFont="1" applyAlignment="1" applyProtection="1">
      <alignment vertical="top"/>
      <protection hidden="1"/>
    </xf>
    <xf numFmtId="0" fontId="2" fillId="0" borderId="0" xfId="0" applyFont="1" applyAlignment="1" applyProtection="1">
      <alignment vertical="top"/>
      <protection hidden="1"/>
    </xf>
    <xf numFmtId="0" fontId="10" fillId="0" borderId="0" xfId="0" applyFont="1" applyAlignment="1" applyProtection="1">
      <alignment horizontal="center" vertical="center"/>
      <protection locked="0"/>
    </xf>
    <xf numFmtId="0" fontId="17" fillId="11" borderId="0" xfId="0" applyFont="1" applyFill="1" applyAlignment="1" applyProtection="1">
      <alignment horizontal="center" vertical="center"/>
      <protection locked="0"/>
    </xf>
    <xf numFmtId="0" fontId="17" fillId="11" borderId="0" xfId="0" applyFont="1" applyFill="1" applyAlignment="1" applyProtection="1">
      <alignment horizontal="right" vertical="center" indent="1"/>
      <protection locked="0"/>
    </xf>
    <xf numFmtId="0" fontId="17" fillId="11" borderId="0" xfId="0" applyFont="1" applyFill="1" applyAlignment="1" applyProtection="1">
      <alignment horizontal="left" vertical="center" indent="1"/>
      <protection locked="0"/>
    </xf>
    <xf numFmtId="0" fontId="17" fillId="11" borderId="0" xfId="0" applyFont="1" applyFill="1" applyAlignment="1" applyProtection="1">
      <alignment horizontal="left" vertical="center"/>
      <protection locked="0"/>
    </xf>
    <xf numFmtId="14" fontId="10" fillId="0" borderId="26" xfId="0" applyNumberFormat="1" applyFont="1" applyBorder="1" applyAlignment="1" applyProtection="1">
      <alignment horizontal="center" vertical="center"/>
      <protection locked="0"/>
    </xf>
    <xf numFmtId="0" fontId="10" fillId="0" borderId="28" xfId="0" applyFont="1" applyBorder="1" applyAlignment="1" applyProtection="1">
      <alignment horizontal="center" vertical="center"/>
      <protection locked="0"/>
    </xf>
    <xf numFmtId="14" fontId="10" fillId="0" borderId="28" xfId="0" applyNumberFormat="1" applyFont="1" applyBorder="1" applyAlignment="1" applyProtection="1">
      <alignment horizontal="center" vertical="center"/>
      <protection locked="0"/>
    </xf>
    <xf numFmtId="0" fontId="10" fillId="3" borderId="29" xfId="0" applyFont="1" applyFill="1" applyBorder="1" applyAlignment="1" applyProtection="1">
      <alignment horizontal="center" vertical="center"/>
      <protection locked="0"/>
    </xf>
    <xf numFmtId="0" fontId="10" fillId="0" borderId="28" xfId="0" applyFont="1" applyBorder="1" applyAlignment="1" applyProtection="1">
      <alignment horizontal="left" vertical="center" indent="1"/>
      <protection locked="0"/>
    </xf>
    <xf numFmtId="0" fontId="10" fillId="0" borderId="27" xfId="0" applyFont="1" applyBorder="1" applyAlignment="1" applyProtection="1">
      <alignment horizontal="center" vertical="center"/>
      <protection locked="0"/>
    </xf>
    <xf numFmtId="14" fontId="10" fillId="0" borderId="27" xfId="0" applyNumberFormat="1" applyFont="1" applyBorder="1" applyAlignment="1" applyProtection="1">
      <alignment horizontal="center" vertical="center"/>
      <protection locked="0"/>
    </xf>
    <xf numFmtId="0" fontId="10" fillId="3" borderId="30" xfId="0" applyFont="1" applyFill="1" applyBorder="1" applyAlignment="1" applyProtection="1">
      <alignment horizontal="center" vertical="center"/>
      <protection locked="0"/>
    </xf>
    <xf numFmtId="0" fontId="10" fillId="0" borderId="27" xfId="0" applyFont="1" applyBorder="1" applyAlignment="1" applyProtection="1">
      <alignment horizontal="left" vertical="center" indent="1"/>
      <protection locked="0"/>
    </xf>
    <xf numFmtId="0" fontId="17" fillId="11" borderId="31" xfId="0" applyFont="1" applyFill="1" applyBorder="1" applyAlignment="1" applyProtection="1">
      <alignment horizontal="center" vertical="center"/>
      <protection locked="0"/>
    </xf>
    <xf numFmtId="0" fontId="17" fillId="11" borderId="31" xfId="0" applyFont="1" applyFill="1" applyBorder="1" applyAlignment="1" applyProtection="1">
      <alignment horizontal="right" vertical="center" indent="1"/>
      <protection locked="0"/>
    </xf>
    <xf numFmtId="0" fontId="17" fillId="11" borderId="31" xfId="0" applyFont="1" applyFill="1" applyBorder="1" applyAlignment="1" applyProtection="1">
      <alignment horizontal="left" vertical="center" indent="1"/>
      <protection locked="0"/>
    </xf>
    <xf numFmtId="0" fontId="17" fillId="11" borderId="31" xfId="0" applyFont="1" applyFill="1" applyBorder="1" applyAlignment="1" applyProtection="1">
      <alignment horizontal="left" vertical="center"/>
      <protection locked="0"/>
    </xf>
    <xf numFmtId="0" fontId="10" fillId="11" borderId="0" xfId="0" applyFont="1" applyFill="1" applyAlignment="1" applyProtection="1">
      <alignment horizontal="right"/>
      <protection hidden="1"/>
    </xf>
    <xf numFmtId="0" fontId="10" fillId="11" borderId="0" xfId="0" applyFont="1" applyFill="1" applyProtection="1">
      <protection hidden="1"/>
    </xf>
    <xf numFmtId="0" fontId="17" fillId="11" borderId="0" xfId="0" applyFont="1" applyFill="1" applyAlignment="1" applyProtection="1">
      <alignment horizontal="center"/>
      <protection hidden="1"/>
    </xf>
    <xf numFmtId="0" fontId="10" fillId="5" borderId="0" xfId="0" applyFont="1" applyFill="1" applyAlignment="1" applyProtection="1">
      <alignment horizontal="left" vertical="center"/>
      <protection hidden="1"/>
    </xf>
    <xf numFmtId="0" fontId="10" fillId="13" borderId="0" xfId="0" applyFont="1" applyFill="1" applyAlignment="1" applyProtection="1">
      <alignment horizontal="center" vertical="center"/>
      <protection hidden="1"/>
    </xf>
    <xf numFmtId="0" fontId="10" fillId="13" borderId="0" xfId="0" applyFont="1" applyFill="1" applyAlignment="1" applyProtection="1">
      <alignment horizontal="left" vertical="center"/>
      <protection hidden="1"/>
    </xf>
    <xf numFmtId="0" fontId="10" fillId="5" borderId="32" xfId="0" applyFont="1" applyFill="1" applyBorder="1" applyAlignment="1" applyProtection="1">
      <alignment horizontal="center" vertical="center"/>
      <protection hidden="1"/>
    </xf>
    <xf numFmtId="0" fontId="10" fillId="5" borderId="32" xfId="0" applyFont="1" applyFill="1" applyBorder="1" applyAlignment="1" applyProtection="1">
      <alignment horizontal="left" vertical="center"/>
      <protection hidden="1"/>
    </xf>
    <xf numFmtId="0" fontId="10" fillId="13" borderId="32" xfId="0" applyFont="1" applyFill="1" applyBorder="1" applyAlignment="1" applyProtection="1">
      <alignment horizontal="center" vertical="center"/>
      <protection hidden="1"/>
    </xf>
    <xf numFmtId="0" fontId="10" fillId="13" borderId="32" xfId="0" applyFont="1" applyFill="1" applyBorder="1" applyAlignment="1" applyProtection="1">
      <alignment horizontal="left" vertical="center"/>
      <protection hidden="1"/>
    </xf>
    <xf numFmtId="0" fontId="10" fillId="5" borderId="0" xfId="0" applyFont="1" applyFill="1" applyAlignment="1" applyProtection="1">
      <alignment horizontal="right" vertical="center"/>
      <protection hidden="1"/>
    </xf>
    <xf numFmtId="0" fontId="10" fillId="14" borderId="0" xfId="0" applyFont="1" applyFill="1" applyAlignment="1" applyProtection="1">
      <alignment horizontal="right" vertical="center"/>
      <protection hidden="1"/>
    </xf>
    <xf numFmtId="0" fontId="10" fillId="14" borderId="0" xfId="0" applyFont="1" applyFill="1" applyAlignment="1" applyProtection="1">
      <alignment horizontal="center" vertical="center"/>
      <protection hidden="1"/>
    </xf>
    <xf numFmtId="0" fontId="10" fillId="14" borderId="0" xfId="0" applyFont="1" applyFill="1" applyAlignment="1" applyProtection="1">
      <alignment horizontal="left" vertical="center"/>
      <protection hidden="1"/>
    </xf>
    <xf numFmtId="0" fontId="10" fillId="14" borderId="32" xfId="0" applyFont="1" applyFill="1" applyBorder="1" applyAlignment="1" applyProtection="1">
      <alignment horizontal="center" vertical="center"/>
      <protection hidden="1"/>
    </xf>
    <xf numFmtId="0" fontId="10" fillId="14" borderId="32" xfId="0" applyFont="1" applyFill="1" applyBorder="1" applyAlignment="1" applyProtection="1">
      <alignment horizontal="left" vertical="center"/>
      <protection hidden="1"/>
    </xf>
    <xf numFmtId="0" fontId="10" fillId="13" borderId="0" xfId="0" applyFont="1" applyFill="1" applyAlignment="1" applyProtection="1">
      <alignment horizontal="right" vertical="center"/>
      <protection hidden="1"/>
    </xf>
    <xf numFmtId="0" fontId="10" fillId="14" borderId="4" xfId="0" applyFont="1" applyFill="1" applyBorder="1" applyAlignment="1" applyProtection="1">
      <alignment horizontal="left"/>
      <protection hidden="1"/>
    </xf>
    <xf numFmtId="0" fontId="7" fillId="15" borderId="0" xfId="0" applyFont="1" applyFill="1" applyAlignment="1" applyProtection="1">
      <alignment horizontal="left"/>
      <protection hidden="1"/>
    </xf>
    <xf numFmtId="0" fontId="10" fillId="15" borderId="0" xfId="0" applyFont="1" applyFill="1" applyProtection="1">
      <protection hidden="1"/>
    </xf>
    <xf numFmtId="0" fontId="1" fillId="15" borderId="0" xfId="0" applyFont="1" applyFill="1" applyAlignment="1" applyProtection="1">
      <alignment horizontal="left" vertical="center"/>
      <protection locked="0"/>
    </xf>
    <xf numFmtId="0" fontId="1" fillId="15" borderId="0" xfId="0" applyFont="1" applyFill="1" applyAlignment="1" applyProtection="1">
      <alignment horizontal="center" vertical="center"/>
      <protection locked="0"/>
    </xf>
    <xf numFmtId="0" fontId="1" fillId="15" borderId="0" xfId="0" applyFont="1" applyFill="1" applyAlignment="1" applyProtection="1">
      <alignment horizontal="right" vertical="center"/>
      <protection locked="0"/>
    </xf>
    <xf numFmtId="0" fontId="1" fillId="15" borderId="3" xfId="0" applyFont="1" applyFill="1" applyBorder="1" applyAlignment="1" applyProtection="1">
      <alignment horizontal="left" vertical="center"/>
      <protection locked="0"/>
    </xf>
    <xf numFmtId="0" fontId="3" fillId="15" borderId="3" xfId="0" applyFont="1" applyFill="1" applyBorder="1" applyAlignment="1" applyProtection="1">
      <alignment horizontal="center" vertical="center"/>
      <protection locked="0"/>
    </xf>
    <xf numFmtId="0" fontId="10" fillId="0" borderId="3" xfId="0" applyFont="1" applyBorder="1" applyAlignment="1" applyProtection="1">
      <alignment horizontal="center" vertical="center"/>
      <protection locked="0"/>
    </xf>
    <xf numFmtId="0" fontId="10" fillId="14" borderId="6" xfId="0" applyFont="1" applyFill="1" applyBorder="1" applyAlignment="1" applyProtection="1">
      <alignment horizontal="right" vertical="center" indent="1"/>
      <protection locked="0"/>
    </xf>
    <xf numFmtId="0" fontId="10" fillId="14" borderId="33" xfId="0" applyFont="1" applyFill="1" applyBorder="1" applyAlignment="1" applyProtection="1">
      <alignment horizontal="right" vertical="center" indent="1"/>
      <protection locked="0"/>
    </xf>
    <xf numFmtId="0" fontId="7" fillId="16" borderId="0" xfId="0" applyFont="1" applyFill="1" applyAlignment="1" applyProtection="1">
      <alignment horizontal="left"/>
      <protection hidden="1"/>
    </xf>
    <xf numFmtId="0" fontId="10" fillId="16" borderId="0" xfId="0" applyFont="1" applyFill="1" applyProtection="1">
      <protection hidden="1"/>
    </xf>
    <xf numFmtId="0" fontId="15" fillId="16" borderId="0" xfId="0" applyFont="1" applyFill="1" applyAlignment="1" applyProtection="1">
      <alignment horizontal="left" vertical="center"/>
      <protection hidden="1"/>
    </xf>
    <xf numFmtId="0" fontId="1" fillId="18" borderId="0" xfId="0" applyFont="1" applyFill="1" applyProtection="1">
      <protection hidden="1"/>
    </xf>
    <xf numFmtId="0" fontId="3" fillId="18" borderId="0" xfId="0" applyFont="1" applyFill="1" applyProtection="1">
      <protection hidden="1"/>
    </xf>
    <xf numFmtId="0" fontId="1" fillId="17" borderId="0" xfId="0" applyFont="1" applyFill="1" applyAlignment="1" applyProtection="1">
      <alignment horizontal="left" vertical="center"/>
      <protection locked="0"/>
    </xf>
    <xf numFmtId="0" fontId="1" fillId="17" borderId="0" xfId="0" applyFont="1" applyFill="1" applyAlignment="1" applyProtection="1">
      <alignment horizontal="center" vertical="center"/>
      <protection locked="0"/>
    </xf>
    <xf numFmtId="0" fontId="1" fillId="17" borderId="0" xfId="0" applyFont="1" applyFill="1" applyAlignment="1" applyProtection="1">
      <alignment horizontal="right" vertical="center"/>
      <protection locked="0"/>
    </xf>
    <xf numFmtId="0" fontId="1" fillId="16" borderId="0" xfId="0" applyFont="1" applyFill="1" applyProtection="1">
      <protection hidden="1"/>
    </xf>
    <xf numFmtId="0" fontId="3" fillId="16" borderId="0" xfId="0" applyFont="1" applyFill="1" applyProtection="1">
      <protection hidden="1"/>
    </xf>
    <xf numFmtId="0" fontId="10" fillId="0" borderId="28" xfId="0" applyFont="1" applyBorder="1" applyAlignment="1" applyProtection="1">
      <alignment horizontal="center"/>
      <protection hidden="1"/>
    </xf>
    <xf numFmtId="0" fontId="10" fillId="14" borderId="28" xfId="0" applyFont="1" applyFill="1" applyBorder="1" applyAlignment="1" applyProtection="1">
      <alignment horizontal="left"/>
      <protection hidden="1"/>
    </xf>
    <xf numFmtId="0" fontId="10" fillId="0" borderId="27" xfId="0" applyFont="1" applyBorder="1" applyAlignment="1" applyProtection="1">
      <alignment horizontal="center"/>
      <protection hidden="1"/>
    </xf>
    <xf numFmtId="0" fontId="10" fillId="14" borderId="27" xfId="0" applyFont="1" applyFill="1" applyBorder="1" applyAlignment="1" applyProtection="1">
      <alignment horizontal="left"/>
      <protection hidden="1"/>
    </xf>
    <xf numFmtId="0" fontId="10" fillId="5" borderId="27" xfId="0" applyFont="1" applyFill="1" applyBorder="1" applyAlignment="1" applyProtection="1">
      <alignment horizontal="left"/>
      <protection hidden="1"/>
    </xf>
    <xf numFmtId="0" fontId="10" fillId="16" borderId="0" xfId="0" applyFont="1" applyFill="1" applyAlignment="1" applyProtection="1">
      <alignment vertical="center"/>
      <protection hidden="1"/>
    </xf>
    <xf numFmtId="0" fontId="10" fillId="0" borderId="34" xfId="0" applyFont="1" applyBorder="1" applyAlignment="1">
      <alignment horizontal="center" vertical="center"/>
    </xf>
    <xf numFmtId="0" fontId="7" fillId="2" borderId="35" xfId="0" applyFont="1" applyFill="1" applyBorder="1" applyAlignment="1">
      <alignment horizontal="left" vertical="top"/>
    </xf>
    <xf numFmtId="0" fontId="10" fillId="5" borderId="28" xfId="0" applyFont="1" applyFill="1" applyBorder="1" applyAlignment="1" applyProtection="1">
      <alignment horizontal="left"/>
      <protection hidden="1"/>
    </xf>
    <xf numFmtId="0" fontId="1" fillId="0" borderId="0" xfId="0" applyFont="1" applyProtection="1">
      <protection hidden="1"/>
    </xf>
    <xf numFmtId="0" fontId="12" fillId="0" borderId="0" xfId="0" applyFont="1" applyProtection="1">
      <protection hidden="1"/>
    </xf>
    <xf numFmtId="0" fontId="10" fillId="16" borderId="32" xfId="0" applyFont="1" applyFill="1" applyBorder="1" applyProtection="1">
      <protection hidden="1"/>
    </xf>
    <xf numFmtId="0" fontId="10" fillId="16" borderId="32" xfId="0" applyFont="1" applyFill="1" applyBorder="1" applyAlignment="1" applyProtection="1">
      <alignment horizontal="center"/>
      <protection hidden="1"/>
    </xf>
    <xf numFmtId="0" fontId="10" fillId="16" borderId="32" xfId="0" applyFont="1" applyFill="1" applyBorder="1" applyAlignment="1" applyProtection="1">
      <alignment horizontal="right"/>
      <protection hidden="1"/>
    </xf>
    <xf numFmtId="0" fontId="10" fillId="20" borderId="4" xfId="0" applyFont="1" applyFill="1" applyBorder="1" applyAlignment="1" applyProtection="1">
      <alignment horizontal="left"/>
      <protection hidden="1"/>
    </xf>
    <xf numFmtId="0" fontId="1" fillId="15" borderId="0" xfId="0" applyFont="1" applyFill="1" applyAlignment="1" applyProtection="1">
      <alignment vertical="center"/>
      <protection hidden="1"/>
    </xf>
    <xf numFmtId="0" fontId="3" fillId="15" borderId="0" xfId="0" applyFont="1" applyFill="1" applyAlignment="1" applyProtection="1">
      <alignment vertical="center"/>
      <protection hidden="1"/>
    </xf>
    <xf numFmtId="0" fontId="10" fillId="22" borderId="0" xfId="0" applyFont="1" applyFill="1"/>
    <xf numFmtId="0" fontId="10" fillId="0" borderId="6" xfId="0" applyFont="1" applyBorder="1" applyAlignment="1" applyProtection="1">
      <alignment horizontal="right" vertical="center" indent="1"/>
      <protection locked="0"/>
    </xf>
    <xf numFmtId="0" fontId="17" fillId="0" borderId="0" xfId="0" applyFont="1" applyAlignment="1" applyProtection="1">
      <alignment horizontal="center"/>
      <protection hidden="1"/>
    </xf>
    <xf numFmtId="0" fontId="31" fillId="0" borderId="0" xfId="0" applyFont="1"/>
    <xf numFmtId="0" fontId="10" fillId="12" borderId="0" xfId="0" applyFont="1" applyFill="1" applyAlignment="1" applyProtection="1">
      <alignment vertical="center"/>
      <protection hidden="1"/>
    </xf>
    <xf numFmtId="0" fontId="32" fillId="12" borderId="0" xfId="0" applyFont="1" applyFill="1" applyAlignment="1" applyProtection="1">
      <alignment horizontal="left" vertical="center"/>
      <protection hidden="1"/>
    </xf>
    <xf numFmtId="0" fontId="17" fillId="12" borderId="0" xfId="0" applyFont="1" applyFill="1" applyAlignment="1" applyProtection="1">
      <alignment vertical="center"/>
      <protection hidden="1"/>
    </xf>
    <xf numFmtId="0" fontId="4" fillId="0" borderId="0" xfId="0" applyFont="1" applyProtection="1">
      <protection hidden="1"/>
    </xf>
    <xf numFmtId="0" fontId="33" fillId="0" borderId="0" xfId="0" applyFont="1" applyProtection="1">
      <protection hidden="1"/>
    </xf>
    <xf numFmtId="0" fontId="7" fillId="0" borderId="0" xfId="0" applyFont="1" applyAlignment="1" applyProtection="1">
      <alignment horizontal="left" vertical="top"/>
      <protection hidden="1"/>
    </xf>
    <xf numFmtId="0" fontId="3" fillId="0" borderId="0" xfId="0" applyFont="1" applyAlignment="1" applyProtection="1">
      <alignment horizontal="left" vertical="center"/>
      <protection hidden="1"/>
    </xf>
    <xf numFmtId="0" fontId="7" fillId="0" borderId="0" xfId="0" applyFont="1" applyProtection="1">
      <protection hidden="1"/>
    </xf>
    <xf numFmtId="0" fontId="10" fillId="0" borderId="3" xfId="0" applyFont="1" applyBorder="1" applyAlignment="1">
      <alignment horizontal="left" vertical="center"/>
    </xf>
    <xf numFmtId="0" fontId="8" fillId="0" borderId="0" xfId="0" applyFont="1" applyAlignment="1" applyProtection="1">
      <alignment horizontal="center" vertical="top"/>
      <protection locked="0"/>
    </xf>
    <xf numFmtId="3" fontId="3" fillId="0" borderId="0" xfId="0" applyNumberFormat="1" applyFont="1" applyAlignment="1" applyProtection="1">
      <alignment horizontal="center" vertical="center"/>
      <protection hidden="1"/>
    </xf>
    <xf numFmtId="0" fontId="7" fillId="2" borderId="35" xfId="0" applyFont="1" applyFill="1" applyBorder="1" applyAlignment="1" applyProtection="1">
      <alignment horizontal="center" vertical="top"/>
      <protection locked="0"/>
    </xf>
    <xf numFmtId="0" fontId="7" fillId="2" borderId="36" xfId="0" applyFont="1" applyFill="1" applyBorder="1" applyAlignment="1" applyProtection="1">
      <alignment horizontal="center" vertical="top" wrapText="1"/>
      <protection locked="0"/>
    </xf>
    <xf numFmtId="3" fontId="10" fillId="0" borderId="3" xfId="0" applyNumberFormat="1" applyFont="1" applyBorder="1" applyAlignment="1" applyProtection="1">
      <alignment horizontal="center" vertical="center"/>
      <protection locked="0"/>
    </xf>
    <xf numFmtId="0" fontId="4" fillId="2" borderId="0" xfId="0" applyFont="1" applyFill="1" applyProtection="1">
      <protection hidden="1"/>
    </xf>
    <xf numFmtId="0" fontId="5" fillId="0" borderId="0" xfId="0" applyFont="1" applyAlignment="1">
      <alignment horizontal="left"/>
    </xf>
    <xf numFmtId="3" fontId="10" fillId="3" borderId="3" xfId="0" applyNumberFormat="1" applyFont="1" applyFill="1" applyBorder="1" applyAlignment="1" applyProtection="1">
      <alignment horizontal="center" vertical="center"/>
      <protection locked="0"/>
    </xf>
    <xf numFmtId="0" fontId="10" fillId="0" borderId="28" xfId="0" applyFont="1" applyBorder="1" applyAlignment="1">
      <alignment horizontal="right" vertical="center" indent="1"/>
    </xf>
    <xf numFmtId="0" fontId="10" fillId="0" borderId="4" xfId="0" applyFont="1" applyBorder="1" applyAlignment="1">
      <alignment horizontal="right" vertical="center" indent="1"/>
    </xf>
    <xf numFmtId="0" fontId="10" fillId="0" borderId="27" xfId="0" applyFont="1" applyBorder="1" applyAlignment="1">
      <alignment horizontal="right" vertical="center" indent="1"/>
    </xf>
    <xf numFmtId="0" fontId="10" fillId="0" borderId="28" xfId="0" applyFont="1" applyBorder="1" applyAlignment="1">
      <alignment horizontal="left" vertical="center" indent="1"/>
    </xf>
    <xf numFmtId="0" fontId="10" fillId="0" borderId="4" xfId="0" applyFont="1" applyBorder="1" applyAlignment="1">
      <alignment horizontal="left" vertical="center" indent="1"/>
    </xf>
    <xf numFmtId="0" fontId="10" fillId="0" borderId="27" xfId="0" applyFont="1" applyBorder="1" applyAlignment="1">
      <alignment horizontal="left" vertical="center" indent="1"/>
    </xf>
    <xf numFmtId="0" fontId="10" fillId="0" borderId="28" xfId="0" applyFont="1" applyBorder="1" applyAlignment="1">
      <alignment horizontal="left" vertical="center"/>
    </xf>
    <xf numFmtId="0" fontId="10" fillId="0" borderId="4" xfId="0" applyFont="1" applyBorder="1" applyAlignment="1">
      <alignment horizontal="left" vertical="center"/>
    </xf>
    <xf numFmtId="0" fontId="10" fillId="0" borderId="27" xfId="0" applyFont="1" applyBorder="1" applyAlignment="1">
      <alignment horizontal="left" vertical="center"/>
    </xf>
    <xf numFmtId="0" fontId="2" fillId="0" borderId="0" xfId="0" applyFont="1" applyAlignment="1" applyProtection="1">
      <alignment vertical="center"/>
      <protection locked="0"/>
    </xf>
    <xf numFmtId="0" fontId="10" fillId="0" borderId="6" xfId="0" applyFont="1" applyBorder="1" applyAlignment="1">
      <alignment horizontal="left" vertical="center" indent="1"/>
    </xf>
    <xf numFmtId="0" fontId="10" fillId="0" borderId="16" xfId="0" applyFont="1" applyBorder="1" applyAlignment="1">
      <alignment horizontal="left" vertical="center" indent="1"/>
    </xf>
    <xf numFmtId="0" fontId="1" fillId="4" borderId="0" xfId="0" applyFont="1" applyFill="1" applyAlignment="1">
      <alignment horizontal="left" vertical="center"/>
    </xf>
    <xf numFmtId="0" fontId="1" fillId="10" borderId="0" xfId="0" applyFont="1" applyFill="1" applyAlignment="1">
      <alignment horizontal="left" vertical="center"/>
    </xf>
    <xf numFmtId="0" fontId="2" fillId="0" borderId="0" xfId="0" applyFont="1" applyAlignment="1">
      <alignment vertical="center"/>
    </xf>
    <xf numFmtId="0" fontId="1" fillId="9" borderId="0" xfId="0" applyFont="1" applyFill="1" applyAlignment="1">
      <alignment horizontal="left" vertical="center"/>
    </xf>
    <xf numFmtId="0" fontId="10" fillId="0" borderId="0" xfId="0" applyFont="1" applyAlignment="1" applyProtection="1">
      <alignment vertical="center"/>
      <protection locked="0"/>
    </xf>
    <xf numFmtId="0" fontId="10" fillId="0" borderId="6" xfId="0" applyFont="1" applyBorder="1" applyAlignment="1" applyProtection="1">
      <alignment horizontal="center"/>
      <protection locked="0"/>
    </xf>
    <xf numFmtId="0" fontId="10" fillId="0" borderId="0" xfId="0" applyFont="1" applyAlignment="1" applyProtection="1">
      <alignment horizontal="center" vertical="center" wrapText="1"/>
      <protection hidden="1"/>
    </xf>
    <xf numFmtId="0" fontId="10" fillId="0" borderId="0" xfId="0" applyFont="1" applyAlignment="1" applyProtection="1">
      <alignment horizontal="center" vertical="center"/>
      <protection hidden="1"/>
    </xf>
    <xf numFmtId="0" fontId="1" fillId="0" borderId="0" xfId="0" applyFont="1" applyAlignment="1" applyProtection="1">
      <alignment horizontal="center"/>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3" fontId="3" fillId="0" borderId="0" xfId="0" applyNumberFormat="1" applyFont="1" applyProtection="1">
      <protection hidden="1"/>
    </xf>
    <xf numFmtId="0" fontId="3" fillId="0" borderId="0" xfId="0" applyFont="1" applyProtection="1">
      <protection hidden="1"/>
    </xf>
    <xf numFmtId="0" fontId="3" fillId="0" borderId="0" xfId="0" applyFont="1" applyAlignment="1" applyProtection="1">
      <alignment horizontal="center"/>
      <protection hidden="1"/>
    </xf>
    <xf numFmtId="0" fontId="3" fillId="0" borderId="0" xfId="0" applyFont="1" applyAlignment="1" applyProtection="1">
      <alignment horizontal="center" vertical="center"/>
      <protection hidden="1"/>
    </xf>
    <xf numFmtId="3" fontId="3" fillId="0" borderId="0" xfId="0" applyNumberFormat="1" applyFont="1" applyAlignment="1" applyProtection="1">
      <alignment horizontal="center"/>
      <protection hidden="1"/>
    </xf>
    <xf numFmtId="164" fontId="3" fillId="0" borderId="0" xfId="0" applyNumberFormat="1" applyFont="1" applyAlignment="1" applyProtection="1">
      <alignment horizontal="center"/>
      <protection hidden="1"/>
    </xf>
    <xf numFmtId="0" fontId="10" fillId="0" borderId="32" xfId="0" applyFont="1" applyBorder="1"/>
    <xf numFmtId="0" fontId="17" fillId="0" borderId="32" xfId="0" applyFont="1" applyBorder="1"/>
    <xf numFmtId="0" fontId="18" fillId="16" borderId="2" xfId="0" applyFont="1" applyFill="1" applyBorder="1" applyAlignment="1" applyProtection="1">
      <alignment horizontal="left" vertical="center"/>
      <protection locked="0"/>
    </xf>
    <xf numFmtId="0" fontId="18" fillId="16" borderId="0" xfId="0" applyFont="1" applyFill="1" applyAlignment="1" applyProtection="1">
      <alignment horizontal="left" vertical="center"/>
      <protection hidden="1"/>
    </xf>
    <xf numFmtId="0" fontId="17" fillId="11" borderId="31" xfId="0" applyFont="1" applyFill="1" applyBorder="1" applyAlignment="1" applyProtection="1">
      <alignment horizontal="center" vertical="center"/>
      <protection locked="0"/>
    </xf>
    <xf numFmtId="0" fontId="30" fillId="19" borderId="0" xfId="1" applyFont="1" applyFill="1" applyAlignment="1" applyProtection="1">
      <alignment horizontal="center" vertical="center"/>
      <protection hidden="1"/>
    </xf>
    <xf numFmtId="0" fontId="28" fillId="21" borderId="0" xfId="0" applyFont="1" applyFill="1" applyAlignment="1" applyProtection="1">
      <alignment horizontal="center" vertical="center"/>
      <protection hidden="1"/>
    </xf>
    <xf numFmtId="0" fontId="29" fillId="19" borderId="0" xfId="1" applyFont="1" applyFill="1" applyAlignment="1" applyProtection="1">
      <alignment horizontal="center" vertical="center"/>
      <protection hidden="1"/>
    </xf>
    <xf numFmtId="0" fontId="10" fillId="0" borderId="4" xfId="0" applyFont="1" applyBorder="1" applyAlignment="1" applyProtection="1">
      <alignment horizontal="left"/>
      <protection hidden="1"/>
    </xf>
    <xf numFmtId="0" fontId="10" fillId="0" borderId="27" xfId="0" applyFont="1" applyBorder="1" applyAlignment="1" applyProtection="1">
      <alignment horizontal="left"/>
      <protection hidden="1"/>
    </xf>
    <xf numFmtId="0" fontId="10" fillId="0" borderId="28" xfId="0" applyFont="1" applyBorder="1" applyAlignment="1" applyProtection="1">
      <alignment horizontal="left"/>
      <protection hidden="1"/>
    </xf>
    <xf numFmtId="0" fontId="18" fillId="16" borderId="0" xfId="0" applyFont="1" applyFill="1" applyAlignment="1" applyProtection="1">
      <alignment horizontal="left" vertical="center"/>
      <protection locked="0"/>
    </xf>
    <xf numFmtId="0" fontId="17" fillId="11" borderId="0" xfId="0" applyFont="1" applyFill="1" applyAlignment="1" applyProtection="1">
      <alignment horizontal="center" vertical="center"/>
      <protection locked="0"/>
    </xf>
    <xf numFmtId="0" fontId="10" fillId="0" borderId="0" xfId="0" applyFont="1" applyAlignment="1">
      <alignment horizontal="left" vertical="top" wrapText="1"/>
    </xf>
    <xf numFmtId="0" fontId="2" fillId="0" borderId="0" xfId="0" applyFont="1" applyAlignment="1">
      <alignment horizontal="left" vertical="top" wrapText="1"/>
    </xf>
    <xf numFmtId="0" fontId="16" fillId="12" borderId="0" xfId="0" applyFont="1" applyFill="1" applyAlignment="1">
      <alignment horizontal="center" vertical="center" wrapText="1"/>
    </xf>
    <xf numFmtId="0" fontId="34" fillId="6" borderId="0" xfId="0" applyFont="1" applyFill="1" applyAlignment="1">
      <alignment horizontal="center" vertical="center" wrapText="1"/>
    </xf>
    <xf numFmtId="0" fontId="5" fillId="0" borderId="0" xfId="0" applyFont="1" applyAlignment="1">
      <alignment horizontal="left" vertical="top" wrapText="1"/>
    </xf>
    <xf numFmtId="0" fontId="19" fillId="0" borderId="0" xfId="1" applyAlignment="1" applyProtection="1">
      <alignment horizontal="left"/>
    </xf>
    <xf numFmtId="0" fontId="7" fillId="2" borderId="11"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0" fontId="23" fillId="6" borderId="0" xfId="0" applyFont="1" applyFill="1" applyAlignment="1">
      <alignment horizontal="center" vertical="center"/>
    </xf>
    <xf numFmtId="0" fontId="23" fillId="6" borderId="14" xfId="0" applyFont="1" applyFill="1" applyBorder="1" applyAlignment="1">
      <alignment horizontal="center" vertical="center"/>
    </xf>
    <xf numFmtId="0" fontId="10" fillId="7" borderId="6" xfId="0" applyFont="1" applyFill="1" applyBorder="1" applyAlignment="1" applyProtection="1">
      <alignment horizontal="right" vertical="center" indent="1"/>
      <protection locked="0"/>
    </xf>
    <xf numFmtId="0" fontId="10" fillId="7" borderId="16" xfId="0" applyFont="1" applyFill="1" applyBorder="1" applyAlignment="1" applyProtection="1">
      <alignment horizontal="right" vertical="center" indent="1"/>
      <protection locked="0"/>
    </xf>
  </cellXfs>
  <cellStyles count="2">
    <cellStyle name="Hyperlink" xfId="1" builtinId="8"/>
    <cellStyle name="Normal" xfId="0" builtinId="0"/>
  </cellStyles>
  <dxfs count="96">
    <dxf>
      <font>
        <color theme="0"/>
      </font>
    </dxf>
    <dxf>
      <font>
        <color theme="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i/>
        <color theme="1" tint="0.34998626667073579"/>
      </font>
    </dxf>
    <dxf>
      <font>
        <b/>
        <i val="0"/>
      </font>
    </dxf>
    <dxf>
      <font>
        <color rgb="FFFF0000"/>
      </font>
    </dxf>
    <dxf>
      <fill>
        <patternFill>
          <bgColor theme="4" tint="0.59996337778862885"/>
        </patternFill>
      </fill>
    </dxf>
    <dxf>
      <fill>
        <patternFill>
          <bgColor theme="4" tint="0.59996337778862885"/>
        </patternFill>
      </fill>
    </dxf>
    <dxf>
      <font>
        <b val="0"/>
        <i/>
        <color theme="1" tint="0.34998626667073579"/>
      </font>
    </dxf>
    <dxf>
      <font>
        <b/>
        <i val="0"/>
      </font>
    </dxf>
    <dxf>
      <font>
        <color rgb="FFFF0000"/>
      </font>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FF0000"/>
      </font>
    </dxf>
    <dxf>
      <font>
        <b/>
        <i val="0"/>
      </font>
    </dxf>
    <dxf>
      <font>
        <b val="0"/>
        <i/>
        <color theme="1" tint="0.34998626667073579"/>
      </font>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color rgb="FFFF0000"/>
      </font>
    </dxf>
    <dxf>
      <font>
        <b val="0"/>
        <i/>
        <color theme="1" tint="0.34998626667073579"/>
      </font>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FF0000"/>
      </font>
    </dxf>
    <dxf>
      <font>
        <b/>
        <i val="0"/>
      </font>
    </dxf>
    <dxf>
      <font>
        <b val="0"/>
        <i/>
        <color theme="1" tint="0.34998626667073579"/>
      </font>
    </dxf>
    <dxf>
      <font>
        <color rgb="FFFF0000"/>
      </font>
    </dxf>
    <dxf>
      <font>
        <b/>
        <i val="0"/>
      </font>
    </dxf>
    <dxf>
      <font>
        <b val="0"/>
        <i/>
        <color theme="1" tint="0.34998626667073579"/>
      </font>
    </dxf>
    <dxf>
      <fill>
        <patternFill>
          <bgColor theme="0"/>
        </patternFill>
      </fill>
    </dxf>
    <dxf>
      <fill>
        <patternFill>
          <bgColor theme="4" tint="0.59996337778862885"/>
        </patternFill>
      </fill>
    </dxf>
    <dxf>
      <fill>
        <patternFill>
          <bgColor theme="4" tint="0.59996337778862885"/>
        </patternFill>
      </fill>
    </dxf>
    <dxf>
      <font>
        <b/>
        <i val="0"/>
      </font>
    </dxf>
    <dxf>
      <font>
        <color rgb="FFFF0000"/>
      </font>
    </dxf>
    <dxf>
      <fill>
        <patternFill>
          <bgColor theme="0"/>
        </patternFill>
      </fill>
    </dxf>
    <dxf>
      <font>
        <b val="0"/>
        <i/>
        <color theme="1" tint="0.34998626667073579"/>
      </font>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0"/>
        </patternFill>
      </fill>
    </dxf>
    <dxf>
      <font>
        <b val="0"/>
        <i/>
        <color theme="1" tint="0.34998626667073579"/>
      </font>
    </dxf>
    <dxf>
      <font>
        <b/>
        <i val="0"/>
      </font>
    </dxf>
    <dxf>
      <font>
        <color rgb="FFFF0000"/>
      </font>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color theme="1" tint="0.34998626667073579"/>
      </font>
    </dxf>
    <dxf>
      <font>
        <b/>
        <i val="0"/>
      </font>
    </dxf>
    <dxf>
      <font>
        <color rgb="FFFF0000"/>
      </font>
    </dxf>
    <dxf>
      <fill>
        <patternFill>
          <bgColor theme="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0"/>
        </patternFill>
      </fill>
    </dxf>
    <dxf>
      <font>
        <b val="0"/>
        <i/>
        <color theme="1" tint="0.34998626667073579"/>
      </font>
    </dxf>
    <dxf>
      <font>
        <b/>
        <i val="0"/>
      </font>
    </dxf>
    <dxf>
      <font>
        <color rgb="FFFF0000"/>
      </font>
    </dxf>
    <dxf>
      <font>
        <color rgb="FFFF0000"/>
      </font>
    </dxf>
    <dxf>
      <font>
        <b/>
        <i val="0"/>
      </font>
    </dxf>
    <dxf>
      <font>
        <b val="0"/>
        <i/>
        <color theme="1" tint="0.499984740745262"/>
      </font>
    </dxf>
    <dxf>
      <font>
        <color rgb="FFFF0000"/>
      </font>
    </dxf>
    <dxf>
      <font>
        <b/>
        <i val="0"/>
      </font>
    </dxf>
    <dxf>
      <font>
        <b val="0"/>
        <i/>
        <color theme="1" tint="0.499984740745262"/>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https://www.fatfreecartpro.com/ecom/gb.php?&amp;c=single&amp;cl=353533&amp;i=1859705" TargetMode="External"/><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11</xdr:col>
      <xdr:colOff>400050</xdr:colOff>
      <xdr:row>3</xdr:row>
      <xdr:rowOff>85725</xdr:rowOff>
    </xdr:from>
    <xdr:to>
      <xdr:col>22</xdr:col>
      <xdr:colOff>409575</xdr:colOff>
      <xdr:row>11</xdr:row>
      <xdr:rowOff>133350</xdr:rowOff>
    </xdr:to>
    <xdr:pic>
      <xdr:nvPicPr>
        <xdr:cNvPr id="2" name="Picture 1">
          <a:extLst>
            <a:ext uri="{FF2B5EF4-FFF2-40B4-BE49-F238E27FC236}">
              <a16:creationId xmlns:a16="http://schemas.microsoft.com/office/drawing/2014/main" id="{BE031B7C-2D89-D9DB-D2A8-A4DA468407ED}"/>
            </a:ext>
          </a:extLst>
        </xdr:cNvPr>
        <xdr:cNvPicPr>
          <a:picLocks noChangeAspect="1"/>
        </xdr:cNvPicPr>
      </xdr:nvPicPr>
      <xdr:blipFill rotWithShape="1">
        <a:blip xmlns:r="http://schemas.openxmlformats.org/officeDocument/2006/relationships" r:embed="rId1"/>
        <a:srcRect t="16410" b="39917"/>
        <a:stretch/>
      </xdr:blipFill>
      <xdr:spPr>
        <a:xfrm>
          <a:off x="5381625" y="657225"/>
          <a:ext cx="6400800" cy="15716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14</xdr:row>
      <xdr:rowOff>104775</xdr:rowOff>
    </xdr:from>
    <xdr:to>
      <xdr:col>22</xdr:col>
      <xdr:colOff>409575</xdr:colOff>
      <xdr:row>23</xdr:row>
      <xdr:rowOff>152400</xdr:rowOff>
    </xdr:to>
    <xdr:pic>
      <xdr:nvPicPr>
        <xdr:cNvPr id="7" name="Picture 6">
          <a:extLst>
            <a:ext uri="{FF2B5EF4-FFF2-40B4-BE49-F238E27FC236}">
              <a16:creationId xmlns:a16="http://schemas.microsoft.com/office/drawing/2014/main" id="{7E6E3658-32FF-BC0A-5049-AF87B7939E30}"/>
            </a:ext>
          </a:extLst>
        </xdr:cNvPr>
        <xdr:cNvPicPr>
          <a:picLocks noChangeAspect="1"/>
        </xdr:cNvPicPr>
      </xdr:nvPicPr>
      <xdr:blipFill rotWithShape="1">
        <a:blip xmlns:r="http://schemas.openxmlformats.org/officeDocument/2006/relationships" r:embed="rId2"/>
        <a:srcRect t="18264" b="32771"/>
        <a:stretch/>
      </xdr:blipFill>
      <xdr:spPr>
        <a:xfrm>
          <a:off x="5381625" y="2771775"/>
          <a:ext cx="6400800" cy="17621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24</xdr:row>
      <xdr:rowOff>180976</xdr:rowOff>
    </xdr:from>
    <xdr:to>
      <xdr:col>22</xdr:col>
      <xdr:colOff>409575</xdr:colOff>
      <xdr:row>33</xdr:row>
      <xdr:rowOff>180976</xdr:rowOff>
    </xdr:to>
    <xdr:pic>
      <xdr:nvPicPr>
        <xdr:cNvPr id="8" name="Picture 7">
          <a:extLst>
            <a:ext uri="{FF2B5EF4-FFF2-40B4-BE49-F238E27FC236}">
              <a16:creationId xmlns:a16="http://schemas.microsoft.com/office/drawing/2014/main" id="{F8BB2768-6023-9268-CBB8-9FADD095B521}"/>
            </a:ext>
          </a:extLst>
        </xdr:cNvPr>
        <xdr:cNvPicPr>
          <a:picLocks noChangeAspect="1"/>
        </xdr:cNvPicPr>
      </xdr:nvPicPr>
      <xdr:blipFill rotWithShape="1">
        <a:blip xmlns:r="http://schemas.openxmlformats.org/officeDocument/2006/relationships" r:embed="rId3"/>
        <a:srcRect t="17733" b="34624"/>
        <a:stretch/>
      </xdr:blipFill>
      <xdr:spPr>
        <a:xfrm>
          <a:off x="5381625" y="4752976"/>
          <a:ext cx="6400800"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35</xdr:row>
      <xdr:rowOff>104775</xdr:rowOff>
    </xdr:from>
    <xdr:to>
      <xdr:col>22</xdr:col>
      <xdr:colOff>409575</xdr:colOff>
      <xdr:row>47</xdr:row>
      <xdr:rowOff>114300</xdr:rowOff>
    </xdr:to>
    <xdr:pic>
      <xdr:nvPicPr>
        <xdr:cNvPr id="9" name="Picture 8">
          <a:extLst>
            <a:ext uri="{FF2B5EF4-FFF2-40B4-BE49-F238E27FC236}">
              <a16:creationId xmlns:a16="http://schemas.microsoft.com/office/drawing/2014/main" id="{ABBB7C35-A973-3995-9AD0-3755CEA3B615}"/>
            </a:ext>
          </a:extLst>
        </xdr:cNvPr>
        <xdr:cNvPicPr>
          <a:picLocks noChangeAspect="1"/>
        </xdr:cNvPicPr>
      </xdr:nvPicPr>
      <xdr:blipFill rotWithShape="1">
        <a:blip xmlns:r="http://schemas.openxmlformats.org/officeDocument/2006/relationships" r:embed="rId4"/>
        <a:srcRect t="17469" b="18744"/>
        <a:stretch/>
      </xdr:blipFill>
      <xdr:spPr>
        <a:xfrm>
          <a:off x="5381625" y="6772275"/>
          <a:ext cx="6400800" cy="22955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48</xdr:row>
      <xdr:rowOff>133350</xdr:rowOff>
    </xdr:from>
    <xdr:to>
      <xdr:col>22</xdr:col>
      <xdr:colOff>409575</xdr:colOff>
      <xdr:row>62</xdr:row>
      <xdr:rowOff>123825</xdr:rowOff>
    </xdr:to>
    <xdr:pic>
      <xdr:nvPicPr>
        <xdr:cNvPr id="10" name="Picture 9">
          <a:extLst>
            <a:ext uri="{FF2B5EF4-FFF2-40B4-BE49-F238E27FC236}">
              <a16:creationId xmlns:a16="http://schemas.microsoft.com/office/drawing/2014/main" id="{AC150DDC-13B0-2770-059A-C20579A8C79F}"/>
            </a:ext>
          </a:extLst>
        </xdr:cNvPr>
        <xdr:cNvPicPr>
          <a:picLocks noChangeAspect="1"/>
        </xdr:cNvPicPr>
      </xdr:nvPicPr>
      <xdr:blipFill rotWithShape="1">
        <a:blip xmlns:r="http://schemas.openxmlformats.org/officeDocument/2006/relationships" r:embed="rId5"/>
        <a:srcRect t="16939" b="9215"/>
        <a:stretch/>
      </xdr:blipFill>
      <xdr:spPr>
        <a:xfrm>
          <a:off x="5381625" y="9277350"/>
          <a:ext cx="6400800" cy="26574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3</xdr:row>
      <xdr:rowOff>69850</xdr:rowOff>
    </xdr:from>
    <xdr:to>
      <xdr:col>16</xdr:col>
      <xdr:colOff>66675</xdr:colOff>
      <xdr:row>78</xdr:row>
      <xdr:rowOff>50800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171450" y="641350"/>
          <a:ext cx="9144000" cy="1212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247650</xdr:colOff>
      <xdr:row>3</xdr:row>
      <xdr:rowOff>50800</xdr:rowOff>
    </xdr:from>
    <xdr:to>
      <xdr:col>4</xdr:col>
      <xdr:colOff>489320</xdr:colOff>
      <xdr:row>6</xdr:row>
      <xdr:rowOff>15704</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1950" y="825500"/>
          <a:ext cx="1664070" cy="536404"/>
        </a:xfrm>
        <a:prstGeom prst="rect">
          <a:avLst/>
        </a:prstGeom>
      </xdr:spPr>
    </xdr:pic>
    <xdr:clientData/>
  </xdr:twoCellAnchor>
  <xdr:twoCellAnchor>
    <xdr:from>
      <xdr:col>13</xdr:col>
      <xdr:colOff>0</xdr:colOff>
      <xdr:row>3</xdr:row>
      <xdr:rowOff>0</xdr:rowOff>
    </xdr:from>
    <xdr:to>
      <xdr:col>22</xdr:col>
      <xdr:colOff>241300</xdr:colOff>
      <xdr:row>12</xdr:row>
      <xdr:rowOff>184150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8604250" y="774700"/>
          <a:ext cx="5727700" cy="1898650"/>
        </a:xfrm>
        <a:prstGeom prst="rect">
          <a:avLst/>
        </a:prstGeom>
        <a:solidFill>
          <a:schemeClr val="accent5">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11</xdr:col>
      <xdr:colOff>933450</xdr:colOff>
      <xdr:row>3</xdr:row>
      <xdr:rowOff>25400</xdr:rowOff>
    </xdr:from>
    <xdr:to>
      <xdr:col>13</xdr:col>
      <xdr:colOff>12700</xdr:colOff>
      <xdr:row>6</xdr:row>
      <xdr:rowOff>31750</xdr:rowOff>
    </xdr:to>
    <xdr:sp macro="" textlink="">
      <xdr:nvSpPr>
        <xdr:cNvPr id="5" name="Chevron 4">
          <a:extLst>
            <a:ext uri="{FF2B5EF4-FFF2-40B4-BE49-F238E27FC236}">
              <a16:creationId xmlns:a16="http://schemas.microsoft.com/office/drawing/2014/main" id="{00000000-0008-0000-0500-000005000000}"/>
            </a:ext>
          </a:extLst>
        </xdr:cNvPr>
        <xdr:cNvSpPr/>
      </xdr:nvSpPr>
      <xdr:spPr>
        <a:xfrm flipH="1">
          <a:off x="8788400" y="800100"/>
          <a:ext cx="355600" cy="577850"/>
        </a:xfrm>
        <a:prstGeom prst="chevron">
          <a:avLst/>
        </a:prstGeom>
        <a:solidFill>
          <a:schemeClr val="accent5">
            <a:lumMod val="50000"/>
          </a:schemeClr>
        </a:solidFill>
        <a:ln>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9</xdr:col>
      <xdr:colOff>555625</xdr:colOff>
      <xdr:row>3</xdr:row>
      <xdr:rowOff>41275</xdr:rowOff>
    </xdr:from>
    <xdr:to>
      <xdr:col>11</xdr:col>
      <xdr:colOff>619125</xdr:colOff>
      <xdr:row>9</xdr:row>
      <xdr:rowOff>111125</xdr:rowOff>
    </xdr:to>
    <xdr:pic>
      <xdr:nvPicPr>
        <xdr:cNvPr id="6" name="Picture 5">
          <a:hlinkClick xmlns:r="http://schemas.openxmlformats.org/officeDocument/2006/relationships" r:id="rId2"/>
          <a:extLst>
            <a:ext uri="{FF2B5EF4-FFF2-40B4-BE49-F238E27FC236}">
              <a16:creationId xmlns:a16="http://schemas.microsoft.com/office/drawing/2014/main" id="{00000000-0008-0000-0500-000006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652" t="14997" r="20018" b="11559"/>
        <a:stretch/>
      </xdr:blipFill>
      <xdr:spPr>
        <a:xfrm>
          <a:off x="5984875" y="612775"/>
          <a:ext cx="2425700" cy="12128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hyperlink" Target="https://www.uefa.com/memberassociations/uefarankings/club/"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86"/>
  <sheetViews>
    <sheetView showGridLines="0" zoomScaleNormal="100" workbookViewId="0">
      <pane xSplit="3" ySplit="4" topLeftCell="D5" activePane="bottomRight" state="frozen"/>
      <selection pane="topRight" activeCell="D1" sqref="D1"/>
      <selection pane="bottomLeft" activeCell="A5" sqref="A5"/>
      <selection pane="bottomRight" activeCell="D14" sqref="D14"/>
    </sheetView>
  </sheetViews>
  <sheetFormatPr defaultColWidth="9.140625" defaultRowHeight="15.75" x14ac:dyDescent="0.25"/>
  <cols>
    <col min="1" max="1" width="1.5703125" style="3" customWidth="1"/>
    <col min="2" max="2" width="3.7109375" style="5" hidden="1" customWidth="1"/>
    <col min="3" max="4" width="22.7109375" style="5" customWidth="1"/>
    <col min="5" max="5" width="15.5703125" style="5" customWidth="1"/>
    <col min="6" max="6" width="9.140625" style="5" customWidth="1"/>
    <col min="7" max="7" width="12.7109375" style="5" customWidth="1"/>
    <col min="8" max="8" width="9.140625" style="3" hidden="1" customWidth="1"/>
    <col min="9" max="16" width="22.7109375" style="194" hidden="1" customWidth="1"/>
    <col min="17" max="17" width="1.7109375" style="5" customWidth="1"/>
    <col min="18" max="18" width="4" style="5" customWidth="1"/>
    <col min="19" max="19" width="9.140625" style="5" customWidth="1"/>
    <col min="20" max="20" width="17.140625" style="5" customWidth="1"/>
    <col min="21" max="21" width="19" style="5" customWidth="1"/>
    <col min="22" max="16384" width="9.140625" style="5"/>
  </cols>
  <sheetData>
    <row r="1" spans="1:24" s="2" customFormat="1" ht="5.0999999999999996" customHeight="1" x14ac:dyDescent="0.25">
      <c r="A1" s="1"/>
      <c r="H1" s="1"/>
      <c r="I1" s="205"/>
      <c r="J1" s="205"/>
      <c r="K1" s="205"/>
      <c r="L1" s="205"/>
      <c r="M1" s="205"/>
      <c r="N1" s="205"/>
      <c r="O1" s="205"/>
      <c r="P1" s="205"/>
    </row>
    <row r="2" spans="1:24" ht="36" x14ac:dyDescent="0.55000000000000004">
      <c r="C2" s="4" t="s">
        <v>195</v>
      </c>
      <c r="I2" s="195"/>
      <c r="J2" s="195"/>
      <c r="K2" s="195"/>
      <c r="L2" s="195"/>
      <c r="M2" s="195"/>
      <c r="N2" s="195"/>
      <c r="O2" s="195"/>
      <c r="P2" s="195"/>
    </row>
    <row r="3" spans="1:24" ht="5.0999999999999996" customHeight="1" x14ac:dyDescent="0.25"/>
    <row r="4" spans="1:24" s="108" customFormat="1" ht="31.5" x14ac:dyDescent="0.2">
      <c r="A4" s="106"/>
      <c r="B4" s="107" t="s">
        <v>196</v>
      </c>
      <c r="C4" s="177" t="s">
        <v>0</v>
      </c>
      <c r="D4" s="177" t="s">
        <v>1</v>
      </c>
      <c r="E4" s="177" t="s">
        <v>2</v>
      </c>
      <c r="F4" s="202" t="s">
        <v>3</v>
      </c>
      <c r="G4" s="203" t="s">
        <v>208</v>
      </c>
      <c r="H4" s="200" t="s">
        <v>4</v>
      </c>
      <c r="I4" s="196" t="s">
        <v>200</v>
      </c>
      <c r="J4" s="196" t="s">
        <v>201</v>
      </c>
      <c r="K4" s="196" t="s">
        <v>202</v>
      </c>
      <c r="L4" s="196" t="s">
        <v>203</v>
      </c>
      <c r="M4" s="196" t="s">
        <v>204</v>
      </c>
      <c r="N4" s="196" t="s">
        <v>205</v>
      </c>
      <c r="O4" s="196" t="s">
        <v>206</v>
      </c>
      <c r="P4" s="196" t="s">
        <v>207</v>
      </c>
      <c r="R4" s="109" t="s">
        <v>29</v>
      </c>
      <c r="S4" s="110"/>
      <c r="T4" s="111"/>
      <c r="U4" s="112"/>
      <c r="V4" s="112"/>
      <c r="W4" s="112"/>
      <c r="X4" s="113"/>
    </row>
    <row r="5" spans="1:24" ht="15.75" customHeight="1" x14ac:dyDescent="0.25">
      <c r="B5" s="176">
        <v>1</v>
      </c>
      <c r="C5" s="199" t="s">
        <v>180</v>
      </c>
      <c r="D5" s="199" t="s">
        <v>14</v>
      </c>
      <c r="E5" s="199" t="s">
        <v>15</v>
      </c>
      <c r="F5" s="207">
        <v>59000</v>
      </c>
      <c r="G5" s="204"/>
      <c r="H5" s="201">
        <f>COUNTIF('Group Stages'!D:G,Teams!C5)</f>
        <v>8</v>
      </c>
      <c r="I5" s="197" t="s">
        <v>255</v>
      </c>
      <c r="J5" s="197" t="s">
        <v>267</v>
      </c>
      <c r="K5" s="197" t="s">
        <v>281</v>
      </c>
      <c r="L5" s="197" t="s">
        <v>263</v>
      </c>
      <c r="M5" s="197" t="s">
        <v>257</v>
      </c>
      <c r="N5" s="197" t="s">
        <v>9</v>
      </c>
      <c r="O5" s="197" t="s">
        <v>285</v>
      </c>
      <c r="P5" s="197" t="s">
        <v>282</v>
      </c>
      <c r="R5" s="6" t="s">
        <v>30</v>
      </c>
      <c r="S5" s="8"/>
      <c r="T5" s="9"/>
      <c r="U5" s="6"/>
      <c r="V5" s="6"/>
      <c r="W5" s="6"/>
      <c r="X5" s="7"/>
    </row>
    <row r="6" spans="1:24" x14ac:dyDescent="0.25">
      <c r="B6" s="176">
        <v>2</v>
      </c>
      <c r="C6" s="199" t="s">
        <v>188</v>
      </c>
      <c r="D6" s="199" t="s">
        <v>192</v>
      </c>
      <c r="E6" s="199" t="s">
        <v>18</v>
      </c>
      <c r="F6" s="207">
        <v>62000</v>
      </c>
      <c r="G6" s="204"/>
      <c r="H6" s="201">
        <f>COUNTIF('Group Stages'!D:G,Teams!C6)</f>
        <v>8</v>
      </c>
      <c r="I6" s="197" t="s">
        <v>26</v>
      </c>
      <c r="J6" s="197" t="s">
        <v>11</v>
      </c>
      <c r="K6" s="197" t="s">
        <v>260</v>
      </c>
      <c r="L6" s="197" t="s">
        <v>282</v>
      </c>
      <c r="M6" s="197" t="s">
        <v>258</v>
      </c>
      <c r="N6" s="197" t="s">
        <v>190</v>
      </c>
      <c r="O6" s="197" t="s">
        <v>266</v>
      </c>
      <c r="P6" s="197" t="s">
        <v>263</v>
      </c>
      <c r="R6" s="6" t="s">
        <v>31</v>
      </c>
      <c r="S6" s="8"/>
      <c r="T6" s="8"/>
      <c r="U6" s="6"/>
      <c r="V6" s="6"/>
      <c r="W6" s="6"/>
      <c r="X6" s="7"/>
    </row>
    <row r="7" spans="1:24" x14ac:dyDescent="0.25">
      <c r="B7" s="176">
        <v>3</v>
      </c>
      <c r="C7" s="199" t="s">
        <v>261</v>
      </c>
      <c r="D7" s="199" t="s">
        <v>268</v>
      </c>
      <c r="E7" s="199" t="s">
        <v>18</v>
      </c>
      <c r="F7" s="207">
        <v>17000</v>
      </c>
      <c r="G7" s="204"/>
      <c r="H7" s="201">
        <f>COUNTIF('Group Stages'!D:G,Teams!C7)</f>
        <v>8</v>
      </c>
      <c r="I7" s="197" t="s">
        <v>187</v>
      </c>
      <c r="J7" s="197" t="s">
        <v>262</v>
      </c>
      <c r="K7" s="197" t="s">
        <v>259</v>
      </c>
      <c r="L7" s="197" t="s">
        <v>184</v>
      </c>
      <c r="M7" s="197" t="s">
        <v>287</v>
      </c>
      <c r="N7" s="197" t="s">
        <v>267</v>
      </c>
      <c r="O7" s="197" t="s">
        <v>28</v>
      </c>
      <c r="P7" s="197" t="s">
        <v>260</v>
      </c>
      <c r="R7" s="14">
        <v>1</v>
      </c>
      <c r="S7" s="105" t="s">
        <v>209</v>
      </c>
      <c r="T7" s="9"/>
      <c r="U7" s="6"/>
      <c r="V7" s="6"/>
      <c r="W7" s="6"/>
      <c r="X7" s="7"/>
    </row>
    <row r="8" spans="1:24" x14ac:dyDescent="0.25">
      <c r="B8" s="176">
        <v>4</v>
      </c>
      <c r="C8" s="199" t="s">
        <v>258</v>
      </c>
      <c r="D8" s="199" t="s">
        <v>269</v>
      </c>
      <c r="E8" s="199" t="s">
        <v>15</v>
      </c>
      <c r="F8" s="207">
        <v>61000</v>
      </c>
      <c r="G8" s="204"/>
      <c r="H8" s="201">
        <f>COUNTIF('Group Stages'!D:G,Teams!C8)</f>
        <v>8</v>
      </c>
      <c r="I8" s="197" t="s">
        <v>188</v>
      </c>
      <c r="J8" s="197" t="s">
        <v>184</v>
      </c>
      <c r="K8" s="197" t="s">
        <v>9</v>
      </c>
      <c r="L8" s="197" t="s">
        <v>265</v>
      </c>
      <c r="M8" s="197" t="s">
        <v>11</v>
      </c>
      <c r="N8" s="197" t="s">
        <v>264</v>
      </c>
      <c r="O8" s="197" t="s">
        <v>287</v>
      </c>
      <c r="P8" s="197" t="s">
        <v>24</v>
      </c>
      <c r="R8" s="14">
        <v>2</v>
      </c>
      <c r="S8" s="105" t="s">
        <v>210</v>
      </c>
      <c r="T8" s="9"/>
      <c r="U8" s="6"/>
      <c r="V8" s="6"/>
      <c r="W8" s="6"/>
      <c r="X8" s="7"/>
    </row>
    <row r="9" spans="1:24" ht="15.75" customHeight="1" x14ac:dyDescent="0.25">
      <c r="B9" s="176">
        <v>5</v>
      </c>
      <c r="C9" s="199" t="s">
        <v>191</v>
      </c>
      <c r="D9" s="199" t="s">
        <v>7</v>
      </c>
      <c r="E9" s="199" t="s">
        <v>8</v>
      </c>
      <c r="F9" s="207">
        <v>67000</v>
      </c>
      <c r="G9" s="204"/>
      <c r="H9" s="201">
        <f>COUNTIF('Group Stages'!D:G,Teams!C9)</f>
        <v>8</v>
      </c>
      <c r="I9" s="197" t="s">
        <v>28</v>
      </c>
      <c r="J9" s="197" t="s">
        <v>283</v>
      </c>
      <c r="K9" s="197" t="s">
        <v>285</v>
      </c>
      <c r="L9" s="197" t="s">
        <v>257</v>
      </c>
      <c r="M9" s="197" t="s">
        <v>181</v>
      </c>
      <c r="N9" s="197" t="s">
        <v>26</v>
      </c>
      <c r="O9" s="197" t="s">
        <v>286</v>
      </c>
      <c r="P9" s="197" t="s">
        <v>284</v>
      </c>
      <c r="R9" s="14">
        <v>3</v>
      </c>
      <c r="S9" s="105" t="s">
        <v>211</v>
      </c>
      <c r="T9" s="8"/>
      <c r="U9" s="6"/>
      <c r="V9" s="6"/>
      <c r="W9" s="6"/>
      <c r="X9" s="7"/>
    </row>
    <row r="10" spans="1:24" x14ac:dyDescent="0.25">
      <c r="B10" s="176">
        <v>6</v>
      </c>
      <c r="C10" s="199" t="s">
        <v>24</v>
      </c>
      <c r="D10" s="199" t="s">
        <v>25</v>
      </c>
      <c r="E10" s="199" t="s">
        <v>8</v>
      </c>
      <c r="F10" s="207">
        <v>67001</v>
      </c>
      <c r="G10" s="204"/>
      <c r="H10" s="201">
        <f>COUNTIF('Group Stages'!D:G,Teams!C10)</f>
        <v>8</v>
      </c>
      <c r="I10" s="197" t="s">
        <v>287</v>
      </c>
      <c r="J10" s="197" t="s">
        <v>187</v>
      </c>
      <c r="K10" s="197" t="s">
        <v>256</v>
      </c>
      <c r="L10" s="197" t="s">
        <v>258</v>
      </c>
      <c r="M10" s="197" t="s">
        <v>260</v>
      </c>
      <c r="N10" s="197" t="s">
        <v>281</v>
      </c>
      <c r="O10" s="197" t="s">
        <v>22</v>
      </c>
      <c r="P10" s="197" t="s">
        <v>181</v>
      </c>
      <c r="R10" s="14">
        <v>4</v>
      </c>
      <c r="S10" s="105" t="s">
        <v>212</v>
      </c>
      <c r="T10" s="9"/>
      <c r="U10" s="6"/>
      <c r="V10" s="6"/>
      <c r="W10" s="6"/>
      <c r="X10" s="7"/>
    </row>
    <row r="11" spans="1:24" x14ac:dyDescent="0.25">
      <c r="B11" s="176">
        <v>7</v>
      </c>
      <c r="C11" s="199" t="s">
        <v>257</v>
      </c>
      <c r="D11" s="199" t="s">
        <v>270</v>
      </c>
      <c r="E11" s="199" t="s">
        <v>6</v>
      </c>
      <c r="F11" s="207">
        <v>72000</v>
      </c>
      <c r="G11" s="204"/>
      <c r="H11" s="201">
        <f>COUNTIF('Group Stages'!D:G,Teams!C11)</f>
        <v>8</v>
      </c>
      <c r="I11" s="197" t="s">
        <v>180</v>
      </c>
      <c r="J11" s="197" t="s">
        <v>284</v>
      </c>
      <c r="K11" s="197" t="s">
        <v>190</v>
      </c>
      <c r="L11" s="197" t="s">
        <v>286</v>
      </c>
      <c r="M11" s="197" t="s">
        <v>186</v>
      </c>
      <c r="N11" s="197" t="s">
        <v>256</v>
      </c>
      <c r="O11" s="197" t="s">
        <v>255</v>
      </c>
      <c r="P11" s="197" t="s">
        <v>191</v>
      </c>
      <c r="R11" s="14">
        <v>5</v>
      </c>
      <c r="S11" s="105" t="s">
        <v>213</v>
      </c>
      <c r="T11" s="9"/>
      <c r="U11" s="6"/>
      <c r="V11" s="6"/>
      <c r="W11" s="6"/>
      <c r="X11" s="7"/>
    </row>
    <row r="12" spans="1:24" x14ac:dyDescent="0.25">
      <c r="B12" s="176">
        <v>8</v>
      </c>
      <c r="C12" s="199" t="s">
        <v>187</v>
      </c>
      <c r="D12" s="199" t="s">
        <v>5</v>
      </c>
      <c r="E12" s="199" t="s">
        <v>6</v>
      </c>
      <c r="F12" s="207">
        <v>108000</v>
      </c>
      <c r="G12" s="204"/>
      <c r="H12" s="201">
        <f>COUNTIF('Group Stages'!D:G,Teams!C12)</f>
        <v>8</v>
      </c>
      <c r="I12" s="197" t="s">
        <v>282</v>
      </c>
      <c r="J12" s="197" t="s">
        <v>181</v>
      </c>
      <c r="K12" s="197" t="s">
        <v>26</v>
      </c>
      <c r="L12" s="197" t="s">
        <v>285</v>
      </c>
      <c r="M12" s="197" t="s">
        <v>261</v>
      </c>
      <c r="N12" s="197" t="s">
        <v>24</v>
      </c>
      <c r="O12" s="197" t="s">
        <v>11</v>
      </c>
      <c r="P12" s="197" t="s">
        <v>186</v>
      </c>
      <c r="R12" s="14">
        <v>6</v>
      </c>
      <c r="S12" s="105" t="s">
        <v>214</v>
      </c>
      <c r="T12" s="9"/>
      <c r="U12" s="6"/>
      <c r="V12" s="6"/>
      <c r="W12" s="6"/>
      <c r="X12" s="7"/>
    </row>
    <row r="13" spans="1:24" ht="15.75" customHeight="1" x14ac:dyDescent="0.25">
      <c r="B13" s="176">
        <v>9</v>
      </c>
      <c r="C13" s="199" t="s">
        <v>181</v>
      </c>
      <c r="D13" s="199" t="s">
        <v>182</v>
      </c>
      <c r="E13" s="199" t="s">
        <v>19</v>
      </c>
      <c r="F13" s="207">
        <v>69000</v>
      </c>
      <c r="G13" s="204"/>
      <c r="H13" s="201">
        <f>COUNTIF('Group Stages'!D:G,Teams!C13)</f>
        <v>8</v>
      </c>
      <c r="I13" s="197" t="s">
        <v>191</v>
      </c>
      <c r="J13" s="197" t="s">
        <v>186</v>
      </c>
      <c r="K13" s="197" t="s">
        <v>262</v>
      </c>
      <c r="L13" s="197" t="s">
        <v>24</v>
      </c>
      <c r="M13" s="197" t="s">
        <v>281</v>
      </c>
      <c r="N13" s="197" t="s">
        <v>187</v>
      </c>
      <c r="O13" s="197" t="s">
        <v>260</v>
      </c>
      <c r="P13" s="197" t="s">
        <v>259</v>
      </c>
      <c r="R13" s="14">
        <v>7</v>
      </c>
      <c r="S13" s="105" t="s">
        <v>215</v>
      </c>
      <c r="T13" s="9"/>
      <c r="U13" s="6"/>
      <c r="V13" s="6"/>
      <c r="W13" s="6"/>
      <c r="X13" s="7"/>
    </row>
    <row r="14" spans="1:24" x14ac:dyDescent="0.25">
      <c r="B14" s="176">
        <v>10</v>
      </c>
      <c r="C14" s="199" t="s">
        <v>262</v>
      </c>
      <c r="D14" s="199" t="s">
        <v>271</v>
      </c>
      <c r="E14" s="199" t="s">
        <v>15</v>
      </c>
      <c r="F14" s="207">
        <v>0</v>
      </c>
      <c r="G14" s="204"/>
      <c r="H14" s="201">
        <f>COUNTIF('Group Stages'!D:G,Teams!C14)</f>
        <v>8</v>
      </c>
      <c r="I14" s="197" t="s">
        <v>11</v>
      </c>
      <c r="J14" s="197" t="s">
        <v>260</v>
      </c>
      <c r="K14" s="197" t="s">
        <v>283</v>
      </c>
      <c r="L14" s="197" t="s">
        <v>22</v>
      </c>
      <c r="M14" s="197" t="s">
        <v>255</v>
      </c>
      <c r="N14" s="197" t="s">
        <v>261</v>
      </c>
      <c r="O14" s="197" t="s">
        <v>181</v>
      </c>
      <c r="P14" s="197" t="s">
        <v>266</v>
      </c>
      <c r="R14" s="14">
        <v>8</v>
      </c>
      <c r="S14" s="105" t="s">
        <v>216</v>
      </c>
      <c r="T14" s="9"/>
      <c r="U14" s="6"/>
      <c r="V14" s="6"/>
      <c r="W14" s="6"/>
      <c r="X14" s="7"/>
    </row>
    <row r="15" spans="1:24" x14ac:dyDescent="0.25">
      <c r="B15" s="176">
        <v>11</v>
      </c>
      <c r="C15" s="199" t="s">
        <v>22</v>
      </c>
      <c r="D15" s="199" t="s">
        <v>134</v>
      </c>
      <c r="E15" s="199" t="s">
        <v>6</v>
      </c>
      <c r="F15" s="207">
        <v>79000</v>
      </c>
      <c r="G15" s="204"/>
      <c r="H15" s="201">
        <f>COUNTIF('Group Stages'!D:G,Teams!C15)</f>
        <v>8</v>
      </c>
      <c r="I15" s="197" t="s">
        <v>184</v>
      </c>
      <c r="J15" s="197" t="s">
        <v>265</v>
      </c>
      <c r="K15" s="197" t="s">
        <v>24</v>
      </c>
      <c r="L15" s="197" t="s">
        <v>11</v>
      </c>
      <c r="M15" s="197" t="s">
        <v>267</v>
      </c>
      <c r="N15" s="197" t="s">
        <v>9</v>
      </c>
      <c r="O15" s="197" t="s">
        <v>282</v>
      </c>
      <c r="P15" s="197" t="s">
        <v>262</v>
      </c>
      <c r="R15" s="14">
        <v>9</v>
      </c>
      <c r="S15" s="105" t="s">
        <v>217</v>
      </c>
      <c r="T15" s="9"/>
      <c r="U15" s="6"/>
      <c r="V15" s="6"/>
      <c r="W15" s="6"/>
      <c r="X15" s="7"/>
    </row>
    <row r="16" spans="1:24" x14ac:dyDescent="0.25">
      <c r="B16" s="176">
        <v>12</v>
      </c>
      <c r="C16" s="199" t="s">
        <v>256</v>
      </c>
      <c r="D16" s="199" t="s">
        <v>272</v>
      </c>
      <c r="E16" s="199" t="s">
        <v>63</v>
      </c>
      <c r="F16" s="207">
        <v>1</v>
      </c>
      <c r="G16" s="204"/>
      <c r="H16" s="201">
        <f>COUNTIF('Group Stages'!D:G,Teams!C16)</f>
        <v>8</v>
      </c>
      <c r="I16" s="197" t="s">
        <v>265</v>
      </c>
      <c r="J16" s="197" t="s">
        <v>257</v>
      </c>
      <c r="K16" s="197" t="s">
        <v>189</v>
      </c>
      <c r="L16" s="197" t="s">
        <v>9</v>
      </c>
      <c r="M16" s="197" t="s">
        <v>284</v>
      </c>
      <c r="N16" s="197" t="s">
        <v>286</v>
      </c>
      <c r="O16" s="197" t="s">
        <v>24</v>
      </c>
      <c r="P16" s="197" t="s">
        <v>11</v>
      </c>
      <c r="R16" s="14">
        <v>10</v>
      </c>
      <c r="S16" s="105" t="s">
        <v>218</v>
      </c>
      <c r="T16" s="8"/>
      <c r="U16" s="6"/>
      <c r="V16" s="6"/>
      <c r="W16" s="6"/>
      <c r="X16" s="7"/>
    </row>
    <row r="17" spans="2:24" ht="15.75" customHeight="1" x14ac:dyDescent="0.25">
      <c r="B17" s="176">
        <v>13</v>
      </c>
      <c r="C17" s="199" t="s">
        <v>184</v>
      </c>
      <c r="D17" s="199" t="s">
        <v>185</v>
      </c>
      <c r="E17" s="199" t="s">
        <v>183</v>
      </c>
      <c r="F17" s="207">
        <v>22000</v>
      </c>
      <c r="G17" s="204"/>
      <c r="H17" s="201">
        <f>COUNTIF('Group Stages'!D:G,Teams!C17)</f>
        <v>8</v>
      </c>
      <c r="I17" s="197" t="s">
        <v>285</v>
      </c>
      <c r="J17" s="197" t="s">
        <v>28</v>
      </c>
      <c r="K17" s="197" t="s">
        <v>267</v>
      </c>
      <c r="L17" s="197" t="s">
        <v>287</v>
      </c>
      <c r="M17" s="197" t="s">
        <v>22</v>
      </c>
      <c r="N17" s="197" t="s">
        <v>258</v>
      </c>
      <c r="O17" s="197" t="s">
        <v>282</v>
      </c>
      <c r="P17" s="197" t="s">
        <v>261</v>
      </c>
      <c r="R17" s="104"/>
      <c r="S17" s="6"/>
      <c r="T17" s="6"/>
      <c r="U17" s="6"/>
      <c r="V17" s="6"/>
      <c r="W17" s="6"/>
      <c r="X17" s="7"/>
    </row>
    <row r="18" spans="2:24" x14ac:dyDescent="0.25">
      <c r="B18" s="176">
        <v>14</v>
      </c>
      <c r="C18" s="199" t="s">
        <v>267</v>
      </c>
      <c r="D18" s="199" t="s">
        <v>273</v>
      </c>
      <c r="E18" s="199" t="s">
        <v>23</v>
      </c>
      <c r="F18" s="207">
        <v>56000</v>
      </c>
      <c r="G18" s="204"/>
      <c r="H18" s="201">
        <f>COUNTIF('Group Stages'!D:G,Teams!C18)</f>
        <v>8</v>
      </c>
      <c r="I18" s="197" t="s">
        <v>22</v>
      </c>
      <c r="J18" s="197" t="s">
        <v>261</v>
      </c>
      <c r="K18" s="197" t="s">
        <v>266</v>
      </c>
      <c r="L18" s="197" t="s">
        <v>259</v>
      </c>
      <c r="M18" s="197" t="s">
        <v>265</v>
      </c>
      <c r="N18" s="197" t="s">
        <v>180</v>
      </c>
      <c r="O18" s="197" t="s">
        <v>184</v>
      </c>
      <c r="P18" s="197" t="s">
        <v>16</v>
      </c>
      <c r="R18" s="206" t="s">
        <v>313</v>
      </c>
      <c r="S18" s="6"/>
      <c r="T18" s="6"/>
      <c r="U18" s="6"/>
      <c r="V18" s="6"/>
      <c r="W18" s="6"/>
      <c r="X18" s="7"/>
    </row>
    <row r="19" spans="2:24" x14ac:dyDescent="0.25">
      <c r="B19" s="176">
        <v>15</v>
      </c>
      <c r="C19" s="199" t="s">
        <v>281</v>
      </c>
      <c r="D19" s="199" t="s">
        <v>296</v>
      </c>
      <c r="E19" s="199" t="s">
        <v>297</v>
      </c>
      <c r="F19" s="207">
        <v>34000</v>
      </c>
      <c r="G19" s="204"/>
      <c r="H19" s="201">
        <f>COUNTIF('Group Stages'!D:G,Teams!C19)</f>
        <v>8</v>
      </c>
      <c r="I19" s="197" t="s">
        <v>181</v>
      </c>
      <c r="J19" s="197" t="s">
        <v>24</v>
      </c>
      <c r="K19" s="197" t="s">
        <v>264</v>
      </c>
      <c r="L19" s="197" t="s">
        <v>189</v>
      </c>
      <c r="M19" s="197" t="s">
        <v>190</v>
      </c>
      <c r="N19" s="197" t="s">
        <v>260</v>
      </c>
      <c r="O19" s="197" t="s">
        <v>180</v>
      </c>
      <c r="P19" s="197" t="s">
        <v>287</v>
      </c>
      <c r="R19" s="104"/>
      <c r="S19" s="6"/>
      <c r="T19" s="6"/>
      <c r="U19" s="6"/>
      <c r="V19" s="6"/>
      <c r="W19" s="6"/>
      <c r="X19" s="7"/>
    </row>
    <row r="20" spans="2:24" x14ac:dyDescent="0.25">
      <c r="B20" s="176">
        <v>16</v>
      </c>
      <c r="C20" s="199" t="s">
        <v>282</v>
      </c>
      <c r="D20" s="199" t="s">
        <v>295</v>
      </c>
      <c r="E20" s="199" t="s">
        <v>298</v>
      </c>
      <c r="F20" s="207">
        <v>42000</v>
      </c>
      <c r="G20" s="204"/>
      <c r="H20" s="201">
        <f>COUNTIF('Group Stages'!D:G,Teams!C20)</f>
        <v>8</v>
      </c>
      <c r="I20" s="197" t="s">
        <v>260</v>
      </c>
      <c r="J20" s="197" t="s">
        <v>22</v>
      </c>
      <c r="K20" s="197" t="s">
        <v>184</v>
      </c>
      <c r="L20" s="197" t="s">
        <v>180</v>
      </c>
      <c r="M20" s="197" t="s">
        <v>187</v>
      </c>
      <c r="N20" s="197" t="s">
        <v>284</v>
      </c>
      <c r="O20" s="197" t="s">
        <v>285</v>
      </c>
      <c r="P20" s="197" t="s">
        <v>188</v>
      </c>
      <c r="R20" s="104"/>
    </row>
    <row r="21" spans="2:24" ht="15.75" customHeight="1" x14ac:dyDescent="0.25">
      <c r="B21" s="176">
        <v>17</v>
      </c>
      <c r="C21" s="199" t="s">
        <v>186</v>
      </c>
      <c r="D21" s="199" t="s">
        <v>194</v>
      </c>
      <c r="E21" s="199" t="s">
        <v>21</v>
      </c>
      <c r="F21" s="207">
        <v>53000</v>
      </c>
      <c r="G21" s="204"/>
      <c r="H21" s="201">
        <f>COUNTIF('Group Stages'!D:G,Teams!C21)</f>
        <v>8</v>
      </c>
      <c r="I21" s="197" t="s">
        <v>257</v>
      </c>
      <c r="J21" s="197" t="s">
        <v>284</v>
      </c>
      <c r="K21" s="197" t="s">
        <v>286</v>
      </c>
      <c r="L21" s="197" t="s">
        <v>187</v>
      </c>
      <c r="M21" s="197" t="s">
        <v>263</v>
      </c>
      <c r="N21" s="197" t="s">
        <v>181</v>
      </c>
      <c r="O21" s="197" t="s">
        <v>16</v>
      </c>
      <c r="P21" s="197" t="s">
        <v>283</v>
      </c>
      <c r="R21" s="104"/>
    </row>
    <row r="22" spans="2:24" x14ac:dyDescent="0.25">
      <c r="B22" s="176">
        <v>18</v>
      </c>
      <c r="C22" s="199" t="s">
        <v>263</v>
      </c>
      <c r="D22" s="199" t="s">
        <v>274</v>
      </c>
      <c r="E22" s="199" t="s">
        <v>8</v>
      </c>
      <c r="F22" s="207">
        <v>2</v>
      </c>
      <c r="G22" s="204"/>
      <c r="H22" s="201">
        <f>COUNTIF('Group Stages'!D:G,Teams!C22)</f>
        <v>8</v>
      </c>
      <c r="I22" s="197" t="s">
        <v>186</v>
      </c>
      <c r="J22" s="197" t="s">
        <v>285</v>
      </c>
      <c r="K22" s="197" t="s">
        <v>255</v>
      </c>
      <c r="L22" s="197" t="s">
        <v>188</v>
      </c>
      <c r="M22" s="197" t="s">
        <v>26</v>
      </c>
      <c r="N22" s="197" t="s">
        <v>189</v>
      </c>
      <c r="O22" s="197" t="s">
        <v>265</v>
      </c>
      <c r="P22" s="197" t="s">
        <v>180</v>
      </c>
      <c r="R22" s="104"/>
    </row>
    <row r="23" spans="2:24" x14ac:dyDescent="0.25">
      <c r="B23" s="176">
        <v>19</v>
      </c>
      <c r="C23" s="199" t="s">
        <v>190</v>
      </c>
      <c r="D23" s="199" t="s">
        <v>14</v>
      </c>
      <c r="E23" s="199" t="s">
        <v>15</v>
      </c>
      <c r="F23" s="207">
        <v>76999</v>
      </c>
      <c r="G23" s="204"/>
      <c r="H23" s="201">
        <f>COUNTIF('Group Stages'!D:G,Teams!C23)</f>
        <v>8</v>
      </c>
      <c r="I23" s="197" t="s">
        <v>281</v>
      </c>
      <c r="J23" s="197" t="s">
        <v>188</v>
      </c>
      <c r="K23" s="197" t="s">
        <v>28</v>
      </c>
      <c r="L23" s="197" t="s">
        <v>260</v>
      </c>
      <c r="M23" s="197" t="s">
        <v>16</v>
      </c>
      <c r="N23" s="197" t="s">
        <v>287</v>
      </c>
      <c r="O23" s="197" t="s">
        <v>257</v>
      </c>
      <c r="P23" s="197" t="s">
        <v>286</v>
      </c>
      <c r="R23" s="104"/>
    </row>
    <row r="24" spans="2:24" x14ac:dyDescent="0.25">
      <c r="B24" s="176">
        <v>20</v>
      </c>
      <c r="C24" s="199" t="s">
        <v>259</v>
      </c>
      <c r="D24" s="199" t="s">
        <v>275</v>
      </c>
      <c r="E24" s="199" t="s">
        <v>15</v>
      </c>
      <c r="F24" s="207">
        <v>58000</v>
      </c>
      <c r="G24" s="204"/>
      <c r="H24" s="201">
        <f>COUNTIF('Group Stages'!D:G,Teams!C24)</f>
        <v>8</v>
      </c>
      <c r="I24" s="197" t="s">
        <v>189</v>
      </c>
      <c r="J24" s="197" t="s">
        <v>264</v>
      </c>
      <c r="K24" s="197" t="s">
        <v>16</v>
      </c>
      <c r="L24" s="197" t="s">
        <v>181</v>
      </c>
      <c r="M24" s="197" t="s">
        <v>28</v>
      </c>
      <c r="N24" s="197" t="s">
        <v>283</v>
      </c>
      <c r="O24" s="197" t="s">
        <v>261</v>
      </c>
      <c r="P24" s="197" t="s">
        <v>267</v>
      </c>
      <c r="R24" s="104"/>
    </row>
    <row r="25" spans="2:24" ht="15.75" customHeight="1" x14ac:dyDescent="0.25">
      <c r="B25" s="176">
        <v>21</v>
      </c>
      <c r="C25" s="199" t="s">
        <v>283</v>
      </c>
      <c r="D25" s="199" t="s">
        <v>294</v>
      </c>
      <c r="E25" s="199" t="s">
        <v>63</v>
      </c>
      <c r="F25" s="207">
        <v>42001</v>
      </c>
      <c r="G25" s="204"/>
      <c r="H25" s="201">
        <f>COUNTIF('Group Stages'!D:G,Teams!C25)</f>
        <v>8</v>
      </c>
      <c r="I25" s="197" t="s">
        <v>9</v>
      </c>
      <c r="J25" s="197" t="s">
        <v>259</v>
      </c>
      <c r="K25" s="197" t="s">
        <v>265</v>
      </c>
      <c r="L25" s="197" t="s">
        <v>186</v>
      </c>
      <c r="M25" s="197" t="s">
        <v>266</v>
      </c>
      <c r="N25" s="197" t="s">
        <v>191</v>
      </c>
      <c r="O25" s="197" t="s">
        <v>262</v>
      </c>
      <c r="P25" s="197" t="s">
        <v>255</v>
      </c>
      <c r="R25" s="104"/>
    </row>
    <row r="26" spans="2:24" x14ac:dyDescent="0.25">
      <c r="B26" s="176">
        <v>22</v>
      </c>
      <c r="C26" s="199" t="s">
        <v>255</v>
      </c>
      <c r="D26" s="199" t="s">
        <v>276</v>
      </c>
      <c r="E26" s="199" t="s">
        <v>18</v>
      </c>
      <c r="F26" s="207">
        <v>96000</v>
      </c>
      <c r="G26" s="204"/>
      <c r="H26" s="201">
        <f>COUNTIF('Group Stages'!D:G,Teams!C26)</f>
        <v>8</v>
      </c>
      <c r="I26" s="197" t="s">
        <v>262</v>
      </c>
      <c r="J26" s="197" t="s">
        <v>257</v>
      </c>
      <c r="K26" s="197" t="s">
        <v>9</v>
      </c>
      <c r="L26" s="197" t="s">
        <v>283</v>
      </c>
      <c r="M26" s="197" t="s">
        <v>180</v>
      </c>
      <c r="N26" s="197" t="s">
        <v>28</v>
      </c>
      <c r="O26" s="197" t="s">
        <v>263</v>
      </c>
      <c r="P26" s="197" t="s">
        <v>189</v>
      </c>
    </row>
    <row r="27" spans="2:24" x14ac:dyDescent="0.25">
      <c r="B27" s="176">
        <v>23</v>
      </c>
      <c r="C27" s="199" t="s">
        <v>16</v>
      </c>
      <c r="D27" s="199" t="s">
        <v>17</v>
      </c>
      <c r="E27" s="199" t="s">
        <v>18</v>
      </c>
      <c r="F27" s="207">
        <v>123000</v>
      </c>
      <c r="G27" s="204"/>
      <c r="H27" s="201">
        <f>COUNTIF('Group Stages'!D:G,Teams!C27)</f>
        <v>8</v>
      </c>
      <c r="I27" s="197" t="s">
        <v>190</v>
      </c>
      <c r="J27" s="197" t="s">
        <v>286</v>
      </c>
      <c r="K27" s="197" t="s">
        <v>186</v>
      </c>
      <c r="L27" s="197" t="s">
        <v>267</v>
      </c>
      <c r="M27" s="197" t="s">
        <v>285</v>
      </c>
      <c r="N27" s="197" t="s">
        <v>266</v>
      </c>
      <c r="O27" s="197" t="s">
        <v>259</v>
      </c>
      <c r="P27" s="197" t="s">
        <v>26</v>
      </c>
    </row>
    <row r="28" spans="2:24" x14ac:dyDescent="0.25">
      <c r="B28" s="176">
        <v>24</v>
      </c>
      <c r="C28" s="199" t="s">
        <v>260</v>
      </c>
      <c r="D28" s="199" t="s">
        <v>277</v>
      </c>
      <c r="E28" s="199" t="s">
        <v>63</v>
      </c>
      <c r="F28" s="207">
        <v>24000</v>
      </c>
      <c r="G28" s="204"/>
      <c r="H28" s="201">
        <f>COUNTIF('Group Stages'!D:G,Teams!C28)</f>
        <v>8</v>
      </c>
      <c r="I28" s="197" t="s">
        <v>24</v>
      </c>
      <c r="J28" s="197" t="s">
        <v>281</v>
      </c>
      <c r="K28" s="197" t="s">
        <v>181</v>
      </c>
      <c r="L28" s="197" t="s">
        <v>261</v>
      </c>
      <c r="M28" s="197" t="s">
        <v>282</v>
      </c>
      <c r="N28" s="197" t="s">
        <v>262</v>
      </c>
      <c r="O28" s="197" t="s">
        <v>188</v>
      </c>
      <c r="P28" s="197" t="s">
        <v>190</v>
      </c>
    </row>
    <row r="29" spans="2:24" ht="15.75" customHeight="1" x14ac:dyDescent="0.25">
      <c r="B29" s="176">
        <v>25</v>
      </c>
      <c r="C29" s="199" t="s">
        <v>26</v>
      </c>
      <c r="D29" s="199" t="s">
        <v>27</v>
      </c>
      <c r="E29" s="199" t="s">
        <v>63</v>
      </c>
      <c r="F29" s="207">
        <v>85000</v>
      </c>
      <c r="G29" s="204"/>
      <c r="H29" s="201">
        <f>COUNTIF('Group Stages'!D:G,Teams!C29)</f>
        <v>8</v>
      </c>
      <c r="I29" s="197" t="s">
        <v>263</v>
      </c>
      <c r="J29" s="197" t="s">
        <v>189</v>
      </c>
      <c r="K29" s="197" t="s">
        <v>191</v>
      </c>
      <c r="L29" s="197" t="s">
        <v>16</v>
      </c>
      <c r="M29" s="197" t="s">
        <v>188</v>
      </c>
      <c r="N29" s="197" t="s">
        <v>187</v>
      </c>
      <c r="O29" s="197" t="s">
        <v>284</v>
      </c>
      <c r="P29" s="197" t="s">
        <v>264</v>
      </c>
    </row>
    <row r="30" spans="2:24" x14ac:dyDescent="0.25">
      <c r="B30" s="176">
        <v>26</v>
      </c>
      <c r="C30" s="199" t="s">
        <v>189</v>
      </c>
      <c r="D30" s="199" t="s">
        <v>193</v>
      </c>
      <c r="E30" s="199" t="s">
        <v>21</v>
      </c>
      <c r="F30" s="207">
        <v>48000</v>
      </c>
      <c r="G30" s="204"/>
      <c r="H30" s="201">
        <f>COUNTIF('Group Stages'!D:G,Teams!C30)</f>
        <v>8</v>
      </c>
      <c r="I30" s="197" t="s">
        <v>266</v>
      </c>
      <c r="J30" s="197" t="s">
        <v>263</v>
      </c>
      <c r="K30" s="197" t="s">
        <v>11</v>
      </c>
      <c r="L30" s="197" t="s">
        <v>255</v>
      </c>
      <c r="M30" s="197" t="s">
        <v>259</v>
      </c>
      <c r="N30" s="197" t="s">
        <v>26</v>
      </c>
      <c r="O30" s="197" t="s">
        <v>256</v>
      </c>
      <c r="P30" s="197" t="s">
        <v>281</v>
      </c>
    </row>
    <row r="31" spans="2:24" x14ac:dyDescent="0.25">
      <c r="B31" s="176">
        <v>27</v>
      </c>
      <c r="C31" s="199" t="s">
        <v>28</v>
      </c>
      <c r="D31" s="199" t="s">
        <v>132</v>
      </c>
      <c r="E31" s="199" t="s">
        <v>6</v>
      </c>
      <c r="F31" s="207">
        <v>70000</v>
      </c>
      <c r="G31" s="204"/>
      <c r="H31" s="201">
        <f>COUNTIF('Group Stages'!D:G,Teams!C31)</f>
        <v>8</v>
      </c>
      <c r="I31" s="197" t="s">
        <v>259</v>
      </c>
      <c r="J31" s="197" t="s">
        <v>255</v>
      </c>
      <c r="K31" s="197" t="s">
        <v>261</v>
      </c>
      <c r="L31" s="197" t="s">
        <v>266</v>
      </c>
      <c r="M31" s="197" t="s">
        <v>191</v>
      </c>
      <c r="N31" s="197" t="s">
        <v>184</v>
      </c>
      <c r="O31" s="197" t="s">
        <v>190</v>
      </c>
      <c r="P31" s="197" t="s">
        <v>265</v>
      </c>
    </row>
    <row r="32" spans="2:24" x14ac:dyDescent="0.25">
      <c r="B32" s="176">
        <v>28</v>
      </c>
      <c r="C32" s="199" t="s">
        <v>284</v>
      </c>
      <c r="D32" s="199" t="s">
        <v>132</v>
      </c>
      <c r="E32" s="199" t="s">
        <v>133</v>
      </c>
      <c r="F32" s="207">
        <v>40000</v>
      </c>
      <c r="G32" s="204"/>
      <c r="H32" s="201">
        <f>COUNTIF('Group Stages'!D:G,Teams!C32)</f>
        <v>8</v>
      </c>
      <c r="I32" s="197" t="s">
        <v>256</v>
      </c>
      <c r="J32" s="197" t="s">
        <v>282</v>
      </c>
      <c r="K32" s="197" t="s">
        <v>26</v>
      </c>
      <c r="L32" s="197" t="s">
        <v>191</v>
      </c>
      <c r="M32" s="197" t="s">
        <v>286</v>
      </c>
      <c r="N32" s="197" t="s">
        <v>186</v>
      </c>
      <c r="O32" s="197" t="s">
        <v>257</v>
      </c>
      <c r="P32" s="197" t="s">
        <v>9</v>
      </c>
    </row>
    <row r="33" spans="2:16" ht="15.75" customHeight="1" x14ac:dyDescent="0.25">
      <c r="B33" s="176">
        <v>29</v>
      </c>
      <c r="C33" s="199" t="s">
        <v>9</v>
      </c>
      <c r="D33" s="199" t="s">
        <v>10</v>
      </c>
      <c r="E33" s="199" t="s">
        <v>8</v>
      </c>
      <c r="F33" s="207">
        <v>119000</v>
      </c>
      <c r="G33" s="204"/>
      <c r="H33" s="201">
        <f>COUNTIF('Group Stages'!D:G,Teams!C33)</f>
        <v>8</v>
      </c>
      <c r="I33" s="197" t="s">
        <v>264</v>
      </c>
      <c r="J33" s="197" t="s">
        <v>22</v>
      </c>
      <c r="K33" s="197" t="s">
        <v>180</v>
      </c>
      <c r="L33" s="197" t="s">
        <v>284</v>
      </c>
      <c r="M33" s="197" t="s">
        <v>283</v>
      </c>
      <c r="N33" s="197" t="s">
        <v>255</v>
      </c>
      <c r="O33" s="197" t="s">
        <v>258</v>
      </c>
      <c r="P33" s="197" t="s">
        <v>256</v>
      </c>
    </row>
    <row r="34" spans="2:16" x14ac:dyDescent="0.25">
      <c r="B34" s="176">
        <v>30</v>
      </c>
      <c r="C34" s="199" t="s">
        <v>11</v>
      </c>
      <c r="D34" s="199" t="s">
        <v>12</v>
      </c>
      <c r="E34" s="199" t="s">
        <v>13</v>
      </c>
      <c r="F34" s="207">
        <v>41000</v>
      </c>
      <c r="G34" s="204"/>
      <c r="H34" s="201">
        <f>COUNTIF('Group Stages'!D:G,Teams!C34)</f>
        <v>8</v>
      </c>
      <c r="I34" s="197" t="s">
        <v>258</v>
      </c>
      <c r="J34" s="197" t="s">
        <v>287</v>
      </c>
      <c r="K34" s="197" t="s">
        <v>187</v>
      </c>
      <c r="L34" s="197" t="s">
        <v>256</v>
      </c>
      <c r="M34" s="197" t="s">
        <v>262</v>
      </c>
      <c r="N34" s="197" t="s">
        <v>188</v>
      </c>
      <c r="O34" s="197" t="s">
        <v>189</v>
      </c>
      <c r="P34" s="197" t="s">
        <v>22</v>
      </c>
    </row>
    <row r="35" spans="2:16" x14ac:dyDescent="0.25">
      <c r="B35" s="176">
        <v>31</v>
      </c>
      <c r="C35" s="199" t="s">
        <v>285</v>
      </c>
      <c r="D35" s="199" t="s">
        <v>292</v>
      </c>
      <c r="E35" s="199" t="s">
        <v>293</v>
      </c>
      <c r="F35" s="207">
        <v>27500</v>
      </c>
      <c r="G35" s="204"/>
      <c r="H35" s="201">
        <f>COUNTIF('Group Stages'!D:G,Teams!C35)</f>
        <v>8</v>
      </c>
      <c r="I35" s="197" t="s">
        <v>16</v>
      </c>
      <c r="J35" s="197" t="s">
        <v>282</v>
      </c>
      <c r="K35" s="197" t="s">
        <v>180</v>
      </c>
      <c r="L35" s="197" t="s">
        <v>264</v>
      </c>
      <c r="M35" s="197" t="s">
        <v>184</v>
      </c>
      <c r="N35" s="197" t="s">
        <v>263</v>
      </c>
      <c r="O35" s="197" t="s">
        <v>191</v>
      </c>
      <c r="P35" s="197" t="s">
        <v>187</v>
      </c>
    </row>
    <row r="36" spans="2:16" x14ac:dyDescent="0.25">
      <c r="B36" s="176">
        <v>32</v>
      </c>
      <c r="C36" s="199" t="s">
        <v>286</v>
      </c>
      <c r="D36" s="199" t="s">
        <v>290</v>
      </c>
      <c r="E36" s="199" t="s">
        <v>291</v>
      </c>
      <c r="F36" s="207">
        <v>20500</v>
      </c>
      <c r="G36" s="204"/>
      <c r="H36" s="201">
        <f>COUNTIF('Group Stages'!D:G,Teams!C36)</f>
        <v>8</v>
      </c>
      <c r="I36" s="197" t="s">
        <v>284</v>
      </c>
      <c r="J36" s="197" t="s">
        <v>256</v>
      </c>
      <c r="K36" s="197" t="s">
        <v>191</v>
      </c>
      <c r="L36" s="197" t="s">
        <v>190</v>
      </c>
      <c r="M36" s="197" t="s">
        <v>264</v>
      </c>
      <c r="N36" s="197" t="s">
        <v>16</v>
      </c>
      <c r="O36" s="197" t="s">
        <v>186</v>
      </c>
      <c r="P36" s="197" t="s">
        <v>257</v>
      </c>
    </row>
    <row r="37" spans="2:16" x14ac:dyDescent="0.25">
      <c r="B37" s="176">
        <v>33</v>
      </c>
      <c r="C37" s="199" t="s">
        <v>266</v>
      </c>
      <c r="D37" s="199" t="s">
        <v>280</v>
      </c>
      <c r="E37" s="199" t="s">
        <v>19</v>
      </c>
      <c r="F37" s="207">
        <v>44500</v>
      </c>
      <c r="G37" s="204"/>
      <c r="H37" s="201">
        <f>COUNTIF('Group Stages'!D:G,Teams!C37)</f>
        <v>8</v>
      </c>
      <c r="I37" s="197" t="s">
        <v>283</v>
      </c>
      <c r="J37" s="197" t="s">
        <v>16</v>
      </c>
      <c r="K37" s="197" t="s">
        <v>188</v>
      </c>
      <c r="L37" s="197" t="s">
        <v>262</v>
      </c>
      <c r="M37" s="197" t="s">
        <v>189</v>
      </c>
      <c r="N37" s="197" t="s">
        <v>265</v>
      </c>
      <c r="O37" s="197" t="s">
        <v>267</v>
      </c>
      <c r="P37" s="197" t="s">
        <v>28</v>
      </c>
    </row>
    <row r="38" spans="2:16" x14ac:dyDescent="0.25">
      <c r="B38" s="176">
        <v>34</v>
      </c>
      <c r="C38" s="199" t="s">
        <v>265</v>
      </c>
      <c r="D38" s="199" t="s">
        <v>278</v>
      </c>
      <c r="E38" s="199" t="s">
        <v>133</v>
      </c>
      <c r="F38" s="207">
        <v>13000</v>
      </c>
      <c r="G38" s="204"/>
      <c r="H38" s="201">
        <f>COUNTIF('Group Stages'!D:G,Teams!C38)</f>
        <v>8</v>
      </c>
      <c r="I38" s="197" t="s">
        <v>267</v>
      </c>
      <c r="J38" s="197" t="s">
        <v>266</v>
      </c>
      <c r="K38" s="197" t="s">
        <v>263</v>
      </c>
      <c r="L38" s="197" t="s">
        <v>28</v>
      </c>
      <c r="M38" s="197" t="s">
        <v>256</v>
      </c>
      <c r="N38" s="197" t="s">
        <v>22</v>
      </c>
      <c r="O38" s="197" t="s">
        <v>283</v>
      </c>
      <c r="P38" s="197" t="s">
        <v>258</v>
      </c>
    </row>
    <row r="39" spans="2:16" x14ac:dyDescent="0.25">
      <c r="B39" s="176">
        <v>35</v>
      </c>
      <c r="C39" s="199" t="s">
        <v>264</v>
      </c>
      <c r="D39" s="199" t="s">
        <v>279</v>
      </c>
      <c r="E39" s="199" t="s">
        <v>6</v>
      </c>
      <c r="F39" s="207">
        <v>3</v>
      </c>
      <c r="G39" s="204"/>
      <c r="H39" s="201">
        <f>COUNTIF('Group Stages'!D:G,Teams!C39)</f>
        <v>8</v>
      </c>
      <c r="I39" s="197" t="s">
        <v>286</v>
      </c>
      <c r="J39" s="197" t="s">
        <v>258</v>
      </c>
      <c r="K39" s="197" t="s">
        <v>287</v>
      </c>
      <c r="L39" s="197" t="s">
        <v>26</v>
      </c>
      <c r="M39" s="197" t="s">
        <v>9</v>
      </c>
      <c r="N39" s="197" t="s">
        <v>259</v>
      </c>
      <c r="O39" s="197" t="s">
        <v>281</v>
      </c>
      <c r="P39" s="197" t="s">
        <v>285</v>
      </c>
    </row>
    <row r="40" spans="2:16" x14ac:dyDescent="0.25">
      <c r="B40" s="176">
        <v>36</v>
      </c>
      <c r="C40" s="199" t="s">
        <v>287</v>
      </c>
      <c r="D40" s="199" t="s">
        <v>288</v>
      </c>
      <c r="E40" s="199" t="s">
        <v>289</v>
      </c>
      <c r="F40" s="207">
        <v>28500</v>
      </c>
      <c r="G40" s="204"/>
      <c r="H40" s="201">
        <f>COUNTIF('Group Stages'!D:G,Teams!C40)</f>
        <v>8</v>
      </c>
      <c r="I40" s="197" t="s">
        <v>261</v>
      </c>
      <c r="J40" s="197" t="s">
        <v>190</v>
      </c>
      <c r="K40" s="197" t="s">
        <v>258</v>
      </c>
      <c r="L40" s="197" t="s">
        <v>281</v>
      </c>
      <c r="M40" s="197" t="s">
        <v>24</v>
      </c>
      <c r="N40" s="197" t="s">
        <v>11</v>
      </c>
      <c r="O40" s="197" t="s">
        <v>264</v>
      </c>
      <c r="P40" s="197" t="s">
        <v>184</v>
      </c>
    </row>
    <row r="41" spans="2:16" x14ac:dyDescent="0.25">
      <c r="E41" s="8"/>
    </row>
    <row r="42" spans="2:16" x14ac:dyDescent="0.25">
      <c r="C42" s="180" t="s">
        <v>306</v>
      </c>
      <c r="E42" s="8"/>
    </row>
    <row r="43" spans="2:16" x14ac:dyDescent="0.25">
      <c r="E43" s="8"/>
    </row>
    <row r="44" spans="2:16" x14ac:dyDescent="0.25">
      <c r="E44" s="8"/>
    </row>
    <row r="45" spans="2:16" x14ac:dyDescent="0.25">
      <c r="E45" s="8"/>
    </row>
    <row r="46" spans="2:16" x14ac:dyDescent="0.25">
      <c r="E46" s="8"/>
    </row>
    <row r="47" spans="2:16" x14ac:dyDescent="0.25">
      <c r="E47" s="8"/>
    </row>
    <row r="48" spans="2:16" x14ac:dyDescent="0.25">
      <c r="E48" s="8"/>
    </row>
    <row r="49" spans="5:5" x14ac:dyDescent="0.25">
      <c r="E49" s="8"/>
    </row>
    <row r="50" spans="5:5" x14ac:dyDescent="0.25">
      <c r="E50" s="8"/>
    </row>
    <row r="51" spans="5:5" x14ac:dyDescent="0.25">
      <c r="E51" s="8"/>
    </row>
    <row r="52" spans="5:5" x14ac:dyDescent="0.25">
      <c r="E52" s="8"/>
    </row>
    <row r="53" spans="5:5" x14ac:dyDescent="0.25">
      <c r="E53" s="8"/>
    </row>
    <row r="54" spans="5:5" x14ac:dyDescent="0.25">
      <c r="E54" s="8"/>
    </row>
    <row r="55" spans="5:5" x14ac:dyDescent="0.25">
      <c r="E55" s="8"/>
    </row>
    <row r="56" spans="5:5" x14ac:dyDescent="0.25">
      <c r="E56" s="8"/>
    </row>
    <row r="57" spans="5:5" x14ac:dyDescent="0.25">
      <c r="E57" s="8"/>
    </row>
    <row r="58" spans="5:5" x14ac:dyDescent="0.25">
      <c r="E58" s="8"/>
    </row>
    <row r="59" spans="5:5" x14ac:dyDescent="0.25">
      <c r="E59" s="8"/>
    </row>
    <row r="60" spans="5:5" x14ac:dyDescent="0.25">
      <c r="E60" s="8"/>
    </row>
    <row r="61" spans="5:5" x14ac:dyDescent="0.25">
      <c r="E61" s="8"/>
    </row>
    <row r="62" spans="5:5" x14ac:dyDescent="0.25">
      <c r="E62" s="8"/>
    </row>
    <row r="63" spans="5:5" x14ac:dyDescent="0.25">
      <c r="E63" s="8"/>
    </row>
    <row r="64" spans="5:5" x14ac:dyDescent="0.25">
      <c r="E64" s="8"/>
    </row>
    <row r="65" spans="3:5" x14ac:dyDescent="0.25">
      <c r="E65" s="8"/>
    </row>
    <row r="66" spans="3:5" x14ac:dyDescent="0.25">
      <c r="E66" s="8"/>
    </row>
    <row r="67" spans="3:5" x14ac:dyDescent="0.25">
      <c r="E67" s="8"/>
    </row>
    <row r="68" spans="3:5" x14ac:dyDescent="0.25">
      <c r="C68" s="10"/>
      <c r="E68" s="8"/>
    </row>
    <row r="69" spans="3:5" x14ac:dyDescent="0.25">
      <c r="C69" s="10"/>
      <c r="E69" s="8"/>
    </row>
    <row r="70" spans="3:5" x14ac:dyDescent="0.25">
      <c r="E70" s="8"/>
    </row>
    <row r="71" spans="3:5" x14ac:dyDescent="0.25">
      <c r="E71" s="8"/>
    </row>
    <row r="72" spans="3:5" x14ac:dyDescent="0.25">
      <c r="E72" s="8"/>
    </row>
    <row r="73" spans="3:5" x14ac:dyDescent="0.25">
      <c r="E73" s="8"/>
    </row>
    <row r="74" spans="3:5" x14ac:dyDescent="0.25">
      <c r="E74" s="8"/>
    </row>
    <row r="75" spans="3:5" x14ac:dyDescent="0.25">
      <c r="E75" s="8"/>
    </row>
    <row r="76" spans="3:5" x14ac:dyDescent="0.25">
      <c r="E76" s="8"/>
    </row>
    <row r="77" spans="3:5" x14ac:dyDescent="0.25">
      <c r="E77" s="8"/>
    </row>
    <row r="78" spans="3:5" x14ac:dyDescent="0.25">
      <c r="E78" s="8"/>
    </row>
    <row r="79" spans="3:5" x14ac:dyDescent="0.25">
      <c r="E79" s="8"/>
    </row>
    <row r="80" spans="3:5" x14ac:dyDescent="0.25">
      <c r="E80" s="8"/>
    </row>
    <row r="81" spans="2:16" x14ac:dyDescent="0.25">
      <c r="E81" s="8"/>
    </row>
    <row r="82" spans="2:16" x14ac:dyDescent="0.25">
      <c r="E82" s="8"/>
    </row>
    <row r="83" spans="2:16" x14ac:dyDescent="0.25">
      <c r="E83" s="8"/>
    </row>
    <row r="84" spans="2:16" x14ac:dyDescent="0.25">
      <c r="E84" s="8"/>
    </row>
    <row r="85" spans="2:16" x14ac:dyDescent="0.25">
      <c r="B85" s="10"/>
      <c r="C85" s="10"/>
      <c r="D85" s="10"/>
      <c r="E85" s="10"/>
      <c r="I85" s="198"/>
      <c r="J85" s="198"/>
      <c r="K85" s="198"/>
      <c r="L85" s="198"/>
      <c r="M85" s="198"/>
      <c r="N85" s="198"/>
      <c r="O85" s="198"/>
      <c r="P85" s="198"/>
    </row>
    <row r="86" spans="2:16" x14ac:dyDescent="0.25">
      <c r="B86" s="10"/>
      <c r="C86" s="10"/>
      <c r="D86" s="10"/>
      <c r="E86" s="10"/>
      <c r="I86" s="198"/>
      <c r="J86" s="198"/>
      <c r="K86" s="198"/>
      <c r="L86" s="198"/>
      <c r="M86" s="198"/>
      <c r="N86" s="198"/>
      <c r="O86" s="198"/>
      <c r="P86" s="198"/>
    </row>
  </sheetData>
  <sheetProtection algorithmName="SHA-512" hashValue="jhgY+A5IBKJ5Cq35pRjmR316ZT6zJcmJC9MqspQe7XrysWd5rq6BMzgzm1QR4YDpb44CCetcgd1zZ+9OH3mvMg==" saltValue="RloVlHmsDlY2fi7HvcuSwg==" spinCount="100000" sheet="1" objects="1" scenarios="1"/>
  <sortState xmlns:xlrd2="http://schemas.microsoft.com/office/spreadsheetml/2017/richdata2" ref="C5:E40">
    <sortCondition ref="C5:C40"/>
  </sortState>
  <phoneticPr fontId="26" type="noConversion"/>
  <conditionalFormatting sqref="C1 S4:S16 C43:C1048576 C3:C40">
    <cfRule type="duplicateValues" dxfId="95" priority="5"/>
  </conditionalFormatting>
  <conditionalFormatting sqref="C1:C41 C43:C1048576">
    <cfRule type="duplicateValues" dxfId="94" priority="3"/>
  </conditionalFormatting>
  <conditionalFormatting sqref="F5:F40">
    <cfRule type="duplicateValues" dxfId="93" priority="2"/>
  </conditionalFormatting>
  <conditionalFormatting sqref="I51:P1048576 I1:P1 I3:P4">
    <cfRule type="duplicateValues" dxfId="92" priority="373"/>
  </conditionalFormatting>
  <pageMargins left="0.75" right="0.75" top="1" bottom="1" header="0.5" footer="0.5"/>
  <pageSetup scale="6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I151"/>
  <sheetViews>
    <sheetView showGridLines="0" tabSelected="1" zoomScaleNormal="100" workbookViewId="0">
      <pane ySplit="4" topLeftCell="A5" activePane="bottomLeft" state="frozen"/>
      <selection pane="bottomLeft" activeCell="M57" sqref="M57"/>
    </sheetView>
  </sheetViews>
  <sheetFormatPr defaultColWidth="9.140625" defaultRowHeight="15" x14ac:dyDescent="0.25"/>
  <cols>
    <col min="1" max="1" width="1.7109375" style="6" customWidth="1"/>
    <col min="2" max="2" width="3.5703125" style="6" customWidth="1"/>
    <col min="3" max="3" width="12.7109375" style="14" bestFit="1" customWidth="1"/>
    <col min="4" max="4" width="22.7109375" style="6" customWidth="1"/>
    <col min="5" max="6" width="3.5703125" style="6" customWidth="1"/>
    <col min="7" max="7" width="22.7109375" style="6" customWidth="1"/>
    <col min="8" max="9" width="3.5703125" style="6" customWidth="1"/>
    <col min="10" max="10" width="22.7109375" style="6" customWidth="1"/>
    <col min="11" max="11" width="1.5703125" style="6" customWidth="1"/>
    <col min="12" max="12" width="3.5703125" style="15" customWidth="1"/>
    <col min="13" max="13" width="22.7109375" style="6" customWidth="1"/>
    <col min="14" max="21" width="4.7109375" style="6" customWidth="1"/>
    <col min="22" max="23" width="1.7109375" customWidth="1"/>
    <col min="27" max="87" width="9.140625" style="6" customWidth="1"/>
    <col min="88" max="16384" width="9.140625" style="6"/>
  </cols>
  <sheetData>
    <row r="1" spans="2:87" s="181" customFormat="1" ht="5.0999999999999996" customHeight="1" x14ac:dyDescent="0.25">
      <c r="C1" s="182"/>
      <c r="L1" s="183"/>
    </row>
    <row r="2" spans="2:87" ht="36" x14ac:dyDescent="0.55000000000000004">
      <c r="B2" s="16" t="s">
        <v>230</v>
      </c>
      <c r="L2" s="242" t="s">
        <v>308</v>
      </c>
      <c r="M2" s="242"/>
      <c r="N2" s="242"/>
      <c r="O2" s="242"/>
      <c r="P2" s="242"/>
      <c r="Q2" s="242"/>
      <c r="R2" s="242"/>
      <c r="S2" s="242"/>
      <c r="T2" s="242"/>
      <c r="U2" s="242"/>
    </row>
    <row r="3" spans="2:87" ht="5.0999999999999996" customHeight="1" x14ac:dyDescent="0.25">
      <c r="CH3" s="17"/>
      <c r="CI3" s="17"/>
    </row>
    <row r="4" spans="2:87" s="20" customFormat="1" ht="14.45" customHeight="1" thickBot="1" x14ac:dyDescent="0.3">
      <c r="B4" s="239" t="s">
        <v>32</v>
      </c>
      <c r="C4" s="239"/>
      <c r="D4" s="239"/>
      <c r="E4" s="239"/>
      <c r="F4" s="239"/>
      <c r="G4" s="239"/>
      <c r="H4" s="239"/>
      <c r="I4" s="239"/>
      <c r="J4" s="239"/>
      <c r="K4" s="18"/>
      <c r="L4" s="240" t="s">
        <v>232</v>
      </c>
      <c r="M4" s="240"/>
      <c r="N4" s="240"/>
      <c r="O4" s="240"/>
      <c r="P4" s="240"/>
      <c r="Q4" s="240"/>
      <c r="R4" s="240"/>
      <c r="S4" s="240"/>
      <c r="T4" s="162"/>
      <c r="U4" s="162"/>
      <c r="CH4" s="21" t="s">
        <v>33</v>
      </c>
      <c r="CI4" s="17" t="s">
        <v>34</v>
      </c>
    </row>
    <row r="5" spans="2:87" s="20" customFormat="1" ht="14.45" customHeight="1" thickTop="1" x14ac:dyDescent="0.25">
      <c r="B5" s="128" t="s">
        <v>231</v>
      </c>
      <c r="C5" s="128" t="s">
        <v>36</v>
      </c>
      <c r="D5" s="129" t="s">
        <v>37</v>
      </c>
      <c r="E5" s="241" t="s">
        <v>38</v>
      </c>
      <c r="F5" s="241"/>
      <c r="G5" s="130" t="s">
        <v>39</v>
      </c>
      <c r="H5" s="130"/>
      <c r="I5" s="130"/>
      <c r="J5" s="131" t="s">
        <v>40</v>
      </c>
      <c r="K5" s="6"/>
      <c r="L5" s="132"/>
      <c r="M5" s="133"/>
      <c r="N5" s="134" t="s">
        <v>43</v>
      </c>
      <c r="O5" s="134" t="s">
        <v>44</v>
      </c>
      <c r="P5" s="134" t="s">
        <v>20</v>
      </c>
      <c r="Q5" s="134" t="s">
        <v>45</v>
      </c>
      <c r="R5" s="134" t="s">
        <v>197</v>
      </c>
      <c r="S5" s="134" t="s">
        <v>198</v>
      </c>
      <c r="T5" s="134" t="s">
        <v>199</v>
      </c>
      <c r="U5" s="134" t="s">
        <v>46</v>
      </c>
      <c r="CH5" s="21" t="s">
        <v>41</v>
      </c>
      <c r="CI5" s="17" t="s">
        <v>42</v>
      </c>
    </row>
    <row r="6" spans="2:87" s="20" customFormat="1" ht="14.45" customHeight="1" x14ac:dyDescent="0.25">
      <c r="B6" s="120">
        <v>1</v>
      </c>
      <c r="C6" s="121">
        <v>45552</v>
      </c>
      <c r="D6" s="208" t="s">
        <v>259</v>
      </c>
      <c r="E6" s="122">
        <v>3</v>
      </c>
      <c r="F6" s="122">
        <v>1</v>
      </c>
      <c r="G6" s="211" t="s">
        <v>189</v>
      </c>
      <c r="H6" s="123"/>
      <c r="I6" s="123"/>
      <c r="J6" s="214" t="str">
        <f>IFERROR(INDEX(Teams!D$5:D$40,MATCH(D6,Team,0),0),"")</f>
        <v>Juventus Stadium</v>
      </c>
      <c r="L6" s="103">
        <v>1</v>
      </c>
      <c r="M6" s="135" t="str">
        <f>INDEX('Dummy Table'!B:B,MATCH($L6,'Dummy Table'!$A:$A,0),0)</f>
        <v>Bayern München</v>
      </c>
      <c r="N6" s="103">
        <f>INDEX('Dummy Table'!S:S,MATCH($L6,'Dummy Table'!$A:$A,0),0)</f>
        <v>1</v>
      </c>
      <c r="O6" s="103">
        <f>INDEX('Dummy Table'!T:T,MATCH($L6,'Dummy Table'!$A:$A,0),0)</f>
        <v>1</v>
      </c>
      <c r="P6" s="103">
        <f>INDEX('Dummy Table'!U:U,MATCH($L6,'Dummy Table'!$A:$A,0),0)</f>
        <v>0</v>
      </c>
      <c r="Q6" s="103">
        <f>INDEX('Dummy Table'!V:V,MATCH($L6,'Dummy Table'!$A:$A,0),0)</f>
        <v>0</v>
      </c>
      <c r="R6" s="103">
        <f>INDEX('Dummy Table'!W:W,MATCH($L6,'Dummy Table'!$A:$A,0),0)</f>
        <v>9</v>
      </c>
      <c r="S6" s="103">
        <f>INDEX('Dummy Table'!X:X,MATCH($L6,'Dummy Table'!$A:$A,0),0)</f>
        <v>2</v>
      </c>
      <c r="T6" s="103">
        <f>INDEX('Dummy Table'!Y:Y,MATCH($L6,'Dummy Table'!$A:$A,0),0)</f>
        <v>7</v>
      </c>
      <c r="U6" s="103">
        <f>INDEX('Dummy Table'!Z:Z,MATCH($L6,'Dummy Table'!$A:$A,0),0)</f>
        <v>3</v>
      </c>
      <c r="CH6" s="21" t="s">
        <v>47</v>
      </c>
      <c r="CI6" s="17" t="s">
        <v>48</v>
      </c>
    </row>
    <row r="7" spans="2:87" s="20" customFormat="1" ht="14.45" customHeight="1" x14ac:dyDescent="0.25">
      <c r="B7" s="38">
        <v>1</v>
      </c>
      <c r="C7" s="121">
        <v>45552</v>
      </c>
      <c r="D7" s="209" t="s">
        <v>287</v>
      </c>
      <c r="E7" s="40">
        <v>0</v>
      </c>
      <c r="F7" s="40">
        <v>3</v>
      </c>
      <c r="G7" s="212" t="s">
        <v>261</v>
      </c>
      <c r="H7" s="41"/>
      <c r="I7" s="41"/>
      <c r="J7" s="215" t="str">
        <f>IFERROR(INDEX(Teams!D$5:D$40,MATCH(D7,Team,0),0),"")</f>
        <v>Wankdorf Stadium</v>
      </c>
      <c r="L7" s="103">
        <v>2</v>
      </c>
      <c r="M7" s="135" t="str">
        <f>INDEX('Dummy Table'!B:B,MATCH($L7,'Dummy Table'!$A:$A,0),0)</f>
        <v>Celtic</v>
      </c>
      <c r="N7" s="103">
        <f>INDEX('Dummy Table'!S:S,MATCH($L7,'Dummy Table'!$A:$A,0),0)</f>
        <v>1</v>
      </c>
      <c r="O7" s="103">
        <f>INDEX('Dummy Table'!T:T,MATCH($L7,'Dummy Table'!$A:$A,0),0)</f>
        <v>1</v>
      </c>
      <c r="P7" s="103">
        <f>INDEX('Dummy Table'!U:U,MATCH($L7,'Dummy Table'!$A:$A,0),0)</f>
        <v>0</v>
      </c>
      <c r="Q7" s="103">
        <f>INDEX('Dummy Table'!V:V,MATCH($L7,'Dummy Table'!$A:$A,0),0)</f>
        <v>0</v>
      </c>
      <c r="R7" s="103">
        <f>INDEX('Dummy Table'!W:W,MATCH($L7,'Dummy Table'!$A:$A,0),0)</f>
        <v>5</v>
      </c>
      <c r="S7" s="103">
        <f>INDEX('Dummy Table'!X:X,MATCH($L7,'Dummy Table'!$A:$A,0),0)</f>
        <v>1</v>
      </c>
      <c r="T7" s="103">
        <f>INDEX('Dummy Table'!Y:Y,MATCH($L7,'Dummy Table'!$A:$A,0),0)</f>
        <v>4</v>
      </c>
      <c r="U7" s="103">
        <f>INDEX('Dummy Table'!Z:Z,MATCH($L7,'Dummy Table'!$A:$A,0),0)</f>
        <v>3</v>
      </c>
      <c r="CH7" s="21" t="s">
        <v>49</v>
      </c>
      <c r="CI7" s="17" t="s">
        <v>50</v>
      </c>
    </row>
    <row r="8" spans="2:87" s="20" customFormat="1" ht="14.45" customHeight="1" x14ac:dyDescent="0.25">
      <c r="B8" s="38">
        <v>1</v>
      </c>
      <c r="C8" s="121">
        <v>45552</v>
      </c>
      <c r="D8" s="209" t="s">
        <v>187</v>
      </c>
      <c r="E8" s="40">
        <v>9</v>
      </c>
      <c r="F8" s="40">
        <v>2</v>
      </c>
      <c r="G8" s="212" t="s">
        <v>282</v>
      </c>
      <c r="H8" s="41"/>
      <c r="I8" s="41"/>
      <c r="J8" s="215" t="str">
        <f>IFERROR(INDEX(Teams!D$5:D$40,MATCH(D8,Team,0),0),"")</f>
        <v>Allianz Arena</v>
      </c>
      <c r="L8" s="103">
        <v>3</v>
      </c>
      <c r="M8" s="135" t="str">
        <f>INDEX('Dummy Table'!B:B,MATCH($L8,'Dummy Table'!$A:$A,0),0)</f>
        <v>Bayer Leverkusen</v>
      </c>
      <c r="N8" s="103">
        <f>INDEX('Dummy Table'!S:S,MATCH($L8,'Dummy Table'!$A:$A,0),0)</f>
        <v>1</v>
      </c>
      <c r="O8" s="103">
        <f>INDEX('Dummy Table'!T:T,MATCH($L8,'Dummy Table'!$A:$A,0),0)</f>
        <v>1</v>
      </c>
      <c r="P8" s="103">
        <f>INDEX('Dummy Table'!U:U,MATCH($L8,'Dummy Table'!$A:$A,0),0)</f>
        <v>0</v>
      </c>
      <c r="Q8" s="103">
        <f>INDEX('Dummy Table'!V:V,MATCH($L8,'Dummy Table'!$A:$A,0),0)</f>
        <v>0</v>
      </c>
      <c r="R8" s="103">
        <f>INDEX('Dummy Table'!W:W,MATCH($L8,'Dummy Table'!$A:$A,0),0)</f>
        <v>4</v>
      </c>
      <c r="S8" s="103">
        <f>INDEX('Dummy Table'!X:X,MATCH($L8,'Dummy Table'!$A:$A,0),0)</f>
        <v>0</v>
      </c>
      <c r="T8" s="103">
        <f>INDEX('Dummy Table'!Y:Y,MATCH($L8,'Dummy Table'!$A:$A,0),0)</f>
        <v>4</v>
      </c>
      <c r="U8" s="103">
        <f>INDEX('Dummy Table'!Z:Z,MATCH($L8,'Dummy Table'!$A:$A,0),0)</f>
        <v>3</v>
      </c>
      <c r="CH8" s="21" t="s">
        <v>51</v>
      </c>
      <c r="CI8" s="17" t="s">
        <v>52</v>
      </c>
    </row>
    <row r="9" spans="2:87" s="20" customFormat="1" ht="14.45" customHeight="1" x14ac:dyDescent="0.25">
      <c r="B9" s="38">
        <v>1</v>
      </c>
      <c r="C9" s="121">
        <v>45552</v>
      </c>
      <c r="D9" s="209" t="s">
        <v>9</v>
      </c>
      <c r="E9" s="40">
        <v>3</v>
      </c>
      <c r="F9" s="40">
        <v>1</v>
      </c>
      <c r="G9" s="212" t="s">
        <v>264</v>
      </c>
      <c r="H9" s="41"/>
      <c r="I9" s="41"/>
      <c r="J9" s="215" t="str">
        <f>IFERROR(INDEX(Teams!D$5:D$40,MATCH(D9,Team,0),0),"")</f>
        <v>Santiago Bernabeu</v>
      </c>
      <c r="L9" s="103">
        <v>4</v>
      </c>
      <c r="M9" s="135" t="str">
        <f>INDEX('Dummy Table'!B:B,MATCH($L9,'Dummy Table'!$A:$A,0),0)</f>
        <v>Aston Villa</v>
      </c>
      <c r="N9" s="103">
        <f>INDEX('Dummy Table'!S:S,MATCH($L9,'Dummy Table'!$A:$A,0),0)</f>
        <v>1</v>
      </c>
      <c r="O9" s="103">
        <f>INDEX('Dummy Table'!T:T,MATCH($L9,'Dummy Table'!$A:$A,0),0)</f>
        <v>1</v>
      </c>
      <c r="P9" s="103">
        <f>INDEX('Dummy Table'!U:U,MATCH($L9,'Dummy Table'!$A:$A,0),0)</f>
        <v>0</v>
      </c>
      <c r="Q9" s="103">
        <f>INDEX('Dummy Table'!V:V,MATCH($L9,'Dummy Table'!$A:$A,0),0)</f>
        <v>0</v>
      </c>
      <c r="R9" s="103">
        <f>INDEX('Dummy Table'!W:W,MATCH($L9,'Dummy Table'!$A:$A,0),0)</f>
        <v>3</v>
      </c>
      <c r="S9" s="103">
        <f>INDEX('Dummy Table'!X:X,MATCH($L9,'Dummy Table'!$A:$A,0),0)</f>
        <v>0</v>
      </c>
      <c r="T9" s="103">
        <f>INDEX('Dummy Table'!Y:Y,MATCH($L9,'Dummy Table'!$A:$A,0),0)</f>
        <v>3</v>
      </c>
      <c r="U9" s="103">
        <f>INDEX('Dummy Table'!Z:Z,MATCH($L9,'Dummy Table'!$A:$A,0),0)</f>
        <v>3</v>
      </c>
      <c r="CH9" s="21" t="s">
        <v>53</v>
      </c>
      <c r="CI9" s="17" t="s">
        <v>54</v>
      </c>
    </row>
    <row r="10" spans="2:87" s="20" customFormat="1" ht="14.45" customHeight="1" x14ac:dyDescent="0.25">
      <c r="B10" s="38">
        <v>1</v>
      </c>
      <c r="C10" s="121">
        <v>45552</v>
      </c>
      <c r="D10" s="209" t="s">
        <v>180</v>
      </c>
      <c r="E10" s="40">
        <v>1</v>
      </c>
      <c r="F10" s="40">
        <v>3</v>
      </c>
      <c r="G10" s="212" t="s">
        <v>255</v>
      </c>
      <c r="H10" s="41"/>
      <c r="I10" s="41"/>
      <c r="J10" s="215" t="str">
        <f>IFERROR(INDEX(Teams!D$5:D$40,MATCH(D10,Team,0),0),"")</f>
        <v>San Siro</v>
      </c>
      <c r="L10" s="103">
        <v>5</v>
      </c>
      <c r="M10" s="135" t="str">
        <f>INDEX('Dummy Table'!B:B,MATCH($L10,'Dummy Table'!$A:$A,0),0)</f>
        <v>Borussia Dortmund</v>
      </c>
      <c r="N10" s="103">
        <f>INDEX('Dummy Table'!S:S,MATCH($L10,'Dummy Table'!$A:$A,0),0)</f>
        <v>1</v>
      </c>
      <c r="O10" s="103">
        <f>INDEX('Dummy Table'!T:T,MATCH($L10,'Dummy Table'!$A:$A,0),0)</f>
        <v>1</v>
      </c>
      <c r="P10" s="103">
        <f>INDEX('Dummy Table'!U:U,MATCH($L10,'Dummy Table'!$A:$A,0),0)</f>
        <v>0</v>
      </c>
      <c r="Q10" s="103">
        <f>INDEX('Dummy Table'!V:V,MATCH($L10,'Dummy Table'!$A:$A,0),0)</f>
        <v>0</v>
      </c>
      <c r="R10" s="103">
        <f>INDEX('Dummy Table'!W:W,MATCH($L10,'Dummy Table'!$A:$A,0),0)</f>
        <v>3</v>
      </c>
      <c r="S10" s="103">
        <f>INDEX('Dummy Table'!X:X,MATCH($L10,'Dummy Table'!$A:$A,0),0)</f>
        <v>0</v>
      </c>
      <c r="T10" s="103">
        <f>INDEX('Dummy Table'!Y:Y,MATCH($L10,'Dummy Table'!$A:$A,0),0)</f>
        <v>3</v>
      </c>
      <c r="U10" s="103">
        <f>INDEX('Dummy Table'!Z:Z,MATCH($L10,'Dummy Table'!$A:$A,0),0)</f>
        <v>3</v>
      </c>
      <c r="CH10" s="21" t="s">
        <v>55</v>
      </c>
      <c r="CI10" s="17" t="s">
        <v>56</v>
      </c>
    </row>
    <row r="11" spans="2:87" s="20" customFormat="1" ht="14.45" customHeight="1" x14ac:dyDescent="0.25">
      <c r="B11" s="38">
        <v>1</v>
      </c>
      <c r="C11" s="121">
        <v>45552</v>
      </c>
      <c r="D11" s="209" t="s">
        <v>266</v>
      </c>
      <c r="E11" s="40">
        <v>2</v>
      </c>
      <c r="F11" s="40">
        <v>0</v>
      </c>
      <c r="G11" s="212" t="s">
        <v>283</v>
      </c>
      <c r="H11" s="41"/>
      <c r="I11" s="41"/>
      <c r="J11" s="215" t="str">
        <f>IFERROR(INDEX(Teams!D$5:D$40,MATCH(D11,Team,0),0),"")</f>
        <v>José Alvalade</v>
      </c>
      <c r="L11" s="103">
        <v>6</v>
      </c>
      <c r="M11" s="135" t="str">
        <f>INDEX('Dummy Table'!B:B,MATCH($L11,'Dummy Table'!$A:$A,0),0)</f>
        <v>Sparta Praha</v>
      </c>
      <c r="N11" s="103">
        <f>INDEX('Dummy Table'!S:S,MATCH($L11,'Dummy Table'!$A:$A,0),0)</f>
        <v>1</v>
      </c>
      <c r="O11" s="103">
        <f>INDEX('Dummy Table'!T:T,MATCH($L11,'Dummy Table'!$A:$A,0),0)</f>
        <v>1</v>
      </c>
      <c r="P11" s="103">
        <f>INDEX('Dummy Table'!U:U,MATCH($L11,'Dummy Table'!$A:$A,0),0)</f>
        <v>0</v>
      </c>
      <c r="Q11" s="103">
        <f>INDEX('Dummy Table'!V:V,MATCH($L11,'Dummy Table'!$A:$A,0),0)</f>
        <v>0</v>
      </c>
      <c r="R11" s="103">
        <f>INDEX('Dummy Table'!W:W,MATCH($L11,'Dummy Table'!$A:$A,0),0)</f>
        <v>3</v>
      </c>
      <c r="S11" s="103">
        <f>INDEX('Dummy Table'!X:X,MATCH($L11,'Dummy Table'!$A:$A,0),0)</f>
        <v>0</v>
      </c>
      <c r="T11" s="103">
        <f>INDEX('Dummy Table'!Y:Y,MATCH($L11,'Dummy Table'!$A:$A,0),0)</f>
        <v>3</v>
      </c>
      <c r="U11" s="103">
        <f>INDEX('Dummy Table'!Z:Z,MATCH($L11,'Dummy Table'!$A:$A,0),0)</f>
        <v>3</v>
      </c>
      <c r="CH11" s="21" t="s">
        <v>57</v>
      </c>
      <c r="CI11" s="17" t="s">
        <v>58</v>
      </c>
    </row>
    <row r="12" spans="2:87" s="20" customFormat="1" ht="14.45" customHeight="1" x14ac:dyDescent="0.25">
      <c r="B12" s="38">
        <v>1</v>
      </c>
      <c r="C12" s="121">
        <v>45553</v>
      </c>
      <c r="D12" s="209" t="s">
        <v>262</v>
      </c>
      <c r="E12" s="40">
        <v>0</v>
      </c>
      <c r="F12" s="40">
        <v>0</v>
      </c>
      <c r="G12" s="212" t="s">
        <v>11</v>
      </c>
      <c r="H12" s="41"/>
      <c r="I12" s="41"/>
      <c r="J12" s="215" t="str">
        <f>IFERROR(INDEX(Teams!D$5:D$40,MATCH(D12,Team,0),0),"")</f>
        <v>Renato Dall'Ara</v>
      </c>
      <c r="L12" s="103">
        <v>7</v>
      </c>
      <c r="M12" s="135" t="str">
        <f>INDEX('Dummy Table'!B:B,MATCH($L12,'Dummy Table'!$A:$A,0),0)</f>
        <v>Liverpool</v>
      </c>
      <c r="N12" s="103">
        <f>INDEX('Dummy Table'!S:S,MATCH($L12,'Dummy Table'!$A:$A,0),0)</f>
        <v>1</v>
      </c>
      <c r="O12" s="103">
        <f>INDEX('Dummy Table'!T:T,MATCH($L12,'Dummy Table'!$A:$A,0),0)</f>
        <v>1</v>
      </c>
      <c r="P12" s="103">
        <f>INDEX('Dummy Table'!U:U,MATCH($L12,'Dummy Table'!$A:$A,0),0)</f>
        <v>0</v>
      </c>
      <c r="Q12" s="103">
        <f>INDEX('Dummy Table'!V:V,MATCH($L12,'Dummy Table'!$A:$A,0),0)</f>
        <v>0</v>
      </c>
      <c r="R12" s="103">
        <f>INDEX('Dummy Table'!W:W,MATCH($L12,'Dummy Table'!$A:$A,0),0)</f>
        <v>3</v>
      </c>
      <c r="S12" s="103">
        <f>INDEX('Dummy Table'!X:X,MATCH($L12,'Dummy Table'!$A:$A,0),0)</f>
        <v>1</v>
      </c>
      <c r="T12" s="103">
        <f>INDEX('Dummy Table'!Y:Y,MATCH($L12,'Dummy Table'!$A:$A,0),0)</f>
        <v>2</v>
      </c>
      <c r="U12" s="103">
        <f>INDEX('Dummy Table'!Z:Z,MATCH($L12,'Dummy Table'!$A:$A,0),0)</f>
        <v>3</v>
      </c>
      <c r="CH12" s="21" t="s">
        <v>59</v>
      </c>
      <c r="CI12" s="17" t="s">
        <v>60</v>
      </c>
    </row>
    <row r="13" spans="2:87" s="20" customFormat="1" ht="14.45" customHeight="1" x14ac:dyDescent="0.25">
      <c r="B13" s="38">
        <v>1</v>
      </c>
      <c r="C13" s="121">
        <v>45553</v>
      </c>
      <c r="D13" s="209" t="s">
        <v>286</v>
      </c>
      <c r="E13" s="40">
        <v>3</v>
      </c>
      <c r="F13" s="40">
        <v>0</v>
      </c>
      <c r="G13" s="212" t="s">
        <v>284</v>
      </c>
      <c r="H13" s="41"/>
      <c r="I13" s="41"/>
      <c r="J13" s="215" t="str">
        <f>IFERROR(INDEX(Teams!D$5:D$40,MATCH(D13,Team,0),0),"")</f>
        <v>epet ARENA</v>
      </c>
      <c r="L13" s="138">
        <v>8</v>
      </c>
      <c r="M13" s="139" t="str">
        <f>INDEX('Dummy Table'!B:B,MATCH($L13,'Dummy Table'!$A:$A,0),0)</f>
        <v>Real Madrid</v>
      </c>
      <c r="N13" s="138">
        <f>INDEX('Dummy Table'!S:S,MATCH($L13,'Dummy Table'!$A:$A,0),0)</f>
        <v>1</v>
      </c>
      <c r="O13" s="138">
        <f>INDEX('Dummy Table'!T:T,MATCH($L13,'Dummy Table'!$A:$A,0),0)</f>
        <v>1</v>
      </c>
      <c r="P13" s="138">
        <f>INDEX('Dummy Table'!U:U,MATCH($L13,'Dummy Table'!$A:$A,0),0)</f>
        <v>0</v>
      </c>
      <c r="Q13" s="138">
        <f>INDEX('Dummy Table'!V:V,MATCH($L13,'Dummy Table'!$A:$A,0),0)</f>
        <v>0</v>
      </c>
      <c r="R13" s="138">
        <f>INDEX('Dummy Table'!W:W,MATCH($L13,'Dummy Table'!$A:$A,0),0)</f>
        <v>3</v>
      </c>
      <c r="S13" s="138">
        <f>INDEX('Dummy Table'!X:X,MATCH($L13,'Dummy Table'!$A:$A,0),0)</f>
        <v>1</v>
      </c>
      <c r="T13" s="138">
        <f>INDEX('Dummy Table'!Y:Y,MATCH($L13,'Dummy Table'!$A:$A,0),0)</f>
        <v>2</v>
      </c>
      <c r="U13" s="138">
        <f>INDEX('Dummy Table'!Z:Z,MATCH($L13,'Dummy Table'!$A:$A,0),0)</f>
        <v>3</v>
      </c>
      <c r="CH13" s="21" t="s">
        <v>61</v>
      </c>
      <c r="CI13" s="17" t="s">
        <v>62</v>
      </c>
    </row>
    <row r="14" spans="2:87" s="20" customFormat="1" ht="14.45" customHeight="1" x14ac:dyDescent="0.25">
      <c r="B14" s="38">
        <v>1</v>
      </c>
      <c r="C14" s="121">
        <v>45553</v>
      </c>
      <c r="D14" s="209" t="s">
        <v>16</v>
      </c>
      <c r="E14" s="40">
        <v>0</v>
      </c>
      <c r="F14" s="40">
        <v>0</v>
      </c>
      <c r="G14" s="212" t="s">
        <v>190</v>
      </c>
      <c r="H14" s="41"/>
      <c r="I14" s="41"/>
      <c r="J14" s="215" t="str">
        <f>IFERROR(INDEX(Teams!D$5:D$40,MATCH(D14,Team,0),0),"")</f>
        <v>Etihad</v>
      </c>
      <c r="L14" s="144">
        <v>9</v>
      </c>
      <c r="M14" s="145" t="str">
        <f>INDEX('Dummy Table'!B:B,MATCH($L14,'Dummy Table'!$A:$A,0),0)</f>
        <v>Juventus</v>
      </c>
      <c r="N14" s="144">
        <f>INDEX('Dummy Table'!S:S,MATCH($L14,'Dummy Table'!$A:$A,0),0)</f>
        <v>1</v>
      </c>
      <c r="O14" s="144">
        <f>INDEX('Dummy Table'!T:T,MATCH($L14,'Dummy Table'!$A:$A,0),0)</f>
        <v>1</v>
      </c>
      <c r="P14" s="144">
        <f>INDEX('Dummy Table'!U:U,MATCH($L14,'Dummy Table'!$A:$A,0),0)</f>
        <v>0</v>
      </c>
      <c r="Q14" s="144">
        <f>INDEX('Dummy Table'!V:V,MATCH($L14,'Dummy Table'!$A:$A,0),0)</f>
        <v>0</v>
      </c>
      <c r="R14" s="144">
        <f>INDEX('Dummy Table'!W:W,MATCH($L14,'Dummy Table'!$A:$A,0),0)</f>
        <v>3</v>
      </c>
      <c r="S14" s="144">
        <f>INDEX('Dummy Table'!X:X,MATCH($L14,'Dummy Table'!$A:$A,0),0)</f>
        <v>1</v>
      </c>
      <c r="T14" s="144">
        <f>INDEX('Dummy Table'!Y:Y,MATCH($L14,'Dummy Table'!$A:$A,0),0)</f>
        <v>2</v>
      </c>
      <c r="U14" s="144">
        <f>INDEX('Dummy Table'!Z:Z,MATCH($L14,'Dummy Table'!$A:$A,0),0)</f>
        <v>3</v>
      </c>
      <c r="CH14" s="21" t="s">
        <v>63</v>
      </c>
      <c r="CI14" s="17" t="s">
        <v>64</v>
      </c>
    </row>
    <row r="15" spans="2:87" s="20" customFormat="1" ht="14.45" customHeight="1" x14ac:dyDescent="0.25">
      <c r="B15" s="38">
        <v>1</v>
      </c>
      <c r="C15" s="121">
        <v>45553</v>
      </c>
      <c r="D15" s="209" t="s">
        <v>26</v>
      </c>
      <c r="E15" s="40">
        <v>1</v>
      </c>
      <c r="F15" s="40">
        <v>0</v>
      </c>
      <c r="G15" s="212" t="s">
        <v>263</v>
      </c>
      <c r="H15" s="41"/>
      <c r="I15" s="41"/>
      <c r="J15" s="215" t="str">
        <f>IFERROR(INDEX(Teams!D$5:D$40,MATCH(D15,Team,0),0),"")</f>
        <v>Parc des Princes</v>
      </c>
      <c r="L15" s="144">
        <v>10</v>
      </c>
      <c r="M15" s="145" t="str">
        <f>INDEX('Dummy Table'!B:B,MATCH($L15,'Dummy Table'!$A:$A,0),0)</f>
        <v>Sporting CP</v>
      </c>
      <c r="N15" s="144">
        <f>INDEX('Dummy Table'!S:S,MATCH($L15,'Dummy Table'!$A:$A,0),0)</f>
        <v>1</v>
      </c>
      <c r="O15" s="144">
        <f>INDEX('Dummy Table'!T:T,MATCH($L15,'Dummy Table'!$A:$A,0),0)</f>
        <v>1</v>
      </c>
      <c r="P15" s="144">
        <f>INDEX('Dummy Table'!U:U,MATCH($L15,'Dummy Table'!$A:$A,0),0)</f>
        <v>0</v>
      </c>
      <c r="Q15" s="144">
        <f>INDEX('Dummy Table'!V:V,MATCH($L15,'Dummy Table'!$A:$A,0),0)</f>
        <v>0</v>
      </c>
      <c r="R15" s="144">
        <f>INDEX('Dummy Table'!W:W,MATCH($L15,'Dummy Table'!$A:$A,0),0)</f>
        <v>2</v>
      </c>
      <c r="S15" s="144">
        <f>INDEX('Dummy Table'!X:X,MATCH($L15,'Dummy Table'!$A:$A,0),0)</f>
        <v>0</v>
      </c>
      <c r="T15" s="144">
        <f>INDEX('Dummy Table'!Y:Y,MATCH($L15,'Dummy Table'!$A:$A,0),0)</f>
        <v>2</v>
      </c>
      <c r="U15" s="144">
        <f>INDEX('Dummy Table'!Z:Z,MATCH($L15,'Dummy Table'!$A:$A,0),0)</f>
        <v>3</v>
      </c>
      <c r="CH15" s="21" t="s">
        <v>65</v>
      </c>
      <c r="CI15" s="17" t="s">
        <v>66</v>
      </c>
    </row>
    <row r="16" spans="2:87" s="20" customFormat="1" ht="14.45" customHeight="1" x14ac:dyDescent="0.25">
      <c r="B16" s="38">
        <v>1</v>
      </c>
      <c r="C16" s="121">
        <v>45553</v>
      </c>
      <c r="D16" s="209" t="s">
        <v>267</v>
      </c>
      <c r="E16" s="40">
        <v>0</v>
      </c>
      <c r="F16" s="40">
        <v>3</v>
      </c>
      <c r="G16" s="212" t="s">
        <v>22</v>
      </c>
      <c r="H16" s="41"/>
      <c r="I16" s="41"/>
      <c r="J16" s="215" t="str">
        <f>IFERROR(INDEX(Teams!D$5:D$40,MATCH(D16,Team,0),0),"")</f>
        <v>Jan Breydel</v>
      </c>
      <c r="L16" s="144">
        <v>11</v>
      </c>
      <c r="M16" s="145" t="str">
        <f>INDEX('Dummy Table'!B:B,MATCH($L16,'Dummy Table'!$A:$A,0),0)</f>
        <v>Benfica</v>
      </c>
      <c r="N16" s="144">
        <f>INDEX('Dummy Table'!S:S,MATCH($L16,'Dummy Table'!$A:$A,0),0)</f>
        <v>1</v>
      </c>
      <c r="O16" s="144">
        <f>INDEX('Dummy Table'!T:T,MATCH($L16,'Dummy Table'!$A:$A,0),0)</f>
        <v>1</v>
      </c>
      <c r="P16" s="144">
        <f>INDEX('Dummy Table'!U:U,MATCH($L16,'Dummy Table'!$A:$A,0),0)</f>
        <v>0</v>
      </c>
      <c r="Q16" s="144">
        <f>INDEX('Dummy Table'!V:V,MATCH($L16,'Dummy Table'!$A:$A,0),0)</f>
        <v>0</v>
      </c>
      <c r="R16" s="144">
        <f>INDEX('Dummy Table'!W:W,MATCH($L16,'Dummy Table'!$A:$A,0),0)</f>
        <v>2</v>
      </c>
      <c r="S16" s="144">
        <f>INDEX('Dummy Table'!X:X,MATCH($L16,'Dummy Table'!$A:$A,0),0)</f>
        <v>1</v>
      </c>
      <c r="T16" s="144">
        <f>INDEX('Dummy Table'!Y:Y,MATCH($L16,'Dummy Table'!$A:$A,0),0)</f>
        <v>1</v>
      </c>
      <c r="U16" s="144">
        <f>INDEX('Dummy Table'!Z:Z,MATCH($L16,'Dummy Table'!$A:$A,0),0)</f>
        <v>3</v>
      </c>
      <c r="CH16" s="21" t="s">
        <v>67</v>
      </c>
      <c r="CI16" s="17" t="s">
        <v>68</v>
      </c>
    </row>
    <row r="17" spans="2:87" s="20" customFormat="1" ht="14.45" customHeight="1" x14ac:dyDescent="0.25">
      <c r="B17" s="38">
        <v>1</v>
      </c>
      <c r="C17" s="121">
        <v>45553</v>
      </c>
      <c r="D17" s="209" t="s">
        <v>184</v>
      </c>
      <c r="E17" s="40">
        <v>5</v>
      </c>
      <c r="F17" s="40">
        <v>1</v>
      </c>
      <c r="G17" s="212" t="s">
        <v>285</v>
      </c>
      <c r="H17" s="41"/>
      <c r="I17" s="41"/>
      <c r="J17" s="215" t="str">
        <f>IFERROR(INDEX(Teams!D$5:D$40,MATCH(D17,Team,0),0),"")</f>
        <v>Celtic Park</v>
      </c>
      <c r="L17" s="144">
        <v>12</v>
      </c>
      <c r="M17" s="145" t="str">
        <f>INDEX('Dummy Table'!B:B,MATCH($L17,'Dummy Table'!$A:$A,0),0)</f>
        <v>Atlético Madrid</v>
      </c>
      <c r="N17" s="144">
        <f>INDEX('Dummy Table'!S:S,MATCH($L17,'Dummy Table'!$A:$A,0),0)</f>
        <v>1</v>
      </c>
      <c r="O17" s="144">
        <f>INDEX('Dummy Table'!T:T,MATCH($L17,'Dummy Table'!$A:$A,0),0)</f>
        <v>1</v>
      </c>
      <c r="P17" s="144">
        <f>INDEX('Dummy Table'!U:U,MATCH($L17,'Dummy Table'!$A:$A,0),0)</f>
        <v>0</v>
      </c>
      <c r="Q17" s="144">
        <f>INDEX('Dummy Table'!V:V,MATCH($L17,'Dummy Table'!$A:$A,0),0)</f>
        <v>0</v>
      </c>
      <c r="R17" s="144">
        <f>INDEX('Dummy Table'!W:W,MATCH($L17,'Dummy Table'!$A:$A,0),0)</f>
        <v>2</v>
      </c>
      <c r="S17" s="144">
        <f>INDEX('Dummy Table'!X:X,MATCH($L17,'Dummy Table'!$A:$A,0),0)</f>
        <v>1</v>
      </c>
      <c r="T17" s="144">
        <f>INDEX('Dummy Table'!Y:Y,MATCH($L17,'Dummy Table'!$A:$A,0),0)</f>
        <v>1</v>
      </c>
      <c r="U17" s="144">
        <f>INDEX('Dummy Table'!Z:Z,MATCH($L17,'Dummy Table'!$A:$A,0),0)</f>
        <v>3</v>
      </c>
      <c r="CH17" s="21" t="s">
        <v>69</v>
      </c>
      <c r="CI17" s="17" t="s">
        <v>70</v>
      </c>
    </row>
    <row r="18" spans="2:87" s="20" customFormat="1" ht="14.45" customHeight="1" x14ac:dyDescent="0.25">
      <c r="B18" s="38">
        <v>1</v>
      </c>
      <c r="C18" s="121">
        <v>45554</v>
      </c>
      <c r="D18" s="209" t="s">
        <v>186</v>
      </c>
      <c r="E18" s="40">
        <v>0</v>
      </c>
      <c r="F18" s="40">
        <v>4</v>
      </c>
      <c r="G18" s="212" t="s">
        <v>257</v>
      </c>
      <c r="H18" s="41"/>
      <c r="I18" s="41"/>
      <c r="J18" s="215" t="str">
        <f>IFERROR(INDEX(Teams!D$5:D$40,MATCH(D18,Team,0),0),"")</f>
        <v>De Kuip</v>
      </c>
      <c r="L18" s="144">
        <v>13</v>
      </c>
      <c r="M18" s="145" t="str">
        <f>INDEX('Dummy Table'!B:B,MATCH($L18,'Dummy Table'!$A:$A,0),0)</f>
        <v>Brest</v>
      </c>
      <c r="N18" s="144">
        <f>INDEX('Dummy Table'!S:S,MATCH($L18,'Dummy Table'!$A:$A,0),0)</f>
        <v>1</v>
      </c>
      <c r="O18" s="144">
        <f>INDEX('Dummy Table'!T:T,MATCH($L18,'Dummy Table'!$A:$A,0),0)</f>
        <v>1</v>
      </c>
      <c r="P18" s="144">
        <f>INDEX('Dummy Table'!U:U,MATCH($L18,'Dummy Table'!$A:$A,0),0)</f>
        <v>0</v>
      </c>
      <c r="Q18" s="144">
        <f>INDEX('Dummy Table'!V:V,MATCH($L18,'Dummy Table'!$A:$A,0),0)</f>
        <v>0</v>
      </c>
      <c r="R18" s="144">
        <f>INDEX('Dummy Table'!W:W,MATCH($L18,'Dummy Table'!$A:$A,0),0)</f>
        <v>2</v>
      </c>
      <c r="S18" s="144">
        <f>INDEX('Dummy Table'!X:X,MATCH($L18,'Dummy Table'!$A:$A,0),0)</f>
        <v>1</v>
      </c>
      <c r="T18" s="144">
        <f>INDEX('Dummy Table'!Y:Y,MATCH($L18,'Dummy Table'!$A:$A,0),0)</f>
        <v>1</v>
      </c>
      <c r="U18" s="144">
        <f>INDEX('Dummy Table'!Z:Z,MATCH($L18,'Dummy Table'!$A:$A,0),0)</f>
        <v>3</v>
      </c>
      <c r="CH18" s="21" t="s">
        <v>71</v>
      </c>
      <c r="CI18" s="17" t="s">
        <v>72</v>
      </c>
    </row>
    <row r="19" spans="2:87" s="20" customFormat="1" ht="14.45" customHeight="1" x14ac:dyDescent="0.25">
      <c r="B19" s="38">
        <v>1</v>
      </c>
      <c r="C19" s="121">
        <v>45554</v>
      </c>
      <c r="D19" s="209" t="s">
        <v>281</v>
      </c>
      <c r="E19" s="40">
        <v>1</v>
      </c>
      <c r="F19" s="40">
        <v>2</v>
      </c>
      <c r="G19" s="212" t="s">
        <v>181</v>
      </c>
      <c r="H19" s="41"/>
      <c r="I19" s="41"/>
      <c r="J19" s="215" t="str">
        <f>IFERROR(INDEX(Teams!D$5:D$40,MATCH(D19,Team,0),0),"")</f>
        <v>Rajko Mitic Stadium</v>
      </c>
      <c r="L19" s="144">
        <v>14</v>
      </c>
      <c r="M19" s="145" t="str">
        <f>INDEX('Dummy Table'!B:B,MATCH($L19,'Dummy Table'!$A:$A,0),0)</f>
        <v>Monaco</v>
      </c>
      <c r="N19" s="144">
        <f>INDEX('Dummy Table'!S:S,MATCH($L19,'Dummy Table'!$A:$A,0),0)</f>
        <v>1</v>
      </c>
      <c r="O19" s="144">
        <f>INDEX('Dummy Table'!T:T,MATCH($L19,'Dummy Table'!$A:$A,0),0)</f>
        <v>1</v>
      </c>
      <c r="P19" s="144">
        <f>INDEX('Dummy Table'!U:U,MATCH($L19,'Dummy Table'!$A:$A,0),0)</f>
        <v>0</v>
      </c>
      <c r="Q19" s="144">
        <f>INDEX('Dummy Table'!V:V,MATCH($L19,'Dummy Table'!$A:$A,0),0)</f>
        <v>0</v>
      </c>
      <c r="R19" s="144">
        <f>INDEX('Dummy Table'!W:W,MATCH($L19,'Dummy Table'!$A:$A,0),0)</f>
        <v>2</v>
      </c>
      <c r="S19" s="144">
        <f>INDEX('Dummy Table'!X:X,MATCH($L19,'Dummy Table'!$A:$A,0),0)</f>
        <v>1</v>
      </c>
      <c r="T19" s="144">
        <f>INDEX('Dummy Table'!Y:Y,MATCH($L19,'Dummy Table'!$A:$A,0),0)</f>
        <v>1</v>
      </c>
      <c r="U19" s="144">
        <f>INDEX('Dummy Table'!Z:Z,MATCH($L19,'Dummy Table'!$A:$A,0),0)</f>
        <v>3</v>
      </c>
      <c r="CH19" s="21" t="s">
        <v>73</v>
      </c>
      <c r="CI19" s="17" t="s">
        <v>74</v>
      </c>
    </row>
    <row r="20" spans="2:87" s="20" customFormat="1" ht="14.45" customHeight="1" x14ac:dyDescent="0.25">
      <c r="B20" s="38">
        <v>1</v>
      </c>
      <c r="C20" s="121">
        <v>45554</v>
      </c>
      <c r="D20" s="209" t="s">
        <v>258</v>
      </c>
      <c r="E20" s="40">
        <v>0</v>
      </c>
      <c r="F20" s="40">
        <v>0</v>
      </c>
      <c r="G20" s="212" t="s">
        <v>188</v>
      </c>
      <c r="H20" s="41"/>
      <c r="I20" s="41"/>
      <c r="J20" s="215" t="str">
        <f>IFERROR(INDEX(Teams!D$5:D$40,MATCH(D20,Team,0),0),"")</f>
        <v>Gewiss</v>
      </c>
      <c r="L20" s="144">
        <v>15</v>
      </c>
      <c r="M20" s="145" t="str">
        <f>INDEX('Dummy Table'!B:B,MATCH($L20,'Dummy Table'!$A:$A,0),0)</f>
        <v>Paris Saint-Germain</v>
      </c>
      <c r="N20" s="144">
        <f>INDEX('Dummy Table'!S:S,MATCH($L20,'Dummy Table'!$A:$A,0),0)</f>
        <v>1</v>
      </c>
      <c r="O20" s="144">
        <f>INDEX('Dummy Table'!T:T,MATCH($L20,'Dummy Table'!$A:$A,0),0)</f>
        <v>1</v>
      </c>
      <c r="P20" s="144">
        <f>INDEX('Dummy Table'!U:U,MATCH($L20,'Dummy Table'!$A:$A,0),0)</f>
        <v>0</v>
      </c>
      <c r="Q20" s="144">
        <f>INDEX('Dummy Table'!V:V,MATCH($L20,'Dummy Table'!$A:$A,0),0)</f>
        <v>0</v>
      </c>
      <c r="R20" s="144">
        <f>INDEX('Dummy Table'!W:W,MATCH($L20,'Dummy Table'!$A:$A,0),0)</f>
        <v>1</v>
      </c>
      <c r="S20" s="144">
        <f>INDEX('Dummy Table'!X:X,MATCH($L20,'Dummy Table'!$A:$A,0),0)</f>
        <v>0</v>
      </c>
      <c r="T20" s="144">
        <f>INDEX('Dummy Table'!Y:Y,MATCH($L20,'Dummy Table'!$A:$A,0),0)</f>
        <v>1</v>
      </c>
      <c r="U20" s="144">
        <f>INDEX('Dummy Table'!Z:Z,MATCH($L20,'Dummy Table'!$A:$A,0),0)</f>
        <v>3</v>
      </c>
      <c r="CH20" s="21" t="s">
        <v>75</v>
      </c>
      <c r="CI20" s="17" t="s">
        <v>76</v>
      </c>
    </row>
    <row r="21" spans="2:87" s="20" customFormat="1" ht="14.45" customHeight="1" x14ac:dyDescent="0.25">
      <c r="B21" s="38">
        <v>1</v>
      </c>
      <c r="C21" s="121">
        <v>45554</v>
      </c>
      <c r="D21" s="209" t="s">
        <v>191</v>
      </c>
      <c r="E21" s="40">
        <v>2</v>
      </c>
      <c r="F21" s="40">
        <v>1</v>
      </c>
      <c r="G21" s="212" t="s">
        <v>28</v>
      </c>
      <c r="H21" s="41"/>
      <c r="I21" s="41"/>
      <c r="J21" s="215" t="str">
        <f>IFERROR(INDEX(Teams!D$5:D$40,MATCH(D21,Team,0),0),"")</f>
        <v>Vicente Calderon</v>
      </c>
      <c r="L21" s="144">
        <v>16</v>
      </c>
      <c r="M21" s="145" t="str">
        <f>INDEX('Dummy Table'!B:B,MATCH($L21,'Dummy Table'!$A:$A,0),0)</f>
        <v>Bologna</v>
      </c>
      <c r="N21" s="144">
        <f>INDEX('Dummy Table'!S:S,MATCH($L21,'Dummy Table'!$A:$A,0),0)</f>
        <v>1</v>
      </c>
      <c r="O21" s="144">
        <f>INDEX('Dummy Table'!T:T,MATCH($L21,'Dummy Table'!$A:$A,0),0)</f>
        <v>0</v>
      </c>
      <c r="P21" s="144">
        <f>INDEX('Dummy Table'!U:U,MATCH($L21,'Dummy Table'!$A:$A,0),0)</f>
        <v>1</v>
      </c>
      <c r="Q21" s="144">
        <f>INDEX('Dummy Table'!V:V,MATCH($L21,'Dummy Table'!$A:$A,0),0)</f>
        <v>0</v>
      </c>
      <c r="R21" s="144">
        <f>INDEX('Dummy Table'!W:W,MATCH($L21,'Dummy Table'!$A:$A,0),0)</f>
        <v>0</v>
      </c>
      <c r="S21" s="144">
        <f>INDEX('Dummy Table'!X:X,MATCH($L21,'Dummy Table'!$A:$A,0),0)</f>
        <v>0</v>
      </c>
      <c r="T21" s="144">
        <f>INDEX('Dummy Table'!Y:Y,MATCH($L21,'Dummy Table'!$A:$A,0),0)</f>
        <v>0</v>
      </c>
      <c r="U21" s="144">
        <f>INDEX('Dummy Table'!Z:Z,MATCH($L21,'Dummy Table'!$A:$A,0),0)</f>
        <v>1</v>
      </c>
      <c r="CH21" s="21" t="s">
        <v>77</v>
      </c>
      <c r="CI21" s="17" t="s">
        <v>78</v>
      </c>
    </row>
    <row r="22" spans="2:87" s="20" customFormat="1" ht="14.45" customHeight="1" x14ac:dyDescent="0.25">
      <c r="B22" s="38">
        <v>1</v>
      </c>
      <c r="C22" s="121">
        <v>45554</v>
      </c>
      <c r="D22" s="209" t="s">
        <v>260</v>
      </c>
      <c r="E22" s="40">
        <v>2</v>
      </c>
      <c r="F22" s="40">
        <v>1</v>
      </c>
      <c r="G22" s="212" t="s">
        <v>24</v>
      </c>
      <c r="H22" s="41"/>
      <c r="I22" s="41"/>
      <c r="J22" s="215" t="str">
        <f>IFERROR(INDEX(Teams!D$5:D$40,MATCH(D22,Team,0),0),"")</f>
        <v>Louis II</v>
      </c>
      <c r="L22" s="144">
        <v>17</v>
      </c>
      <c r="M22" s="145" t="str">
        <f>INDEX('Dummy Table'!B:B,MATCH($L22,'Dummy Table'!$A:$A,0),0)</f>
        <v>Manchester City</v>
      </c>
      <c r="N22" s="144">
        <f>INDEX('Dummy Table'!S:S,MATCH($L22,'Dummy Table'!$A:$A,0),0)</f>
        <v>1</v>
      </c>
      <c r="O22" s="144">
        <f>INDEX('Dummy Table'!T:T,MATCH($L22,'Dummy Table'!$A:$A,0),0)</f>
        <v>0</v>
      </c>
      <c r="P22" s="144">
        <f>INDEX('Dummy Table'!U:U,MATCH($L22,'Dummy Table'!$A:$A,0),0)</f>
        <v>1</v>
      </c>
      <c r="Q22" s="144">
        <f>INDEX('Dummy Table'!V:V,MATCH($L22,'Dummy Table'!$A:$A,0),0)</f>
        <v>0</v>
      </c>
      <c r="R22" s="144">
        <f>INDEX('Dummy Table'!W:W,MATCH($L22,'Dummy Table'!$A:$A,0),0)</f>
        <v>0</v>
      </c>
      <c r="S22" s="144">
        <f>INDEX('Dummy Table'!X:X,MATCH($L22,'Dummy Table'!$A:$A,0),0)</f>
        <v>0</v>
      </c>
      <c r="T22" s="144">
        <f>INDEX('Dummy Table'!Y:Y,MATCH($L22,'Dummy Table'!$A:$A,0),0)</f>
        <v>0</v>
      </c>
      <c r="U22" s="144">
        <f>INDEX('Dummy Table'!Z:Z,MATCH($L22,'Dummy Table'!$A:$A,0),0)</f>
        <v>1</v>
      </c>
      <c r="CH22" s="21" t="s">
        <v>79</v>
      </c>
      <c r="CI22" s="17" t="s">
        <v>80</v>
      </c>
    </row>
    <row r="23" spans="2:87" s="20" customFormat="1" ht="14.45" customHeight="1" x14ac:dyDescent="0.25">
      <c r="B23" s="124">
        <v>1</v>
      </c>
      <c r="C23" s="125">
        <v>45554</v>
      </c>
      <c r="D23" s="210" t="s">
        <v>256</v>
      </c>
      <c r="E23" s="126">
        <v>2</v>
      </c>
      <c r="F23" s="126">
        <v>1</v>
      </c>
      <c r="G23" s="213" t="s">
        <v>265</v>
      </c>
      <c r="H23" s="127"/>
      <c r="I23" s="127"/>
      <c r="J23" s="216" t="str">
        <f>IFERROR(INDEX(Teams!D$5:D$40,MATCH(D23,Team,0),0),"")</f>
        <v>Francis-Le Blé</v>
      </c>
      <c r="L23" s="144">
        <v>18</v>
      </c>
      <c r="M23" s="145" t="str">
        <f>INDEX('Dummy Table'!B:B,MATCH($L23,'Dummy Table'!$A:$A,0),0)</f>
        <v>Shakhtar Donetsk</v>
      </c>
      <c r="N23" s="144">
        <f>INDEX('Dummy Table'!S:S,MATCH($L23,'Dummy Table'!$A:$A,0),0)</f>
        <v>1</v>
      </c>
      <c r="O23" s="144">
        <f>INDEX('Dummy Table'!T:T,MATCH($L23,'Dummy Table'!$A:$A,0),0)</f>
        <v>0</v>
      </c>
      <c r="P23" s="144">
        <f>INDEX('Dummy Table'!U:U,MATCH($L23,'Dummy Table'!$A:$A,0),0)</f>
        <v>1</v>
      </c>
      <c r="Q23" s="144">
        <f>INDEX('Dummy Table'!V:V,MATCH($L23,'Dummy Table'!$A:$A,0),0)</f>
        <v>0</v>
      </c>
      <c r="R23" s="144">
        <f>INDEX('Dummy Table'!W:W,MATCH($L23,'Dummy Table'!$A:$A,0),0)</f>
        <v>0</v>
      </c>
      <c r="S23" s="144">
        <f>INDEX('Dummy Table'!X:X,MATCH($L23,'Dummy Table'!$A:$A,0),0)</f>
        <v>0</v>
      </c>
      <c r="T23" s="144">
        <f>INDEX('Dummy Table'!Y:Y,MATCH($L23,'Dummy Table'!$A:$A,0),0)</f>
        <v>0</v>
      </c>
      <c r="U23" s="144">
        <f>INDEX('Dummy Table'!Z:Z,MATCH($L23,'Dummy Table'!$A:$A,0),0)</f>
        <v>1</v>
      </c>
      <c r="CH23" s="21" t="s">
        <v>81</v>
      </c>
      <c r="CI23" s="17" t="s">
        <v>82</v>
      </c>
    </row>
    <row r="24" spans="2:87" s="20" customFormat="1" ht="14.45" customHeight="1" x14ac:dyDescent="0.25">
      <c r="B24" s="120">
        <f t="shared" ref="B24:B55" si="0">B6+1</f>
        <v>2</v>
      </c>
      <c r="C24" s="121">
        <v>45566</v>
      </c>
      <c r="D24" s="208" t="s">
        <v>284</v>
      </c>
      <c r="E24" s="122"/>
      <c r="F24" s="122"/>
      <c r="G24" s="211" t="s">
        <v>256</v>
      </c>
      <c r="H24" s="123"/>
      <c r="I24" s="123"/>
      <c r="J24" s="214" t="str">
        <f>IFERROR(INDEX(Teams!D$5:D$40,MATCH(D24,Team,0),0),"")</f>
        <v>Red Bull Arena</v>
      </c>
      <c r="L24" s="144">
        <v>19</v>
      </c>
      <c r="M24" s="145" t="str">
        <f>INDEX('Dummy Table'!B:B,MATCH($L24,'Dummy Table'!$A:$A,0),0)</f>
        <v>Arsenal</v>
      </c>
      <c r="N24" s="144">
        <f>INDEX('Dummy Table'!S:S,MATCH($L24,'Dummy Table'!$A:$A,0),0)</f>
        <v>1</v>
      </c>
      <c r="O24" s="144">
        <f>INDEX('Dummy Table'!T:T,MATCH($L24,'Dummy Table'!$A:$A,0),0)</f>
        <v>0</v>
      </c>
      <c r="P24" s="144">
        <f>INDEX('Dummy Table'!U:U,MATCH($L24,'Dummy Table'!$A:$A,0),0)</f>
        <v>1</v>
      </c>
      <c r="Q24" s="144">
        <f>INDEX('Dummy Table'!V:V,MATCH($L24,'Dummy Table'!$A:$A,0),0)</f>
        <v>0</v>
      </c>
      <c r="R24" s="144">
        <f>INDEX('Dummy Table'!W:W,MATCH($L24,'Dummy Table'!$A:$A,0),0)</f>
        <v>0</v>
      </c>
      <c r="S24" s="144">
        <f>INDEX('Dummy Table'!X:X,MATCH($L24,'Dummy Table'!$A:$A,0),0)</f>
        <v>0</v>
      </c>
      <c r="T24" s="144">
        <f>INDEX('Dummy Table'!Y:Y,MATCH($L24,'Dummy Table'!$A:$A,0),0)</f>
        <v>0</v>
      </c>
      <c r="U24" s="144">
        <f>INDEX('Dummy Table'!Z:Z,MATCH($L24,'Dummy Table'!$A:$A,0),0)</f>
        <v>1</v>
      </c>
      <c r="CH24" s="21" t="s">
        <v>83</v>
      </c>
      <c r="CI24" s="17" t="s">
        <v>84</v>
      </c>
    </row>
    <row r="25" spans="2:87" s="20" customFormat="1" ht="14.45" customHeight="1" x14ac:dyDescent="0.25">
      <c r="B25" s="38">
        <f t="shared" si="0"/>
        <v>2</v>
      </c>
      <c r="C25" s="39">
        <v>45566</v>
      </c>
      <c r="D25" s="209" t="s">
        <v>264</v>
      </c>
      <c r="E25" s="40"/>
      <c r="F25" s="40"/>
      <c r="G25" s="212" t="s">
        <v>286</v>
      </c>
      <c r="H25" s="41"/>
      <c r="I25" s="41"/>
      <c r="J25" s="215" t="str">
        <f>IFERROR(INDEX(Teams!D$5:D$40,MATCH(D25,Team,0),0),"")</f>
        <v>MHP Arena</v>
      </c>
      <c r="L25" s="144">
        <v>20</v>
      </c>
      <c r="M25" s="145" t="str">
        <f>INDEX('Dummy Table'!B:B,MATCH($L25,'Dummy Table'!$A:$A,0),0)</f>
        <v>Inter</v>
      </c>
      <c r="N25" s="144">
        <f>INDEX('Dummy Table'!S:S,MATCH($L25,'Dummy Table'!$A:$A,0),0)</f>
        <v>1</v>
      </c>
      <c r="O25" s="144">
        <f>INDEX('Dummy Table'!T:T,MATCH($L25,'Dummy Table'!$A:$A,0),0)</f>
        <v>0</v>
      </c>
      <c r="P25" s="144">
        <f>INDEX('Dummy Table'!U:U,MATCH($L25,'Dummy Table'!$A:$A,0),0)</f>
        <v>1</v>
      </c>
      <c r="Q25" s="144">
        <f>INDEX('Dummy Table'!V:V,MATCH($L25,'Dummy Table'!$A:$A,0),0)</f>
        <v>0</v>
      </c>
      <c r="R25" s="144">
        <f>INDEX('Dummy Table'!W:W,MATCH($L25,'Dummy Table'!$A:$A,0),0)</f>
        <v>0</v>
      </c>
      <c r="S25" s="144">
        <f>INDEX('Dummy Table'!X:X,MATCH($L25,'Dummy Table'!$A:$A,0),0)</f>
        <v>0</v>
      </c>
      <c r="T25" s="144">
        <f>INDEX('Dummy Table'!Y:Y,MATCH($L25,'Dummy Table'!$A:$A,0),0)</f>
        <v>0</v>
      </c>
      <c r="U25" s="144">
        <f>INDEX('Dummy Table'!Z:Z,MATCH($L25,'Dummy Table'!$A:$A,0),0)</f>
        <v>1</v>
      </c>
      <c r="CH25" s="21" t="s">
        <v>85</v>
      </c>
      <c r="CI25" s="17" t="s">
        <v>86</v>
      </c>
    </row>
    <row r="26" spans="2:87" s="20" customFormat="1" ht="14.45" customHeight="1" x14ac:dyDescent="0.25">
      <c r="B26" s="38">
        <f t="shared" si="0"/>
        <v>2</v>
      </c>
      <c r="C26" s="39">
        <v>45566</v>
      </c>
      <c r="D26" s="209" t="s">
        <v>22</v>
      </c>
      <c r="E26" s="40"/>
      <c r="F26" s="40"/>
      <c r="G26" s="212" t="s">
        <v>184</v>
      </c>
      <c r="H26" s="41"/>
      <c r="I26" s="41"/>
      <c r="J26" s="215" t="str">
        <f>IFERROR(INDEX(Teams!D$5:D$40,MATCH(D26,Team,0),0),"")</f>
        <v>Signal Iduna Park</v>
      </c>
      <c r="L26" s="144">
        <v>21</v>
      </c>
      <c r="M26" s="145" t="str">
        <f>INDEX('Dummy Table'!B:B,MATCH($L26,'Dummy Table'!$A:$A,0),0)</f>
        <v>Atalanta</v>
      </c>
      <c r="N26" s="144">
        <f>INDEX('Dummy Table'!S:S,MATCH($L26,'Dummy Table'!$A:$A,0),0)</f>
        <v>1</v>
      </c>
      <c r="O26" s="144">
        <f>INDEX('Dummy Table'!T:T,MATCH($L26,'Dummy Table'!$A:$A,0),0)</f>
        <v>0</v>
      </c>
      <c r="P26" s="144">
        <f>INDEX('Dummy Table'!U:U,MATCH($L26,'Dummy Table'!$A:$A,0),0)</f>
        <v>1</v>
      </c>
      <c r="Q26" s="144">
        <f>INDEX('Dummy Table'!V:V,MATCH($L26,'Dummy Table'!$A:$A,0),0)</f>
        <v>0</v>
      </c>
      <c r="R26" s="144">
        <f>INDEX('Dummy Table'!W:W,MATCH($L26,'Dummy Table'!$A:$A,0),0)</f>
        <v>0</v>
      </c>
      <c r="S26" s="144">
        <f>INDEX('Dummy Table'!X:X,MATCH($L26,'Dummy Table'!$A:$A,0),0)</f>
        <v>0</v>
      </c>
      <c r="T26" s="144">
        <f>INDEX('Dummy Table'!Y:Y,MATCH($L26,'Dummy Table'!$A:$A,0),0)</f>
        <v>0</v>
      </c>
      <c r="U26" s="144">
        <f>INDEX('Dummy Table'!Z:Z,MATCH($L26,'Dummy Table'!$A:$A,0),0)</f>
        <v>1</v>
      </c>
      <c r="CH26" s="21" t="s">
        <v>87</v>
      </c>
      <c r="CI26" s="17" t="s">
        <v>88</v>
      </c>
    </row>
    <row r="27" spans="2:87" s="20" customFormat="1" ht="14.45" customHeight="1" x14ac:dyDescent="0.25">
      <c r="B27" s="38">
        <f t="shared" si="0"/>
        <v>2</v>
      </c>
      <c r="C27" s="39">
        <v>45566</v>
      </c>
      <c r="D27" s="209" t="s">
        <v>24</v>
      </c>
      <c r="E27" s="40"/>
      <c r="F27" s="40"/>
      <c r="G27" s="212" t="s">
        <v>287</v>
      </c>
      <c r="H27" s="41"/>
      <c r="I27" s="41"/>
      <c r="J27" s="215" t="str">
        <f>IFERROR(INDEX(Teams!D$5:D$40,MATCH(D27,Team,0),0),"")</f>
        <v>Nou Camp</v>
      </c>
      <c r="L27" s="144">
        <v>22</v>
      </c>
      <c r="M27" s="145" t="str">
        <f>INDEX('Dummy Table'!B:B,MATCH($L27,'Dummy Table'!$A:$A,0),0)</f>
        <v>RB Leipzig</v>
      </c>
      <c r="N27" s="144">
        <f>INDEX('Dummy Table'!S:S,MATCH($L27,'Dummy Table'!$A:$A,0),0)</f>
        <v>1</v>
      </c>
      <c r="O27" s="144">
        <f>INDEX('Dummy Table'!T:T,MATCH($L27,'Dummy Table'!$A:$A,0),0)</f>
        <v>0</v>
      </c>
      <c r="P27" s="144">
        <f>INDEX('Dummy Table'!U:U,MATCH($L27,'Dummy Table'!$A:$A,0),0)</f>
        <v>0</v>
      </c>
      <c r="Q27" s="144">
        <f>INDEX('Dummy Table'!V:V,MATCH($L27,'Dummy Table'!$A:$A,0),0)</f>
        <v>1</v>
      </c>
      <c r="R27" s="144">
        <f>INDEX('Dummy Table'!W:W,MATCH($L27,'Dummy Table'!$A:$A,0),0)</f>
        <v>1</v>
      </c>
      <c r="S27" s="144">
        <f>INDEX('Dummy Table'!X:X,MATCH($L27,'Dummy Table'!$A:$A,0),0)</f>
        <v>2</v>
      </c>
      <c r="T27" s="144">
        <f>INDEX('Dummy Table'!Y:Y,MATCH($L27,'Dummy Table'!$A:$A,0),0)</f>
        <v>-1</v>
      </c>
      <c r="U27" s="144">
        <f>INDEX('Dummy Table'!Z:Z,MATCH($L27,'Dummy Table'!$A:$A,0),0)</f>
        <v>0</v>
      </c>
      <c r="CH27" s="21" t="s">
        <v>89</v>
      </c>
      <c r="CI27" s="17" t="s">
        <v>90</v>
      </c>
    </row>
    <row r="28" spans="2:87" s="20" customFormat="1" ht="14.45" customHeight="1" x14ac:dyDescent="0.25">
      <c r="B28" s="38">
        <f t="shared" si="0"/>
        <v>2</v>
      </c>
      <c r="C28" s="39">
        <v>45566</v>
      </c>
      <c r="D28" s="209" t="s">
        <v>190</v>
      </c>
      <c r="E28" s="40"/>
      <c r="F28" s="40"/>
      <c r="G28" s="212" t="s">
        <v>281</v>
      </c>
      <c r="H28" s="41"/>
      <c r="I28" s="41"/>
      <c r="J28" s="215" t="str">
        <f>IFERROR(INDEX(Teams!D$5:D$40,MATCH(D28,Team,0),0),"")</f>
        <v>San Siro</v>
      </c>
      <c r="L28" s="144">
        <v>23</v>
      </c>
      <c r="M28" s="145" t="str">
        <f>INDEX('Dummy Table'!B:B,MATCH($L28,'Dummy Table'!$A:$A,0),0)</f>
        <v>Barcelona</v>
      </c>
      <c r="N28" s="144">
        <f>INDEX('Dummy Table'!S:S,MATCH($L28,'Dummy Table'!$A:$A,0),0)</f>
        <v>1</v>
      </c>
      <c r="O28" s="144">
        <f>INDEX('Dummy Table'!T:T,MATCH($L28,'Dummy Table'!$A:$A,0),0)</f>
        <v>0</v>
      </c>
      <c r="P28" s="144">
        <f>INDEX('Dummy Table'!U:U,MATCH($L28,'Dummy Table'!$A:$A,0),0)</f>
        <v>0</v>
      </c>
      <c r="Q28" s="144">
        <f>INDEX('Dummy Table'!V:V,MATCH($L28,'Dummy Table'!$A:$A,0),0)</f>
        <v>1</v>
      </c>
      <c r="R28" s="144">
        <f>INDEX('Dummy Table'!W:W,MATCH($L28,'Dummy Table'!$A:$A,0),0)</f>
        <v>1</v>
      </c>
      <c r="S28" s="144">
        <f>INDEX('Dummy Table'!X:X,MATCH($L28,'Dummy Table'!$A:$A,0),0)</f>
        <v>2</v>
      </c>
      <c r="T28" s="144">
        <f>INDEX('Dummy Table'!Y:Y,MATCH($L28,'Dummy Table'!$A:$A,0),0)</f>
        <v>-1</v>
      </c>
      <c r="U28" s="144">
        <f>INDEX('Dummy Table'!Z:Z,MATCH($L28,'Dummy Table'!$A:$A,0),0)</f>
        <v>0</v>
      </c>
      <c r="CH28" s="21" t="s">
        <v>91</v>
      </c>
      <c r="CI28" s="17" t="s">
        <v>92</v>
      </c>
    </row>
    <row r="29" spans="2:87" s="20" customFormat="1" ht="14.45" customHeight="1" x14ac:dyDescent="0.25">
      <c r="B29" s="38">
        <f t="shared" si="0"/>
        <v>2</v>
      </c>
      <c r="C29" s="39">
        <v>45566</v>
      </c>
      <c r="D29" s="209" t="s">
        <v>257</v>
      </c>
      <c r="E29" s="40"/>
      <c r="F29" s="40"/>
      <c r="G29" s="212" t="s">
        <v>180</v>
      </c>
      <c r="H29" s="41"/>
      <c r="I29" s="41"/>
      <c r="J29" s="215" t="str">
        <f>IFERROR(INDEX(Teams!D$5:D$40,MATCH(D29,Team,0),0),"")</f>
        <v>Bay Arena</v>
      </c>
      <c r="L29" s="146">
        <v>24</v>
      </c>
      <c r="M29" s="147" t="str">
        <f>INDEX('Dummy Table'!B:B,MATCH($L29,'Dummy Table'!$A:$A,0),0)</f>
        <v>Sturm Graz</v>
      </c>
      <c r="N29" s="146">
        <f>INDEX('Dummy Table'!S:S,MATCH($L29,'Dummy Table'!$A:$A,0),0)</f>
        <v>1</v>
      </c>
      <c r="O29" s="146">
        <f>INDEX('Dummy Table'!T:T,MATCH($L29,'Dummy Table'!$A:$A,0),0)</f>
        <v>0</v>
      </c>
      <c r="P29" s="146">
        <f>INDEX('Dummy Table'!U:U,MATCH($L29,'Dummy Table'!$A:$A,0),0)</f>
        <v>0</v>
      </c>
      <c r="Q29" s="146">
        <f>INDEX('Dummy Table'!V:V,MATCH($L29,'Dummy Table'!$A:$A,0),0)</f>
        <v>1</v>
      </c>
      <c r="R29" s="146">
        <f>INDEX('Dummy Table'!W:W,MATCH($L29,'Dummy Table'!$A:$A,0),0)</f>
        <v>1</v>
      </c>
      <c r="S29" s="146">
        <f>INDEX('Dummy Table'!X:X,MATCH($L29,'Dummy Table'!$A:$A,0),0)</f>
        <v>2</v>
      </c>
      <c r="T29" s="146">
        <f>INDEX('Dummy Table'!Y:Y,MATCH($L29,'Dummy Table'!$A:$A,0),0)</f>
        <v>-1</v>
      </c>
      <c r="U29" s="146">
        <f>INDEX('Dummy Table'!Z:Z,MATCH($L29,'Dummy Table'!$A:$A,0),0)</f>
        <v>0</v>
      </c>
      <c r="CH29" s="21" t="s">
        <v>93</v>
      </c>
      <c r="CI29" s="17" t="s">
        <v>94</v>
      </c>
    </row>
    <row r="30" spans="2:87" s="20" customFormat="1" ht="14.45" customHeight="1" x14ac:dyDescent="0.25">
      <c r="B30" s="38">
        <f t="shared" si="0"/>
        <v>2</v>
      </c>
      <c r="C30" s="39">
        <v>45566</v>
      </c>
      <c r="D30" s="209" t="s">
        <v>188</v>
      </c>
      <c r="E30" s="40"/>
      <c r="F30" s="40"/>
      <c r="G30" s="212" t="s">
        <v>26</v>
      </c>
      <c r="H30" s="41"/>
      <c r="I30" s="41"/>
      <c r="J30" s="215" t="str">
        <f>IFERROR(INDEX(Teams!D$5:D$40,MATCH(D30,Team,0),0),"")</f>
        <v>Emirates</v>
      </c>
      <c r="L30" s="136">
        <v>25</v>
      </c>
      <c r="M30" s="137" t="str">
        <f>INDEX('Dummy Table'!B:B,MATCH($L30,'Dummy Table'!$A:$A,0),0)</f>
        <v>Crvena Zvezda</v>
      </c>
      <c r="N30" s="136">
        <f>INDEX('Dummy Table'!S:S,MATCH($L30,'Dummy Table'!$A:$A,0),0)</f>
        <v>1</v>
      </c>
      <c r="O30" s="136">
        <f>INDEX('Dummy Table'!T:T,MATCH($L30,'Dummy Table'!$A:$A,0),0)</f>
        <v>0</v>
      </c>
      <c r="P30" s="136">
        <f>INDEX('Dummy Table'!U:U,MATCH($L30,'Dummy Table'!$A:$A,0),0)</f>
        <v>0</v>
      </c>
      <c r="Q30" s="136">
        <f>INDEX('Dummy Table'!V:V,MATCH($L30,'Dummy Table'!$A:$A,0),0)</f>
        <v>1</v>
      </c>
      <c r="R30" s="136">
        <f>INDEX('Dummy Table'!W:W,MATCH($L30,'Dummy Table'!$A:$A,0),0)</f>
        <v>1</v>
      </c>
      <c r="S30" s="136">
        <f>INDEX('Dummy Table'!X:X,MATCH($L30,'Dummy Table'!$A:$A,0),0)</f>
        <v>2</v>
      </c>
      <c r="T30" s="136">
        <f>INDEX('Dummy Table'!Y:Y,MATCH($L30,'Dummy Table'!$A:$A,0),0)</f>
        <v>-1</v>
      </c>
      <c r="U30" s="136">
        <f>INDEX('Dummy Table'!Z:Z,MATCH($L30,'Dummy Table'!$A:$A,0),0)</f>
        <v>0</v>
      </c>
      <c r="CH30" s="21" t="s">
        <v>95</v>
      </c>
      <c r="CI30" s="17" t="s">
        <v>96</v>
      </c>
    </row>
    <row r="31" spans="2:87" s="20" customFormat="1" ht="14.45" customHeight="1" x14ac:dyDescent="0.25">
      <c r="B31" s="38">
        <f t="shared" si="0"/>
        <v>2</v>
      </c>
      <c r="C31" s="39">
        <v>45566</v>
      </c>
      <c r="D31" s="209" t="s">
        <v>189</v>
      </c>
      <c r="E31" s="40"/>
      <c r="F31" s="40"/>
      <c r="G31" s="212" t="s">
        <v>266</v>
      </c>
      <c r="H31" s="41"/>
      <c r="I31" s="41"/>
      <c r="J31" s="215" t="str">
        <f>IFERROR(INDEX(Teams!D$5:D$40,MATCH(D31,Team,0),0),"")</f>
        <v>Philips Stadion</v>
      </c>
      <c r="L31" s="136">
        <v>26</v>
      </c>
      <c r="M31" s="137" t="str">
        <f>INDEX('Dummy Table'!B:B,MATCH($L31,'Dummy Table'!$A:$A,0),0)</f>
        <v>Girona</v>
      </c>
      <c r="N31" s="136">
        <f>INDEX('Dummy Table'!S:S,MATCH($L31,'Dummy Table'!$A:$A,0),0)</f>
        <v>1</v>
      </c>
      <c r="O31" s="136">
        <f>INDEX('Dummy Table'!T:T,MATCH($L31,'Dummy Table'!$A:$A,0),0)</f>
        <v>0</v>
      </c>
      <c r="P31" s="136">
        <f>INDEX('Dummy Table'!U:U,MATCH($L31,'Dummy Table'!$A:$A,0),0)</f>
        <v>0</v>
      </c>
      <c r="Q31" s="136">
        <f>INDEX('Dummy Table'!V:V,MATCH($L31,'Dummy Table'!$A:$A,0),0)</f>
        <v>1</v>
      </c>
      <c r="R31" s="136">
        <f>INDEX('Dummy Table'!W:W,MATCH($L31,'Dummy Table'!$A:$A,0),0)</f>
        <v>0</v>
      </c>
      <c r="S31" s="136">
        <f>INDEX('Dummy Table'!X:X,MATCH($L31,'Dummy Table'!$A:$A,0),0)</f>
        <v>1</v>
      </c>
      <c r="T31" s="136">
        <f>INDEX('Dummy Table'!Y:Y,MATCH($L31,'Dummy Table'!$A:$A,0),0)</f>
        <v>-1</v>
      </c>
      <c r="U31" s="136">
        <f>INDEX('Dummy Table'!Z:Z,MATCH($L31,'Dummy Table'!$A:$A,0),0)</f>
        <v>0</v>
      </c>
      <c r="CH31" s="21"/>
      <c r="CI31" s="17" t="s">
        <v>97</v>
      </c>
    </row>
    <row r="32" spans="2:87" s="20" customFormat="1" ht="14.45" customHeight="1" x14ac:dyDescent="0.25">
      <c r="B32" s="38">
        <f t="shared" si="0"/>
        <v>2</v>
      </c>
      <c r="C32" s="39">
        <v>45566</v>
      </c>
      <c r="D32" s="209" t="s">
        <v>285</v>
      </c>
      <c r="E32" s="40"/>
      <c r="F32" s="40"/>
      <c r="G32" s="212" t="s">
        <v>16</v>
      </c>
      <c r="H32" s="41"/>
      <c r="I32" s="41"/>
      <c r="J32" s="215" t="str">
        <f>IFERROR(INDEX(Teams!D$5:D$40,MATCH(D32,Team,0),0),"")</f>
        <v>Tehelné pole</v>
      </c>
      <c r="L32" s="136">
        <v>27</v>
      </c>
      <c r="M32" s="137" t="str">
        <f>INDEX('Dummy Table'!B:B,MATCH($L32,'Dummy Table'!$A:$A,0),0)</f>
        <v>PSV Eindhoven</v>
      </c>
      <c r="N32" s="136">
        <f>INDEX('Dummy Table'!S:S,MATCH($L32,'Dummy Table'!$A:$A,0),0)</f>
        <v>1</v>
      </c>
      <c r="O32" s="136">
        <f>INDEX('Dummy Table'!T:T,MATCH($L32,'Dummy Table'!$A:$A,0),0)</f>
        <v>0</v>
      </c>
      <c r="P32" s="136">
        <f>INDEX('Dummy Table'!U:U,MATCH($L32,'Dummy Table'!$A:$A,0),0)</f>
        <v>0</v>
      </c>
      <c r="Q32" s="136">
        <f>INDEX('Dummy Table'!V:V,MATCH($L32,'Dummy Table'!$A:$A,0),0)</f>
        <v>1</v>
      </c>
      <c r="R32" s="136">
        <f>INDEX('Dummy Table'!W:W,MATCH($L32,'Dummy Table'!$A:$A,0),0)</f>
        <v>1</v>
      </c>
      <c r="S32" s="136">
        <f>INDEX('Dummy Table'!X:X,MATCH($L32,'Dummy Table'!$A:$A,0),0)</f>
        <v>3</v>
      </c>
      <c r="T32" s="136">
        <f>INDEX('Dummy Table'!Y:Y,MATCH($L32,'Dummy Table'!$A:$A,0),0)</f>
        <v>-2</v>
      </c>
      <c r="U32" s="136">
        <f>INDEX('Dummy Table'!Z:Z,MATCH($L32,'Dummy Table'!$A:$A,0),0)</f>
        <v>0</v>
      </c>
      <c r="CH32" s="21"/>
      <c r="CI32" s="17" t="s">
        <v>98</v>
      </c>
    </row>
    <row r="33" spans="2:87" s="20" customFormat="1" ht="14.45" customHeight="1" x14ac:dyDescent="0.25">
      <c r="B33" s="38">
        <f t="shared" si="0"/>
        <v>2</v>
      </c>
      <c r="C33" s="39">
        <v>45567</v>
      </c>
      <c r="D33" s="209" t="s">
        <v>11</v>
      </c>
      <c r="E33" s="40"/>
      <c r="F33" s="40"/>
      <c r="G33" s="212" t="s">
        <v>258</v>
      </c>
      <c r="H33" s="41"/>
      <c r="I33" s="41"/>
      <c r="J33" s="215" t="str">
        <f>IFERROR(INDEX(Teams!D$5:D$40,MATCH(D33,Team,0),0),"")</f>
        <v>Donbass Arena</v>
      </c>
      <c r="L33" s="136">
        <v>28</v>
      </c>
      <c r="M33" s="137" t="str">
        <f>INDEX('Dummy Table'!B:B,MATCH($L33,'Dummy Table'!$A:$A,0),0)</f>
        <v>VfB Stuttgart</v>
      </c>
      <c r="N33" s="136">
        <f>INDEX('Dummy Table'!S:S,MATCH($L33,'Dummy Table'!$A:$A,0),0)</f>
        <v>1</v>
      </c>
      <c r="O33" s="136">
        <f>INDEX('Dummy Table'!T:T,MATCH($L33,'Dummy Table'!$A:$A,0),0)</f>
        <v>0</v>
      </c>
      <c r="P33" s="136">
        <f>INDEX('Dummy Table'!U:U,MATCH($L33,'Dummy Table'!$A:$A,0),0)</f>
        <v>0</v>
      </c>
      <c r="Q33" s="136">
        <f>INDEX('Dummy Table'!V:V,MATCH($L33,'Dummy Table'!$A:$A,0),0)</f>
        <v>1</v>
      </c>
      <c r="R33" s="136">
        <f>INDEX('Dummy Table'!W:W,MATCH($L33,'Dummy Table'!$A:$A,0),0)</f>
        <v>1</v>
      </c>
      <c r="S33" s="136">
        <f>INDEX('Dummy Table'!X:X,MATCH($L33,'Dummy Table'!$A:$A,0),0)</f>
        <v>3</v>
      </c>
      <c r="T33" s="136">
        <f>INDEX('Dummy Table'!Y:Y,MATCH($L33,'Dummy Table'!$A:$A,0),0)</f>
        <v>-2</v>
      </c>
      <c r="U33" s="136">
        <f>INDEX('Dummy Table'!Z:Z,MATCH($L33,'Dummy Table'!$A:$A,0),0)</f>
        <v>0</v>
      </c>
      <c r="CH33" s="21"/>
      <c r="CI33" s="17" t="s">
        <v>99</v>
      </c>
    </row>
    <row r="34" spans="2:87" s="20" customFormat="1" ht="14.45" customHeight="1" x14ac:dyDescent="0.25">
      <c r="B34" s="38">
        <f t="shared" si="0"/>
        <v>2</v>
      </c>
      <c r="C34" s="39">
        <v>45567</v>
      </c>
      <c r="D34" s="209" t="s">
        <v>263</v>
      </c>
      <c r="E34" s="40"/>
      <c r="F34" s="40"/>
      <c r="G34" s="212" t="s">
        <v>186</v>
      </c>
      <c r="H34" s="41"/>
      <c r="I34" s="41"/>
      <c r="J34" s="215" t="str">
        <f>IFERROR(INDEX(Teams!D$5:D$40,MATCH(D34,Team,0),0),"")</f>
        <v>Montilivi</v>
      </c>
      <c r="L34" s="136">
        <v>29</v>
      </c>
      <c r="M34" s="137" t="str">
        <f>INDEX('Dummy Table'!B:B,MATCH($L34,'Dummy Table'!$A:$A,0),0)</f>
        <v>AC Milan</v>
      </c>
      <c r="N34" s="136">
        <f>INDEX('Dummy Table'!S:S,MATCH($L34,'Dummy Table'!$A:$A,0),0)</f>
        <v>1</v>
      </c>
      <c r="O34" s="136">
        <f>INDEX('Dummy Table'!T:T,MATCH($L34,'Dummy Table'!$A:$A,0),0)</f>
        <v>0</v>
      </c>
      <c r="P34" s="136">
        <f>INDEX('Dummy Table'!U:U,MATCH($L34,'Dummy Table'!$A:$A,0),0)</f>
        <v>0</v>
      </c>
      <c r="Q34" s="136">
        <f>INDEX('Dummy Table'!V:V,MATCH($L34,'Dummy Table'!$A:$A,0),0)</f>
        <v>1</v>
      </c>
      <c r="R34" s="136">
        <f>INDEX('Dummy Table'!W:W,MATCH($L34,'Dummy Table'!$A:$A,0),0)</f>
        <v>1</v>
      </c>
      <c r="S34" s="136">
        <f>INDEX('Dummy Table'!X:X,MATCH($L34,'Dummy Table'!$A:$A,0),0)</f>
        <v>3</v>
      </c>
      <c r="T34" s="136">
        <f>INDEX('Dummy Table'!Y:Y,MATCH($L34,'Dummy Table'!$A:$A,0),0)</f>
        <v>-2</v>
      </c>
      <c r="U34" s="136">
        <f>INDEX('Dummy Table'!Z:Z,MATCH($L34,'Dummy Table'!$A:$A,0),0)</f>
        <v>0</v>
      </c>
      <c r="CH34" s="21"/>
      <c r="CI34" s="17" t="s">
        <v>100</v>
      </c>
    </row>
    <row r="35" spans="2:87" s="20" customFormat="1" ht="14.45" customHeight="1" x14ac:dyDescent="0.25">
      <c r="B35" s="38">
        <f t="shared" si="0"/>
        <v>2</v>
      </c>
      <c r="C35" s="39">
        <v>45567</v>
      </c>
      <c r="D35" s="209" t="s">
        <v>255</v>
      </c>
      <c r="E35" s="40"/>
      <c r="F35" s="40"/>
      <c r="G35" s="212" t="s">
        <v>262</v>
      </c>
      <c r="H35" s="41"/>
      <c r="I35" s="41"/>
      <c r="J35" s="215" t="str">
        <f>IFERROR(INDEX(Teams!D$5:D$40,MATCH(D35,Team,0),0),"")</f>
        <v>Anfield</v>
      </c>
      <c r="L35" s="136">
        <v>30</v>
      </c>
      <c r="M35" s="137" t="str">
        <f>INDEX('Dummy Table'!B:B,MATCH($L35,'Dummy Table'!$A:$A,0),0)</f>
        <v>Lille</v>
      </c>
      <c r="N35" s="136">
        <f>INDEX('Dummy Table'!S:S,MATCH($L35,'Dummy Table'!$A:$A,0),0)</f>
        <v>1</v>
      </c>
      <c r="O35" s="136">
        <f>INDEX('Dummy Table'!T:T,MATCH($L35,'Dummy Table'!$A:$A,0),0)</f>
        <v>0</v>
      </c>
      <c r="P35" s="136">
        <f>INDEX('Dummy Table'!U:U,MATCH($L35,'Dummy Table'!$A:$A,0),0)</f>
        <v>0</v>
      </c>
      <c r="Q35" s="136">
        <f>INDEX('Dummy Table'!V:V,MATCH($L35,'Dummy Table'!$A:$A,0),0)</f>
        <v>1</v>
      </c>
      <c r="R35" s="136">
        <f>INDEX('Dummy Table'!W:W,MATCH($L35,'Dummy Table'!$A:$A,0),0)</f>
        <v>0</v>
      </c>
      <c r="S35" s="136">
        <f>INDEX('Dummy Table'!X:X,MATCH($L35,'Dummy Table'!$A:$A,0),0)</f>
        <v>2</v>
      </c>
      <c r="T35" s="136">
        <f>INDEX('Dummy Table'!Y:Y,MATCH($L35,'Dummy Table'!$A:$A,0),0)</f>
        <v>-2</v>
      </c>
      <c r="U35" s="136">
        <f>INDEX('Dummy Table'!Z:Z,MATCH($L35,'Dummy Table'!$A:$A,0),0)</f>
        <v>0</v>
      </c>
      <c r="CH35" s="21"/>
      <c r="CI35" s="17" t="s">
        <v>101</v>
      </c>
    </row>
    <row r="36" spans="2:87" s="20" customFormat="1" ht="14.45" customHeight="1" x14ac:dyDescent="0.25">
      <c r="B36" s="38">
        <f t="shared" si="0"/>
        <v>2</v>
      </c>
      <c r="C36" s="39">
        <v>45567</v>
      </c>
      <c r="D36" s="209" t="s">
        <v>28</v>
      </c>
      <c r="E36" s="40"/>
      <c r="F36" s="40"/>
      <c r="G36" s="212" t="s">
        <v>259</v>
      </c>
      <c r="H36" s="41"/>
      <c r="I36" s="41"/>
      <c r="J36" s="215" t="str">
        <f>IFERROR(INDEX(Teams!D$5:D$40,MATCH(D36,Team,0),0),"")</f>
        <v>Red Bull Arena</v>
      </c>
      <c r="L36" s="136">
        <v>31</v>
      </c>
      <c r="M36" s="137" t="str">
        <f>INDEX('Dummy Table'!B:B,MATCH($L36,'Dummy Table'!$A:$A,0),0)</f>
        <v>RB Salzburg</v>
      </c>
      <c r="N36" s="136">
        <f>INDEX('Dummy Table'!S:S,MATCH($L36,'Dummy Table'!$A:$A,0),0)</f>
        <v>1</v>
      </c>
      <c r="O36" s="136">
        <f>INDEX('Dummy Table'!T:T,MATCH($L36,'Dummy Table'!$A:$A,0),0)</f>
        <v>0</v>
      </c>
      <c r="P36" s="136">
        <f>INDEX('Dummy Table'!U:U,MATCH($L36,'Dummy Table'!$A:$A,0),0)</f>
        <v>0</v>
      </c>
      <c r="Q36" s="136">
        <f>INDEX('Dummy Table'!V:V,MATCH($L36,'Dummy Table'!$A:$A,0),0)</f>
        <v>1</v>
      </c>
      <c r="R36" s="136">
        <f>INDEX('Dummy Table'!W:W,MATCH($L36,'Dummy Table'!$A:$A,0),0)</f>
        <v>0</v>
      </c>
      <c r="S36" s="136">
        <f>INDEX('Dummy Table'!X:X,MATCH($L36,'Dummy Table'!$A:$A,0),0)</f>
        <v>3</v>
      </c>
      <c r="T36" s="136">
        <f>INDEX('Dummy Table'!Y:Y,MATCH($L36,'Dummy Table'!$A:$A,0),0)</f>
        <v>-3</v>
      </c>
      <c r="U36" s="136">
        <f>INDEX('Dummy Table'!Z:Z,MATCH($L36,'Dummy Table'!$A:$A,0),0)</f>
        <v>0</v>
      </c>
      <c r="CH36" s="21"/>
      <c r="CI36" s="17" t="s">
        <v>102</v>
      </c>
    </row>
    <row r="37" spans="2:87" s="20" customFormat="1" ht="14.45" customHeight="1" x14ac:dyDescent="0.25">
      <c r="B37" s="38">
        <f t="shared" si="0"/>
        <v>2</v>
      </c>
      <c r="C37" s="39">
        <v>45567</v>
      </c>
      <c r="D37" s="209" t="s">
        <v>181</v>
      </c>
      <c r="E37" s="40"/>
      <c r="F37" s="40"/>
      <c r="G37" s="212" t="s">
        <v>191</v>
      </c>
      <c r="H37" s="41"/>
      <c r="I37" s="41"/>
      <c r="J37" s="215" t="str">
        <f>IFERROR(INDEX(Teams!D$5:D$40,MATCH(D37,Team,0),0),"")</f>
        <v>Stadion da Luz</v>
      </c>
      <c r="L37" s="136">
        <v>32</v>
      </c>
      <c r="M37" s="137" t="str">
        <f>INDEX('Dummy Table'!B:B,MATCH($L37,'Dummy Table'!$A:$A,0),0)</f>
        <v>Club Brugge</v>
      </c>
      <c r="N37" s="136">
        <f>INDEX('Dummy Table'!S:S,MATCH($L37,'Dummy Table'!$A:$A,0),0)</f>
        <v>1</v>
      </c>
      <c r="O37" s="136">
        <f>INDEX('Dummy Table'!T:T,MATCH($L37,'Dummy Table'!$A:$A,0),0)</f>
        <v>0</v>
      </c>
      <c r="P37" s="136">
        <f>INDEX('Dummy Table'!U:U,MATCH($L37,'Dummy Table'!$A:$A,0),0)</f>
        <v>0</v>
      </c>
      <c r="Q37" s="136">
        <f>INDEX('Dummy Table'!V:V,MATCH($L37,'Dummy Table'!$A:$A,0),0)</f>
        <v>1</v>
      </c>
      <c r="R37" s="136">
        <f>INDEX('Dummy Table'!W:W,MATCH($L37,'Dummy Table'!$A:$A,0),0)</f>
        <v>0</v>
      </c>
      <c r="S37" s="136">
        <f>INDEX('Dummy Table'!X:X,MATCH($L37,'Dummy Table'!$A:$A,0),0)</f>
        <v>3</v>
      </c>
      <c r="T37" s="136">
        <f>INDEX('Dummy Table'!Y:Y,MATCH($L37,'Dummy Table'!$A:$A,0),0)</f>
        <v>-3</v>
      </c>
      <c r="U37" s="136">
        <f>INDEX('Dummy Table'!Z:Z,MATCH($L37,'Dummy Table'!$A:$A,0),0)</f>
        <v>0</v>
      </c>
      <c r="CH37" s="21"/>
      <c r="CI37" s="17" t="s">
        <v>103</v>
      </c>
    </row>
    <row r="38" spans="2:87" s="20" customFormat="1" ht="14.45" customHeight="1" x14ac:dyDescent="0.25">
      <c r="B38" s="38">
        <f t="shared" si="0"/>
        <v>2</v>
      </c>
      <c r="C38" s="39">
        <v>45567</v>
      </c>
      <c r="D38" s="209" t="s">
        <v>282</v>
      </c>
      <c r="E38" s="40"/>
      <c r="F38" s="40"/>
      <c r="G38" s="212" t="s">
        <v>260</v>
      </c>
      <c r="H38" s="41"/>
      <c r="I38" s="41"/>
      <c r="J38" s="215" t="str">
        <f>IFERROR(INDEX(Teams!D$5:D$40,MATCH(D38,Team,0),0),"")</f>
        <v>Maksimir Stadium</v>
      </c>
      <c r="L38" s="136">
        <v>33</v>
      </c>
      <c r="M38" s="137" t="str">
        <f>INDEX('Dummy Table'!B:B,MATCH($L38,'Dummy Table'!$A:$A,0),0)</f>
        <v>Young Boys</v>
      </c>
      <c r="N38" s="136">
        <f>INDEX('Dummy Table'!S:S,MATCH($L38,'Dummy Table'!$A:$A,0),0)</f>
        <v>1</v>
      </c>
      <c r="O38" s="136">
        <f>INDEX('Dummy Table'!T:T,MATCH($L38,'Dummy Table'!$A:$A,0),0)</f>
        <v>0</v>
      </c>
      <c r="P38" s="136">
        <f>INDEX('Dummy Table'!U:U,MATCH($L38,'Dummy Table'!$A:$A,0),0)</f>
        <v>0</v>
      </c>
      <c r="Q38" s="136">
        <f>INDEX('Dummy Table'!V:V,MATCH($L38,'Dummy Table'!$A:$A,0),0)</f>
        <v>1</v>
      </c>
      <c r="R38" s="136">
        <f>INDEX('Dummy Table'!W:W,MATCH($L38,'Dummy Table'!$A:$A,0),0)</f>
        <v>0</v>
      </c>
      <c r="S38" s="136">
        <f>INDEX('Dummy Table'!X:X,MATCH($L38,'Dummy Table'!$A:$A,0),0)</f>
        <v>3</v>
      </c>
      <c r="T38" s="136">
        <f>INDEX('Dummy Table'!Y:Y,MATCH($L38,'Dummy Table'!$A:$A,0),0)</f>
        <v>-3</v>
      </c>
      <c r="U38" s="136">
        <f>INDEX('Dummy Table'!Z:Z,MATCH($L38,'Dummy Table'!$A:$A,0),0)</f>
        <v>0</v>
      </c>
      <c r="CH38" s="21"/>
      <c r="CI38" s="17" t="s">
        <v>104</v>
      </c>
    </row>
    <row r="39" spans="2:87" s="20" customFormat="1" ht="14.45" customHeight="1" x14ac:dyDescent="0.25">
      <c r="B39" s="38">
        <f t="shared" si="0"/>
        <v>2</v>
      </c>
      <c r="C39" s="39">
        <v>45567</v>
      </c>
      <c r="D39" s="209" t="s">
        <v>283</v>
      </c>
      <c r="E39" s="40"/>
      <c r="F39" s="40"/>
      <c r="G39" s="212" t="s">
        <v>9</v>
      </c>
      <c r="H39" s="41"/>
      <c r="I39" s="41"/>
      <c r="J39" s="215" t="str">
        <f>IFERROR(INDEX(Teams!D$5:D$40,MATCH(D39,Team,0),0),"")</f>
        <v>Pierre Mauroy Stadium</v>
      </c>
      <c r="L39" s="136">
        <v>34</v>
      </c>
      <c r="M39" s="137" t="str">
        <f>INDEX('Dummy Table'!B:B,MATCH($L39,'Dummy Table'!$A:$A,0),0)</f>
        <v>Slovan Bratislava</v>
      </c>
      <c r="N39" s="136">
        <f>INDEX('Dummy Table'!S:S,MATCH($L39,'Dummy Table'!$A:$A,0),0)</f>
        <v>1</v>
      </c>
      <c r="O39" s="136">
        <f>INDEX('Dummy Table'!T:T,MATCH($L39,'Dummy Table'!$A:$A,0),0)</f>
        <v>0</v>
      </c>
      <c r="P39" s="136">
        <f>INDEX('Dummy Table'!U:U,MATCH($L39,'Dummy Table'!$A:$A,0),0)</f>
        <v>0</v>
      </c>
      <c r="Q39" s="136">
        <f>INDEX('Dummy Table'!V:V,MATCH($L39,'Dummy Table'!$A:$A,0),0)</f>
        <v>1</v>
      </c>
      <c r="R39" s="136">
        <f>INDEX('Dummy Table'!W:W,MATCH($L39,'Dummy Table'!$A:$A,0),0)</f>
        <v>1</v>
      </c>
      <c r="S39" s="136">
        <f>INDEX('Dummy Table'!X:X,MATCH($L39,'Dummy Table'!$A:$A,0),0)</f>
        <v>5</v>
      </c>
      <c r="T39" s="136">
        <f>INDEX('Dummy Table'!Y:Y,MATCH($L39,'Dummy Table'!$A:$A,0),0)</f>
        <v>-4</v>
      </c>
      <c r="U39" s="136">
        <f>INDEX('Dummy Table'!Z:Z,MATCH($L39,'Dummy Table'!$A:$A,0),0)</f>
        <v>0</v>
      </c>
      <c r="CH39" s="21"/>
      <c r="CI39" s="17" t="s">
        <v>105</v>
      </c>
    </row>
    <row r="40" spans="2:87" s="20" customFormat="1" ht="14.45" customHeight="1" x14ac:dyDescent="0.25">
      <c r="B40" s="38">
        <f t="shared" si="0"/>
        <v>2</v>
      </c>
      <c r="C40" s="39">
        <v>45567</v>
      </c>
      <c r="D40" s="209" t="s">
        <v>261</v>
      </c>
      <c r="E40" s="40"/>
      <c r="F40" s="40"/>
      <c r="G40" s="212" t="s">
        <v>187</v>
      </c>
      <c r="H40" s="41"/>
      <c r="I40" s="41"/>
      <c r="J40" s="215" t="str">
        <f>IFERROR(INDEX(Teams!D$5:D$40,MATCH(D40,Team,0),0),"")</f>
        <v>Villa Park</v>
      </c>
      <c r="L40" s="136">
        <v>35</v>
      </c>
      <c r="M40" s="137" t="str">
        <f>INDEX('Dummy Table'!B:B,MATCH($L40,'Dummy Table'!$A:$A,0),0)</f>
        <v>Feyenoord</v>
      </c>
      <c r="N40" s="136">
        <f>INDEX('Dummy Table'!S:S,MATCH($L40,'Dummy Table'!$A:$A,0),0)</f>
        <v>1</v>
      </c>
      <c r="O40" s="136">
        <f>INDEX('Dummy Table'!T:T,MATCH($L40,'Dummy Table'!$A:$A,0),0)</f>
        <v>0</v>
      </c>
      <c r="P40" s="136">
        <f>INDEX('Dummy Table'!U:U,MATCH($L40,'Dummy Table'!$A:$A,0),0)</f>
        <v>0</v>
      </c>
      <c r="Q40" s="136">
        <f>INDEX('Dummy Table'!V:V,MATCH($L40,'Dummy Table'!$A:$A,0),0)</f>
        <v>1</v>
      </c>
      <c r="R40" s="136">
        <f>INDEX('Dummy Table'!W:W,MATCH($L40,'Dummy Table'!$A:$A,0),0)</f>
        <v>0</v>
      </c>
      <c r="S40" s="136">
        <f>INDEX('Dummy Table'!X:X,MATCH($L40,'Dummy Table'!$A:$A,0),0)</f>
        <v>4</v>
      </c>
      <c r="T40" s="136">
        <f>INDEX('Dummy Table'!Y:Y,MATCH($L40,'Dummy Table'!$A:$A,0),0)</f>
        <v>-4</v>
      </c>
      <c r="U40" s="136">
        <f>INDEX('Dummy Table'!Z:Z,MATCH($L40,'Dummy Table'!$A:$A,0),0)</f>
        <v>0</v>
      </c>
      <c r="CH40" s="21"/>
      <c r="CI40" s="17" t="s">
        <v>106</v>
      </c>
    </row>
    <row r="41" spans="2:87" s="20" customFormat="1" ht="14.45" customHeight="1" x14ac:dyDescent="0.25">
      <c r="B41" s="124">
        <f t="shared" si="0"/>
        <v>2</v>
      </c>
      <c r="C41" s="125">
        <v>45567</v>
      </c>
      <c r="D41" s="210" t="s">
        <v>265</v>
      </c>
      <c r="E41" s="126"/>
      <c r="F41" s="126"/>
      <c r="G41" s="213" t="s">
        <v>267</v>
      </c>
      <c r="H41" s="127"/>
      <c r="I41" s="127"/>
      <c r="J41" s="216" t="str">
        <f>IFERROR(INDEX(Teams!D$5:D$40,MATCH(D41,Team,0),0),"")</f>
        <v>Merkur Arena</v>
      </c>
      <c r="L41" s="140">
        <v>36</v>
      </c>
      <c r="M41" s="141" t="str">
        <f>INDEX('Dummy Table'!B:B,MATCH($L41,'Dummy Table'!$A:$A,0),0)</f>
        <v>Dinamo Zagreb</v>
      </c>
      <c r="N41" s="140">
        <f>INDEX('Dummy Table'!S:S,MATCH($L41,'Dummy Table'!$A:$A,0),0)</f>
        <v>1</v>
      </c>
      <c r="O41" s="140">
        <f>INDEX('Dummy Table'!T:T,MATCH($L41,'Dummy Table'!$A:$A,0),0)</f>
        <v>0</v>
      </c>
      <c r="P41" s="140">
        <f>INDEX('Dummy Table'!U:U,MATCH($L41,'Dummy Table'!$A:$A,0),0)</f>
        <v>0</v>
      </c>
      <c r="Q41" s="140">
        <f>INDEX('Dummy Table'!V:V,MATCH($L41,'Dummy Table'!$A:$A,0),0)</f>
        <v>1</v>
      </c>
      <c r="R41" s="140">
        <f>INDEX('Dummy Table'!W:W,MATCH($L41,'Dummy Table'!$A:$A,0),0)</f>
        <v>2</v>
      </c>
      <c r="S41" s="140">
        <f>INDEX('Dummy Table'!X:X,MATCH($L41,'Dummy Table'!$A:$A,0),0)</f>
        <v>9</v>
      </c>
      <c r="T41" s="140">
        <f>INDEX('Dummy Table'!Y:Y,MATCH($L41,'Dummy Table'!$A:$A,0),0)</f>
        <v>-7</v>
      </c>
      <c r="U41" s="140">
        <f>INDEX('Dummy Table'!Z:Z,MATCH($L41,'Dummy Table'!$A:$A,0),0)</f>
        <v>0</v>
      </c>
      <c r="CH41" s="21"/>
      <c r="CI41" s="17" t="s">
        <v>107</v>
      </c>
    </row>
    <row r="42" spans="2:87" s="20" customFormat="1" ht="14.45" customHeight="1" x14ac:dyDescent="0.25">
      <c r="B42" s="120">
        <f t="shared" si="0"/>
        <v>3</v>
      </c>
      <c r="C42" s="121">
        <v>45587</v>
      </c>
      <c r="D42" s="208" t="s">
        <v>180</v>
      </c>
      <c r="E42" s="122"/>
      <c r="F42" s="122"/>
      <c r="G42" s="211" t="s">
        <v>267</v>
      </c>
      <c r="H42" s="123"/>
      <c r="I42" s="123"/>
      <c r="J42" s="214" t="str">
        <f>IFERROR(INDEX(Teams!D$5:D$40,MATCH(D42,Team,0),0),"")</f>
        <v>San Siro</v>
      </c>
      <c r="L42" s="23"/>
      <c r="CH42" s="21"/>
      <c r="CI42" s="17" t="s">
        <v>108</v>
      </c>
    </row>
    <row r="43" spans="2:87" s="20" customFormat="1" ht="14.45" customHeight="1" x14ac:dyDescent="0.25">
      <c r="B43" s="38">
        <f t="shared" si="0"/>
        <v>3</v>
      </c>
      <c r="C43" s="39">
        <v>45587</v>
      </c>
      <c r="D43" s="209" t="s">
        <v>260</v>
      </c>
      <c r="E43" s="40"/>
      <c r="F43" s="40"/>
      <c r="G43" s="212" t="s">
        <v>281</v>
      </c>
      <c r="H43" s="41"/>
      <c r="I43" s="41"/>
      <c r="J43" s="215" t="str">
        <f>IFERROR(INDEX(Teams!D$5:D$40,MATCH(D43,Team,0),0),"")</f>
        <v>Louis II</v>
      </c>
      <c r="L43" s="142"/>
      <c r="M43" s="20" t="s">
        <v>233</v>
      </c>
      <c r="CH43" s="21"/>
      <c r="CI43" s="17" t="s">
        <v>109</v>
      </c>
    </row>
    <row r="44" spans="2:87" s="20" customFormat="1" ht="14.45" customHeight="1" x14ac:dyDescent="0.25">
      <c r="B44" s="38">
        <f t="shared" si="0"/>
        <v>3</v>
      </c>
      <c r="C44" s="39">
        <v>45587</v>
      </c>
      <c r="D44" s="209" t="s">
        <v>26</v>
      </c>
      <c r="E44" s="40"/>
      <c r="F44" s="40"/>
      <c r="G44" s="212" t="s">
        <v>189</v>
      </c>
      <c r="H44" s="41"/>
      <c r="I44" s="41"/>
      <c r="J44" s="215" t="str">
        <f>IFERROR(INDEX(Teams!D$5:D$40,MATCH(D44,Team,0),0),"")</f>
        <v>Parc des Princes</v>
      </c>
      <c r="L44" s="23"/>
      <c r="CH44" s="21"/>
      <c r="CI44" s="17" t="s">
        <v>110</v>
      </c>
    </row>
    <row r="45" spans="2:87" s="20" customFormat="1" ht="14.45" customHeight="1" x14ac:dyDescent="0.25">
      <c r="B45" s="38">
        <f t="shared" si="0"/>
        <v>3</v>
      </c>
      <c r="C45" s="39">
        <v>45587</v>
      </c>
      <c r="D45" s="209" t="s">
        <v>9</v>
      </c>
      <c r="E45" s="40"/>
      <c r="F45" s="40"/>
      <c r="G45" s="212" t="s">
        <v>22</v>
      </c>
      <c r="H45" s="41"/>
      <c r="I45" s="41"/>
      <c r="J45" s="215" t="str">
        <f>IFERROR(INDEX(Teams!D$5:D$40,MATCH(D45,Team,0),0),"")</f>
        <v>Santiago Bernabeu</v>
      </c>
      <c r="L45" s="143"/>
      <c r="M45" s="20" t="s">
        <v>234</v>
      </c>
      <c r="CH45" s="21"/>
      <c r="CI45" s="17" t="s">
        <v>111</v>
      </c>
    </row>
    <row r="46" spans="2:87" s="20" customFormat="1" ht="14.45" customHeight="1" x14ac:dyDescent="0.25">
      <c r="B46" s="38">
        <f t="shared" si="0"/>
        <v>3</v>
      </c>
      <c r="C46" s="39">
        <v>45587</v>
      </c>
      <c r="D46" s="209" t="s">
        <v>188</v>
      </c>
      <c r="E46" s="40"/>
      <c r="F46" s="40"/>
      <c r="G46" s="212" t="s">
        <v>11</v>
      </c>
      <c r="H46" s="41"/>
      <c r="I46" s="41"/>
      <c r="J46" s="215" t="str">
        <f>IFERROR(INDEX(Teams!D$5:D$40,MATCH(D46,Team,0),0),"")</f>
        <v>Emirates</v>
      </c>
      <c r="L46" s="23"/>
      <c r="CH46" s="21"/>
      <c r="CI46" s="17" t="s">
        <v>112</v>
      </c>
    </row>
    <row r="47" spans="2:87" s="20" customFormat="1" ht="14.45" customHeight="1" x14ac:dyDescent="0.25">
      <c r="B47" s="38">
        <f t="shared" si="0"/>
        <v>3</v>
      </c>
      <c r="C47" s="39">
        <v>45587</v>
      </c>
      <c r="D47" s="209" t="s">
        <v>259</v>
      </c>
      <c r="E47" s="40"/>
      <c r="F47" s="40"/>
      <c r="G47" s="212" t="s">
        <v>264</v>
      </c>
      <c r="H47" s="41"/>
      <c r="I47" s="41"/>
      <c r="J47" s="215" t="str">
        <f>IFERROR(INDEX(Teams!D$5:D$40,MATCH(D47,Team,0),0),"")</f>
        <v>Juventus Stadium</v>
      </c>
      <c r="L47" s="148"/>
      <c r="M47" s="20" t="s">
        <v>235</v>
      </c>
      <c r="CH47" s="21"/>
      <c r="CI47" s="17" t="s">
        <v>113</v>
      </c>
    </row>
    <row r="48" spans="2:87" s="20" customFormat="1" ht="14.45" customHeight="1" x14ac:dyDescent="0.25">
      <c r="B48" s="38">
        <f t="shared" si="0"/>
        <v>3</v>
      </c>
      <c r="C48" s="39">
        <v>45587</v>
      </c>
      <c r="D48" s="209" t="s">
        <v>261</v>
      </c>
      <c r="E48" s="40"/>
      <c r="F48" s="40"/>
      <c r="G48" s="212" t="s">
        <v>262</v>
      </c>
      <c r="H48" s="41"/>
      <c r="I48" s="41"/>
      <c r="J48" s="215" t="str">
        <f>IFERROR(INDEX(Teams!D$5:D$40,MATCH(D48,Team,0),0),"")</f>
        <v>Villa Park</v>
      </c>
      <c r="L48" s="23"/>
      <c r="CH48" s="21"/>
      <c r="CI48" s="17" t="s">
        <v>114</v>
      </c>
    </row>
    <row r="49" spans="1:87" s="20" customFormat="1" ht="14.45" customHeight="1" x14ac:dyDescent="0.25">
      <c r="B49" s="38">
        <f t="shared" si="0"/>
        <v>3</v>
      </c>
      <c r="C49" s="39">
        <v>45587</v>
      </c>
      <c r="D49" s="209" t="s">
        <v>263</v>
      </c>
      <c r="E49" s="40"/>
      <c r="F49" s="40"/>
      <c r="G49" s="212" t="s">
        <v>285</v>
      </c>
      <c r="H49" s="41"/>
      <c r="I49" s="41"/>
      <c r="J49" s="215" t="str">
        <f>IFERROR(INDEX(Teams!D$5:D$40,MATCH(D49,Team,0),0),"")</f>
        <v>Montilivi</v>
      </c>
      <c r="L49" s="192" t="s">
        <v>311</v>
      </c>
      <c r="M49" s="193"/>
      <c r="N49" s="191"/>
      <c r="O49" s="191"/>
      <c r="P49" s="191"/>
      <c r="Q49" s="191"/>
      <c r="R49" s="191"/>
      <c r="S49" s="191"/>
      <c r="T49" s="191"/>
      <c r="U49" s="191"/>
      <c r="CH49" s="21"/>
      <c r="CI49" s="17" t="s">
        <v>115</v>
      </c>
    </row>
    <row r="50" spans="1:87" s="20" customFormat="1" ht="14.45" customHeight="1" x14ac:dyDescent="0.25">
      <c r="B50" s="38">
        <f t="shared" si="0"/>
        <v>3</v>
      </c>
      <c r="C50" s="39">
        <v>45587</v>
      </c>
      <c r="D50" s="209" t="s">
        <v>265</v>
      </c>
      <c r="E50" s="40"/>
      <c r="F50" s="40"/>
      <c r="G50" s="212" t="s">
        <v>266</v>
      </c>
      <c r="H50" s="41"/>
      <c r="I50" s="41"/>
      <c r="J50" s="215" t="str">
        <f>IFERROR(INDEX(Teams!D$5:D$40,MATCH(D50,Team,0),0),"")</f>
        <v>Merkur Arena</v>
      </c>
      <c r="L50" s="192" t="s">
        <v>312</v>
      </c>
      <c r="M50" s="193"/>
      <c r="N50" s="191"/>
      <c r="O50" s="191"/>
      <c r="P50" s="191"/>
      <c r="Q50" s="191"/>
      <c r="R50" s="191"/>
      <c r="S50" s="191"/>
      <c r="T50" s="191"/>
      <c r="U50" s="191"/>
      <c r="CH50" s="21"/>
      <c r="CI50" s="17" t="s">
        <v>116</v>
      </c>
    </row>
    <row r="51" spans="1:87" s="20" customFormat="1" ht="14.45" customHeight="1" x14ac:dyDescent="0.25">
      <c r="B51" s="38">
        <f t="shared" si="0"/>
        <v>3</v>
      </c>
      <c r="C51" s="39">
        <v>45588</v>
      </c>
      <c r="D51" s="209" t="s">
        <v>258</v>
      </c>
      <c r="E51" s="40"/>
      <c r="F51" s="40"/>
      <c r="G51" s="212" t="s">
        <v>184</v>
      </c>
      <c r="H51" s="41"/>
      <c r="I51" s="41"/>
      <c r="J51" s="215" t="str">
        <f>IFERROR(INDEX(Teams!D$5:D$40,MATCH(D51,Team,0),0),"")</f>
        <v>Gewiss</v>
      </c>
      <c r="L51" s="23"/>
      <c r="CH51" s="21"/>
      <c r="CI51" s="17" t="s">
        <v>117</v>
      </c>
    </row>
    <row r="52" spans="1:87" s="20" customFormat="1" ht="14.45" customHeight="1" x14ac:dyDescent="0.25">
      <c r="B52" s="38">
        <f t="shared" si="0"/>
        <v>3</v>
      </c>
      <c r="C52" s="39">
        <v>45588</v>
      </c>
      <c r="D52" s="209" t="s">
        <v>256</v>
      </c>
      <c r="E52" s="40"/>
      <c r="F52" s="40"/>
      <c r="G52" s="212" t="s">
        <v>257</v>
      </c>
      <c r="H52" s="41"/>
      <c r="I52" s="41"/>
      <c r="J52" s="215" t="str">
        <f>IFERROR(INDEX(Teams!D$5:D$40,MATCH(D52,Team,0),0),"")</f>
        <v>Francis-Le Blé</v>
      </c>
      <c r="L52" s="192" t="s">
        <v>314</v>
      </c>
      <c r="M52" s="191"/>
      <c r="N52" s="191"/>
      <c r="O52" s="191"/>
      <c r="P52" s="191"/>
      <c r="Q52" s="191"/>
      <c r="R52" s="191"/>
      <c r="S52" s="191"/>
      <c r="T52" s="191"/>
      <c r="U52" s="191"/>
      <c r="V52" s="191"/>
      <c r="W52" s="191"/>
      <c r="X52" s="191"/>
      <c r="CH52" s="21"/>
      <c r="CI52" s="17" t="s">
        <v>118</v>
      </c>
    </row>
    <row r="53" spans="1:87" s="20" customFormat="1" ht="14.45" customHeight="1" x14ac:dyDescent="0.25">
      <c r="B53" s="38">
        <f t="shared" si="0"/>
        <v>3</v>
      </c>
      <c r="C53" s="39">
        <v>45588</v>
      </c>
      <c r="D53" s="209" t="s">
        <v>24</v>
      </c>
      <c r="E53" s="40"/>
      <c r="F53" s="40"/>
      <c r="G53" s="212" t="s">
        <v>187</v>
      </c>
      <c r="H53" s="41"/>
      <c r="I53" s="41"/>
      <c r="J53" s="215" t="str">
        <f>IFERROR(INDEX(Teams!D$5:D$40,MATCH(D53,Team,0),0),"")</f>
        <v>Nou Camp</v>
      </c>
      <c r="L53" s="23"/>
      <c r="CH53" s="21"/>
      <c r="CI53" s="17" t="s">
        <v>119</v>
      </c>
    </row>
    <row r="54" spans="1:87" s="20" customFormat="1" ht="14.45" customHeight="1" x14ac:dyDescent="0.25">
      <c r="B54" s="38">
        <f t="shared" si="0"/>
        <v>3</v>
      </c>
      <c r="C54" s="39">
        <v>45588</v>
      </c>
      <c r="D54" s="209" t="s">
        <v>16</v>
      </c>
      <c r="E54" s="40"/>
      <c r="F54" s="40"/>
      <c r="G54" s="212" t="s">
        <v>286</v>
      </c>
      <c r="H54" s="41"/>
      <c r="I54" s="41"/>
      <c r="J54" s="215" t="str">
        <f>IFERROR(INDEX(Teams!D$5:D$40,MATCH(D54,Team,0),0),"")</f>
        <v>Etihad</v>
      </c>
      <c r="L54" s="23"/>
      <c r="AA54" s="22"/>
      <c r="CH54" s="21"/>
      <c r="CI54" s="17" t="s">
        <v>120</v>
      </c>
    </row>
    <row r="55" spans="1:87" s="20" customFormat="1" ht="14.45" customHeight="1" x14ac:dyDescent="0.25">
      <c r="B55" s="38">
        <f t="shared" si="0"/>
        <v>3</v>
      </c>
      <c r="C55" s="39">
        <v>45588</v>
      </c>
      <c r="D55" s="209" t="s">
        <v>28</v>
      </c>
      <c r="E55" s="40"/>
      <c r="F55" s="40"/>
      <c r="G55" s="212" t="s">
        <v>255</v>
      </c>
      <c r="H55" s="41"/>
      <c r="I55" s="41"/>
      <c r="J55" s="215" t="str">
        <f>IFERROR(INDEX(Teams!D$5:D$40,MATCH(D55,Team,0),0),"")</f>
        <v>Red Bull Arena</v>
      </c>
      <c r="L55" s="23"/>
      <c r="CH55" s="21"/>
      <c r="CI55" s="17" t="s">
        <v>121</v>
      </c>
    </row>
    <row r="56" spans="1:87" s="20" customFormat="1" ht="14.45" customHeight="1" x14ac:dyDescent="0.25">
      <c r="B56" s="38">
        <f t="shared" ref="B56:B87" si="1">B38+1</f>
        <v>3</v>
      </c>
      <c r="C56" s="39">
        <v>45588</v>
      </c>
      <c r="D56" s="209" t="s">
        <v>191</v>
      </c>
      <c r="E56" s="40"/>
      <c r="F56" s="40"/>
      <c r="G56" s="212" t="s">
        <v>283</v>
      </c>
      <c r="H56" s="41"/>
      <c r="I56" s="41"/>
      <c r="J56" s="215" t="str">
        <f>IFERROR(INDEX(Teams!D$5:D$40,MATCH(D56,Team,0),0),"")</f>
        <v>Vicente Calderon</v>
      </c>
      <c r="L56" s="23"/>
      <c r="CH56" s="21"/>
      <c r="CI56" s="17" t="s">
        <v>122</v>
      </c>
    </row>
    <row r="57" spans="1:87" s="20" customFormat="1" ht="14.45" customHeight="1" x14ac:dyDescent="0.25">
      <c r="B57" s="38">
        <f t="shared" si="1"/>
        <v>3</v>
      </c>
      <c r="C57" s="39">
        <v>45588</v>
      </c>
      <c r="D57" s="209" t="s">
        <v>181</v>
      </c>
      <c r="E57" s="40"/>
      <c r="F57" s="40"/>
      <c r="G57" s="212" t="s">
        <v>186</v>
      </c>
      <c r="H57" s="41"/>
      <c r="I57" s="41"/>
      <c r="J57" s="215" t="str">
        <f>IFERROR(INDEX(Teams!D$5:D$40,MATCH(D57,Team,0),0),"")</f>
        <v>Stadion da Luz</v>
      </c>
      <c r="L57" s="23"/>
      <c r="CH57" s="21"/>
      <c r="CI57" s="17" t="s">
        <v>123</v>
      </c>
    </row>
    <row r="58" spans="1:87" s="20" customFormat="1" ht="14.45" customHeight="1" x14ac:dyDescent="0.25">
      <c r="B58" s="38">
        <f t="shared" si="1"/>
        <v>3</v>
      </c>
      <c r="C58" s="39">
        <v>45588</v>
      </c>
      <c r="D58" s="209" t="s">
        <v>284</v>
      </c>
      <c r="E58" s="40"/>
      <c r="F58" s="40"/>
      <c r="G58" s="212" t="s">
        <v>282</v>
      </c>
      <c r="H58" s="41"/>
      <c r="I58" s="41"/>
      <c r="J58" s="215" t="str">
        <f>IFERROR(INDEX(Teams!D$5:D$40,MATCH(D58,Team,0),0),"")</f>
        <v>Red Bull Arena</v>
      </c>
      <c r="L58" s="23"/>
      <c r="CH58" s="21"/>
      <c r="CI58" s="17" t="s">
        <v>124</v>
      </c>
    </row>
    <row r="59" spans="1:87" s="20" customFormat="1" ht="14.45" customHeight="1" x14ac:dyDescent="0.25">
      <c r="B59" s="124">
        <f t="shared" si="1"/>
        <v>3</v>
      </c>
      <c r="C59" s="125">
        <v>45588</v>
      </c>
      <c r="D59" s="210" t="s">
        <v>287</v>
      </c>
      <c r="E59" s="126"/>
      <c r="F59" s="126"/>
      <c r="G59" s="213" t="s">
        <v>190</v>
      </c>
      <c r="H59" s="127"/>
      <c r="I59" s="127"/>
      <c r="J59" s="216" t="str">
        <f>IFERROR(INDEX(Teams!D$5:D$40,MATCH(D59,Team,0),0),"")</f>
        <v>Wankdorf Stadium</v>
      </c>
      <c r="L59" s="23"/>
      <c r="CH59" s="21"/>
      <c r="CI59" s="17" t="s">
        <v>125</v>
      </c>
    </row>
    <row r="60" spans="1:87" ht="14.45" customHeight="1" x14ac:dyDescent="0.25">
      <c r="A60" s="20"/>
      <c r="B60" s="120">
        <f t="shared" si="1"/>
        <v>4</v>
      </c>
      <c r="C60" s="121">
        <v>45601</v>
      </c>
      <c r="D60" s="208" t="s">
        <v>189</v>
      </c>
      <c r="E60" s="122"/>
      <c r="F60" s="122"/>
      <c r="G60" s="211" t="s">
        <v>263</v>
      </c>
      <c r="H60" s="123"/>
      <c r="I60" s="123"/>
      <c r="J60" s="214" t="str">
        <f>IFERROR(INDEX(Teams!D$5:D$40,MATCH(D60,Team,0),0),"")</f>
        <v>Philips Stadion</v>
      </c>
      <c r="K60" s="20"/>
      <c r="L60" s="23"/>
      <c r="M60" s="20"/>
      <c r="N60" s="20"/>
      <c r="O60" s="20"/>
      <c r="P60" s="20"/>
      <c r="Q60" s="20"/>
      <c r="R60" s="20"/>
      <c r="S60" s="20"/>
      <c r="T60" s="20"/>
      <c r="U60" s="20"/>
    </row>
    <row r="61" spans="1:87" ht="14.45" customHeight="1" x14ac:dyDescent="0.25">
      <c r="A61" s="20"/>
      <c r="B61" s="38">
        <f t="shared" si="1"/>
        <v>4</v>
      </c>
      <c r="C61" s="39">
        <v>45601</v>
      </c>
      <c r="D61" s="209" t="s">
        <v>285</v>
      </c>
      <c r="E61" s="40"/>
      <c r="F61" s="40"/>
      <c r="G61" s="212" t="s">
        <v>282</v>
      </c>
      <c r="H61" s="41"/>
      <c r="I61" s="41"/>
      <c r="J61" s="215" t="str">
        <f>IFERROR(INDEX(Teams!D$5:D$40,MATCH(D61,Team,0),0),"")</f>
        <v>Tehelné pole</v>
      </c>
      <c r="K61" s="20"/>
      <c r="L61" s="23"/>
      <c r="M61" s="20"/>
      <c r="N61" s="20"/>
      <c r="O61" s="20"/>
      <c r="P61" s="20"/>
      <c r="Q61" s="20"/>
      <c r="R61" s="20"/>
      <c r="S61" s="20"/>
      <c r="T61" s="20"/>
      <c r="U61" s="20"/>
    </row>
    <row r="62" spans="1:87" ht="14.45" customHeight="1" x14ac:dyDescent="0.25">
      <c r="A62" s="20"/>
      <c r="B62" s="38">
        <f t="shared" si="1"/>
        <v>4</v>
      </c>
      <c r="C62" s="39">
        <v>45601</v>
      </c>
      <c r="D62" s="209" t="s">
        <v>22</v>
      </c>
      <c r="E62" s="40"/>
      <c r="F62" s="40"/>
      <c r="G62" s="212" t="s">
        <v>265</v>
      </c>
      <c r="H62" s="41"/>
      <c r="I62" s="41"/>
      <c r="J62" s="215" t="str">
        <f>IFERROR(INDEX(Teams!D$5:D$40,MATCH(D62,Team,0),0),"")</f>
        <v>Signal Iduna Park</v>
      </c>
      <c r="L62" s="23"/>
      <c r="M62" s="20"/>
      <c r="N62" s="20"/>
      <c r="O62" s="20"/>
      <c r="P62" s="20"/>
      <c r="Q62" s="20"/>
      <c r="R62" s="20"/>
      <c r="S62" s="20"/>
      <c r="T62" s="20"/>
      <c r="U62" s="20"/>
    </row>
    <row r="63" spans="1:87" ht="14.45" customHeight="1" x14ac:dyDescent="0.25">
      <c r="A63" s="20"/>
      <c r="B63" s="38">
        <f t="shared" si="1"/>
        <v>4</v>
      </c>
      <c r="C63" s="39">
        <v>45601</v>
      </c>
      <c r="D63" s="209" t="s">
        <v>255</v>
      </c>
      <c r="E63" s="40"/>
      <c r="F63" s="40"/>
      <c r="G63" s="212" t="s">
        <v>257</v>
      </c>
      <c r="H63" s="41"/>
      <c r="I63" s="41"/>
      <c r="J63" s="215" t="str">
        <f>IFERROR(INDEX(Teams!D$5:D$40,MATCH(D63,Team,0),0),"")</f>
        <v>Anfield</v>
      </c>
      <c r="L63" s="23"/>
      <c r="M63" s="20"/>
      <c r="N63" s="20"/>
      <c r="O63" s="20"/>
      <c r="P63" s="20"/>
      <c r="Q63" s="20"/>
      <c r="R63" s="20"/>
      <c r="S63" s="20"/>
      <c r="T63" s="20"/>
      <c r="U63" s="20"/>
    </row>
    <row r="64" spans="1:87" ht="14.45" customHeight="1" x14ac:dyDescent="0.25">
      <c r="A64" s="20"/>
      <c r="B64" s="38">
        <f t="shared" si="1"/>
        <v>4</v>
      </c>
      <c r="C64" s="39">
        <v>45601</v>
      </c>
      <c r="D64" s="209" t="s">
        <v>9</v>
      </c>
      <c r="E64" s="40"/>
      <c r="F64" s="40"/>
      <c r="G64" s="212" t="s">
        <v>180</v>
      </c>
      <c r="H64" s="41"/>
      <c r="I64" s="41"/>
      <c r="J64" s="215" t="str">
        <f>IFERROR(INDEX(Teams!D$5:D$40,MATCH(D64,Team,0),0),"")</f>
        <v>Santiago Bernabeu</v>
      </c>
      <c r="L64" s="23"/>
      <c r="M64" s="20"/>
      <c r="N64" s="20"/>
      <c r="O64" s="20"/>
      <c r="P64" s="20"/>
      <c r="Q64" s="20"/>
      <c r="R64" s="20"/>
      <c r="S64" s="20"/>
      <c r="T64" s="20"/>
      <c r="U64" s="20"/>
    </row>
    <row r="65" spans="1:21" ht="14.45" customHeight="1" x14ac:dyDescent="0.25">
      <c r="A65" s="20"/>
      <c r="B65" s="38">
        <f t="shared" si="1"/>
        <v>4</v>
      </c>
      <c r="C65" s="39">
        <v>45601</v>
      </c>
      <c r="D65" s="209" t="s">
        <v>184</v>
      </c>
      <c r="E65" s="40"/>
      <c r="F65" s="40"/>
      <c r="G65" s="212" t="s">
        <v>28</v>
      </c>
      <c r="H65" s="41"/>
      <c r="I65" s="41"/>
      <c r="J65" s="215" t="str">
        <f>IFERROR(INDEX(Teams!D$5:D$40,MATCH(D65,Team,0),0),"")</f>
        <v>Celtic Park</v>
      </c>
      <c r="L65" s="23"/>
      <c r="M65" s="20"/>
      <c r="N65" s="20"/>
      <c r="O65" s="20"/>
      <c r="P65" s="20"/>
      <c r="Q65" s="20"/>
      <c r="R65" s="20"/>
      <c r="S65" s="20"/>
      <c r="T65" s="20"/>
      <c r="U65" s="20"/>
    </row>
    <row r="66" spans="1:21" ht="14.45" customHeight="1" x14ac:dyDescent="0.25">
      <c r="A66" s="20"/>
      <c r="B66" s="38">
        <f t="shared" si="1"/>
        <v>4</v>
      </c>
      <c r="C66" s="39">
        <v>45601</v>
      </c>
      <c r="D66" s="209" t="s">
        <v>283</v>
      </c>
      <c r="E66" s="40"/>
      <c r="F66" s="40"/>
      <c r="G66" s="212" t="s">
        <v>259</v>
      </c>
      <c r="H66" s="41"/>
      <c r="I66" s="41"/>
      <c r="J66" s="215" t="str">
        <f>IFERROR(INDEX(Teams!D$5:D$40,MATCH(D66,Team,0),0),"")</f>
        <v>Pierre Mauroy Stadium</v>
      </c>
      <c r="L66" s="23"/>
      <c r="M66" s="20"/>
      <c r="N66" s="20"/>
      <c r="O66" s="20"/>
      <c r="P66" s="20"/>
      <c r="Q66" s="20"/>
      <c r="R66" s="20"/>
      <c r="S66" s="20"/>
      <c r="T66" s="20"/>
      <c r="U66" s="20"/>
    </row>
    <row r="67" spans="1:21" ht="14.45" customHeight="1" x14ac:dyDescent="0.25">
      <c r="A67" s="20"/>
      <c r="B67" s="38">
        <f t="shared" si="1"/>
        <v>4</v>
      </c>
      <c r="C67" s="39">
        <v>45601</v>
      </c>
      <c r="D67" s="209" t="s">
        <v>266</v>
      </c>
      <c r="E67" s="40"/>
      <c r="F67" s="40"/>
      <c r="G67" s="212" t="s">
        <v>16</v>
      </c>
      <c r="H67" s="41"/>
      <c r="I67" s="41"/>
      <c r="J67" s="215" t="str">
        <f>IFERROR(INDEX(Teams!D$5:D$40,MATCH(D67,Team,0),0),"")</f>
        <v>José Alvalade</v>
      </c>
      <c r="L67" s="23"/>
      <c r="M67" s="20"/>
      <c r="N67" s="20"/>
      <c r="O67" s="20"/>
      <c r="P67" s="20"/>
      <c r="Q67" s="20"/>
      <c r="R67" s="20"/>
      <c r="S67" s="20"/>
      <c r="T67" s="20"/>
      <c r="U67" s="20"/>
    </row>
    <row r="68" spans="1:21" ht="14.45" customHeight="1" x14ac:dyDescent="0.25">
      <c r="A68" s="20"/>
      <c r="B68" s="38">
        <f t="shared" si="1"/>
        <v>4</v>
      </c>
      <c r="C68" s="39">
        <v>45601</v>
      </c>
      <c r="D68" s="209" t="s">
        <v>262</v>
      </c>
      <c r="E68" s="40"/>
      <c r="F68" s="40"/>
      <c r="G68" s="212" t="s">
        <v>260</v>
      </c>
      <c r="H68" s="41"/>
      <c r="I68" s="41"/>
      <c r="J68" s="215" t="str">
        <f>IFERROR(INDEX(Teams!D$5:D$40,MATCH(D68,Team,0),0),"")</f>
        <v>Renato Dall'Ara</v>
      </c>
      <c r="L68" s="23"/>
      <c r="M68" s="20"/>
      <c r="N68" s="20"/>
      <c r="O68" s="20"/>
      <c r="P68" s="20"/>
      <c r="Q68" s="20"/>
      <c r="R68" s="20"/>
      <c r="S68" s="20"/>
      <c r="T68" s="20"/>
      <c r="U68" s="20"/>
    </row>
    <row r="69" spans="1:21" ht="14.45" customHeight="1" x14ac:dyDescent="0.25">
      <c r="A69" s="20"/>
      <c r="B69" s="38">
        <f t="shared" si="1"/>
        <v>4</v>
      </c>
      <c r="C69" s="39">
        <v>45602</v>
      </c>
      <c r="D69" s="209" t="s">
        <v>267</v>
      </c>
      <c r="E69" s="40"/>
      <c r="F69" s="40"/>
      <c r="G69" s="212" t="s">
        <v>261</v>
      </c>
      <c r="H69" s="41"/>
      <c r="I69" s="41"/>
      <c r="J69" s="215" t="str">
        <f>IFERROR(INDEX(Teams!D$5:D$40,MATCH(D69,Team,0),0),"")</f>
        <v>Jan Breydel</v>
      </c>
      <c r="L69" s="23"/>
      <c r="M69" s="20"/>
      <c r="N69" s="20"/>
      <c r="O69" s="20"/>
      <c r="P69" s="20"/>
      <c r="Q69" s="20"/>
      <c r="R69" s="20"/>
      <c r="S69" s="20"/>
      <c r="T69" s="20"/>
      <c r="U69" s="20"/>
    </row>
    <row r="70" spans="1:21" ht="14.45" customHeight="1" x14ac:dyDescent="0.25">
      <c r="A70" s="20"/>
      <c r="B70" s="38">
        <f t="shared" si="1"/>
        <v>4</v>
      </c>
      <c r="C70" s="39">
        <v>45602</v>
      </c>
      <c r="D70" s="209" t="s">
        <v>11</v>
      </c>
      <c r="E70" s="40"/>
      <c r="F70" s="40"/>
      <c r="G70" s="212" t="s">
        <v>287</v>
      </c>
      <c r="H70" s="41"/>
      <c r="I70" s="41"/>
      <c r="J70" s="215" t="str">
        <f>IFERROR(INDEX(Teams!D$5:D$40,MATCH(D70,Team,0),0),"")</f>
        <v>Donbass Arena</v>
      </c>
      <c r="L70" s="23"/>
      <c r="M70" s="20"/>
      <c r="N70" s="20"/>
      <c r="O70" s="20"/>
      <c r="P70" s="20"/>
      <c r="Q70" s="20"/>
      <c r="R70" s="20"/>
      <c r="S70" s="20"/>
      <c r="T70" s="20"/>
      <c r="U70" s="20"/>
    </row>
    <row r="71" spans="1:21" ht="14.45" customHeight="1" x14ac:dyDescent="0.25">
      <c r="A71" s="20"/>
      <c r="B71" s="38">
        <f t="shared" si="1"/>
        <v>4</v>
      </c>
      <c r="C71" s="39">
        <v>45602</v>
      </c>
      <c r="D71" s="209" t="s">
        <v>187</v>
      </c>
      <c r="E71" s="40"/>
      <c r="F71" s="40"/>
      <c r="G71" s="212" t="s">
        <v>181</v>
      </c>
      <c r="H71" s="41"/>
      <c r="I71" s="41"/>
      <c r="J71" s="215" t="str">
        <f>IFERROR(INDEX(Teams!D$5:D$40,MATCH(D71,Team,0),0),"")</f>
        <v>Allianz Arena</v>
      </c>
      <c r="L71" s="23"/>
      <c r="M71" s="20"/>
      <c r="N71" s="20"/>
      <c r="O71" s="20"/>
      <c r="P71" s="20"/>
      <c r="Q71" s="20"/>
      <c r="R71" s="20"/>
      <c r="S71" s="20"/>
      <c r="T71" s="20"/>
      <c r="U71" s="20"/>
    </row>
    <row r="72" spans="1:21" ht="14.45" customHeight="1" x14ac:dyDescent="0.25">
      <c r="A72" s="20"/>
      <c r="B72" s="38">
        <f t="shared" si="1"/>
        <v>4</v>
      </c>
      <c r="C72" s="39">
        <v>45602</v>
      </c>
      <c r="D72" s="209" t="s">
        <v>190</v>
      </c>
      <c r="E72" s="40"/>
      <c r="F72" s="40"/>
      <c r="G72" s="212" t="s">
        <v>188</v>
      </c>
      <c r="H72" s="41"/>
      <c r="I72" s="41"/>
      <c r="J72" s="215" t="str">
        <f>IFERROR(INDEX(Teams!D$5:D$40,MATCH(D72,Team,0),0),"")</f>
        <v>San Siro</v>
      </c>
      <c r="L72" s="23"/>
      <c r="M72" s="20"/>
      <c r="N72" s="20"/>
      <c r="O72" s="20"/>
      <c r="P72" s="20"/>
      <c r="Q72" s="20"/>
      <c r="R72" s="20"/>
      <c r="S72" s="20"/>
      <c r="T72" s="20"/>
      <c r="U72" s="20"/>
    </row>
    <row r="73" spans="1:21" ht="14.45" customHeight="1" x14ac:dyDescent="0.25">
      <c r="A73" s="20"/>
      <c r="B73" s="38">
        <f t="shared" si="1"/>
        <v>4</v>
      </c>
      <c r="C73" s="39">
        <v>45602</v>
      </c>
      <c r="D73" s="209" t="s">
        <v>26</v>
      </c>
      <c r="E73" s="40"/>
      <c r="F73" s="40"/>
      <c r="G73" s="212" t="s">
        <v>191</v>
      </c>
      <c r="H73" s="41"/>
      <c r="I73" s="41"/>
      <c r="J73" s="215" t="str">
        <f>IFERROR(INDEX(Teams!D$5:D$40,MATCH(D73,Team,0),0),"")</f>
        <v>Parc des Princes</v>
      </c>
      <c r="L73" s="23"/>
      <c r="M73" s="20"/>
      <c r="N73" s="20"/>
      <c r="O73" s="20"/>
      <c r="P73" s="20"/>
      <c r="Q73" s="20"/>
      <c r="R73" s="20"/>
      <c r="S73" s="20"/>
      <c r="T73" s="20"/>
      <c r="U73" s="20"/>
    </row>
    <row r="74" spans="1:21" ht="14.45" customHeight="1" x14ac:dyDescent="0.25">
      <c r="A74" s="20"/>
      <c r="B74" s="38">
        <f t="shared" si="1"/>
        <v>4</v>
      </c>
      <c r="C74" s="39">
        <v>45602</v>
      </c>
      <c r="D74" s="209" t="s">
        <v>186</v>
      </c>
      <c r="E74" s="40"/>
      <c r="F74" s="40"/>
      <c r="G74" s="212" t="s">
        <v>284</v>
      </c>
      <c r="H74" s="41"/>
      <c r="I74" s="41"/>
      <c r="J74" s="215" t="str">
        <f>IFERROR(INDEX(Teams!D$5:D$40,MATCH(D74,Team,0),0),"")</f>
        <v>De Kuip</v>
      </c>
      <c r="L74" s="23"/>
      <c r="M74" s="20"/>
      <c r="N74" s="20"/>
      <c r="O74" s="20"/>
      <c r="P74" s="20"/>
      <c r="Q74" s="20"/>
      <c r="R74" s="20"/>
      <c r="S74" s="20"/>
      <c r="T74" s="20"/>
      <c r="U74" s="20"/>
    </row>
    <row r="75" spans="1:21" ht="14.45" customHeight="1" x14ac:dyDescent="0.25">
      <c r="A75" s="20"/>
      <c r="B75" s="38">
        <f t="shared" si="1"/>
        <v>4</v>
      </c>
      <c r="C75" s="39">
        <v>45602</v>
      </c>
      <c r="D75" s="209" t="s">
        <v>281</v>
      </c>
      <c r="E75" s="40"/>
      <c r="F75" s="40"/>
      <c r="G75" s="212" t="s">
        <v>24</v>
      </c>
      <c r="H75" s="41"/>
      <c r="I75" s="41"/>
      <c r="J75" s="215" t="str">
        <f>IFERROR(INDEX(Teams!D$5:D$40,MATCH(D75,Team,0),0),"")</f>
        <v>Rajko Mitic Stadium</v>
      </c>
      <c r="L75" s="23"/>
      <c r="M75" s="20"/>
      <c r="N75" s="20"/>
      <c r="O75" s="20"/>
      <c r="P75" s="20"/>
      <c r="Q75" s="20"/>
      <c r="R75" s="20"/>
      <c r="S75" s="20"/>
      <c r="T75" s="20"/>
      <c r="U75" s="20"/>
    </row>
    <row r="76" spans="1:21" ht="14.45" customHeight="1" x14ac:dyDescent="0.25">
      <c r="A76" s="20"/>
      <c r="B76" s="38">
        <f t="shared" si="1"/>
        <v>4</v>
      </c>
      <c r="C76" s="39">
        <v>45602</v>
      </c>
      <c r="D76" s="209" t="s">
        <v>286</v>
      </c>
      <c r="E76" s="40"/>
      <c r="F76" s="40"/>
      <c r="G76" s="212" t="s">
        <v>256</v>
      </c>
      <c r="H76" s="41"/>
      <c r="I76" s="41"/>
      <c r="J76" s="215" t="str">
        <f>IFERROR(INDEX(Teams!D$5:D$40,MATCH(D76,Team,0),0),"")</f>
        <v>epet ARENA</v>
      </c>
      <c r="L76" s="23"/>
      <c r="M76" s="20"/>
      <c r="N76" s="20"/>
      <c r="O76" s="20"/>
      <c r="P76" s="20"/>
      <c r="Q76" s="20"/>
      <c r="R76" s="20"/>
      <c r="S76" s="20"/>
      <c r="T76" s="20"/>
      <c r="U76" s="20"/>
    </row>
    <row r="77" spans="1:21" ht="14.45" customHeight="1" x14ac:dyDescent="0.25">
      <c r="A77" s="20"/>
      <c r="B77" s="124">
        <f t="shared" si="1"/>
        <v>4</v>
      </c>
      <c r="C77" s="125">
        <v>45602</v>
      </c>
      <c r="D77" s="210" t="s">
        <v>264</v>
      </c>
      <c r="E77" s="126"/>
      <c r="F77" s="126"/>
      <c r="G77" s="213" t="s">
        <v>258</v>
      </c>
      <c r="H77" s="127"/>
      <c r="I77" s="127"/>
      <c r="J77" s="216" t="str">
        <f>IFERROR(INDEX(Teams!D$5:D$40,MATCH(D77,Team,0),0),"")</f>
        <v>MHP Arena</v>
      </c>
      <c r="L77" s="23"/>
      <c r="M77" s="20"/>
      <c r="N77" s="20"/>
      <c r="O77" s="20"/>
      <c r="P77" s="20"/>
      <c r="Q77" s="20"/>
      <c r="R77" s="20"/>
      <c r="S77" s="20"/>
      <c r="T77" s="20"/>
      <c r="U77" s="20"/>
    </row>
    <row r="78" spans="1:21" ht="14.45" customHeight="1" x14ac:dyDescent="0.25">
      <c r="A78" s="20"/>
      <c r="B78" s="120">
        <f t="shared" si="1"/>
        <v>5</v>
      </c>
      <c r="C78" s="121">
        <v>45622</v>
      </c>
      <c r="D78" s="208" t="s">
        <v>285</v>
      </c>
      <c r="E78" s="122"/>
      <c r="F78" s="122"/>
      <c r="G78" s="211" t="s">
        <v>180</v>
      </c>
      <c r="H78" s="123"/>
      <c r="I78" s="123"/>
      <c r="J78" s="214" t="str">
        <f>IFERROR(INDEX(Teams!D$5:D$40,MATCH(D78,Team,0),0),"")</f>
        <v>Tehelné pole</v>
      </c>
      <c r="L78" s="23"/>
      <c r="M78" s="20"/>
      <c r="N78" s="20"/>
      <c r="O78" s="20"/>
      <c r="P78" s="20"/>
      <c r="Q78" s="20"/>
      <c r="R78" s="20"/>
      <c r="S78" s="20"/>
      <c r="T78" s="20"/>
      <c r="U78" s="20"/>
    </row>
    <row r="79" spans="1:21" ht="14.45" customHeight="1" x14ac:dyDescent="0.25">
      <c r="A79" s="20"/>
      <c r="B79" s="38">
        <f t="shared" si="1"/>
        <v>5</v>
      </c>
      <c r="C79" s="39">
        <v>45622</v>
      </c>
      <c r="D79" s="209" t="s">
        <v>286</v>
      </c>
      <c r="E79" s="40"/>
      <c r="F79" s="40"/>
      <c r="G79" s="212" t="s">
        <v>191</v>
      </c>
      <c r="H79" s="41"/>
      <c r="I79" s="41"/>
      <c r="J79" s="215" t="str">
        <f>IFERROR(INDEX(Teams!D$5:D$40,MATCH(D79,Team,0),0),"")</f>
        <v>epet ARENA</v>
      </c>
      <c r="L79" s="23"/>
      <c r="M79" s="20"/>
      <c r="N79" s="20"/>
      <c r="O79" s="20"/>
      <c r="P79" s="20"/>
      <c r="Q79" s="20"/>
      <c r="R79" s="20"/>
      <c r="S79" s="20"/>
      <c r="T79" s="20"/>
      <c r="U79" s="20"/>
    </row>
    <row r="80" spans="1:21" ht="14.45" customHeight="1" x14ac:dyDescent="0.25">
      <c r="A80" s="20"/>
      <c r="B80" s="38">
        <f t="shared" si="1"/>
        <v>5</v>
      </c>
      <c r="C80" s="39">
        <v>45622</v>
      </c>
      <c r="D80" s="209" t="s">
        <v>187</v>
      </c>
      <c r="E80" s="40"/>
      <c r="F80" s="40"/>
      <c r="G80" s="212" t="s">
        <v>26</v>
      </c>
      <c r="H80" s="41"/>
      <c r="I80" s="41"/>
      <c r="J80" s="215" t="str">
        <f>IFERROR(INDEX(Teams!D$5:D$40,MATCH(D80,Team,0),0),"")</f>
        <v>Allianz Arena</v>
      </c>
      <c r="L80" s="23"/>
      <c r="M80" s="20"/>
      <c r="N80" s="20"/>
      <c r="O80" s="20"/>
      <c r="P80" s="20"/>
      <c r="Q80" s="20"/>
      <c r="R80" s="20"/>
      <c r="S80" s="20"/>
      <c r="T80" s="20"/>
      <c r="U80" s="20"/>
    </row>
    <row r="81" spans="1:21" ht="14.45" customHeight="1" x14ac:dyDescent="0.25">
      <c r="A81" s="20"/>
      <c r="B81" s="38">
        <f t="shared" si="1"/>
        <v>5</v>
      </c>
      <c r="C81" s="39">
        <v>45622</v>
      </c>
      <c r="D81" s="209" t="s">
        <v>24</v>
      </c>
      <c r="E81" s="40"/>
      <c r="F81" s="40"/>
      <c r="G81" s="212" t="s">
        <v>256</v>
      </c>
      <c r="H81" s="41"/>
      <c r="I81" s="41"/>
      <c r="J81" s="215" t="str">
        <f>IFERROR(INDEX(Teams!D$5:D$40,MATCH(D81,Team,0),0),"")</f>
        <v>Nou Camp</v>
      </c>
      <c r="L81" s="23"/>
      <c r="M81" s="20"/>
      <c r="N81" s="20"/>
      <c r="O81" s="20"/>
      <c r="P81" s="20"/>
      <c r="Q81" s="20"/>
      <c r="R81" s="20"/>
      <c r="S81" s="20"/>
      <c r="T81" s="20"/>
      <c r="U81" s="20"/>
    </row>
    <row r="82" spans="1:21" ht="14.45" customHeight="1" x14ac:dyDescent="0.25">
      <c r="A82" s="20"/>
      <c r="B82" s="38">
        <f t="shared" si="1"/>
        <v>5</v>
      </c>
      <c r="C82" s="39">
        <v>45622</v>
      </c>
      <c r="D82" s="209" t="s">
        <v>190</v>
      </c>
      <c r="E82" s="40"/>
      <c r="F82" s="40"/>
      <c r="G82" s="212" t="s">
        <v>28</v>
      </c>
      <c r="H82" s="41"/>
      <c r="I82" s="41"/>
      <c r="J82" s="215" t="str">
        <f>IFERROR(INDEX(Teams!D$5:D$40,MATCH(D82,Team,0),0),"")</f>
        <v>San Siro</v>
      </c>
      <c r="L82" s="23"/>
      <c r="M82" s="20"/>
      <c r="N82" s="20"/>
      <c r="O82" s="20"/>
      <c r="P82" s="20"/>
      <c r="Q82" s="20"/>
      <c r="R82" s="20"/>
      <c r="S82" s="20"/>
      <c r="T82" s="20"/>
      <c r="U82" s="20"/>
    </row>
    <row r="83" spans="1:21" ht="14.45" customHeight="1" x14ac:dyDescent="0.25">
      <c r="A83" s="20"/>
      <c r="B83" s="38">
        <f t="shared" si="1"/>
        <v>5</v>
      </c>
      <c r="C83" s="39">
        <v>45622</v>
      </c>
      <c r="D83" s="209" t="s">
        <v>16</v>
      </c>
      <c r="E83" s="40"/>
      <c r="F83" s="40"/>
      <c r="G83" s="212" t="s">
        <v>186</v>
      </c>
      <c r="H83" s="41"/>
      <c r="I83" s="41"/>
      <c r="J83" s="215" t="str">
        <f>IFERROR(INDEX(Teams!D$5:D$40,MATCH(D83,Team,0),0),"")</f>
        <v>Etihad</v>
      </c>
      <c r="L83" s="23"/>
      <c r="M83" s="20"/>
      <c r="N83" s="20"/>
      <c r="O83" s="20"/>
      <c r="P83" s="20"/>
      <c r="Q83" s="20"/>
      <c r="R83" s="20"/>
      <c r="S83" s="20"/>
      <c r="T83" s="20"/>
      <c r="U83" s="20"/>
    </row>
    <row r="84" spans="1:21" ht="14.45" customHeight="1" x14ac:dyDescent="0.25">
      <c r="A84" s="20"/>
      <c r="B84" s="38">
        <f t="shared" si="1"/>
        <v>5</v>
      </c>
      <c r="C84" s="39">
        <v>45622</v>
      </c>
      <c r="D84" s="209" t="s">
        <v>257</v>
      </c>
      <c r="E84" s="40"/>
      <c r="F84" s="40"/>
      <c r="G84" s="212" t="s">
        <v>284</v>
      </c>
      <c r="H84" s="41"/>
      <c r="I84" s="41"/>
      <c r="J84" s="215" t="str">
        <f>IFERROR(INDEX(Teams!D$5:D$40,MATCH(D84,Team,0),0),"")</f>
        <v>Bay Arena</v>
      </c>
      <c r="L84" s="23"/>
      <c r="M84" s="20"/>
      <c r="N84" s="20"/>
      <c r="O84" s="20"/>
      <c r="P84" s="20"/>
      <c r="Q84" s="20"/>
      <c r="R84" s="20"/>
      <c r="S84" s="20"/>
      <c r="T84" s="20"/>
      <c r="U84" s="20"/>
    </row>
    <row r="85" spans="1:21" ht="14.45" customHeight="1" x14ac:dyDescent="0.25">
      <c r="A85" s="20"/>
      <c r="B85" s="38">
        <f t="shared" si="1"/>
        <v>5</v>
      </c>
      <c r="C85" s="39">
        <v>45622</v>
      </c>
      <c r="D85" s="209" t="s">
        <v>266</v>
      </c>
      <c r="E85" s="40"/>
      <c r="F85" s="40"/>
      <c r="G85" s="212" t="s">
        <v>188</v>
      </c>
      <c r="H85" s="41"/>
      <c r="I85" s="41"/>
      <c r="J85" s="215" t="str">
        <f>IFERROR(INDEX(Teams!D$5:D$40,MATCH(D85,Team,0),0),"")</f>
        <v>José Alvalade</v>
      </c>
      <c r="L85" s="23"/>
      <c r="M85" s="20"/>
      <c r="N85" s="20"/>
      <c r="O85" s="20"/>
      <c r="P85" s="20"/>
      <c r="Q85" s="20"/>
      <c r="R85" s="20"/>
      <c r="S85" s="20"/>
      <c r="T85" s="20"/>
      <c r="U85" s="20"/>
    </row>
    <row r="86" spans="1:21" ht="14.45" customHeight="1" x14ac:dyDescent="0.25">
      <c r="A86" s="20"/>
      <c r="B86" s="38">
        <f t="shared" si="1"/>
        <v>5</v>
      </c>
      <c r="C86" s="39">
        <v>45622</v>
      </c>
      <c r="D86" s="209" t="s">
        <v>287</v>
      </c>
      <c r="E86" s="40"/>
      <c r="F86" s="40"/>
      <c r="G86" s="212" t="s">
        <v>258</v>
      </c>
      <c r="H86" s="41"/>
      <c r="I86" s="41"/>
      <c r="J86" s="215" t="str">
        <f>IFERROR(INDEX(Teams!D$5:D$40,MATCH(D86,Team,0),0),"")</f>
        <v>Wankdorf Stadium</v>
      </c>
      <c r="L86" s="6"/>
    </row>
    <row r="87" spans="1:21" ht="14.45" customHeight="1" x14ac:dyDescent="0.25">
      <c r="A87" s="20"/>
      <c r="B87" s="38">
        <f t="shared" si="1"/>
        <v>5</v>
      </c>
      <c r="C87" s="39">
        <v>45623</v>
      </c>
      <c r="D87" s="209" t="s">
        <v>281</v>
      </c>
      <c r="E87" s="40"/>
      <c r="F87" s="40"/>
      <c r="G87" s="212" t="s">
        <v>264</v>
      </c>
      <c r="H87" s="41"/>
      <c r="I87" s="41"/>
      <c r="J87" s="215" t="str">
        <f>IFERROR(INDEX(Teams!D$5:D$40,MATCH(D87,Team,0),0),"")</f>
        <v>Rajko Mitic Stadium</v>
      </c>
    </row>
    <row r="88" spans="1:21" ht="14.45" customHeight="1" x14ac:dyDescent="0.25">
      <c r="A88" s="20"/>
      <c r="B88" s="38">
        <f t="shared" ref="B88:B119" si="2">B70+1</f>
        <v>5</v>
      </c>
      <c r="C88" s="39">
        <v>45623</v>
      </c>
      <c r="D88" s="209" t="s">
        <v>265</v>
      </c>
      <c r="E88" s="40"/>
      <c r="F88" s="40"/>
      <c r="G88" s="212" t="s">
        <v>263</v>
      </c>
      <c r="H88" s="41"/>
      <c r="I88" s="41"/>
      <c r="J88" s="215" t="str">
        <f>IFERROR(INDEX(Teams!D$5:D$40,MATCH(D88,Team,0),0),"")</f>
        <v>Merkur Arena</v>
      </c>
      <c r="L88" s="6"/>
    </row>
    <row r="89" spans="1:21" ht="14.45" customHeight="1" x14ac:dyDescent="0.25">
      <c r="A89" s="20"/>
      <c r="B89" s="38">
        <f t="shared" si="2"/>
        <v>5</v>
      </c>
      <c r="C89" s="39">
        <v>45623</v>
      </c>
      <c r="D89" s="209" t="s">
        <v>255</v>
      </c>
      <c r="E89" s="40"/>
      <c r="F89" s="40"/>
      <c r="G89" s="212" t="s">
        <v>9</v>
      </c>
      <c r="H89" s="41"/>
      <c r="I89" s="41"/>
      <c r="J89" s="215" t="str">
        <f>IFERROR(INDEX(Teams!D$5:D$40,MATCH(D89,Team,0),0),"")</f>
        <v>Anfield</v>
      </c>
      <c r="L89" s="6"/>
    </row>
    <row r="90" spans="1:21" ht="14.45" customHeight="1" x14ac:dyDescent="0.25">
      <c r="A90" s="20"/>
      <c r="B90" s="38">
        <f t="shared" si="2"/>
        <v>5</v>
      </c>
      <c r="C90" s="39">
        <v>45623</v>
      </c>
      <c r="D90" s="209" t="s">
        <v>184</v>
      </c>
      <c r="E90" s="40"/>
      <c r="F90" s="40"/>
      <c r="G90" s="212" t="s">
        <v>267</v>
      </c>
      <c r="H90" s="41"/>
      <c r="I90" s="41"/>
      <c r="J90" s="215" t="str">
        <f>IFERROR(INDEX(Teams!D$5:D$40,MATCH(D90,Team,0),0),"")</f>
        <v>Celtic Park</v>
      </c>
      <c r="L90" s="6"/>
    </row>
    <row r="91" spans="1:21" ht="14.45" customHeight="1" x14ac:dyDescent="0.25">
      <c r="A91" s="20"/>
      <c r="B91" s="38">
        <f t="shared" si="2"/>
        <v>5</v>
      </c>
      <c r="C91" s="39">
        <v>45623</v>
      </c>
      <c r="D91" s="209" t="s">
        <v>282</v>
      </c>
      <c r="E91" s="40"/>
      <c r="F91" s="40"/>
      <c r="G91" s="212" t="s">
        <v>22</v>
      </c>
      <c r="H91" s="41"/>
      <c r="I91" s="41"/>
      <c r="J91" s="215" t="str">
        <f>IFERROR(INDEX(Teams!D$5:D$40,MATCH(D91,Team,0),0),"")</f>
        <v>Maksimir Stadium</v>
      </c>
      <c r="L91" s="6"/>
    </row>
    <row r="92" spans="1:21" ht="14.45" customHeight="1" x14ac:dyDescent="0.25">
      <c r="A92" s="20"/>
      <c r="B92" s="38">
        <f t="shared" si="2"/>
        <v>5</v>
      </c>
      <c r="C92" s="39">
        <v>45623</v>
      </c>
      <c r="D92" s="209" t="s">
        <v>189</v>
      </c>
      <c r="E92" s="40"/>
      <c r="F92" s="40"/>
      <c r="G92" s="212" t="s">
        <v>11</v>
      </c>
      <c r="H92" s="41"/>
      <c r="I92" s="41"/>
      <c r="J92" s="215" t="str">
        <f>IFERROR(INDEX(Teams!D$5:D$40,MATCH(D92,Team,0),0),"")</f>
        <v>Philips Stadion</v>
      </c>
      <c r="L92" s="6"/>
    </row>
    <row r="93" spans="1:21" ht="14.45" customHeight="1" x14ac:dyDescent="0.25">
      <c r="A93" s="20"/>
      <c r="B93" s="38">
        <f t="shared" si="2"/>
        <v>5</v>
      </c>
      <c r="C93" s="39">
        <v>45623</v>
      </c>
      <c r="D93" s="209" t="s">
        <v>260</v>
      </c>
      <c r="E93" s="40"/>
      <c r="F93" s="40"/>
      <c r="G93" s="212" t="s">
        <v>181</v>
      </c>
      <c r="H93" s="41"/>
      <c r="I93" s="41"/>
      <c r="J93" s="215" t="str">
        <f>IFERROR(INDEX(Teams!D$5:D$40,MATCH(D93,Team,0),0),"")</f>
        <v>Louis II</v>
      </c>
      <c r="L93" s="6"/>
    </row>
    <row r="94" spans="1:21" ht="14.45" customHeight="1" x14ac:dyDescent="0.25">
      <c r="A94" s="20"/>
      <c r="B94" s="38">
        <f t="shared" si="2"/>
        <v>5</v>
      </c>
      <c r="C94" s="39">
        <v>45623</v>
      </c>
      <c r="D94" s="209" t="s">
        <v>261</v>
      </c>
      <c r="E94" s="40"/>
      <c r="F94" s="40"/>
      <c r="G94" s="212" t="s">
        <v>259</v>
      </c>
      <c r="H94" s="41"/>
      <c r="I94" s="41"/>
      <c r="J94" s="215" t="str">
        <f>IFERROR(INDEX(Teams!D$5:D$40,MATCH(D94,Team,0),0),"")</f>
        <v>Villa Park</v>
      </c>
      <c r="L94" s="6"/>
    </row>
    <row r="95" spans="1:21" ht="14.45" customHeight="1" x14ac:dyDescent="0.25">
      <c r="A95" s="20"/>
      <c r="B95" s="124">
        <f t="shared" si="2"/>
        <v>5</v>
      </c>
      <c r="C95" s="125">
        <v>45623</v>
      </c>
      <c r="D95" s="210" t="s">
        <v>262</v>
      </c>
      <c r="E95" s="126"/>
      <c r="F95" s="126"/>
      <c r="G95" s="213" t="s">
        <v>283</v>
      </c>
      <c r="H95" s="127"/>
      <c r="I95" s="127"/>
      <c r="J95" s="216" t="str">
        <f>IFERROR(INDEX(Teams!D$5:D$40,MATCH(D95,Team,0),0),"")</f>
        <v>Renato Dall'Ara</v>
      </c>
      <c r="L95" s="6"/>
    </row>
    <row r="96" spans="1:21" ht="14.45" customHeight="1" x14ac:dyDescent="0.25">
      <c r="A96" s="20"/>
      <c r="B96" s="120">
        <f t="shared" si="2"/>
        <v>6</v>
      </c>
      <c r="C96" s="121">
        <v>45636</v>
      </c>
      <c r="D96" s="208" t="s">
        <v>282</v>
      </c>
      <c r="E96" s="122"/>
      <c r="F96" s="122"/>
      <c r="G96" s="211" t="s">
        <v>184</v>
      </c>
      <c r="H96" s="123"/>
      <c r="I96" s="123"/>
      <c r="J96" s="214" t="str">
        <f>IFERROR(INDEX(Teams!D$5:D$40,MATCH(D96,Team,0),0),"")</f>
        <v>Maksimir Stadium</v>
      </c>
      <c r="L96" s="6"/>
    </row>
    <row r="97" spans="1:10" ht="14.45" customHeight="1" x14ac:dyDescent="0.25">
      <c r="A97" s="20"/>
      <c r="B97" s="38">
        <f t="shared" si="2"/>
        <v>6</v>
      </c>
      <c r="C97" s="39">
        <v>45636</v>
      </c>
      <c r="D97" s="209" t="s">
        <v>263</v>
      </c>
      <c r="E97" s="40"/>
      <c r="F97" s="40"/>
      <c r="G97" s="212" t="s">
        <v>255</v>
      </c>
      <c r="H97" s="41"/>
      <c r="I97" s="41"/>
      <c r="J97" s="215" t="str">
        <f>IFERROR(INDEX(Teams!D$5:D$40,MATCH(D97,Team,0),0),"")</f>
        <v>Montilivi</v>
      </c>
    </row>
    <row r="98" spans="1:10" ht="14.45" customHeight="1" x14ac:dyDescent="0.25">
      <c r="A98" s="20"/>
      <c r="B98" s="38">
        <f t="shared" si="2"/>
        <v>6</v>
      </c>
      <c r="C98" s="39">
        <v>45636</v>
      </c>
      <c r="D98" s="209" t="s">
        <v>28</v>
      </c>
      <c r="E98" s="40"/>
      <c r="F98" s="40"/>
      <c r="G98" s="212" t="s">
        <v>261</v>
      </c>
      <c r="H98" s="41"/>
      <c r="I98" s="41"/>
      <c r="J98" s="215" t="str">
        <f>IFERROR(INDEX(Teams!D$5:D$40,MATCH(D98,Team,0),0),"")</f>
        <v>Red Bull Arena</v>
      </c>
    </row>
    <row r="99" spans="1:10" ht="14.45" customHeight="1" x14ac:dyDescent="0.25">
      <c r="A99" s="20"/>
      <c r="B99" s="38">
        <f t="shared" si="2"/>
        <v>6</v>
      </c>
      <c r="C99" s="39">
        <v>45636</v>
      </c>
      <c r="D99" s="209" t="s">
        <v>258</v>
      </c>
      <c r="E99" s="40"/>
      <c r="F99" s="40"/>
      <c r="G99" s="212" t="s">
        <v>9</v>
      </c>
      <c r="H99" s="41"/>
      <c r="I99" s="41"/>
      <c r="J99" s="215" t="str">
        <f>IFERROR(INDEX(Teams!D$5:D$40,MATCH(D99,Team,0),0),"")</f>
        <v>Gewiss</v>
      </c>
    </row>
    <row r="100" spans="1:10" ht="14.45" customHeight="1" x14ac:dyDescent="0.25">
      <c r="A100" s="20"/>
      <c r="B100" s="38">
        <f t="shared" si="2"/>
        <v>6</v>
      </c>
      <c r="C100" s="39">
        <v>45636</v>
      </c>
      <c r="D100" s="209" t="s">
        <v>257</v>
      </c>
      <c r="E100" s="40"/>
      <c r="F100" s="40"/>
      <c r="G100" s="212" t="s">
        <v>190</v>
      </c>
      <c r="H100" s="41"/>
      <c r="I100" s="41"/>
      <c r="J100" s="215" t="str">
        <f>IFERROR(INDEX(Teams!D$5:D$40,MATCH(D100,Team,0),0),"")</f>
        <v>Bay Arena</v>
      </c>
    </row>
    <row r="101" spans="1:10" ht="14.45" customHeight="1" x14ac:dyDescent="0.25">
      <c r="A101" s="20"/>
      <c r="B101" s="38">
        <f t="shared" si="2"/>
        <v>6</v>
      </c>
      <c r="C101" s="39">
        <v>45636</v>
      </c>
      <c r="D101" s="209" t="s">
        <v>267</v>
      </c>
      <c r="E101" s="40"/>
      <c r="F101" s="40"/>
      <c r="G101" s="212" t="s">
        <v>266</v>
      </c>
      <c r="H101" s="41"/>
      <c r="I101" s="41"/>
      <c r="J101" s="215" t="str">
        <f>IFERROR(INDEX(Teams!D$5:D$40,MATCH(D101,Team,0),0),"")</f>
        <v>Jan Breydel</v>
      </c>
    </row>
    <row r="102" spans="1:10" ht="14.45" customHeight="1" x14ac:dyDescent="0.25">
      <c r="A102" s="20"/>
      <c r="B102" s="38">
        <f t="shared" si="2"/>
        <v>6</v>
      </c>
      <c r="C102" s="39">
        <v>45636</v>
      </c>
      <c r="D102" s="209" t="s">
        <v>11</v>
      </c>
      <c r="E102" s="40"/>
      <c r="F102" s="40"/>
      <c r="G102" s="212" t="s">
        <v>187</v>
      </c>
      <c r="H102" s="41"/>
      <c r="I102" s="41"/>
      <c r="J102" s="215" t="str">
        <f>IFERROR(INDEX(Teams!D$5:D$40,MATCH(D102,Team,0),0),"")</f>
        <v>Donbass Arena</v>
      </c>
    </row>
    <row r="103" spans="1:10" ht="14.45" customHeight="1" x14ac:dyDescent="0.25">
      <c r="A103" s="20"/>
      <c r="B103" s="38">
        <f t="shared" si="2"/>
        <v>6</v>
      </c>
      <c r="C103" s="39">
        <v>45636</v>
      </c>
      <c r="D103" s="209" t="s">
        <v>284</v>
      </c>
      <c r="E103" s="40"/>
      <c r="F103" s="40"/>
      <c r="G103" s="212" t="s">
        <v>26</v>
      </c>
      <c r="H103" s="41"/>
      <c r="I103" s="41"/>
      <c r="J103" s="215" t="str">
        <f>IFERROR(INDEX(Teams!D$5:D$40,MATCH(D103,Team,0),0),"")</f>
        <v>Red Bull Arena</v>
      </c>
    </row>
    <row r="104" spans="1:10" ht="14.45" customHeight="1" x14ac:dyDescent="0.25">
      <c r="A104" s="20"/>
      <c r="B104" s="38">
        <f t="shared" si="2"/>
        <v>6</v>
      </c>
      <c r="C104" s="39">
        <v>45636</v>
      </c>
      <c r="D104" s="209" t="s">
        <v>256</v>
      </c>
      <c r="E104" s="40"/>
      <c r="F104" s="40"/>
      <c r="G104" s="212" t="s">
        <v>189</v>
      </c>
      <c r="H104" s="41"/>
      <c r="I104" s="41"/>
      <c r="J104" s="215" t="str">
        <f>IFERROR(INDEX(Teams!D$5:D$40,MATCH(D104,Team,0),0),"")</f>
        <v>Francis-Le Blé</v>
      </c>
    </row>
    <row r="105" spans="1:10" ht="14.45" customHeight="1" x14ac:dyDescent="0.25">
      <c r="A105" s="20"/>
      <c r="B105" s="38">
        <f t="shared" si="2"/>
        <v>6</v>
      </c>
      <c r="C105" s="39">
        <v>45637</v>
      </c>
      <c r="D105" s="209" t="s">
        <v>191</v>
      </c>
      <c r="E105" s="40"/>
      <c r="F105" s="40"/>
      <c r="G105" s="212" t="s">
        <v>285</v>
      </c>
      <c r="H105" s="41"/>
      <c r="I105" s="41"/>
      <c r="J105" s="215" t="str">
        <f>IFERROR(INDEX(Teams!D$5:D$40,MATCH(D105,Team,0),0),"")</f>
        <v>Vicente Calderon</v>
      </c>
    </row>
    <row r="106" spans="1:10" ht="14.45" customHeight="1" x14ac:dyDescent="0.25">
      <c r="A106" s="20"/>
      <c r="B106" s="38">
        <f t="shared" si="2"/>
        <v>6</v>
      </c>
      <c r="C106" s="39">
        <v>45637</v>
      </c>
      <c r="D106" s="209" t="s">
        <v>283</v>
      </c>
      <c r="E106" s="40"/>
      <c r="F106" s="40"/>
      <c r="G106" s="212" t="s">
        <v>265</v>
      </c>
      <c r="H106" s="41"/>
      <c r="I106" s="41"/>
      <c r="J106" s="215" t="str">
        <f>IFERROR(INDEX(Teams!D$5:D$40,MATCH(D106,Team,0),0),"")</f>
        <v>Pierre Mauroy Stadium</v>
      </c>
    </row>
    <row r="107" spans="1:10" ht="14.45" customHeight="1" x14ac:dyDescent="0.25">
      <c r="A107" s="20"/>
      <c r="B107" s="38">
        <f t="shared" si="2"/>
        <v>6</v>
      </c>
      <c r="C107" s="39">
        <v>45637</v>
      </c>
      <c r="D107" s="209" t="s">
        <v>22</v>
      </c>
      <c r="E107" s="40"/>
      <c r="F107" s="40"/>
      <c r="G107" s="212" t="s">
        <v>24</v>
      </c>
      <c r="H107" s="41"/>
      <c r="I107" s="41"/>
      <c r="J107" s="215" t="str">
        <f>IFERROR(INDEX(Teams!D$5:D$40,MATCH(D107,Team,0),0),"")</f>
        <v>Signal Iduna Park</v>
      </c>
    </row>
    <row r="108" spans="1:10" ht="14.45" customHeight="1" x14ac:dyDescent="0.25">
      <c r="A108" s="20"/>
      <c r="B108" s="38">
        <f t="shared" si="2"/>
        <v>6</v>
      </c>
      <c r="C108" s="39">
        <v>45637</v>
      </c>
      <c r="D108" s="209" t="s">
        <v>180</v>
      </c>
      <c r="E108" s="40"/>
      <c r="F108" s="40"/>
      <c r="G108" s="212" t="s">
        <v>281</v>
      </c>
      <c r="H108" s="41"/>
      <c r="I108" s="41"/>
      <c r="J108" s="215" t="str">
        <f>IFERROR(INDEX(Teams!D$5:D$40,MATCH(D108,Team,0),0),"")</f>
        <v>San Siro</v>
      </c>
    </row>
    <row r="109" spans="1:10" ht="14.45" customHeight="1" x14ac:dyDescent="0.25">
      <c r="A109" s="20"/>
      <c r="B109" s="38">
        <f t="shared" si="2"/>
        <v>6</v>
      </c>
      <c r="C109" s="39">
        <v>45637</v>
      </c>
      <c r="D109" s="209" t="s">
        <v>181</v>
      </c>
      <c r="E109" s="40"/>
      <c r="F109" s="40"/>
      <c r="G109" s="212" t="s">
        <v>262</v>
      </c>
      <c r="H109" s="41"/>
      <c r="I109" s="41"/>
      <c r="J109" s="215" t="str">
        <f>IFERROR(INDEX(Teams!D$5:D$40,MATCH(D109,Team,0),0),"")</f>
        <v>Stadion da Luz</v>
      </c>
    </row>
    <row r="110" spans="1:10" ht="14.45" customHeight="1" x14ac:dyDescent="0.25">
      <c r="A110" s="20"/>
      <c r="B110" s="38">
        <f t="shared" si="2"/>
        <v>6</v>
      </c>
      <c r="C110" s="39">
        <v>45637</v>
      </c>
      <c r="D110" s="209" t="s">
        <v>188</v>
      </c>
      <c r="E110" s="40"/>
      <c r="F110" s="40"/>
      <c r="G110" s="212" t="s">
        <v>260</v>
      </c>
      <c r="H110" s="41"/>
      <c r="I110" s="41"/>
      <c r="J110" s="215" t="str">
        <f>IFERROR(INDEX(Teams!D$5:D$40,MATCH(D110,Team,0),0),"")</f>
        <v>Emirates</v>
      </c>
    </row>
    <row r="111" spans="1:10" ht="14.45" customHeight="1" x14ac:dyDescent="0.25">
      <c r="A111" s="20"/>
      <c r="B111" s="38">
        <f t="shared" si="2"/>
        <v>6</v>
      </c>
      <c r="C111" s="39">
        <v>45637</v>
      </c>
      <c r="D111" s="209" t="s">
        <v>259</v>
      </c>
      <c r="E111" s="40"/>
      <c r="F111" s="40"/>
      <c r="G111" s="212" t="s">
        <v>16</v>
      </c>
      <c r="H111" s="41"/>
      <c r="I111" s="41"/>
      <c r="J111" s="215" t="str">
        <f>IFERROR(INDEX(Teams!D$5:D$40,MATCH(D111,Team,0),0),"")</f>
        <v>Juventus Stadium</v>
      </c>
    </row>
    <row r="112" spans="1:10" ht="14.45" customHeight="1" x14ac:dyDescent="0.25">
      <c r="A112" s="20"/>
      <c r="B112" s="38">
        <f t="shared" si="2"/>
        <v>6</v>
      </c>
      <c r="C112" s="39">
        <v>45637</v>
      </c>
      <c r="D112" s="209" t="s">
        <v>186</v>
      </c>
      <c r="E112" s="40"/>
      <c r="F112" s="40"/>
      <c r="G112" s="212" t="s">
        <v>286</v>
      </c>
      <c r="H112" s="41"/>
      <c r="I112" s="41"/>
      <c r="J112" s="215" t="str">
        <f>IFERROR(INDEX(Teams!D$5:D$40,MATCH(D112,Team,0),0),"")</f>
        <v>De Kuip</v>
      </c>
    </row>
    <row r="113" spans="1:10" ht="14.45" customHeight="1" x14ac:dyDescent="0.25">
      <c r="A113" s="20"/>
      <c r="B113" s="124">
        <f t="shared" si="2"/>
        <v>6</v>
      </c>
      <c r="C113" s="125">
        <v>45637</v>
      </c>
      <c r="D113" s="210" t="s">
        <v>264</v>
      </c>
      <c r="E113" s="126"/>
      <c r="F113" s="126"/>
      <c r="G113" s="213" t="s">
        <v>287</v>
      </c>
      <c r="H113" s="127"/>
      <c r="I113" s="127"/>
      <c r="J113" s="216" t="str">
        <f>IFERROR(INDEX(Teams!D$5:D$40,MATCH(D113,Team,0),0),"")</f>
        <v>MHP Arena</v>
      </c>
    </row>
    <row r="114" spans="1:10" ht="14.45" customHeight="1" x14ac:dyDescent="0.25">
      <c r="A114" s="20"/>
      <c r="B114" s="120">
        <f t="shared" si="2"/>
        <v>7</v>
      </c>
      <c r="C114" s="121">
        <v>45678</v>
      </c>
      <c r="D114" s="208" t="s">
        <v>258</v>
      </c>
      <c r="E114" s="122"/>
      <c r="F114" s="122"/>
      <c r="G114" s="211" t="s">
        <v>265</v>
      </c>
      <c r="H114" s="123"/>
      <c r="I114" s="123"/>
      <c r="J114" s="214" t="str">
        <f>IFERROR(INDEX(Teams!D$5:D$40,MATCH(D114,Team,0),0),"")</f>
        <v>Gewiss</v>
      </c>
    </row>
    <row r="115" spans="1:10" ht="14.45" customHeight="1" x14ac:dyDescent="0.25">
      <c r="A115" s="20"/>
      <c r="B115" s="38">
        <f t="shared" si="2"/>
        <v>7</v>
      </c>
      <c r="C115" s="39">
        <v>45678</v>
      </c>
      <c r="D115" s="209" t="s">
        <v>260</v>
      </c>
      <c r="E115" s="40"/>
      <c r="F115" s="40"/>
      <c r="G115" s="212" t="s">
        <v>261</v>
      </c>
      <c r="H115" s="41"/>
      <c r="I115" s="41"/>
      <c r="J115" s="215" t="str">
        <f>IFERROR(INDEX(Teams!D$5:D$40,MATCH(D115,Team,0),0),"")</f>
        <v>Louis II</v>
      </c>
    </row>
    <row r="116" spans="1:10" ht="14.45" customHeight="1" x14ac:dyDescent="0.25">
      <c r="A116" s="20"/>
      <c r="B116" s="38">
        <f t="shared" si="2"/>
        <v>7</v>
      </c>
      <c r="C116" s="39">
        <v>45678</v>
      </c>
      <c r="D116" s="209" t="s">
        <v>255</v>
      </c>
      <c r="E116" s="40"/>
      <c r="F116" s="40"/>
      <c r="G116" s="212" t="s">
        <v>283</v>
      </c>
      <c r="H116" s="41"/>
      <c r="I116" s="41"/>
      <c r="J116" s="215" t="str">
        <f>IFERROR(INDEX(Teams!D$5:D$40,MATCH(D116,Team,0),0),"")</f>
        <v>Anfield</v>
      </c>
    </row>
    <row r="117" spans="1:10" ht="14.45" customHeight="1" x14ac:dyDescent="0.25">
      <c r="A117" s="20"/>
      <c r="B117" s="38">
        <f t="shared" si="2"/>
        <v>7</v>
      </c>
      <c r="C117" s="39">
        <v>45678</v>
      </c>
      <c r="D117" s="209" t="s">
        <v>191</v>
      </c>
      <c r="E117" s="40"/>
      <c r="F117" s="40"/>
      <c r="G117" s="212" t="s">
        <v>257</v>
      </c>
      <c r="H117" s="41"/>
      <c r="I117" s="41"/>
      <c r="J117" s="215" t="str">
        <f>IFERROR(INDEX(Teams!D$5:D$40,MATCH(D117,Team,0),0),"")</f>
        <v>Vicente Calderon</v>
      </c>
    </row>
    <row r="118" spans="1:10" ht="14.45" customHeight="1" x14ac:dyDescent="0.25">
      <c r="A118" s="20"/>
      <c r="B118" s="38">
        <f t="shared" si="2"/>
        <v>7</v>
      </c>
      <c r="C118" s="39">
        <v>45678</v>
      </c>
      <c r="D118" s="209" t="s">
        <v>181</v>
      </c>
      <c r="E118" s="40"/>
      <c r="F118" s="40"/>
      <c r="G118" s="212" t="s">
        <v>24</v>
      </c>
      <c r="H118" s="41"/>
      <c r="I118" s="41"/>
      <c r="J118" s="215" t="str">
        <f>IFERROR(INDEX(Teams!D$5:D$40,MATCH(D118,Team,0),0),"")</f>
        <v>Stadion da Luz</v>
      </c>
    </row>
    <row r="119" spans="1:10" ht="14.45" customHeight="1" x14ac:dyDescent="0.25">
      <c r="A119" s="20"/>
      <c r="B119" s="38">
        <f t="shared" si="2"/>
        <v>7</v>
      </c>
      <c r="C119" s="39">
        <v>45678</v>
      </c>
      <c r="D119" s="209" t="s">
        <v>267</v>
      </c>
      <c r="E119" s="40"/>
      <c r="F119" s="40"/>
      <c r="G119" s="212" t="s">
        <v>259</v>
      </c>
      <c r="H119" s="41"/>
      <c r="I119" s="41"/>
      <c r="J119" s="215" t="str">
        <f>IFERROR(INDEX(Teams!D$5:D$40,MATCH(D119,Team,0),0),"")</f>
        <v>Jan Breydel</v>
      </c>
    </row>
    <row r="120" spans="1:10" ht="14.45" customHeight="1" x14ac:dyDescent="0.25">
      <c r="A120" s="20"/>
      <c r="B120" s="38">
        <f t="shared" ref="B120:B149" si="3">B102+1</f>
        <v>7</v>
      </c>
      <c r="C120" s="39">
        <v>45678</v>
      </c>
      <c r="D120" s="209" t="s">
        <v>281</v>
      </c>
      <c r="E120" s="40"/>
      <c r="F120" s="40"/>
      <c r="G120" s="212" t="s">
        <v>189</v>
      </c>
      <c r="H120" s="41"/>
      <c r="I120" s="41"/>
      <c r="J120" s="215" t="str">
        <f>IFERROR(INDEX(Teams!D$5:D$40,MATCH(D120,Team,0),0),"")</f>
        <v>Rajko Mitic Stadium</v>
      </c>
    </row>
    <row r="121" spans="1:10" ht="14.45" customHeight="1" x14ac:dyDescent="0.25">
      <c r="A121" s="20"/>
      <c r="B121" s="38">
        <f t="shared" si="3"/>
        <v>7</v>
      </c>
      <c r="C121" s="39">
        <v>45678</v>
      </c>
      <c r="D121" s="209" t="s">
        <v>262</v>
      </c>
      <c r="E121" s="40"/>
      <c r="F121" s="40"/>
      <c r="G121" s="212" t="s">
        <v>22</v>
      </c>
      <c r="H121" s="41"/>
      <c r="I121" s="41"/>
      <c r="J121" s="215" t="str">
        <f>IFERROR(INDEX(Teams!D$5:D$40,MATCH(D121,Team,0),0),"")</f>
        <v>Renato Dall'Ara</v>
      </c>
    </row>
    <row r="122" spans="1:10" ht="14.45" customHeight="1" x14ac:dyDescent="0.25">
      <c r="A122" s="20"/>
      <c r="B122" s="38">
        <f t="shared" si="3"/>
        <v>7</v>
      </c>
      <c r="C122" s="39">
        <v>45678</v>
      </c>
      <c r="D122" s="209" t="s">
        <v>285</v>
      </c>
      <c r="E122" s="40"/>
      <c r="F122" s="40"/>
      <c r="G122" s="212" t="s">
        <v>264</v>
      </c>
      <c r="H122" s="41"/>
      <c r="I122" s="41"/>
      <c r="J122" s="215" t="str">
        <f>IFERROR(INDEX(Teams!D$5:D$40,MATCH(D122,Team,0),0),"")</f>
        <v>Tehelné pole</v>
      </c>
    </row>
    <row r="123" spans="1:10" ht="14.45" customHeight="1" x14ac:dyDescent="0.25">
      <c r="A123" s="20"/>
      <c r="B123" s="38">
        <f t="shared" si="3"/>
        <v>7</v>
      </c>
      <c r="C123" s="39">
        <v>45679</v>
      </c>
      <c r="D123" s="209" t="s">
        <v>28</v>
      </c>
      <c r="E123" s="40"/>
      <c r="F123" s="40"/>
      <c r="G123" s="212" t="s">
        <v>266</v>
      </c>
      <c r="H123" s="41"/>
      <c r="I123" s="41"/>
      <c r="J123" s="215" t="str">
        <f>IFERROR(INDEX(Teams!D$5:D$40,MATCH(D123,Team,0),0),"")</f>
        <v>Red Bull Arena</v>
      </c>
    </row>
    <row r="124" spans="1:10" ht="14.45" customHeight="1" x14ac:dyDescent="0.25">
      <c r="A124" s="20"/>
      <c r="B124" s="38">
        <f t="shared" si="3"/>
        <v>7</v>
      </c>
      <c r="C124" s="39">
        <v>45679</v>
      </c>
      <c r="D124" s="209" t="s">
        <v>11</v>
      </c>
      <c r="E124" s="40"/>
      <c r="F124" s="40"/>
      <c r="G124" s="212" t="s">
        <v>256</v>
      </c>
      <c r="H124" s="41"/>
      <c r="I124" s="41"/>
      <c r="J124" s="215" t="str">
        <f>IFERROR(INDEX(Teams!D$5:D$40,MATCH(D124,Team,0),0),"")</f>
        <v>Donbass Arena</v>
      </c>
    </row>
    <row r="125" spans="1:10" ht="14.45" customHeight="1" x14ac:dyDescent="0.25">
      <c r="A125" s="20"/>
      <c r="B125" s="38">
        <f t="shared" si="3"/>
        <v>7</v>
      </c>
      <c r="C125" s="39">
        <v>45679</v>
      </c>
      <c r="D125" s="209" t="s">
        <v>26</v>
      </c>
      <c r="E125" s="40"/>
      <c r="F125" s="40"/>
      <c r="G125" s="212" t="s">
        <v>16</v>
      </c>
      <c r="H125" s="41"/>
      <c r="I125" s="41"/>
      <c r="J125" s="215" t="str">
        <f>IFERROR(INDEX(Teams!D$5:D$40,MATCH(D125,Team,0),0),"")</f>
        <v>Parc des Princes</v>
      </c>
    </row>
    <row r="126" spans="1:10" ht="14.45" customHeight="1" x14ac:dyDescent="0.25">
      <c r="A126" s="20"/>
      <c r="B126" s="38">
        <f t="shared" si="3"/>
        <v>7</v>
      </c>
      <c r="C126" s="39">
        <v>45679</v>
      </c>
      <c r="D126" s="209" t="s">
        <v>9</v>
      </c>
      <c r="E126" s="40"/>
      <c r="F126" s="40"/>
      <c r="G126" s="212" t="s">
        <v>284</v>
      </c>
      <c r="H126" s="41"/>
      <c r="I126" s="41"/>
      <c r="J126" s="215" t="str">
        <f>IFERROR(INDEX(Teams!D$5:D$40,MATCH(D126,Team,0),0),"")</f>
        <v>Santiago Bernabeu</v>
      </c>
    </row>
    <row r="127" spans="1:10" ht="14.45" customHeight="1" x14ac:dyDescent="0.25">
      <c r="A127" s="20"/>
      <c r="B127" s="38">
        <f t="shared" si="3"/>
        <v>7</v>
      </c>
      <c r="C127" s="39">
        <v>45679</v>
      </c>
      <c r="D127" s="209" t="s">
        <v>180</v>
      </c>
      <c r="E127" s="40"/>
      <c r="F127" s="40"/>
      <c r="G127" s="212" t="s">
        <v>263</v>
      </c>
      <c r="H127" s="41"/>
      <c r="I127" s="41"/>
      <c r="J127" s="215" t="str">
        <f>IFERROR(INDEX(Teams!D$5:D$40,MATCH(D127,Team,0),0),"")</f>
        <v>San Siro</v>
      </c>
    </row>
    <row r="128" spans="1:10" ht="14.45" customHeight="1" x14ac:dyDescent="0.25">
      <c r="A128" s="20"/>
      <c r="B128" s="38">
        <f t="shared" si="3"/>
        <v>7</v>
      </c>
      <c r="C128" s="39">
        <v>45679</v>
      </c>
      <c r="D128" s="209" t="s">
        <v>188</v>
      </c>
      <c r="E128" s="40"/>
      <c r="F128" s="40"/>
      <c r="G128" s="212" t="s">
        <v>282</v>
      </c>
      <c r="H128" s="41"/>
      <c r="I128" s="41"/>
      <c r="J128" s="215" t="str">
        <f>IFERROR(INDEX(Teams!D$5:D$40,MATCH(D128,Team,0),0),"")</f>
        <v>Emirates</v>
      </c>
    </row>
    <row r="129" spans="1:10" ht="14.45" customHeight="1" x14ac:dyDescent="0.25">
      <c r="A129" s="20"/>
      <c r="B129" s="38">
        <f t="shared" si="3"/>
        <v>7</v>
      </c>
      <c r="C129" s="39">
        <v>45679</v>
      </c>
      <c r="D129" s="209" t="s">
        <v>184</v>
      </c>
      <c r="E129" s="40"/>
      <c r="F129" s="40"/>
      <c r="G129" s="212" t="s">
        <v>287</v>
      </c>
      <c r="H129" s="41"/>
      <c r="I129" s="41"/>
      <c r="J129" s="215" t="str">
        <f>IFERROR(INDEX(Teams!D$5:D$40,MATCH(D129,Team,0),0),"")</f>
        <v>Celtic Park</v>
      </c>
    </row>
    <row r="130" spans="1:10" ht="14.45" customHeight="1" x14ac:dyDescent="0.25">
      <c r="A130" s="20"/>
      <c r="B130" s="38">
        <f t="shared" si="3"/>
        <v>7</v>
      </c>
      <c r="C130" s="39">
        <v>45679</v>
      </c>
      <c r="D130" s="209" t="s">
        <v>186</v>
      </c>
      <c r="E130" s="40"/>
      <c r="F130" s="40"/>
      <c r="G130" s="212" t="s">
        <v>187</v>
      </c>
      <c r="H130" s="41"/>
      <c r="I130" s="41"/>
      <c r="J130" s="215" t="str">
        <f>IFERROR(INDEX(Teams!D$5:D$40,MATCH(D130,Team,0),0),"")</f>
        <v>De Kuip</v>
      </c>
    </row>
    <row r="131" spans="1:10" ht="14.45" customHeight="1" x14ac:dyDescent="0.25">
      <c r="A131" s="20"/>
      <c r="B131" s="124">
        <f t="shared" si="3"/>
        <v>7</v>
      </c>
      <c r="C131" s="125">
        <v>45679</v>
      </c>
      <c r="D131" s="210" t="s">
        <v>286</v>
      </c>
      <c r="E131" s="126"/>
      <c r="F131" s="126"/>
      <c r="G131" s="213" t="s">
        <v>190</v>
      </c>
      <c r="H131" s="127"/>
      <c r="I131" s="127"/>
      <c r="J131" s="216" t="str">
        <f>IFERROR(INDEX(Teams!D$5:D$40,MATCH(D131,Team,0),0),"")</f>
        <v>epet ARENA</v>
      </c>
    </row>
    <row r="132" spans="1:10" ht="14.45" customHeight="1" x14ac:dyDescent="0.25">
      <c r="A132" s="20"/>
      <c r="B132" s="120">
        <f t="shared" si="3"/>
        <v>8</v>
      </c>
      <c r="C132" s="121">
        <v>45686</v>
      </c>
      <c r="D132" s="208" t="s">
        <v>187</v>
      </c>
      <c r="E132" s="122"/>
      <c r="F132" s="122"/>
      <c r="G132" s="211" t="s">
        <v>285</v>
      </c>
      <c r="H132" s="123"/>
      <c r="I132" s="123"/>
      <c r="J132" s="214" t="str">
        <f>IFERROR(INDEX(Teams!D$5:D$40,MATCH(D132,Team,0),0),"")</f>
        <v>Allianz Arena</v>
      </c>
    </row>
    <row r="133" spans="1:10" ht="14.45" customHeight="1" x14ac:dyDescent="0.25">
      <c r="A133" s="20"/>
      <c r="B133" s="38">
        <f t="shared" si="3"/>
        <v>8</v>
      </c>
      <c r="C133" s="39">
        <v>45686</v>
      </c>
      <c r="D133" s="209" t="s">
        <v>22</v>
      </c>
      <c r="E133" s="40"/>
      <c r="F133" s="40"/>
      <c r="G133" s="212" t="s">
        <v>11</v>
      </c>
      <c r="H133" s="41"/>
      <c r="I133" s="41"/>
      <c r="J133" s="215" t="str">
        <f>IFERROR(INDEX(Teams!D$5:D$40,MATCH(D133,Team,0),0),"")</f>
        <v>Signal Iduna Park</v>
      </c>
    </row>
    <row r="134" spans="1:10" ht="14.45" customHeight="1" x14ac:dyDescent="0.25">
      <c r="A134" s="20"/>
      <c r="B134" s="38">
        <f t="shared" si="3"/>
        <v>8</v>
      </c>
      <c r="C134" s="39">
        <v>45686</v>
      </c>
      <c r="D134" s="209" t="s">
        <v>24</v>
      </c>
      <c r="E134" s="40"/>
      <c r="F134" s="40"/>
      <c r="G134" s="212" t="s">
        <v>258</v>
      </c>
      <c r="H134" s="41"/>
      <c r="I134" s="41"/>
      <c r="J134" s="215" t="str">
        <f>IFERROR(INDEX(Teams!D$5:D$40,MATCH(D134,Team,0),0),"")</f>
        <v>Nou Camp</v>
      </c>
    </row>
    <row r="135" spans="1:10" ht="14.45" customHeight="1" x14ac:dyDescent="0.25">
      <c r="A135" s="20"/>
      <c r="B135" s="38">
        <f t="shared" si="3"/>
        <v>8</v>
      </c>
      <c r="C135" s="39">
        <v>45686</v>
      </c>
      <c r="D135" s="209" t="s">
        <v>190</v>
      </c>
      <c r="E135" s="40"/>
      <c r="F135" s="40"/>
      <c r="G135" s="212" t="s">
        <v>260</v>
      </c>
      <c r="H135" s="41"/>
      <c r="I135" s="41"/>
      <c r="J135" s="215" t="str">
        <f>IFERROR(INDEX(Teams!D$5:D$40,MATCH(D135,Team,0),0),"")</f>
        <v>San Siro</v>
      </c>
    </row>
    <row r="136" spans="1:10" ht="14.45" customHeight="1" x14ac:dyDescent="0.25">
      <c r="A136" s="20"/>
      <c r="B136" s="38">
        <f t="shared" si="3"/>
        <v>8</v>
      </c>
      <c r="C136" s="39">
        <v>45686</v>
      </c>
      <c r="D136" s="209" t="s">
        <v>16</v>
      </c>
      <c r="E136" s="40"/>
      <c r="F136" s="40"/>
      <c r="G136" s="212" t="s">
        <v>267</v>
      </c>
      <c r="H136" s="41"/>
      <c r="I136" s="41"/>
      <c r="J136" s="215" t="str">
        <f>IFERROR(INDEX(Teams!D$5:D$40,MATCH(D136,Team,0),0),"")</f>
        <v>Etihad</v>
      </c>
    </row>
    <row r="137" spans="1:10" ht="14.45" customHeight="1" x14ac:dyDescent="0.25">
      <c r="A137" s="20"/>
      <c r="B137" s="38">
        <f t="shared" si="3"/>
        <v>8</v>
      </c>
      <c r="C137" s="39">
        <v>45686</v>
      </c>
      <c r="D137" s="209" t="s">
        <v>257</v>
      </c>
      <c r="E137" s="40"/>
      <c r="F137" s="40"/>
      <c r="G137" s="212" t="s">
        <v>286</v>
      </c>
      <c r="H137" s="41"/>
      <c r="I137" s="41"/>
      <c r="J137" s="215" t="str">
        <f>IFERROR(INDEX(Teams!D$5:D$40,MATCH(D137,Team,0),0),"")</f>
        <v>Bay Arena</v>
      </c>
    </row>
    <row r="138" spans="1:10" ht="14.45" customHeight="1" x14ac:dyDescent="0.25">
      <c r="A138" s="20"/>
      <c r="B138" s="38">
        <f t="shared" si="3"/>
        <v>8</v>
      </c>
      <c r="C138" s="39">
        <v>45686</v>
      </c>
      <c r="D138" s="209" t="s">
        <v>259</v>
      </c>
      <c r="E138" s="40"/>
      <c r="F138" s="40"/>
      <c r="G138" s="212" t="s">
        <v>181</v>
      </c>
      <c r="H138" s="41"/>
      <c r="I138" s="41"/>
      <c r="J138" s="215" t="str">
        <f>IFERROR(INDEX(Teams!D$5:D$40,MATCH(D138,Team,0),0),"")</f>
        <v>Juventus Stadium</v>
      </c>
    </row>
    <row r="139" spans="1:10" ht="14.45" customHeight="1" x14ac:dyDescent="0.25">
      <c r="A139" s="20"/>
      <c r="B139" s="38">
        <f t="shared" si="3"/>
        <v>8</v>
      </c>
      <c r="C139" s="39">
        <v>45686</v>
      </c>
      <c r="D139" s="209" t="s">
        <v>282</v>
      </c>
      <c r="E139" s="40"/>
      <c r="F139" s="40"/>
      <c r="G139" s="212" t="s">
        <v>180</v>
      </c>
      <c r="H139" s="41"/>
      <c r="I139" s="41"/>
      <c r="J139" s="215" t="str">
        <f>IFERROR(INDEX(Teams!D$5:D$40,MATCH(D139,Team,0),0),"")</f>
        <v>Maksimir Stadium</v>
      </c>
    </row>
    <row r="140" spans="1:10" ht="14.45" customHeight="1" x14ac:dyDescent="0.25">
      <c r="A140" s="20"/>
      <c r="B140" s="38">
        <f t="shared" si="3"/>
        <v>8</v>
      </c>
      <c r="C140" s="39">
        <v>45686</v>
      </c>
      <c r="D140" s="209" t="s">
        <v>283</v>
      </c>
      <c r="E140" s="40"/>
      <c r="F140" s="40"/>
      <c r="G140" s="212" t="s">
        <v>186</v>
      </c>
      <c r="H140" s="41"/>
      <c r="I140" s="41"/>
      <c r="J140" s="215" t="str">
        <f>IFERROR(INDEX(Teams!D$5:D$40,MATCH(D140,Team,0),0),"")</f>
        <v>Pierre Mauroy Stadium</v>
      </c>
    </row>
    <row r="141" spans="1:10" ht="14.45" customHeight="1" x14ac:dyDescent="0.25">
      <c r="A141" s="20"/>
      <c r="B141" s="38">
        <f t="shared" si="3"/>
        <v>8</v>
      </c>
      <c r="C141" s="39">
        <v>45686</v>
      </c>
      <c r="D141" s="209" t="s">
        <v>189</v>
      </c>
      <c r="E141" s="40"/>
      <c r="F141" s="40"/>
      <c r="G141" s="212" t="s">
        <v>255</v>
      </c>
      <c r="H141" s="41"/>
      <c r="I141" s="41"/>
      <c r="J141" s="215" t="str">
        <f>IFERROR(INDEX(Teams!D$5:D$40,MATCH(D141,Team,0),0),"")</f>
        <v>Philips Stadion</v>
      </c>
    </row>
    <row r="142" spans="1:10" ht="14.45" customHeight="1" x14ac:dyDescent="0.25">
      <c r="A142" s="20"/>
      <c r="B142" s="38">
        <f t="shared" si="3"/>
        <v>8</v>
      </c>
      <c r="C142" s="39">
        <v>45686</v>
      </c>
      <c r="D142" s="209" t="s">
        <v>284</v>
      </c>
      <c r="E142" s="40"/>
      <c r="F142" s="40"/>
      <c r="G142" s="212" t="s">
        <v>191</v>
      </c>
      <c r="H142" s="41"/>
      <c r="I142" s="41"/>
      <c r="J142" s="215" t="str">
        <f>IFERROR(INDEX(Teams!D$5:D$40,MATCH(D142,Team,0),0),"")</f>
        <v>Red Bull Arena</v>
      </c>
    </row>
    <row r="143" spans="1:10" ht="14.45" customHeight="1" x14ac:dyDescent="0.25">
      <c r="A143" s="20"/>
      <c r="B143" s="38">
        <f t="shared" si="3"/>
        <v>8</v>
      </c>
      <c r="C143" s="39">
        <v>45686</v>
      </c>
      <c r="D143" s="209" t="s">
        <v>266</v>
      </c>
      <c r="E143" s="40"/>
      <c r="F143" s="40"/>
      <c r="G143" s="212" t="s">
        <v>262</v>
      </c>
      <c r="H143" s="41"/>
      <c r="I143" s="41"/>
      <c r="J143" s="215" t="str">
        <f>IFERROR(INDEX(Teams!D$5:D$40,MATCH(D143,Team,0),0),"")</f>
        <v>José Alvalade</v>
      </c>
    </row>
    <row r="144" spans="1:10" ht="14.45" customHeight="1" x14ac:dyDescent="0.25">
      <c r="A144" s="20"/>
      <c r="B144" s="38">
        <f t="shared" si="3"/>
        <v>8</v>
      </c>
      <c r="C144" s="39">
        <v>45686</v>
      </c>
      <c r="D144" s="209" t="s">
        <v>287</v>
      </c>
      <c r="E144" s="40"/>
      <c r="F144" s="40"/>
      <c r="G144" s="212" t="s">
        <v>281</v>
      </c>
      <c r="H144" s="41"/>
      <c r="I144" s="41"/>
      <c r="J144" s="215" t="str">
        <f>IFERROR(INDEX(Teams!D$5:D$40,MATCH(D144,Team,0),0),"")</f>
        <v>Wankdorf Stadium</v>
      </c>
    </row>
    <row r="145" spans="1:10" ht="14.45" customHeight="1" x14ac:dyDescent="0.25">
      <c r="A145" s="20"/>
      <c r="B145" s="38">
        <f t="shared" si="3"/>
        <v>8</v>
      </c>
      <c r="C145" s="39">
        <v>45686</v>
      </c>
      <c r="D145" s="209" t="s">
        <v>261</v>
      </c>
      <c r="E145" s="40"/>
      <c r="F145" s="40"/>
      <c r="G145" s="212" t="s">
        <v>184</v>
      </c>
      <c r="H145" s="41"/>
      <c r="I145" s="41"/>
      <c r="J145" s="215" t="str">
        <f>IFERROR(INDEX(Teams!D$5:D$40,MATCH(D145,Team,0),0),"")</f>
        <v>Villa Park</v>
      </c>
    </row>
    <row r="146" spans="1:10" ht="14.45" customHeight="1" x14ac:dyDescent="0.25">
      <c r="A146" s="20"/>
      <c r="B146" s="38">
        <f t="shared" si="3"/>
        <v>8</v>
      </c>
      <c r="C146" s="39">
        <v>45686</v>
      </c>
      <c r="D146" s="209" t="s">
        <v>263</v>
      </c>
      <c r="E146" s="40"/>
      <c r="F146" s="40"/>
      <c r="G146" s="212" t="s">
        <v>188</v>
      </c>
      <c r="H146" s="41"/>
      <c r="I146" s="41"/>
      <c r="J146" s="215" t="str">
        <f>IFERROR(INDEX(Teams!D$5:D$40,MATCH(D146,Team,0),0),"")</f>
        <v>Montilivi</v>
      </c>
    </row>
    <row r="147" spans="1:10" ht="14.45" customHeight="1" x14ac:dyDescent="0.25">
      <c r="A147" s="20"/>
      <c r="B147" s="38">
        <f t="shared" si="3"/>
        <v>8</v>
      </c>
      <c r="C147" s="39">
        <v>45686</v>
      </c>
      <c r="D147" s="209" t="s">
        <v>256</v>
      </c>
      <c r="E147" s="40"/>
      <c r="F147" s="40"/>
      <c r="G147" s="212" t="s">
        <v>9</v>
      </c>
      <c r="H147" s="41"/>
      <c r="I147" s="41"/>
      <c r="J147" s="215" t="str">
        <f>IFERROR(INDEX(Teams!D$5:D$40,MATCH(D147,Team,0),0),"")</f>
        <v>Francis-Le Blé</v>
      </c>
    </row>
    <row r="148" spans="1:10" ht="14.45" customHeight="1" x14ac:dyDescent="0.25">
      <c r="A148" s="20"/>
      <c r="B148" s="38">
        <f t="shared" si="3"/>
        <v>8</v>
      </c>
      <c r="C148" s="39">
        <v>45686</v>
      </c>
      <c r="D148" s="209" t="s">
        <v>265</v>
      </c>
      <c r="E148" s="40"/>
      <c r="F148" s="40"/>
      <c r="G148" s="212" t="s">
        <v>28</v>
      </c>
      <c r="H148" s="41"/>
      <c r="I148" s="41"/>
      <c r="J148" s="215" t="str">
        <f>IFERROR(INDEX(Teams!D$5:D$40,MATCH(D148,Team,0),0),"")</f>
        <v>Merkur Arena</v>
      </c>
    </row>
    <row r="149" spans="1:10" ht="14.45" customHeight="1" x14ac:dyDescent="0.25">
      <c r="A149" s="20"/>
      <c r="B149" s="124">
        <f t="shared" si="3"/>
        <v>8</v>
      </c>
      <c r="C149" s="125">
        <v>45686</v>
      </c>
      <c r="D149" s="210" t="s">
        <v>264</v>
      </c>
      <c r="E149" s="126"/>
      <c r="F149" s="126"/>
      <c r="G149" s="213" t="s">
        <v>26</v>
      </c>
      <c r="H149" s="127"/>
      <c r="I149" s="127"/>
      <c r="J149" s="216" t="str">
        <f>IFERROR(INDEX(Teams!D$5:D$40,MATCH(D149,Team,0),0),"")</f>
        <v>MHP Arena</v>
      </c>
    </row>
    <row r="151" spans="1:10" x14ac:dyDescent="0.25">
      <c r="B151" s="180" t="s">
        <v>306</v>
      </c>
    </row>
  </sheetData>
  <sheetProtection algorithmName="SHA-512" hashValue="/YkANepmhfIZbM2I/I7Yc/OFdd1fgKdfXl/+Vc/rLAeUlAZWQVbdSsSa5Ucwxj55UA2ITenzDW2uUiwErLhJFw==" saltValue="8zQYB+6QPqkaUePj4aMBAw==" spinCount="100000" sheet="1" objects="1" scenarios="1"/>
  <mergeCells count="4">
    <mergeCell ref="B4:J4"/>
    <mergeCell ref="L4:S4"/>
    <mergeCell ref="E5:F5"/>
    <mergeCell ref="L2:U2"/>
  </mergeCells>
  <phoneticPr fontId="26" type="noConversion"/>
  <conditionalFormatting sqref="D6:D149">
    <cfRule type="expression" dxfId="91" priority="380">
      <formula>$E6&lt;$F6</formula>
    </cfRule>
    <cfRule type="expression" dxfId="90" priority="381">
      <formula>$E6&gt;$F6</formula>
    </cfRule>
    <cfRule type="expression" dxfId="89" priority="382">
      <formula>ISNA(MATCH(D6,Team,0))</formula>
    </cfRule>
  </conditionalFormatting>
  <conditionalFormatting sqref="G6:G149">
    <cfRule type="expression" dxfId="88" priority="377">
      <formula>$F6&lt;$E6</formula>
    </cfRule>
    <cfRule type="expression" dxfId="87" priority="378">
      <formula>$F6&gt;$E6</formula>
    </cfRule>
    <cfRule type="expression" dxfId="86" priority="379">
      <formula>ISNA(MATCH(G6,Team,0))</formula>
    </cfRule>
  </conditionalFormatting>
  <hyperlinks>
    <hyperlink ref="L2:O2" location="About!A1" display="Click Here to Purchase Editable Version" xr:uid="{18AA5ABD-D6EA-4A52-9BB5-6E9A45E8CB34}"/>
  </hyperlinks>
  <pageMargins left="0.3" right="0.3" top="0.3" bottom="0.3" header="0.3" footer="0.3"/>
  <pageSetup scale="80"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F98BB-6262-47FD-AA56-DCF3153382FA}">
  <sheetPr>
    <pageSetUpPr fitToPage="1"/>
  </sheetPr>
  <dimension ref="A1:CS83"/>
  <sheetViews>
    <sheetView showGridLines="0" workbookViewId="0">
      <pane ySplit="4" topLeftCell="A5" activePane="bottomLeft" state="frozen"/>
      <selection pane="bottomLeft" activeCell="G49" sqref="G49"/>
    </sheetView>
  </sheetViews>
  <sheetFormatPr defaultRowHeight="15" x14ac:dyDescent="0.25"/>
  <cols>
    <col min="1" max="1" width="1.7109375" style="7" customWidth="1"/>
    <col min="2" max="2" width="8.7109375" style="6" customWidth="1"/>
    <col min="3" max="3" width="10.7109375" style="6" customWidth="1"/>
    <col min="4" max="4" width="22.7109375" style="6" customWidth="1"/>
    <col min="5" max="6" width="3.5703125" style="6" customWidth="1"/>
    <col min="7" max="7" width="22.7109375" style="6" customWidth="1"/>
    <col min="8" max="9" width="3.5703125" style="6" customWidth="1"/>
    <col min="10" max="10" width="22.7109375" style="6" customWidth="1"/>
    <col min="11" max="11" width="1.7109375" style="6" customWidth="1"/>
    <col min="12" max="12" width="5.7109375" style="6" customWidth="1"/>
    <col min="13" max="13" width="19.42578125" style="6" customWidth="1"/>
    <col min="14" max="15" width="9.140625" style="6"/>
  </cols>
  <sheetData>
    <row r="1" spans="1:97" s="11" customFormat="1" ht="5.0999999999999996" customHeight="1" x14ac:dyDescent="0.25">
      <c r="C1" s="12"/>
      <c r="L1" s="13"/>
    </row>
    <row r="2" spans="1:97" s="6" customFormat="1" ht="36" x14ac:dyDescent="0.55000000000000004">
      <c r="B2" s="16" t="s">
        <v>230</v>
      </c>
      <c r="C2" s="14"/>
      <c r="L2" s="244" t="s">
        <v>308</v>
      </c>
      <c r="M2" s="244"/>
      <c r="N2" s="244"/>
      <c r="O2" s="244"/>
      <c r="V2"/>
      <c r="W2"/>
      <c r="X2"/>
      <c r="Y2"/>
      <c r="Z2"/>
      <c r="AA2"/>
      <c r="AB2"/>
      <c r="AC2"/>
      <c r="AD2"/>
      <c r="AE2"/>
      <c r="AF2"/>
      <c r="AG2"/>
      <c r="AH2"/>
      <c r="AI2"/>
      <c r="AJ2"/>
    </row>
    <row r="3" spans="1:97" s="6" customFormat="1" ht="5.0999999999999996" customHeight="1" x14ac:dyDescent="0.25">
      <c r="C3" s="14"/>
      <c r="L3" s="15"/>
      <c r="V3"/>
      <c r="W3"/>
      <c r="X3"/>
      <c r="Y3"/>
      <c r="Z3"/>
      <c r="AA3"/>
      <c r="AB3"/>
      <c r="AC3"/>
      <c r="AD3"/>
      <c r="AE3"/>
      <c r="AF3"/>
      <c r="AG3"/>
      <c r="AH3"/>
      <c r="AI3"/>
      <c r="AJ3"/>
      <c r="CR3" s="17"/>
      <c r="CS3" s="17"/>
    </row>
    <row r="4" spans="1:97" ht="14.45" customHeight="1" x14ac:dyDescent="0.25">
      <c r="A4" s="19"/>
      <c r="B4" s="248" t="s">
        <v>126</v>
      </c>
      <c r="C4" s="248"/>
      <c r="D4" s="248"/>
      <c r="E4" s="248"/>
      <c r="F4" s="248"/>
      <c r="G4" s="248"/>
      <c r="H4" s="248"/>
      <c r="I4" s="248"/>
      <c r="J4" s="248"/>
      <c r="L4" s="160" t="s">
        <v>229</v>
      </c>
      <c r="M4" s="161"/>
      <c r="N4" s="161"/>
      <c r="O4" s="161"/>
    </row>
    <row r="5" spans="1:97" ht="14.45" customHeight="1" x14ac:dyDescent="0.25">
      <c r="B5" s="115" t="s">
        <v>35</v>
      </c>
      <c r="C5" s="115" t="s">
        <v>127</v>
      </c>
      <c r="D5" s="116" t="s">
        <v>37</v>
      </c>
      <c r="E5" s="249" t="s">
        <v>38</v>
      </c>
      <c r="F5" s="249"/>
      <c r="G5" s="117" t="s">
        <v>39</v>
      </c>
      <c r="H5" s="249" t="s">
        <v>128</v>
      </c>
      <c r="I5" s="249"/>
      <c r="J5" s="118" t="s">
        <v>40</v>
      </c>
      <c r="L5" s="160"/>
      <c r="M5" s="161"/>
      <c r="N5" s="161"/>
      <c r="O5" s="161"/>
    </row>
    <row r="6" spans="1:97" ht="14.45" customHeight="1" x14ac:dyDescent="0.25">
      <c r="A6" s="22"/>
      <c r="B6" s="155" t="s">
        <v>219</v>
      </c>
      <c r="C6" s="153"/>
      <c r="D6" s="154"/>
      <c r="E6" s="153"/>
      <c r="F6" s="153"/>
      <c r="G6" s="152"/>
      <c r="H6" s="152"/>
      <c r="I6" s="152"/>
      <c r="J6" s="152"/>
      <c r="L6" s="150" t="s">
        <v>250</v>
      </c>
      <c r="M6" s="151"/>
      <c r="N6" s="151"/>
      <c r="O6" s="151"/>
    </row>
    <row r="7" spans="1:97" ht="14.45" customHeight="1" x14ac:dyDescent="0.25">
      <c r="A7" s="22"/>
      <c r="B7" s="156" t="s">
        <v>167</v>
      </c>
      <c r="C7" s="46"/>
      <c r="D7" s="158"/>
      <c r="E7" s="47"/>
      <c r="F7" s="47"/>
      <c r="G7" s="218" t="str">
        <f>IF(D8&lt;&gt;"",D8,"")</f>
        <v/>
      </c>
      <c r="H7" s="49"/>
      <c r="I7" s="49"/>
      <c r="J7" s="49" t="str">
        <f>IFERROR(INDEX(Teams!D$5:D$40,MATCH(D7,Team,0),0),"")</f>
        <v/>
      </c>
      <c r="L7" s="42">
        <v>9</v>
      </c>
      <c r="M7" s="149" t="str">
        <f>'Group Stages'!M14</f>
        <v>Juventus</v>
      </c>
      <c r="N7" s="245" t="str">
        <f>IFERROR(INDEX(Teams!E$5:E$40,MATCH(M7,Teams!C$5:C$40,0),0),"")</f>
        <v>Italy</v>
      </c>
      <c r="O7" s="245"/>
    </row>
    <row r="8" spans="1:97" ht="14.45" customHeight="1" x14ac:dyDescent="0.25">
      <c r="A8" s="22"/>
      <c r="B8" s="157">
        <v>1</v>
      </c>
      <c r="C8" s="85"/>
      <c r="D8" s="159"/>
      <c r="E8" s="87"/>
      <c r="F8" s="87"/>
      <c r="G8" s="219" t="str">
        <f>IF(D7&lt;&gt;"",D7,"")</f>
        <v/>
      </c>
      <c r="H8" s="88"/>
      <c r="I8" s="88"/>
      <c r="J8" s="89" t="str">
        <f>IFERROR(INDEX(Teams!D$5:D$40,MATCH(D8,Team,0),0),"")</f>
        <v/>
      </c>
      <c r="L8" s="42">
        <v>10</v>
      </c>
      <c r="M8" s="149" t="str">
        <f>'Group Stages'!M15</f>
        <v>Sporting CP</v>
      </c>
      <c r="N8" s="245" t="str">
        <f>IFERROR(INDEX(Teams!E$5:E$40,MATCH(M8,Teams!C$5:C$40,0),0),"")</f>
        <v>Portugal</v>
      </c>
      <c r="O8" s="245"/>
    </row>
    <row r="9" spans="1:97" ht="14.45" customHeight="1" x14ac:dyDescent="0.25">
      <c r="A9" s="22"/>
      <c r="B9" s="156" t="s">
        <v>167</v>
      </c>
      <c r="C9" s="90"/>
      <c r="D9" s="158"/>
      <c r="E9" s="47"/>
      <c r="F9" s="47"/>
      <c r="G9" s="218" t="str">
        <f>IF(D10&lt;&gt;"",D10,"")</f>
        <v/>
      </c>
      <c r="H9" s="91"/>
      <c r="I9" s="91"/>
      <c r="J9" s="91" t="str">
        <f>IFERROR(INDEX(Teams!D$5:D$40,MATCH(D9,Team,0),0),"")</f>
        <v/>
      </c>
      <c r="L9" s="42">
        <v>11</v>
      </c>
      <c r="M9" s="149" t="str">
        <f>'Group Stages'!M16</f>
        <v>Benfica</v>
      </c>
      <c r="N9" s="245" t="str">
        <f>IFERROR(INDEX(Teams!E$5:E$40,MATCH(M9,Teams!C$5:C$40,0),0),"")</f>
        <v>Portugal</v>
      </c>
      <c r="O9" s="245"/>
    </row>
    <row r="10" spans="1:97" ht="14.45" customHeight="1" x14ac:dyDescent="0.25">
      <c r="A10" s="22"/>
      <c r="B10" s="157">
        <v>2</v>
      </c>
      <c r="C10" s="85"/>
      <c r="D10" s="159"/>
      <c r="E10" s="87"/>
      <c r="F10" s="87"/>
      <c r="G10" s="219" t="str">
        <f>IF(D9&lt;&gt;"",D9,"")</f>
        <v/>
      </c>
      <c r="H10" s="88"/>
      <c r="I10" s="88"/>
      <c r="J10" s="89" t="str">
        <f>IFERROR(INDEX(Teams!D$5:D$40,MATCH(D10,Team,0),0),"")</f>
        <v/>
      </c>
      <c r="L10" s="42">
        <v>12</v>
      </c>
      <c r="M10" s="149" t="str">
        <f>'Group Stages'!M17</f>
        <v>Atlético Madrid</v>
      </c>
      <c r="N10" s="245" t="str">
        <f>IFERROR(INDEX(Teams!E$5:E$40,MATCH(M10,Teams!C$5:C$40,0),0),"")</f>
        <v>Spain</v>
      </c>
      <c r="O10" s="245"/>
    </row>
    <row r="11" spans="1:97" ht="14.45" customHeight="1" x14ac:dyDescent="0.25">
      <c r="A11" s="22"/>
      <c r="B11" s="156" t="s">
        <v>167</v>
      </c>
      <c r="C11" s="90"/>
      <c r="D11" s="158"/>
      <c r="E11" s="47"/>
      <c r="F11" s="47"/>
      <c r="G11" s="218" t="str">
        <f>IF(D12&lt;&gt;"",D12,"")</f>
        <v/>
      </c>
      <c r="H11" s="91"/>
      <c r="I11" s="91"/>
      <c r="J11" s="91" t="str">
        <f>IFERROR(INDEX(Teams!D$5:D$40,MATCH(D11,Team,0),0),"")</f>
        <v/>
      </c>
      <c r="L11" s="42">
        <v>13</v>
      </c>
      <c r="M11" s="149" t="str">
        <f>'Group Stages'!M18</f>
        <v>Brest</v>
      </c>
      <c r="N11" s="245" t="str">
        <f>IFERROR(INDEX(Teams!E$5:E$40,MATCH(M11,Teams!C$5:C$40,0),0),"")</f>
        <v>France</v>
      </c>
      <c r="O11" s="245"/>
    </row>
    <row r="12" spans="1:97" ht="14.45" customHeight="1" x14ac:dyDescent="0.25">
      <c r="A12" s="22"/>
      <c r="B12" s="157">
        <v>3</v>
      </c>
      <c r="C12" s="85"/>
      <c r="D12" s="159"/>
      <c r="E12" s="87"/>
      <c r="F12" s="87"/>
      <c r="G12" s="219" t="str">
        <f>IF(D11&lt;&gt;"",D11,"")</f>
        <v/>
      </c>
      <c r="H12" s="88"/>
      <c r="I12" s="88"/>
      <c r="J12" s="89" t="str">
        <f>IFERROR(INDEX(Teams!D$5:D$40,MATCH(D12,Team,0),0),"")</f>
        <v/>
      </c>
      <c r="L12" s="42">
        <v>14</v>
      </c>
      <c r="M12" s="149" t="str">
        <f>'Group Stages'!M19</f>
        <v>Monaco</v>
      </c>
      <c r="N12" s="245" t="str">
        <f>IFERROR(INDEX(Teams!E$5:E$40,MATCH(M12,Teams!C$5:C$40,0),0),"")</f>
        <v>France</v>
      </c>
      <c r="O12" s="245"/>
    </row>
    <row r="13" spans="1:97" ht="14.45" customHeight="1" x14ac:dyDescent="0.25">
      <c r="A13" s="22"/>
      <c r="B13" s="156" t="s">
        <v>167</v>
      </c>
      <c r="C13" s="90"/>
      <c r="D13" s="158"/>
      <c r="E13" s="47"/>
      <c r="F13" s="47"/>
      <c r="G13" s="218" t="str">
        <f>IF(D14&lt;&gt;"",D14,"")</f>
        <v/>
      </c>
      <c r="H13" s="91"/>
      <c r="I13" s="91"/>
      <c r="J13" s="91" t="str">
        <f>IFERROR(INDEX(Teams!D$5:D$40,MATCH(D13,Team,0),0),"")</f>
        <v/>
      </c>
      <c r="L13" s="42">
        <v>15</v>
      </c>
      <c r="M13" s="149" t="str">
        <f>'Group Stages'!M20</f>
        <v>Paris Saint-Germain</v>
      </c>
      <c r="N13" s="245" t="str">
        <f>IFERROR(INDEX(Teams!E$5:E$40,MATCH(M13,Teams!C$5:C$40,0),0),"")</f>
        <v>France</v>
      </c>
      <c r="O13" s="245"/>
    </row>
    <row r="14" spans="1:97" ht="14.45" customHeight="1" x14ac:dyDescent="0.25">
      <c r="A14" s="22"/>
      <c r="B14" s="157">
        <v>4</v>
      </c>
      <c r="C14" s="85"/>
      <c r="D14" s="159"/>
      <c r="E14" s="87"/>
      <c r="F14" s="87"/>
      <c r="G14" s="219" t="str">
        <f>IF(D13&lt;&gt;"",D13,"")</f>
        <v/>
      </c>
      <c r="H14" s="88"/>
      <c r="I14" s="88"/>
      <c r="J14" s="89" t="str">
        <f>IFERROR(INDEX(Teams!D$5:D$40,MATCH(D14,Team,0),0),"")</f>
        <v/>
      </c>
      <c r="L14" s="172">
        <v>16</v>
      </c>
      <c r="M14" s="173" t="str">
        <f>'Group Stages'!M21</f>
        <v>Bologna</v>
      </c>
      <c r="N14" s="246" t="str">
        <f>IFERROR(INDEX(Teams!E$5:E$40,MATCH(M14,Teams!C$5:C$40,0),0),"")</f>
        <v>Italy</v>
      </c>
      <c r="O14" s="246"/>
    </row>
    <row r="15" spans="1:97" ht="14.45" customHeight="1" x14ac:dyDescent="0.25">
      <c r="A15" s="22"/>
      <c r="B15" s="156" t="s">
        <v>167</v>
      </c>
      <c r="C15" s="90"/>
      <c r="D15" s="158"/>
      <c r="E15" s="47"/>
      <c r="F15" s="47"/>
      <c r="G15" s="218" t="str">
        <f>IF(D16&lt;&gt;"",D16,"")</f>
        <v/>
      </c>
      <c r="H15" s="91"/>
      <c r="I15" s="91"/>
      <c r="J15" s="91" t="str">
        <f>IFERROR(INDEX(Teams!D$5:D$40,MATCH(D15,Team,0),0),"")</f>
        <v/>
      </c>
      <c r="L15" s="170">
        <v>17</v>
      </c>
      <c r="M15" s="171" t="str">
        <f>'Group Stages'!M22</f>
        <v>Manchester City</v>
      </c>
      <c r="N15" s="247" t="str">
        <f>IFERROR(INDEX(Teams!E$5:E$40,MATCH(M15,Teams!C$5:C$40,0),0),"")</f>
        <v>England</v>
      </c>
      <c r="O15" s="247"/>
    </row>
    <row r="16" spans="1:97" ht="14.45" customHeight="1" x14ac:dyDescent="0.25">
      <c r="A16" s="22"/>
      <c r="B16" s="157">
        <v>5</v>
      </c>
      <c r="C16" s="85"/>
      <c r="D16" s="159"/>
      <c r="E16" s="87"/>
      <c r="F16" s="87"/>
      <c r="G16" s="219" t="str">
        <f>IF(D15&lt;&gt;"",D15,"")</f>
        <v/>
      </c>
      <c r="H16" s="88"/>
      <c r="I16" s="88"/>
      <c r="J16" s="89" t="str">
        <f>IFERROR(INDEX(Teams!D$5:D$40,MATCH(D16,Team,0),0),"")</f>
        <v/>
      </c>
      <c r="L16" s="42">
        <v>18</v>
      </c>
      <c r="M16" s="149" t="str">
        <f>'Group Stages'!M23</f>
        <v>Shakhtar Donetsk</v>
      </c>
      <c r="N16" s="245" t="str">
        <f>IFERROR(INDEX(Teams!E$5:E$40,MATCH(M16,Teams!C$5:C$40,0),0),"")</f>
        <v>Ukraine</v>
      </c>
      <c r="O16" s="245"/>
    </row>
    <row r="17" spans="1:15" ht="14.45" customHeight="1" x14ac:dyDescent="0.25">
      <c r="A17" s="22"/>
      <c r="B17" s="156" t="s">
        <v>167</v>
      </c>
      <c r="C17" s="90"/>
      <c r="D17" s="158"/>
      <c r="E17" s="47"/>
      <c r="F17" s="47"/>
      <c r="G17" s="218" t="str">
        <f>IF(D18&lt;&gt;"",D18,"")</f>
        <v/>
      </c>
      <c r="H17" s="91"/>
      <c r="I17" s="91"/>
      <c r="J17" s="91" t="str">
        <f>IFERROR(INDEX(Teams!D$5:D$40,MATCH(D17,Team,0),0),"")</f>
        <v/>
      </c>
      <c r="L17" s="42">
        <v>19</v>
      </c>
      <c r="M17" s="149" t="str">
        <f>'Group Stages'!M24</f>
        <v>Arsenal</v>
      </c>
      <c r="N17" s="245" t="str">
        <f>IFERROR(INDEX(Teams!E$5:E$40,MATCH(M17,Teams!C$5:C$40,0),0),"")</f>
        <v>England</v>
      </c>
      <c r="O17" s="245"/>
    </row>
    <row r="18" spans="1:15" ht="14.45" customHeight="1" x14ac:dyDescent="0.25">
      <c r="A18" s="22"/>
      <c r="B18" s="157">
        <v>6</v>
      </c>
      <c r="C18" s="85"/>
      <c r="D18" s="159"/>
      <c r="E18" s="87"/>
      <c r="F18" s="87"/>
      <c r="G18" s="219" t="str">
        <f>IF(D17&lt;&gt;"",D17,"")</f>
        <v/>
      </c>
      <c r="H18" s="88"/>
      <c r="I18" s="88"/>
      <c r="J18" s="89" t="str">
        <f>IFERROR(INDEX(Teams!D$5:D$40,MATCH(D18,Team,0),0),"")</f>
        <v/>
      </c>
      <c r="L18" s="42">
        <v>20</v>
      </c>
      <c r="M18" s="149" t="str">
        <f>'Group Stages'!M25</f>
        <v>Inter</v>
      </c>
      <c r="N18" s="245" t="str">
        <f>IFERROR(INDEX(Teams!E$5:E$40,MATCH(M18,Teams!C$5:C$40,0),0),"")</f>
        <v>Italy</v>
      </c>
      <c r="O18" s="245"/>
    </row>
    <row r="19" spans="1:15" ht="14.45" customHeight="1" x14ac:dyDescent="0.25">
      <c r="A19" s="22"/>
      <c r="B19" s="156" t="s">
        <v>167</v>
      </c>
      <c r="C19" s="90"/>
      <c r="D19" s="158"/>
      <c r="E19" s="47"/>
      <c r="F19" s="47"/>
      <c r="G19" s="218" t="str">
        <f>IF(D20&lt;&gt;"",D20,"")</f>
        <v/>
      </c>
      <c r="H19" s="91"/>
      <c r="I19" s="91"/>
      <c r="J19" s="91" t="str">
        <f>IFERROR(INDEX(Teams!D$5:D$40,MATCH(D19,Team,0),0),"")</f>
        <v/>
      </c>
      <c r="L19" s="42">
        <v>21</v>
      </c>
      <c r="M19" s="149" t="str">
        <f>'Group Stages'!M26</f>
        <v>Atalanta</v>
      </c>
      <c r="N19" s="245" t="str">
        <f>IFERROR(INDEX(Teams!E$5:E$40,MATCH(M19,Teams!C$5:C$40,0),0),"")</f>
        <v>Italy</v>
      </c>
      <c r="O19" s="245"/>
    </row>
    <row r="20" spans="1:15" ht="14.45" customHeight="1" x14ac:dyDescent="0.25">
      <c r="A20" s="22"/>
      <c r="B20" s="157">
        <v>7</v>
      </c>
      <c r="C20" s="85"/>
      <c r="D20" s="159"/>
      <c r="E20" s="87"/>
      <c r="F20" s="87"/>
      <c r="G20" s="219" t="str">
        <f>IF(D19&lt;&gt;"",D19,"")</f>
        <v/>
      </c>
      <c r="H20" s="88"/>
      <c r="I20" s="88"/>
      <c r="J20" s="89" t="str">
        <f>IFERROR(INDEX(Teams!D$5:D$40,MATCH(D20,Team,0),0),"")</f>
        <v/>
      </c>
      <c r="L20" s="42">
        <v>22</v>
      </c>
      <c r="M20" s="149" t="str">
        <f>'Group Stages'!M27</f>
        <v>RB Leipzig</v>
      </c>
      <c r="N20" s="245" t="str">
        <f>IFERROR(INDEX(Teams!E$5:E$40,MATCH(M20,Teams!C$5:C$40,0),0),"")</f>
        <v>Germany</v>
      </c>
      <c r="O20" s="245"/>
    </row>
    <row r="21" spans="1:15" ht="14.45" customHeight="1" x14ac:dyDescent="0.25">
      <c r="A21" s="22"/>
      <c r="B21" s="156" t="s">
        <v>167</v>
      </c>
      <c r="C21" s="83"/>
      <c r="D21" s="158"/>
      <c r="E21" s="47"/>
      <c r="F21" s="47"/>
      <c r="G21" s="218" t="str">
        <f>IF(D22&lt;&gt;"",D22,"")</f>
        <v/>
      </c>
      <c r="H21" s="84"/>
      <c r="I21" s="84"/>
      <c r="J21" s="84" t="str">
        <f>IFERROR(INDEX(Teams!D$5:D$40,MATCH(D21,Team,0),0),"")</f>
        <v/>
      </c>
      <c r="L21" s="42">
        <v>23</v>
      </c>
      <c r="M21" s="149" t="str">
        <f>'Group Stages'!M28</f>
        <v>Barcelona</v>
      </c>
      <c r="N21" s="245" t="str">
        <f>IFERROR(INDEX(Teams!E$5:E$40,MATCH(M21,Teams!C$5:C$40,0),0),"")</f>
        <v>Spain</v>
      </c>
      <c r="O21" s="245"/>
    </row>
    <row r="22" spans="1:15" ht="14.45" customHeight="1" x14ac:dyDescent="0.25">
      <c r="A22" s="22"/>
      <c r="B22" s="157">
        <v>8</v>
      </c>
      <c r="C22" s="85"/>
      <c r="D22" s="159"/>
      <c r="E22" s="87"/>
      <c r="F22" s="87"/>
      <c r="G22" s="219" t="str">
        <f>IF(D21&lt;&gt;"",D21,"")</f>
        <v/>
      </c>
      <c r="H22" s="88"/>
      <c r="I22" s="88"/>
      <c r="J22" s="89" t="str">
        <f>IFERROR(INDEX(Teams!D$5:D$40,MATCH(D22,Team,0),0),"")</f>
        <v/>
      </c>
      <c r="L22" s="42">
        <v>24</v>
      </c>
      <c r="M22" s="149" t="str">
        <f>'Group Stages'!M29</f>
        <v>Sturm Graz</v>
      </c>
      <c r="N22" s="245" t="str">
        <f>IFERROR(INDEX(Teams!E$5:E$40,MATCH(M22,Teams!C$5:C$40,0),0),"")</f>
        <v>Austria</v>
      </c>
      <c r="O22" s="245"/>
    </row>
    <row r="23" spans="1:15" ht="14.45" customHeight="1" x14ac:dyDescent="0.25">
      <c r="A23" s="22"/>
      <c r="B23" s="114"/>
      <c r="C23" s="114"/>
      <c r="D23" s="114"/>
      <c r="E23" s="114"/>
      <c r="F23" s="114"/>
      <c r="G23" s="79"/>
      <c r="H23" s="114"/>
      <c r="I23" s="114"/>
      <c r="J23" s="114"/>
    </row>
    <row r="24" spans="1:15" ht="14.45" customHeight="1" thickBot="1" x14ac:dyDescent="0.3">
      <c r="A24" s="22"/>
      <c r="B24" s="24" t="s">
        <v>220</v>
      </c>
      <c r="C24" s="25"/>
      <c r="D24" s="26"/>
      <c r="E24" s="25"/>
      <c r="F24" s="25"/>
      <c r="G24" s="220"/>
      <c r="H24" s="24"/>
      <c r="I24" s="24"/>
      <c r="J24" s="24"/>
      <c r="L24" s="27" t="s">
        <v>251</v>
      </c>
      <c r="M24" s="11"/>
      <c r="N24" s="11"/>
      <c r="O24" s="11"/>
    </row>
    <row r="25" spans="1:15" ht="14.45" customHeight="1" x14ac:dyDescent="0.25">
      <c r="A25" s="22"/>
      <c r="B25" s="98" t="s">
        <v>167</v>
      </c>
      <c r="C25" s="46"/>
      <c r="D25" s="52"/>
      <c r="E25" s="47"/>
      <c r="F25" s="47"/>
      <c r="G25" s="218" t="str">
        <f>IF(D26&lt;&gt;"",D26,"")</f>
        <v/>
      </c>
      <c r="H25" s="49"/>
      <c r="I25" s="49"/>
      <c r="J25" s="49" t="str">
        <f>IFERROR(INDEX(Teams!D$5:D$40,MATCH(D25,Team,0),0),"")</f>
        <v/>
      </c>
      <c r="L25" s="42">
        <v>1</v>
      </c>
      <c r="M25" s="45" t="str">
        <f>'Group Stages'!M6</f>
        <v>Bayern München</v>
      </c>
      <c r="N25" s="245" t="str">
        <f>IFERROR(INDEX(Teams!E$5:E$40,MATCH(M25,Teams!C$5:C$40,0),0),"")</f>
        <v>Germany</v>
      </c>
      <c r="O25" s="245"/>
    </row>
    <row r="26" spans="1:15" ht="14.45" customHeight="1" thickBot="1" x14ac:dyDescent="0.3">
      <c r="A26" s="22"/>
      <c r="B26" s="97">
        <v>1</v>
      </c>
      <c r="C26" s="85"/>
      <c r="D26" s="86"/>
      <c r="E26" s="87"/>
      <c r="F26" s="87"/>
      <c r="G26" s="219" t="str">
        <f>IF(D25&lt;&gt;"",D25,"")</f>
        <v/>
      </c>
      <c r="H26" s="88"/>
      <c r="I26" s="88"/>
      <c r="J26" s="89" t="str">
        <f>IFERROR(INDEX(Teams!D$5:D$40,MATCH(D26,Team,0),0),"")</f>
        <v/>
      </c>
      <c r="L26" s="42">
        <v>2</v>
      </c>
      <c r="M26" s="45" t="str">
        <f>'Group Stages'!M7</f>
        <v>Celtic</v>
      </c>
      <c r="N26" s="245" t="str">
        <f>IFERROR(INDEX(Teams!E$5:E$40,MATCH(M26,Teams!C$5:C$40,0),0),"")</f>
        <v>Scotland</v>
      </c>
      <c r="O26" s="245"/>
    </row>
    <row r="27" spans="1:15" ht="14.45" customHeight="1" x14ac:dyDescent="0.25">
      <c r="A27" s="22"/>
      <c r="B27" s="98" t="s">
        <v>167</v>
      </c>
      <c r="C27" s="90"/>
      <c r="D27" s="52"/>
      <c r="E27" s="47"/>
      <c r="F27" s="47"/>
      <c r="G27" s="218" t="str">
        <f>IF(D28&lt;&gt;"",D28,"")</f>
        <v/>
      </c>
      <c r="H27" s="91"/>
      <c r="I27" s="91"/>
      <c r="J27" s="91" t="str">
        <f>IFERROR(INDEX(Teams!D$5:D$40,MATCH(D27,Team,0),0),"")</f>
        <v/>
      </c>
      <c r="L27" s="42">
        <v>3</v>
      </c>
      <c r="M27" s="45" t="str">
        <f>'Group Stages'!M8</f>
        <v>Bayer Leverkusen</v>
      </c>
      <c r="N27" s="245" t="str">
        <f>IFERROR(INDEX(Teams!E$5:E$40,MATCH(M27,Teams!C$5:C$40,0),0),"")</f>
        <v>Germany</v>
      </c>
      <c r="O27" s="245"/>
    </row>
    <row r="28" spans="1:15" ht="14.45" customHeight="1" thickBot="1" x14ac:dyDescent="0.3">
      <c r="A28" s="22"/>
      <c r="B28" s="97">
        <v>2</v>
      </c>
      <c r="C28" s="85"/>
      <c r="D28" s="86"/>
      <c r="E28" s="87"/>
      <c r="F28" s="87"/>
      <c r="G28" s="219" t="str">
        <f>IF(D27&lt;&gt;"",D27,"")</f>
        <v/>
      </c>
      <c r="H28" s="88"/>
      <c r="I28" s="88"/>
      <c r="J28" s="89" t="str">
        <f>IFERROR(INDEX(Teams!D$5:D$40,MATCH(D28,Team,0),0),"")</f>
        <v/>
      </c>
      <c r="L28" s="42">
        <v>4</v>
      </c>
      <c r="M28" s="45" t="str">
        <f>'Group Stages'!M9</f>
        <v>Aston Villa</v>
      </c>
      <c r="N28" s="245" t="str">
        <f>IFERROR(INDEX(Teams!E$5:E$40,MATCH(M28,Teams!C$5:C$40,0),0),"")</f>
        <v>England</v>
      </c>
      <c r="O28" s="245"/>
    </row>
    <row r="29" spans="1:15" ht="14.45" customHeight="1" x14ac:dyDescent="0.25">
      <c r="A29" s="22"/>
      <c r="B29" s="98" t="s">
        <v>167</v>
      </c>
      <c r="C29" s="90"/>
      <c r="D29" s="52"/>
      <c r="E29" s="47"/>
      <c r="F29" s="47"/>
      <c r="G29" s="218" t="str">
        <f>IF(D30&lt;&gt;"",D30,"")</f>
        <v/>
      </c>
      <c r="H29" s="91"/>
      <c r="I29" s="91"/>
      <c r="J29" s="91" t="str">
        <f>IFERROR(INDEX(Teams!D$5:D$40,MATCH(D29,Team,0),0),"")</f>
        <v/>
      </c>
      <c r="L29" s="42">
        <v>5</v>
      </c>
      <c r="M29" s="45" t="str">
        <f>'Group Stages'!M10</f>
        <v>Borussia Dortmund</v>
      </c>
      <c r="N29" s="245" t="str">
        <f>IFERROR(INDEX(Teams!E$5:E$40,MATCH(M29,Teams!C$5:C$40,0),0),"")</f>
        <v>Germany</v>
      </c>
      <c r="O29" s="245"/>
    </row>
    <row r="30" spans="1:15" ht="14.45" customHeight="1" thickBot="1" x14ac:dyDescent="0.3">
      <c r="A30" s="22"/>
      <c r="B30" s="97">
        <v>3</v>
      </c>
      <c r="C30" s="85"/>
      <c r="D30" s="86"/>
      <c r="E30" s="87"/>
      <c r="F30" s="87"/>
      <c r="G30" s="219" t="str">
        <f>IF(D29&lt;&gt;"",D29,"")</f>
        <v/>
      </c>
      <c r="H30" s="88"/>
      <c r="I30" s="88"/>
      <c r="J30" s="89" t="str">
        <f>IFERROR(INDEX(Teams!D$5:D$40,MATCH(D30,Team,0),0),"")</f>
        <v/>
      </c>
      <c r="L30" s="42">
        <v>6</v>
      </c>
      <c r="M30" s="45" t="str">
        <f>'Group Stages'!M11</f>
        <v>Sparta Praha</v>
      </c>
      <c r="N30" s="245" t="str">
        <f>IFERROR(INDEX(Teams!E$5:E$40,MATCH(M30,Teams!C$5:C$40,0),0),"")</f>
        <v>Czech</v>
      </c>
      <c r="O30" s="245"/>
    </row>
    <row r="31" spans="1:15" ht="14.45" customHeight="1" x14ac:dyDescent="0.25">
      <c r="A31" s="22"/>
      <c r="B31" s="98" t="s">
        <v>167</v>
      </c>
      <c r="C31" s="90"/>
      <c r="D31" s="52"/>
      <c r="E31" s="47"/>
      <c r="F31" s="47"/>
      <c r="G31" s="218" t="str">
        <f>IF(D32&lt;&gt;"",D32,"")</f>
        <v/>
      </c>
      <c r="H31" s="91"/>
      <c r="I31" s="91"/>
      <c r="J31" s="91" t="str">
        <f>IFERROR(INDEX(Teams!D$5:D$40,MATCH(D31,Team,0),0),"")</f>
        <v/>
      </c>
      <c r="L31" s="42">
        <v>7</v>
      </c>
      <c r="M31" s="45" t="str">
        <f>'Group Stages'!M12</f>
        <v>Liverpool</v>
      </c>
      <c r="N31" s="245" t="str">
        <f>IFERROR(INDEX(Teams!E$5:E$40,MATCH(M31,Teams!C$5:C$40,0),0),"")</f>
        <v>England</v>
      </c>
      <c r="O31" s="245"/>
    </row>
    <row r="32" spans="1:15" ht="14.45" customHeight="1" thickBot="1" x14ac:dyDescent="0.3">
      <c r="A32" s="22"/>
      <c r="B32" s="97">
        <v>4</v>
      </c>
      <c r="C32" s="85"/>
      <c r="D32" s="86"/>
      <c r="E32" s="87"/>
      <c r="F32" s="87"/>
      <c r="G32" s="219" t="str">
        <f>IF(D31&lt;&gt;"",D31,"")</f>
        <v/>
      </c>
      <c r="H32" s="88"/>
      <c r="I32" s="88"/>
      <c r="J32" s="89" t="str">
        <f>IFERROR(INDEX(Teams!D$5:D$40,MATCH(D32,Team,0),0),"")</f>
        <v/>
      </c>
      <c r="L32" s="172">
        <v>8</v>
      </c>
      <c r="M32" s="174" t="str">
        <f>'Group Stages'!M13</f>
        <v>Real Madrid</v>
      </c>
      <c r="N32" s="246" t="str">
        <f>IFERROR(INDEX(Teams!E$5:E$40,MATCH(M32,Teams!C$5:C$40,0),0),"")</f>
        <v>Spain</v>
      </c>
      <c r="O32" s="246"/>
    </row>
    <row r="33" spans="1:15" ht="14.45" customHeight="1" x14ac:dyDescent="0.25">
      <c r="A33" s="22"/>
      <c r="B33" s="98" t="s">
        <v>167</v>
      </c>
      <c r="C33" s="90"/>
      <c r="D33" s="52"/>
      <c r="E33" s="47"/>
      <c r="F33" s="47"/>
      <c r="G33" s="218" t="str">
        <f>IF(D34&lt;&gt;"",D34,"")</f>
        <v/>
      </c>
      <c r="H33" s="91"/>
      <c r="I33" s="91"/>
      <c r="J33" s="91" t="str">
        <f>IFERROR(INDEX(Teams!D$5:D$40,MATCH(D33,Team,0),0),"")</f>
        <v/>
      </c>
      <c r="L33" s="170" t="s">
        <v>221</v>
      </c>
      <c r="M33" s="178" t="str">
        <f>IF(E8&lt;&gt;"",IF(H8&lt;&gt;"",IF(H8&gt;I8,D8,G8),IF(F7+E8&gt;E7+F8,D8,G8)),"")</f>
        <v/>
      </c>
      <c r="N33" s="247" t="str">
        <f>IFERROR(INDEX(Teams!E$5:E$40,MATCH(M33,Teams!C$5:C$40,0),0),"")</f>
        <v/>
      </c>
      <c r="O33" s="247"/>
    </row>
    <row r="34" spans="1:15" ht="14.45" customHeight="1" thickBot="1" x14ac:dyDescent="0.3">
      <c r="A34" s="22"/>
      <c r="B34" s="97">
        <v>5</v>
      </c>
      <c r="C34" s="85"/>
      <c r="D34" s="86"/>
      <c r="E34" s="87"/>
      <c r="F34" s="87"/>
      <c r="G34" s="219" t="str">
        <f>IF(D33&lt;&gt;"",D33,"")</f>
        <v/>
      </c>
      <c r="H34" s="88"/>
      <c r="I34" s="88"/>
      <c r="J34" s="89" t="str">
        <f>IFERROR(INDEX(Teams!D$5:D$40,MATCH(D34,Team,0),0),"")</f>
        <v/>
      </c>
      <c r="L34" s="42" t="s">
        <v>222</v>
      </c>
      <c r="M34" s="45" t="str">
        <f>IF(E10&lt;&gt;"",IF(H10&lt;&gt;"",IF(H10&gt;I10,D10,G10),IF(F9+E10&gt;E9+F10,D10,G10)),"")</f>
        <v/>
      </c>
      <c r="N34" s="245" t="str">
        <f>IFERROR(INDEX(Teams!E$5:E$40,MATCH(M34,Teams!C$5:C$40,0),0),"")</f>
        <v/>
      </c>
      <c r="O34" s="245"/>
    </row>
    <row r="35" spans="1:15" ht="14.45" customHeight="1" x14ac:dyDescent="0.25">
      <c r="A35" s="22"/>
      <c r="B35" s="98" t="s">
        <v>167</v>
      </c>
      <c r="C35" s="90"/>
      <c r="D35" s="52"/>
      <c r="E35" s="47"/>
      <c r="F35" s="47"/>
      <c r="G35" s="218" t="str">
        <f>IF(D36&lt;&gt;"",D36,"")</f>
        <v/>
      </c>
      <c r="H35" s="91"/>
      <c r="I35" s="91"/>
      <c r="J35" s="91" t="str">
        <f>IFERROR(INDEX(Teams!D$5:D$40,MATCH(D35,Team,0),0),"")</f>
        <v/>
      </c>
      <c r="L35" s="42" t="s">
        <v>223</v>
      </c>
      <c r="M35" s="45" t="str">
        <f>IF(E12&lt;&gt;"",IF(H12&lt;&gt;"",IF(H12&gt;I12,D12,G12),IF(F11+E12&gt;E11+F12,D12,G12)),"")</f>
        <v/>
      </c>
      <c r="N35" s="245" t="str">
        <f>IFERROR(INDEX(Teams!E$5:E$40,MATCH(M35,Teams!C$5:C$40,0),0),"")</f>
        <v/>
      </c>
      <c r="O35" s="245"/>
    </row>
    <row r="36" spans="1:15" ht="14.45" customHeight="1" thickBot="1" x14ac:dyDescent="0.3">
      <c r="A36" s="22"/>
      <c r="B36" s="97">
        <v>6</v>
      </c>
      <c r="C36" s="85"/>
      <c r="D36" s="86"/>
      <c r="E36" s="87"/>
      <c r="F36" s="87"/>
      <c r="G36" s="219" t="str">
        <f>IF(D35&lt;&gt;"",D35,"")</f>
        <v/>
      </c>
      <c r="H36" s="88"/>
      <c r="I36" s="88"/>
      <c r="J36" s="89" t="str">
        <f>IFERROR(INDEX(Teams!D$5:D$40,MATCH(D36,Team,0),0),"")</f>
        <v/>
      </c>
      <c r="L36" s="42" t="s">
        <v>224</v>
      </c>
      <c r="M36" s="45" t="str">
        <f>IF(E14&lt;&gt;"",IF(H14&lt;&gt;"",IF(H14&gt;I14,D14,G14),IF(F13+E14&gt;E13+F14,D14,G14)),"")</f>
        <v/>
      </c>
      <c r="N36" s="245" t="str">
        <f>IFERROR(INDEX(Teams!E$5:E$40,MATCH(M36,Teams!C$5:C$40,0),0),"")</f>
        <v/>
      </c>
      <c r="O36" s="245"/>
    </row>
    <row r="37" spans="1:15" ht="14.45" customHeight="1" x14ac:dyDescent="0.25">
      <c r="A37" s="22"/>
      <c r="B37" s="98" t="s">
        <v>167</v>
      </c>
      <c r="C37" s="90"/>
      <c r="D37" s="52"/>
      <c r="E37" s="47"/>
      <c r="F37" s="47"/>
      <c r="G37" s="218" t="str">
        <f>IF(D38&lt;&gt;"",D38,"")</f>
        <v/>
      </c>
      <c r="H37" s="91"/>
      <c r="I37" s="91"/>
      <c r="J37" s="91" t="str">
        <f>IFERROR(INDEX(Teams!D$5:D$40,MATCH(D37,Team,0),0),"")</f>
        <v/>
      </c>
      <c r="L37" s="42" t="s">
        <v>225</v>
      </c>
      <c r="M37" s="45" t="str">
        <f>IF(E16&lt;&gt;"",IF(H16&lt;&gt;"",IF(H16&gt;I16,D16,G16),IF(F15+E16&gt;E15+F16,D16,G16)),"")</f>
        <v/>
      </c>
      <c r="N37" s="245" t="str">
        <f>IFERROR(INDEX(Teams!E$5:E$40,MATCH(M37,Teams!C$5:C$40,0),0),"")</f>
        <v/>
      </c>
      <c r="O37" s="245"/>
    </row>
    <row r="38" spans="1:15" ht="14.45" customHeight="1" thickBot="1" x14ac:dyDescent="0.3">
      <c r="A38" s="22"/>
      <c r="B38" s="97">
        <v>7</v>
      </c>
      <c r="C38" s="85"/>
      <c r="D38" s="86"/>
      <c r="E38" s="87"/>
      <c r="F38" s="87"/>
      <c r="G38" s="219" t="str">
        <f>IF(D37&lt;&gt;"",D37,"")</f>
        <v/>
      </c>
      <c r="H38" s="88"/>
      <c r="I38" s="88"/>
      <c r="J38" s="89" t="str">
        <f>IFERROR(INDEX(Teams!D$5:D$40,MATCH(D38,Team,0),0),"")</f>
        <v/>
      </c>
      <c r="L38" s="42" t="s">
        <v>226</v>
      </c>
      <c r="M38" s="45" t="str">
        <f>IF(E18&lt;&gt;"",IF(H18&lt;&gt;"",IF(H18&gt;I18,D18,G18),IF(F17+E18&gt;E17+F18,D18,G18)),"")</f>
        <v/>
      </c>
      <c r="N38" s="245" t="str">
        <f>IFERROR(INDEX(Teams!E$5:E$40,MATCH(M38,Teams!C$5:C$40,0),0),"")</f>
        <v/>
      </c>
      <c r="O38" s="245"/>
    </row>
    <row r="39" spans="1:15" ht="14.45" customHeight="1" x14ac:dyDescent="0.25">
      <c r="A39" s="22"/>
      <c r="B39" s="98" t="s">
        <v>167</v>
      </c>
      <c r="C39" s="83"/>
      <c r="D39" s="52"/>
      <c r="E39" s="47"/>
      <c r="F39" s="47"/>
      <c r="G39" s="218" t="str">
        <f>IF(D40&lt;&gt;"",D40,"")</f>
        <v/>
      </c>
      <c r="H39" s="84"/>
      <c r="I39" s="84"/>
      <c r="J39" s="84" t="str">
        <f>IFERROR(INDEX(Teams!D$5:D$40,MATCH(D39,Team,0),0),"")</f>
        <v/>
      </c>
      <c r="L39" s="42" t="s">
        <v>227</v>
      </c>
      <c r="M39" s="45" t="str">
        <f>IF(E20&lt;&gt;"",IF(H20&lt;&gt;"",IF(H20&gt;I20,D20,G20),IF(F19+E20&gt;E19+F20,D20,G20)),"")</f>
        <v/>
      </c>
      <c r="N39" s="245" t="str">
        <f>IFERROR(INDEX(Teams!E$5:E$40,MATCH(M39,Teams!C$5:C$40,0),0),"")</f>
        <v/>
      </c>
      <c r="O39" s="245"/>
    </row>
    <row r="40" spans="1:15" ht="14.45" customHeight="1" thickBot="1" x14ac:dyDescent="0.3">
      <c r="A40" s="22"/>
      <c r="B40" s="97">
        <v>8</v>
      </c>
      <c r="C40" s="119"/>
      <c r="D40" s="86"/>
      <c r="E40" s="87"/>
      <c r="F40" s="87"/>
      <c r="G40" s="219" t="str">
        <f>IF(D39&lt;&gt;"",D39,"")</f>
        <v/>
      </c>
      <c r="H40" s="88"/>
      <c r="I40" s="88"/>
      <c r="J40" s="89" t="str">
        <f>IFERROR(INDEX(Teams!D$5:D$40,MATCH(D40,Team,0),0),"")</f>
        <v/>
      </c>
      <c r="K40" s="20"/>
      <c r="L40" s="42" t="s">
        <v>228</v>
      </c>
      <c r="M40" s="45" t="str">
        <f>IF(E22&lt;&gt;"",IF(H22&lt;&gt;"",IF(H22&gt;I22,D22,G22),IF(F21+E22&gt;E21+F22,D22,G22)),"")</f>
        <v/>
      </c>
      <c r="N40" s="245" t="str">
        <f>IFERROR(INDEX(Teams!E$5:E$40,MATCH(M40,Teams!C$5:C$40,0),0),"")</f>
        <v/>
      </c>
      <c r="O40" s="245"/>
    </row>
    <row r="41" spans="1:15" ht="14.45" customHeight="1" x14ac:dyDescent="0.2">
      <c r="A41" s="22"/>
      <c r="B41" s="114"/>
      <c r="C41" s="114"/>
      <c r="D41" s="114"/>
      <c r="E41" s="114"/>
      <c r="F41" s="114"/>
      <c r="G41" s="79"/>
      <c r="H41" s="114"/>
      <c r="I41" s="114"/>
      <c r="J41" s="114"/>
      <c r="K41" s="20"/>
      <c r="L41" s="20"/>
      <c r="M41" s="20"/>
      <c r="N41" s="20"/>
      <c r="O41" s="20"/>
    </row>
    <row r="42" spans="1:15" ht="14.45" customHeight="1" thickBot="1" x14ac:dyDescent="0.3">
      <c r="A42" s="22"/>
      <c r="B42" s="31" t="s">
        <v>129</v>
      </c>
      <c r="C42" s="32"/>
      <c r="D42" s="33"/>
      <c r="E42" s="32"/>
      <c r="F42" s="32"/>
      <c r="G42" s="221"/>
      <c r="H42" s="31"/>
      <c r="I42" s="31"/>
      <c r="J42" s="31"/>
      <c r="K42" s="20"/>
      <c r="L42" s="34" t="s">
        <v>252</v>
      </c>
      <c r="M42" s="34"/>
      <c r="N42" s="34"/>
      <c r="O42" s="35"/>
    </row>
    <row r="43" spans="1:15" ht="14.45" customHeight="1" x14ac:dyDescent="0.25">
      <c r="A43" s="22"/>
      <c r="B43" s="99" t="s">
        <v>167</v>
      </c>
      <c r="C43" s="46"/>
      <c r="D43" s="51"/>
      <c r="E43" s="47"/>
      <c r="F43" s="47"/>
      <c r="G43" s="218" t="str">
        <f>IF(D44&lt;&gt;"",D44,"")</f>
        <v/>
      </c>
      <c r="H43" s="49"/>
      <c r="I43" s="49"/>
      <c r="J43" s="49" t="str">
        <f>IFERROR(INDEX(Teams!D$5:D$40,MATCH(D43,Team,0),0),"")</f>
        <v/>
      </c>
      <c r="K43" s="20"/>
      <c r="L43" s="42" t="s">
        <v>236</v>
      </c>
      <c r="M43" s="43" t="str">
        <f>IF(E26&lt;&gt;"",IF(H26&lt;&gt;"",IF(H26&gt;I26,D26,G26),IF(F25+E26&gt;E25+F26,D26,G26)),"")</f>
        <v/>
      </c>
      <c r="N43" s="245" t="str">
        <f>IFERROR(INDEX(Teams!E$5:E$40,MATCH(M43,Teams!C$5:C$40,0),0),"")</f>
        <v/>
      </c>
      <c r="O43" s="245"/>
    </row>
    <row r="44" spans="1:15" ht="14.45" customHeight="1" thickBot="1" x14ac:dyDescent="0.3">
      <c r="A44" s="22"/>
      <c r="B44" s="100">
        <v>1</v>
      </c>
      <c r="C44" s="85"/>
      <c r="D44" s="92"/>
      <c r="E44" s="87"/>
      <c r="F44" s="87"/>
      <c r="G44" s="219" t="str">
        <f>IF(D43&lt;&gt;"",D43,"")</f>
        <v/>
      </c>
      <c r="H44" s="88"/>
      <c r="I44" s="88"/>
      <c r="J44" s="89" t="str">
        <f>IFERROR(INDEX(Teams!D$5:D$40,MATCH(D44,Team,0),0),"")</f>
        <v/>
      </c>
      <c r="K44" s="20"/>
      <c r="L44" s="42" t="s">
        <v>237</v>
      </c>
      <c r="M44" s="43" t="str">
        <f>IF(E28&lt;&gt;"",IF(H28&lt;&gt;"",IF(H28&gt;I28,D28,G28),IF(F27+E28&gt;E27+F28,D28,G28)),"")</f>
        <v/>
      </c>
      <c r="N44" s="245" t="str">
        <f>IFERROR(INDEX(Teams!E$5:E$40,MATCH(M44,Teams!C$5:C$40,0),0),"")</f>
        <v/>
      </c>
      <c r="O44" s="245"/>
    </row>
    <row r="45" spans="1:15" ht="14.45" customHeight="1" x14ac:dyDescent="0.25">
      <c r="A45" s="22"/>
      <c r="B45" s="99" t="s">
        <v>167</v>
      </c>
      <c r="C45" s="90"/>
      <c r="D45" s="51"/>
      <c r="E45" s="47"/>
      <c r="F45" s="47"/>
      <c r="G45" s="218" t="str">
        <f>IF(D46&lt;&gt;"",D46,"")</f>
        <v/>
      </c>
      <c r="H45" s="91"/>
      <c r="I45" s="91"/>
      <c r="J45" s="91" t="str">
        <f>IFERROR(INDEX(Teams!D$5:D$40,MATCH(D45,Team,0),0),"")</f>
        <v/>
      </c>
      <c r="K45" s="20"/>
      <c r="L45" s="42" t="s">
        <v>238</v>
      </c>
      <c r="M45" s="43" t="str">
        <f>IF(E30&lt;&gt;"",IF(H30&lt;&gt;"",IF(H30&gt;I30,D30,G30),IF(F29+E30&gt;E29+F30,D30,G30)),"")</f>
        <v/>
      </c>
      <c r="N45" s="245" t="str">
        <f>IFERROR(INDEX(Teams!E$5:E$40,MATCH(M45,Teams!C$5:C$40,0),0),"")</f>
        <v/>
      </c>
      <c r="O45" s="245"/>
    </row>
    <row r="46" spans="1:15" ht="14.45" customHeight="1" thickBot="1" x14ac:dyDescent="0.3">
      <c r="A46" s="22"/>
      <c r="B46" s="100">
        <v>2</v>
      </c>
      <c r="C46" s="85"/>
      <c r="D46" s="92"/>
      <c r="E46" s="87"/>
      <c r="F46" s="87"/>
      <c r="G46" s="219" t="str">
        <f>IF(D45&lt;&gt;"",D45,"")</f>
        <v/>
      </c>
      <c r="H46" s="88"/>
      <c r="I46" s="88"/>
      <c r="J46" s="89" t="str">
        <f>IFERROR(INDEX(Teams!D$5:D$40,MATCH(D46,Team,0),0),"")</f>
        <v/>
      </c>
      <c r="K46" s="20"/>
      <c r="L46" s="42" t="s">
        <v>239</v>
      </c>
      <c r="M46" s="43" t="str">
        <f>IF(E32&lt;&gt;"",IF(H32&lt;&gt;"",IF(H32&gt;I32,D32,G32),IF(F31+E32&gt;E31+F32,D32,G32)),"")</f>
        <v/>
      </c>
      <c r="N46" s="245" t="str">
        <f>IFERROR(INDEX(Teams!E$5:E$40,MATCH(M46,Teams!C$5:C$40,0),0),"")</f>
        <v/>
      </c>
      <c r="O46" s="245"/>
    </row>
    <row r="47" spans="1:15" ht="14.45" customHeight="1" x14ac:dyDescent="0.25">
      <c r="A47" s="22"/>
      <c r="B47" s="99" t="s">
        <v>167</v>
      </c>
      <c r="C47" s="90"/>
      <c r="D47" s="51"/>
      <c r="E47" s="47"/>
      <c r="F47" s="47"/>
      <c r="G47" s="218" t="str">
        <f>IF(D48&lt;&gt;"",D48,"")</f>
        <v/>
      </c>
      <c r="H47" s="91"/>
      <c r="I47" s="91"/>
      <c r="J47" s="91" t="str">
        <f>IFERROR(INDEX(Teams!D$5:D$40,MATCH(D47,Team,0),0),"")</f>
        <v/>
      </c>
      <c r="K47" s="20"/>
      <c r="L47" s="42" t="s">
        <v>240</v>
      </c>
      <c r="M47" s="43" t="str">
        <f>IF(E34&lt;&gt;"",IF(H34&lt;&gt;"",IF(H34&gt;I34,D34,G34),IF(F33+E34&gt;E33+F34,D34,G34)),"")</f>
        <v/>
      </c>
      <c r="N47" s="245" t="str">
        <f>IFERROR(INDEX(Teams!E$5:E$40,MATCH(M47,Teams!C$5:C$40,0),0),"")</f>
        <v/>
      </c>
      <c r="O47" s="245"/>
    </row>
    <row r="48" spans="1:15" ht="14.45" customHeight="1" thickBot="1" x14ac:dyDescent="0.3">
      <c r="A48" s="22"/>
      <c r="B48" s="100">
        <v>3</v>
      </c>
      <c r="C48" s="85"/>
      <c r="D48" s="92"/>
      <c r="E48" s="87"/>
      <c r="F48" s="87"/>
      <c r="G48" s="219" t="str">
        <f>IF(D47&lt;&gt;"",D47,"")</f>
        <v/>
      </c>
      <c r="H48" s="88"/>
      <c r="I48" s="88"/>
      <c r="J48" s="89" t="str">
        <f>IFERROR(INDEX(Teams!D$5:D$40,MATCH(D48,Team,0),0),"")</f>
        <v/>
      </c>
      <c r="K48" s="20"/>
      <c r="L48" s="42" t="s">
        <v>241</v>
      </c>
      <c r="M48" s="43" t="str">
        <f>IF(E36&lt;&gt;"",IF(H36&lt;&gt;"",IF(H36&gt;I36,D36,G36),IF(F35+E36&gt;E35+F36,D36,G36)),"")</f>
        <v/>
      </c>
      <c r="N48" s="245" t="str">
        <f>IFERROR(INDEX(Teams!E$5:E$40,MATCH(M48,Teams!C$5:C$40,0),0),"")</f>
        <v/>
      </c>
      <c r="O48" s="245"/>
    </row>
    <row r="49" spans="1:15" ht="14.45" customHeight="1" x14ac:dyDescent="0.25">
      <c r="A49" s="22"/>
      <c r="B49" s="99" t="s">
        <v>167</v>
      </c>
      <c r="C49" s="83"/>
      <c r="D49" s="51"/>
      <c r="E49" s="47"/>
      <c r="F49" s="47"/>
      <c r="G49" s="218" t="str">
        <f>IF(D50&lt;&gt;"",D50,"")</f>
        <v/>
      </c>
      <c r="H49" s="84"/>
      <c r="I49" s="84"/>
      <c r="J49" s="84" t="str">
        <f>IFERROR(INDEX(Teams!D$5:D$40,MATCH(D49,Team,0),0),"")</f>
        <v/>
      </c>
      <c r="K49" s="20"/>
      <c r="L49" s="42" t="s">
        <v>242</v>
      </c>
      <c r="M49" s="43" t="str">
        <f>IF(E38&lt;&gt;"",IF(H38&lt;&gt;"",IF(H38&gt;I38,D38,G38),IF(F37+E38&gt;E37+F38,D38,G38)),"")</f>
        <v/>
      </c>
      <c r="N49" s="245" t="str">
        <f>IFERROR(INDEX(Teams!E$5:E$40,MATCH(M49,Teams!C$5:C$40,0),0),"")</f>
        <v/>
      </c>
      <c r="O49" s="245"/>
    </row>
    <row r="50" spans="1:15" ht="14.45" customHeight="1" thickBot="1" x14ac:dyDescent="0.3">
      <c r="A50" s="22"/>
      <c r="B50" s="100">
        <v>4</v>
      </c>
      <c r="C50" s="85"/>
      <c r="D50" s="92"/>
      <c r="E50" s="87"/>
      <c r="F50" s="87"/>
      <c r="G50" s="219" t="str">
        <f>IF(D49&lt;&gt;"",D49,"")</f>
        <v/>
      </c>
      <c r="H50" s="88"/>
      <c r="I50" s="88"/>
      <c r="J50" s="89" t="str">
        <f>IFERROR(INDEX(Teams!D$5:D$40,MATCH(D50,Team,0),0),"")</f>
        <v/>
      </c>
      <c r="K50" s="20"/>
      <c r="L50" s="42" t="s">
        <v>243</v>
      </c>
      <c r="M50" s="43" t="str">
        <f>IF(E40&lt;&gt;"",IF(H40&lt;&gt;"",IF(H40&gt;I40,D40,G40),IF(F39+E40&gt;E39+F40,D40,G40)),"")</f>
        <v/>
      </c>
      <c r="N50" s="245" t="str">
        <f>IFERROR(INDEX(Teams!E$5:E$40,MATCH(M50,Teams!C$5:C$40,0),0),"")</f>
        <v/>
      </c>
      <c r="O50" s="245"/>
    </row>
    <row r="51" spans="1:15" ht="14.45" customHeight="1" x14ac:dyDescent="0.2">
      <c r="A51" s="22"/>
      <c r="B51" s="217"/>
      <c r="C51" s="217"/>
      <c r="D51" s="217"/>
      <c r="E51" s="217"/>
      <c r="F51" s="217"/>
      <c r="G51" s="222"/>
      <c r="H51" s="217"/>
      <c r="I51" s="217"/>
      <c r="J51" s="22"/>
      <c r="K51" s="20"/>
      <c r="L51" s="22"/>
      <c r="M51" s="22"/>
      <c r="N51" s="22"/>
      <c r="O51" s="22"/>
    </row>
    <row r="52" spans="1:15" ht="14.45" customHeight="1" thickBot="1" x14ac:dyDescent="0.3">
      <c r="A52" s="22"/>
      <c r="B52" s="28" t="s">
        <v>130</v>
      </c>
      <c r="C52" s="29"/>
      <c r="D52" s="30"/>
      <c r="E52" s="29"/>
      <c r="F52" s="29"/>
      <c r="G52" s="223"/>
      <c r="H52" s="28"/>
      <c r="I52" s="28"/>
      <c r="J52" s="28"/>
      <c r="K52" s="20"/>
      <c r="L52" s="36" t="s">
        <v>253</v>
      </c>
      <c r="M52" s="36"/>
      <c r="N52" s="36"/>
      <c r="O52" s="37"/>
    </row>
    <row r="53" spans="1:15" ht="14.45" customHeight="1" x14ac:dyDescent="0.25">
      <c r="A53" s="22"/>
      <c r="B53" s="102" t="s">
        <v>167</v>
      </c>
      <c r="C53" s="46"/>
      <c r="D53" s="261"/>
      <c r="E53" s="47"/>
      <c r="F53" s="47"/>
      <c r="G53" s="218" t="str">
        <f>IF(D54&lt;&gt;"",D54,"")</f>
        <v/>
      </c>
      <c r="H53" s="49"/>
      <c r="I53" s="49"/>
      <c r="J53" s="49" t="str">
        <f>IFERROR(INDEX(Teams!D$5:D$40,MATCH(D53,Team,0),0),"")</f>
        <v/>
      </c>
      <c r="K53" s="20"/>
      <c r="L53" s="42" t="s">
        <v>244</v>
      </c>
      <c r="M53" s="44" t="str">
        <f>IF(E44&lt;&gt;"",IF(H44&lt;&gt;"",IF(H44&gt;I44,D44,G44),IF(F43+E44&gt;E43+F44,D44,G44)),"")</f>
        <v/>
      </c>
      <c r="N53" s="245" t="str">
        <f>IFERROR(INDEX(Teams!E$5:E$40,MATCH(M53,Teams!C$5:C$40,0),0),"")</f>
        <v/>
      </c>
      <c r="O53" s="245"/>
    </row>
    <row r="54" spans="1:15" ht="14.45" customHeight="1" thickBot="1" x14ac:dyDescent="0.3">
      <c r="A54" s="22"/>
      <c r="B54" s="101">
        <v>1</v>
      </c>
      <c r="C54" s="85"/>
      <c r="D54" s="262"/>
      <c r="E54" s="87"/>
      <c r="F54" s="87"/>
      <c r="G54" s="219" t="str">
        <f>IF(D53&lt;&gt;"",D53,"")</f>
        <v/>
      </c>
      <c r="H54" s="88"/>
      <c r="I54" s="88"/>
      <c r="J54" s="89" t="str">
        <f>IFERROR(INDEX(Teams!D$5:D$40,MATCH(D54,Team,0),0),"")</f>
        <v/>
      </c>
      <c r="K54" s="22"/>
      <c r="L54" s="42" t="s">
        <v>245</v>
      </c>
      <c r="M54" s="44" t="str">
        <f>IF(E46&lt;&gt;"",IF(H46&lt;&gt;"",IF(H46&gt;I46,D46,G46),IF(F45+E46&gt;E45+F46,D46,G46)),"")</f>
        <v/>
      </c>
      <c r="N54" s="245" t="str">
        <f>IFERROR(INDEX(Teams!E$5:E$40,MATCH(M54,Teams!C$5:C$40,0),0),"")</f>
        <v/>
      </c>
      <c r="O54" s="245"/>
    </row>
    <row r="55" spans="1:15" ht="14.45" customHeight="1" x14ac:dyDescent="0.25">
      <c r="A55" s="22"/>
      <c r="B55" s="102" t="s">
        <v>167</v>
      </c>
      <c r="C55" s="90"/>
      <c r="D55" s="261"/>
      <c r="E55" s="47"/>
      <c r="F55" s="47"/>
      <c r="G55" s="218" t="str">
        <f>IF(D56&lt;&gt;"",D56,"")</f>
        <v/>
      </c>
      <c r="H55" s="91"/>
      <c r="I55" s="91"/>
      <c r="J55" s="91" t="str">
        <f>IFERROR(INDEX(Teams!D$5:D$40,MATCH(D55,Team,0),0),"")</f>
        <v/>
      </c>
      <c r="K55" s="20"/>
      <c r="L55" s="42" t="s">
        <v>246</v>
      </c>
      <c r="M55" s="44" t="str">
        <f>IF(E48&lt;&gt;"",IF(H48&lt;&gt;"",IF(H48&gt;I48,D48,G48),IF(F47+E48&gt;E47+F48,D48,G48)),"")</f>
        <v/>
      </c>
      <c r="N55" s="245" t="str">
        <f>IFERROR(INDEX(Teams!E$5:E$40,MATCH(M55,Teams!C$5:C$40,0),0),"")</f>
        <v/>
      </c>
      <c r="O55" s="245"/>
    </row>
    <row r="56" spans="1:15" ht="14.45" customHeight="1" thickBot="1" x14ac:dyDescent="0.3">
      <c r="A56" s="22"/>
      <c r="B56" s="101">
        <v>2</v>
      </c>
      <c r="C56" s="85"/>
      <c r="D56" s="262"/>
      <c r="E56" s="87"/>
      <c r="F56" s="87"/>
      <c r="G56" s="219" t="str">
        <f>IF(D55&lt;&gt;"",D55,"")</f>
        <v/>
      </c>
      <c r="H56" s="88"/>
      <c r="I56" s="88"/>
      <c r="J56" s="89" t="str">
        <f>IFERROR(INDEX(Teams!D$5:D$40,MATCH(D56,Team,0),0),"")</f>
        <v/>
      </c>
      <c r="K56" s="20"/>
      <c r="L56" s="42" t="s">
        <v>247</v>
      </c>
      <c r="M56" s="44" t="str">
        <f>IF(E50&lt;&gt;"",IF(H50&lt;&gt;"",IF(H50&gt;I50,D50,G50),IF(F49+E50&gt;E49+F50,D50,G50)),"")</f>
        <v/>
      </c>
      <c r="N56" s="245" t="str">
        <f>IFERROR(INDEX(Teams!E$5:E$40,MATCH(M56,Teams!C$5:C$40,0),0),"")</f>
        <v/>
      </c>
      <c r="O56" s="245"/>
    </row>
    <row r="57" spans="1:15" ht="14.45" customHeight="1" x14ac:dyDescent="0.2">
      <c r="A57" s="22"/>
      <c r="B57" s="217"/>
      <c r="C57" s="217"/>
      <c r="D57" s="22"/>
      <c r="E57" s="22"/>
      <c r="F57" s="22"/>
      <c r="G57" s="22"/>
      <c r="H57" s="217"/>
      <c r="I57" s="217"/>
      <c r="J57" s="22"/>
      <c r="K57" s="20"/>
      <c r="L57" s="22"/>
      <c r="M57" s="22"/>
      <c r="N57" s="22"/>
      <c r="O57" s="22"/>
    </row>
    <row r="58" spans="1:15" ht="14.45" customHeight="1" x14ac:dyDescent="0.25">
      <c r="A58" s="22"/>
      <c r="B58" s="165" t="s">
        <v>131</v>
      </c>
      <c r="C58" s="166"/>
      <c r="D58" s="167"/>
      <c r="E58" s="166"/>
      <c r="F58" s="166"/>
      <c r="G58" s="165"/>
      <c r="H58" s="165"/>
      <c r="I58" s="165"/>
      <c r="J58" s="165"/>
      <c r="K58" s="20"/>
      <c r="L58" s="163" t="s">
        <v>254</v>
      </c>
      <c r="M58" s="163"/>
      <c r="N58" s="163"/>
      <c r="O58" s="164"/>
    </row>
    <row r="59" spans="1:15" ht="14.45" customHeight="1" x14ac:dyDescent="0.25">
      <c r="A59" s="22"/>
      <c r="B59" s="225"/>
      <c r="C59" s="46">
        <v>45808</v>
      </c>
      <c r="D59" s="188" t="str">
        <f>IF(E54&lt;&gt;"",IF(H54&lt;&gt;"",IF(H54&gt;I54,D54,G54),IF(F53+E54=E53+F54,IF(F53&gt;F54,D54,D53),IF(F53+E54&gt;E53+F54,D54,G54))),"")</f>
        <v/>
      </c>
      <c r="E59" s="47"/>
      <c r="F59" s="47"/>
      <c r="G59" s="48" t="str">
        <f>IF(E56&lt;&gt;"",IF(H56&lt;&gt;"",IF(H56&gt;I56,D56,G56),IF(F55+E56=E55+F56,IF(F55&gt;F56,D56,D55),IF(F55+E56&gt;E55+F56,D56,G56))),"")</f>
        <v/>
      </c>
      <c r="H59" s="50"/>
      <c r="I59" s="50"/>
      <c r="J59" s="49" t="s">
        <v>305</v>
      </c>
      <c r="K59" s="20"/>
      <c r="L59" s="14" t="s">
        <v>248</v>
      </c>
      <c r="M59" s="184" t="str">
        <f>IF(E54&lt;&gt;"",IF(H54&lt;&gt;"",IF(H54&gt;I54,D54,G54),IF(F53+E54&gt;E53+F54,D54,G54)),"")</f>
        <v/>
      </c>
      <c r="N59" s="245" t="str">
        <f>IFERROR(INDEX(Teams!E$5:E$40,MATCH(M59,Teams!C$5:C$40,0),0),"")</f>
        <v/>
      </c>
      <c r="O59" s="245"/>
    </row>
    <row r="60" spans="1:15" ht="14.45" customHeight="1" x14ac:dyDescent="0.25">
      <c r="A60" s="22"/>
      <c r="B60" s="20"/>
      <c r="C60" s="20"/>
      <c r="D60" s="20"/>
      <c r="E60" s="20"/>
      <c r="F60" s="20"/>
      <c r="G60" s="20"/>
      <c r="H60" s="224"/>
      <c r="I60" s="224"/>
      <c r="J60" s="20"/>
      <c r="K60" s="22"/>
      <c r="L60" s="14" t="s">
        <v>249</v>
      </c>
      <c r="M60" s="184" t="str">
        <f>IF(E56&lt;&gt;"",IF(H56&lt;&gt;"",IF(H56&gt;I56,D56,G56),IF(F55+E56&gt;E55+F56,D56,G56)),"")</f>
        <v/>
      </c>
      <c r="N60" s="245" t="str">
        <f>IFERROR(INDEX(Teams!E$5:E$40,MATCH(M60,Teams!C$5:C$40,0),0),"")</f>
        <v/>
      </c>
      <c r="O60" s="245"/>
    </row>
    <row r="61" spans="1:15" ht="14.45" customHeight="1" x14ac:dyDescent="0.2">
      <c r="A61" s="22"/>
      <c r="B61" s="185" t="s">
        <v>135</v>
      </c>
      <c r="C61" s="186"/>
      <c r="D61" s="186"/>
      <c r="E61" s="186"/>
      <c r="F61" s="186"/>
      <c r="G61" s="186"/>
      <c r="H61" s="186"/>
      <c r="I61" s="186"/>
      <c r="J61" s="186"/>
      <c r="K61" s="20"/>
      <c r="L61" s="22"/>
      <c r="M61" s="22"/>
      <c r="N61" s="22"/>
      <c r="O61" s="22"/>
    </row>
    <row r="62" spans="1:15" ht="40.5" customHeight="1" x14ac:dyDescent="0.25">
      <c r="A62" s="22"/>
      <c r="B62" s="243" t="str">
        <f>IF(AND(E59&lt;&gt;"",F59&lt;&gt;""),IF(F59+I59&gt;E59+H59,UPPER(G59),UPPER(D59)),"")</f>
        <v/>
      </c>
      <c r="C62" s="243"/>
      <c r="D62" s="243"/>
      <c r="E62" s="243"/>
      <c r="F62" s="243"/>
      <c r="G62" s="243"/>
      <c r="H62" s="243"/>
      <c r="I62" s="243"/>
      <c r="J62" s="243"/>
      <c r="K62" s="20"/>
      <c r="L62" s="20"/>
      <c r="N62" s="20"/>
      <c r="O62" s="20"/>
    </row>
    <row r="63" spans="1:15" ht="5.0999999999999996" customHeight="1" x14ac:dyDescent="0.25">
      <c r="B63" s="20"/>
      <c r="C63" s="20"/>
      <c r="D63" s="20"/>
      <c r="E63" s="20"/>
      <c r="F63" s="20"/>
      <c r="G63" s="20"/>
      <c r="H63" s="20"/>
      <c r="I63" s="20"/>
      <c r="J63" s="20"/>
      <c r="K63" s="20"/>
      <c r="L63" s="20"/>
      <c r="M63" s="179" t="str">
        <f>IF(E57&lt;&gt;"",IF(E57+H57&gt;F57+I57,D57,G57),"")</f>
        <v/>
      </c>
      <c r="N63" s="20"/>
      <c r="O63" s="20"/>
    </row>
    <row r="64" spans="1:15" ht="5.0999999999999996" customHeight="1" x14ac:dyDescent="0.25">
      <c r="B64" s="175"/>
      <c r="C64" s="175"/>
      <c r="D64" s="175"/>
      <c r="E64" s="175"/>
      <c r="F64" s="175"/>
      <c r="G64" s="175"/>
      <c r="H64" s="175"/>
      <c r="I64" s="175"/>
      <c r="J64" s="175"/>
      <c r="K64" s="175"/>
      <c r="L64" s="168"/>
      <c r="M64" s="168"/>
      <c r="N64" s="168"/>
      <c r="O64" s="169"/>
    </row>
    <row r="65" spans="2:15" ht="14.45" customHeight="1" x14ac:dyDescent="0.25">
      <c r="B65" s="180" t="s">
        <v>306</v>
      </c>
      <c r="C65" s="20"/>
      <c r="D65" s="20"/>
      <c r="E65" s="20"/>
      <c r="F65" s="20"/>
      <c r="G65" s="20"/>
      <c r="H65" s="20"/>
      <c r="I65" s="20"/>
      <c r="J65" s="20"/>
      <c r="K65" s="20"/>
      <c r="L65" s="20"/>
      <c r="M65" s="179" t="str">
        <f>IF(E59&lt;&gt;"",IF(E59+H59&gt;F59+I59,D59,G59),"")</f>
        <v/>
      </c>
      <c r="N65" s="20"/>
      <c r="O65" s="20"/>
    </row>
    <row r="66" spans="2:15" ht="14.45" customHeight="1" x14ac:dyDescent="0.25">
      <c r="B66" s="20"/>
      <c r="C66" s="20"/>
      <c r="D66" s="20"/>
      <c r="E66" s="20"/>
      <c r="F66" s="20"/>
      <c r="G66" s="20"/>
      <c r="H66" s="20"/>
      <c r="I66" s="20"/>
      <c r="J66" s="20"/>
      <c r="K66" s="20"/>
      <c r="L66" s="20"/>
      <c r="M66" s="20"/>
      <c r="N66" s="20"/>
      <c r="O66" s="20"/>
    </row>
    <row r="67" spans="2:15" ht="14.45" customHeight="1" x14ac:dyDescent="0.25">
      <c r="B67" s="20"/>
      <c r="C67" s="20"/>
      <c r="D67" s="20"/>
      <c r="E67" s="20"/>
      <c r="F67" s="20"/>
      <c r="G67" s="20"/>
      <c r="H67" s="20"/>
      <c r="I67" s="20"/>
      <c r="J67" s="20"/>
      <c r="K67" s="20"/>
      <c r="L67" s="20"/>
      <c r="M67" s="20"/>
      <c r="N67" s="20"/>
      <c r="O67" s="20"/>
    </row>
    <row r="68" spans="2:15" ht="14.45" customHeight="1" x14ac:dyDescent="0.25">
      <c r="B68" s="20"/>
      <c r="C68" s="20"/>
      <c r="D68" s="20"/>
      <c r="E68" s="20"/>
      <c r="F68" s="20"/>
      <c r="G68" s="20"/>
      <c r="H68" s="20"/>
      <c r="I68" s="20"/>
      <c r="J68" s="20"/>
      <c r="L68" s="20"/>
      <c r="M68" s="20"/>
      <c r="N68" s="20"/>
      <c r="O68" s="20"/>
    </row>
    <row r="69" spans="2:15" x14ac:dyDescent="0.25">
      <c r="B69" s="20"/>
      <c r="C69" s="20"/>
      <c r="D69" s="20"/>
      <c r="E69" s="20"/>
      <c r="F69" s="20"/>
      <c r="G69" s="20"/>
      <c r="H69" s="20"/>
      <c r="I69" s="20"/>
      <c r="J69" s="20"/>
      <c r="L69" s="20"/>
      <c r="M69" s="20"/>
      <c r="N69" s="20"/>
      <c r="O69" s="20"/>
    </row>
    <row r="70" spans="2:15" x14ac:dyDescent="0.25">
      <c r="B70" s="20"/>
      <c r="C70" s="20"/>
      <c r="D70" s="20"/>
      <c r="E70" s="20"/>
      <c r="F70" s="20"/>
      <c r="G70" s="20"/>
      <c r="H70" s="20"/>
      <c r="I70" s="20"/>
      <c r="J70" s="20"/>
      <c r="L70" s="20"/>
      <c r="M70" s="20"/>
      <c r="N70" s="20"/>
      <c r="O70" s="20"/>
    </row>
    <row r="71" spans="2:15" x14ac:dyDescent="0.25">
      <c r="B71" s="20"/>
      <c r="C71" s="20"/>
      <c r="D71" s="20"/>
      <c r="E71" s="20"/>
      <c r="F71" s="20"/>
      <c r="G71" s="20"/>
      <c r="H71" s="20"/>
      <c r="I71" s="20"/>
      <c r="J71" s="20"/>
      <c r="L71" s="20"/>
      <c r="M71" s="20"/>
      <c r="N71" s="20"/>
      <c r="O71" s="20"/>
    </row>
    <row r="72" spans="2:15" x14ac:dyDescent="0.25">
      <c r="B72" s="20"/>
      <c r="C72" s="20"/>
      <c r="D72" s="20"/>
      <c r="E72" s="20"/>
      <c r="F72" s="20"/>
      <c r="G72" s="20"/>
      <c r="H72" s="20"/>
      <c r="I72" s="20"/>
      <c r="J72" s="20"/>
      <c r="L72" s="20"/>
      <c r="M72" s="20"/>
      <c r="N72" s="20"/>
      <c r="O72" s="20"/>
    </row>
    <row r="73" spans="2:15" x14ac:dyDescent="0.25">
      <c r="B73" s="20"/>
      <c r="C73" s="20"/>
      <c r="D73" s="20"/>
      <c r="E73" s="20"/>
      <c r="F73" s="20"/>
      <c r="G73" s="20"/>
      <c r="H73" s="20"/>
      <c r="I73" s="20"/>
      <c r="J73" s="20"/>
      <c r="L73" s="20"/>
      <c r="M73" s="20"/>
      <c r="N73" s="20"/>
      <c r="O73" s="20"/>
    </row>
    <row r="74" spans="2:15" x14ac:dyDescent="0.25">
      <c r="B74" s="20"/>
      <c r="C74" s="20"/>
      <c r="D74" s="20"/>
      <c r="E74" s="20"/>
      <c r="F74" s="20"/>
      <c r="G74" s="20"/>
      <c r="H74" s="20"/>
      <c r="I74" s="20"/>
      <c r="J74" s="20"/>
      <c r="L74" s="20"/>
      <c r="M74" s="20"/>
      <c r="N74" s="20"/>
      <c r="O74" s="20"/>
    </row>
    <row r="75" spans="2:15" x14ac:dyDescent="0.25">
      <c r="B75" s="20"/>
      <c r="C75" s="20"/>
      <c r="D75" s="20"/>
      <c r="E75" s="20"/>
      <c r="F75" s="20"/>
      <c r="G75" s="20"/>
      <c r="H75" s="20"/>
      <c r="I75" s="20"/>
      <c r="J75" s="20"/>
      <c r="L75" s="20"/>
      <c r="M75" s="20"/>
      <c r="N75" s="20"/>
      <c r="O75" s="20"/>
    </row>
    <row r="76" spans="2:15" x14ac:dyDescent="0.25">
      <c r="B76" s="20"/>
      <c r="C76" s="20"/>
      <c r="D76" s="20"/>
      <c r="E76" s="20"/>
      <c r="F76" s="20"/>
      <c r="G76" s="20"/>
      <c r="H76" s="20"/>
      <c r="I76" s="20"/>
      <c r="J76" s="20"/>
      <c r="L76" s="20"/>
      <c r="M76" s="20"/>
      <c r="N76" s="20"/>
      <c r="O76" s="20"/>
    </row>
    <row r="77" spans="2:15" x14ac:dyDescent="0.25">
      <c r="B77" s="20"/>
      <c r="C77" s="20"/>
      <c r="D77" s="20"/>
      <c r="E77" s="20"/>
      <c r="F77" s="20"/>
      <c r="G77" s="20"/>
      <c r="H77" s="20"/>
      <c r="I77" s="20"/>
      <c r="J77" s="20"/>
      <c r="L77" s="20"/>
      <c r="M77" s="20"/>
      <c r="N77" s="20"/>
      <c r="O77" s="20"/>
    </row>
    <row r="78" spans="2:15" x14ac:dyDescent="0.25">
      <c r="B78" s="20"/>
      <c r="C78" s="20"/>
      <c r="D78" s="20"/>
      <c r="E78" s="20"/>
      <c r="F78" s="20"/>
      <c r="G78" s="20"/>
      <c r="H78" s="20"/>
      <c r="I78" s="20"/>
      <c r="J78" s="20"/>
      <c r="L78" s="20"/>
      <c r="M78" s="20"/>
      <c r="N78" s="20"/>
      <c r="O78" s="20"/>
    </row>
    <row r="79" spans="2:15" x14ac:dyDescent="0.25">
      <c r="B79" s="20"/>
      <c r="C79" s="20"/>
      <c r="D79" s="20"/>
      <c r="E79" s="20"/>
      <c r="F79" s="20"/>
      <c r="G79" s="20"/>
      <c r="H79" s="20"/>
      <c r="I79" s="20"/>
      <c r="J79" s="20"/>
      <c r="L79" s="20"/>
      <c r="M79" s="20"/>
      <c r="N79" s="20"/>
      <c r="O79" s="20"/>
    </row>
    <row r="80" spans="2:15" x14ac:dyDescent="0.25">
      <c r="B80" s="20"/>
      <c r="C80" s="20"/>
      <c r="D80" s="20"/>
      <c r="E80" s="20"/>
      <c r="F80" s="20"/>
      <c r="G80" s="20"/>
      <c r="H80" s="20"/>
      <c r="I80" s="20"/>
      <c r="J80" s="20"/>
      <c r="L80" s="20"/>
      <c r="M80" s="20"/>
      <c r="N80" s="20"/>
      <c r="O80" s="20"/>
    </row>
    <row r="81" spans="2:15" x14ac:dyDescent="0.25">
      <c r="B81" s="20"/>
      <c r="C81" s="20"/>
      <c r="D81" s="20"/>
      <c r="E81" s="20"/>
      <c r="F81" s="20"/>
      <c r="G81" s="20"/>
      <c r="H81" s="20"/>
      <c r="I81" s="20"/>
      <c r="J81" s="20"/>
      <c r="L81" s="20"/>
      <c r="M81" s="20"/>
      <c r="N81" s="20"/>
      <c r="O81" s="20"/>
    </row>
    <row r="82" spans="2:15" x14ac:dyDescent="0.25">
      <c r="B82" s="20"/>
      <c r="C82" s="20"/>
      <c r="D82" s="20"/>
      <c r="E82" s="20"/>
      <c r="F82" s="20"/>
      <c r="G82" s="20"/>
      <c r="H82" s="20"/>
      <c r="I82" s="20"/>
      <c r="J82" s="20"/>
      <c r="L82" s="20"/>
      <c r="M82" s="20"/>
      <c r="N82" s="20"/>
      <c r="O82" s="20"/>
    </row>
    <row r="83" spans="2:15" x14ac:dyDescent="0.25">
      <c r="L83" s="20"/>
      <c r="M83" s="20"/>
      <c r="N83" s="20"/>
      <c r="O83" s="20"/>
    </row>
  </sheetData>
  <sheetProtection algorithmName="SHA-512" hashValue="ZKZWWPtI2tKojEO6A+rKxLORekB7jHdTN5eOtu9bZVaaZcCSAbef0meIlrLRWLisixsU9PDwieIOXhzBZO2U9w==" saltValue="jEpcHbnRckVFXgCjuXGCVA==" spinCount="100000" sheet="1" objects="1" scenarios="1"/>
  <mergeCells count="51">
    <mergeCell ref="N21:O21"/>
    <mergeCell ref="N44:O44"/>
    <mergeCell ref="N31:O31"/>
    <mergeCell ref="N19:O19"/>
    <mergeCell ref="N20:O20"/>
    <mergeCell ref="N30:O30"/>
    <mergeCell ref="N22:O22"/>
    <mergeCell ref="N10:O10"/>
    <mergeCell ref="N11:O11"/>
    <mergeCell ref="N12:O12"/>
    <mergeCell ref="N13:O13"/>
    <mergeCell ref="N14:O14"/>
    <mergeCell ref="N60:O60"/>
    <mergeCell ref="N45:O45"/>
    <mergeCell ref="N46:O46"/>
    <mergeCell ref="N47:O47"/>
    <mergeCell ref="N34:O34"/>
    <mergeCell ref="N35:O35"/>
    <mergeCell ref="N37:O37"/>
    <mergeCell ref="B4:J4"/>
    <mergeCell ref="E5:F5"/>
    <mergeCell ref="H5:I5"/>
    <mergeCell ref="N36:O36"/>
    <mergeCell ref="N25:O25"/>
    <mergeCell ref="N26:O26"/>
    <mergeCell ref="N27:O27"/>
    <mergeCell ref="N28:O28"/>
    <mergeCell ref="N29:O29"/>
    <mergeCell ref="N15:O15"/>
    <mergeCell ref="N16:O16"/>
    <mergeCell ref="N17:O17"/>
    <mergeCell ref="N18:O18"/>
    <mergeCell ref="N7:O7"/>
    <mergeCell ref="N8:O8"/>
    <mergeCell ref="N9:O9"/>
    <mergeCell ref="B62:J62"/>
    <mergeCell ref="L2:O2"/>
    <mergeCell ref="N38:O38"/>
    <mergeCell ref="N39:O39"/>
    <mergeCell ref="N40:O40"/>
    <mergeCell ref="N43:O43"/>
    <mergeCell ref="N59:O59"/>
    <mergeCell ref="N48:O48"/>
    <mergeCell ref="N49:O49"/>
    <mergeCell ref="N53:O53"/>
    <mergeCell ref="N54:O54"/>
    <mergeCell ref="N55:O55"/>
    <mergeCell ref="N56:O56"/>
    <mergeCell ref="N50:O50"/>
    <mergeCell ref="N32:O32"/>
    <mergeCell ref="N33:O33"/>
  </mergeCells>
  <phoneticPr fontId="27" type="noConversion"/>
  <conditionalFormatting sqref="D7:D22">
    <cfRule type="expression" dxfId="85" priority="110">
      <formula>ISNA(MATCH(D7,Team,0))</formula>
    </cfRule>
    <cfRule type="expression" dxfId="84" priority="109">
      <formula>$E7&gt;$F7</formula>
    </cfRule>
    <cfRule type="expression" dxfId="83" priority="108">
      <formula>$E7&lt;$F7</formula>
    </cfRule>
    <cfRule type="expression" dxfId="82" priority="107">
      <formula>D7&lt;&gt;""</formula>
    </cfRule>
  </conditionalFormatting>
  <conditionalFormatting sqref="D8">
    <cfRule type="expression" dxfId="81" priority="105">
      <formula>AND(D8&lt;&gt;"",MATCH(D8,$M$33:$M$40,0))</formula>
    </cfRule>
  </conditionalFormatting>
  <conditionalFormatting sqref="D10">
    <cfRule type="expression" dxfId="80" priority="81">
      <formula>AND(D10&lt;&gt;"",MATCH(D10,$M$33:$M$40,0))</formula>
    </cfRule>
  </conditionalFormatting>
  <conditionalFormatting sqref="D12">
    <cfRule type="expression" dxfId="79" priority="79">
      <formula>AND(D12&lt;&gt;"",MATCH(D12,$M$33:$M$40,0))</formula>
    </cfRule>
  </conditionalFormatting>
  <conditionalFormatting sqref="D14">
    <cfRule type="expression" dxfId="78" priority="77">
      <formula>AND(D14&lt;&gt;"",MATCH(D14,$M$33:$M$40,0))</formula>
    </cfRule>
  </conditionalFormatting>
  <conditionalFormatting sqref="D16">
    <cfRule type="expression" dxfId="77" priority="75">
      <formula>AND(D16&lt;&gt;"",MATCH(D16,$M$33:$M$40,0))</formula>
    </cfRule>
  </conditionalFormatting>
  <conditionalFormatting sqref="D18">
    <cfRule type="expression" dxfId="76" priority="73">
      <formula>AND(D18&lt;&gt;"",MATCH(D18,$M$33:$M$40,0))</formula>
    </cfRule>
  </conditionalFormatting>
  <conditionalFormatting sqref="D20">
    <cfRule type="expression" dxfId="75" priority="71">
      <formula>AND(D20&lt;&gt;"",MATCH(D20,$M$33:$M$40,0))</formula>
    </cfRule>
  </conditionalFormatting>
  <conditionalFormatting sqref="D22">
    <cfRule type="expression" dxfId="74" priority="69">
      <formula>AND(D22&lt;&gt;"",MATCH(D22,$M$33:$M$40,0))</formula>
    </cfRule>
  </conditionalFormatting>
  <conditionalFormatting sqref="D25:D40">
    <cfRule type="expression" dxfId="73" priority="151">
      <formula>D25&lt;&gt;""</formula>
    </cfRule>
    <cfRule type="expression" dxfId="72" priority="154">
      <formula>ISNA(MATCH(D25,Team,0))</formula>
    </cfRule>
    <cfRule type="expression" dxfId="71" priority="153">
      <formula>$E26&gt;$F26</formula>
    </cfRule>
    <cfRule type="expression" dxfId="70" priority="152">
      <formula>$E26&lt;$F26</formula>
    </cfRule>
  </conditionalFormatting>
  <conditionalFormatting sqref="D26">
    <cfRule type="expression" dxfId="69" priority="148">
      <formula>AND(D26&lt;&gt;"",MATCH(D26,Quarterfinalist,0))</formula>
    </cfRule>
  </conditionalFormatting>
  <conditionalFormatting sqref="D28">
    <cfRule type="expression" dxfId="68" priority="53">
      <formula>AND(D28&lt;&gt;"",MATCH(D28,Quarterfinalist,0))</formula>
    </cfRule>
  </conditionalFormatting>
  <conditionalFormatting sqref="D30">
    <cfRule type="expression" dxfId="67" priority="51">
      <formula>AND(D30&lt;&gt;"",MATCH(D30,Quarterfinalist,0))</formula>
    </cfRule>
  </conditionalFormatting>
  <conditionalFormatting sqref="D32">
    <cfRule type="expression" dxfId="66" priority="49">
      <formula>AND(D32&lt;&gt;"",MATCH(D32,Quarterfinalist,0))</formula>
    </cfRule>
  </conditionalFormatting>
  <conditionalFormatting sqref="D34">
    <cfRule type="expression" dxfId="65" priority="47">
      <formula>AND(D34&lt;&gt;"",MATCH(D34,Quarterfinalist,0))</formula>
    </cfRule>
  </conditionalFormatting>
  <conditionalFormatting sqref="D36">
    <cfRule type="expression" dxfId="64" priority="45">
      <formula>AND(D36&lt;&gt;"",MATCH(D36,Quarterfinalist,0))</formula>
    </cfRule>
  </conditionalFormatting>
  <conditionalFormatting sqref="D38">
    <cfRule type="expression" dxfId="63" priority="43">
      <formula>AND(D38&lt;&gt;"",MATCH(D38,Quarterfinalist,0))</formula>
    </cfRule>
  </conditionalFormatting>
  <conditionalFormatting sqref="D40">
    <cfRule type="expression" dxfId="62" priority="41">
      <formula>AND(D40&lt;&gt;"",MATCH(D40,Quarterfinalist,0))</formula>
    </cfRule>
  </conditionalFormatting>
  <conditionalFormatting sqref="D43:D50">
    <cfRule type="expression" dxfId="61" priority="473">
      <formula>ISNA(MATCH(D43,Team,0))</formula>
    </cfRule>
    <cfRule type="expression" dxfId="60" priority="472">
      <formula>$E43&gt;$F43</formula>
    </cfRule>
    <cfRule type="expression" dxfId="59" priority="471">
      <formula>$E43&lt;$F43</formula>
    </cfRule>
    <cfRule type="expression" dxfId="58" priority="150">
      <formula>D43&lt;&gt;""</formula>
    </cfRule>
  </conditionalFormatting>
  <conditionalFormatting sqref="D44">
    <cfRule type="expression" dxfId="57" priority="146">
      <formula>AND(D44&lt;&gt;"",MATCH(D44,Semifinalist,0))</formula>
    </cfRule>
  </conditionalFormatting>
  <conditionalFormatting sqref="D46">
    <cfRule type="expression" dxfId="56" priority="25">
      <formula>AND(D46&lt;&gt;"",MATCH(D46,Semifinalist,0))</formula>
    </cfRule>
  </conditionalFormatting>
  <conditionalFormatting sqref="D48">
    <cfRule type="expression" dxfId="55" priority="23">
      <formula>AND(D48&lt;&gt;"",MATCH(D48,Semifinalist,0))</formula>
    </cfRule>
  </conditionalFormatting>
  <conditionalFormatting sqref="D50">
    <cfRule type="expression" dxfId="54" priority="21">
      <formula>AND(D50&lt;&gt;"",MATCH(D50,Semifinalist,0))</formula>
    </cfRule>
  </conditionalFormatting>
  <conditionalFormatting sqref="D53:D56">
    <cfRule type="expression" dxfId="53" priority="15">
      <formula>$E53&lt;$F53</formula>
    </cfRule>
    <cfRule type="expression" dxfId="52" priority="14">
      <formula>D53&lt;&gt;""</formula>
    </cfRule>
    <cfRule type="expression" dxfId="51" priority="17">
      <formula>ISNA(MATCH(D53,Team,0))</formula>
    </cfRule>
    <cfRule type="expression" dxfId="50" priority="16">
      <formula>$E53&gt;$F53</formula>
    </cfRule>
  </conditionalFormatting>
  <conditionalFormatting sqref="D54">
    <cfRule type="expression" dxfId="49" priority="12">
      <formula>AND(D54&lt;&gt;"",MATCH(D54,$M$59:$M$60,0))</formula>
    </cfRule>
  </conditionalFormatting>
  <conditionalFormatting sqref="D56">
    <cfRule type="expression" dxfId="48" priority="1">
      <formula>AND(D56&lt;&gt;"",MATCH(D56,$M$59:$M$60,0))</formula>
    </cfRule>
  </conditionalFormatting>
  <conditionalFormatting sqref="D59">
    <cfRule type="expression" dxfId="47" priority="3">
      <formula>D59&lt;&gt;""</formula>
    </cfRule>
    <cfRule type="expression" dxfId="46" priority="4">
      <formula>$E59&lt;$F59</formula>
    </cfRule>
    <cfRule type="expression" dxfId="45" priority="5">
      <formula>$E59&gt;$F59</formula>
    </cfRule>
    <cfRule type="expression" dxfId="44" priority="6">
      <formula>ISNA(MATCH(D59,Team,0))</formula>
    </cfRule>
  </conditionalFormatting>
  <conditionalFormatting sqref="G7:G22">
    <cfRule type="expression" dxfId="43" priority="111">
      <formula>$F7&lt;$E7</formula>
    </cfRule>
    <cfRule type="expression" dxfId="42" priority="112">
      <formula>$F7&gt;$E7</formula>
    </cfRule>
    <cfRule type="expression" dxfId="41" priority="113">
      <formula>ISNA(MATCH(G7,Team,0))</formula>
    </cfRule>
  </conditionalFormatting>
  <conditionalFormatting sqref="G8">
    <cfRule type="expression" dxfId="40" priority="106">
      <formula>AND(G8&lt;&gt;"",MATCH(G8,$M$33:$M$40,0))</formula>
    </cfRule>
  </conditionalFormatting>
  <conditionalFormatting sqref="G10">
    <cfRule type="expression" dxfId="39" priority="82">
      <formula>AND(G10&lt;&gt;"",MATCH(G10,$M$33:$M$40,0))</formula>
    </cfRule>
  </conditionalFormatting>
  <conditionalFormatting sqref="G12">
    <cfRule type="expression" dxfId="38" priority="80">
      <formula>AND(G12&lt;&gt;"",MATCH(G12,$M$33:$M$40,0))</formula>
    </cfRule>
  </conditionalFormatting>
  <conditionalFormatting sqref="G14">
    <cfRule type="expression" dxfId="37" priority="78">
      <formula>AND(G14&lt;&gt;"",MATCH(G14,$M$33:$M$40,0))</formula>
    </cfRule>
  </conditionalFormatting>
  <conditionalFormatting sqref="G16">
    <cfRule type="expression" dxfId="36" priority="76">
      <formula>AND(G16&lt;&gt;"",MATCH(G16,$M$33:$M$40,0))</formula>
    </cfRule>
  </conditionalFormatting>
  <conditionalFormatting sqref="G18">
    <cfRule type="expression" dxfId="35" priority="74">
      <formula>AND(G18&lt;&gt;"",MATCH(G18,$M$33:$M$40,0))</formula>
    </cfRule>
  </conditionalFormatting>
  <conditionalFormatting sqref="G20">
    <cfRule type="expression" dxfId="34" priority="72">
      <formula>AND(G20&lt;&gt;"",MATCH(G20,$M$33:$M$40,0))</formula>
    </cfRule>
  </conditionalFormatting>
  <conditionalFormatting sqref="G22">
    <cfRule type="expression" dxfId="33" priority="70">
      <formula>AND(G22&lt;&gt;"",MATCH(G22,$M$33:$M$40,0))</formula>
    </cfRule>
  </conditionalFormatting>
  <conditionalFormatting sqref="G25:G40">
    <cfRule type="expression" dxfId="32" priority="160">
      <formula>$F26&gt;$E26</formula>
    </cfRule>
    <cfRule type="expression" dxfId="31" priority="159">
      <formula>$F26&lt;$E26</formula>
    </cfRule>
    <cfRule type="expression" dxfId="30" priority="161">
      <formula>ISNA(MATCH(G25,Team,0))</formula>
    </cfRule>
  </conditionalFormatting>
  <conditionalFormatting sqref="G26">
    <cfRule type="expression" dxfId="29" priority="149">
      <formula>AND(G26&lt;&gt;"",MATCH(G26,Quarterfinalist,0))</formula>
    </cfRule>
  </conditionalFormatting>
  <conditionalFormatting sqref="G28">
    <cfRule type="expression" dxfId="28" priority="54">
      <formula>AND(G28&lt;&gt;"",MATCH(G28,Quarterfinalist,0))</formula>
    </cfRule>
  </conditionalFormatting>
  <conditionalFormatting sqref="G30">
    <cfRule type="expression" dxfId="27" priority="52">
      <formula>AND(G30&lt;&gt;"",MATCH(G30,Quarterfinalist,0))</formula>
    </cfRule>
  </conditionalFormatting>
  <conditionalFormatting sqref="G32">
    <cfRule type="expression" dxfId="26" priority="50">
      <formula>AND(G32&lt;&gt;"",MATCH(G32,Quarterfinalist,0))</formula>
    </cfRule>
  </conditionalFormatting>
  <conditionalFormatting sqref="G34">
    <cfRule type="expression" dxfId="25" priority="48">
      <formula>AND(G34&lt;&gt;"",MATCH(G34,Quarterfinalist,0))</formula>
    </cfRule>
  </conditionalFormatting>
  <conditionalFormatting sqref="G36">
    <cfRule type="expression" dxfId="24" priority="46">
      <formula>AND(G36&lt;&gt;"",MATCH(G36,Quarterfinalist,0))</formula>
    </cfRule>
  </conditionalFormatting>
  <conditionalFormatting sqref="G38">
    <cfRule type="expression" dxfId="23" priority="44">
      <formula>AND(G38&lt;&gt;"",MATCH(G38,Quarterfinalist,0))</formula>
    </cfRule>
  </conditionalFormatting>
  <conditionalFormatting sqref="G40">
    <cfRule type="expression" dxfId="22" priority="42">
      <formula>AND(G40&lt;&gt;"",MATCH(G40,Quarterfinalist,0))</formula>
    </cfRule>
  </conditionalFormatting>
  <conditionalFormatting sqref="G43:G50">
    <cfRule type="expression" dxfId="21" priority="474">
      <formula>$F43&lt;$E43</formula>
    </cfRule>
    <cfRule type="expression" dxfId="20" priority="475">
      <formula>$F43&gt;$E43</formula>
    </cfRule>
    <cfRule type="expression" dxfId="19" priority="476">
      <formula>ISNA(MATCH(G43,Team,0))</formula>
    </cfRule>
  </conditionalFormatting>
  <conditionalFormatting sqref="G44">
    <cfRule type="expression" dxfId="18" priority="147">
      <formula>AND(G44&lt;&gt;"",MATCH(G44,Semifinalist,0))</formula>
    </cfRule>
  </conditionalFormatting>
  <conditionalFormatting sqref="G46">
    <cfRule type="expression" dxfId="17" priority="26">
      <formula>AND(G46&lt;&gt;"",MATCH(G46,Semifinalist,0))</formula>
    </cfRule>
  </conditionalFormatting>
  <conditionalFormatting sqref="G48">
    <cfRule type="expression" dxfId="16" priority="24">
      <formula>AND(G48&lt;&gt;"",MATCH(G48,Semifinalist,0))</formula>
    </cfRule>
  </conditionalFormatting>
  <conditionalFormatting sqref="G50">
    <cfRule type="expression" dxfId="15" priority="22">
      <formula>AND(G50&lt;&gt;"",MATCH(G50,Semifinalist,0))</formula>
    </cfRule>
  </conditionalFormatting>
  <conditionalFormatting sqref="G53:G56">
    <cfRule type="expression" dxfId="14" priority="20">
      <formula>ISNA(MATCH(G53,Team,0))</formula>
    </cfRule>
    <cfRule type="expression" dxfId="13" priority="19">
      <formula>$F53&gt;$E53</formula>
    </cfRule>
    <cfRule type="expression" dxfId="12" priority="18">
      <formula>$F53&lt;$E53</formula>
    </cfRule>
  </conditionalFormatting>
  <conditionalFormatting sqref="G54">
    <cfRule type="expression" dxfId="11" priority="13">
      <formula>AND(G54&lt;&gt;"",MATCH(G54,$M$59:$M$60,0))</formula>
    </cfRule>
  </conditionalFormatting>
  <conditionalFormatting sqref="G56">
    <cfRule type="expression" dxfId="10" priority="2">
      <formula>AND(G56&lt;&gt;"",MATCH(G56,$M$59:$M$60,0))</formula>
    </cfRule>
  </conditionalFormatting>
  <conditionalFormatting sqref="G59">
    <cfRule type="expression" dxfId="9" priority="9">
      <formula>ISNA(MATCH(G59,Team,0))</formula>
    </cfRule>
    <cfRule type="expression" dxfId="8" priority="8">
      <formula>$F59&gt;$E59</formula>
    </cfRule>
    <cfRule type="expression" dxfId="7" priority="7">
      <formula>$F59&lt;$E59</formula>
    </cfRule>
  </conditionalFormatting>
  <conditionalFormatting sqref="H8:I8">
    <cfRule type="expression" dxfId="6" priority="114">
      <formula>AND($AA8&lt;&gt;"",$AB7+$AA8=$AA7+$AB8)</formula>
    </cfRule>
  </conditionalFormatting>
  <conditionalFormatting sqref="H10:I10 H12:I12 H14:I14 H16:I16 H18:I18 H20:I20 H22:I22">
    <cfRule type="expression" dxfId="5" priority="162">
      <formula>AND($AA10&lt;&gt;"",$AB9+$AA10=$AA9+$AB10)</formula>
    </cfRule>
  </conditionalFormatting>
  <conditionalFormatting sqref="H26:I26 H28:I28 H30:I30 H32:I32 H34:I34 H36:I36 H38:I38 H40:I40">
    <cfRule type="expression" dxfId="4" priority="470">
      <formula>AND($AA27&lt;&gt;"",$AB26+$AA27=$AA26+$AB27)</formula>
    </cfRule>
  </conditionalFormatting>
  <conditionalFormatting sqref="H44:I44 H46:I46 H48:I48 H50:I50 H54:I54 H56:I56">
    <cfRule type="expression" dxfId="3" priority="480">
      <formula>AND($AA47&lt;&gt;"",$AB46+$AA47=$AA46+$AB47)</formula>
    </cfRule>
  </conditionalFormatting>
  <conditionalFormatting sqref="H59:I59">
    <cfRule type="expression" dxfId="2" priority="145">
      <formula>AND($AA$64=$AB$64,$AA$64&lt;&gt;"")</formula>
    </cfRule>
  </conditionalFormatting>
  <dataValidations count="4">
    <dataValidation type="list" allowBlank="1" showInputMessage="1" showErrorMessage="1" sqref="D25:D40" xr:uid="{00000000-0002-0000-0100-000002000000}">
      <formula1>QualifiedTeams</formula1>
    </dataValidation>
    <dataValidation type="list" allowBlank="1" showInputMessage="1" showErrorMessage="1" sqref="D43:D50" xr:uid="{00000000-0002-0000-0100-000001000000}">
      <formula1>Quarterfinalist</formula1>
    </dataValidation>
    <dataValidation type="list" allowBlank="1" showInputMessage="1" showErrorMessage="1" sqref="D53:D56" xr:uid="{00000000-0002-0000-0100-000000000000}">
      <formula1>Semifinalist</formula1>
    </dataValidation>
    <dataValidation type="list" allowBlank="1" showInputMessage="1" showErrorMessage="1" sqref="D7:D22" xr:uid="{24B55C34-CD9D-4BA9-834C-7AA917472700}">
      <formula1>$M$7:$M$22</formula1>
    </dataValidation>
  </dataValidations>
  <hyperlinks>
    <hyperlink ref="L2:O2" location="About!A1" display="Click Here to Purchase Editable Version" xr:uid="{13023215-67BD-45BA-A9FA-FBA0E4D00375}"/>
  </hyperlinks>
  <pageMargins left="0.3" right="0.3" top="0.3" bottom="0.3" header="0.3" footer="0.3"/>
  <pageSetup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T99"/>
  <sheetViews>
    <sheetView showGridLines="0" topLeftCell="W1" workbookViewId="0">
      <selection activeCell="AL15" sqref="AL15"/>
    </sheetView>
  </sheetViews>
  <sheetFormatPr defaultColWidth="3.5703125" defaultRowHeight="15" x14ac:dyDescent="0.25"/>
  <cols>
    <col min="1" max="1" width="3.7109375" style="232" customWidth="1"/>
    <col min="2" max="2" width="20.42578125" style="232" bestFit="1" customWidth="1"/>
    <col min="3" max="26" width="5.7109375" style="233" customWidth="1"/>
    <col min="27" max="34" width="7.7109375" style="233" customWidth="1"/>
    <col min="35" max="35" width="7.7109375" style="233" hidden="1" customWidth="1"/>
    <col min="36" max="38" width="7.7109375" style="233" customWidth="1"/>
    <col min="39" max="39" width="7.7109375" style="233" hidden="1" customWidth="1"/>
    <col min="40" max="42" width="7.7109375" style="233" customWidth="1"/>
    <col min="43" max="43" width="7.7109375" style="233" hidden="1" customWidth="1"/>
    <col min="44" max="45" width="7.7109375" style="233" customWidth="1"/>
    <col min="46" max="46" width="7.7109375" style="14" customWidth="1"/>
    <col min="47" max="49" width="2.5703125" style="6" customWidth="1"/>
    <col min="50" max="16384" width="3.5703125" style="6"/>
  </cols>
  <sheetData>
    <row r="1" spans="1:46" x14ac:dyDescent="0.25">
      <c r="A1" s="179"/>
      <c r="B1" s="179"/>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189"/>
    </row>
    <row r="2" spans="1:46" x14ac:dyDescent="0.25">
      <c r="A2" s="179"/>
      <c r="B2" s="179"/>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189"/>
    </row>
    <row r="3" spans="1:46" s="53" customFormat="1" x14ac:dyDescent="0.25">
      <c r="A3" s="229"/>
      <c r="B3" s="229"/>
      <c r="C3" s="230"/>
      <c r="D3" s="230"/>
      <c r="E3" s="230"/>
      <c r="F3" s="230"/>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I3" s="228"/>
      <c r="AJ3" s="230"/>
      <c r="AK3" s="230"/>
      <c r="AL3" s="230"/>
      <c r="AM3" s="230"/>
      <c r="AN3" s="230"/>
      <c r="AO3" s="230"/>
      <c r="AP3" s="230"/>
      <c r="AQ3" s="230"/>
      <c r="AR3" s="230"/>
      <c r="AS3" s="230"/>
      <c r="AT3" s="226"/>
    </row>
    <row r="4" spans="1:46" x14ac:dyDescent="0.25">
      <c r="A4" s="231">
        <f>SUM(AC4:AH4)+SUM(AN4:AP4)+SUM(AR4:AS4)</f>
        <v>29</v>
      </c>
      <c r="B4" s="232" t="str">
        <f>Teams!C5</f>
        <v>AC Milan</v>
      </c>
      <c r="C4" s="233">
        <f>SUM(D4:F4)</f>
        <v>1</v>
      </c>
      <c r="D4" s="234">
        <f>SUMPRODUCT(('Group Stages'!E6:E149&lt;&gt;"")*('Group Stages'!F6:F149&lt;&gt;"")*('Group Stages'!D6:D149='Dummy Table'!B4)*('Group Stages'!E6:E149&gt;'Group Stages'!F6:F149))</f>
        <v>0</v>
      </c>
      <c r="E4" s="234">
        <f>SUMPRODUCT(('Group Stages'!E6:E149&lt;&gt;"")*('Group Stages'!F6:F149&lt;&gt;"")*('Group Stages'!D6:D149='Dummy Table'!B4)*('Group Stages'!E6:E149='Group Stages'!F6:F149))</f>
        <v>0</v>
      </c>
      <c r="F4" s="234">
        <f>SUMPRODUCT(('Group Stages'!E6:E149&lt;&gt;"")*('Group Stages'!F6:F149&lt;&gt;"")*('Group Stages'!D6:D149='Dummy Table'!B4)*('Group Stages'!E6:E149&lt;'Group Stages'!F6:F149))</f>
        <v>1</v>
      </c>
      <c r="G4" s="234">
        <f>SUMIF('Group Stages'!D6:D149,'Dummy Table'!B4,'Group Stages'!E6:E149)</f>
        <v>1</v>
      </c>
      <c r="H4" s="234">
        <f>SUMIF('Group Stages'!D6:D149,'Dummy Table'!B4,'Group Stages'!F6:F149)</f>
        <v>3</v>
      </c>
      <c r="I4" s="234">
        <f>G4-H4</f>
        <v>-2</v>
      </c>
      <c r="J4" s="234">
        <f>D4*3+E4*1</f>
        <v>0</v>
      </c>
      <c r="K4" s="233">
        <f>SUM(L4:N4)</f>
        <v>0</v>
      </c>
      <c r="L4" s="233">
        <f>SUMPRODUCT(('Group Stages'!E6:E149&lt;&gt;"")*('Group Stages'!F6:F149&lt;&gt;"")*('Group Stages'!G6:G149='Dummy Table'!B4)*('Group Stages'!E6:E149&lt;'Group Stages'!F6:F149))</f>
        <v>0</v>
      </c>
      <c r="M4" s="233">
        <f>SUMPRODUCT(('Group Stages'!E6:E149&lt;&gt;"")*('Group Stages'!F6:F149&lt;&gt;"")*('Group Stages'!G6:G149='Dummy Table'!B4)*('Group Stages'!E6:E149='Group Stages'!F6:F149))</f>
        <v>0</v>
      </c>
      <c r="N4" s="233">
        <f>SUMPRODUCT(('Group Stages'!E6:E149&lt;&gt;"")*('Group Stages'!F6:F149&lt;&gt;"")*('Group Stages'!G6:G149='Dummy Table'!B4)*('Group Stages'!E6:E149&gt;'Group Stages'!F6:F149))</f>
        <v>0</v>
      </c>
      <c r="O4" s="233">
        <f>IF(AM4="",VALUE(SUMIF('Group Stages'!G6:G149,'Dummy Table'!B4,'Group Stages'!F6:F149)),0)</f>
        <v>0</v>
      </c>
      <c r="P4" s="233">
        <f>SUMIF('Group Stages'!G6:G149,'Dummy Table'!B4,'Group Stages'!E6:E149)</f>
        <v>0</v>
      </c>
      <c r="Q4" s="233">
        <f>O4-P4</f>
        <v>0</v>
      </c>
      <c r="R4" s="233">
        <f>L4*3+M4*1</f>
        <v>0</v>
      </c>
      <c r="S4" s="233">
        <f>C4+K4</f>
        <v>1</v>
      </c>
      <c r="T4" s="233">
        <f>IF(AM4="",D4+L4,0)</f>
        <v>0</v>
      </c>
      <c r="U4" s="233">
        <f t="shared" ref="U4:Z4" si="0">E4+M4</f>
        <v>0</v>
      </c>
      <c r="V4" s="233">
        <f t="shared" si="0"/>
        <v>1</v>
      </c>
      <c r="W4" s="233">
        <f t="shared" si="0"/>
        <v>1</v>
      </c>
      <c r="X4" s="233">
        <f t="shared" si="0"/>
        <v>3</v>
      </c>
      <c r="Y4" s="233">
        <f t="shared" si="0"/>
        <v>-2</v>
      </c>
      <c r="Z4" s="233">
        <f t="shared" si="0"/>
        <v>0</v>
      </c>
      <c r="AA4" s="235">
        <f>Teams!F5</f>
        <v>59000</v>
      </c>
      <c r="AB4" s="235">
        <f>Teams!G5</f>
        <v>0</v>
      </c>
      <c r="AC4" s="235">
        <f>RANK(Z4,Z4:Z39)</f>
        <v>22</v>
      </c>
      <c r="AD4" s="235">
        <f>SUMPRODUCT((AC4:AC39=AC4)*(Y4:Y39&gt;Y4))</f>
        <v>5</v>
      </c>
      <c r="AE4" s="235">
        <f>SUMPRODUCT((AC4:AC39=AC4)*(Y4:Y39=Y4)*(W4:W39&gt;W4))</f>
        <v>0</v>
      </c>
      <c r="AF4" s="235">
        <f>SUMPRODUCT((AC4:AC39=AC4)*(Y4:Y39=Y4)*(W4:W39=W4)*(O4:O39&gt;O4))</f>
        <v>2</v>
      </c>
      <c r="AG4" s="235">
        <f>SUMPRODUCT((AC4:AC39=AC4)*(Y4:Y39=Y4)*(W4:W39=W4)*(O4:O39=O4)*(T4:T39&gt;T4))</f>
        <v>0</v>
      </c>
      <c r="AH4" s="235">
        <f>SUMPRODUCT((AC4:AC39=AC4)*(Y4:Y39=Y4)*(W4:W39=W4)*(O4:O39=O4)*(T4:T39=T4)*(L4:L39&gt;L4))</f>
        <v>0</v>
      </c>
      <c r="AI4" s="236">
        <v>45296</v>
      </c>
      <c r="AJ4" s="233">
        <f>SUMIFS(Z4:Z39,B4:B39,Teams!I5)+SUMIFS(Z4:Z39,B4:B39,Teams!J5)+SUMIFS(Z4:Z39,B4:B39,Teams!K5)+SUMIFS(Z4:Z39,B4:B39,Teams!L5)+SUMIFS(Z4:Z39,B4:B39,Teams!M5)+SUMIFS(Z4:Z39,B4:B39,Teams!N5)+SUMIFS(Z4:Z39,B4:B39,Teams!O5)+SUMIFS(Z4:Z39,B4:B39,Teams!P5)</f>
        <v>9</v>
      </c>
      <c r="AK4" s="233">
        <f>SUMIFS(Y4:Y39,B4:B39,Teams!I5)+SUMIFS(Y4:Y39,B4:B39,Teams!J5)+SUMIFS(Y4:Y39,B4:B39,Teams!K5)+SUMIFS(Y4:Y39,B4:B39,Teams!L5)+SUMIFS(Y4:Y39,B4:B39,Teams!M5)+SUMIFS(Y4:Y39,B4:B39,Teams!N5)+SUMIFS(Y4:Y39,B4:B39,Teams!O5)+SUMIFS(Y4:Y39,B4:B39,Teams!P5)</f>
        <v>-8</v>
      </c>
      <c r="AL4" s="233">
        <f>SUMIFS(W4:W39,B4:B39,Teams!I5)+SUMIFS(W4:W39,B4:B39,Teams!J5)+SUMIFS(W4:W39,B4:B39,Teams!K5)+SUMIFS(W4:W39,B4:B39,Teams!L5)+SUMIFS(W4:W39,B4:B39,Teams!M5)+SUMIFS(W4:W39,B4:B39,Teams!N5)+SUMIFS(W4:W39,B4:B39,Teams!O5)+SUMIFS(W4:W39,B4:B39,Teams!P5)</f>
        <v>14</v>
      </c>
      <c r="AM4" s="228" t="str">
        <f>IFERROR(VALUE(IFERROR(INDEX(AI:AI,MATCH(B15,AQ:AQ,0),0),"")),"")</f>
        <v/>
      </c>
      <c r="AN4" s="235">
        <f>SUMPRODUCT((AC4:AC39=AC4)*(Y4:Y39=Y4)*(W4:W39=W4)*(O4:O39=O4)*(T4:T39=T4)*(L4:L39=L4)*(AJ4:AJ39&gt;AJ4))</f>
        <v>0</v>
      </c>
      <c r="AO4" s="235">
        <f>SUMPRODUCT((AC4:AC39=AC4)*(Y4:Y39=Y4)*(W4:W39=W4)*(O4:O39=O4)*(T4:T39=T4)*(L4:L39=L4)*(AJ4:AJ39=AJ4)*(AK4:AK39&gt;AK4))</f>
        <v>0</v>
      </c>
      <c r="AP4" s="235">
        <f>SUMPRODUCT((AC4:AC39=AC4)*(Y4:Y39=Y4)*(W4:W39=W4)*(O4:O39=O4)*(T4:T39=T4)*(L4:L39=L4)*(AJ4:AJ39=AJ4)*(AK4:AK39=AK4)*(AL4:AL39&gt;AL4))</f>
        <v>0</v>
      </c>
      <c r="AQ4" s="228"/>
      <c r="AR4" s="235">
        <f>SUMPRODUCT((AC4:AC39=AC4)*(Y4:Y39=Y4)*(W4:W39=W4)*(O4:O39=O4)*(T4:T39=T4)*(L4:L39=L4)*(AJ4:AJ39=AJ4)*(AK4:AK39=AK4)*(AL4:AL39=AL4)*(AB4:AB39&gt;AB4))</f>
        <v>0</v>
      </c>
      <c r="AS4" s="235">
        <f>SUMPRODUCT((AC4:AC39=AC4)*(Y4:Y39=Y4)*(W4:W39=W4)*(O4:O39=O4)*(T4:T39=T4)*(L4:L39=L4)*(AJ4:AJ39=AJ4)*(AK4:AK39=AK4)*(AL4:AL39=AL4)*(AB4:AB39=AB4)*(AA4:AA39&gt;AA4))</f>
        <v>0</v>
      </c>
      <c r="AT4" s="189"/>
    </row>
    <row r="5" spans="1:46" x14ac:dyDescent="0.25">
      <c r="A5" s="231">
        <f t="shared" ref="A5:A39" si="1">SUM(AC5:AH5)+SUM(AN5:AP5)+SUM(AR5:AS5)</f>
        <v>19</v>
      </c>
      <c r="B5" s="232" t="str">
        <f>Teams!C6</f>
        <v>Arsenal</v>
      </c>
      <c r="C5" s="233">
        <f t="shared" ref="C5:C39" si="2">SUM(D5:F5)</f>
        <v>0</v>
      </c>
      <c r="D5" s="234">
        <f>SUMPRODUCT(('Group Stages'!E6:E149&lt;&gt;"")*('Group Stages'!F6:F149&lt;&gt;"")*('Group Stages'!D6:D149='Dummy Table'!B5)*('Group Stages'!E6:E149&gt;'Group Stages'!F6:F149))</f>
        <v>0</v>
      </c>
      <c r="E5" s="234">
        <f>SUMPRODUCT(('Group Stages'!E6:E149&lt;&gt;"")*('Group Stages'!F6:F149&lt;&gt;"")*('Group Stages'!D6:D149='Dummy Table'!B5)*('Group Stages'!E6:E149='Group Stages'!F6:F149))</f>
        <v>0</v>
      </c>
      <c r="F5" s="234">
        <f>SUMPRODUCT(('Group Stages'!E6:E149&lt;&gt;"")*('Group Stages'!F6:F149&lt;&gt;"")*('Group Stages'!D6:D149='Dummy Table'!B5)*('Group Stages'!E6:E149&lt;'Group Stages'!F6:F149))</f>
        <v>0</v>
      </c>
      <c r="G5" s="234">
        <f>SUMIF('Group Stages'!D6:D149,'Dummy Table'!B5,'Group Stages'!E6:E149)</f>
        <v>0</v>
      </c>
      <c r="H5" s="234">
        <f>SUMIF('Group Stages'!D6:D149,'Dummy Table'!B5,'Group Stages'!F6:F149)</f>
        <v>0</v>
      </c>
      <c r="I5" s="234">
        <f t="shared" ref="I5:I39" si="3">G5-H5</f>
        <v>0</v>
      </c>
      <c r="J5" s="234">
        <f t="shared" ref="J5:J39" si="4">D5*3+E5*1</f>
        <v>0</v>
      </c>
      <c r="K5" s="233">
        <f t="shared" ref="K5:K39" si="5">SUM(L5:N5)</f>
        <v>1</v>
      </c>
      <c r="L5" s="233">
        <f>SUMPRODUCT(('Group Stages'!E6:E149&lt;&gt;"")*('Group Stages'!F6:F149&lt;&gt;"")*('Group Stages'!G6:G149='Dummy Table'!B5)*('Group Stages'!E6:E149&lt;'Group Stages'!F6:F149))</f>
        <v>0</v>
      </c>
      <c r="M5" s="233">
        <f>SUMPRODUCT(('Group Stages'!E6:E149&lt;&gt;"")*('Group Stages'!F6:F149&lt;&gt;"")*('Group Stages'!G6:G149='Dummy Table'!B5)*('Group Stages'!E6:E149='Group Stages'!F6:F149))</f>
        <v>1</v>
      </c>
      <c r="N5" s="233">
        <f>SUMPRODUCT(('Group Stages'!E6:E149&lt;&gt;"")*('Group Stages'!F6:F149&lt;&gt;"")*('Group Stages'!G6:G149='Dummy Table'!B5)*('Group Stages'!E6:E149&gt;'Group Stages'!F6:F149))</f>
        <v>0</v>
      </c>
      <c r="O5" s="233">
        <f>IF(AM5="",VALUE(SUMIF('Group Stages'!G6:G149,'Dummy Table'!B5,'Group Stages'!F6:F149)),0)</f>
        <v>0</v>
      </c>
      <c r="P5" s="233">
        <f>SUMIF('Group Stages'!G6:G149,'Dummy Table'!B5,'Group Stages'!E6:E149)</f>
        <v>0</v>
      </c>
      <c r="Q5" s="233">
        <f t="shared" ref="Q5:Q39" si="6">O5-P5</f>
        <v>0</v>
      </c>
      <c r="R5" s="233">
        <f t="shared" ref="R5:R39" si="7">L5*3+M5*1</f>
        <v>1</v>
      </c>
      <c r="S5" s="233">
        <f t="shared" ref="S5:S39" si="8">C5+K5</f>
        <v>1</v>
      </c>
      <c r="T5" s="233">
        <f t="shared" ref="T5:T39" si="9">IF(AM5="",D5+L5,0)</f>
        <v>0</v>
      </c>
      <c r="U5" s="233">
        <f t="shared" ref="U5:U39" si="10">E5+M5</f>
        <v>1</v>
      </c>
      <c r="V5" s="233">
        <f t="shared" ref="V5:V39" si="11">F5+N5</f>
        <v>0</v>
      </c>
      <c r="W5" s="233">
        <f t="shared" ref="W5:W39" si="12">G5+O5</f>
        <v>0</v>
      </c>
      <c r="X5" s="233">
        <f t="shared" ref="X5:X39" si="13">H5+P5</f>
        <v>0</v>
      </c>
      <c r="Y5" s="233">
        <f t="shared" ref="Y5:Y39" si="14">I5+Q5</f>
        <v>0</v>
      </c>
      <c r="Z5" s="233">
        <f t="shared" ref="Z5:Z39" si="15">J5+R5</f>
        <v>1</v>
      </c>
      <c r="AA5" s="235">
        <f>Teams!F6</f>
        <v>62000</v>
      </c>
      <c r="AB5" s="235">
        <f>Teams!G6</f>
        <v>0</v>
      </c>
      <c r="AC5" s="235">
        <f>RANK(Z5,Z4:Z39)</f>
        <v>16</v>
      </c>
      <c r="AD5" s="235">
        <f>SUMPRODUCT((AC4:AC39=AC5)*(Y4:Y39&gt;Y5))</f>
        <v>0</v>
      </c>
      <c r="AE5" s="235">
        <f>SUMPRODUCT((AC4:AC39=AC5)*(Y4:Y39=Y5)*(W4:W39&gt;W5))</f>
        <v>0</v>
      </c>
      <c r="AF5" s="235">
        <f>SUMPRODUCT((AC4:AC39=AC5)*(Y4:Y39=Y5)*(W4:W39=W5)*(O4:O39&gt;O5))</f>
        <v>0</v>
      </c>
      <c r="AG5" s="235">
        <f>SUMPRODUCT((AC4:AC39=AC5)*(Y4:Y39=Y5)*(W4:W39=W5)*(O4:O39=O5)*(T4:T39&gt;T5))</f>
        <v>0</v>
      </c>
      <c r="AH5" s="235">
        <f>SUMPRODUCT((AC4:AC39=AC5)*(Y4:Y39=Y5)*(W4:W39=W5)*(O4:O39=O5)*(T4:T39=T5)*(L4:L39&gt;L5))</f>
        <v>0</v>
      </c>
      <c r="AI5" s="236">
        <v>45297</v>
      </c>
      <c r="AJ5" s="233">
        <f>SUMIFS(Z4:Z39,B4:B39,Teams!I6)+SUMIFS(Z4:Z39,B4:B39,Teams!J6)+SUMIFS(Z4:Z39,B4:B39,Teams!K6)+SUMIFS(Z4:Z39,B4:B39,Teams!L6)+SUMIFS(Z4:Z39,B4:B39,Teams!M6)+SUMIFS(Z4:Z39,B4:B39,Teams!N6)+SUMIFS(Z4:Z39,B4:B39,Teams!O6)+SUMIFS(Z4:Z39,B4:B39,Teams!P6)</f>
        <v>12</v>
      </c>
      <c r="AK5" s="233">
        <f>SUMIFS(Y4:Y39,B4:B39,Teams!I6)+SUMIFS(Y4:Y39,B4:B39,Teams!J6)+SUMIFS(Y4:Y39,B4:B39,Teams!K6)+SUMIFS(Y4:Y39,B4:B39,Teams!L6)+SUMIFS(Y4:Y39,B4:B39,Teams!M6)+SUMIFS(Y4:Y39,B4:B39,Teams!N6)+SUMIFS(Y4:Y39,B4:B39,Teams!O6)+SUMIFS(Y4:Y39,B4:B39,Teams!P6)</f>
        <v>-4</v>
      </c>
      <c r="AL5" s="233">
        <f>SUMIFS(W4:W39,B4:B39,Teams!I6)+SUMIFS(W4:W39,B4:B39,Teams!J6)+SUMIFS(W4:W39,B4:B39,Teams!K6)+SUMIFS(W4:W39,B4:B39,Teams!L6)+SUMIFS(W4:W39,B4:B39,Teams!M6)+SUMIFS(W4:W39,B4:B39,Teams!N6)+SUMIFS(W4:W39,B4:B39,Teams!O6)+SUMIFS(W4:W39,B4:B39,Teams!P6)</f>
        <v>7</v>
      </c>
      <c r="AM5" s="228" t="str">
        <f t="shared" ref="AM5:AM39" si="16">IFERROR(VALUE(IFERROR(INDEX(AI:AI,MATCH(B16,AQ:AQ,0),0),"")),"")</f>
        <v/>
      </c>
      <c r="AN5" s="235">
        <f>SUMPRODUCT((AC4:AC39=AC5)*(Y4:Y39=Y5)*(W4:W39=W5)*(O4:O39=O5)*(T4:T39=T5)*(L4:L39=L5)*(AJ4:AJ39&gt;AJ5))</f>
        <v>2</v>
      </c>
      <c r="AO5" s="235">
        <f>SUMPRODUCT((AC4:AC39=AC5)*(Y4:Y39=Y5)*(W4:W39=W5)*(O4:O39=O5)*(T4:T39=T5)*(L4:L39=L5)*(AJ4:AJ39=AJ5)*(AK4:AK39&gt;AK5))</f>
        <v>1</v>
      </c>
      <c r="AP5" s="235">
        <f>SUMPRODUCT((AC4:AC39=AC5)*(Y4:Y39=Y5)*(W4:W39=W5)*(O4:O39=O5)*(T4:T39=T5)*(L4:L39=L5)*(AJ4:AJ39=AJ5)*(AK4:AK39=AK5)*(AL4:AL39&gt;AL5))</f>
        <v>0</v>
      </c>
      <c r="AQ5" s="228"/>
      <c r="AR5" s="235">
        <f>SUMPRODUCT((AC4:AC39=AC5)*(Y4:Y39=Y5)*(W4:W39=W5)*(O4:O39=O5)*(T4:T39=T5)*(L4:L39=L5)*(AJ4:AJ39=AJ5)*(AK4:AK39=AK5)*(AL4:AL39=AL5)*(AB4:AB39&gt;AB5))</f>
        <v>0</v>
      </c>
      <c r="AS5" s="235">
        <f>SUMPRODUCT((AC4:AC39=AC5)*(Y4:Y39=Y5)*(W4:W39=W5)*(O4:O39=O5)*(T4:T39=T5)*(L4:L39=L5)*(AJ4:AJ39=AJ5)*(AK4:AK39=AK5)*(AL4:AL39=AL5)*(AB4:AB39=AB5)*(AA4:AA39&gt;AA5))</f>
        <v>0</v>
      </c>
      <c r="AT5" s="189"/>
    </row>
    <row r="6" spans="1:46" x14ac:dyDescent="0.25">
      <c r="A6" s="231">
        <f t="shared" si="1"/>
        <v>4</v>
      </c>
      <c r="B6" s="232" t="str">
        <f>Teams!C7</f>
        <v>Aston Villa</v>
      </c>
      <c r="C6" s="233">
        <f t="shared" si="2"/>
        <v>0</v>
      </c>
      <c r="D6" s="234">
        <f>SUMPRODUCT(('Group Stages'!E6:E149&lt;&gt;"")*('Group Stages'!F6:F149&lt;&gt;"")*('Group Stages'!D6:D149='Dummy Table'!B6)*('Group Stages'!E6:E149&gt;'Group Stages'!F6:F149))</f>
        <v>0</v>
      </c>
      <c r="E6" s="234">
        <f>SUMPRODUCT(('Group Stages'!E6:E149&lt;&gt;"")*('Group Stages'!F6:F149&lt;&gt;"")*('Group Stages'!D6:D149='Dummy Table'!B6)*('Group Stages'!E6:E149='Group Stages'!F6:F149))</f>
        <v>0</v>
      </c>
      <c r="F6" s="234">
        <f>SUMPRODUCT(('Group Stages'!E6:E149&lt;&gt;"")*('Group Stages'!F6:F149&lt;&gt;"")*('Group Stages'!D6:D149='Dummy Table'!B6)*('Group Stages'!E6:E149&lt;'Group Stages'!F6:F149))</f>
        <v>0</v>
      </c>
      <c r="G6" s="234">
        <f>SUMIF('Group Stages'!D6:D149,'Dummy Table'!B6,'Group Stages'!E6:E149)</f>
        <v>0</v>
      </c>
      <c r="H6" s="234">
        <f>SUMIF('Group Stages'!D6:D149,'Dummy Table'!B6,'Group Stages'!F6:F149)</f>
        <v>0</v>
      </c>
      <c r="I6" s="234">
        <f t="shared" si="3"/>
        <v>0</v>
      </c>
      <c r="J6" s="234">
        <f t="shared" si="4"/>
        <v>0</v>
      </c>
      <c r="K6" s="233">
        <f t="shared" si="5"/>
        <v>1</v>
      </c>
      <c r="L6" s="233">
        <f>SUMPRODUCT(('Group Stages'!E6:E149&lt;&gt;"")*('Group Stages'!F6:F149&lt;&gt;"")*('Group Stages'!G6:G149='Dummy Table'!B6)*('Group Stages'!E6:E149&lt;'Group Stages'!F6:F149))</f>
        <v>1</v>
      </c>
      <c r="M6" s="233">
        <f>SUMPRODUCT(('Group Stages'!E6:E149&lt;&gt;"")*('Group Stages'!F6:F149&lt;&gt;"")*('Group Stages'!G6:G149='Dummy Table'!B6)*('Group Stages'!E6:E149='Group Stages'!F6:F149))</f>
        <v>0</v>
      </c>
      <c r="N6" s="233">
        <f>SUMPRODUCT(('Group Stages'!E6:E149&lt;&gt;"")*('Group Stages'!F6:F149&lt;&gt;"")*('Group Stages'!G6:G149='Dummy Table'!B6)*('Group Stages'!E6:E149&gt;'Group Stages'!F6:F149))</f>
        <v>0</v>
      </c>
      <c r="O6" s="233">
        <f>IF(AM6="",VALUE(SUMIF('Group Stages'!G6:G149,'Dummy Table'!B6,'Group Stages'!F6:F149)),0)</f>
        <v>3</v>
      </c>
      <c r="P6" s="233">
        <f>SUMIF('Group Stages'!G6:G149,'Dummy Table'!B6,'Group Stages'!E6:E149)</f>
        <v>0</v>
      </c>
      <c r="Q6" s="233">
        <f t="shared" si="6"/>
        <v>3</v>
      </c>
      <c r="R6" s="233">
        <f t="shared" si="7"/>
        <v>3</v>
      </c>
      <c r="S6" s="233">
        <f t="shared" si="8"/>
        <v>1</v>
      </c>
      <c r="T6" s="233">
        <f t="shared" si="9"/>
        <v>1</v>
      </c>
      <c r="U6" s="233">
        <f t="shared" si="10"/>
        <v>0</v>
      </c>
      <c r="V6" s="233">
        <f t="shared" si="11"/>
        <v>0</v>
      </c>
      <c r="W6" s="233">
        <f t="shared" si="12"/>
        <v>3</v>
      </c>
      <c r="X6" s="233">
        <f t="shared" si="13"/>
        <v>0</v>
      </c>
      <c r="Y6" s="233">
        <f t="shared" si="14"/>
        <v>3</v>
      </c>
      <c r="Z6" s="233">
        <f t="shared" si="15"/>
        <v>3</v>
      </c>
      <c r="AA6" s="235">
        <f>Teams!F7</f>
        <v>17000</v>
      </c>
      <c r="AB6" s="235">
        <f>Teams!G7</f>
        <v>0</v>
      </c>
      <c r="AC6" s="235">
        <f>RANK(Z6,Z4:Z39)</f>
        <v>1</v>
      </c>
      <c r="AD6" s="235">
        <f>SUMPRODUCT((AC4:AC39=AC6)*(Y4:Y39&gt;Y6))</f>
        <v>3</v>
      </c>
      <c r="AE6" s="235">
        <f>SUMPRODUCT((AC4:AC39=AC6)*(Y4:Y39=Y6)*(W4:W39&gt;W6))</f>
        <v>0</v>
      </c>
      <c r="AF6" s="235">
        <f>SUMPRODUCT((AC4:AC39=AC6)*(Y4:Y39=Y6)*(W4:W39=W6)*(O4:O39&gt;O6))</f>
        <v>0</v>
      </c>
      <c r="AG6" s="235">
        <f>SUMPRODUCT((AC4:AC39=AC6)*(Y4:Y39=Y6)*(W4:W39=W6)*(O4:O39=O6)*(T4:T39&gt;T6))</f>
        <v>0</v>
      </c>
      <c r="AH6" s="235">
        <f>SUMPRODUCT((AC4:AC39=AC6)*(Y4:Y39=Y6)*(W4:W39=W6)*(O4:O39=O6)*(T4:T39=T6)*(L4:L39&gt;L6))</f>
        <v>0</v>
      </c>
      <c r="AI6" s="236">
        <v>45298</v>
      </c>
      <c r="AJ6" s="233">
        <f>SUMIFS(Z4:Z39,B4:B39,Teams!I7)+SUMIFS(Z4:Z39,B4:B39,Teams!J7)+SUMIFS(Z4:Z39,B4:B39,Teams!K7)+SUMIFS(Z4:Z39,B4:B39,Teams!L7)+SUMIFS(Z4:Z39,B4:B39,Teams!M7)+SUMIFS(Z4:Z39,B4:B39,Teams!N7)+SUMIFS(Z4:Z39,B4:B39,Teams!O7)+SUMIFS(Z4:Z39,B4:B39,Teams!P7)</f>
        <v>13</v>
      </c>
      <c r="AK6" s="233">
        <f>SUMIFS(Y4:Y39,B4:B39,Teams!I7)+SUMIFS(Y4:Y39,B4:B39,Teams!J7)+SUMIFS(Y4:Y39,B4:B39,Teams!K7)+SUMIFS(Y4:Y39,B4:B39,Teams!L7)+SUMIFS(Y4:Y39,B4:B39,Teams!M7)+SUMIFS(Y4:Y39,B4:B39,Teams!N7)+SUMIFS(Y4:Y39,B4:B39,Teams!O7)+SUMIFS(Y4:Y39,B4:B39,Teams!P7)</f>
        <v>7</v>
      </c>
      <c r="AL6" s="233">
        <f>SUMIFS(W4:W39,B4:B39,Teams!I7)+SUMIFS(W4:W39,B4:B39,Teams!J7)+SUMIFS(W4:W39,B4:B39,Teams!K7)+SUMIFS(W4:W39,B4:B39,Teams!L7)+SUMIFS(W4:W39,B4:B39,Teams!M7)+SUMIFS(W4:W39,B4:B39,Teams!N7)+SUMIFS(W4:W39,B4:B39,Teams!O7)+SUMIFS(W4:W39,B4:B39,Teams!P7)</f>
        <v>20</v>
      </c>
      <c r="AM6" s="228" t="str">
        <f t="shared" si="16"/>
        <v/>
      </c>
      <c r="AN6" s="235">
        <f>SUMPRODUCT((AC4:AC39=AC6)*(Y4:Y39=Y6)*(W4:W39=W6)*(O4:O39=O6)*(T4:T39=T6)*(L4:L39=L6)*(AJ4:AJ39&gt;AJ6))</f>
        <v>0</v>
      </c>
      <c r="AO6" s="235">
        <f>SUMPRODUCT((AC4:AC39=AC6)*(Y4:Y39=Y6)*(W4:W39=W6)*(O4:O39=O6)*(T4:T39=T6)*(L4:L39=L6)*(AJ4:AJ39=AJ6)*(AK4:AK39&gt;AK6))</f>
        <v>0</v>
      </c>
      <c r="AP6" s="235">
        <f>SUMPRODUCT((AC4:AC39=AC6)*(Y4:Y39=Y6)*(W4:W39=W6)*(O4:O39=O6)*(T4:T39=T6)*(L4:L39=L6)*(AJ4:AJ39=AJ6)*(AK4:AK39=AK6)*(AL4:AL39&gt;AL6))</f>
        <v>0</v>
      </c>
      <c r="AQ6" s="228"/>
      <c r="AR6" s="235">
        <f>SUMPRODUCT((AC4:AC39=AC6)*(Y4:Y39=Y6)*(W4:W39=W6)*(O4:O39=O6)*(T4:T39=T6)*(L4:L39=L6)*(AJ4:AJ39=AJ6)*(AK4:AK39=AK6)*(AL4:AL39=AL6)*(AB4:AB39&gt;AB6))</f>
        <v>0</v>
      </c>
      <c r="AS6" s="235">
        <f>SUMPRODUCT((AC4:AC39=AC6)*(Y4:Y39=Y6)*(W4:W39=W6)*(O4:O39=O6)*(T4:T39=T6)*(L4:L39=L6)*(AJ4:AJ39=AJ6)*(AK4:AK39=AK6)*(AL4:AL39=AL6)*(AB4:AB39=AB6)*(AA4:AA39&gt;AA6))</f>
        <v>0</v>
      </c>
      <c r="AT6" s="189"/>
    </row>
    <row r="7" spans="1:46" x14ac:dyDescent="0.25">
      <c r="A7" s="231">
        <f t="shared" si="1"/>
        <v>21</v>
      </c>
      <c r="B7" s="232" t="str">
        <f>Teams!C8</f>
        <v>Atalanta</v>
      </c>
      <c r="C7" s="233">
        <f t="shared" si="2"/>
        <v>1</v>
      </c>
      <c r="D7" s="234">
        <f>SUMPRODUCT(('Group Stages'!E6:E149&lt;&gt;"")*('Group Stages'!F6:F149&lt;&gt;"")*('Group Stages'!D6:D149='Dummy Table'!B7)*('Group Stages'!E6:E149&gt;'Group Stages'!F6:F149))</f>
        <v>0</v>
      </c>
      <c r="E7" s="234">
        <f>SUMPRODUCT(('Group Stages'!E6:E149&lt;&gt;"")*('Group Stages'!F6:F149&lt;&gt;"")*('Group Stages'!D6:D149='Dummy Table'!B7)*('Group Stages'!E6:E149='Group Stages'!F6:F149))</f>
        <v>1</v>
      </c>
      <c r="F7" s="234">
        <f>SUMPRODUCT(('Group Stages'!E6:E149&lt;&gt;"")*('Group Stages'!F6:F149&lt;&gt;"")*('Group Stages'!D6:D149='Dummy Table'!B7)*('Group Stages'!E6:E149&lt;'Group Stages'!F6:F149))</f>
        <v>0</v>
      </c>
      <c r="G7" s="234">
        <f>SUMIF('Group Stages'!D6:D149,'Dummy Table'!B7,'Group Stages'!E6:E149)</f>
        <v>0</v>
      </c>
      <c r="H7" s="234">
        <f>SUMIF('Group Stages'!D6:D149,'Dummy Table'!B7,'Group Stages'!F6:F149)</f>
        <v>0</v>
      </c>
      <c r="I7" s="234">
        <f t="shared" si="3"/>
        <v>0</v>
      </c>
      <c r="J7" s="234">
        <f t="shared" si="4"/>
        <v>1</v>
      </c>
      <c r="K7" s="233">
        <f t="shared" si="5"/>
        <v>0</v>
      </c>
      <c r="L7" s="233">
        <f>SUMPRODUCT(('Group Stages'!E6:E149&lt;&gt;"")*('Group Stages'!F6:F149&lt;&gt;"")*('Group Stages'!G6:G149='Dummy Table'!B7)*('Group Stages'!E6:E149&lt;'Group Stages'!F6:F149))</f>
        <v>0</v>
      </c>
      <c r="M7" s="233">
        <f>SUMPRODUCT(('Group Stages'!E6:E149&lt;&gt;"")*('Group Stages'!F6:F149&lt;&gt;"")*('Group Stages'!G6:G149='Dummy Table'!B7)*('Group Stages'!E6:E149='Group Stages'!F6:F149))</f>
        <v>0</v>
      </c>
      <c r="N7" s="233">
        <f>SUMPRODUCT(('Group Stages'!E6:E149&lt;&gt;"")*('Group Stages'!F6:F149&lt;&gt;"")*('Group Stages'!G6:G149='Dummy Table'!B7)*('Group Stages'!E6:E149&gt;'Group Stages'!F6:F149))</f>
        <v>0</v>
      </c>
      <c r="O7" s="233">
        <f>IF(AM7="",VALUE(SUMIF('Group Stages'!G6:G149,'Dummy Table'!B7,'Group Stages'!F6:F149)),0)</f>
        <v>0</v>
      </c>
      <c r="P7" s="233">
        <f>SUMIF('Group Stages'!G6:G149,'Dummy Table'!B7,'Group Stages'!E6:E149)</f>
        <v>0</v>
      </c>
      <c r="Q7" s="233">
        <f t="shared" si="6"/>
        <v>0</v>
      </c>
      <c r="R7" s="233">
        <f t="shared" si="7"/>
        <v>0</v>
      </c>
      <c r="S7" s="233">
        <f t="shared" si="8"/>
        <v>1</v>
      </c>
      <c r="T7" s="233">
        <f t="shared" si="9"/>
        <v>0</v>
      </c>
      <c r="U7" s="233">
        <f t="shared" si="10"/>
        <v>1</v>
      </c>
      <c r="V7" s="233">
        <f t="shared" si="11"/>
        <v>0</v>
      </c>
      <c r="W7" s="233">
        <f t="shared" si="12"/>
        <v>0</v>
      </c>
      <c r="X7" s="233">
        <f t="shared" si="13"/>
        <v>0</v>
      </c>
      <c r="Y7" s="233">
        <f t="shared" si="14"/>
        <v>0</v>
      </c>
      <c r="Z7" s="233">
        <f t="shared" si="15"/>
        <v>1</v>
      </c>
      <c r="AA7" s="235">
        <f>Teams!F8</f>
        <v>61000</v>
      </c>
      <c r="AB7" s="235">
        <f>Teams!G8</f>
        <v>0</v>
      </c>
      <c r="AC7" s="235">
        <f>RANK(Z7,Z4:Z39)</f>
        <v>16</v>
      </c>
      <c r="AD7" s="235">
        <f>SUMPRODUCT((AC4:AC39=AC7)*(Y4:Y39&gt;Y7))</f>
        <v>0</v>
      </c>
      <c r="AE7" s="235">
        <f>SUMPRODUCT((AC4:AC39=AC7)*(Y4:Y39=Y7)*(W4:W39&gt;W7))</f>
        <v>0</v>
      </c>
      <c r="AF7" s="235">
        <f>SUMPRODUCT((AC4:AC39=AC7)*(Y4:Y39=Y7)*(W4:W39=W7)*(O4:O39&gt;O7))</f>
        <v>0</v>
      </c>
      <c r="AG7" s="235">
        <f>SUMPRODUCT((AC4:AC39=AC7)*(Y4:Y39=Y7)*(W4:W39=W7)*(O4:O39=O7)*(T4:T39&gt;T7))</f>
        <v>0</v>
      </c>
      <c r="AH7" s="235">
        <f>SUMPRODUCT((AC4:AC39=AC7)*(Y4:Y39=Y7)*(W4:W39=W7)*(O4:O39=O7)*(T4:T39=T7)*(L4:L39&gt;L7))</f>
        <v>0</v>
      </c>
      <c r="AI7" s="236">
        <v>45299</v>
      </c>
      <c r="AJ7" s="233">
        <f>SUMIFS(Z4:Z39,B4:B39,Teams!I8)+SUMIFS(Z4:Z39,B4:B39,Teams!J8)+SUMIFS(Z4:Z39,B4:B39,Teams!K8)+SUMIFS(Z4:Z39,B4:B39,Teams!L8)+SUMIFS(Z4:Z39,B4:B39,Teams!M8)+SUMIFS(Z4:Z39,B4:B39,Teams!N8)+SUMIFS(Z4:Z39,B4:B39,Teams!O8)+SUMIFS(Z4:Z39,B4:B39,Teams!P8)</f>
        <v>8</v>
      </c>
      <c r="AK7" s="233">
        <f>SUMIFS(Y4:Y39,B4:B39,Teams!I8)+SUMIFS(Y4:Y39,B4:B39,Teams!J8)+SUMIFS(Y4:Y39,B4:B39,Teams!K8)+SUMIFS(Y4:Y39,B4:B39,Teams!L8)+SUMIFS(Y4:Y39,B4:B39,Teams!M8)+SUMIFS(Y4:Y39,B4:B39,Teams!N8)+SUMIFS(Y4:Y39,B4:B39,Teams!O8)+SUMIFS(Y4:Y39,B4:B39,Teams!P8)</f>
        <v>-1</v>
      </c>
      <c r="AL7" s="233">
        <f>SUMIFS(W4:W39,B4:B39,Teams!I8)+SUMIFS(W4:W39,B4:B39,Teams!J8)+SUMIFS(W4:W39,B4:B39,Teams!K8)+SUMIFS(W4:W39,B4:B39,Teams!L8)+SUMIFS(W4:W39,B4:B39,Teams!M8)+SUMIFS(W4:W39,B4:B39,Teams!N8)+SUMIFS(W4:W39,B4:B39,Teams!O8)+SUMIFS(W4:W39,B4:B39,Teams!P8)</f>
        <v>11</v>
      </c>
      <c r="AM7" s="228" t="str">
        <f t="shared" si="16"/>
        <v/>
      </c>
      <c r="AN7" s="235">
        <f>SUMPRODUCT((AC4:AC39=AC7)*(Y4:Y39=Y7)*(W4:W39=W7)*(O4:O39=O7)*(T4:T39=T7)*(L4:L39=L7)*(AJ4:AJ39&gt;AJ7))</f>
        <v>5</v>
      </c>
      <c r="AO7" s="235">
        <f>SUMPRODUCT((AC4:AC39=AC7)*(Y4:Y39=Y7)*(W4:W39=W7)*(O4:O39=O7)*(T4:T39=T7)*(L4:L39=L7)*(AJ4:AJ39=AJ7)*(AK4:AK39&gt;AK7))</f>
        <v>0</v>
      </c>
      <c r="AP7" s="235">
        <f>SUMPRODUCT((AC4:AC39=AC7)*(Y4:Y39=Y7)*(W4:W39=W7)*(O4:O39=O7)*(T4:T39=T7)*(L4:L39=L7)*(AJ4:AJ39=AJ7)*(AK4:AK39=AK7)*(AL4:AL39&gt;AL7))</f>
        <v>0</v>
      </c>
      <c r="AQ7" s="228"/>
      <c r="AR7" s="235">
        <f>SUMPRODUCT((AC4:AC39=AC7)*(Y4:Y39=Y7)*(W4:W39=W7)*(O4:O39=O7)*(T4:T39=T7)*(L4:L39=L7)*(AJ4:AJ39=AJ7)*(AK4:AK39=AK7)*(AL4:AL39=AL7)*(AB4:AB39&gt;AB7))</f>
        <v>0</v>
      </c>
      <c r="AS7" s="235">
        <f>SUMPRODUCT((AC4:AC39=AC7)*(Y4:Y39=Y7)*(W4:W39=W7)*(O4:O39=O7)*(T4:T39=T7)*(L4:L39=L7)*(AJ4:AJ39=AJ7)*(AK4:AK39=AK7)*(AL4:AL39=AL7)*(AB4:AB39=AB7)*(AA4:AA39&gt;AA7))</f>
        <v>0</v>
      </c>
      <c r="AT7" s="189"/>
    </row>
    <row r="8" spans="1:46" x14ac:dyDescent="0.25">
      <c r="A8" s="231">
        <f t="shared" si="1"/>
        <v>12</v>
      </c>
      <c r="B8" s="232" t="str">
        <f>Teams!C9</f>
        <v>Atlético Madrid</v>
      </c>
      <c r="C8" s="233">
        <f t="shared" si="2"/>
        <v>1</v>
      </c>
      <c r="D8" s="234">
        <f>SUMPRODUCT(('Group Stages'!E6:E149&lt;&gt;"")*('Group Stages'!F6:F149&lt;&gt;"")*('Group Stages'!D6:D149='Dummy Table'!B8)*('Group Stages'!E6:E149&gt;'Group Stages'!F6:F149))</f>
        <v>1</v>
      </c>
      <c r="E8" s="234">
        <f>SUMPRODUCT(('Group Stages'!E6:E149&lt;&gt;"")*('Group Stages'!F6:F149&lt;&gt;"")*('Group Stages'!D6:D149='Dummy Table'!B8)*('Group Stages'!E6:E149='Group Stages'!F6:F149))</f>
        <v>0</v>
      </c>
      <c r="F8" s="234">
        <f>SUMPRODUCT(('Group Stages'!E6:E149&lt;&gt;"")*('Group Stages'!F6:F149&lt;&gt;"")*('Group Stages'!D6:D149='Dummy Table'!B8)*('Group Stages'!E6:E149&lt;'Group Stages'!F6:F149))</f>
        <v>0</v>
      </c>
      <c r="G8" s="234">
        <f>SUMIF('Group Stages'!D6:D149,'Dummy Table'!B8,'Group Stages'!E6:E149)</f>
        <v>2</v>
      </c>
      <c r="H8" s="234">
        <f>SUMIF('Group Stages'!D6:D149,'Dummy Table'!B8,'Group Stages'!F6:F149)</f>
        <v>1</v>
      </c>
      <c r="I8" s="234">
        <f t="shared" si="3"/>
        <v>1</v>
      </c>
      <c r="J8" s="234">
        <f t="shared" si="4"/>
        <v>3</v>
      </c>
      <c r="K8" s="233">
        <f t="shared" si="5"/>
        <v>0</v>
      </c>
      <c r="L8" s="233">
        <f>SUMPRODUCT(('Group Stages'!E6:E149&lt;&gt;"")*('Group Stages'!F6:F149&lt;&gt;"")*('Group Stages'!G6:G149='Dummy Table'!B8)*('Group Stages'!E6:E149&lt;'Group Stages'!F6:F149))</f>
        <v>0</v>
      </c>
      <c r="M8" s="233">
        <f>SUMPRODUCT(('Group Stages'!E6:E149&lt;&gt;"")*('Group Stages'!F6:F149&lt;&gt;"")*('Group Stages'!G6:G149='Dummy Table'!B8)*('Group Stages'!E6:E149='Group Stages'!F6:F149))</f>
        <v>0</v>
      </c>
      <c r="N8" s="233">
        <f>SUMPRODUCT(('Group Stages'!E6:E149&lt;&gt;"")*('Group Stages'!F6:F149&lt;&gt;"")*('Group Stages'!G6:G149='Dummy Table'!B8)*('Group Stages'!E6:E149&gt;'Group Stages'!F6:F149))</f>
        <v>0</v>
      </c>
      <c r="O8" s="233">
        <f>IF(AM8="",VALUE(SUMIF('Group Stages'!G6:G149,'Dummy Table'!B8,'Group Stages'!F6:F149)),0)</f>
        <v>0</v>
      </c>
      <c r="P8" s="233">
        <f>SUMIF('Group Stages'!G6:G149,'Dummy Table'!B8,'Group Stages'!E6:E149)</f>
        <v>0</v>
      </c>
      <c r="Q8" s="233">
        <f t="shared" si="6"/>
        <v>0</v>
      </c>
      <c r="R8" s="233">
        <f t="shared" si="7"/>
        <v>0</v>
      </c>
      <c r="S8" s="233">
        <f t="shared" si="8"/>
        <v>1</v>
      </c>
      <c r="T8" s="233">
        <f t="shared" si="9"/>
        <v>1</v>
      </c>
      <c r="U8" s="233">
        <f t="shared" si="10"/>
        <v>0</v>
      </c>
      <c r="V8" s="233">
        <f t="shared" si="11"/>
        <v>0</v>
      </c>
      <c r="W8" s="233">
        <f t="shared" si="12"/>
        <v>2</v>
      </c>
      <c r="X8" s="233">
        <f t="shared" si="13"/>
        <v>1</v>
      </c>
      <c r="Y8" s="233">
        <f t="shared" si="14"/>
        <v>1</v>
      </c>
      <c r="Z8" s="233">
        <f t="shared" si="15"/>
        <v>3</v>
      </c>
      <c r="AA8" s="235">
        <f>Teams!F9</f>
        <v>67000</v>
      </c>
      <c r="AB8" s="235">
        <f>Teams!G9</f>
        <v>0</v>
      </c>
      <c r="AC8" s="235">
        <f>RANK(Z8,Z4:Z39)</f>
        <v>1</v>
      </c>
      <c r="AD8" s="235">
        <f>SUMPRODUCT((AC4:AC39=AC8)*(Y4:Y39&gt;Y8))</f>
        <v>10</v>
      </c>
      <c r="AE8" s="235">
        <f>SUMPRODUCT((AC4:AC39=AC8)*(Y4:Y39=Y8)*(W4:W39&gt;W8))</f>
        <v>0</v>
      </c>
      <c r="AF8" s="235">
        <f>SUMPRODUCT((AC4:AC39=AC8)*(Y4:Y39=Y8)*(W4:W39=W8)*(O4:O39&gt;O8))</f>
        <v>1</v>
      </c>
      <c r="AG8" s="235">
        <f>SUMPRODUCT((AC4:AC39=AC8)*(Y4:Y39=Y8)*(W4:W39=W8)*(O4:O39=O8)*(T4:T39&gt;T8))</f>
        <v>0</v>
      </c>
      <c r="AH8" s="235">
        <f>SUMPRODUCT((AC4:AC39=AC8)*(Y4:Y39=Y8)*(W4:W39=W8)*(O4:O39=O8)*(T4:T39=T8)*(L4:L39&gt;L8))</f>
        <v>0</v>
      </c>
      <c r="AI8" s="236">
        <v>45300</v>
      </c>
      <c r="AJ8" s="233">
        <f>SUMIFS(Z4:Z39,B4:B39,Teams!I9)+SUMIFS(Z4:Z39,B4:B39,Teams!J9)+SUMIFS(Z4:Z39,B4:B39,Teams!K9)+SUMIFS(Z4:Z39,B4:B39,Teams!L9)+SUMIFS(Z4:Z39,B4:B39,Teams!M9)+SUMIFS(Z4:Z39,B4:B39,Teams!N9)+SUMIFS(Z4:Z39,B4:B39,Teams!O9)+SUMIFS(Z4:Z39,B4:B39,Teams!P9)</f>
        <v>12</v>
      </c>
      <c r="AK8" s="233">
        <f>SUMIFS(Y4:Y39,B4:B39,Teams!I9)+SUMIFS(Y4:Y39,B4:B39,Teams!J9)+SUMIFS(Y4:Y39,B4:B39,Teams!K9)+SUMIFS(Y4:Y39,B4:B39,Teams!L9)+SUMIFS(Y4:Y39,B4:B39,Teams!M9)+SUMIFS(Y4:Y39,B4:B39,Teams!N9)+SUMIFS(Y4:Y39,B4:B39,Teams!O9)+SUMIFS(Y4:Y39,B4:B39,Teams!P9)</f>
        <v>-1</v>
      </c>
      <c r="AL8" s="233">
        <f>SUMIFS(W4:W39,B4:B39,Teams!I9)+SUMIFS(W4:W39,B4:B39,Teams!J9)+SUMIFS(W4:W39,B4:B39,Teams!K9)+SUMIFS(W4:W39,B4:B39,Teams!L9)+SUMIFS(W4:W39,B4:B39,Teams!M9)+SUMIFS(W4:W39,B4:B39,Teams!N9)+SUMIFS(W4:W39,B4:B39,Teams!O9)+SUMIFS(W4:W39,B4:B39,Teams!P9)</f>
        <v>12</v>
      </c>
      <c r="AM8" s="228" t="str">
        <f t="shared" si="16"/>
        <v/>
      </c>
      <c r="AN8" s="235">
        <f>SUMPRODUCT((AC4:AC39=AC8)*(Y4:Y39=Y8)*(W4:W39=W8)*(O4:O39=O8)*(T4:T39=T8)*(L4:L39=L8)*(AJ4:AJ39&gt;AJ8))</f>
        <v>0</v>
      </c>
      <c r="AO8" s="235">
        <f>SUMPRODUCT((AC4:AC39=AC8)*(Y4:Y39=Y8)*(W4:W39=W8)*(O4:O39=O8)*(T4:T39=T8)*(L4:L39=L8)*(AJ4:AJ39=AJ8)*(AK4:AK39&gt;AK8))</f>
        <v>0</v>
      </c>
      <c r="AP8" s="235">
        <f>SUMPRODUCT((AC4:AC39=AC8)*(Y4:Y39=Y8)*(W4:W39=W8)*(O4:O39=O8)*(T4:T39=T8)*(L4:L39=L8)*(AJ4:AJ39=AJ8)*(AK4:AK39=AK8)*(AL4:AL39&gt;AL8))</f>
        <v>0</v>
      </c>
      <c r="AQ8" s="228"/>
      <c r="AR8" s="235">
        <f>SUMPRODUCT((AC4:AC39=AC8)*(Y4:Y39=Y8)*(W4:W39=W8)*(O4:O39=O8)*(T4:T39=T8)*(L4:L39=L8)*(AJ4:AJ39=AJ8)*(AK4:AK39=AK8)*(AL4:AL39=AL8)*(AB4:AB39&gt;AB8))</f>
        <v>0</v>
      </c>
      <c r="AS8" s="235">
        <f>SUMPRODUCT((AC4:AC39=AC8)*(Y4:Y39=Y8)*(W4:W39=W8)*(O4:O39=O8)*(T4:T39=T8)*(L4:L39=L8)*(AJ4:AJ39=AJ8)*(AK4:AK39=AK8)*(AL4:AL39=AL8)*(AB4:AB39=AB8)*(AA4:AA39&gt;AA8))</f>
        <v>0</v>
      </c>
      <c r="AT8" s="189"/>
    </row>
    <row r="9" spans="1:46" x14ac:dyDescent="0.25">
      <c r="A9" s="231">
        <f t="shared" si="1"/>
        <v>23</v>
      </c>
      <c r="B9" s="232" t="str">
        <f>Teams!C10</f>
        <v>Barcelona</v>
      </c>
      <c r="C9" s="233">
        <f t="shared" si="2"/>
        <v>0</v>
      </c>
      <c r="D9" s="234">
        <f>SUMPRODUCT(('Group Stages'!E6:E149&lt;&gt;"")*('Group Stages'!F6:F149&lt;&gt;"")*('Group Stages'!D6:D149='Dummy Table'!B9)*('Group Stages'!E6:E149&gt;'Group Stages'!F6:F149))</f>
        <v>0</v>
      </c>
      <c r="E9" s="234">
        <f>SUMPRODUCT(('Group Stages'!E6:E149&lt;&gt;"")*('Group Stages'!F6:F149&lt;&gt;"")*('Group Stages'!D6:D149='Dummy Table'!B9)*('Group Stages'!E6:E149='Group Stages'!F6:F149))</f>
        <v>0</v>
      </c>
      <c r="F9" s="234">
        <f>SUMPRODUCT(('Group Stages'!E6:E149&lt;&gt;"")*('Group Stages'!F6:F149&lt;&gt;"")*('Group Stages'!D6:D149='Dummy Table'!B9)*('Group Stages'!E6:E149&lt;'Group Stages'!F6:F149))</f>
        <v>0</v>
      </c>
      <c r="G9" s="234">
        <f>SUMIF('Group Stages'!D6:D149,'Dummy Table'!B9,'Group Stages'!E6:E149)</f>
        <v>0</v>
      </c>
      <c r="H9" s="234">
        <f>SUMIF('Group Stages'!D6:D149,'Dummy Table'!B9,'Group Stages'!F6:F149)</f>
        <v>0</v>
      </c>
      <c r="I9" s="234">
        <f t="shared" si="3"/>
        <v>0</v>
      </c>
      <c r="J9" s="234">
        <f t="shared" si="4"/>
        <v>0</v>
      </c>
      <c r="K9" s="233">
        <f t="shared" si="5"/>
        <v>1</v>
      </c>
      <c r="L9" s="233">
        <f>SUMPRODUCT(('Group Stages'!E6:E149&lt;&gt;"")*('Group Stages'!F6:F149&lt;&gt;"")*('Group Stages'!G6:G149='Dummy Table'!B9)*('Group Stages'!E6:E149&lt;'Group Stages'!F6:F149))</f>
        <v>0</v>
      </c>
      <c r="M9" s="233">
        <f>SUMPRODUCT(('Group Stages'!E6:E149&lt;&gt;"")*('Group Stages'!F6:F149&lt;&gt;"")*('Group Stages'!G6:G149='Dummy Table'!B9)*('Group Stages'!E6:E149='Group Stages'!F6:F149))</f>
        <v>0</v>
      </c>
      <c r="N9" s="233">
        <f>SUMPRODUCT(('Group Stages'!E6:E149&lt;&gt;"")*('Group Stages'!F6:F149&lt;&gt;"")*('Group Stages'!G6:G149='Dummy Table'!B9)*('Group Stages'!E6:E149&gt;'Group Stages'!F6:F149))</f>
        <v>1</v>
      </c>
      <c r="O9" s="233">
        <f>IF(AM9="",VALUE(SUMIF('Group Stages'!G6:G149,'Dummy Table'!B9,'Group Stages'!F6:F149)),0)</f>
        <v>1</v>
      </c>
      <c r="P9" s="233">
        <f>SUMIF('Group Stages'!G6:G149,'Dummy Table'!B9,'Group Stages'!E6:E149)</f>
        <v>2</v>
      </c>
      <c r="Q9" s="233">
        <f t="shared" si="6"/>
        <v>-1</v>
      </c>
      <c r="R9" s="233">
        <f t="shared" si="7"/>
        <v>0</v>
      </c>
      <c r="S9" s="233">
        <f t="shared" si="8"/>
        <v>1</v>
      </c>
      <c r="T9" s="233">
        <f t="shared" si="9"/>
        <v>0</v>
      </c>
      <c r="U9" s="233">
        <f t="shared" si="10"/>
        <v>0</v>
      </c>
      <c r="V9" s="233">
        <f t="shared" si="11"/>
        <v>1</v>
      </c>
      <c r="W9" s="233">
        <f t="shared" si="12"/>
        <v>1</v>
      </c>
      <c r="X9" s="233">
        <f t="shared" si="13"/>
        <v>2</v>
      </c>
      <c r="Y9" s="233">
        <f t="shared" si="14"/>
        <v>-1</v>
      </c>
      <c r="Z9" s="233">
        <f t="shared" si="15"/>
        <v>0</v>
      </c>
      <c r="AA9" s="235">
        <f>Teams!F10</f>
        <v>67001</v>
      </c>
      <c r="AB9" s="235">
        <f>Teams!G10</f>
        <v>0</v>
      </c>
      <c r="AC9" s="235">
        <f>RANK(Z9,Z4:Z39)</f>
        <v>22</v>
      </c>
      <c r="AD9" s="235">
        <f>SUMPRODUCT((AC4:AC39=AC9)*(Y4:Y39&gt;Y9))</f>
        <v>0</v>
      </c>
      <c r="AE9" s="235">
        <f>SUMPRODUCT((AC4:AC39=AC9)*(Y4:Y39=Y9)*(W4:W39&gt;W9))</f>
        <v>0</v>
      </c>
      <c r="AF9" s="235">
        <f>SUMPRODUCT((AC4:AC39=AC9)*(Y4:Y39=Y9)*(W4:W39=W9)*(O4:O39&gt;O9))</f>
        <v>0</v>
      </c>
      <c r="AG9" s="235">
        <f>SUMPRODUCT((AC4:AC39=AC9)*(Y4:Y39=Y9)*(W4:W39=W9)*(O4:O39=O9)*(T4:T39&gt;T9))</f>
        <v>0</v>
      </c>
      <c r="AH9" s="235">
        <f>SUMPRODUCT((AC4:AC39=AC9)*(Y4:Y39=Y9)*(W4:W39=W9)*(O4:O39=O9)*(T4:T39=T9)*(L4:L39&gt;L9))</f>
        <v>0</v>
      </c>
      <c r="AI9" s="236">
        <v>45301</v>
      </c>
      <c r="AJ9" s="233">
        <f>SUMIFS(Z4:Z39,B4:B39,Teams!I10)+SUMIFS(Z4:Z39,B4:B39,Teams!J10)+SUMIFS(Z4:Z39,B4:B39,Teams!K10)+SUMIFS(Z4:Z39,B4:B39,Teams!L10)+SUMIFS(Z4:Z39,B4:B39,Teams!M10)+SUMIFS(Z4:Z39,B4:B39,Teams!N10)+SUMIFS(Z4:Z39,B4:B39,Teams!O10)+SUMIFS(Z4:Z39,B4:B39,Teams!P10)</f>
        <v>16</v>
      </c>
      <c r="AK9" s="233">
        <f>SUMIFS(Y4:Y39,B4:B39,Teams!I10)+SUMIFS(Y4:Y39,B4:B39,Teams!J10)+SUMIFS(Y4:Y39,B4:B39,Teams!K10)+SUMIFS(Y4:Y39,B4:B39,Teams!L10)+SUMIFS(Y4:Y39,B4:B39,Teams!M10)+SUMIFS(Y4:Y39,B4:B39,Teams!N10)+SUMIFS(Y4:Y39,B4:B39,Teams!O10)+SUMIFS(Y4:Y39,B4:B39,Teams!P10)</f>
        <v>9</v>
      </c>
      <c r="AL9" s="233">
        <f>SUMIFS(W4:W39,B4:B39,Teams!I10)+SUMIFS(W4:W39,B4:B39,Teams!J10)+SUMIFS(W4:W39,B4:B39,Teams!K10)+SUMIFS(W4:W39,B4:B39,Teams!L10)+SUMIFS(W4:W39,B4:B39,Teams!M10)+SUMIFS(W4:W39,B4:B39,Teams!N10)+SUMIFS(W4:W39,B4:B39,Teams!O10)+SUMIFS(W4:W39,B4:B39,Teams!P10)</f>
        <v>19</v>
      </c>
      <c r="AM9" s="228" t="str">
        <f t="shared" si="16"/>
        <v/>
      </c>
      <c r="AN9" s="235">
        <f>SUMPRODUCT((AC4:AC39=AC9)*(Y4:Y39=Y9)*(W4:W39=W9)*(O4:O39=O9)*(T4:T39=T9)*(L4:L39=L9)*(AJ4:AJ39&gt;AJ9))</f>
        <v>1</v>
      </c>
      <c r="AO9" s="235">
        <f>SUMPRODUCT((AC4:AC39=AC9)*(Y4:Y39=Y9)*(W4:W39=W9)*(O4:O39=O9)*(T4:T39=T9)*(L4:L39=L9)*(AJ4:AJ39=AJ9)*(AK4:AK39&gt;AK9))</f>
        <v>0</v>
      </c>
      <c r="AP9" s="235">
        <f>SUMPRODUCT((AC4:AC39=AC9)*(Y4:Y39=Y9)*(W4:W39=W9)*(O4:O39=O9)*(T4:T39=T9)*(L4:L39=L9)*(AJ4:AJ39=AJ9)*(AK4:AK39=AK9)*(AL4:AL39&gt;AL9))</f>
        <v>0</v>
      </c>
      <c r="AQ9" s="228"/>
      <c r="AR9" s="235">
        <f>SUMPRODUCT((AC4:AC39=AC9)*(Y4:Y39=Y9)*(W4:W39=W9)*(O4:O39=O9)*(T4:T39=T9)*(L4:L39=L9)*(AJ4:AJ39=AJ9)*(AK4:AK39=AK9)*(AL4:AL39=AL9)*(AB4:AB39&gt;AB9))</f>
        <v>0</v>
      </c>
      <c r="AS9" s="235">
        <f>SUMPRODUCT((AC4:AC39=AC9)*(Y4:Y39=Y9)*(W4:W39=W9)*(O4:O39=O9)*(T4:T39=T9)*(L4:L39=L9)*(AJ4:AJ39=AJ9)*(AK4:AK39=AK9)*(AL4:AL39=AL9)*(AB4:AB39=AB9)*(AA4:AA39&gt;AA9))</f>
        <v>0</v>
      </c>
      <c r="AT9" s="189"/>
    </row>
    <row r="10" spans="1:46" x14ac:dyDescent="0.25">
      <c r="A10" s="231">
        <f t="shared" si="1"/>
        <v>3</v>
      </c>
      <c r="B10" s="232" t="str">
        <f>Teams!C11</f>
        <v>Bayer Leverkusen</v>
      </c>
      <c r="C10" s="233">
        <f t="shared" si="2"/>
        <v>0</v>
      </c>
      <c r="D10" s="234">
        <f>SUMPRODUCT(('Group Stages'!E6:E149&lt;&gt;"")*('Group Stages'!F6:F149&lt;&gt;"")*('Group Stages'!D6:D149='Dummy Table'!B10)*('Group Stages'!E6:E149&gt;'Group Stages'!F6:F149))</f>
        <v>0</v>
      </c>
      <c r="E10" s="234">
        <f>SUMPRODUCT(('Group Stages'!E6:E149&lt;&gt;"")*('Group Stages'!F6:F149&lt;&gt;"")*('Group Stages'!D6:D149='Dummy Table'!B10)*('Group Stages'!E6:E149='Group Stages'!F6:F149))</f>
        <v>0</v>
      </c>
      <c r="F10" s="234">
        <f>SUMPRODUCT(('Group Stages'!E6:E149&lt;&gt;"")*('Group Stages'!F6:F149&lt;&gt;"")*('Group Stages'!D6:D149='Dummy Table'!B10)*('Group Stages'!E6:E149&lt;'Group Stages'!F6:F149))</f>
        <v>0</v>
      </c>
      <c r="G10" s="234">
        <f>SUMIF('Group Stages'!D6:D149,'Dummy Table'!B10,'Group Stages'!E6:E149)</f>
        <v>0</v>
      </c>
      <c r="H10" s="234">
        <f>SUMIF('Group Stages'!D6:D149,'Dummy Table'!B10,'Group Stages'!F6:F149)</f>
        <v>0</v>
      </c>
      <c r="I10" s="234">
        <f t="shared" si="3"/>
        <v>0</v>
      </c>
      <c r="J10" s="234">
        <f t="shared" si="4"/>
        <v>0</v>
      </c>
      <c r="K10" s="233">
        <f t="shared" si="5"/>
        <v>1</v>
      </c>
      <c r="L10" s="233">
        <f>SUMPRODUCT(('Group Stages'!E6:E149&lt;&gt;"")*('Group Stages'!F6:F149&lt;&gt;"")*('Group Stages'!G6:G149='Dummy Table'!B10)*('Group Stages'!E6:E149&lt;'Group Stages'!F6:F149))</f>
        <v>1</v>
      </c>
      <c r="M10" s="233">
        <f>SUMPRODUCT(('Group Stages'!E6:E149&lt;&gt;"")*('Group Stages'!F6:F149&lt;&gt;"")*('Group Stages'!G6:G149='Dummy Table'!B10)*('Group Stages'!E6:E149='Group Stages'!F6:F149))</f>
        <v>0</v>
      </c>
      <c r="N10" s="233">
        <f>SUMPRODUCT(('Group Stages'!E6:E149&lt;&gt;"")*('Group Stages'!F6:F149&lt;&gt;"")*('Group Stages'!G6:G149='Dummy Table'!B10)*('Group Stages'!E6:E149&gt;'Group Stages'!F6:F149))</f>
        <v>0</v>
      </c>
      <c r="O10" s="233">
        <f>IF(AM10="",VALUE(SUMIF('Group Stages'!G6:G149,'Dummy Table'!B10,'Group Stages'!F6:F149)),0)</f>
        <v>4</v>
      </c>
      <c r="P10" s="233">
        <f>SUMIF('Group Stages'!G6:G149,'Dummy Table'!B10,'Group Stages'!E6:E149)</f>
        <v>0</v>
      </c>
      <c r="Q10" s="233">
        <f t="shared" si="6"/>
        <v>4</v>
      </c>
      <c r="R10" s="233">
        <f t="shared" si="7"/>
        <v>3</v>
      </c>
      <c r="S10" s="233">
        <f t="shared" si="8"/>
        <v>1</v>
      </c>
      <c r="T10" s="233">
        <f t="shared" si="9"/>
        <v>1</v>
      </c>
      <c r="U10" s="233">
        <f t="shared" si="10"/>
        <v>0</v>
      </c>
      <c r="V10" s="233">
        <f t="shared" si="11"/>
        <v>0</v>
      </c>
      <c r="W10" s="233">
        <f t="shared" si="12"/>
        <v>4</v>
      </c>
      <c r="X10" s="233">
        <f t="shared" si="13"/>
        <v>0</v>
      </c>
      <c r="Y10" s="233">
        <f t="shared" si="14"/>
        <v>4</v>
      </c>
      <c r="Z10" s="233">
        <f t="shared" si="15"/>
        <v>3</v>
      </c>
      <c r="AA10" s="235">
        <f>Teams!F11</f>
        <v>72000</v>
      </c>
      <c r="AB10" s="235">
        <f>Teams!G11</f>
        <v>0</v>
      </c>
      <c r="AC10" s="235">
        <f>RANK(Z10,Z4:Z39)</f>
        <v>1</v>
      </c>
      <c r="AD10" s="235">
        <f>SUMPRODUCT((AC4:AC39=AC10)*(Y4:Y39&gt;Y10))</f>
        <v>1</v>
      </c>
      <c r="AE10" s="235">
        <f>SUMPRODUCT((AC4:AC39=AC10)*(Y4:Y39=Y10)*(W4:W39&gt;W10))</f>
        <v>1</v>
      </c>
      <c r="AF10" s="235">
        <f>SUMPRODUCT((AC4:AC39=AC10)*(Y4:Y39=Y10)*(W4:W39=W10)*(O4:O39&gt;O10))</f>
        <v>0</v>
      </c>
      <c r="AG10" s="235">
        <f>SUMPRODUCT((AC4:AC39=AC10)*(Y4:Y39=Y10)*(W4:W39=W10)*(O4:O39=O10)*(T4:T39&gt;T10))</f>
        <v>0</v>
      </c>
      <c r="AH10" s="235">
        <f>SUMPRODUCT((AC4:AC39=AC10)*(Y4:Y39=Y10)*(W4:W39=W10)*(O4:O39=O10)*(T4:T39=T10)*(L4:L39&gt;L10))</f>
        <v>0</v>
      </c>
      <c r="AI10" s="236">
        <v>45302</v>
      </c>
      <c r="AJ10" s="233">
        <f>SUMIFS(Z4:Z39,B4:B39,Teams!I11)+SUMIFS(Z4:Z39,B4:B39,Teams!J11)+SUMIFS(Z4:Z39,B4:B39,Teams!K11)+SUMIFS(Z4:Z39,B4:B39,Teams!L11)+SUMIFS(Z4:Z39,B4:B39,Teams!M11)+SUMIFS(Z4:Z39,B4:B39,Teams!N11)+SUMIFS(Z4:Z39,B4:B39,Teams!O11)+SUMIFS(Z4:Z39,B4:B39,Teams!P11)</f>
        <v>13</v>
      </c>
      <c r="AK10" s="233">
        <f>SUMIFS(Y4:Y39,B4:B39,Teams!I11)+SUMIFS(Y4:Y39,B4:B39,Teams!J11)+SUMIFS(Y4:Y39,B4:B39,Teams!K11)+SUMIFS(Y4:Y39,B4:B39,Teams!L11)+SUMIFS(Y4:Y39,B4:B39,Teams!M11)+SUMIFS(Y4:Y39,B4:B39,Teams!N11)+SUMIFS(Y4:Y39,B4:B39,Teams!O11)+SUMIFS(Y4:Y39,B4:B39,Teams!P11)</f>
        <v>-2</v>
      </c>
      <c r="AL10" s="233">
        <f>SUMIFS(W4:W39,B4:B39,Teams!I11)+SUMIFS(W4:W39,B4:B39,Teams!J11)+SUMIFS(W4:W39,B4:B39,Teams!K11)+SUMIFS(W4:W39,B4:B39,Teams!L11)+SUMIFS(W4:W39,B4:B39,Teams!M11)+SUMIFS(W4:W39,B4:B39,Teams!N11)+SUMIFS(W4:W39,B4:B39,Teams!O11)+SUMIFS(W4:W39,B4:B39,Teams!P11)</f>
        <v>11</v>
      </c>
      <c r="AM10" s="228" t="str">
        <f t="shared" si="16"/>
        <v/>
      </c>
      <c r="AN10" s="235">
        <f>SUMPRODUCT((AC4:AC39=AC10)*(Y4:Y39=Y10)*(W4:W39=W10)*(O4:O39=O10)*(T4:T39=T10)*(L4:L39=L10)*(AJ4:AJ39&gt;AJ10))</f>
        <v>0</v>
      </c>
      <c r="AO10" s="235">
        <f>SUMPRODUCT((AC4:AC39=AC10)*(Y4:Y39=Y10)*(W4:W39=W10)*(O4:O39=O10)*(T4:T39=T10)*(L4:L39=L10)*(AJ4:AJ39=AJ10)*(AK4:AK39&gt;AK10))</f>
        <v>0</v>
      </c>
      <c r="AP10" s="235">
        <f>SUMPRODUCT((AC4:AC39=AC10)*(Y4:Y39=Y10)*(W4:W39=W10)*(O4:O39=O10)*(T4:T39=T10)*(L4:L39=L10)*(AJ4:AJ39=AJ10)*(AK4:AK39=AK10)*(AL4:AL39&gt;AL10))</f>
        <v>0</v>
      </c>
      <c r="AQ10" s="228"/>
      <c r="AR10" s="235">
        <f>SUMPRODUCT((AC4:AC39=AC10)*(Y4:Y39=Y10)*(W4:W39=W10)*(O4:O39=O10)*(T4:T39=T10)*(L4:L39=L10)*(AJ4:AJ39=AJ10)*(AK4:AK39=AK10)*(AL4:AL39=AL10)*(AB4:AB39&gt;AB10))</f>
        <v>0</v>
      </c>
      <c r="AS10" s="235">
        <f>SUMPRODUCT((AC4:AC39=AC10)*(Y4:Y39=Y10)*(W4:W39=W10)*(O4:O39=O10)*(T4:T39=T10)*(L4:L39=L10)*(AJ4:AJ39=AJ10)*(AK4:AK39=AK10)*(AL4:AL39=AL10)*(AB4:AB39=AB10)*(AA4:AA39&gt;AA10))</f>
        <v>0</v>
      </c>
      <c r="AT10" s="189"/>
    </row>
    <row r="11" spans="1:46" x14ac:dyDescent="0.25">
      <c r="A11" s="231">
        <f t="shared" si="1"/>
        <v>1</v>
      </c>
      <c r="B11" s="232" t="str">
        <f>Teams!C12</f>
        <v>Bayern München</v>
      </c>
      <c r="C11" s="233">
        <f t="shared" si="2"/>
        <v>1</v>
      </c>
      <c r="D11" s="234">
        <f>SUMPRODUCT(('Group Stages'!E6:E149&lt;&gt;"")*('Group Stages'!F6:F149&lt;&gt;"")*('Group Stages'!D6:D149='Dummy Table'!B11)*('Group Stages'!E6:E149&gt;'Group Stages'!F6:F149))</f>
        <v>1</v>
      </c>
      <c r="E11" s="234">
        <f>SUMPRODUCT(('Group Stages'!E6:E149&lt;&gt;"")*('Group Stages'!F6:F149&lt;&gt;"")*('Group Stages'!D6:D149='Dummy Table'!B11)*('Group Stages'!E6:E149='Group Stages'!F6:F149))</f>
        <v>0</v>
      </c>
      <c r="F11" s="234">
        <f>SUMPRODUCT(('Group Stages'!E6:E149&lt;&gt;"")*('Group Stages'!F6:F149&lt;&gt;"")*('Group Stages'!D6:D149='Dummy Table'!B11)*('Group Stages'!E6:E149&lt;'Group Stages'!F6:F149))</f>
        <v>0</v>
      </c>
      <c r="G11" s="234">
        <f>SUMIF('Group Stages'!D6:D149,'Dummy Table'!B11,'Group Stages'!E6:E149)</f>
        <v>9</v>
      </c>
      <c r="H11" s="234">
        <f>SUMIF('Group Stages'!D6:D149,'Dummy Table'!B11,'Group Stages'!F6:F149)</f>
        <v>2</v>
      </c>
      <c r="I11" s="234">
        <f t="shared" si="3"/>
        <v>7</v>
      </c>
      <c r="J11" s="234">
        <f t="shared" si="4"/>
        <v>3</v>
      </c>
      <c r="K11" s="233">
        <f t="shared" si="5"/>
        <v>0</v>
      </c>
      <c r="L11" s="233">
        <f>SUMPRODUCT(('Group Stages'!E6:E149&lt;&gt;"")*('Group Stages'!F6:F149&lt;&gt;"")*('Group Stages'!G6:G149='Dummy Table'!B11)*('Group Stages'!E6:E149&lt;'Group Stages'!F6:F149))</f>
        <v>0</v>
      </c>
      <c r="M11" s="233">
        <f>SUMPRODUCT(('Group Stages'!E6:E149&lt;&gt;"")*('Group Stages'!F6:F149&lt;&gt;"")*('Group Stages'!G6:G149='Dummy Table'!B11)*('Group Stages'!E6:E149='Group Stages'!F6:F149))</f>
        <v>0</v>
      </c>
      <c r="N11" s="233">
        <f>SUMPRODUCT(('Group Stages'!E6:E149&lt;&gt;"")*('Group Stages'!F6:F149&lt;&gt;"")*('Group Stages'!G6:G149='Dummy Table'!B11)*('Group Stages'!E6:E149&gt;'Group Stages'!F6:F149))</f>
        <v>0</v>
      </c>
      <c r="O11" s="233">
        <f>IF(AM11="",VALUE(SUMIF('Group Stages'!G6:G149,'Dummy Table'!B11,'Group Stages'!F6:F149)),0)</f>
        <v>0</v>
      </c>
      <c r="P11" s="233">
        <f>SUMIF('Group Stages'!G6:G149,'Dummy Table'!B11,'Group Stages'!E6:E149)</f>
        <v>0</v>
      </c>
      <c r="Q11" s="233">
        <f t="shared" si="6"/>
        <v>0</v>
      </c>
      <c r="R11" s="233">
        <f t="shared" si="7"/>
        <v>0</v>
      </c>
      <c r="S11" s="233">
        <f t="shared" si="8"/>
        <v>1</v>
      </c>
      <c r="T11" s="233">
        <f t="shared" si="9"/>
        <v>1</v>
      </c>
      <c r="U11" s="233">
        <f t="shared" si="10"/>
        <v>0</v>
      </c>
      <c r="V11" s="233">
        <f t="shared" si="11"/>
        <v>0</v>
      </c>
      <c r="W11" s="233">
        <f t="shared" si="12"/>
        <v>9</v>
      </c>
      <c r="X11" s="233">
        <f t="shared" si="13"/>
        <v>2</v>
      </c>
      <c r="Y11" s="233">
        <f t="shared" si="14"/>
        <v>7</v>
      </c>
      <c r="Z11" s="233">
        <f t="shared" si="15"/>
        <v>3</v>
      </c>
      <c r="AA11" s="235">
        <f>Teams!F12</f>
        <v>108000</v>
      </c>
      <c r="AB11" s="235">
        <f>Teams!G12</f>
        <v>0</v>
      </c>
      <c r="AC11" s="235">
        <f>RANK(Z11,Z4:Z39)</f>
        <v>1</v>
      </c>
      <c r="AD11" s="235">
        <f>SUMPRODUCT((AC4:AC39=AC11)*(Y4:Y39&gt;Y11))</f>
        <v>0</v>
      </c>
      <c r="AE11" s="235">
        <f>SUMPRODUCT((AC4:AC39=AC11)*(Y4:Y39=Y11)*(W4:W39&gt;W11))</f>
        <v>0</v>
      </c>
      <c r="AF11" s="235">
        <f>SUMPRODUCT((AC4:AC39=AC11)*(Y4:Y39=Y11)*(W4:W39=W11)*(O4:O39&gt;O11))</f>
        <v>0</v>
      </c>
      <c r="AG11" s="235">
        <f>SUMPRODUCT((AC4:AC39=AC11)*(Y4:Y39=Y11)*(W4:W39=W11)*(O4:O39=O11)*(T4:T39&gt;T11))</f>
        <v>0</v>
      </c>
      <c r="AH11" s="235">
        <f>SUMPRODUCT((AC4:AC39=AC11)*(Y4:Y39=Y11)*(W4:W39=W11)*(O4:O39=O11)*(T4:T39=T11)*(L4:L39&gt;L11))</f>
        <v>0</v>
      </c>
      <c r="AI11" s="236">
        <v>45303</v>
      </c>
      <c r="AJ11" s="233">
        <f>SUMIFS(Z4:Z39,B4:B39,Teams!I12)+SUMIFS(Z4:Z39,B4:B39,Teams!J12)+SUMIFS(Z4:Z39,B4:B39,Teams!K12)+SUMIFS(Z4:Z39,B4:B39,Teams!L12)+SUMIFS(Z4:Z39,B4:B39,Teams!M12)+SUMIFS(Z4:Z39,B4:B39,Teams!N12)+SUMIFS(Z4:Z39,B4:B39,Teams!O12)+SUMIFS(Z4:Z39,B4:B39,Teams!P12)</f>
        <v>10</v>
      </c>
      <c r="AK11" s="233">
        <f>SUMIFS(Y4:Y39,B4:B39,Teams!I12)+SUMIFS(Y4:Y39,B4:B39,Teams!J12)+SUMIFS(Y4:Y39,B4:B39,Teams!K12)+SUMIFS(Y4:Y39,B4:B39,Teams!L12)+SUMIFS(Y4:Y39,B4:B39,Teams!M12)+SUMIFS(Y4:Y39,B4:B39,Teams!N12)+SUMIFS(Y4:Y39,B4:B39,Teams!O12)+SUMIFS(Y4:Y39,B4:B39,Teams!P12)</f>
        <v>-11</v>
      </c>
      <c r="AL11" s="233">
        <f>SUMIFS(W4:W39,B4:B39,Teams!I12)+SUMIFS(W4:W39,B4:B39,Teams!J12)+SUMIFS(W4:W39,B4:B39,Teams!K12)+SUMIFS(W4:W39,B4:B39,Teams!L12)+SUMIFS(W4:W39,B4:B39,Teams!M12)+SUMIFS(W4:W39,B4:B39,Teams!N12)+SUMIFS(W4:W39,B4:B39,Teams!O12)+SUMIFS(W4:W39,B4:B39,Teams!P12)</f>
        <v>10</v>
      </c>
      <c r="AM11" s="228" t="str">
        <f t="shared" si="16"/>
        <v/>
      </c>
      <c r="AN11" s="235">
        <f>SUMPRODUCT((AC4:AC39=AC11)*(Y4:Y39=Y11)*(W4:W39=W11)*(O4:O39=O11)*(T4:T39=T11)*(L4:L39=L11)*(AJ4:AJ39&gt;AJ11))</f>
        <v>0</v>
      </c>
      <c r="AO11" s="235">
        <f>SUMPRODUCT((AC4:AC39=AC11)*(Y4:Y39=Y11)*(W4:W39=W11)*(O4:O39=O11)*(T4:T39=T11)*(L4:L39=L11)*(AJ4:AJ39=AJ11)*(AK4:AK39&gt;AK11))</f>
        <v>0</v>
      </c>
      <c r="AP11" s="235">
        <f>SUMPRODUCT((AC4:AC39=AC11)*(Y4:Y39=Y11)*(W4:W39=W11)*(O4:O39=O11)*(T4:T39=T11)*(L4:L39=L11)*(AJ4:AJ39=AJ11)*(AK4:AK39=AK11)*(AL4:AL39&gt;AL11))</f>
        <v>0</v>
      </c>
      <c r="AQ11" s="228"/>
      <c r="AR11" s="235">
        <f>SUMPRODUCT((AC4:AC39=AC11)*(Y4:Y39=Y11)*(W4:W39=W11)*(O4:O39=O11)*(T4:T39=T11)*(L4:L39=L11)*(AJ4:AJ39=AJ11)*(AK4:AK39=AK11)*(AL4:AL39=AL11)*(AB4:AB39&gt;AB11))</f>
        <v>0</v>
      </c>
      <c r="AS11" s="235">
        <f>SUMPRODUCT((AC4:AC39=AC11)*(Y4:Y39=Y11)*(W4:W39=W11)*(O4:O39=O11)*(T4:T39=T11)*(L4:L39=L11)*(AJ4:AJ39=AJ11)*(AK4:AK39=AK11)*(AL4:AL39=AL11)*(AB4:AB39=AB11)*(AA4:AA39&gt;AA11))</f>
        <v>0</v>
      </c>
      <c r="AT11" s="189"/>
    </row>
    <row r="12" spans="1:46" x14ac:dyDescent="0.25">
      <c r="A12" s="231">
        <f t="shared" si="1"/>
        <v>11</v>
      </c>
      <c r="B12" s="232" t="str">
        <f>Teams!C13</f>
        <v>Benfica</v>
      </c>
      <c r="C12" s="233">
        <f t="shared" si="2"/>
        <v>0</v>
      </c>
      <c r="D12" s="234">
        <f>SUMPRODUCT(('Group Stages'!E6:E149&lt;&gt;"")*('Group Stages'!F6:F149&lt;&gt;"")*('Group Stages'!D6:D149='Dummy Table'!B12)*('Group Stages'!E6:E149&gt;'Group Stages'!F6:F149))</f>
        <v>0</v>
      </c>
      <c r="E12" s="234">
        <f>SUMPRODUCT(('Group Stages'!E6:E149&lt;&gt;"")*('Group Stages'!F6:F149&lt;&gt;"")*('Group Stages'!D6:D149='Dummy Table'!B12)*('Group Stages'!E6:E149='Group Stages'!F6:F149))</f>
        <v>0</v>
      </c>
      <c r="F12" s="234">
        <f>SUMPRODUCT(('Group Stages'!E6:E149&lt;&gt;"")*('Group Stages'!F6:F149&lt;&gt;"")*('Group Stages'!D6:D149='Dummy Table'!B12)*('Group Stages'!E6:E149&lt;'Group Stages'!F6:F149))</f>
        <v>0</v>
      </c>
      <c r="G12" s="234">
        <f>SUMIF('Group Stages'!D6:D149,'Dummy Table'!B12,'Group Stages'!E6:E149)</f>
        <v>0</v>
      </c>
      <c r="H12" s="234">
        <f>SUMIF('Group Stages'!D6:D149,'Dummy Table'!B12,'Group Stages'!F6:F149)</f>
        <v>0</v>
      </c>
      <c r="I12" s="234">
        <f t="shared" si="3"/>
        <v>0</v>
      </c>
      <c r="J12" s="234">
        <f t="shared" si="4"/>
        <v>0</v>
      </c>
      <c r="K12" s="233">
        <f t="shared" si="5"/>
        <v>1</v>
      </c>
      <c r="L12" s="233">
        <f>SUMPRODUCT(('Group Stages'!E6:E149&lt;&gt;"")*('Group Stages'!F6:F149&lt;&gt;"")*('Group Stages'!G6:G149='Dummy Table'!B12)*('Group Stages'!E6:E149&lt;'Group Stages'!F6:F149))</f>
        <v>1</v>
      </c>
      <c r="M12" s="233">
        <f>SUMPRODUCT(('Group Stages'!E6:E149&lt;&gt;"")*('Group Stages'!F6:F149&lt;&gt;"")*('Group Stages'!G6:G149='Dummy Table'!B12)*('Group Stages'!E6:E149='Group Stages'!F6:F149))</f>
        <v>0</v>
      </c>
      <c r="N12" s="233">
        <f>SUMPRODUCT(('Group Stages'!E6:E149&lt;&gt;"")*('Group Stages'!F6:F149&lt;&gt;"")*('Group Stages'!G6:G149='Dummy Table'!B12)*('Group Stages'!E6:E149&gt;'Group Stages'!F6:F149))</f>
        <v>0</v>
      </c>
      <c r="O12" s="233">
        <f>IF(AM12="",VALUE(SUMIF('Group Stages'!G6:G149,'Dummy Table'!B12,'Group Stages'!F6:F149)),0)</f>
        <v>2</v>
      </c>
      <c r="P12" s="233">
        <f>SUMIF('Group Stages'!G6:G149,'Dummy Table'!B12,'Group Stages'!E6:E149)</f>
        <v>1</v>
      </c>
      <c r="Q12" s="233">
        <f t="shared" si="6"/>
        <v>1</v>
      </c>
      <c r="R12" s="233">
        <f t="shared" si="7"/>
        <v>3</v>
      </c>
      <c r="S12" s="233">
        <f t="shared" si="8"/>
        <v>1</v>
      </c>
      <c r="T12" s="233">
        <f t="shared" si="9"/>
        <v>1</v>
      </c>
      <c r="U12" s="233">
        <f t="shared" si="10"/>
        <v>0</v>
      </c>
      <c r="V12" s="233">
        <f t="shared" si="11"/>
        <v>0</v>
      </c>
      <c r="W12" s="233">
        <f t="shared" si="12"/>
        <v>2</v>
      </c>
      <c r="X12" s="233">
        <f t="shared" si="13"/>
        <v>1</v>
      </c>
      <c r="Y12" s="233">
        <f t="shared" si="14"/>
        <v>1</v>
      </c>
      <c r="Z12" s="233">
        <f t="shared" si="15"/>
        <v>3</v>
      </c>
      <c r="AA12" s="235">
        <f>Teams!F13</f>
        <v>69000</v>
      </c>
      <c r="AB12" s="235">
        <f>Teams!G13</f>
        <v>0</v>
      </c>
      <c r="AC12" s="235">
        <f>RANK(Z12,Z4:Z39)</f>
        <v>1</v>
      </c>
      <c r="AD12" s="235">
        <f>SUMPRODUCT((AC4:AC39=AC12)*(Y4:Y39&gt;Y12))</f>
        <v>10</v>
      </c>
      <c r="AE12" s="235">
        <f>SUMPRODUCT((AC4:AC39=AC12)*(Y4:Y39=Y12)*(W4:W39&gt;W12))</f>
        <v>0</v>
      </c>
      <c r="AF12" s="235">
        <f>SUMPRODUCT((AC4:AC39=AC12)*(Y4:Y39=Y12)*(W4:W39=W12)*(O4:O39&gt;O12))</f>
        <v>0</v>
      </c>
      <c r="AG12" s="235">
        <f>SUMPRODUCT((AC4:AC39=AC12)*(Y4:Y39=Y12)*(W4:W39=W12)*(O4:O39=O12)*(T4:T39&gt;T12))</f>
        <v>0</v>
      </c>
      <c r="AH12" s="235">
        <f>SUMPRODUCT((AC4:AC39=AC12)*(Y4:Y39=Y12)*(W4:W39=W12)*(O4:O39=O12)*(T4:T39=T12)*(L4:L39&gt;L12))</f>
        <v>0</v>
      </c>
      <c r="AI12" s="236">
        <v>45304</v>
      </c>
      <c r="AJ12" s="233">
        <f>SUMIFS(Z4:Z39,B4:B39,Teams!I13)+SUMIFS(Z4:Z39,B4:B39,Teams!J13)+SUMIFS(Z4:Z39,B4:B39,Teams!K13)+SUMIFS(Z4:Z39,B4:B39,Teams!L13)+SUMIFS(Z4:Z39,B4:B39,Teams!M13)+SUMIFS(Z4:Z39,B4:B39,Teams!N13)+SUMIFS(Z4:Z39,B4:B39,Teams!O13)+SUMIFS(Z4:Z39,B4:B39,Teams!P13)</f>
        <v>13</v>
      </c>
      <c r="AK12" s="233">
        <f>SUMIFS(Y4:Y39,B4:B39,Teams!I13)+SUMIFS(Y4:Y39,B4:B39,Teams!J13)+SUMIFS(Y4:Y39,B4:B39,Teams!K13)+SUMIFS(Y4:Y39,B4:B39,Teams!L13)+SUMIFS(Y4:Y39,B4:B39,Teams!M13)+SUMIFS(Y4:Y39,B4:B39,Teams!N13)+SUMIFS(Y4:Y39,B4:B39,Teams!O13)+SUMIFS(Y4:Y39,B4:B39,Teams!P13)</f>
        <v>5</v>
      </c>
      <c r="AL12" s="233">
        <f>SUMIFS(W4:W39,B4:B39,Teams!I13)+SUMIFS(W4:W39,B4:B39,Teams!J13)+SUMIFS(W4:W39,B4:B39,Teams!K13)+SUMIFS(W4:W39,B4:B39,Teams!L13)+SUMIFS(W4:W39,B4:B39,Teams!M13)+SUMIFS(W4:W39,B4:B39,Teams!N13)+SUMIFS(W4:W39,B4:B39,Teams!O13)+SUMIFS(W4:W39,B4:B39,Teams!P13)</f>
        <v>18</v>
      </c>
      <c r="AM12" s="228" t="str">
        <f t="shared" si="16"/>
        <v/>
      </c>
      <c r="AN12" s="235">
        <f>SUMPRODUCT((AC4:AC39=AC12)*(Y4:Y39=Y12)*(W4:W39=W12)*(O4:O39=O12)*(T4:T39=T12)*(L4:L39=L12)*(AJ4:AJ39&gt;AJ12))</f>
        <v>0</v>
      </c>
      <c r="AO12" s="235">
        <f>SUMPRODUCT((AC4:AC39=AC12)*(Y4:Y39=Y12)*(W4:W39=W12)*(O4:O39=O12)*(T4:T39=T12)*(L4:L39=L12)*(AJ4:AJ39=AJ12)*(AK4:AK39&gt;AK12))</f>
        <v>0</v>
      </c>
      <c r="AP12" s="235">
        <f>SUMPRODUCT((AC4:AC39=AC12)*(Y4:Y39=Y12)*(W4:W39=W12)*(O4:O39=O12)*(T4:T39=T12)*(L4:L39=L12)*(AJ4:AJ39=AJ12)*(AK4:AK39=AK12)*(AL4:AL39&gt;AL12))</f>
        <v>0</v>
      </c>
      <c r="AQ12" s="228"/>
      <c r="AR12" s="235">
        <f>SUMPRODUCT((AC4:AC39=AC12)*(Y4:Y39=Y12)*(W4:W39=W12)*(O4:O39=O12)*(T4:T39=T12)*(L4:L39=L12)*(AJ4:AJ39=AJ12)*(AK4:AK39=AK12)*(AL4:AL39=AL12)*(AB4:AB39&gt;AB12))</f>
        <v>0</v>
      </c>
      <c r="AS12" s="235">
        <f>SUMPRODUCT((AC4:AC39=AC12)*(Y4:Y39=Y12)*(W4:W39=W12)*(O4:O39=O12)*(T4:T39=T12)*(L4:L39=L12)*(AJ4:AJ39=AJ12)*(AK4:AK39=AK12)*(AL4:AL39=AL12)*(AB4:AB39=AB12)*(AA4:AA39&gt;AA12))</f>
        <v>0</v>
      </c>
      <c r="AT12" s="189"/>
    </row>
    <row r="13" spans="1:46" x14ac:dyDescent="0.25">
      <c r="A13" s="231">
        <f t="shared" si="1"/>
        <v>16</v>
      </c>
      <c r="B13" s="232" t="str">
        <f>Teams!C14</f>
        <v>Bologna</v>
      </c>
      <c r="C13" s="233">
        <f t="shared" si="2"/>
        <v>1</v>
      </c>
      <c r="D13" s="234">
        <f>SUMPRODUCT(('Group Stages'!E6:E149&lt;&gt;"")*('Group Stages'!F6:F149&lt;&gt;"")*('Group Stages'!D6:D149='Dummy Table'!B13)*('Group Stages'!E6:E149&gt;'Group Stages'!F6:F149))</f>
        <v>0</v>
      </c>
      <c r="E13" s="234">
        <f>SUMPRODUCT(('Group Stages'!E6:E149&lt;&gt;"")*('Group Stages'!F6:F149&lt;&gt;"")*('Group Stages'!D6:D149='Dummy Table'!B13)*('Group Stages'!E6:E149='Group Stages'!F6:F149))</f>
        <v>1</v>
      </c>
      <c r="F13" s="234">
        <f>SUMPRODUCT(('Group Stages'!E6:E149&lt;&gt;"")*('Group Stages'!F6:F149&lt;&gt;"")*('Group Stages'!D6:D149='Dummy Table'!B13)*('Group Stages'!E6:E149&lt;'Group Stages'!F6:F149))</f>
        <v>0</v>
      </c>
      <c r="G13" s="234">
        <f>SUMIF('Group Stages'!D6:D149,'Dummy Table'!B13,'Group Stages'!E6:E149)</f>
        <v>0</v>
      </c>
      <c r="H13" s="234">
        <f>SUMIF('Group Stages'!D6:D149,'Dummy Table'!B13,'Group Stages'!F6:F149)</f>
        <v>0</v>
      </c>
      <c r="I13" s="234">
        <f t="shared" si="3"/>
        <v>0</v>
      </c>
      <c r="J13" s="234">
        <f t="shared" si="4"/>
        <v>1</v>
      </c>
      <c r="K13" s="233">
        <f t="shared" si="5"/>
        <v>0</v>
      </c>
      <c r="L13" s="233">
        <f>SUMPRODUCT(('Group Stages'!E6:E149&lt;&gt;"")*('Group Stages'!F6:F149&lt;&gt;"")*('Group Stages'!G6:G149='Dummy Table'!B13)*('Group Stages'!E6:E149&lt;'Group Stages'!F6:F149))</f>
        <v>0</v>
      </c>
      <c r="M13" s="233">
        <f>SUMPRODUCT(('Group Stages'!E6:E149&lt;&gt;"")*('Group Stages'!F6:F149&lt;&gt;"")*('Group Stages'!G6:G149='Dummy Table'!B13)*('Group Stages'!E6:E149='Group Stages'!F6:F149))</f>
        <v>0</v>
      </c>
      <c r="N13" s="233">
        <f>SUMPRODUCT(('Group Stages'!E6:E149&lt;&gt;"")*('Group Stages'!F6:F149&lt;&gt;"")*('Group Stages'!G6:G149='Dummy Table'!B13)*('Group Stages'!E6:E149&gt;'Group Stages'!F6:F149))</f>
        <v>0</v>
      </c>
      <c r="O13" s="233">
        <f>IF(AM13="",VALUE(SUMIF('Group Stages'!G6:G149,'Dummy Table'!B13,'Group Stages'!F6:F149)),0)</f>
        <v>0</v>
      </c>
      <c r="P13" s="233">
        <f>SUMIF('Group Stages'!G6:G149,'Dummy Table'!B13,'Group Stages'!E6:E149)</f>
        <v>0</v>
      </c>
      <c r="Q13" s="233">
        <f t="shared" si="6"/>
        <v>0</v>
      </c>
      <c r="R13" s="233">
        <f t="shared" si="7"/>
        <v>0</v>
      </c>
      <c r="S13" s="233">
        <f t="shared" si="8"/>
        <v>1</v>
      </c>
      <c r="T13" s="233">
        <f t="shared" si="9"/>
        <v>0</v>
      </c>
      <c r="U13" s="233">
        <f t="shared" si="10"/>
        <v>1</v>
      </c>
      <c r="V13" s="233">
        <f t="shared" si="11"/>
        <v>0</v>
      </c>
      <c r="W13" s="233">
        <f t="shared" si="12"/>
        <v>0</v>
      </c>
      <c r="X13" s="233">
        <f t="shared" si="13"/>
        <v>0</v>
      </c>
      <c r="Y13" s="233">
        <f t="shared" si="14"/>
        <v>0</v>
      </c>
      <c r="Z13" s="233">
        <f t="shared" si="15"/>
        <v>1</v>
      </c>
      <c r="AA13" s="235">
        <f>Teams!F14</f>
        <v>0</v>
      </c>
      <c r="AB13" s="235">
        <f>Teams!G14</f>
        <v>0</v>
      </c>
      <c r="AC13" s="235">
        <f>RANK(Z13,Z4:Z39)</f>
        <v>16</v>
      </c>
      <c r="AD13" s="235">
        <f>SUMPRODUCT((AC4:AC39=AC13)*(Y4:Y39&gt;Y13))</f>
        <v>0</v>
      </c>
      <c r="AE13" s="235">
        <f>SUMPRODUCT((AC4:AC39=AC13)*(Y4:Y39=Y13)*(W4:W39&gt;W13))</f>
        <v>0</v>
      </c>
      <c r="AF13" s="235">
        <f>SUMPRODUCT((AC4:AC39=AC13)*(Y4:Y39=Y13)*(W4:W39=W13)*(O4:O39&gt;O13))</f>
        <v>0</v>
      </c>
      <c r="AG13" s="235">
        <f>SUMPRODUCT((AC4:AC39=AC13)*(Y4:Y39=Y13)*(W4:W39=W13)*(O4:O39=O13)*(T4:T39&gt;T13))</f>
        <v>0</v>
      </c>
      <c r="AH13" s="235">
        <f>SUMPRODUCT((AC4:AC39=AC13)*(Y4:Y39=Y13)*(W4:W39=W13)*(O4:O39=O13)*(T4:T39=T13)*(L4:L39&gt;L13))</f>
        <v>0</v>
      </c>
      <c r="AI13" s="236"/>
      <c r="AJ13" s="233">
        <f>SUMIFS(Z4:Z39,B4:B39,Teams!I14)+SUMIFS(Z4:Z39,B4:B39,Teams!J14)+SUMIFS(Z4:Z39,B4:B39,Teams!K14)+SUMIFS(Z4:Z39,B4:B39,Teams!L14)+SUMIFS(Z4:Z39,B4:B39,Teams!M14)+SUMIFS(Z4:Z39,B4:B39,Teams!N14)+SUMIFS(Z4:Z39,B4:B39,Teams!O14)+SUMIFS(Z4:Z39,B4:B39,Teams!P14)</f>
        <v>19</v>
      </c>
      <c r="AK13" s="233">
        <f>SUMIFS(Y4:Y39,B4:B39,Teams!I14)+SUMIFS(Y4:Y39,B4:B39,Teams!J14)+SUMIFS(Y4:Y39,B4:B39,Teams!K14)+SUMIFS(Y4:Y39,B4:B39,Teams!L14)+SUMIFS(Y4:Y39,B4:B39,Teams!M14)+SUMIFS(Y4:Y39,B4:B39,Teams!N14)+SUMIFS(Y4:Y39,B4:B39,Teams!O14)+SUMIFS(Y4:Y39,B4:B39,Teams!P14)</f>
        <v>10</v>
      </c>
      <c r="AL13" s="233">
        <f>SUMIFS(W4:W39,B4:B39,Teams!I14)+SUMIFS(W4:W39,B4:B39,Teams!J14)+SUMIFS(W4:W39,B4:B39,Teams!K14)+SUMIFS(W4:W39,B4:B39,Teams!L14)+SUMIFS(W4:W39,B4:B39,Teams!M14)+SUMIFS(W4:W39,B4:B39,Teams!N14)+SUMIFS(W4:W39,B4:B39,Teams!O14)+SUMIFS(W4:W39,B4:B39,Teams!P14)</f>
        <v>15</v>
      </c>
      <c r="AM13" s="228" t="str">
        <f t="shared" si="16"/>
        <v/>
      </c>
      <c r="AN13" s="235">
        <f>SUMPRODUCT((AC4:AC39=AC13)*(Y4:Y39=Y13)*(W4:W39=W13)*(O4:O39=O13)*(T4:T39=T13)*(L4:L39=L13)*(AJ4:AJ39&gt;AJ13))</f>
        <v>0</v>
      </c>
      <c r="AO13" s="235">
        <f>SUMPRODUCT((AC4:AC39=AC13)*(Y4:Y39=Y13)*(W4:W39=W13)*(O4:O39=O13)*(T4:T39=T13)*(L4:L39=L13)*(AJ4:AJ39=AJ13)*(AK4:AK39&gt;AK13))</f>
        <v>0</v>
      </c>
      <c r="AP13" s="235">
        <f>SUMPRODUCT((AC4:AC39=AC13)*(Y4:Y39=Y13)*(W4:W39=W13)*(O4:O39=O13)*(T4:T39=T13)*(L4:L39=L13)*(AJ4:AJ39=AJ13)*(AK4:AK39=AK13)*(AL4:AL39&gt;AL13))</f>
        <v>0</v>
      </c>
      <c r="AQ13" s="228"/>
      <c r="AR13" s="235">
        <f>SUMPRODUCT((AC4:AC39=AC13)*(Y4:Y39=Y13)*(W4:W39=W13)*(O4:O39=O13)*(T4:T39=T13)*(L4:L39=L13)*(AJ4:AJ39=AJ13)*(AK4:AK39=AK13)*(AL4:AL39=AL13)*(AB4:AB39&gt;AB13))</f>
        <v>0</v>
      </c>
      <c r="AS13" s="235">
        <f>SUMPRODUCT((AC4:AC39=AC13)*(Y4:Y39=Y13)*(W4:W39=W13)*(O4:O39=O13)*(T4:T39=T13)*(L4:L39=L13)*(AJ4:AJ39=AJ13)*(AK4:AK39=AK13)*(AL4:AL39=AL13)*(AB4:AB39=AB13)*(AA4:AA39&gt;AA13))</f>
        <v>0</v>
      </c>
      <c r="AT13" s="189"/>
    </row>
    <row r="14" spans="1:46" x14ac:dyDescent="0.25">
      <c r="A14" s="231">
        <f t="shared" si="1"/>
        <v>5</v>
      </c>
      <c r="B14" s="232" t="str">
        <f>Teams!C15</f>
        <v>Borussia Dortmund</v>
      </c>
      <c r="C14" s="233">
        <f t="shared" si="2"/>
        <v>0</v>
      </c>
      <c r="D14" s="234">
        <f>SUMPRODUCT(('Group Stages'!E6:E149&lt;&gt;"")*('Group Stages'!F6:F149&lt;&gt;"")*('Group Stages'!D6:D149='Dummy Table'!B14)*('Group Stages'!E6:E149&gt;'Group Stages'!F6:F149))</f>
        <v>0</v>
      </c>
      <c r="E14" s="234">
        <f>SUMPRODUCT(('Group Stages'!E6:E149&lt;&gt;"")*('Group Stages'!F6:F149&lt;&gt;"")*('Group Stages'!D6:D149='Dummy Table'!B14)*('Group Stages'!E6:E149='Group Stages'!F6:F149))</f>
        <v>0</v>
      </c>
      <c r="F14" s="234">
        <f>SUMPRODUCT(('Group Stages'!E6:E149&lt;&gt;"")*('Group Stages'!F6:F149&lt;&gt;"")*('Group Stages'!D6:D149='Dummy Table'!B14)*('Group Stages'!E6:E149&lt;'Group Stages'!F6:F149))</f>
        <v>0</v>
      </c>
      <c r="G14" s="234">
        <f>SUMIF('Group Stages'!D6:D149,'Dummy Table'!B14,'Group Stages'!E6:E149)</f>
        <v>0</v>
      </c>
      <c r="H14" s="234">
        <f>SUMIF('Group Stages'!D6:D149,'Dummy Table'!B14,'Group Stages'!F6:F149)</f>
        <v>0</v>
      </c>
      <c r="I14" s="234">
        <f t="shared" si="3"/>
        <v>0</v>
      </c>
      <c r="J14" s="234">
        <f t="shared" si="4"/>
        <v>0</v>
      </c>
      <c r="K14" s="233">
        <f t="shared" si="5"/>
        <v>1</v>
      </c>
      <c r="L14" s="233">
        <f>SUMPRODUCT(('Group Stages'!E6:E149&lt;&gt;"")*('Group Stages'!F6:F149&lt;&gt;"")*('Group Stages'!G6:G149='Dummy Table'!B14)*('Group Stages'!E6:E149&lt;'Group Stages'!F6:F149))</f>
        <v>1</v>
      </c>
      <c r="M14" s="233">
        <f>SUMPRODUCT(('Group Stages'!E6:E149&lt;&gt;"")*('Group Stages'!F6:F149&lt;&gt;"")*('Group Stages'!G6:G149='Dummy Table'!B14)*('Group Stages'!E6:E149='Group Stages'!F6:F149))</f>
        <v>0</v>
      </c>
      <c r="N14" s="233">
        <f>SUMPRODUCT(('Group Stages'!E6:E149&lt;&gt;"")*('Group Stages'!F6:F149&lt;&gt;"")*('Group Stages'!G6:G149='Dummy Table'!B14)*('Group Stages'!E6:E149&gt;'Group Stages'!F6:F149))</f>
        <v>0</v>
      </c>
      <c r="O14" s="233">
        <f>IF(AM14="",VALUE(SUMIF('Group Stages'!G6:G149,'Dummy Table'!B14,'Group Stages'!F6:F149)),0)</f>
        <v>3</v>
      </c>
      <c r="P14" s="233">
        <f>SUMIF('Group Stages'!G6:G149,'Dummy Table'!B14,'Group Stages'!E6:E149)</f>
        <v>0</v>
      </c>
      <c r="Q14" s="233">
        <f t="shared" si="6"/>
        <v>3</v>
      </c>
      <c r="R14" s="233">
        <f t="shared" si="7"/>
        <v>3</v>
      </c>
      <c r="S14" s="233">
        <f t="shared" si="8"/>
        <v>1</v>
      </c>
      <c r="T14" s="233">
        <f t="shared" si="9"/>
        <v>1</v>
      </c>
      <c r="U14" s="233">
        <f t="shared" si="10"/>
        <v>0</v>
      </c>
      <c r="V14" s="233">
        <f t="shared" si="11"/>
        <v>0</v>
      </c>
      <c r="W14" s="233">
        <f t="shared" si="12"/>
        <v>3</v>
      </c>
      <c r="X14" s="233">
        <f t="shared" si="13"/>
        <v>0</v>
      </c>
      <c r="Y14" s="233">
        <f t="shared" si="14"/>
        <v>3</v>
      </c>
      <c r="Z14" s="233">
        <f t="shared" si="15"/>
        <v>3</v>
      </c>
      <c r="AA14" s="235">
        <f>Teams!F15</f>
        <v>79000</v>
      </c>
      <c r="AB14" s="235">
        <f>Teams!G15</f>
        <v>0</v>
      </c>
      <c r="AC14" s="235">
        <f>RANK(Z14,Z4:Z39)</f>
        <v>1</v>
      </c>
      <c r="AD14" s="235">
        <f>SUMPRODUCT((AC4:AC39=AC14)*(Y4:Y39&gt;Y14))</f>
        <v>3</v>
      </c>
      <c r="AE14" s="235">
        <f>SUMPRODUCT((AC4:AC39=AC14)*(Y4:Y39=Y14)*(W4:W39&gt;W14))</f>
        <v>0</v>
      </c>
      <c r="AF14" s="235">
        <f>SUMPRODUCT((AC4:AC39=AC14)*(Y4:Y39=Y14)*(W4:W39=W14)*(O4:O39&gt;O14))</f>
        <v>0</v>
      </c>
      <c r="AG14" s="235">
        <f>SUMPRODUCT((AC4:AC39=AC14)*(Y4:Y39=Y14)*(W4:W39=W14)*(O4:O39=O14)*(T4:T39&gt;T14))</f>
        <v>0</v>
      </c>
      <c r="AH14" s="235">
        <f>SUMPRODUCT((AC4:AC39=AC14)*(Y4:Y39=Y14)*(W4:W39=W14)*(O4:O39=O14)*(T4:T39=T14)*(L4:L39&gt;L14))</f>
        <v>0</v>
      </c>
      <c r="AI14" s="236"/>
      <c r="AJ14" s="233">
        <f>SUMIFS(Z4:Z39,B4:B39,Teams!I15)+SUMIFS(Z4:Z39,B4:B39,Teams!J15)+SUMIFS(Z4:Z39,B4:B39,Teams!K15)+SUMIFS(Z4:Z39,B4:B39,Teams!L15)+SUMIFS(Z4:Z39,B4:B39,Teams!M15)+SUMIFS(Z4:Z39,B4:B39,Teams!N15)+SUMIFS(Z4:Z39,B4:B39,Teams!O15)+SUMIFS(Z4:Z39,B4:B39,Teams!P15)</f>
        <v>8</v>
      </c>
      <c r="AK14" s="233">
        <f>SUMIFS(Y4:Y39,B4:B39,Teams!I15)+SUMIFS(Y4:Y39,B4:B39,Teams!J15)+SUMIFS(Y4:Y39,B4:B39,Teams!K15)+SUMIFS(Y4:Y39,B4:B39,Teams!L15)+SUMIFS(Y4:Y39,B4:B39,Teams!M15)+SUMIFS(Y4:Y39,B4:B39,Teams!N15)+SUMIFS(Y4:Y39,B4:B39,Teams!O15)+SUMIFS(Y4:Y39,B4:B39,Teams!P15)</f>
        <v>-6</v>
      </c>
      <c r="AL14" s="233">
        <f>SUMIFS(W4:W39,B4:B39,Teams!I15)+SUMIFS(W4:W39,B4:B39,Teams!J15)+SUMIFS(W4:W39,B4:B39,Teams!K15)+SUMIFS(W4:W39,B4:B39,Teams!L15)+SUMIFS(W4:W39,B4:B39,Teams!M15)+SUMIFS(W4:W39,B4:B39,Teams!N15)+SUMIFS(W4:W39,B4:B39,Teams!O15)+SUMIFS(W4:W39,B4:B39,Teams!P15)</f>
        <v>12</v>
      </c>
      <c r="AM14" s="228" t="str">
        <f t="shared" si="16"/>
        <v/>
      </c>
      <c r="AN14" s="235">
        <f>SUMPRODUCT((AC4:AC39=AC14)*(Y4:Y39=Y14)*(W4:W39=W14)*(O4:O39=O14)*(T4:T39=T14)*(L4:L39=L14)*(AJ4:AJ39&gt;AJ14))</f>
        <v>1</v>
      </c>
      <c r="AO14" s="235">
        <f>SUMPRODUCT((AC4:AC39=AC14)*(Y4:Y39=Y14)*(W4:W39=W14)*(O4:O39=O14)*(T4:T39=T14)*(L4:L39=L14)*(AJ4:AJ39=AJ14)*(AK4:AK39&gt;AK14))</f>
        <v>0</v>
      </c>
      <c r="AP14" s="235">
        <f>SUMPRODUCT((AC4:AC39=AC14)*(Y4:Y39=Y14)*(W4:W39=W14)*(O4:O39=O14)*(T4:T39=T14)*(L4:L39=L14)*(AJ4:AJ39=AJ14)*(AK4:AK39=AK14)*(AL4:AL39&gt;AL14))</f>
        <v>0</v>
      </c>
      <c r="AQ14" s="228"/>
      <c r="AR14" s="235">
        <f>SUMPRODUCT((AC4:AC39=AC14)*(Y4:Y39=Y14)*(W4:W39=W14)*(O4:O39=O14)*(T4:T39=T14)*(L4:L39=L14)*(AJ4:AJ39=AJ14)*(AK4:AK39=AK14)*(AL4:AL39=AL14)*(AB4:AB39&gt;AB14))</f>
        <v>0</v>
      </c>
      <c r="AS14" s="235">
        <f>SUMPRODUCT((AC4:AC39=AC14)*(Y4:Y39=Y14)*(W4:W39=W14)*(O4:O39=O14)*(T4:T39=T14)*(L4:L39=L14)*(AJ4:AJ39=AJ14)*(AK4:AK39=AK14)*(AL4:AL39=AL14)*(AB4:AB39=AB14)*(AA4:AA39&gt;AA14))</f>
        <v>0</v>
      </c>
      <c r="AT14" s="189"/>
    </row>
    <row r="15" spans="1:46" x14ac:dyDescent="0.25">
      <c r="A15" s="231">
        <f t="shared" si="1"/>
        <v>13</v>
      </c>
      <c r="B15" s="232" t="str">
        <f>Teams!C16</f>
        <v>Brest</v>
      </c>
      <c r="C15" s="233">
        <f t="shared" si="2"/>
        <v>1</v>
      </c>
      <c r="D15" s="234">
        <f>SUMPRODUCT(('Group Stages'!E6:E149&lt;&gt;"")*('Group Stages'!F6:F149&lt;&gt;"")*('Group Stages'!D6:D149='Dummy Table'!B15)*('Group Stages'!E6:E149&gt;'Group Stages'!F6:F149))</f>
        <v>1</v>
      </c>
      <c r="E15" s="234">
        <f>SUMPRODUCT(('Group Stages'!E6:E149&lt;&gt;"")*('Group Stages'!F6:F149&lt;&gt;"")*('Group Stages'!D6:D149='Dummy Table'!B15)*('Group Stages'!E6:E149='Group Stages'!F6:F149))</f>
        <v>0</v>
      </c>
      <c r="F15" s="234">
        <f>SUMPRODUCT(('Group Stages'!E6:E149&lt;&gt;"")*('Group Stages'!F6:F149&lt;&gt;"")*('Group Stages'!D6:D149='Dummy Table'!B15)*('Group Stages'!E6:E149&lt;'Group Stages'!F6:F149))</f>
        <v>0</v>
      </c>
      <c r="G15" s="234">
        <f>SUMIF('Group Stages'!D6:D149,'Dummy Table'!B15,'Group Stages'!E6:E149)</f>
        <v>2</v>
      </c>
      <c r="H15" s="234">
        <f>SUMIF('Group Stages'!D6:D149,'Dummy Table'!B15,'Group Stages'!F6:F149)</f>
        <v>1</v>
      </c>
      <c r="I15" s="234">
        <f t="shared" si="3"/>
        <v>1</v>
      </c>
      <c r="J15" s="234">
        <f t="shared" si="4"/>
        <v>3</v>
      </c>
      <c r="K15" s="233">
        <f t="shared" si="5"/>
        <v>0</v>
      </c>
      <c r="L15" s="233">
        <f>SUMPRODUCT(('Group Stages'!E6:E149&lt;&gt;"")*('Group Stages'!F6:F149&lt;&gt;"")*('Group Stages'!G6:G149='Dummy Table'!B15)*('Group Stages'!E6:E149&lt;'Group Stages'!F6:F149))</f>
        <v>0</v>
      </c>
      <c r="M15" s="233">
        <f>SUMPRODUCT(('Group Stages'!E6:E149&lt;&gt;"")*('Group Stages'!F6:F149&lt;&gt;"")*('Group Stages'!G6:G149='Dummy Table'!B15)*('Group Stages'!E6:E149='Group Stages'!F6:F149))</f>
        <v>0</v>
      </c>
      <c r="N15" s="233">
        <f>SUMPRODUCT(('Group Stages'!E6:E149&lt;&gt;"")*('Group Stages'!F6:F149&lt;&gt;"")*('Group Stages'!G6:G149='Dummy Table'!B15)*('Group Stages'!E6:E149&gt;'Group Stages'!F6:F149))</f>
        <v>0</v>
      </c>
      <c r="O15" s="233">
        <f>IF(AM15="",VALUE(SUMIF('Group Stages'!G6:G149,'Dummy Table'!B15,'Group Stages'!F6:F149)),0)</f>
        <v>0</v>
      </c>
      <c r="P15" s="233">
        <f>SUMIF('Group Stages'!G6:G149,'Dummy Table'!B15,'Group Stages'!E6:E149)</f>
        <v>0</v>
      </c>
      <c r="Q15" s="233">
        <f t="shared" si="6"/>
        <v>0</v>
      </c>
      <c r="R15" s="233">
        <f t="shared" si="7"/>
        <v>0</v>
      </c>
      <c r="S15" s="233">
        <f t="shared" si="8"/>
        <v>1</v>
      </c>
      <c r="T15" s="233">
        <f t="shared" si="9"/>
        <v>1</v>
      </c>
      <c r="U15" s="233">
        <f t="shared" si="10"/>
        <v>0</v>
      </c>
      <c r="V15" s="233">
        <f t="shared" si="11"/>
        <v>0</v>
      </c>
      <c r="W15" s="233">
        <f t="shared" si="12"/>
        <v>2</v>
      </c>
      <c r="X15" s="233">
        <f t="shared" si="13"/>
        <v>1</v>
      </c>
      <c r="Y15" s="233">
        <f t="shared" si="14"/>
        <v>1</v>
      </c>
      <c r="Z15" s="233">
        <f t="shared" si="15"/>
        <v>3</v>
      </c>
      <c r="AA15" s="235">
        <f>Teams!F16</f>
        <v>1</v>
      </c>
      <c r="AB15" s="235">
        <f>Teams!G16</f>
        <v>0</v>
      </c>
      <c r="AC15" s="235">
        <f>RANK(Z15,Z4:Z39)</f>
        <v>1</v>
      </c>
      <c r="AD15" s="235">
        <f>SUMPRODUCT((AC4:AC39=AC15)*(Y4:Y39&gt;Y15))</f>
        <v>10</v>
      </c>
      <c r="AE15" s="235">
        <f>SUMPRODUCT((AC4:AC39=AC15)*(Y4:Y39=Y15)*(W4:W39&gt;W15))</f>
        <v>0</v>
      </c>
      <c r="AF15" s="235">
        <f>SUMPRODUCT((AC4:AC39=AC15)*(Y4:Y39=Y15)*(W4:W39=W15)*(O4:O39&gt;O15))</f>
        <v>1</v>
      </c>
      <c r="AG15" s="235">
        <f>SUMPRODUCT((AC4:AC39=AC15)*(Y4:Y39=Y15)*(W4:W39=W15)*(O4:O39=O15)*(T4:T39&gt;T15))</f>
        <v>0</v>
      </c>
      <c r="AH15" s="235">
        <f>SUMPRODUCT((AC4:AC39=AC15)*(Y4:Y39=Y15)*(W4:W39=W15)*(O4:O39=O15)*(T4:T39=T15)*(L4:L39&gt;L15))</f>
        <v>0</v>
      </c>
      <c r="AI15" s="236"/>
      <c r="AJ15" s="233">
        <f>SUMIFS(Z4:Z39,B4:B39,Teams!I16)+SUMIFS(Z4:Z39,B4:B39,Teams!J16)+SUMIFS(Z4:Z39,B4:B39,Teams!K16)+SUMIFS(Z4:Z39,B4:B39,Teams!L16)+SUMIFS(Z4:Z39,B4:B39,Teams!M16)+SUMIFS(Z4:Z39,B4:B39,Teams!N16)+SUMIFS(Z4:Z39,B4:B39,Teams!O16)+SUMIFS(Z4:Z39,B4:B39,Teams!P16)</f>
        <v>10</v>
      </c>
      <c r="AK15" s="233">
        <f>SUMIFS(Y4:Y39,B4:B39,Teams!I16)+SUMIFS(Y4:Y39,B4:B39,Teams!J16)+SUMIFS(Y4:Y39,B4:B39,Teams!K16)+SUMIFS(Y4:Y39,B4:B39,Teams!L16)+SUMIFS(Y4:Y39,B4:B39,Teams!M16)+SUMIFS(Y4:Y39,B4:B39,Teams!N16)+SUMIFS(Y4:Y39,B4:B39,Teams!O16)+SUMIFS(Y4:Y39,B4:B39,Teams!P16)</f>
        <v>2</v>
      </c>
      <c r="AL15" s="233">
        <f>SUMIFS(W4:W39,B4:B39,Teams!I16)+SUMIFS(W4:W39,B4:B39,Teams!J16)+SUMIFS(W4:W39,B4:B39,Teams!K16)+SUMIFS(W4:W39,B4:B39,Teams!L16)+SUMIFS(W4:W39,B4:B39,Teams!M16)+SUMIFS(W4:W39,B4:B39,Teams!N16)+SUMIFS(W4:W39,B4:B39,Teams!O16)+SUMIFS(W4:W39,B4:B39,Teams!P16)</f>
        <v>13</v>
      </c>
      <c r="AM15" s="228" t="str">
        <f t="shared" si="16"/>
        <v/>
      </c>
      <c r="AN15" s="235">
        <f>SUMPRODUCT((AC4:AC39=AC15)*(Y4:Y39=Y15)*(W4:W39=W15)*(O4:O39=O15)*(T4:T39=T15)*(L4:L39=L15)*(AJ4:AJ39&gt;AJ15))</f>
        <v>1</v>
      </c>
      <c r="AO15" s="235">
        <f>SUMPRODUCT((AC4:AC39=AC15)*(Y4:Y39=Y15)*(W4:W39=W15)*(O4:O39=O15)*(T4:T39=T15)*(L4:L39=L15)*(AJ4:AJ39=AJ15)*(AK4:AK39&gt;AK15))</f>
        <v>0</v>
      </c>
      <c r="AP15" s="235">
        <f>SUMPRODUCT((AC4:AC39=AC15)*(Y4:Y39=Y15)*(W4:W39=W15)*(O4:O39=O15)*(T4:T39=T15)*(L4:L39=L15)*(AJ4:AJ39=AJ15)*(AK4:AK39=AK15)*(AL4:AL39&gt;AL15))</f>
        <v>0</v>
      </c>
      <c r="AQ15" s="228"/>
      <c r="AR15" s="235">
        <f>SUMPRODUCT((AC4:AC39=AC15)*(Y4:Y39=Y15)*(W4:W39=W15)*(O4:O39=O15)*(T4:T39=T15)*(L4:L39=L15)*(AJ4:AJ39=AJ15)*(AK4:AK39=AK15)*(AL4:AL39=AL15)*(AB4:AB39&gt;AB15))</f>
        <v>0</v>
      </c>
      <c r="AS15" s="235">
        <f>SUMPRODUCT((AC4:AC39=AC15)*(Y4:Y39=Y15)*(W4:W39=W15)*(O4:O39=O15)*(T4:T39=T15)*(L4:L39=L15)*(AJ4:AJ39=AJ15)*(AK4:AK39=AK15)*(AL4:AL39=AL15)*(AB4:AB39=AB15)*(AA4:AA39&gt;AA15))</f>
        <v>0</v>
      </c>
      <c r="AT15" s="189"/>
    </row>
    <row r="16" spans="1:46" x14ac:dyDescent="0.25">
      <c r="A16" s="231">
        <f t="shared" si="1"/>
        <v>2</v>
      </c>
      <c r="B16" s="232" t="str">
        <f>Teams!C17</f>
        <v>Celtic</v>
      </c>
      <c r="C16" s="233">
        <f t="shared" si="2"/>
        <v>1</v>
      </c>
      <c r="D16" s="234">
        <f>SUMPRODUCT(('Group Stages'!E6:E149&lt;&gt;"")*('Group Stages'!F6:F149&lt;&gt;"")*('Group Stages'!D6:D149='Dummy Table'!B16)*('Group Stages'!E6:E149&gt;'Group Stages'!F6:F149))</f>
        <v>1</v>
      </c>
      <c r="E16" s="234">
        <f>SUMPRODUCT(('Group Stages'!E6:E149&lt;&gt;"")*('Group Stages'!F6:F149&lt;&gt;"")*('Group Stages'!D6:D149='Dummy Table'!B16)*('Group Stages'!E6:E149='Group Stages'!F6:F149))</f>
        <v>0</v>
      </c>
      <c r="F16" s="234">
        <f>SUMPRODUCT(('Group Stages'!E6:E149&lt;&gt;"")*('Group Stages'!F6:F149&lt;&gt;"")*('Group Stages'!D6:D149='Dummy Table'!B16)*('Group Stages'!E6:E149&lt;'Group Stages'!F6:F149))</f>
        <v>0</v>
      </c>
      <c r="G16" s="234">
        <f>SUMIF('Group Stages'!D6:D149,'Dummy Table'!B16,'Group Stages'!E6:E149)</f>
        <v>5</v>
      </c>
      <c r="H16" s="234">
        <f>SUMIF('Group Stages'!D6:D149,'Dummy Table'!B16,'Group Stages'!F6:F149)</f>
        <v>1</v>
      </c>
      <c r="I16" s="234">
        <f t="shared" si="3"/>
        <v>4</v>
      </c>
      <c r="J16" s="234">
        <f t="shared" si="4"/>
        <v>3</v>
      </c>
      <c r="K16" s="233">
        <f t="shared" si="5"/>
        <v>0</v>
      </c>
      <c r="L16" s="233">
        <f>SUMPRODUCT(('Group Stages'!E6:E149&lt;&gt;"")*('Group Stages'!F6:F149&lt;&gt;"")*('Group Stages'!G6:G149='Dummy Table'!B16)*('Group Stages'!E6:E149&lt;'Group Stages'!F6:F149))</f>
        <v>0</v>
      </c>
      <c r="M16" s="233">
        <f>SUMPRODUCT(('Group Stages'!E6:E149&lt;&gt;"")*('Group Stages'!F6:F149&lt;&gt;"")*('Group Stages'!G6:G149='Dummy Table'!B16)*('Group Stages'!E6:E149='Group Stages'!F6:F149))</f>
        <v>0</v>
      </c>
      <c r="N16" s="233">
        <f>SUMPRODUCT(('Group Stages'!E6:E149&lt;&gt;"")*('Group Stages'!F6:F149&lt;&gt;"")*('Group Stages'!G6:G149='Dummy Table'!B16)*('Group Stages'!E6:E149&gt;'Group Stages'!F6:F149))</f>
        <v>0</v>
      </c>
      <c r="O16" s="233">
        <f>IF(AM16="",VALUE(SUMIF('Group Stages'!G6:G149,'Dummy Table'!B16,'Group Stages'!F6:F149)),0)</f>
        <v>0</v>
      </c>
      <c r="P16" s="233">
        <f>SUMIF('Group Stages'!G6:G149,'Dummy Table'!B16,'Group Stages'!E6:E149)</f>
        <v>0</v>
      </c>
      <c r="Q16" s="233">
        <f t="shared" si="6"/>
        <v>0</v>
      </c>
      <c r="R16" s="233">
        <f t="shared" si="7"/>
        <v>0</v>
      </c>
      <c r="S16" s="233">
        <f t="shared" si="8"/>
        <v>1</v>
      </c>
      <c r="T16" s="233">
        <f t="shared" si="9"/>
        <v>1</v>
      </c>
      <c r="U16" s="233">
        <f t="shared" si="10"/>
        <v>0</v>
      </c>
      <c r="V16" s="233">
        <f t="shared" si="11"/>
        <v>0</v>
      </c>
      <c r="W16" s="233">
        <f t="shared" si="12"/>
        <v>5</v>
      </c>
      <c r="X16" s="233">
        <f t="shared" si="13"/>
        <v>1</v>
      </c>
      <c r="Y16" s="233">
        <f t="shared" si="14"/>
        <v>4</v>
      </c>
      <c r="Z16" s="233">
        <f t="shared" si="15"/>
        <v>3</v>
      </c>
      <c r="AA16" s="235">
        <f>IF(LEFT('Group Stages'!B151,6)="© 2024",Teams!F17,96000)</f>
        <v>22000</v>
      </c>
      <c r="AB16" s="235">
        <f>Teams!G17</f>
        <v>0</v>
      </c>
      <c r="AC16" s="235">
        <f>RANK(Z16,Z4:Z39)</f>
        <v>1</v>
      </c>
      <c r="AD16" s="235">
        <f>SUMPRODUCT((AC4:AC39=AC16)*(Y4:Y39&gt;Y16))</f>
        <v>1</v>
      </c>
      <c r="AE16" s="235">
        <f>SUMPRODUCT((AC4:AC39=AC16)*(Y4:Y39=Y16)*(W4:W39&gt;W16))</f>
        <v>0</v>
      </c>
      <c r="AF16" s="235">
        <f>SUMPRODUCT((AC4:AC39=AC16)*(Y4:Y39=Y16)*(W4:W39=W16)*(O4:O39&gt;O16))</f>
        <v>0</v>
      </c>
      <c r="AG16" s="235">
        <f>SUMPRODUCT((AC4:AC39=AC16)*(Y4:Y39=Y16)*(W4:W39=W16)*(O4:O39=O16)*(T4:T39&gt;T16))</f>
        <v>0</v>
      </c>
      <c r="AH16" s="235">
        <f>SUMPRODUCT((AC4:AC39=AC16)*(Y4:Y39=Y16)*(W4:W39=W16)*(O4:O39=O16)*(T4:T39=T16)*(L4:L39&gt;L16))</f>
        <v>0</v>
      </c>
      <c r="AI16" s="236"/>
      <c r="AJ16" s="233">
        <f>SUMIFS(Z4:Z39,B4:B39,Teams!I17)+SUMIFS(Z4:Z39,B4:B39,Teams!J17)+SUMIFS(Z4:Z39,B4:B39,Teams!K17)+SUMIFS(Z4:Z39,B4:B39,Teams!L17)+SUMIFS(Z4:Z39,B4:B39,Teams!M17)+SUMIFS(Z4:Z39,B4:B39,Teams!N17)+SUMIFS(Z4:Z39,B4:B39,Teams!O17)+SUMIFS(Z4:Z39,B4:B39,Teams!P17)</f>
        <v>7</v>
      </c>
      <c r="AK16" s="233">
        <f>SUMIFS(Y4:Y39,B4:B39,Teams!I17)+SUMIFS(Y4:Y39,B4:B39,Teams!J17)+SUMIFS(Y4:Y39,B4:B39,Teams!K17)+SUMIFS(Y4:Y39,B4:B39,Teams!L17)+SUMIFS(Y4:Y39,B4:B39,Teams!M17)+SUMIFS(Y4:Y39,B4:B39,Teams!N17)+SUMIFS(Y4:Y39,B4:B39,Teams!O17)+SUMIFS(Y4:Y39,B4:B39,Teams!P17)</f>
        <v>-12</v>
      </c>
      <c r="AL16" s="233">
        <f>SUMIFS(W4:W39,B4:B39,Teams!I17)+SUMIFS(W4:W39,B4:B39,Teams!J17)+SUMIFS(W4:W39,B4:B39,Teams!K17)+SUMIFS(W4:W39,B4:B39,Teams!L17)+SUMIFS(W4:W39,B4:B39,Teams!M17)+SUMIFS(W4:W39,B4:B39,Teams!N17)+SUMIFS(W4:W39,B4:B39,Teams!O17)+SUMIFS(W4:W39,B4:B39,Teams!P17)</f>
        <v>10</v>
      </c>
      <c r="AM16" s="228" t="str">
        <f t="shared" si="16"/>
        <v/>
      </c>
      <c r="AN16" s="235">
        <f>SUMPRODUCT((AC4:AC39=AC16)*(Y4:Y39=Y16)*(W4:W39=W16)*(O4:O39=O16)*(T4:T39=T16)*(L4:L39=L16)*(AJ4:AJ39&gt;AJ16))</f>
        <v>0</v>
      </c>
      <c r="AO16" s="235">
        <f>SUMPRODUCT((AC4:AC39=AC16)*(Y4:Y39=Y16)*(W4:W39=W16)*(O4:O39=O16)*(T4:T39=T16)*(L4:L39=L16)*(AJ4:AJ39=AJ16)*(AK4:AK39&gt;AK16))</f>
        <v>0</v>
      </c>
      <c r="AP16" s="235">
        <f>SUMPRODUCT((AC4:AC39=AC16)*(Y4:Y39=Y16)*(W4:W39=W16)*(O4:O39=O16)*(T4:T39=T16)*(L4:L39=L16)*(AJ4:AJ39=AJ16)*(AK4:AK39=AK16)*(AL4:AL39&gt;AL16))</f>
        <v>0</v>
      </c>
      <c r="AQ16" s="228"/>
      <c r="AR16" s="235">
        <f>SUMPRODUCT((AC4:AC39=AC16)*(Y4:Y39=Y16)*(W4:W39=W16)*(O4:O39=O16)*(T4:T39=T16)*(L4:L39=L16)*(AJ4:AJ39=AJ16)*(AK4:AK39=AK16)*(AL4:AL39=AL16)*(AB4:AB39&gt;AB16))</f>
        <v>0</v>
      </c>
      <c r="AS16" s="235">
        <f>SUMPRODUCT((AC4:AC39=AC16)*(Y4:Y39=Y16)*(W4:W39=W16)*(O4:O39=O16)*(T4:T39=T16)*(L4:L39=L16)*(AJ4:AJ39=AJ16)*(AK4:AK39=AK16)*(AL4:AL39=AL16)*(AB4:AB39=AB16)*(AA4:AA39&gt;AA16))</f>
        <v>0</v>
      </c>
      <c r="AT16" s="189"/>
    </row>
    <row r="17" spans="1:46" x14ac:dyDescent="0.25">
      <c r="A17" s="231">
        <f t="shared" si="1"/>
        <v>32</v>
      </c>
      <c r="B17" s="232" t="str">
        <f>Teams!C18</f>
        <v>Club Brugge</v>
      </c>
      <c r="C17" s="233">
        <f t="shared" si="2"/>
        <v>1</v>
      </c>
      <c r="D17" s="234">
        <f>SUMPRODUCT(('Group Stages'!E6:E149&lt;&gt;"")*('Group Stages'!F6:F149&lt;&gt;"")*('Group Stages'!D6:D149='Dummy Table'!B17)*('Group Stages'!E6:E149&gt;'Group Stages'!F6:F149))</f>
        <v>0</v>
      </c>
      <c r="E17" s="234">
        <f>SUMPRODUCT(('Group Stages'!E6:E149&lt;&gt;"")*('Group Stages'!F6:F149&lt;&gt;"")*('Group Stages'!D6:D149='Dummy Table'!B17)*('Group Stages'!E6:E149='Group Stages'!F6:F149))</f>
        <v>0</v>
      </c>
      <c r="F17" s="234">
        <f>SUMPRODUCT(('Group Stages'!E6:E149&lt;&gt;"")*('Group Stages'!F6:F149&lt;&gt;"")*('Group Stages'!D6:D149='Dummy Table'!B17)*('Group Stages'!E6:E149&lt;'Group Stages'!F6:F149))</f>
        <v>1</v>
      </c>
      <c r="G17" s="234">
        <f>SUMIF('Group Stages'!D6:D149,'Dummy Table'!B17,'Group Stages'!E6:E149)</f>
        <v>0</v>
      </c>
      <c r="H17" s="234">
        <f>SUMIF('Group Stages'!D6:D149,'Dummy Table'!B17,'Group Stages'!F6:F149)</f>
        <v>3</v>
      </c>
      <c r="I17" s="234">
        <f t="shared" si="3"/>
        <v>-3</v>
      </c>
      <c r="J17" s="234">
        <f t="shared" si="4"/>
        <v>0</v>
      </c>
      <c r="K17" s="233">
        <f t="shared" si="5"/>
        <v>0</v>
      </c>
      <c r="L17" s="233">
        <f>SUMPRODUCT(('Group Stages'!E6:E149&lt;&gt;"")*('Group Stages'!F6:F149&lt;&gt;"")*('Group Stages'!G6:G149='Dummy Table'!B17)*('Group Stages'!E6:E149&lt;'Group Stages'!F6:F149))</f>
        <v>0</v>
      </c>
      <c r="M17" s="233">
        <f>SUMPRODUCT(('Group Stages'!E6:E149&lt;&gt;"")*('Group Stages'!F6:F149&lt;&gt;"")*('Group Stages'!G6:G149='Dummy Table'!B17)*('Group Stages'!E6:E149='Group Stages'!F6:F149))</f>
        <v>0</v>
      </c>
      <c r="N17" s="233">
        <f>SUMPRODUCT(('Group Stages'!E6:E149&lt;&gt;"")*('Group Stages'!F6:F149&lt;&gt;"")*('Group Stages'!G6:G149='Dummy Table'!B17)*('Group Stages'!E6:E149&gt;'Group Stages'!F6:F149))</f>
        <v>0</v>
      </c>
      <c r="O17" s="233">
        <f>IF(AM17="",VALUE(SUMIF('Group Stages'!G6:G149,'Dummy Table'!B17,'Group Stages'!F6:F149)),0)</f>
        <v>0</v>
      </c>
      <c r="P17" s="233">
        <f>SUMIF('Group Stages'!G6:G149,'Dummy Table'!B17,'Group Stages'!E6:E149)</f>
        <v>0</v>
      </c>
      <c r="Q17" s="233">
        <f t="shared" si="6"/>
        <v>0</v>
      </c>
      <c r="R17" s="233">
        <f t="shared" si="7"/>
        <v>0</v>
      </c>
      <c r="S17" s="233">
        <f t="shared" si="8"/>
        <v>1</v>
      </c>
      <c r="T17" s="233">
        <f t="shared" si="9"/>
        <v>0</v>
      </c>
      <c r="U17" s="233">
        <f t="shared" si="10"/>
        <v>0</v>
      </c>
      <c r="V17" s="233">
        <f t="shared" si="11"/>
        <v>1</v>
      </c>
      <c r="W17" s="233">
        <f t="shared" si="12"/>
        <v>0</v>
      </c>
      <c r="X17" s="233">
        <f t="shared" si="13"/>
        <v>3</v>
      </c>
      <c r="Y17" s="233">
        <f t="shared" si="14"/>
        <v>-3</v>
      </c>
      <c r="Z17" s="233">
        <f t="shared" si="15"/>
        <v>0</v>
      </c>
      <c r="AA17" s="235">
        <f>IF(LEFT('Group Stages'!B151,6)="© 2024",Teams!F18,96000)</f>
        <v>56000</v>
      </c>
      <c r="AB17" s="235">
        <f>Teams!G18</f>
        <v>0</v>
      </c>
      <c r="AC17" s="235">
        <f>RANK(Z17,Z4:Z39)</f>
        <v>22</v>
      </c>
      <c r="AD17" s="235">
        <f>SUMPRODUCT((AC4:AC39=AC17)*(Y4:Y39&gt;Y17))</f>
        <v>9</v>
      </c>
      <c r="AE17" s="235">
        <f>SUMPRODUCT((AC4:AC39=AC17)*(Y4:Y39=Y17)*(W4:W39&gt;W17))</f>
        <v>0</v>
      </c>
      <c r="AF17" s="235">
        <f>SUMPRODUCT((AC4:AC39=AC17)*(Y4:Y39=Y17)*(W4:W39=W17)*(O4:O39&gt;O17))</f>
        <v>0</v>
      </c>
      <c r="AG17" s="235">
        <f>SUMPRODUCT((AC4:AC39=AC17)*(Y4:Y39=Y17)*(W4:W39=W17)*(O4:O39=O17)*(T4:T39&gt;T17))</f>
        <v>0</v>
      </c>
      <c r="AH17" s="235">
        <f>SUMPRODUCT((AC4:AC39=AC17)*(Y4:Y39=Y17)*(W4:W39=W17)*(O4:O39=O17)*(T4:T39=T17)*(L4:L39&gt;L17))</f>
        <v>0</v>
      </c>
      <c r="AI17" s="236"/>
      <c r="AJ17" s="233">
        <f>SUMIFS(Z4:Z39,B4:B39,Teams!I18)+SUMIFS(Z4:Z39,B4:B39,Teams!J18)+SUMIFS(Z4:Z39,B4:B39,Teams!K18)+SUMIFS(Z4:Z39,B4:B39,Teams!L18)+SUMIFS(Z4:Z39,B4:B39,Teams!M18)+SUMIFS(Z4:Z39,B4:B39,Teams!N18)+SUMIFS(Z4:Z39,B4:B39,Teams!O18)+SUMIFS(Z4:Z39,B4:B39,Teams!P18)</f>
        <v>16</v>
      </c>
      <c r="AK17" s="233">
        <f>SUMIFS(Y4:Y39,B4:B39,Teams!I18)+SUMIFS(Y4:Y39,B4:B39,Teams!J18)+SUMIFS(Y4:Y39,B4:B39,Teams!K18)+SUMIFS(Y4:Y39,B4:B39,Teams!L18)+SUMIFS(Y4:Y39,B4:B39,Teams!M18)+SUMIFS(Y4:Y39,B4:B39,Teams!N18)+SUMIFS(Y4:Y39,B4:B39,Teams!O18)+SUMIFS(Y4:Y39,B4:B39,Teams!P18)</f>
        <v>11</v>
      </c>
      <c r="AL17" s="233">
        <f>SUMIFS(W4:W39,B4:B39,Teams!I18)+SUMIFS(W4:W39,B4:B39,Teams!J18)+SUMIFS(W4:W39,B4:B39,Teams!K18)+SUMIFS(W4:W39,B4:B39,Teams!L18)+SUMIFS(W4:W39,B4:B39,Teams!M18)+SUMIFS(W4:W39,B4:B39,Teams!N18)+SUMIFS(W4:W39,B4:B39,Teams!O18)+SUMIFS(W4:W39,B4:B39,Teams!P18)</f>
        <v>18</v>
      </c>
      <c r="AM17" s="228" t="str">
        <f t="shared" si="16"/>
        <v/>
      </c>
      <c r="AN17" s="235">
        <f>SUMPRODUCT((AC4:AC39=AC17)*(Y4:Y39=Y17)*(W4:W39=W17)*(O4:O39=O17)*(T4:T39=T17)*(L4:L39=L17)*(AJ4:AJ39&gt;AJ17))</f>
        <v>1</v>
      </c>
      <c r="AO17" s="235">
        <f>SUMPRODUCT((AC4:AC39=AC17)*(Y4:Y39=Y17)*(W4:W39=W17)*(O4:O39=O17)*(T4:T39=T17)*(L4:L39=L17)*(AJ4:AJ39=AJ17)*(AK4:AK39&gt;AK17))</f>
        <v>0</v>
      </c>
      <c r="AP17" s="235">
        <f>SUMPRODUCT((AC4:AC39=AC17)*(Y4:Y39=Y17)*(W4:W39=W17)*(O4:O39=O17)*(T4:T39=T17)*(L4:L39=L17)*(AJ4:AJ39=AJ17)*(AK4:AK39=AK17)*(AL4:AL39&gt;AL17))</f>
        <v>0</v>
      </c>
      <c r="AQ17" s="228"/>
      <c r="AR17" s="235">
        <f>SUMPRODUCT((AC4:AC39=AC17)*(Y4:Y39=Y17)*(W4:W39=W17)*(O4:O39=O17)*(T4:T39=T17)*(L4:L39=L17)*(AJ4:AJ39=AJ17)*(AK4:AK39=AK17)*(AL4:AL39=AL17)*(AB4:AB39&gt;AB17))</f>
        <v>0</v>
      </c>
      <c r="AS17" s="235">
        <f>SUMPRODUCT((AC4:AC39=AC17)*(Y4:Y39=Y17)*(W4:W39=W17)*(O4:O39=O17)*(T4:T39=T17)*(L4:L39=L17)*(AJ4:AJ39=AJ17)*(AK4:AK39=AK17)*(AL4:AL39=AL17)*(AB4:AB39=AB17)*(AA4:AA39&gt;AA17))</f>
        <v>0</v>
      </c>
      <c r="AT17" s="189"/>
    </row>
    <row r="18" spans="1:46" x14ac:dyDescent="0.25">
      <c r="A18" s="231">
        <f t="shared" si="1"/>
        <v>25</v>
      </c>
      <c r="B18" s="232" t="str">
        <f>Teams!C19</f>
        <v>Crvena Zvezda</v>
      </c>
      <c r="C18" s="233">
        <f t="shared" si="2"/>
        <v>1</v>
      </c>
      <c r="D18" s="234">
        <f>SUMPRODUCT(('Group Stages'!E6:E149&lt;&gt;"")*('Group Stages'!F6:F149&lt;&gt;"")*('Group Stages'!D6:D149='Dummy Table'!B18)*('Group Stages'!E6:E149&gt;'Group Stages'!F6:F149))</f>
        <v>0</v>
      </c>
      <c r="E18" s="234">
        <f>SUMPRODUCT(('Group Stages'!E6:E149&lt;&gt;"")*('Group Stages'!F6:F149&lt;&gt;"")*('Group Stages'!D6:D149='Dummy Table'!B18)*('Group Stages'!E6:E149='Group Stages'!F6:F149))</f>
        <v>0</v>
      </c>
      <c r="F18" s="234">
        <f>SUMPRODUCT(('Group Stages'!E6:E149&lt;&gt;"")*('Group Stages'!F6:F149&lt;&gt;"")*('Group Stages'!D6:D149='Dummy Table'!B18)*('Group Stages'!E6:E149&lt;'Group Stages'!F6:F149))</f>
        <v>1</v>
      </c>
      <c r="G18" s="234">
        <f>SUMIF('Group Stages'!D6:D149,'Dummy Table'!B18,'Group Stages'!E6:E149)</f>
        <v>1</v>
      </c>
      <c r="H18" s="234">
        <f>SUMIF('Group Stages'!D6:D149,'Dummy Table'!B18,'Group Stages'!F6:F149)</f>
        <v>2</v>
      </c>
      <c r="I18" s="234">
        <f t="shared" si="3"/>
        <v>-1</v>
      </c>
      <c r="J18" s="234">
        <f t="shared" si="4"/>
        <v>0</v>
      </c>
      <c r="K18" s="233">
        <f t="shared" si="5"/>
        <v>0</v>
      </c>
      <c r="L18" s="233">
        <f>SUMPRODUCT(('Group Stages'!E6:E149&lt;&gt;"")*('Group Stages'!F6:F149&lt;&gt;"")*('Group Stages'!G6:G149='Dummy Table'!B18)*('Group Stages'!E6:E149&lt;'Group Stages'!F6:F149))</f>
        <v>0</v>
      </c>
      <c r="M18" s="233">
        <f>SUMPRODUCT(('Group Stages'!E6:E149&lt;&gt;"")*('Group Stages'!F6:F149&lt;&gt;"")*('Group Stages'!G6:G149='Dummy Table'!B18)*('Group Stages'!E6:E149='Group Stages'!F6:F149))</f>
        <v>0</v>
      </c>
      <c r="N18" s="233">
        <f>SUMPRODUCT(('Group Stages'!E6:E149&lt;&gt;"")*('Group Stages'!F6:F149&lt;&gt;"")*('Group Stages'!G6:G149='Dummy Table'!B18)*('Group Stages'!E6:E149&gt;'Group Stages'!F6:F149))</f>
        <v>0</v>
      </c>
      <c r="O18" s="233">
        <f>IF(AM18="",VALUE(SUMIF('Group Stages'!G6:G149,'Dummy Table'!B18,'Group Stages'!F6:F149)),0)</f>
        <v>0</v>
      </c>
      <c r="P18" s="233">
        <f>SUMIF('Group Stages'!G6:G149,'Dummy Table'!B18,'Group Stages'!E6:E149)</f>
        <v>0</v>
      </c>
      <c r="Q18" s="233">
        <f t="shared" si="6"/>
        <v>0</v>
      </c>
      <c r="R18" s="233">
        <f t="shared" si="7"/>
        <v>0</v>
      </c>
      <c r="S18" s="233">
        <f t="shared" si="8"/>
        <v>1</v>
      </c>
      <c r="T18" s="233">
        <f t="shared" si="9"/>
        <v>0</v>
      </c>
      <c r="U18" s="233">
        <f t="shared" si="10"/>
        <v>0</v>
      </c>
      <c r="V18" s="233">
        <f t="shared" si="11"/>
        <v>1</v>
      </c>
      <c r="W18" s="233">
        <f t="shared" si="12"/>
        <v>1</v>
      </c>
      <c r="X18" s="233">
        <f t="shared" si="13"/>
        <v>2</v>
      </c>
      <c r="Y18" s="233">
        <f t="shared" si="14"/>
        <v>-1</v>
      </c>
      <c r="Z18" s="233">
        <f t="shared" si="15"/>
        <v>0</v>
      </c>
      <c r="AA18" s="235">
        <f>IF(LEFT('Group Stages'!B151,6)="© 2024",Teams!F19,96000)</f>
        <v>34000</v>
      </c>
      <c r="AB18" s="235">
        <f>Teams!G19</f>
        <v>0</v>
      </c>
      <c r="AC18" s="235">
        <f>RANK(Z18,Z4:Z39)</f>
        <v>22</v>
      </c>
      <c r="AD18" s="235">
        <f>SUMPRODUCT((AC4:AC39=AC18)*(Y4:Y39&gt;Y18))</f>
        <v>0</v>
      </c>
      <c r="AE18" s="235">
        <f>SUMPRODUCT((AC4:AC39=AC18)*(Y4:Y39=Y18)*(W4:W39&gt;W18))</f>
        <v>0</v>
      </c>
      <c r="AF18" s="235">
        <f>SUMPRODUCT((AC4:AC39=AC18)*(Y4:Y39=Y18)*(W4:W39=W18)*(O4:O39&gt;O18))</f>
        <v>3</v>
      </c>
      <c r="AG18" s="235">
        <f>SUMPRODUCT((AC4:AC39=AC18)*(Y4:Y39=Y18)*(W4:W39=W18)*(O4:O39=O18)*(T4:T39&gt;T18))</f>
        <v>0</v>
      </c>
      <c r="AH18" s="235">
        <f>SUMPRODUCT((AC4:AC39=AC18)*(Y4:Y39=Y18)*(W4:W39=W18)*(O4:O39=O18)*(T4:T39=T18)*(L4:L39&gt;L18))</f>
        <v>0</v>
      </c>
      <c r="AI18" s="236"/>
      <c r="AJ18" s="233">
        <f>SUMIFS(Z4:Z39,B4:B39,Teams!I19)+SUMIFS(Z4:Z39,B4:B39,Teams!J19)+SUMIFS(Z4:Z39,B4:B39,Teams!K19)+SUMIFS(Z4:Z39,B4:B39,Teams!L19)+SUMIFS(Z4:Z39,B4:B39,Teams!M19)+SUMIFS(Z4:Z39,B4:B39,Teams!N19)+SUMIFS(Z4:Z39,B4:B39,Teams!O19)+SUMIFS(Z4:Z39,B4:B39,Teams!P19)</f>
        <v>7</v>
      </c>
      <c r="AK18" s="233">
        <f>SUMIFS(Y4:Y39,B4:B39,Teams!I19)+SUMIFS(Y4:Y39,B4:B39,Teams!J19)+SUMIFS(Y4:Y39,B4:B39,Teams!K19)+SUMIFS(Y4:Y39,B4:B39,Teams!L19)+SUMIFS(Y4:Y39,B4:B39,Teams!M19)+SUMIFS(Y4:Y39,B4:B39,Teams!N19)+SUMIFS(Y4:Y39,B4:B39,Teams!O19)+SUMIFS(Y4:Y39,B4:B39,Teams!P19)</f>
        <v>-8</v>
      </c>
      <c r="AL18" s="233">
        <f>SUMIFS(W4:W39,B4:B39,Teams!I19)+SUMIFS(W4:W39,B4:B39,Teams!J19)+SUMIFS(W4:W39,B4:B39,Teams!K19)+SUMIFS(W4:W39,B4:B39,Teams!L19)+SUMIFS(W4:W39,B4:B39,Teams!M19)+SUMIFS(W4:W39,B4:B39,Teams!N19)+SUMIFS(W4:W39,B4:B39,Teams!O19)+SUMIFS(W4:W39,B4:B39,Teams!P19)</f>
        <v>8</v>
      </c>
      <c r="AM18" s="228" t="str">
        <f t="shared" si="16"/>
        <v/>
      </c>
      <c r="AN18" s="235">
        <f>SUMPRODUCT((AC4:AC39=AC18)*(Y4:Y39=Y18)*(W4:W39=W18)*(O4:O39=O18)*(T4:T39=T18)*(L4:L39=L18)*(AJ4:AJ39&gt;AJ18))</f>
        <v>0</v>
      </c>
      <c r="AO18" s="235">
        <f>SUMPRODUCT((AC4:AC39=AC18)*(Y4:Y39=Y18)*(W4:W39=W18)*(O4:O39=O18)*(T4:T39=T18)*(L4:L39=L18)*(AJ4:AJ39=AJ18)*(AK4:AK39&gt;AK18))</f>
        <v>0</v>
      </c>
      <c r="AP18" s="235">
        <f>SUMPRODUCT((AC4:AC39=AC18)*(Y4:Y39=Y18)*(W4:W39=W18)*(O4:O39=O18)*(T4:T39=T18)*(L4:L39=L18)*(AJ4:AJ39=AJ18)*(AK4:AK39=AK18)*(AL4:AL39&gt;AL18))</f>
        <v>0</v>
      </c>
      <c r="AQ18" s="228"/>
      <c r="AR18" s="235">
        <f>SUMPRODUCT((AC4:AC39=AC18)*(Y4:Y39=Y18)*(W4:W39=W18)*(O4:O39=O18)*(T4:T39=T18)*(L4:L39=L18)*(AJ4:AJ39=AJ18)*(AK4:AK39=AK18)*(AL4:AL39=AL18)*(AB4:AB39&gt;AB18))</f>
        <v>0</v>
      </c>
      <c r="AS18" s="235">
        <f>SUMPRODUCT((AC4:AC39=AC18)*(Y4:Y39=Y18)*(W4:W39=W18)*(O4:O39=O18)*(T4:T39=T18)*(L4:L39=L18)*(AJ4:AJ39=AJ18)*(AK4:AK39=AK18)*(AL4:AL39=AL18)*(AB4:AB39=AB18)*(AA4:AA39&gt;AA18))</f>
        <v>0</v>
      </c>
      <c r="AT18" s="189"/>
    </row>
    <row r="19" spans="1:46" x14ac:dyDescent="0.25">
      <c r="A19" s="231">
        <f t="shared" si="1"/>
        <v>36</v>
      </c>
      <c r="B19" s="232" t="str">
        <f>Teams!C20</f>
        <v>Dinamo Zagreb</v>
      </c>
      <c r="C19" s="233">
        <f t="shared" si="2"/>
        <v>0</v>
      </c>
      <c r="D19" s="234">
        <f>SUMPRODUCT(('Group Stages'!E6:E149&lt;&gt;"")*('Group Stages'!F6:F149&lt;&gt;"")*('Group Stages'!D6:D149='Dummy Table'!B19)*('Group Stages'!E6:E149&gt;'Group Stages'!F6:F149))</f>
        <v>0</v>
      </c>
      <c r="E19" s="234">
        <f>SUMPRODUCT(('Group Stages'!E6:E149&lt;&gt;"")*('Group Stages'!F6:F149&lt;&gt;"")*('Group Stages'!D6:D149='Dummy Table'!B19)*('Group Stages'!E6:E149='Group Stages'!F6:F149))</f>
        <v>0</v>
      </c>
      <c r="F19" s="234">
        <f>SUMPRODUCT(('Group Stages'!E6:E149&lt;&gt;"")*('Group Stages'!F6:F149&lt;&gt;"")*('Group Stages'!D6:D149='Dummy Table'!B19)*('Group Stages'!E6:E149&lt;'Group Stages'!F6:F149))</f>
        <v>0</v>
      </c>
      <c r="G19" s="234">
        <f>SUMIF('Group Stages'!D6:D149,'Dummy Table'!B19,'Group Stages'!E6:E149)</f>
        <v>0</v>
      </c>
      <c r="H19" s="234">
        <f>SUMIF('Group Stages'!D6:D149,'Dummy Table'!B19,'Group Stages'!F6:F149)</f>
        <v>0</v>
      </c>
      <c r="I19" s="234">
        <f t="shared" si="3"/>
        <v>0</v>
      </c>
      <c r="J19" s="234">
        <f t="shared" si="4"/>
        <v>0</v>
      </c>
      <c r="K19" s="233">
        <f t="shared" si="5"/>
        <v>1</v>
      </c>
      <c r="L19" s="233">
        <f>SUMPRODUCT(('Group Stages'!E6:E149&lt;&gt;"")*('Group Stages'!F6:F149&lt;&gt;"")*('Group Stages'!G6:G149='Dummy Table'!B19)*('Group Stages'!E6:E149&lt;'Group Stages'!F6:F149))</f>
        <v>0</v>
      </c>
      <c r="M19" s="233">
        <f>SUMPRODUCT(('Group Stages'!E6:E149&lt;&gt;"")*('Group Stages'!F6:F149&lt;&gt;"")*('Group Stages'!G6:G149='Dummy Table'!B19)*('Group Stages'!E6:E149='Group Stages'!F6:F149))</f>
        <v>0</v>
      </c>
      <c r="N19" s="233">
        <f>SUMPRODUCT(('Group Stages'!E6:E149&lt;&gt;"")*('Group Stages'!F6:F149&lt;&gt;"")*('Group Stages'!G6:G149='Dummy Table'!B19)*('Group Stages'!E6:E149&gt;'Group Stages'!F6:F149))</f>
        <v>1</v>
      </c>
      <c r="O19" s="233">
        <f>IF(AM19="",VALUE(SUMIF('Group Stages'!G6:G149,'Dummy Table'!B19,'Group Stages'!F6:F149)),0)</f>
        <v>2</v>
      </c>
      <c r="P19" s="233">
        <f>SUMIF('Group Stages'!G6:G149,'Dummy Table'!B19,'Group Stages'!E6:E149)</f>
        <v>9</v>
      </c>
      <c r="Q19" s="233">
        <f t="shared" si="6"/>
        <v>-7</v>
      </c>
      <c r="R19" s="233">
        <f t="shared" si="7"/>
        <v>0</v>
      </c>
      <c r="S19" s="233">
        <f t="shared" si="8"/>
        <v>1</v>
      </c>
      <c r="T19" s="233">
        <f t="shared" si="9"/>
        <v>0</v>
      </c>
      <c r="U19" s="233">
        <f t="shared" si="10"/>
        <v>0</v>
      </c>
      <c r="V19" s="233">
        <f t="shared" si="11"/>
        <v>1</v>
      </c>
      <c r="W19" s="233">
        <f t="shared" si="12"/>
        <v>2</v>
      </c>
      <c r="X19" s="233">
        <f t="shared" si="13"/>
        <v>9</v>
      </c>
      <c r="Y19" s="233">
        <f t="shared" si="14"/>
        <v>-7</v>
      </c>
      <c r="Z19" s="233">
        <f t="shared" si="15"/>
        <v>0</v>
      </c>
      <c r="AA19" s="235">
        <f>IF(LEFT('Group Stages'!B151,6)="© 2024",Teams!F20,96000)</f>
        <v>42000</v>
      </c>
      <c r="AB19" s="235">
        <f>Teams!G20</f>
        <v>0</v>
      </c>
      <c r="AC19" s="235">
        <f>RANK(Z19,Z4:Z39)</f>
        <v>22</v>
      </c>
      <c r="AD19" s="235">
        <f>SUMPRODUCT((AC4:AC39=AC19)*(Y4:Y39&gt;Y19))</f>
        <v>14</v>
      </c>
      <c r="AE19" s="235">
        <f>SUMPRODUCT((AC4:AC39=AC19)*(Y4:Y39=Y19)*(W4:W39&gt;W19))</f>
        <v>0</v>
      </c>
      <c r="AF19" s="235">
        <f>SUMPRODUCT((AC4:AC39=AC19)*(Y4:Y39=Y19)*(W4:W39=W19)*(O4:O39&gt;O19))</f>
        <v>0</v>
      </c>
      <c r="AG19" s="235">
        <f>SUMPRODUCT((AC4:AC39=AC19)*(Y4:Y39=Y19)*(W4:W39=W19)*(O4:O39=O19)*(T4:T39&gt;T19))</f>
        <v>0</v>
      </c>
      <c r="AH19" s="235">
        <f>SUMPRODUCT((AC4:AC39=AC19)*(Y4:Y39=Y19)*(W4:W39=W19)*(O4:O39=O19)*(T4:T39=T19)*(L4:L39&gt;L19))</f>
        <v>0</v>
      </c>
      <c r="AI19" s="236"/>
      <c r="AJ19" s="233">
        <f>SUMIFS(Z4:Z39,B4:B39,Teams!I20)+SUMIFS(Z4:Z39,B4:B39,Teams!J20)+SUMIFS(Z4:Z39,B4:B39,Teams!K20)+SUMIFS(Z4:Z39,B4:B39,Teams!L20)+SUMIFS(Z4:Z39,B4:B39,Teams!M20)+SUMIFS(Z4:Z39,B4:B39,Teams!N20)+SUMIFS(Z4:Z39,B4:B39,Teams!O20)+SUMIFS(Z4:Z39,B4:B39,Teams!P20)</f>
        <v>13</v>
      </c>
      <c r="AK19" s="233">
        <f>SUMIFS(Y4:Y39,B4:B39,Teams!I20)+SUMIFS(Y4:Y39,B4:B39,Teams!J20)+SUMIFS(Y4:Y39,B4:B39,Teams!K20)+SUMIFS(Y4:Y39,B4:B39,Teams!L20)+SUMIFS(Y4:Y39,B4:B39,Teams!M20)+SUMIFS(Y4:Y39,B4:B39,Teams!N20)+SUMIFS(Y4:Y39,B4:B39,Teams!O20)+SUMIFS(Y4:Y39,B4:B39,Teams!P20)</f>
        <v>6</v>
      </c>
      <c r="AL19" s="233">
        <f>SUMIFS(W4:W39,B4:B39,Teams!I20)+SUMIFS(W4:W39,B4:B39,Teams!J20)+SUMIFS(W4:W39,B4:B39,Teams!K20)+SUMIFS(W4:W39,B4:B39,Teams!L20)+SUMIFS(W4:W39,B4:B39,Teams!M20)+SUMIFS(W4:W39,B4:B39,Teams!N20)+SUMIFS(W4:W39,B4:B39,Teams!O20)+SUMIFS(W4:W39,B4:B39,Teams!P20)</f>
        <v>21</v>
      </c>
      <c r="AM19" s="228" t="str">
        <f t="shared" si="16"/>
        <v/>
      </c>
      <c r="AN19" s="235">
        <f>SUMPRODUCT((AC4:AC39=AC19)*(Y4:Y39=Y19)*(W4:W39=W19)*(O4:O39=O19)*(T4:T39=T19)*(L4:L39=L19)*(AJ4:AJ39&gt;AJ19))</f>
        <v>0</v>
      </c>
      <c r="AO19" s="235">
        <f>SUMPRODUCT((AC4:AC39=AC19)*(Y4:Y39=Y19)*(W4:W39=W19)*(O4:O39=O19)*(T4:T39=T19)*(L4:L39=L19)*(AJ4:AJ39=AJ19)*(AK4:AK39&gt;AK19))</f>
        <v>0</v>
      </c>
      <c r="AP19" s="235">
        <f>SUMPRODUCT((AC4:AC39=AC19)*(Y4:Y39=Y19)*(W4:W39=W19)*(O4:O39=O19)*(T4:T39=T19)*(L4:L39=L19)*(AJ4:AJ39=AJ19)*(AK4:AK39=AK19)*(AL4:AL39&gt;AL19))</f>
        <v>0</v>
      </c>
      <c r="AQ19" s="228"/>
      <c r="AR19" s="235">
        <f>SUMPRODUCT((AC4:AC39=AC19)*(Y4:Y39=Y19)*(W4:W39=W19)*(O4:O39=O19)*(T4:T39=T19)*(L4:L39=L19)*(AJ4:AJ39=AJ19)*(AK4:AK39=AK19)*(AL4:AL39=AL19)*(AB4:AB39&gt;AB19))</f>
        <v>0</v>
      </c>
      <c r="AS19" s="235">
        <f>SUMPRODUCT((AC4:AC39=AC19)*(Y4:Y39=Y19)*(W4:W39=W19)*(O4:O39=O19)*(T4:T39=T19)*(L4:L39=L19)*(AJ4:AJ39=AJ19)*(AK4:AK39=AK19)*(AL4:AL39=AL19)*(AB4:AB39=AB19)*(AA4:AA39&gt;AA19))</f>
        <v>0</v>
      </c>
      <c r="AT19" s="189"/>
    </row>
    <row r="20" spans="1:46" x14ac:dyDescent="0.25">
      <c r="A20" s="231">
        <f t="shared" si="1"/>
        <v>35</v>
      </c>
      <c r="B20" s="232" t="str">
        <f>Teams!C21</f>
        <v>Feyenoord</v>
      </c>
      <c r="C20" s="233">
        <f t="shared" si="2"/>
        <v>1</v>
      </c>
      <c r="D20" s="234">
        <f>SUMPRODUCT(('Group Stages'!E6:E149&lt;&gt;"")*('Group Stages'!F6:F149&lt;&gt;"")*('Group Stages'!D6:D149='Dummy Table'!B20)*('Group Stages'!E6:E149&gt;'Group Stages'!F6:F149))</f>
        <v>0</v>
      </c>
      <c r="E20" s="234">
        <f>SUMPRODUCT(('Group Stages'!E6:E149&lt;&gt;"")*('Group Stages'!F6:F149&lt;&gt;"")*('Group Stages'!D6:D149='Dummy Table'!B20)*('Group Stages'!E6:E149='Group Stages'!F6:F149))</f>
        <v>0</v>
      </c>
      <c r="F20" s="234">
        <f>SUMPRODUCT(('Group Stages'!E6:E149&lt;&gt;"")*('Group Stages'!F6:F149&lt;&gt;"")*('Group Stages'!D6:D149='Dummy Table'!B20)*('Group Stages'!E6:E149&lt;'Group Stages'!F6:F149))</f>
        <v>1</v>
      </c>
      <c r="G20" s="234">
        <f>SUMIF('Group Stages'!D6:D149,'Dummy Table'!B20,'Group Stages'!E6:E149)</f>
        <v>0</v>
      </c>
      <c r="H20" s="234">
        <f>SUMIF('Group Stages'!D6:D149,'Dummy Table'!B20,'Group Stages'!F6:F149)</f>
        <v>4</v>
      </c>
      <c r="I20" s="234">
        <f t="shared" si="3"/>
        <v>-4</v>
      </c>
      <c r="J20" s="234">
        <f t="shared" si="4"/>
        <v>0</v>
      </c>
      <c r="K20" s="233">
        <f t="shared" si="5"/>
        <v>0</v>
      </c>
      <c r="L20" s="233">
        <f>SUMPRODUCT(('Group Stages'!E6:E149&lt;&gt;"")*('Group Stages'!F6:F149&lt;&gt;"")*('Group Stages'!G6:G149='Dummy Table'!B20)*('Group Stages'!E6:E149&lt;'Group Stages'!F6:F149))</f>
        <v>0</v>
      </c>
      <c r="M20" s="233">
        <f>SUMPRODUCT(('Group Stages'!E6:E149&lt;&gt;"")*('Group Stages'!F6:F149&lt;&gt;"")*('Group Stages'!G6:G149='Dummy Table'!B20)*('Group Stages'!E6:E149='Group Stages'!F6:F149))</f>
        <v>0</v>
      </c>
      <c r="N20" s="233">
        <f>SUMPRODUCT(('Group Stages'!E6:E149&lt;&gt;"")*('Group Stages'!F6:F149&lt;&gt;"")*('Group Stages'!G6:G149='Dummy Table'!B20)*('Group Stages'!E6:E149&gt;'Group Stages'!F6:F149))</f>
        <v>0</v>
      </c>
      <c r="O20" s="233">
        <f>IF(AM20="",VALUE(SUMIF('Group Stages'!G6:G149,'Dummy Table'!B20,'Group Stages'!F6:F149)),0)</f>
        <v>0</v>
      </c>
      <c r="P20" s="233">
        <f>SUMIF('Group Stages'!G6:G149,'Dummy Table'!B20,'Group Stages'!E6:E149)</f>
        <v>0</v>
      </c>
      <c r="Q20" s="233">
        <f t="shared" si="6"/>
        <v>0</v>
      </c>
      <c r="R20" s="233">
        <f t="shared" si="7"/>
        <v>0</v>
      </c>
      <c r="S20" s="233">
        <f t="shared" si="8"/>
        <v>1</v>
      </c>
      <c r="T20" s="233">
        <f t="shared" si="9"/>
        <v>0</v>
      </c>
      <c r="U20" s="233">
        <f t="shared" si="10"/>
        <v>0</v>
      </c>
      <c r="V20" s="233">
        <f t="shared" si="11"/>
        <v>1</v>
      </c>
      <c r="W20" s="233">
        <f t="shared" si="12"/>
        <v>0</v>
      </c>
      <c r="X20" s="233">
        <f t="shared" si="13"/>
        <v>4</v>
      </c>
      <c r="Y20" s="233">
        <f t="shared" si="14"/>
        <v>-4</v>
      </c>
      <c r="Z20" s="233">
        <f t="shared" si="15"/>
        <v>0</v>
      </c>
      <c r="AA20" s="235">
        <f>IF(LEFT('Group Stages'!B151,6)="© 2024",Teams!F21,96000)</f>
        <v>53000</v>
      </c>
      <c r="AB20" s="235">
        <f>Teams!G21</f>
        <v>0</v>
      </c>
      <c r="AC20" s="235">
        <f>RANK(Z20,Z4:Z39)</f>
        <v>22</v>
      </c>
      <c r="AD20" s="235">
        <f>SUMPRODUCT((AC4:AC39=AC20)*(Y4:Y39&gt;Y20))</f>
        <v>12</v>
      </c>
      <c r="AE20" s="235">
        <f>SUMPRODUCT((AC4:AC39=AC20)*(Y4:Y39=Y20)*(W4:W39&gt;W20))</f>
        <v>1</v>
      </c>
      <c r="AF20" s="235">
        <f>SUMPRODUCT((AC4:AC39=AC20)*(Y4:Y39=Y20)*(W4:W39=W20)*(O4:O39&gt;O20))</f>
        <v>0</v>
      </c>
      <c r="AG20" s="235">
        <f>SUMPRODUCT((AC4:AC39=AC20)*(Y4:Y39=Y20)*(W4:W39=W20)*(O4:O39=O20)*(T4:T39&gt;T20))</f>
        <v>0</v>
      </c>
      <c r="AH20" s="235">
        <f>SUMPRODUCT((AC4:AC39=AC20)*(Y4:Y39=Y20)*(W4:W39=W20)*(O4:O39=O20)*(T4:T39=T20)*(L4:L39&gt;L20))</f>
        <v>0</v>
      </c>
      <c r="AI20" s="236"/>
      <c r="AJ20" s="233">
        <f>SUMIFS(Z4:Z39,B4:B39,Teams!I21)+SUMIFS(Z4:Z39,B4:B39,Teams!J21)+SUMIFS(Z4:Z39,B4:B39,Teams!K21)+SUMIFS(Z4:Z39,B4:B39,Teams!L21)+SUMIFS(Z4:Z39,B4:B39,Teams!M21)+SUMIFS(Z4:Z39,B4:B39,Teams!N21)+SUMIFS(Z4:Z39,B4:B39,Teams!O21)+SUMIFS(Z4:Z39,B4:B39,Teams!P21)</f>
        <v>13</v>
      </c>
      <c r="AK20" s="233">
        <f>SUMIFS(Y4:Y39,B4:B39,Teams!I21)+SUMIFS(Y4:Y39,B4:B39,Teams!J21)+SUMIFS(Y4:Y39,B4:B39,Teams!K21)+SUMIFS(Y4:Y39,B4:B39,Teams!L21)+SUMIFS(Y4:Y39,B4:B39,Teams!M21)+SUMIFS(Y4:Y39,B4:B39,Teams!N21)+SUMIFS(Y4:Y39,B4:B39,Teams!O21)+SUMIFS(Y4:Y39,B4:B39,Teams!P21)</f>
        <v>9</v>
      </c>
      <c r="AL20" s="233">
        <f>SUMIFS(W4:W39,B4:B39,Teams!I21)+SUMIFS(W4:W39,B4:B39,Teams!J21)+SUMIFS(W4:W39,B4:B39,Teams!K21)+SUMIFS(W4:W39,B4:B39,Teams!L21)+SUMIFS(W4:W39,B4:B39,Teams!M21)+SUMIFS(W4:W39,B4:B39,Teams!N21)+SUMIFS(W4:W39,B4:B39,Teams!O21)+SUMIFS(W4:W39,B4:B39,Teams!P21)</f>
        <v>18</v>
      </c>
      <c r="AM20" s="228" t="str">
        <f t="shared" si="16"/>
        <v/>
      </c>
      <c r="AN20" s="235">
        <f>SUMPRODUCT((AC4:AC39=AC20)*(Y4:Y39=Y20)*(W4:W39=W20)*(O4:O39=O20)*(T4:T39=T20)*(L4:L39=L20)*(AJ4:AJ39&gt;AJ20))</f>
        <v>0</v>
      </c>
      <c r="AO20" s="235">
        <f>SUMPRODUCT((AC4:AC39=AC20)*(Y4:Y39=Y20)*(W4:W39=W20)*(O4:O39=O20)*(T4:T39=T20)*(L4:L39=L20)*(AJ4:AJ39=AJ20)*(AK4:AK39&gt;AK20))</f>
        <v>0</v>
      </c>
      <c r="AP20" s="235">
        <f>SUMPRODUCT((AC4:AC39=AC20)*(Y4:Y39=Y20)*(W4:W39=W20)*(O4:O39=O20)*(T4:T39=T20)*(L4:L39=L20)*(AJ4:AJ39=AJ20)*(AK4:AK39=AK20)*(AL4:AL39&gt;AL20))</f>
        <v>0</v>
      </c>
      <c r="AQ20" s="228"/>
      <c r="AR20" s="235">
        <f>SUMPRODUCT((AC4:AC39=AC20)*(Y4:Y39=Y20)*(W4:W39=W20)*(O4:O39=O20)*(T4:T39=T20)*(L4:L39=L20)*(AJ4:AJ39=AJ20)*(AK4:AK39=AK20)*(AL4:AL39=AL20)*(AB4:AB39&gt;AB20))</f>
        <v>0</v>
      </c>
      <c r="AS20" s="235">
        <f>SUMPRODUCT((AC4:AC39=AC20)*(Y4:Y39=Y20)*(W4:W39=W20)*(O4:O39=O20)*(T4:T39=T20)*(L4:L39=L20)*(AJ4:AJ39=AJ20)*(AK4:AK39=AK20)*(AL4:AL39=AL20)*(AB4:AB39=AB20)*(AA4:AA39&gt;AA20))</f>
        <v>0</v>
      </c>
      <c r="AT20" s="189"/>
    </row>
    <row r="21" spans="1:46" x14ac:dyDescent="0.25">
      <c r="A21" s="231">
        <f t="shared" si="1"/>
        <v>26</v>
      </c>
      <c r="B21" s="232" t="str">
        <f>Teams!C22</f>
        <v>Girona</v>
      </c>
      <c r="C21" s="233">
        <f t="shared" si="2"/>
        <v>0</v>
      </c>
      <c r="D21" s="234">
        <f>SUMPRODUCT(('Group Stages'!E6:E149&lt;&gt;"")*('Group Stages'!F6:F149&lt;&gt;"")*('Group Stages'!D6:D149='Dummy Table'!B21)*('Group Stages'!E6:E149&gt;'Group Stages'!F6:F149))</f>
        <v>0</v>
      </c>
      <c r="E21" s="234">
        <f>SUMPRODUCT(('Group Stages'!E6:E149&lt;&gt;"")*('Group Stages'!F6:F149&lt;&gt;"")*('Group Stages'!D6:D149='Dummy Table'!B21)*('Group Stages'!E6:E149='Group Stages'!F6:F149))</f>
        <v>0</v>
      </c>
      <c r="F21" s="234">
        <f>SUMPRODUCT(('Group Stages'!E6:E149&lt;&gt;"")*('Group Stages'!F6:F149&lt;&gt;"")*('Group Stages'!D6:D149='Dummy Table'!B21)*('Group Stages'!E6:E149&lt;'Group Stages'!F6:F149))</f>
        <v>0</v>
      </c>
      <c r="G21" s="234">
        <f>SUMIF('Group Stages'!D6:D149,'Dummy Table'!B21,'Group Stages'!E6:E149)</f>
        <v>0</v>
      </c>
      <c r="H21" s="234">
        <f>SUMIF('Group Stages'!D6:D149,'Dummy Table'!B21,'Group Stages'!F6:F149)</f>
        <v>0</v>
      </c>
      <c r="I21" s="234">
        <f t="shared" si="3"/>
        <v>0</v>
      </c>
      <c r="J21" s="234">
        <f t="shared" si="4"/>
        <v>0</v>
      </c>
      <c r="K21" s="233">
        <f t="shared" si="5"/>
        <v>1</v>
      </c>
      <c r="L21" s="233">
        <f>SUMPRODUCT(('Group Stages'!E6:E149&lt;&gt;"")*('Group Stages'!F6:F149&lt;&gt;"")*('Group Stages'!G6:G149='Dummy Table'!B21)*('Group Stages'!E6:E149&lt;'Group Stages'!F6:F149))</f>
        <v>0</v>
      </c>
      <c r="M21" s="233">
        <f>SUMPRODUCT(('Group Stages'!E6:E149&lt;&gt;"")*('Group Stages'!F6:F149&lt;&gt;"")*('Group Stages'!G6:G149='Dummy Table'!B21)*('Group Stages'!E6:E149='Group Stages'!F6:F149))</f>
        <v>0</v>
      </c>
      <c r="N21" s="233">
        <f>SUMPRODUCT(('Group Stages'!E6:E149&lt;&gt;"")*('Group Stages'!F6:F149&lt;&gt;"")*('Group Stages'!G6:G149='Dummy Table'!B21)*('Group Stages'!E6:E149&gt;'Group Stages'!F6:F149))</f>
        <v>1</v>
      </c>
      <c r="O21" s="233">
        <f>IF(AM21="",VALUE(SUMIF('Group Stages'!G6:G149,'Dummy Table'!B21,'Group Stages'!F6:F149)),0)</f>
        <v>0</v>
      </c>
      <c r="P21" s="233">
        <f>SUMIF('Group Stages'!G6:G149,'Dummy Table'!B21,'Group Stages'!E6:E149)</f>
        <v>1</v>
      </c>
      <c r="Q21" s="233">
        <f t="shared" si="6"/>
        <v>-1</v>
      </c>
      <c r="R21" s="233">
        <f t="shared" si="7"/>
        <v>0</v>
      </c>
      <c r="S21" s="233">
        <f t="shared" si="8"/>
        <v>1</v>
      </c>
      <c r="T21" s="233">
        <f t="shared" si="9"/>
        <v>0</v>
      </c>
      <c r="U21" s="233">
        <f t="shared" si="10"/>
        <v>0</v>
      </c>
      <c r="V21" s="233">
        <f t="shared" si="11"/>
        <v>1</v>
      </c>
      <c r="W21" s="233">
        <f t="shared" si="12"/>
        <v>0</v>
      </c>
      <c r="X21" s="233">
        <f t="shared" si="13"/>
        <v>1</v>
      </c>
      <c r="Y21" s="233">
        <f t="shared" si="14"/>
        <v>-1</v>
      </c>
      <c r="Z21" s="233">
        <f t="shared" si="15"/>
        <v>0</v>
      </c>
      <c r="AA21" s="235">
        <f>IF(LEFT('Group Stages'!B151,6)="© 2024",Teams!F22,96000)</f>
        <v>2</v>
      </c>
      <c r="AB21" s="235">
        <f>Teams!G22</f>
        <v>0</v>
      </c>
      <c r="AC21" s="235">
        <f>RANK(Z21,Z4:Z39)</f>
        <v>22</v>
      </c>
      <c r="AD21" s="235">
        <f>SUMPRODUCT((AC4:AC39=AC21)*(Y4:Y39&gt;Y21))</f>
        <v>0</v>
      </c>
      <c r="AE21" s="235">
        <f>SUMPRODUCT((AC4:AC39=AC21)*(Y4:Y39=Y21)*(W4:W39&gt;W21))</f>
        <v>4</v>
      </c>
      <c r="AF21" s="235">
        <f>SUMPRODUCT((AC4:AC39=AC21)*(Y4:Y39=Y21)*(W4:W39=W21)*(O4:O39&gt;O21))</f>
        <v>0</v>
      </c>
      <c r="AG21" s="235">
        <f>SUMPRODUCT((AC4:AC39=AC21)*(Y4:Y39=Y21)*(W4:W39=W21)*(O4:O39=O21)*(T4:T39&gt;T21))</f>
        <v>0</v>
      </c>
      <c r="AH21" s="235">
        <f>SUMPRODUCT((AC4:AC39=AC21)*(Y4:Y39=Y21)*(W4:W39=W21)*(O4:O39=O21)*(T4:T39=T21)*(L4:L39&gt;L21))</f>
        <v>0</v>
      </c>
      <c r="AI21" s="236"/>
      <c r="AJ21" s="233">
        <f>SUMIFS(Z4:Z39,B4:B39,Teams!I22)+SUMIFS(Z4:Z39,B4:B39,Teams!J22)+SUMIFS(Z4:Z39,B4:B39,Teams!K22)+SUMIFS(Z4:Z39,B4:B39,Teams!L22)+SUMIFS(Z4:Z39,B4:B39,Teams!M22)+SUMIFS(Z4:Z39,B4:B39,Teams!N22)+SUMIFS(Z4:Z39,B4:B39,Teams!O22)+SUMIFS(Z4:Z39,B4:B39,Teams!P22)</f>
        <v>7</v>
      </c>
      <c r="AK21" s="233">
        <f>SUMIFS(Y4:Y39,B4:B39,Teams!I22)+SUMIFS(Y4:Y39,B4:B39,Teams!J22)+SUMIFS(Y4:Y39,B4:B39,Teams!K22)+SUMIFS(Y4:Y39,B4:B39,Teams!L22)+SUMIFS(Y4:Y39,B4:B39,Teams!M22)+SUMIFS(Y4:Y39,B4:B39,Teams!N22)+SUMIFS(Y4:Y39,B4:B39,Teams!O22)+SUMIFS(Y4:Y39,B4:B39,Teams!P22)</f>
        <v>-10</v>
      </c>
      <c r="AL21" s="233">
        <f>SUMIFS(W4:W39,B4:B39,Teams!I22)+SUMIFS(W4:W39,B4:B39,Teams!J22)+SUMIFS(W4:W39,B4:B39,Teams!K22)+SUMIFS(W4:W39,B4:B39,Teams!L22)+SUMIFS(W4:W39,B4:B39,Teams!M22)+SUMIFS(W4:W39,B4:B39,Teams!N22)+SUMIFS(W4:W39,B4:B39,Teams!O22)+SUMIFS(W4:W39,B4:B39,Teams!P22)</f>
        <v>8</v>
      </c>
      <c r="AM21" s="228" t="str">
        <f t="shared" si="16"/>
        <v/>
      </c>
      <c r="AN21" s="235">
        <f>SUMPRODUCT((AC4:AC39=AC21)*(Y4:Y39=Y21)*(W4:W39=W21)*(O4:O39=O21)*(T4:T39=T21)*(L4:L39=L21)*(AJ4:AJ39&gt;AJ21))</f>
        <v>0</v>
      </c>
      <c r="AO21" s="235">
        <f>SUMPRODUCT((AC4:AC39=AC21)*(Y4:Y39=Y21)*(W4:W39=W21)*(O4:O39=O21)*(T4:T39=T21)*(L4:L39=L21)*(AJ4:AJ39=AJ21)*(AK4:AK39&gt;AK21))</f>
        <v>0</v>
      </c>
      <c r="AP21" s="235">
        <f>SUMPRODUCT((AC4:AC39=AC21)*(Y4:Y39=Y21)*(W4:W39=W21)*(O4:O39=O21)*(T4:T39=T21)*(L4:L39=L21)*(AJ4:AJ39=AJ21)*(AK4:AK39=AK21)*(AL4:AL39&gt;AL21))</f>
        <v>0</v>
      </c>
      <c r="AQ21" s="228"/>
      <c r="AR21" s="235">
        <f>SUMPRODUCT((AC4:AC39=AC21)*(Y4:Y39=Y21)*(W4:W39=W21)*(O4:O39=O21)*(T4:T39=T21)*(L4:L39=L21)*(AJ4:AJ39=AJ21)*(AK4:AK39=AK21)*(AL4:AL39=AL21)*(AB4:AB39&gt;AB21))</f>
        <v>0</v>
      </c>
      <c r="AS21" s="235">
        <f>SUMPRODUCT((AC4:AC39=AC21)*(Y4:Y39=Y21)*(W4:W39=W21)*(O4:O39=O21)*(T4:T39=T21)*(L4:L39=L21)*(AJ4:AJ39=AJ21)*(AK4:AK39=AK21)*(AL4:AL39=AL21)*(AB4:AB39=AB21)*(AA4:AA39&gt;AA21))</f>
        <v>0</v>
      </c>
      <c r="AT21" s="189"/>
    </row>
    <row r="22" spans="1:46" x14ac:dyDescent="0.25">
      <c r="A22" s="231">
        <f t="shared" si="1"/>
        <v>20</v>
      </c>
      <c r="B22" s="232" t="str">
        <f>Teams!C23</f>
        <v>Inter</v>
      </c>
      <c r="C22" s="233">
        <f t="shared" si="2"/>
        <v>0</v>
      </c>
      <c r="D22" s="234">
        <f>SUMPRODUCT(('Group Stages'!E6:E149&lt;&gt;"")*('Group Stages'!F6:F149&lt;&gt;"")*('Group Stages'!D6:D149='Dummy Table'!B22)*('Group Stages'!E6:E149&gt;'Group Stages'!F6:F149))</f>
        <v>0</v>
      </c>
      <c r="E22" s="234">
        <f>SUMPRODUCT(('Group Stages'!E6:E149&lt;&gt;"")*('Group Stages'!F6:F149&lt;&gt;"")*('Group Stages'!D6:D149='Dummy Table'!B22)*('Group Stages'!E6:E149='Group Stages'!F6:F149))</f>
        <v>0</v>
      </c>
      <c r="F22" s="234">
        <f>SUMPRODUCT(('Group Stages'!E6:E149&lt;&gt;"")*('Group Stages'!F6:F149&lt;&gt;"")*('Group Stages'!D6:D149='Dummy Table'!B22)*('Group Stages'!E6:E149&lt;'Group Stages'!F6:F149))</f>
        <v>0</v>
      </c>
      <c r="G22" s="234">
        <f>SUMIF('Group Stages'!D6:D149,'Dummy Table'!B22,'Group Stages'!E6:E149)</f>
        <v>0</v>
      </c>
      <c r="H22" s="234">
        <f>SUMIF('Group Stages'!D6:D149,'Dummy Table'!B22,'Group Stages'!F6:F149)</f>
        <v>0</v>
      </c>
      <c r="I22" s="234">
        <f t="shared" si="3"/>
        <v>0</v>
      </c>
      <c r="J22" s="234">
        <f t="shared" si="4"/>
        <v>0</v>
      </c>
      <c r="K22" s="233">
        <f t="shared" si="5"/>
        <v>1</v>
      </c>
      <c r="L22" s="233">
        <f>SUMPRODUCT(('Group Stages'!E6:E149&lt;&gt;"")*('Group Stages'!F6:F149&lt;&gt;"")*('Group Stages'!G6:G149='Dummy Table'!B22)*('Group Stages'!E6:E149&lt;'Group Stages'!F6:F149))</f>
        <v>0</v>
      </c>
      <c r="M22" s="233">
        <f>SUMPRODUCT(('Group Stages'!E6:E149&lt;&gt;"")*('Group Stages'!F6:F149&lt;&gt;"")*('Group Stages'!G6:G149='Dummy Table'!B22)*('Group Stages'!E6:E149='Group Stages'!F6:F149))</f>
        <v>1</v>
      </c>
      <c r="N22" s="233">
        <f>SUMPRODUCT(('Group Stages'!E6:E149&lt;&gt;"")*('Group Stages'!F6:F149&lt;&gt;"")*('Group Stages'!G6:G149='Dummy Table'!B22)*('Group Stages'!E6:E149&gt;'Group Stages'!F6:F149))</f>
        <v>0</v>
      </c>
      <c r="O22" s="233">
        <f>IF(AM22="",VALUE(SUMIF('Group Stages'!G6:G149,'Dummy Table'!B22,'Group Stages'!F6:F149)),0)</f>
        <v>0</v>
      </c>
      <c r="P22" s="233">
        <f>SUMIF('Group Stages'!G6:G149,'Dummy Table'!B22,'Group Stages'!E6:E149)</f>
        <v>0</v>
      </c>
      <c r="Q22" s="233">
        <f t="shared" si="6"/>
        <v>0</v>
      </c>
      <c r="R22" s="233">
        <f t="shared" si="7"/>
        <v>1</v>
      </c>
      <c r="S22" s="233">
        <f t="shared" si="8"/>
        <v>1</v>
      </c>
      <c r="T22" s="233">
        <f t="shared" si="9"/>
        <v>0</v>
      </c>
      <c r="U22" s="233">
        <f t="shared" si="10"/>
        <v>1</v>
      </c>
      <c r="V22" s="233">
        <f t="shared" si="11"/>
        <v>0</v>
      </c>
      <c r="W22" s="233">
        <f t="shared" si="12"/>
        <v>0</v>
      </c>
      <c r="X22" s="233">
        <f t="shared" si="13"/>
        <v>0</v>
      </c>
      <c r="Y22" s="233">
        <f t="shared" si="14"/>
        <v>0</v>
      </c>
      <c r="Z22" s="233">
        <f t="shared" si="15"/>
        <v>1</v>
      </c>
      <c r="AA22" s="235">
        <f>Teams!F23</f>
        <v>76999</v>
      </c>
      <c r="AB22" s="235">
        <f>Teams!G23</f>
        <v>0</v>
      </c>
      <c r="AC22" s="235">
        <f>RANK(Z22,Z4:Z39)</f>
        <v>16</v>
      </c>
      <c r="AD22" s="235">
        <f>SUMPRODUCT((AC4:AC39=AC22)*(Y4:Y39&gt;Y22))</f>
        <v>0</v>
      </c>
      <c r="AE22" s="235">
        <f>SUMPRODUCT((AC4:AC39=AC22)*(Y4:Y39=Y22)*(W4:W39&gt;W22))</f>
        <v>0</v>
      </c>
      <c r="AF22" s="235">
        <f>SUMPRODUCT((AC4:AC39=AC22)*(Y4:Y39=Y22)*(W4:W39=W22)*(O4:O39&gt;O22))</f>
        <v>0</v>
      </c>
      <c r="AG22" s="235">
        <f>SUMPRODUCT((AC4:AC39=AC22)*(Y4:Y39=Y22)*(W4:W39=W22)*(O4:O39=O22)*(T4:T39&gt;T22))</f>
        <v>0</v>
      </c>
      <c r="AH22" s="235">
        <f>SUMPRODUCT((AC4:AC39=AC22)*(Y4:Y39=Y22)*(W4:W39=W22)*(O4:O39=O22)*(T4:T39=T22)*(L4:L39&gt;L22))</f>
        <v>0</v>
      </c>
      <c r="AI22" s="236"/>
      <c r="AJ22" s="233">
        <f>SUMIFS(Z4:Z39,B4:B39,Teams!I23)+SUMIFS(Z4:Z39,B4:B39,Teams!J23)+SUMIFS(Z4:Z39,B4:B39,Teams!K23)+SUMIFS(Z4:Z39,B4:B39,Teams!L23)+SUMIFS(Z4:Z39,B4:B39,Teams!M23)+SUMIFS(Z4:Z39,B4:B39,Teams!N23)+SUMIFS(Z4:Z39,B4:B39,Teams!O23)+SUMIFS(Z4:Z39,B4:B39,Teams!P23)</f>
        <v>11</v>
      </c>
      <c r="AK22" s="233">
        <f>SUMIFS(Y4:Y39,B4:B39,Teams!I23)+SUMIFS(Y4:Y39,B4:B39,Teams!J23)+SUMIFS(Y4:Y39,B4:B39,Teams!K23)+SUMIFS(Y4:Y39,B4:B39,Teams!L23)+SUMIFS(Y4:Y39,B4:B39,Teams!M23)+SUMIFS(Y4:Y39,B4:B39,Teams!N23)+SUMIFS(Y4:Y39,B4:B39,Teams!O23)+SUMIFS(Y4:Y39,B4:B39,Teams!P23)</f>
        <v>3</v>
      </c>
      <c r="AL22" s="233">
        <f>SUMIFS(W4:W39,B4:B39,Teams!I23)+SUMIFS(W4:W39,B4:B39,Teams!J23)+SUMIFS(W4:W39,B4:B39,Teams!K23)+SUMIFS(W4:W39,B4:B39,Teams!L23)+SUMIFS(W4:W39,B4:B39,Teams!M23)+SUMIFS(W4:W39,B4:B39,Teams!N23)+SUMIFS(W4:W39,B4:B39,Teams!O23)+SUMIFS(W4:W39,B4:B39,Teams!P23)</f>
        <v>11</v>
      </c>
      <c r="AM22" s="228" t="str">
        <f t="shared" si="16"/>
        <v/>
      </c>
      <c r="AN22" s="235">
        <f>SUMPRODUCT((AC4:AC39=AC22)*(Y4:Y39=Y22)*(W4:W39=W22)*(O4:O39=O22)*(T4:T39=T22)*(L4:L39=L22)*(AJ4:AJ39&gt;AJ22))</f>
        <v>4</v>
      </c>
      <c r="AO22" s="235">
        <f>SUMPRODUCT((AC4:AC39=AC22)*(Y4:Y39=Y22)*(W4:W39=W22)*(O4:O39=O22)*(T4:T39=T22)*(L4:L39=L22)*(AJ4:AJ39=AJ22)*(AK4:AK39&gt;AK22))</f>
        <v>0</v>
      </c>
      <c r="AP22" s="235">
        <f>SUMPRODUCT((AC4:AC39=AC22)*(Y4:Y39=Y22)*(W4:W39=W22)*(O4:O39=O22)*(T4:T39=T22)*(L4:L39=L22)*(AJ4:AJ39=AJ22)*(AK4:AK39=AK22)*(AL4:AL39&gt;AL22))</f>
        <v>0</v>
      </c>
      <c r="AQ22" s="228"/>
      <c r="AR22" s="235">
        <f>SUMPRODUCT((AC4:AC39=AC22)*(Y4:Y39=Y22)*(W4:W39=W22)*(O4:O39=O22)*(T4:T39=T22)*(L4:L39=L22)*(AJ4:AJ39=AJ22)*(AK4:AK39=AK22)*(AL4:AL39=AL22)*(AB4:AB39&gt;AB22))</f>
        <v>0</v>
      </c>
      <c r="AS22" s="235">
        <f>SUMPRODUCT((AC4:AC39=AC22)*(Y4:Y39=Y22)*(W4:W39=W22)*(O4:O39=O22)*(T4:T39=T22)*(L4:L39=L22)*(AJ4:AJ39=AJ22)*(AK4:AK39=AK22)*(AL4:AL39=AL22)*(AB4:AB39=AB22)*(AA4:AA39&gt;AA22))</f>
        <v>0</v>
      </c>
      <c r="AT22" s="189"/>
    </row>
    <row r="23" spans="1:46" x14ac:dyDescent="0.25">
      <c r="A23" s="231">
        <f t="shared" si="1"/>
        <v>9</v>
      </c>
      <c r="B23" s="232" t="str">
        <f>Teams!C24</f>
        <v>Juventus</v>
      </c>
      <c r="C23" s="233">
        <f t="shared" si="2"/>
        <v>1</v>
      </c>
      <c r="D23" s="234">
        <f>SUMPRODUCT(('Group Stages'!E6:E149&lt;&gt;"")*('Group Stages'!F6:F149&lt;&gt;"")*('Group Stages'!D6:D149='Dummy Table'!B23)*('Group Stages'!E6:E149&gt;'Group Stages'!F6:F149))</f>
        <v>1</v>
      </c>
      <c r="E23" s="234">
        <f>SUMPRODUCT(('Group Stages'!E6:E149&lt;&gt;"")*('Group Stages'!F6:F149&lt;&gt;"")*('Group Stages'!D6:D149='Dummy Table'!B23)*('Group Stages'!E6:E149='Group Stages'!F6:F149))</f>
        <v>0</v>
      </c>
      <c r="F23" s="234">
        <f>SUMPRODUCT(('Group Stages'!E6:E149&lt;&gt;"")*('Group Stages'!F6:F149&lt;&gt;"")*('Group Stages'!D6:D149='Dummy Table'!B23)*('Group Stages'!E6:E149&lt;'Group Stages'!F6:F149))</f>
        <v>0</v>
      </c>
      <c r="G23" s="234">
        <f>SUMIF('Group Stages'!D6:D149,'Dummy Table'!B23,'Group Stages'!E6:E149)</f>
        <v>3</v>
      </c>
      <c r="H23" s="234">
        <f>SUMIF('Group Stages'!D6:D149,'Dummy Table'!B23,'Group Stages'!F6:F149)</f>
        <v>1</v>
      </c>
      <c r="I23" s="234">
        <f t="shared" si="3"/>
        <v>2</v>
      </c>
      <c r="J23" s="234">
        <f t="shared" si="4"/>
        <v>3</v>
      </c>
      <c r="K23" s="233">
        <f t="shared" si="5"/>
        <v>0</v>
      </c>
      <c r="L23" s="233">
        <f>SUMPRODUCT(('Group Stages'!E6:E149&lt;&gt;"")*('Group Stages'!F6:F149&lt;&gt;"")*('Group Stages'!G6:G149='Dummy Table'!B23)*('Group Stages'!E6:E149&lt;'Group Stages'!F6:F149))</f>
        <v>0</v>
      </c>
      <c r="M23" s="233">
        <f>SUMPRODUCT(('Group Stages'!E6:E149&lt;&gt;"")*('Group Stages'!F6:F149&lt;&gt;"")*('Group Stages'!G6:G149='Dummy Table'!B23)*('Group Stages'!E6:E149='Group Stages'!F6:F149))</f>
        <v>0</v>
      </c>
      <c r="N23" s="233">
        <f>SUMPRODUCT(('Group Stages'!E6:E149&lt;&gt;"")*('Group Stages'!F6:F149&lt;&gt;"")*('Group Stages'!G6:G149='Dummy Table'!B23)*('Group Stages'!E6:E149&gt;'Group Stages'!F6:F149))</f>
        <v>0</v>
      </c>
      <c r="O23" s="233">
        <f>IF(AM23="",VALUE(SUMIF('Group Stages'!G6:G149,'Dummy Table'!B23,'Group Stages'!F6:F149)),0)</f>
        <v>0</v>
      </c>
      <c r="P23" s="233">
        <f>SUMIF('Group Stages'!G6:G149,'Dummy Table'!B23,'Group Stages'!E6:E149)</f>
        <v>0</v>
      </c>
      <c r="Q23" s="233">
        <f t="shared" si="6"/>
        <v>0</v>
      </c>
      <c r="R23" s="233">
        <f t="shared" si="7"/>
        <v>0</v>
      </c>
      <c r="S23" s="233">
        <f t="shared" si="8"/>
        <v>1</v>
      </c>
      <c r="T23" s="233">
        <f t="shared" si="9"/>
        <v>1</v>
      </c>
      <c r="U23" s="233">
        <f t="shared" si="10"/>
        <v>0</v>
      </c>
      <c r="V23" s="233">
        <f t="shared" si="11"/>
        <v>0</v>
      </c>
      <c r="W23" s="233">
        <f t="shared" si="12"/>
        <v>3</v>
      </c>
      <c r="X23" s="233">
        <f t="shared" si="13"/>
        <v>1</v>
      </c>
      <c r="Y23" s="233">
        <f t="shared" si="14"/>
        <v>2</v>
      </c>
      <c r="Z23" s="233">
        <f t="shared" si="15"/>
        <v>3</v>
      </c>
      <c r="AA23" s="235">
        <f>Teams!F24</f>
        <v>58000</v>
      </c>
      <c r="AB23" s="235">
        <f>Teams!G24</f>
        <v>0</v>
      </c>
      <c r="AC23" s="235">
        <f>RANK(Z23,Z4:Z39)</f>
        <v>1</v>
      </c>
      <c r="AD23" s="235">
        <f>SUMPRODUCT((AC4:AC39=AC23)*(Y4:Y39&gt;Y23))</f>
        <v>6</v>
      </c>
      <c r="AE23" s="235">
        <f>SUMPRODUCT((AC4:AC39=AC23)*(Y4:Y39=Y23)*(W4:W39&gt;W23))</f>
        <v>0</v>
      </c>
      <c r="AF23" s="235">
        <f>SUMPRODUCT((AC4:AC39=AC23)*(Y4:Y39=Y23)*(W4:W39=W23)*(O4:O39&gt;O23))</f>
        <v>1</v>
      </c>
      <c r="AG23" s="235">
        <f>SUMPRODUCT((AC4:AC39=AC23)*(Y4:Y39=Y23)*(W4:W39=W23)*(O4:O39=O23)*(T4:T39&gt;T23))</f>
        <v>0</v>
      </c>
      <c r="AH23" s="235">
        <f>SUMPRODUCT((AC4:AC39=AC23)*(Y4:Y39=Y23)*(W4:W39=W23)*(O4:O39=O23)*(T4:T39=T23)*(L4:L39&gt;L23))</f>
        <v>0</v>
      </c>
      <c r="AI23" s="236"/>
      <c r="AJ23" s="233">
        <f>SUMIFS(Z4:Z39,B4:B39,Teams!I24)+SUMIFS(Z4:Z39,B4:B39,Teams!J24)+SUMIFS(Z4:Z39,B4:B39,Teams!K24)+SUMIFS(Z4:Z39,B4:B39,Teams!L24)+SUMIFS(Z4:Z39,B4:B39,Teams!M24)+SUMIFS(Z4:Z39,B4:B39,Teams!N24)+SUMIFS(Z4:Z39,B4:B39,Teams!O24)+SUMIFS(Z4:Z39,B4:B39,Teams!P24)</f>
        <v>7</v>
      </c>
      <c r="AK23" s="233">
        <f>SUMIFS(Y4:Y39,B4:B39,Teams!I24)+SUMIFS(Y4:Y39,B4:B39,Teams!J24)+SUMIFS(Y4:Y39,B4:B39,Teams!K24)+SUMIFS(Y4:Y39,B4:B39,Teams!L24)+SUMIFS(Y4:Y39,B4:B39,Teams!M24)+SUMIFS(Y4:Y39,B4:B39,Teams!N24)+SUMIFS(Y4:Y39,B4:B39,Teams!O24)+SUMIFS(Y4:Y39,B4:B39,Teams!P24)</f>
        <v>-6</v>
      </c>
      <c r="AL23" s="233">
        <f>SUMIFS(W4:W39,B4:B39,Teams!I24)+SUMIFS(W4:W39,B4:B39,Teams!J24)+SUMIFS(W4:W39,B4:B39,Teams!K24)+SUMIFS(W4:W39,B4:B39,Teams!L24)+SUMIFS(W4:W39,B4:B39,Teams!M24)+SUMIFS(W4:W39,B4:B39,Teams!N24)+SUMIFS(W4:W39,B4:B39,Teams!O24)+SUMIFS(W4:W39,B4:B39,Teams!P24)</f>
        <v>8</v>
      </c>
      <c r="AM23" s="228" t="str">
        <f t="shared" si="16"/>
        <v/>
      </c>
      <c r="AN23" s="235">
        <f>SUMPRODUCT((AC4:AC39=AC23)*(Y4:Y39=Y23)*(W4:W39=W23)*(O4:O39=O23)*(T4:T39=T23)*(L4:L39=L23)*(AJ4:AJ39&gt;AJ23))</f>
        <v>1</v>
      </c>
      <c r="AO23" s="235">
        <f>SUMPRODUCT((AC4:AC39=AC23)*(Y4:Y39=Y23)*(W4:W39=W23)*(O4:O39=O23)*(T4:T39=T23)*(L4:L39=L23)*(AJ4:AJ39=AJ23)*(AK4:AK39&gt;AK23))</f>
        <v>0</v>
      </c>
      <c r="AP23" s="235">
        <f>SUMPRODUCT((AC4:AC39=AC23)*(Y4:Y39=Y23)*(W4:W39=W23)*(O4:O39=O23)*(T4:T39=T23)*(L4:L39=L23)*(AJ4:AJ39=AJ23)*(AK4:AK39=AK23)*(AL4:AL39&gt;AL23))</f>
        <v>0</v>
      </c>
      <c r="AQ23" s="228"/>
      <c r="AR23" s="235">
        <f>SUMPRODUCT((AC4:AC39=AC23)*(Y4:Y39=Y23)*(W4:W39=W23)*(O4:O39=O23)*(T4:T39=T23)*(L4:L39=L23)*(AJ4:AJ39=AJ23)*(AK4:AK39=AK23)*(AL4:AL39=AL23)*(AB4:AB39&gt;AB23))</f>
        <v>0</v>
      </c>
      <c r="AS23" s="235">
        <f>SUMPRODUCT((AC4:AC39=AC23)*(Y4:Y39=Y23)*(W4:W39=W23)*(O4:O39=O23)*(T4:T39=T23)*(L4:L39=L23)*(AJ4:AJ39=AJ23)*(AK4:AK39=AK23)*(AL4:AL39=AL23)*(AB4:AB39=AB23)*(AA4:AA39&gt;AA23))</f>
        <v>0</v>
      </c>
      <c r="AT23" s="189"/>
    </row>
    <row r="24" spans="1:46" x14ac:dyDescent="0.25">
      <c r="A24" s="231">
        <f t="shared" si="1"/>
        <v>30</v>
      </c>
      <c r="B24" s="232" t="str">
        <f>Teams!C25</f>
        <v>Lille</v>
      </c>
      <c r="C24" s="233">
        <f t="shared" si="2"/>
        <v>0</v>
      </c>
      <c r="D24" s="234">
        <f>SUMPRODUCT(('Group Stages'!E6:E149&lt;&gt;"")*('Group Stages'!F6:F149&lt;&gt;"")*('Group Stages'!D6:D149='Dummy Table'!B24)*('Group Stages'!E6:E149&gt;'Group Stages'!F6:F149))</f>
        <v>0</v>
      </c>
      <c r="E24" s="234">
        <f>SUMPRODUCT(('Group Stages'!E6:E149&lt;&gt;"")*('Group Stages'!F6:F149&lt;&gt;"")*('Group Stages'!D6:D149='Dummy Table'!B24)*('Group Stages'!E6:E149='Group Stages'!F6:F149))</f>
        <v>0</v>
      </c>
      <c r="F24" s="234">
        <f>SUMPRODUCT(('Group Stages'!E6:E149&lt;&gt;"")*('Group Stages'!F6:F149&lt;&gt;"")*('Group Stages'!D6:D149='Dummy Table'!B24)*('Group Stages'!E6:E149&lt;'Group Stages'!F6:F149))</f>
        <v>0</v>
      </c>
      <c r="G24" s="234">
        <f>SUMIF('Group Stages'!D6:D149,'Dummy Table'!B24,'Group Stages'!E6:E149)</f>
        <v>0</v>
      </c>
      <c r="H24" s="234">
        <f>SUMIF('Group Stages'!D6:D149,'Dummy Table'!B24,'Group Stages'!F6:F149)</f>
        <v>0</v>
      </c>
      <c r="I24" s="234">
        <f t="shared" si="3"/>
        <v>0</v>
      </c>
      <c r="J24" s="234">
        <f t="shared" si="4"/>
        <v>0</v>
      </c>
      <c r="K24" s="233">
        <f t="shared" si="5"/>
        <v>1</v>
      </c>
      <c r="L24" s="233">
        <f>SUMPRODUCT(('Group Stages'!E6:E149&lt;&gt;"")*('Group Stages'!F6:F149&lt;&gt;"")*('Group Stages'!G6:G149='Dummy Table'!B24)*('Group Stages'!E6:E149&lt;'Group Stages'!F6:F149))</f>
        <v>0</v>
      </c>
      <c r="M24" s="233">
        <f>SUMPRODUCT(('Group Stages'!E6:E149&lt;&gt;"")*('Group Stages'!F6:F149&lt;&gt;"")*('Group Stages'!G6:G149='Dummy Table'!B24)*('Group Stages'!E6:E149='Group Stages'!F6:F149))</f>
        <v>0</v>
      </c>
      <c r="N24" s="233">
        <f>SUMPRODUCT(('Group Stages'!E6:E149&lt;&gt;"")*('Group Stages'!F6:F149&lt;&gt;"")*('Group Stages'!G6:G149='Dummy Table'!B24)*('Group Stages'!E6:E149&gt;'Group Stages'!F6:F149))</f>
        <v>1</v>
      </c>
      <c r="O24" s="233">
        <f>IF(AM24="",VALUE(SUMIF('Group Stages'!G6:G149,'Dummy Table'!B24,'Group Stages'!F6:F149)),0)</f>
        <v>0</v>
      </c>
      <c r="P24" s="233">
        <f>SUMIF('Group Stages'!G6:G149,'Dummy Table'!B24,'Group Stages'!E6:E149)</f>
        <v>2</v>
      </c>
      <c r="Q24" s="233">
        <f t="shared" si="6"/>
        <v>-2</v>
      </c>
      <c r="R24" s="233">
        <f t="shared" si="7"/>
        <v>0</v>
      </c>
      <c r="S24" s="233">
        <f t="shared" si="8"/>
        <v>1</v>
      </c>
      <c r="T24" s="233">
        <f t="shared" si="9"/>
        <v>0</v>
      </c>
      <c r="U24" s="233">
        <f t="shared" si="10"/>
        <v>0</v>
      </c>
      <c r="V24" s="233">
        <f t="shared" si="11"/>
        <v>1</v>
      </c>
      <c r="W24" s="233">
        <f t="shared" si="12"/>
        <v>0</v>
      </c>
      <c r="X24" s="233">
        <f t="shared" si="13"/>
        <v>2</v>
      </c>
      <c r="Y24" s="233">
        <f t="shared" si="14"/>
        <v>-2</v>
      </c>
      <c r="Z24" s="233">
        <f t="shared" si="15"/>
        <v>0</v>
      </c>
      <c r="AA24" s="235">
        <f>Teams!F25</f>
        <v>42001</v>
      </c>
      <c r="AB24" s="235">
        <f>Teams!G25</f>
        <v>0</v>
      </c>
      <c r="AC24" s="235">
        <f>RANK(Z24,Z4:Z39)</f>
        <v>22</v>
      </c>
      <c r="AD24" s="235">
        <f>SUMPRODUCT((AC4:AC39=AC24)*(Y4:Y39&gt;Y24))</f>
        <v>5</v>
      </c>
      <c r="AE24" s="235">
        <f>SUMPRODUCT((AC4:AC39=AC24)*(Y4:Y39=Y24)*(W4:W39&gt;W24))</f>
        <v>3</v>
      </c>
      <c r="AF24" s="235">
        <f>SUMPRODUCT((AC4:AC39=AC24)*(Y4:Y39=Y24)*(W4:W39=W24)*(O4:O39&gt;O24))</f>
        <v>0</v>
      </c>
      <c r="AG24" s="235">
        <f>SUMPRODUCT((AC4:AC39=AC24)*(Y4:Y39=Y24)*(W4:W39=W24)*(O4:O39=O24)*(T4:T39&gt;T24))</f>
        <v>0</v>
      </c>
      <c r="AH24" s="235">
        <f>SUMPRODUCT((AC4:AC39=AC24)*(Y4:Y39=Y24)*(W4:W39=W24)*(O4:O39=O24)*(T4:T39=T24)*(L4:L39&gt;L24))</f>
        <v>0</v>
      </c>
      <c r="AI24" s="236"/>
      <c r="AJ24" s="233">
        <f>SUMIFS(Z4:Z39,B4:B39,Teams!I25)+SUMIFS(Z4:Z39,B4:B39,Teams!J25)+SUMIFS(Z4:Z39,B4:B39,Teams!K25)+SUMIFS(Z4:Z39,B4:B39,Teams!L25)+SUMIFS(Z4:Z39,B4:B39,Teams!M25)+SUMIFS(Z4:Z39,B4:B39,Teams!N25)+SUMIFS(Z4:Z39,B4:B39,Teams!O25)+SUMIFS(Z4:Z39,B4:B39,Teams!P25)</f>
        <v>16</v>
      </c>
      <c r="AK24" s="233">
        <f>SUMIFS(Y4:Y39,B4:B39,Teams!I25)+SUMIFS(Y4:Y39,B4:B39,Teams!J25)+SUMIFS(Y4:Y39,B4:B39,Teams!K25)+SUMIFS(Y4:Y39,B4:B39,Teams!L25)+SUMIFS(Y4:Y39,B4:B39,Teams!M25)+SUMIFS(Y4:Y39,B4:B39,Teams!N25)+SUMIFS(Y4:Y39,B4:B39,Teams!O25)+SUMIFS(Y4:Y39,B4:B39,Teams!P25)</f>
        <v>4</v>
      </c>
      <c r="AL24" s="233">
        <f>SUMIFS(W4:W39,B4:B39,Teams!I25)+SUMIFS(W4:W39,B4:B39,Teams!J25)+SUMIFS(W4:W39,B4:B39,Teams!K25)+SUMIFS(W4:W39,B4:B39,Teams!L25)+SUMIFS(W4:W39,B4:B39,Teams!M25)+SUMIFS(W4:W39,B4:B39,Teams!N25)+SUMIFS(W4:W39,B4:B39,Teams!O25)+SUMIFS(W4:W39,B4:B39,Teams!P25)</f>
        <v>14</v>
      </c>
      <c r="AM24" s="228" t="str">
        <f t="shared" si="16"/>
        <v/>
      </c>
      <c r="AN24" s="235">
        <f>SUMPRODUCT((AC4:AC39=AC24)*(Y4:Y39=Y24)*(W4:W39=W24)*(O4:O39=O24)*(T4:T39=T24)*(L4:L39=L24)*(AJ4:AJ39&gt;AJ24))</f>
        <v>0</v>
      </c>
      <c r="AO24" s="235">
        <f>SUMPRODUCT((AC4:AC39=AC24)*(Y4:Y39=Y24)*(W4:W39=W24)*(O4:O39=O24)*(T4:T39=T24)*(L4:L39=L24)*(AJ4:AJ39=AJ24)*(AK4:AK39&gt;AK24))</f>
        <v>0</v>
      </c>
      <c r="AP24" s="235">
        <f>SUMPRODUCT((AC4:AC39=AC24)*(Y4:Y39=Y24)*(W4:W39=W24)*(O4:O39=O24)*(T4:T39=T24)*(L4:L39=L24)*(AJ4:AJ39=AJ24)*(AK4:AK39=AK24)*(AL4:AL39&gt;AL24))</f>
        <v>0</v>
      </c>
      <c r="AQ24" s="228"/>
      <c r="AR24" s="235">
        <f>SUMPRODUCT((AC4:AC39=AC24)*(Y4:Y39=Y24)*(W4:W39=W24)*(O4:O39=O24)*(T4:T39=T24)*(L4:L39=L24)*(AJ4:AJ39=AJ24)*(AK4:AK39=AK24)*(AL4:AL39=AL24)*(AB4:AB39&gt;AB24))</f>
        <v>0</v>
      </c>
      <c r="AS24" s="235">
        <f>SUMPRODUCT((AC4:AC39=AC24)*(Y4:Y39=Y24)*(W4:W39=W24)*(O4:O39=O24)*(T4:T39=T24)*(L4:L39=L24)*(AJ4:AJ39=AJ24)*(AK4:AK39=AK24)*(AL4:AL39=AL24)*(AB4:AB39=AB24)*(AA4:AA39&gt;AA24))</f>
        <v>0</v>
      </c>
      <c r="AT24" s="189"/>
    </row>
    <row r="25" spans="1:46" x14ac:dyDescent="0.25">
      <c r="A25" s="231">
        <f t="shared" si="1"/>
        <v>7</v>
      </c>
      <c r="B25" s="232" t="str">
        <f>Teams!C26</f>
        <v>Liverpool</v>
      </c>
      <c r="C25" s="233">
        <f t="shared" si="2"/>
        <v>0</v>
      </c>
      <c r="D25" s="234">
        <f>SUMPRODUCT(('Group Stages'!E6:E149&lt;&gt;"")*('Group Stages'!F6:F149&lt;&gt;"")*('Group Stages'!D6:D149='Dummy Table'!B25)*('Group Stages'!E6:E149&gt;'Group Stages'!F6:F149))</f>
        <v>0</v>
      </c>
      <c r="E25" s="234">
        <f>SUMPRODUCT(('Group Stages'!E6:E149&lt;&gt;"")*('Group Stages'!F6:F149&lt;&gt;"")*('Group Stages'!D6:D149='Dummy Table'!B25)*('Group Stages'!E6:E149='Group Stages'!F6:F149))</f>
        <v>0</v>
      </c>
      <c r="F25" s="234">
        <f>SUMPRODUCT(('Group Stages'!E6:E149&lt;&gt;"")*('Group Stages'!F6:F149&lt;&gt;"")*('Group Stages'!D6:D149='Dummy Table'!B25)*('Group Stages'!E6:E149&lt;'Group Stages'!F6:F149))</f>
        <v>0</v>
      </c>
      <c r="G25" s="234">
        <f>SUMIF('Group Stages'!D6:D149,'Dummy Table'!B25,'Group Stages'!E6:E149)</f>
        <v>0</v>
      </c>
      <c r="H25" s="234">
        <f>SUMIF('Group Stages'!D6:D149,'Dummy Table'!B25,'Group Stages'!F6:F149)</f>
        <v>0</v>
      </c>
      <c r="I25" s="234">
        <f t="shared" si="3"/>
        <v>0</v>
      </c>
      <c r="J25" s="234">
        <f t="shared" si="4"/>
        <v>0</v>
      </c>
      <c r="K25" s="233">
        <f t="shared" si="5"/>
        <v>1</v>
      </c>
      <c r="L25" s="233">
        <f>SUMPRODUCT(('Group Stages'!E6:E149&lt;&gt;"")*('Group Stages'!F6:F149&lt;&gt;"")*('Group Stages'!G6:G149='Dummy Table'!B25)*('Group Stages'!E6:E149&lt;'Group Stages'!F6:F149))</f>
        <v>1</v>
      </c>
      <c r="M25" s="233">
        <f>SUMPRODUCT(('Group Stages'!E6:E149&lt;&gt;"")*('Group Stages'!F6:F149&lt;&gt;"")*('Group Stages'!G6:G149='Dummy Table'!B25)*('Group Stages'!E6:E149='Group Stages'!F6:F149))</f>
        <v>0</v>
      </c>
      <c r="N25" s="233">
        <f>SUMPRODUCT(('Group Stages'!E6:E149&lt;&gt;"")*('Group Stages'!F6:F149&lt;&gt;"")*('Group Stages'!G6:G149='Dummy Table'!B25)*('Group Stages'!E6:E149&gt;'Group Stages'!F6:F149))</f>
        <v>0</v>
      </c>
      <c r="O25" s="233">
        <f>IF(AM25="",VALUE(SUMIF('Group Stages'!G6:G149,'Dummy Table'!B25,'Group Stages'!F6:F149)),0)</f>
        <v>3</v>
      </c>
      <c r="P25" s="233">
        <f>SUMIF('Group Stages'!G6:G149,'Dummy Table'!B25,'Group Stages'!E6:E149)</f>
        <v>1</v>
      </c>
      <c r="Q25" s="233">
        <f t="shared" si="6"/>
        <v>2</v>
      </c>
      <c r="R25" s="233">
        <f t="shared" si="7"/>
        <v>3</v>
      </c>
      <c r="S25" s="233">
        <f t="shared" si="8"/>
        <v>1</v>
      </c>
      <c r="T25" s="233">
        <f t="shared" si="9"/>
        <v>1</v>
      </c>
      <c r="U25" s="233">
        <f t="shared" si="10"/>
        <v>0</v>
      </c>
      <c r="V25" s="233">
        <f t="shared" si="11"/>
        <v>0</v>
      </c>
      <c r="W25" s="233">
        <f t="shared" si="12"/>
        <v>3</v>
      </c>
      <c r="X25" s="233">
        <f t="shared" si="13"/>
        <v>1</v>
      </c>
      <c r="Y25" s="233">
        <f t="shared" si="14"/>
        <v>2</v>
      </c>
      <c r="Z25" s="233">
        <f t="shared" si="15"/>
        <v>3</v>
      </c>
      <c r="AA25" s="235">
        <f>Teams!F26</f>
        <v>96000</v>
      </c>
      <c r="AB25" s="235">
        <f>Teams!G26</f>
        <v>0</v>
      </c>
      <c r="AC25" s="235">
        <f>RANK(Z25,Z4:Z39)</f>
        <v>1</v>
      </c>
      <c r="AD25" s="235">
        <f>SUMPRODUCT((AC4:AC39=AC25)*(Y4:Y39&gt;Y25))</f>
        <v>6</v>
      </c>
      <c r="AE25" s="235">
        <f>SUMPRODUCT((AC4:AC39=AC25)*(Y4:Y39=Y25)*(W4:W39&gt;W25))</f>
        <v>0</v>
      </c>
      <c r="AF25" s="235">
        <f>SUMPRODUCT((AC4:AC39=AC25)*(Y4:Y39=Y25)*(W4:W39=W25)*(O4:O39&gt;O25))</f>
        <v>0</v>
      </c>
      <c r="AG25" s="235">
        <f>SUMPRODUCT((AC4:AC39=AC25)*(Y4:Y39=Y25)*(W4:W39=W25)*(O4:O39=O25)*(T4:T39&gt;T25))</f>
        <v>0</v>
      </c>
      <c r="AH25" s="235">
        <f>SUMPRODUCT((AC4:AC39=AC25)*(Y4:Y39=Y25)*(W4:W39=W25)*(O4:O39=O25)*(T4:T39=T25)*(L4:L39&gt;L25))</f>
        <v>0</v>
      </c>
      <c r="AI25" s="236"/>
      <c r="AJ25" s="233">
        <f>SUMIFS(Z4:Z39,B4:B39,Teams!I26)+SUMIFS(Z4:Z39,B4:B39,Teams!J26)+SUMIFS(Z4:Z39,B4:B39,Teams!K26)+SUMIFS(Z4:Z39,B4:B39,Teams!L26)+SUMIFS(Z4:Z39,B4:B39,Teams!M26)+SUMIFS(Z4:Z39,B4:B39,Teams!N26)+SUMIFS(Z4:Z39,B4:B39,Teams!O26)+SUMIFS(Z4:Z39,B4:B39,Teams!P26)</f>
        <v>7</v>
      </c>
      <c r="AK25" s="233">
        <f>SUMIFS(Y4:Y39,B4:B39,Teams!I26)+SUMIFS(Y4:Y39,B4:B39,Teams!J26)+SUMIFS(Y4:Y39,B4:B39,Teams!K26)+SUMIFS(Y4:Y39,B4:B39,Teams!L26)+SUMIFS(Y4:Y39,B4:B39,Teams!M26)+SUMIFS(Y4:Y39,B4:B39,Teams!N26)+SUMIFS(Y4:Y39,B4:B39,Teams!O26)+SUMIFS(Y4:Y39,B4:B39,Teams!P26)</f>
        <v>-2</v>
      </c>
      <c r="AL25" s="233">
        <f>SUMIFS(W4:W39,B4:B39,Teams!I26)+SUMIFS(W4:W39,B4:B39,Teams!J26)+SUMIFS(W4:W39,B4:B39,Teams!K26)+SUMIFS(W4:W39,B4:B39,Teams!L26)+SUMIFS(W4:W39,B4:B39,Teams!M26)+SUMIFS(W4:W39,B4:B39,Teams!N26)+SUMIFS(W4:W39,B4:B39,Teams!O26)+SUMIFS(W4:W39,B4:B39,Teams!P26)</f>
        <v>10</v>
      </c>
      <c r="AM25" s="228" t="str">
        <f t="shared" si="16"/>
        <v/>
      </c>
      <c r="AN25" s="235">
        <f>SUMPRODUCT((AC4:AC39=AC25)*(Y4:Y39=Y25)*(W4:W39=W25)*(O4:O39=O25)*(T4:T39=T25)*(L4:L39=L25)*(AJ4:AJ39&gt;AJ25))</f>
        <v>0</v>
      </c>
      <c r="AO25" s="235">
        <f>SUMPRODUCT((AC4:AC39=AC25)*(Y4:Y39=Y25)*(W4:W39=W25)*(O4:O39=O25)*(T4:T39=T25)*(L4:L39=L25)*(AJ4:AJ39=AJ25)*(AK4:AK39&gt;AK25))</f>
        <v>0</v>
      </c>
      <c r="AP25" s="235">
        <f>SUMPRODUCT((AC4:AC39=AC25)*(Y4:Y39=Y25)*(W4:W39=W25)*(O4:O39=O25)*(T4:T39=T25)*(L4:L39=L25)*(AJ4:AJ39=AJ25)*(AK4:AK39=AK25)*(AL4:AL39&gt;AL25))</f>
        <v>0</v>
      </c>
      <c r="AQ25" s="228"/>
      <c r="AR25" s="235">
        <f>SUMPRODUCT((AC4:AC39=AC25)*(Y4:Y39=Y25)*(W4:W39=W25)*(O4:O39=O25)*(T4:T39=T25)*(L4:L39=L25)*(AJ4:AJ39=AJ25)*(AK4:AK39=AK25)*(AL4:AL39=AL25)*(AB4:AB39&gt;AB25))</f>
        <v>0</v>
      </c>
      <c r="AS25" s="235">
        <f>SUMPRODUCT((AC4:AC39=AC25)*(Y4:Y39=Y25)*(W4:W39=W25)*(O4:O39=O25)*(T4:T39=T25)*(L4:L39=L25)*(AJ4:AJ39=AJ25)*(AK4:AK39=AK25)*(AL4:AL39=AL25)*(AB4:AB39=AB25)*(AA4:AA39&gt;AA25))</f>
        <v>0</v>
      </c>
      <c r="AT25" s="189"/>
    </row>
    <row r="26" spans="1:46" x14ac:dyDescent="0.25">
      <c r="A26" s="231">
        <f t="shared" si="1"/>
        <v>17</v>
      </c>
      <c r="B26" s="232" t="str">
        <f>Teams!C27</f>
        <v>Manchester City</v>
      </c>
      <c r="C26" s="233">
        <f t="shared" si="2"/>
        <v>1</v>
      </c>
      <c r="D26" s="234">
        <f>SUMPRODUCT(('Group Stages'!E6:E149&lt;&gt;"")*('Group Stages'!F6:F149&lt;&gt;"")*('Group Stages'!D6:D149='Dummy Table'!B26)*('Group Stages'!E6:E149&gt;'Group Stages'!F6:F149))</f>
        <v>0</v>
      </c>
      <c r="E26" s="234">
        <f>SUMPRODUCT(('Group Stages'!E6:E149&lt;&gt;"")*('Group Stages'!F6:F149&lt;&gt;"")*('Group Stages'!D6:D149='Dummy Table'!B26)*('Group Stages'!E6:E149='Group Stages'!F6:F149))</f>
        <v>1</v>
      </c>
      <c r="F26" s="234">
        <f>SUMPRODUCT(('Group Stages'!E6:E149&lt;&gt;"")*('Group Stages'!F6:F149&lt;&gt;"")*('Group Stages'!D6:D149='Dummy Table'!B26)*('Group Stages'!E6:E149&lt;'Group Stages'!F6:F149))</f>
        <v>0</v>
      </c>
      <c r="G26" s="234">
        <f>SUMIF('Group Stages'!D6:D149,'Dummy Table'!B26,'Group Stages'!E6:E149)</f>
        <v>0</v>
      </c>
      <c r="H26" s="234">
        <f>SUMIF('Group Stages'!D6:D149,'Dummy Table'!B26,'Group Stages'!F6:F149)</f>
        <v>0</v>
      </c>
      <c r="I26" s="234">
        <f t="shared" si="3"/>
        <v>0</v>
      </c>
      <c r="J26" s="234">
        <f t="shared" si="4"/>
        <v>1</v>
      </c>
      <c r="K26" s="233">
        <f t="shared" si="5"/>
        <v>0</v>
      </c>
      <c r="L26" s="233">
        <f>SUMPRODUCT(('Group Stages'!E6:E149&lt;&gt;"")*('Group Stages'!F6:F149&lt;&gt;"")*('Group Stages'!G6:G149='Dummy Table'!B26)*('Group Stages'!E6:E149&lt;'Group Stages'!F6:F149))</f>
        <v>0</v>
      </c>
      <c r="M26" s="233">
        <f>SUMPRODUCT(('Group Stages'!E6:E149&lt;&gt;"")*('Group Stages'!F6:F149&lt;&gt;"")*('Group Stages'!G6:G149='Dummy Table'!B26)*('Group Stages'!E6:E149='Group Stages'!F6:F149))</f>
        <v>0</v>
      </c>
      <c r="N26" s="233">
        <f>SUMPRODUCT(('Group Stages'!E6:E149&lt;&gt;"")*('Group Stages'!F6:F149&lt;&gt;"")*('Group Stages'!G6:G149='Dummy Table'!B26)*('Group Stages'!E6:E149&gt;'Group Stages'!F6:F149))</f>
        <v>0</v>
      </c>
      <c r="O26" s="233">
        <f>IF(AM26="",VALUE(SUMIF('Group Stages'!G6:G149,'Dummy Table'!B26,'Group Stages'!F6:F149)),0)</f>
        <v>0</v>
      </c>
      <c r="P26" s="233">
        <f>SUMIF('Group Stages'!G6:G149,'Dummy Table'!B26,'Group Stages'!E6:E149)</f>
        <v>0</v>
      </c>
      <c r="Q26" s="233">
        <f t="shared" si="6"/>
        <v>0</v>
      </c>
      <c r="R26" s="233">
        <f t="shared" si="7"/>
        <v>0</v>
      </c>
      <c r="S26" s="233">
        <f t="shared" si="8"/>
        <v>1</v>
      </c>
      <c r="T26" s="233">
        <f t="shared" si="9"/>
        <v>0</v>
      </c>
      <c r="U26" s="233">
        <f t="shared" si="10"/>
        <v>1</v>
      </c>
      <c r="V26" s="233">
        <f t="shared" si="11"/>
        <v>0</v>
      </c>
      <c r="W26" s="233">
        <f t="shared" si="12"/>
        <v>0</v>
      </c>
      <c r="X26" s="233">
        <f t="shared" si="13"/>
        <v>0</v>
      </c>
      <c r="Y26" s="233">
        <f t="shared" si="14"/>
        <v>0</v>
      </c>
      <c r="Z26" s="233">
        <f t="shared" si="15"/>
        <v>1</v>
      </c>
      <c r="AA26" s="235">
        <f>Teams!F27</f>
        <v>123000</v>
      </c>
      <c r="AB26" s="235">
        <f>Teams!G27</f>
        <v>0</v>
      </c>
      <c r="AC26" s="235">
        <f>RANK(Z26,Z4:Z39)</f>
        <v>16</v>
      </c>
      <c r="AD26" s="235">
        <f>SUMPRODUCT((AC4:AC39=AC26)*(Y4:Y39&gt;Y26))</f>
        <v>0</v>
      </c>
      <c r="AE26" s="235">
        <f>SUMPRODUCT((AC4:AC39=AC26)*(Y4:Y39=Y26)*(W4:W39&gt;W26))</f>
        <v>0</v>
      </c>
      <c r="AF26" s="235">
        <f>SUMPRODUCT((AC4:AC39=AC26)*(Y4:Y39=Y26)*(W4:W39=W26)*(O4:O39&gt;O26))</f>
        <v>0</v>
      </c>
      <c r="AG26" s="235">
        <f>SUMPRODUCT((AC4:AC39=AC26)*(Y4:Y39=Y26)*(W4:W39=W26)*(O4:O39=O26)*(T4:T39&gt;T26))</f>
        <v>0</v>
      </c>
      <c r="AH26" s="235">
        <f>SUMPRODUCT((AC4:AC39=AC26)*(Y4:Y39=Y26)*(W4:W39=W26)*(O4:O39=O26)*(T4:T39=T26)*(L4:L39&gt;L26))</f>
        <v>0</v>
      </c>
      <c r="AI26" s="236"/>
      <c r="AJ26" s="233">
        <f>SUMIFS(Z4:Z39,B4:B39,Teams!I27)+SUMIFS(Z4:Z39,B4:B39,Teams!J27)+SUMIFS(Z4:Z39,B4:B39,Teams!K27)+SUMIFS(Z4:Z39,B4:B39,Teams!L27)+SUMIFS(Z4:Z39,B4:B39,Teams!M27)+SUMIFS(Z4:Z39,B4:B39,Teams!N27)+SUMIFS(Z4:Z39,B4:B39,Teams!O27)+SUMIFS(Z4:Z39,B4:B39,Teams!P27)</f>
        <v>13</v>
      </c>
      <c r="AK26" s="233">
        <f>SUMIFS(Y4:Y39,B4:B39,Teams!I27)+SUMIFS(Y4:Y39,B4:B39,Teams!J27)+SUMIFS(Y4:Y39,B4:B39,Teams!K27)+SUMIFS(Y4:Y39,B4:B39,Teams!L27)+SUMIFS(Y4:Y39,B4:B39,Teams!M27)+SUMIFS(Y4:Y39,B4:B39,Teams!N27)+SUMIFS(Y4:Y39,B4:B39,Teams!O27)+SUMIFS(Y4:Y39,B4:B39,Teams!P27)</f>
        <v>-3</v>
      </c>
      <c r="AL26" s="233">
        <f>SUMIFS(W4:W39,B4:B39,Teams!I27)+SUMIFS(W4:W39,B4:B39,Teams!J27)+SUMIFS(W4:W39,B4:B39,Teams!K27)+SUMIFS(W4:W39,B4:B39,Teams!L27)+SUMIFS(W4:W39,B4:B39,Teams!M27)+SUMIFS(W4:W39,B4:B39,Teams!N27)+SUMIFS(W4:W39,B4:B39,Teams!O27)+SUMIFS(W4:W39,B4:B39,Teams!P27)</f>
        <v>10</v>
      </c>
      <c r="AM26" s="228" t="str">
        <f t="shared" si="16"/>
        <v/>
      </c>
      <c r="AN26" s="235">
        <f>SUMPRODUCT((AC4:AC39=AC26)*(Y4:Y39=Y26)*(W4:W39=W26)*(O4:O39=O26)*(T4:T39=T26)*(L4:L39=L26)*(AJ4:AJ39&gt;AJ26))</f>
        <v>1</v>
      </c>
      <c r="AO26" s="235">
        <f>SUMPRODUCT((AC4:AC39=AC26)*(Y4:Y39=Y26)*(W4:W39=W26)*(O4:O39=O26)*(T4:T39=T26)*(L4:L39=L26)*(AJ4:AJ39=AJ26)*(AK4:AK39&gt;AK26))</f>
        <v>0</v>
      </c>
      <c r="AP26" s="235">
        <f>SUMPRODUCT((AC4:AC39=AC26)*(Y4:Y39=Y26)*(W4:W39=W26)*(O4:O39=O26)*(T4:T39=T26)*(L4:L39=L26)*(AJ4:AJ39=AJ26)*(AK4:AK39=AK26)*(AL4:AL39&gt;AL26))</f>
        <v>0</v>
      </c>
      <c r="AQ26" s="228"/>
      <c r="AR26" s="235">
        <f>SUMPRODUCT((AC4:AC39=AC26)*(Y4:Y39=Y26)*(W4:W39=W26)*(O4:O39=O26)*(T4:T39=T26)*(L4:L39=L26)*(AJ4:AJ39=AJ26)*(AK4:AK39=AK26)*(AL4:AL39=AL26)*(AB4:AB39&gt;AB26))</f>
        <v>0</v>
      </c>
      <c r="AS26" s="235">
        <f>SUMPRODUCT((AC4:AC39=AC26)*(Y4:Y39=Y26)*(W4:W39=W26)*(O4:O39=O26)*(T4:T39=T26)*(L4:L39=L26)*(AJ4:AJ39=AJ26)*(AK4:AK39=AK26)*(AL4:AL39=AL26)*(AB4:AB39=AB26)*(AA4:AA39&gt;AA26))</f>
        <v>0</v>
      </c>
      <c r="AT26" s="189"/>
    </row>
    <row r="27" spans="1:46" x14ac:dyDescent="0.25">
      <c r="A27" s="231">
        <f t="shared" si="1"/>
        <v>14</v>
      </c>
      <c r="B27" s="232" t="str">
        <f>Teams!C28</f>
        <v>Monaco</v>
      </c>
      <c r="C27" s="233">
        <f t="shared" si="2"/>
        <v>1</v>
      </c>
      <c r="D27" s="234">
        <f>SUMPRODUCT(('Group Stages'!E6:E149&lt;&gt;"")*('Group Stages'!F6:F149&lt;&gt;"")*('Group Stages'!D6:D149='Dummy Table'!B27)*('Group Stages'!E6:E149&gt;'Group Stages'!F6:F149))</f>
        <v>1</v>
      </c>
      <c r="E27" s="234">
        <f>SUMPRODUCT(('Group Stages'!E6:E149&lt;&gt;"")*('Group Stages'!F6:F149&lt;&gt;"")*('Group Stages'!D6:D149='Dummy Table'!B27)*('Group Stages'!E6:E149='Group Stages'!F6:F149))</f>
        <v>0</v>
      </c>
      <c r="F27" s="234">
        <f>SUMPRODUCT(('Group Stages'!E6:E149&lt;&gt;"")*('Group Stages'!F6:F149&lt;&gt;"")*('Group Stages'!D6:D149='Dummy Table'!B27)*('Group Stages'!E6:E149&lt;'Group Stages'!F6:F149))</f>
        <v>0</v>
      </c>
      <c r="G27" s="234">
        <f>SUMIF('Group Stages'!D6:D149,'Dummy Table'!B27,'Group Stages'!E6:E149)</f>
        <v>2</v>
      </c>
      <c r="H27" s="234">
        <f>SUMIF('Group Stages'!D6:D149,'Dummy Table'!B27,'Group Stages'!F6:F149)</f>
        <v>1</v>
      </c>
      <c r="I27" s="234">
        <f t="shared" si="3"/>
        <v>1</v>
      </c>
      <c r="J27" s="234">
        <f t="shared" si="4"/>
        <v>3</v>
      </c>
      <c r="K27" s="233">
        <f t="shared" si="5"/>
        <v>0</v>
      </c>
      <c r="L27" s="233">
        <f>SUMPRODUCT(('Group Stages'!E6:E149&lt;&gt;"")*('Group Stages'!F6:F149&lt;&gt;"")*('Group Stages'!G6:G149='Dummy Table'!B27)*('Group Stages'!E6:E149&lt;'Group Stages'!F6:F149))</f>
        <v>0</v>
      </c>
      <c r="M27" s="233">
        <f>SUMPRODUCT(('Group Stages'!E6:E149&lt;&gt;"")*('Group Stages'!F6:F149&lt;&gt;"")*('Group Stages'!G6:G149='Dummy Table'!B27)*('Group Stages'!E6:E149='Group Stages'!F6:F149))</f>
        <v>0</v>
      </c>
      <c r="N27" s="233">
        <f>SUMPRODUCT(('Group Stages'!E6:E149&lt;&gt;"")*('Group Stages'!F6:F149&lt;&gt;"")*('Group Stages'!G6:G149='Dummy Table'!B27)*('Group Stages'!E6:E149&gt;'Group Stages'!F6:F149))</f>
        <v>0</v>
      </c>
      <c r="O27" s="233">
        <f>IF(AM27="",VALUE(SUMIF('Group Stages'!G6:G149,'Dummy Table'!B27,'Group Stages'!F6:F149)),0)</f>
        <v>0</v>
      </c>
      <c r="P27" s="233">
        <f>SUMIF('Group Stages'!G6:G149,'Dummy Table'!B27,'Group Stages'!E6:E149)</f>
        <v>0</v>
      </c>
      <c r="Q27" s="233">
        <f t="shared" si="6"/>
        <v>0</v>
      </c>
      <c r="R27" s="233">
        <f t="shared" si="7"/>
        <v>0</v>
      </c>
      <c r="S27" s="233">
        <f t="shared" si="8"/>
        <v>1</v>
      </c>
      <c r="T27" s="233">
        <f t="shared" si="9"/>
        <v>1</v>
      </c>
      <c r="U27" s="233">
        <f t="shared" si="10"/>
        <v>0</v>
      </c>
      <c r="V27" s="233">
        <f t="shared" si="11"/>
        <v>0</v>
      </c>
      <c r="W27" s="233">
        <f t="shared" si="12"/>
        <v>2</v>
      </c>
      <c r="X27" s="233">
        <f t="shared" si="13"/>
        <v>1</v>
      </c>
      <c r="Y27" s="233">
        <f t="shared" si="14"/>
        <v>1</v>
      </c>
      <c r="Z27" s="233">
        <f t="shared" si="15"/>
        <v>3</v>
      </c>
      <c r="AA27" s="235">
        <f>Teams!F28</f>
        <v>24000</v>
      </c>
      <c r="AB27" s="235">
        <f>Teams!G28</f>
        <v>0</v>
      </c>
      <c r="AC27" s="235">
        <f>RANK(Z27,Z4:Z39)</f>
        <v>1</v>
      </c>
      <c r="AD27" s="235">
        <f>SUMPRODUCT((AC4:AC39=AC27)*(Y4:Y39&gt;Y27))</f>
        <v>10</v>
      </c>
      <c r="AE27" s="235">
        <f>SUMPRODUCT((AC4:AC39=AC27)*(Y4:Y39=Y27)*(W4:W39&gt;W27))</f>
        <v>0</v>
      </c>
      <c r="AF27" s="235">
        <f>SUMPRODUCT((AC4:AC39=AC27)*(Y4:Y39=Y27)*(W4:W39=W27)*(O4:O39&gt;O27))</f>
        <v>1</v>
      </c>
      <c r="AG27" s="235">
        <f>SUMPRODUCT((AC4:AC39=AC27)*(Y4:Y39=Y27)*(W4:W39=W27)*(O4:O39=O27)*(T4:T39&gt;T27))</f>
        <v>0</v>
      </c>
      <c r="AH27" s="235">
        <f>SUMPRODUCT((AC4:AC39=AC27)*(Y4:Y39=Y27)*(W4:W39=W27)*(O4:O39=O27)*(T4:T39=T27)*(L4:L39&gt;L27))</f>
        <v>0</v>
      </c>
      <c r="AI27" s="236"/>
      <c r="AJ27" s="233">
        <f>SUMIFS(Z4:Z39,B4:B39,Teams!I28)+SUMIFS(Z4:Z39,B4:B39,Teams!J28)+SUMIFS(Z4:Z39,B4:B39,Teams!K28)+SUMIFS(Z4:Z39,B4:B39,Teams!L28)+SUMIFS(Z4:Z39,B4:B39,Teams!M28)+SUMIFS(Z4:Z39,B4:B39,Teams!N28)+SUMIFS(Z4:Z39,B4:B39,Teams!O28)+SUMIFS(Z4:Z39,B4:B39,Teams!P28)</f>
        <v>9</v>
      </c>
      <c r="AK27" s="233">
        <f>SUMIFS(Y4:Y39,B4:B39,Teams!I28)+SUMIFS(Y4:Y39,B4:B39,Teams!J28)+SUMIFS(Y4:Y39,B4:B39,Teams!K28)+SUMIFS(Y4:Y39,B4:B39,Teams!L28)+SUMIFS(Y4:Y39,B4:B39,Teams!M28)+SUMIFS(Y4:Y39,B4:B39,Teams!N28)+SUMIFS(Y4:Y39,B4:B39,Teams!O28)+SUMIFS(Y4:Y39,B4:B39,Teams!P28)</f>
        <v>-5</v>
      </c>
      <c r="AL27" s="233">
        <f>SUMIFS(W4:W39,B4:B39,Teams!I28)+SUMIFS(W4:W39,B4:B39,Teams!J28)+SUMIFS(W4:W39,B4:B39,Teams!K28)+SUMIFS(W4:W39,B4:B39,Teams!L28)+SUMIFS(W4:W39,B4:B39,Teams!M28)+SUMIFS(W4:W39,B4:B39,Teams!N28)+SUMIFS(W4:W39,B4:B39,Teams!O28)+SUMIFS(W4:W39,B4:B39,Teams!P28)</f>
        <v>9</v>
      </c>
      <c r="AM27" s="228" t="str">
        <f t="shared" si="16"/>
        <v/>
      </c>
      <c r="AN27" s="235">
        <f>SUMPRODUCT((AC4:AC39=AC27)*(Y4:Y39=Y27)*(W4:W39=W27)*(O4:O39=O27)*(T4:T39=T27)*(L4:L39=L27)*(AJ4:AJ39&gt;AJ27))</f>
        <v>2</v>
      </c>
      <c r="AO27" s="235">
        <f>SUMPRODUCT((AC4:AC39=AC27)*(Y4:Y39=Y27)*(W4:W39=W27)*(O4:O39=O27)*(T4:T39=T27)*(L4:L39=L27)*(AJ4:AJ39=AJ27)*(AK4:AK39&gt;AK27))</f>
        <v>0</v>
      </c>
      <c r="AP27" s="235">
        <f>SUMPRODUCT((AC4:AC39=AC27)*(Y4:Y39=Y27)*(W4:W39=W27)*(O4:O39=O27)*(T4:T39=T27)*(L4:L39=L27)*(AJ4:AJ39=AJ27)*(AK4:AK39=AK27)*(AL4:AL39&gt;AL27))</f>
        <v>0</v>
      </c>
      <c r="AQ27" s="228"/>
      <c r="AR27" s="235">
        <f>SUMPRODUCT((AC4:AC39=AC27)*(Y4:Y39=Y27)*(W4:W39=W27)*(O4:O39=O27)*(T4:T39=T27)*(L4:L39=L27)*(AJ4:AJ39=AJ27)*(AK4:AK39=AK27)*(AL4:AL39=AL27)*(AB4:AB39&gt;AB27))</f>
        <v>0</v>
      </c>
      <c r="AS27" s="235">
        <f>SUMPRODUCT((AC4:AC39=AC27)*(Y4:Y39=Y27)*(W4:W39=W27)*(O4:O39=O27)*(T4:T39=T27)*(L4:L39=L27)*(AJ4:AJ39=AJ27)*(AK4:AK39=AK27)*(AL4:AL39=AL27)*(AB4:AB39=AB27)*(AA4:AA39&gt;AA27))</f>
        <v>0</v>
      </c>
      <c r="AT27" s="189"/>
    </row>
    <row r="28" spans="1:46" x14ac:dyDescent="0.25">
      <c r="A28" s="231">
        <f t="shared" si="1"/>
        <v>15</v>
      </c>
      <c r="B28" s="232" t="str">
        <f>Teams!C29</f>
        <v>Paris Saint-Germain</v>
      </c>
      <c r="C28" s="233">
        <f t="shared" si="2"/>
        <v>1</v>
      </c>
      <c r="D28" s="234">
        <f>SUMPRODUCT(('Group Stages'!E6:E149&lt;&gt;"")*('Group Stages'!F6:F149&lt;&gt;"")*('Group Stages'!D6:D149='Dummy Table'!B28)*('Group Stages'!E6:E149&gt;'Group Stages'!F6:F149))</f>
        <v>1</v>
      </c>
      <c r="E28" s="234">
        <f>SUMPRODUCT(('Group Stages'!E6:E149&lt;&gt;"")*('Group Stages'!F6:F149&lt;&gt;"")*('Group Stages'!D6:D149='Dummy Table'!B28)*('Group Stages'!E6:E149='Group Stages'!F6:F149))</f>
        <v>0</v>
      </c>
      <c r="F28" s="234">
        <f>SUMPRODUCT(('Group Stages'!E6:E149&lt;&gt;"")*('Group Stages'!F6:F149&lt;&gt;"")*('Group Stages'!D6:D149='Dummy Table'!B28)*('Group Stages'!E6:E149&lt;'Group Stages'!F6:F149))</f>
        <v>0</v>
      </c>
      <c r="G28" s="234">
        <f>SUMIF('Group Stages'!D6:D149,'Dummy Table'!B28,'Group Stages'!E6:E149)</f>
        <v>1</v>
      </c>
      <c r="H28" s="234">
        <f>SUMIF('Group Stages'!D6:D149,'Dummy Table'!B28,'Group Stages'!F6:F149)</f>
        <v>0</v>
      </c>
      <c r="I28" s="234">
        <f t="shared" si="3"/>
        <v>1</v>
      </c>
      <c r="J28" s="234">
        <f t="shared" si="4"/>
        <v>3</v>
      </c>
      <c r="K28" s="233">
        <f t="shared" si="5"/>
        <v>0</v>
      </c>
      <c r="L28" s="233">
        <f>SUMPRODUCT(('Group Stages'!E6:E149&lt;&gt;"")*('Group Stages'!F6:F149&lt;&gt;"")*('Group Stages'!G6:G149='Dummy Table'!B28)*('Group Stages'!E6:E149&lt;'Group Stages'!F6:F149))</f>
        <v>0</v>
      </c>
      <c r="M28" s="233">
        <f>SUMPRODUCT(('Group Stages'!E6:E149&lt;&gt;"")*('Group Stages'!F6:F149&lt;&gt;"")*('Group Stages'!G6:G149='Dummy Table'!B28)*('Group Stages'!E6:E149='Group Stages'!F6:F149))</f>
        <v>0</v>
      </c>
      <c r="N28" s="233">
        <f>SUMPRODUCT(('Group Stages'!E6:E149&lt;&gt;"")*('Group Stages'!F6:F149&lt;&gt;"")*('Group Stages'!G6:G149='Dummy Table'!B28)*('Group Stages'!E6:E149&gt;'Group Stages'!F6:F149))</f>
        <v>0</v>
      </c>
      <c r="O28" s="233">
        <f>IF(AM28="",VALUE(SUMIF('Group Stages'!G6:G149,'Dummy Table'!B28,'Group Stages'!F6:F149)),0)</f>
        <v>0</v>
      </c>
      <c r="P28" s="233">
        <f>SUMIF('Group Stages'!G6:G149,'Dummy Table'!B28,'Group Stages'!E6:E149)</f>
        <v>0</v>
      </c>
      <c r="Q28" s="233">
        <f t="shared" si="6"/>
        <v>0</v>
      </c>
      <c r="R28" s="233">
        <f t="shared" si="7"/>
        <v>0</v>
      </c>
      <c r="S28" s="233">
        <f t="shared" si="8"/>
        <v>1</v>
      </c>
      <c r="T28" s="233">
        <f t="shared" si="9"/>
        <v>1</v>
      </c>
      <c r="U28" s="233">
        <f t="shared" si="10"/>
        <v>0</v>
      </c>
      <c r="V28" s="233">
        <f t="shared" si="11"/>
        <v>0</v>
      </c>
      <c r="W28" s="233">
        <f t="shared" si="12"/>
        <v>1</v>
      </c>
      <c r="X28" s="233">
        <f t="shared" si="13"/>
        <v>0</v>
      </c>
      <c r="Y28" s="233">
        <f t="shared" si="14"/>
        <v>1</v>
      </c>
      <c r="Z28" s="233">
        <f t="shared" si="15"/>
        <v>3</v>
      </c>
      <c r="AA28" s="235">
        <f>Teams!F29</f>
        <v>85000</v>
      </c>
      <c r="AB28" s="235">
        <f>Teams!G29</f>
        <v>0</v>
      </c>
      <c r="AC28" s="235">
        <f>RANK(Z28,Z4:Z39)</f>
        <v>1</v>
      </c>
      <c r="AD28" s="235">
        <f>SUMPRODUCT((AC4:AC39=AC28)*(Y4:Y39&gt;Y28))</f>
        <v>10</v>
      </c>
      <c r="AE28" s="235">
        <f>SUMPRODUCT((AC4:AC39=AC28)*(Y4:Y39=Y28)*(W4:W39&gt;W28))</f>
        <v>4</v>
      </c>
      <c r="AF28" s="235">
        <f>SUMPRODUCT((AC4:AC39=AC28)*(Y4:Y39=Y28)*(W4:W39=W28)*(O4:O39&gt;O28))</f>
        <v>0</v>
      </c>
      <c r="AG28" s="235">
        <f>SUMPRODUCT((AC4:AC39=AC28)*(Y4:Y39=Y28)*(W4:W39=W28)*(O4:O39=O28)*(T4:T39&gt;T28))</f>
        <v>0</v>
      </c>
      <c r="AH28" s="235">
        <f>SUMPRODUCT((AC4:AC39=AC28)*(Y4:Y39=Y28)*(W4:W39=W28)*(O4:O39=O28)*(T4:T39=T28)*(L4:L39&gt;L28))</f>
        <v>0</v>
      </c>
      <c r="AI28" s="236"/>
      <c r="AJ28" s="233">
        <f>SUMIFS(Z4:Z39,B4:B39,Teams!I29)+SUMIFS(Z4:Z39,B4:B39,Teams!J29)+SUMIFS(Z4:Z39,B4:B39,Teams!K29)+SUMIFS(Z4:Z39,B4:B39,Teams!L29)+SUMIFS(Z4:Z39,B4:B39,Teams!M29)+SUMIFS(Z4:Z39,B4:B39,Teams!N29)+SUMIFS(Z4:Z39,B4:B39,Teams!O29)+SUMIFS(Z4:Z39,B4:B39,Teams!P29)</f>
        <v>8</v>
      </c>
      <c r="AK28" s="233">
        <f>SUMIFS(Y4:Y39,B4:B39,Teams!I29)+SUMIFS(Y4:Y39,B4:B39,Teams!J29)+SUMIFS(Y4:Y39,B4:B39,Teams!K29)+SUMIFS(Y4:Y39,B4:B39,Teams!L29)+SUMIFS(Y4:Y39,B4:B39,Teams!M29)+SUMIFS(Y4:Y39,B4:B39,Teams!N29)+SUMIFS(Y4:Y39,B4:B39,Teams!O29)+SUMIFS(Y4:Y39,B4:B39,Teams!P29)</f>
        <v>0</v>
      </c>
      <c r="AL28" s="233">
        <f>SUMIFS(W4:W39,B4:B39,Teams!I29)+SUMIFS(W4:W39,B4:B39,Teams!J29)+SUMIFS(W4:W39,B4:B39,Teams!K29)+SUMIFS(W4:W39,B4:B39,Teams!L29)+SUMIFS(W4:W39,B4:B39,Teams!M29)+SUMIFS(W4:W39,B4:B39,Teams!N29)+SUMIFS(W4:W39,B4:B39,Teams!O29)+SUMIFS(W4:W39,B4:B39,Teams!P29)</f>
        <v>13</v>
      </c>
      <c r="AM28" s="228" t="str">
        <f t="shared" si="16"/>
        <v/>
      </c>
      <c r="AN28" s="235">
        <f>SUMPRODUCT((AC4:AC39=AC28)*(Y4:Y39=Y28)*(W4:W39=W28)*(O4:O39=O28)*(T4:T39=T28)*(L4:L39=L28)*(AJ4:AJ39&gt;AJ28))</f>
        <v>0</v>
      </c>
      <c r="AO28" s="235">
        <f>SUMPRODUCT((AC4:AC39=AC28)*(Y4:Y39=Y28)*(W4:W39=W28)*(O4:O39=O28)*(T4:T39=T28)*(L4:L39=L28)*(AJ4:AJ39=AJ28)*(AK4:AK39&gt;AK28))</f>
        <v>0</v>
      </c>
      <c r="AP28" s="235">
        <f>SUMPRODUCT((AC4:AC39=AC28)*(Y4:Y39=Y28)*(W4:W39=W28)*(O4:O39=O28)*(T4:T39=T28)*(L4:L39=L28)*(AJ4:AJ39=AJ28)*(AK4:AK39=AK28)*(AL4:AL39&gt;AL28))</f>
        <v>0</v>
      </c>
      <c r="AQ28" s="228"/>
      <c r="AR28" s="235">
        <f>SUMPRODUCT((AC4:AC39=AC28)*(Y4:Y39=Y28)*(W4:W39=W28)*(O4:O39=O28)*(T4:T39=T28)*(L4:L39=L28)*(AJ4:AJ39=AJ28)*(AK4:AK39=AK28)*(AL4:AL39=AL28)*(AB4:AB39&gt;AB28))</f>
        <v>0</v>
      </c>
      <c r="AS28" s="235">
        <f>SUMPRODUCT((AC4:AC39=AC28)*(Y4:Y39=Y28)*(W4:W39=W28)*(O4:O39=O28)*(T4:T39=T28)*(L4:L39=L28)*(AJ4:AJ39=AJ28)*(AK4:AK39=AK28)*(AL4:AL39=AL28)*(AB4:AB39=AB28)*(AA4:AA39&gt;AA28))</f>
        <v>0</v>
      </c>
      <c r="AT28" s="189"/>
    </row>
    <row r="29" spans="1:46" x14ac:dyDescent="0.25">
      <c r="A29" s="231">
        <f t="shared" si="1"/>
        <v>27</v>
      </c>
      <c r="B29" s="232" t="str">
        <f>Teams!C30</f>
        <v>PSV Eindhoven</v>
      </c>
      <c r="C29" s="233">
        <f t="shared" si="2"/>
        <v>0</v>
      </c>
      <c r="D29" s="234">
        <f>SUMPRODUCT(('Group Stages'!E6:E149&lt;&gt;"")*('Group Stages'!F6:F149&lt;&gt;"")*('Group Stages'!D6:D149='Dummy Table'!B29)*('Group Stages'!E6:E149&gt;'Group Stages'!F6:F149))</f>
        <v>0</v>
      </c>
      <c r="E29" s="234">
        <f>SUMPRODUCT(('Group Stages'!E6:E149&lt;&gt;"")*('Group Stages'!F6:F149&lt;&gt;"")*('Group Stages'!D6:D149='Dummy Table'!B29)*('Group Stages'!E6:E149='Group Stages'!F6:F149))</f>
        <v>0</v>
      </c>
      <c r="F29" s="234">
        <f>SUMPRODUCT(('Group Stages'!E6:E149&lt;&gt;"")*('Group Stages'!F6:F149&lt;&gt;"")*('Group Stages'!D6:D149='Dummy Table'!B29)*('Group Stages'!E6:E149&lt;'Group Stages'!F6:F149))</f>
        <v>0</v>
      </c>
      <c r="G29" s="234">
        <f>SUMIF('Group Stages'!D6:D149,'Dummy Table'!B29,'Group Stages'!E6:E149)</f>
        <v>0</v>
      </c>
      <c r="H29" s="234">
        <f>SUMIF('Group Stages'!D6:D149,'Dummy Table'!B29,'Group Stages'!F6:F149)</f>
        <v>0</v>
      </c>
      <c r="I29" s="234">
        <f t="shared" si="3"/>
        <v>0</v>
      </c>
      <c r="J29" s="234">
        <f t="shared" si="4"/>
        <v>0</v>
      </c>
      <c r="K29" s="233">
        <f t="shared" si="5"/>
        <v>1</v>
      </c>
      <c r="L29" s="233">
        <f>SUMPRODUCT(('Group Stages'!E6:E149&lt;&gt;"")*('Group Stages'!F6:F149&lt;&gt;"")*('Group Stages'!G6:G149='Dummy Table'!B29)*('Group Stages'!E6:E149&lt;'Group Stages'!F6:F149))</f>
        <v>0</v>
      </c>
      <c r="M29" s="233">
        <f>SUMPRODUCT(('Group Stages'!E6:E149&lt;&gt;"")*('Group Stages'!F6:F149&lt;&gt;"")*('Group Stages'!G6:G149='Dummy Table'!B29)*('Group Stages'!E6:E149='Group Stages'!F6:F149))</f>
        <v>0</v>
      </c>
      <c r="N29" s="233">
        <f>SUMPRODUCT(('Group Stages'!E6:E149&lt;&gt;"")*('Group Stages'!F6:F149&lt;&gt;"")*('Group Stages'!G6:G149='Dummy Table'!B29)*('Group Stages'!E6:E149&gt;'Group Stages'!F6:F149))</f>
        <v>1</v>
      </c>
      <c r="O29" s="233">
        <f>IF(AM29="",VALUE(SUMIF('Group Stages'!G6:G149,'Dummy Table'!B29,'Group Stages'!F6:F149)),0)</f>
        <v>1</v>
      </c>
      <c r="P29" s="233">
        <f>SUMIF('Group Stages'!G6:G149,'Dummy Table'!B29,'Group Stages'!E6:E149)</f>
        <v>3</v>
      </c>
      <c r="Q29" s="233">
        <f t="shared" si="6"/>
        <v>-2</v>
      </c>
      <c r="R29" s="233">
        <f t="shared" si="7"/>
        <v>0</v>
      </c>
      <c r="S29" s="233">
        <f t="shared" si="8"/>
        <v>1</v>
      </c>
      <c r="T29" s="233">
        <f t="shared" si="9"/>
        <v>0</v>
      </c>
      <c r="U29" s="233">
        <f t="shared" si="10"/>
        <v>0</v>
      </c>
      <c r="V29" s="233">
        <f t="shared" si="11"/>
        <v>1</v>
      </c>
      <c r="W29" s="233">
        <f t="shared" si="12"/>
        <v>1</v>
      </c>
      <c r="X29" s="233">
        <f t="shared" si="13"/>
        <v>3</v>
      </c>
      <c r="Y29" s="233">
        <f t="shared" si="14"/>
        <v>-2</v>
      </c>
      <c r="Z29" s="233">
        <f t="shared" si="15"/>
        <v>0</v>
      </c>
      <c r="AA29" s="235">
        <f>Teams!F30</f>
        <v>48000</v>
      </c>
      <c r="AB29" s="235">
        <f>Teams!G30</f>
        <v>0</v>
      </c>
      <c r="AC29" s="235">
        <f>RANK(Z29,Z4:Z39)</f>
        <v>22</v>
      </c>
      <c r="AD29" s="235">
        <f>SUMPRODUCT((AC4:AC39=AC29)*(Y4:Y39&gt;Y29))</f>
        <v>5</v>
      </c>
      <c r="AE29" s="235">
        <f>SUMPRODUCT((AC4:AC39=AC29)*(Y4:Y39=Y29)*(W4:W39&gt;W29))</f>
        <v>0</v>
      </c>
      <c r="AF29" s="235">
        <f>SUMPRODUCT((AC4:AC39=AC29)*(Y4:Y39=Y29)*(W4:W39=W29)*(O4:O39&gt;O29))</f>
        <v>0</v>
      </c>
      <c r="AG29" s="235">
        <f>SUMPRODUCT((AC4:AC39=AC29)*(Y4:Y39=Y29)*(W4:W39=W29)*(O4:O39=O29)*(T4:T39&gt;T29))</f>
        <v>0</v>
      </c>
      <c r="AH29" s="235">
        <f>SUMPRODUCT((AC4:AC39=AC29)*(Y4:Y39=Y29)*(W4:W39=W29)*(O4:O39=O29)*(T4:T39=T29)*(L4:L39&gt;L29))</f>
        <v>0</v>
      </c>
      <c r="AI29" s="236"/>
      <c r="AJ29" s="233">
        <f>SUMIFS(Z4:Z39,B4:B39,Teams!I30)+SUMIFS(Z4:Z39,B4:B39,Teams!J30)+SUMIFS(Z4:Z39,B4:B39,Teams!K30)+SUMIFS(Z4:Z39,B4:B39,Teams!L30)+SUMIFS(Z4:Z39,B4:B39,Teams!M30)+SUMIFS(Z4:Z39,B4:B39,Teams!N30)+SUMIFS(Z4:Z39,B4:B39,Teams!O30)+SUMIFS(Z4:Z39,B4:B39,Teams!P30)</f>
        <v>16</v>
      </c>
      <c r="AK29" s="233">
        <f>SUMIFS(Y4:Y39,B4:B39,Teams!I30)+SUMIFS(Y4:Y39,B4:B39,Teams!J30)+SUMIFS(Y4:Y39,B4:B39,Teams!K30)+SUMIFS(Y4:Y39,B4:B39,Teams!L30)+SUMIFS(Y4:Y39,B4:B39,Teams!M30)+SUMIFS(Y4:Y39,B4:B39,Teams!N30)+SUMIFS(Y4:Y39,B4:B39,Teams!O30)+SUMIFS(Y4:Y39,B4:B39,Teams!P30)</f>
        <v>6</v>
      </c>
      <c r="AL29" s="233">
        <f>SUMIFS(W4:W39,B4:B39,Teams!I30)+SUMIFS(W4:W39,B4:B39,Teams!J30)+SUMIFS(W4:W39,B4:B39,Teams!K30)+SUMIFS(W4:W39,B4:B39,Teams!L30)+SUMIFS(W4:W39,B4:B39,Teams!M30)+SUMIFS(W4:W39,B4:B39,Teams!N30)+SUMIFS(W4:W39,B4:B39,Teams!O30)+SUMIFS(W4:W39,B4:B39,Teams!P30)</f>
        <v>12</v>
      </c>
      <c r="AM29" s="228" t="str">
        <f t="shared" si="16"/>
        <v/>
      </c>
      <c r="AN29" s="235">
        <f>SUMPRODUCT((AC4:AC39=AC29)*(Y4:Y39=Y29)*(W4:W39=W29)*(O4:O39=O29)*(T4:T39=T29)*(L4:L39=L29)*(AJ4:AJ39&gt;AJ29))</f>
        <v>0</v>
      </c>
      <c r="AO29" s="235">
        <f>SUMPRODUCT((AC4:AC39=AC29)*(Y4:Y39=Y29)*(W4:W39=W29)*(O4:O39=O29)*(T4:T39=T29)*(L4:L39=L29)*(AJ4:AJ39=AJ29)*(AK4:AK39&gt;AK29))</f>
        <v>0</v>
      </c>
      <c r="AP29" s="235">
        <f>SUMPRODUCT((AC4:AC39=AC29)*(Y4:Y39=Y29)*(W4:W39=W29)*(O4:O39=O29)*(T4:T39=T29)*(L4:L39=L29)*(AJ4:AJ39=AJ29)*(AK4:AK39=AK29)*(AL4:AL39&gt;AL29))</f>
        <v>0</v>
      </c>
      <c r="AQ29" s="228"/>
      <c r="AR29" s="235">
        <f>SUMPRODUCT((AC4:AC39=AC29)*(Y4:Y39=Y29)*(W4:W39=W29)*(O4:O39=O29)*(T4:T39=T29)*(L4:L39=L29)*(AJ4:AJ39=AJ29)*(AK4:AK39=AK29)*(AL4:AL39=AL29)*(AB4:AB39&gt;AB29))</f>
        <v>0</v>
      </c>
      <c r="AS29" s="235">
        <f>SUMPRODUCT((AC4:AC39=AC29)*(Y4:Y39=Y29)*(W4:W39=W29)*(O4:O39=O29)*(T4:T39=T29)*(L4:L39=L29)*(AJ4:AJ39=AJ29)*(AK4:AK39=AK29)*(AL4:AL39=AL29)*(AB4:AB39=AB29)*(AA4:AA39&gt;AA29))</f>
        <v>0</v>
      </c>
      <c r="AT29" s="189"/>
    </row>
    <row r="30" spans="1:46" x14ac:dyDescent="0.25">
      <c r="A30" s="231">
        <f t="shared" si="1"/>
        <v>22</v>
      </c>
      <c r="B30" s="232" t="str">
        <f>Teams!C31</f>
        <v>RB Leipzig</v>
      </c>
      <c r="C30" s="233">
        <f t="shared" si="2"/>
        <v>0</v>
      </c>
      <c r="D30" s="234">
        <f>SUMPRODUCT(('Group Stages'!E6:E149&lt;&gt;"")*('Group Stages'!F6:F149&lt;&gt;"")*('Group Stages'!D6:D149='Dummy Table'!B30)*('Group Stages'!E6:E149&gt;'Group Stages'!F6:F149))</f>
        <v>0</v>
      </c>
      <c r="E30" s="234">
        <f>SUMPRODUCT(('Group Stages'!E6:E149&lt;&gt;"")*('Group Stages'!F6:F149&lt;&gt;"")*('Group Stages'!D6:D149='Dummy Table'!B30)*('Group Stages'!E6:E149='Group Stages'!F6:F149))</f>
        <v>0</v>
      </c>
      <c r="F30" s="234">
        <f>SUMPRODUCT(('Group Stages'!E6:E149&lt;&gt;"")*('Group Stages'!F6:F149&lt;&gt;"")*('Group Stages'!D6:D149='Dummy Table'!B30)*('Group Stages'!E6:E149&lt;'Group Stages'!F6:F149))</f>
        <v>0</v>
      </c>
      <c r="G30" s="234">
        <f>SUMIF('Group Stages'!D6:D149,'Dummy Table'!B30,'Group Stages'!E6:E149)</f>
        <v>0</v>
      </c>
      <c r="H30" s="234">
        <f>SUMIF('Group Stages'!D6:D149,'Dummy Table'!B30,'Group Stages'!F6:F149)</f>
        <v>0</v>
      </c>
      <c r="I30" s="234">
        <f t="shared" si="3"/>
        <v>0</v>
      </c>
      <c r="J30" s="234">
        <f t="shared" si="4"/>
        <v>0</v>
      </c>
      <c r="K30" s="233">
        <f t="shared" si="5"/>
        <v>1</v>
      </c>
      <c r="L30" s="233">
        <f>SUMPRODUCT(('Group Stages'!E6:E149&lt;&gt;"")*('Group Stages'!F6:F149&lt;&gt;"")*('Group Stages'!G6:G149='Dummy Table'!B30)*('Group Stages'!E6:E149&lt;'Group Stages'!F6:F149))</f>
        <v>0</v>
      </c>
      <c r="M30" s="233">
        <f>SUMPRODUCT(('Group Stages'!E6:E149&lt;&gt;"")*('Group Stages'!F6:F149&lt;&gt;"")*('Group Stages'!G6:G149='Dummy Table'!B30)*('Group Stages'!E6:E149='Group Stages'!F6:F149))</f>
        <v>0</v>
      </c>
      <c r="N30" s="233">
        <f>SUMPRODUCT(('Group Stages'!E6:E149&lt;&gt;"")*('Group Stages'!F6:F149&lt;&gt;"")*('Group Stages'!G6:G149='Dummy Table'!B30)*('Group Stages'!E6:E149&gt;'Group Stages'!F6:F149))</f>
        <v>1</v>
      </c>
      <c r="O30" s="233">
        <f>IF(AM30="",VALUE(SUMIF('Group Stages'!G6:G149,'Dummy Table'!B30,'Group Stages'!F6:F149)),0)</f>
        <v>1</v>
      </c>
      <c r="P30" s="233">
        <f>SUMIF('Group Stages'!G6:G149,'Dummy Table'!B30,'Group Stages'!E6:E149)</f>
        <v>2</v>
      </c>
      <c r="Q30" s="233">
        <f t="shared" si="6"/>
        <v>-1</v>
      </c>
      <c r="R30" s="233">
        <f t="shared" si="7"/>
        <v>0</v>
      </c>
      <c r="S30" s="233">
        <f t="shared" si="8"/>
        <v>1</v>
      </c>
      <c r="T30" s="233">
        <f t="shared" si="9"/>
        <v>0</v>
      </c>
      <c r="U30" s="233">
        <f t="shared" si="10"/>
        <v>0</v>
      </c>
      <c r="V30" s="233">
        <f t="shared" si="11"/>
        <v>1</v>
      </c>
      <c r="W30" s="233">
        <f t="shared" si="12"/>
        <v>1</v>
      </c>
      <c r="X30" s="233">
        <f t="shared" si="13"/>
        <v>2</v>
      </c>
      <c r="Y30" s="233">
        <f t="shared" si="14"/>
        <v>-1</v>
      </c>
      <c r="Z30" s="233">
        <f t="shared" si="15"/>
        <v>0</v>
      </c>
      <c r="AA30" s="235">
        <f>Teams!F31</f>
        <v>70000</v>
      </c>
      <c r="AB30" s="235">
        <f>Teams!G31</f>
        <v>0</v>
      </c>
      <c r="AC30" s="235">
        <f>RANK(Z30,Z4:Z39)</f>
        <v>22</v>
      </c>
      <c r="AD30" s="235">
        <f>SUMPRODUCT((AC4:AC39=AC30)*(Y4:Y39&gt;Y30))</f>
        <v>0</v>
      </c>
      <c r="AE30" s="235">
        <f>SUMPRODUCT((AC4:AC39=AC30)*(Y4:Y39=Y30)*(W4:W39&gt;W30))</f>
        <v>0</v>
      </c>
      <c r="AF30" s="235">
        <f>SUMPRODUCT((AC4:AC39=AC30)*(Y4:Y39=Y30)*(W4:W39=W30)*(O4:O39&gt;O30))</f>
        <v>0</v>
      </c>
      <c r="AG30" s="235">
        <f>SUMPRODUCT((AC4:AC39=AC30)*(Y4:Y39=Y30)*(W4:W39=W30)*(O4:O39=O30)*(T4:T39&gt;T30))</f>
        <v>0</v>
      </c>
      <c r="AH30" s="235">
        <f>SUMPRODUCT((AC4:AC39=AC30)*(Y4:Y39=Y30)*(W4:W39=W30)*(O4:O39=O30)*(T4:T39=T30)*(L4:L39&gt;L30))</f>
        <v>0</v>
      </c>
      <c r="AI30" s="236"/>
      <c r="AJ30" s="233">
        <f>SUMIFS(Z4:Z39,B4:B39,Teams!I31)+SUMIFS(Z4:Z39,B4:B39,Teams!J31)+SUMIFS(Z4:Z39,B4:B39,Teams!K31)+SUMIFS(Z4:Z39,B4:B39,Teams!L31)+SUMIFS(Z4:Z39,B4:B39,Teams!M31)+SUMIFS(Z4:Z39,B4:B39,Teams!N31)+SUMIFS(Z4:Z39,B4:B39,Teams!O31)+SUMIFS(Z4:Z39,B4:B39,Teams!P31)</f>
        <v>19</v>
      </c>
      <c r="AK30" s="233">
        <f>SUMIFS(Y4:Y39,B4:B39,Teams!I31)+SUMIFS(Y4:Y39,B4:B39,Teams!J31)+SUMIFS(Y4:Y39,B4:B39,Teams!K31)+SUMIFS(Y4:Y39,B4:B39,Teams!L31)+SUMIFS(Y4:Y39,B4:B39,Teams!M31)+SUMIFS(Y4:Y39,B4:B39,Teams!N31)+SUMIFS(Y4:Y39,B4:B39,Teams!O31)+SUMIFS(Y4:Y39,B4:B39,Teams!P31)</f>
        <v>13</v>
      </c>
      <c r="AL30" s="233">
        <f>SUMIFS(W4:W39,B4:B39,Teams!I31)+SUMIFS(W4:W39,B4:B39,Teams!J31)+SUMIFS(W4:W39,B4:B39,Teams!K31)+SUMIFS(W4:W39,B4:B39,Teams!L31)+SUMIFS(W4:W39,B4:B39,Teams!M31)+SUMIFS(W4:W39,B4:B39,Teams!N31)+SUMIFS(W4:W39,B4:B39,Teams!O31)+SUMIFS(W4:W39,B4:B39,Teams!P31)</f>
        <v>19</v>
      </c>
      <c r="AM30" s="228" t="str">
        <f t="shared" si="16"/>
        <v/>
      </c>
      <c r="AN30" s="235">
        <f>SUMPRODUCT((AC4:AC39=AC30)*(Y4:Y39=Y30)*(W4:W39=W30)*(O4:O39=O30)*(T4:T39=T30)*(L4:L39=L30)*(AJ4:AJ39&gt;AJ30))</f>
        <v>0</v>
      </c>
      <c r="AO30" s="235">
        <f>SUMPRODUCT((AC4:AC39=AC30)*(Y4:Y39=Y30)*(W4:W39=W30)*(O4:O39=O30)*(T4:T39=T30)*(L4:L39=L30)*(AJ4:AJ39=AJ30)*(AK4:AK39&gt;AK30))</f>
        <v>0</v>
      </c>
      <c r="AP30" s="235">
        <f>SUMPRODUCT((AC4:AC39=AC30)*(Y4:Y39=Y30)*(W4:W39=W30)*(O4:O39=O30)*(T4:T39=T30)*(L4:L39=L30)*(AJ4:AJ39=AJ30)*(AK4:AK39=AK30)*(AL4:AL39&gt;AL30))</f>
        <v>0</v>
      </c>
      <c r="AQ30" s="228"/>
      <c r="AR30" s="235">
        <f>SUMPRODUCT((AC4:AC39=AC30)*(Y4:Y39=Y30)*(W4:W39=W30)*(O4:O39=O30)*(T4:T39=T30)*(L4:L39=L30)*(AJ4:AJ39=AJ30)*(AK4:AK39=AK30)*(AL4:AL39=AL30)*(AB4:AB39&gt;AB30))</f>
        <v>0</v>
      </c>
      <c r="AS30" s="235">
        <f>SUMPRODUCT((AC4:AC39=AC30)*(Y4:Y39=Y30)*(W4:W39=W30)*(O4:O39=O30)*(T4:T39=T30)*(L4:L39=L30)*(AJ4:AJ39=AJ30)*(AK4:AK39=AK30)*(AL4:AL39=AL30)*(AB4:AB39=AB30)*(AA4:AA39&gt;AA30))</f>
        <v>0</v>
      </c>
      <c r="AT30" s="189"/>
    </row>
    <row r="31" spans="1:46" x14ac:dyDescent="0.25">
      <c r="A31" s="231">
        <f t="shared" si="1"/>
        <v>31</v>
      </c>
      <c r="B31" s="232" t="str">
        <f>Teams!C32</f>
        <v>RB Salzburg</v>
      </c>
      <c r="C31" s="233">
        <f t="shared" si="2"/>
        <v>0</v>
      </c>
      <c r="D31" s="234">
        <f>SUMPRODUCT(('Group Stages'!E6:E149&lt;&gt;"")*('Group Stages'!F6:F149&lt;&gt;"")*('Group Stages'!D6:D149='Dummy Table'!B31)*('Group Stages'!E6:E149&gt;'Group Stages'!F6:F149))</f>
        <v>0</v>
      </c>
      <c r="E31" s="234">
        <f>SUMPRODUCT(('Group Stages'!E6:E149&lt;&gt;"")*('Group Stages'!F6:F149&lt;&gt;"")*('Group Stages'!D6:D149='Dummy Table'!B31)*('Group Stages'!E6:E149='Group Stages'!F6:F149))</f>
        <v>0</v>
      </c>
      <c r="F31" s="234">
        <f>SUMPRODUCT(('Group Stages'!E6:E149&lt;&gt;"")*('Group Stages'!F6:F149&lt;&gt;"")*('Group Stages'!D6:D149='Dummy Table'!B31)*('Group Stages'!E6:E149&lt;'Group Stages'!F6:F149))</f>
        <v>0</v>
      </c>
      <c r="G31" s="234">
        <f>SUMIF('Group Stages'!D6:D149,'Dummy Table'!B31,'Group Stages'!E6:E149)</f>
        <v>0</v>
      </c>
      <c r="H31" s="234">
        <f>SUMIF('Group Stages'!D6:D149,'Dummy Table'!B31,'Group Stages'!F6:F149)</f>
        <v>0</v>
      </c>
      <c r="I31" s="234">
        <f t="shared" si="3"/>
        <v>0</v>
      </c>
      <c r="J31" s="234">
        <f t="shared" si="4"/>
        <v>0</v>
      </c>
      <c r="K31" s="233">
        <f t="shared" si="5"/>
        <v>1</v>
      </c>
      <c r="L31" s="233">
        <f>SUMPRODUCT(('Group Stages'!E6:E149&lt;&gt;"")*('Group Stages'!F6:F149&lt;&gt;"")*('Group Stages'!G6:G149='Dummy Table'!B31)*('Group Stages'!E6:E149&lt;'Group Stages'!F6:F149))</f>
        <v>0</v>
      </c>
      <c r="M31" s="233">
        <f>SUMPRODUCT(('Group Stages'!E6:E149&lt;&gt;"")*('Group Stages'!F6:F149&lt;&gt;"")*('Group Stages'!G6:G149='Dummy Table'!B31)*('Group Stages'!E6:E149='Group Stages'!F6:F149))</f>
        <v>0</v>
      </c>
      <c r="N31" s="233">
        <f>SUMPRODUCT(('Group Stages'!E6:E149&lt;&gt;"")*('Group Stages'!F6:F149&lt;&gt;"")*('Group Stages'!G6:G149='Dummy Table'!B31)*('Group Stages'!E6:E149&gt;'Group Stages'!F6:F149))</f>
        <v>1</v>
      </c>
      <c r="O31" s="233">
        <f>IF(AM31="",VALUE(SUMIF('Group Stages'!G6:G149,'Dummy Table'!B31,'Group Stages'!F6:F149)),0)</f>
        <v>0</v>
      </c>
      <c r="P31" s="233">
        <f>SUMIF('Group Stages'!G6:G149,'Dummy Table'!B31,'Group Stages'!E6:E149)</f>
        <v>3</v>
      </c>
      <c r="Q31" s="233">
        <f t="shared" si="6"/>
        <v>-3</v>
      </c>
      <c r="R31" s="233">
        <f t="shared" si="7"/>
        <v>0</v>
      </c>
      <c r="S31" s="233">
        <f t="shared" si="8"/>
        <v>1</v>
      </c>
      <c r="T31" s="233">
        <f t="shared" si="9"/>
        <v>0</v>
      </c>
      <c r="U31" s="233">
        <f t="shared" si="10"/>
        <v>0</v>
      </c>
      <c r="V31" s="233">
        <f t="shared" si="11"/>
        <v>1</v>
      </c>
      <c r="W31" s="233">
        <f t="shared" si="12"/>
        <v>0</v>
      </c>
      <c r="X31" s="233">
        <f t="shared" si="13"/>
        <v>3</v>
      </c>
      <c r="Y31" s="233">
        <f t="shared" si="14"/>
        <v>-3</v>
      </c>
      <c r="Z31" s="233">
        <f t="shared" si="15"/>
        <v>0</v>
      </c>
      <c r="AA31" s="235">
        <f>Teams!F32</f>
        <v>40000</v>
      </c>
      <c r="AB31" s="235">
        <f>Teams!G32</f>
        <v>0</v>
      </c>
      <c r="AC31" s="235">
        <f>RANK(Z31,Z4:Z39)</f>
        <v>22</v>
      </c>
      <c r="AD31" s="235">
        <f>SUMPRODUCT((AC4:AC39=AC31)*(Y4:Y39&gt;Y31))</f>
        <v>9</v>
      </c>
      <c r="AE31" s="235">
        <f>SUMPRODUCT((AC4:AC39=AC31)*(Y4:Y39=Y31)*(W4:W39&gt;W31))</f>
        <v>0</v>
      </c>
      <c r="AF31" s="235">
        <f>SUMPRODUCT((AC4:AC39=AC31)*(Y4:Y39=Y31)*(W4:W39=W31)*(O4:O39&gt;O31))</f>
        <v>0</v>
      </c>
      <c r="AG31" s="235">
        <f>SUMPRODUCT((AC4:AC39=AC31)*(Y4:Y39=Y31)*(W4:W39=W31)*(O4:O39=O31)*(T4:T39&gt;T31))</f>
        <v>0</v>
      </c>
      <c r="AH31" s="235">
        <f>SUMPRODUCT((AC4:AC39=AC31)*(Y4:Y39=Y31)*(W4:W39=W31)*(O4:O39=O31)*(T4:T39=T31)*(L4:L39&gt;L31))</f>
        <v>0</v>
      </c>
      <c r="AI31" s="236"/>
      <c r="AJ31" s="233">
        <f>SUMIFS(Z4:Z39,B4:B39,Teams!I32)+SUMIFS(Z4:Z39,B4:B39,Teams!J32)+SUMIFS(Z4:Z39,B4:B39,Teams!K32)+SUMIFS(Z4:Z39,B4:B39,Teams!L32)+SUMIFS(Z4:Z39,B4:B39,Teams!M32)+SUMIFS(Z4:Z39,B4:B39,Teams!N32)+SUMIFS(Z4:Z39,B4:B39,Teams!O32)+SUMIFS(Z4:Z39,B4:B39,Teams!P32)</f>
        <v>18</v>
      </c>
      <c r="AK31" s="233">
        <f>SUMIFS(Y4:Y39,B4:B39,Teams!I32)+SUMIFS(Y4:Y39,B4:B39,Teams!J32)+SUMIFS(Y4:Y39,B4:B39,Teams!K32)+SUMIFS(Y4:Y39,B4:B39,Teams!L32)+SUMIFS(Y4:Y39,B4:B39,Teams!M32)+SUMIFS(Y4:Y39,B4:B39,Teams!N32)+SUMIFS(Y4:Y39,B4:B39,Teams!O32)+SUMIFS(Y4:Y39,B4:B39,Teams!P32)</f>
        <v>1</v>
      </c>
      <c r="AL31" s="233">
        <f>SUMIFS(W4:W39,B4:B39,Teams!I32)+SUMIFS(W4:W39,B4:B39,Teams!J32)+SUMIFS(W4:W39,B4:B39,Teams!K32)+SUMIFS(W4:W39,B4:B39,Teams!L32)+SUMIFS(W4:W39,B4:B39,Teams!M32)+SUMIFS(W4:W39,B4:B39,Teams!N32)+SUMIFS(W4:W39,B4:B39,Teams!O32)+SUMIFS(W4:W39,B4:B39,Teams!P32)</f>
        <v>17</v>
      </c>
      <c r="AM31" s="228" t="str">
        <f t="shared" si="16"/>
        <v/>
      </c>
      <c r="AN31" s="235">
        <f>SUMPRODUCT((AC4:AC39=AC31)*(Y4:Y39=Y31)*(W4:W39=W31)*(O4:O39=O31)*(T4:T39=T31)*(L4:L39=L31)*(AJ4:AJ39&gt;AJ31))</f>
        <v>0</v>
      </c>
      <c r="AO31" s="235">
        <f>SUMPRODUCT((AC4:AC39=AC31)*(Y4:Y39=Y31)*(W4:W39=W31)*(O4:O39=O31)*(T4:T39=T31)*(L4:L39=L31)*(AJ4:AJ39=AJ31)*(AK4:AK39&gt;AK31))</f>
        <v>0</v>
      </c>
      <c r="AP31" s="235">
        <f>SUMPRODUCT((AC4:AC39=AC31)*(Y4:Y39=Y31)*(W4:W39=W31)*(O4:O39=O31)*(T4:T39=T31)*(L4:L39=L31)*(AJ4:AJ39=AJ31)*(AK4:AK39=AK31)*(AL4:AL39&gt;AL31))</f>
        <v>0</v>
      </c>
      <c r="AQ31" s="228"/>
      <c r="AR31" s="235">
        <f>SUMPRODUCT((AC4:AC39=AC31)*(Y4:Y39=Y31)*(W4:W39=W31)*(O4:O39=O31)*(T4:T39=T31)*(L4:L39=L31)*(AJ4:AJ39=AJ31)*(AK4:AK39=AK31)*(AL4:AL39=AL31)*(AB4:AB39&gt;AB31))</f>
        <v>0</v>
      </c>
      <c r="AS31" s="235">
        <f>SUMPRODUCT((AC4:AC39=AC31)*(Y4:Y39=Y31)*(W4:W39=W31)*(O4:O39=O31)*(T4:T39=T31)*(L4:L39=L31)*(AJ4:AJ39=AJ31)*(AK4:AK39=AK31)*(AL4:AL39=AL31)*(AB4:AB39=AB31)*(AA4:AA39&gt;AA31))</f>
        <v>0</v>
      </c>
      <c r="AT31" s="189"/>
    </row>
    <row r="32" spans="1:46" x14ac:dyDescent="0.25">
      <c r="A32" s="231">
        <f t="shared" si="1"/>
        <v>8</v>
      </c>
      <c r="B32" s="232" t="str">
        <f>Teams!C33</f>
        <v>Real Madrid</v>
      </c>
      <c r="C32" s="233">
        <f t="shared" si="2"/>
        <v>1</v>
      </c>
      <c r="D32" s="234">
        <f>SUMPRODUCT(('Group Stages'!E6:E149&lt;&gt;"")*('Group Stages'!F6:F149&lt;&gt;"")*('Group Stages'!D6:D149='Dummy Table'!B32)*('Group Stages'!E6:E149&gt;'Group Stages'!F6:F149))</f>
        <v>1</v>
      </c>
      <c r="E32" s="234">
        <f>SUMPRODUCT(('Group Stages'!E6:E149&lt;&gt;"")*('Group Stages'!F6:F149&lt;&gt;"")*('Group Stages'!D6:D149='Dummy Table'!B32)*('Group Stages'!E6:E149='Group Stages'!F6:F149))</f>
        <v>0</v>
      </c>
      <c r="F32" s="234">
        <f>SUMPRODUCT(('Group Stages'!E6:E149&lt;&gt;"")*('Group Stages'!F6:F149&lt;&gt;"")*('Group Stages'!D6:D149='Dummy Table'!B32)*('Group Stages'!E6:E149&lt;'Group Stages'!F6:F149))</f>
        <v>0</v>
      </c>
      <c r="G32" s="234">
        <f>SUMIF('Group Stages'!D6:D149,'Dummy Table'!B32,'Group Stages'!E6:E149)</f>
        <v>3</v>
      </c>
      <c r="H32" s="234">
        <f>SUMIF('Group Stages'!D6:D149,'Dummy Table'!B32,'Group Stages'!F6:F149)</f>
        <v>1</v>
      </c>
      <c r="I32" s="234">
        <f t="shared" si="3"/>
        <v>2</v>
      </c>
      <c r="J32" s="234">
        <f t="shared" si="4"/>
        <v>3</v>
      </c>
      <c r="K32" s="233">
        <f t="shared" si="5"/>
        <v>0</v>
      </c>
      <c r="L32" s="233">
        <f>SUMPRODUCT(('Group Stages'!E6:E149&lt;&gt;"")*('Group Stages'!F6:F149&lt;&gt;"")*('Group Stages'!G6:G149='Dummy Table'!B32)*('Group Stages'!E6:E149&lt;'Group Stages'!F6:F149))</f>
        <v>0</v>
      </c>
      <c r="M32" s="233">
        <f>SUMPRODUCT(('Group Stages'!E6:E149&lt;&gt;"")*('Group Stages'!F6:F149&lt;&gt;"")*('Group Stages'!G6:G149='Dummy Table'!B32)*('Group Stages'!E6:E149='Group Stages'!F6:F149))</f>
        <v>0</v>
      </c>
      <c r="N32" s="233">
        <f>SUMPRODUCT(('Group Stages'!E6:E149&lt;&gt;"")*('Group Stages'!F6:F149&lt;&gt;"")*('Group Stages'!G6:G149='Dummy Table'!B32)*('Group Stages'!E6:E149&gt;'Group Stages'!F6:F149))</f>
        <v>0</v>
      </c>
      <c r="O32" s="233">
        <f>IF(AM32="",VALUE(SUMIF('Group Stages'!G6:G149,'Dummy Table'!B32,'Group Stages'!F6:F149)),0)</f>
        <v>0</v>
      </c>
      <c r="P32" s="233">
        <f>SUMIF('Group Stages'!G6:G149,'Dummy Table'!B32,'Group Stages'!E6:E149)</f>
        <v>0</v>
      </c>
      <c r="Q32" s="233">
        <f t="shared" si="6"/>
        <v>0</v>
      </c>
      <c r="R32" s="233">
        <f t="shared" si="7"/>
        <v>0</v>
      </c>
      <c r="S32" s="233">
        <f t="shared" si="8"/>
        <v>1</v>
      </c>
      <c r="T32" s="233">
        <f t="shared" si="9"/>
        <v>1</v>
      </c>
      <c r="U32" s="233">
        <f t="shared" si="10"/>
        <v>0</v>
      </c>
      <c r="V32" s="233">
        <f t="shared" si="11"/>
        <v>0</v>
      </c>
      <c r="W32" s="233">
        <f t="shared" si="12"/>
        <v>3</v>
      </c>
      <c r="X32" s="233">
        <f t="shared" si="13"/>
        <v>1</v>
      </c>
      <c r="Y32" s="233">
        <f t="shared" si="14"/>
        <v>2</v>
      </c>
      <c r="Z32" s="233">
        <f t="shared" si="15"/>
        <v>3</v>
      </c>
      <c r="AA32" s="235">
        <f>Teams!F33</f>
        <v>119000</v>
      </c>
      <c r="AB32" s="235">
        <f>Teams!G33</f>
        <v>0</v>
      </c>
      <c r="AC32" s="235">
        <f>RANK(Z32,Z4:Z39)</f>
        <v>1</v>
      </c>
      <c r="AD32" s="235">
        <f>SUMPRODUCT((AC4:AC39=AC32)*(Y4:Y39&gt;Y32))</f>
        <v>6</v>
      </c>
      <c r="AE32" s="235">
        <f>SUMPRODUCT((AC4:AC39=AC32)*(Y4:Y39=Y32)*(W4:W39&gt;W32))</f>
        <v>0</v>
      </c>
      <c r="AF32" s="235">
        <f>SUMPRODUCT((AC4:AC39=AC32)*(Y4:Y39=Y32)*(W4:W39=W32)*(O4:O39&gt;O32))</f>
        <v>1</v>
      </c>
      <c r="AG32" s="235">
        <f>SUMPRODUCT((AC4:AC39=AC32)*(Y4:Y39=Y32)*(W4:W39=W32)*(O4:O39=O32)*(T4:T39&gt;T32))</f>
        <v>0</v>
      </c>
      <c r="AH32" s="235">
        <f>SUMPRODUCT((AC4:AC39=AC32)*(Y4:Y39=Y32)*(W4:W39=W32)*(O4:O39=O32)*(T4:T39=T32)*(L4:L39&gt;L32))</f>
        <v>0</v>
      </c>
      <c r="AI32" s="236"/>
      <c r="AJ32" s="233">
        <f>SUMIFS(Z4:Z39,B4:B39,Teams!I33)+SUMIFS(Z4:Z39,B4:B39,Teams!J33)+SUMIFS(Z4:Z39,B4:B39,Teams!K33)+SUMIFS(Z4:Z39,B4:B39,Teams!L33)+SUMIFS(Z4:Z39,B4:B39,Teams!M33)+SUMIFS(Z4:Z39,B4:B39,Teams!N33)+SUMIFS(Z4:Z39,B4:B39,Teams!O33)+SUMIFS(Z4:Z39,B4:B39,Teams!P33)</f>
        <v>10</v>
      </c>
      <c r="AK32" s="233">
        <f>SUMIFS(Y4:Y39,B4:B39,Teams!I33)+SUMIFS(Y4:Y39,B4:B39,Teams!J33)+SUMIFS(Y4:Y39,B4:B39,Teams!K33)+SUMIFS(Y4:Y39,B4:B39,Teams!L33)+SUMIFS(Y4:Y39,B4:B39,Teams!M33)+SUMIFS(Y4:Y39,B4:B39,Teams!N33)+SUMIFS(Y4:Y39,B4:B39,Teams!O33)+SUMIFS(Y4:Y39,B4:B39,Teams!P33)</f>
        <v>-3</v>
      </c>
      <c r="AL32" s="233">
        <f>SUMIFS(W4:W39,B4:B39,Teams!I33)+SUMIFS(W4:W39,B4:B39,Teams!J33)+SUMIFS(W4:W39,B4:B39,Teams!K33)+SUMIFS(W4:W39,B4:B39,Teams!L33)+SUMIFS(W4:W39,B4:B39,Teams!M33)+SUMIFS(W4:W39,B4:B39,Teams!N33)+SUMIFS(W4:W39,B4:B39,Teams!O33)+SUMIFS(W4:W39,B4:B39,Teams!P33)</f>
        <v>10</v>
      </c>
      <c r="AM32" s="228" t="str">
        <f t="shared" si="16"/>
        <v/>
      </c>
      <c r="AN32" s="235">
        <f>SUMPRODUCT((AC4:AC39=AC32)*(Y4:Y39=Y32)*(W4:W39=W32)*(O4:O39=O32)*(T4:T39=T32)*(L4:L39=L32)*(AJ4:AJ39&gt;AJ32))</f>
        <v>0</v>
      </c>
      <c r="AO32" s="235">
        <f>SUMPRODUCT((AC4:AC39=AC32)*(Y4:Y39=Y32)*(W4:W39=W32)*(O4:O39=O32)*(T4:T39=T32)*(L4:L39=L32)*(AJ4:AJ39=AJ32)*(AK4:AK39&gt;AK32))</f>
        <v>0</v>
      </c>
      <c r="AP32" s="235">
        <f>SUMPRODUCT((AC4:AC39=AC32)*(Y4:Y39=Y32)*(W4:W39=W32)*(O4:O39=O32)*(T4:T39=T32)*(L4:L39=L32)*(AJ4:AJ39=AJ32)*(AK4:AK39=AK32)*(AL4:AL39&gt;AL32))</f>
        <v>0</v>
      </c>
      <c r="AQ32" s="228"/>
      <c r="AR32" s="235">
        <f>SUMPRODUCT((AC4:AC39=AC32)*(Y4:Y39=Y32)*(W4:W39=W32)*(O4:O39=O32)*(T4:T39=T32)*(L4:L39=L32)*(AJ4:AJ39=AJ32)*(AK4:AK39=AK32)*(AL4:AL39=AL32)*(AB4:AB39&gt;AB32))</f>
        <v>0</v>
      </c>
      <c r="AS32" s="235">
        <f>SUMPRODUCT((AC4:AC39=AC32)*(Y4:Y39=Y32)*(W4:W39=W32)*(O4:O39=O32)*(T4:T39=T32)*(L4:L39=L32)*(AJ4:AJ39=AJ32)*(AK4:AK39=AK32)*(AL4:AL39=AL32)*(AB4:AB39=AB32)*(AA4:AA39&gt;AA32))</f>
        <v>0</v>
      </c>
      <c r="AT32" s="189"/>
    </row>
    <row r="33" spans="1:46" x14ac:dyDescent="0.25">
      <c r="A33" s="231">
        <f t="shared" si="1"/>
        <v>18</v>
      </c>
      <c r="B33" s="232" t="str">
        <f>Teams!C34</f>
        <v>Shakhtar Donetsk</v>
      </c>
      <c r="C33" s="233">
        <f t="shared" si="2"/>
        <v>0</v>
      </c>
      <c r="D33" s="234">
        <f>SUMPRODUCT(('Group Stages'!E6:E149&lt;&gt;"")*('Group Stages'!F6:F149&lt;&gt;"")*('Group Stages'!D6:D149='Dummy Table'!B33)*('Group Stages'!E6:E149&gt;'Group Stages'!F6:F149))</f>
        <v>0</v>
      </c>
      <c r="E33" s="234">
        <f>SUMPRODUCT(('Group Stages'!E6:E149&lt;&gt;"")*('Group Stages'!F6:F149&lt;&gt;"")*('Group Stages'!D6:D149='Dummy Table'!B33)*('Group Stages'!E6:E149='Group Stages'!F6:F149))</f>
        <v>0</v>
      </c>
      <c r="F33" s="234">
        <f>SUMPRODUCT(('Group Stages'!E6:E149&lt;&gt;"")*('Group Stages'!F6:F149&lt;&gt;"")*('Group Stages'!D6:D149='Dummy Table'!B33)*('Group Stages'!E6:E149&lt;'Group Stages'!F6:F149))</f>
        <v>0</v>
      </c>
      <c r="G33" s="234">
        <f>SUMIF('Group Stages'!D6:D149,'Dummy Table'!B33,'Group Stages'!E6:E149)</f>
        <v>0</v>
      </c>
      <c r="H33" s="234">
        <f>SUMIF('Group Stages'!D6:D149,'Dummy Table'!B33,'Group Stages'!F6:F149)</f>
        <v>0</v>
      </c>
      <c r="I33" s="234">
        <f t="shared" si="3"/>
        <v>0</v>
      </c>
      <c r="J33" s="234">
        <f t="shared" si="4"/>
        <v>0</v>
      </c>
      <c r="K33" s="233">
        <f t="shared" si="5"/>
        <v>1</v>
      </c>
      <c r="L33" s="233">
        <f>SUMPRODUCT(('Group Stages'!E6:E149&lt;&gt;"")*('Group Stages'!F6:F149&lt;&gt;"")*('Group Stages'!G6:G149='Dummy Table'!B33)*('Group Stages'!E6:E149&lt;'Group Stages'!F6:F149))</f>
        <v>0</v>
      </c>
      <c r="M33" s="233">
        <f>SUMPRODUCT(('Group Stages'!E6:E149&lt;&gt;"")*('Group Stages'!F6:F149&lt;&gt;"")*('Group Stages'!G6:G149='Dummy Table'!B33)*('Group Stages'!E6:E149='Group Stages'!F6:F149))</f>
        <v>1</v>
      </c>
      <c r="N33" s="233">
        <f>SUMPRODUCT(('Group Stages'!E6:E149&lt;&gt;"")*('Group Stages'!F6:F149&lt;&gt;"")*('Group Stages'!G6:G149='Dummy Table'!B33)*('Group Stages'!E6:E149&gt;'Group Stages'!F6:F149))</f>
        <v>0</v>
      </c>
      <c r="O33" s="233">
        <f>IF(AM33="",VALUE(SUMIF('Group Stages'!G6:G149,'Dummy Table'!B33,'Group Stages'!F6:F149)),0)</f>
        <v>0</v>
      </c>
      <c r="P33" s="233">
        <f>SUMIF('Group Stages'!G6:G149,'Dummy Table'!B33,'Group Stages'!E6:E149)</f>
        <v>0</v>
      </c>
      <c r="Q33" s="233">
        <f t="shared" si="6"/>
        <v>0</v>
      </c>
      <c r="R33" s="233">
        <f t="shared" si="7"/>
        <v>1</v>
      </c>
      <c r="S33" s="233">
        <f t="shared" si="8"/>
        <v>1</v>
      </c>
      <c r="T33" s="233">
        <f t="shared" si="9"/>
        <v>0</v>
      </c>
      <c r="U33" s="233">
        <f t="shared" si="10"/>
        <v>1</v>
      </c>
      <c r="V33" s="233">
        <f t="shared" si="11"/>
        <v>0</v>
      </c>
      <c r="W33" s="233">
        <f t="shared" si="12"/>
        <v>0</v>
      </c>
      <c r="X33" s="233">
        <f t="shared" si="13"/>
        <v>0</v>
      </c>
      <c r="Y33" s="233">
        <f t="shared" si="14"/>
        <v>0</v>
      </c>
      <c r="Z33" s="233">
        <f t="shared" si="15"/>
        <v>1</v>
      </c>
      <c r="AA33" s="235">
        <f>Teams!F34</f>
        <v>41000</v>
      </c>
      <c r="AB33" s="235">
        <f>Teams!G34</f>
        <v>0</v>
      </c>
      <c r="AC33" s="235">
        <f>RANK(Z33,Z4:Z39)</f>
        <v>16</v>
      </c>
      <c r="AD33" s="235">
        <f>SUMPRODUCT((AC4:AC39=AC33)*(Y4:Y39&gt;Y33))</f>
        <v>0</v>
      </c>
      <c r="AE33" s="235">
        <f>SUMPRODUCT((AC4:AC39=AC33)*(Y4:Y39=Y33)*(W4:W39&gt;W33))</f>
        <v>0</v>
      </c>
      <c r="AF33" s="235">
        <f>SUMPRODUCT((AC4:AC39=AC33)*(Y4:Y39=Y33)*(W4:W39=W33)*(O4:O39&gt;O33))</f>
        <v>0</v>
      </c>
      <c r="AG33" s="235">
        <f>SUMPRODUCT((AC4:AC39=AC33)*(Y4:Y39=Y33)*(W4:W39=W33)*(O4:O39=O33)*(T4:T39&gt;T33))</f>
        <v>0</v>
      </c>
      <c r="AH33" s="235">
        <f>SUMPRODUCT((AC4:AC39=AC33)*(Y4:Y39=Y33)*(W4:W39=W33)*(O4:O39=O33)*(T4:T39=T33)*(L4:L39&gt;L33))</f>
        <v>0</v>
      </c>
      <c r="AI33" s="236"/>
      <c r="AJ33" s="233">
        <f>SUMIFS(Z4:Z39,B4:B39,Teams!I34)+SUMIFS(Z4:Z39,B4:B39,Teams!J34)+SUMIFS(Z4:Z39,B4:B39,Teams!K34)+SUMIFS(Z4:Z39,B4:B39,Teams!L34)+SUMIFS(Z4:Z39,B4:B39,Teams!M34)+SUMIFS(Z4:Z39,B4:B39,Teams!N34)+SUMIFS(Z4:Z39,B4:B39,Teams!O34)+SUMIFS(Z4:Z39,B4:B39,Teams!P34)</f>
        <v>12</v>
      </c>
      <c r="AK33" s="233">
        <f>SUMIFS(Y4:Y39,B4:B39,Teams!I34)+SUMIFS(Y4:Y39,B4:B39,Teams!J34)+SUMIFS(Y4:Y39,B4:B39,Teams!K34)+SUMIFS(Y4:Y39,B4:B39,Teams!L34)+SUMIFS(Y4:Y39,B4:B39,Teams!M34)+SUMIFS(Y4:Y39,B4:B39,Teams!N34)+SUMIFS(Y4:Y39,B4:B39,Teams!O34)+SUMIFS(Y4:Y39,B4:B39,Teams!P34)</f>
        <v>6</v>
      </c>
      <c r="AL33" s="233">
        <f>SUMIFS(W4:W39,B4:B39,Teams!I34)+SUMIFS(W4:W39,B4:B39,Teams!J34)+SUMIFS(W4:W39,B4:B39,Teams!K34)+SUMIFS(W4:W39,B4:B39,Teams!L34)+SUMIFS(W4:W39,B4:B39,Teams!M34)+SUMIFS(W4:W39,B4:B39,Teams!N34)+SUMIFS(W4:W39,B4:B39,Teams!O34)+SUMIFS(W4:W39,B4:B39,Teams!P34)</f>
        <v>15</v>
      </c>
      <c r="AM33" s="228" t="str">
        <f t="shared" si="16"/>
        <v/>
      </c>
      <c r="AN33" s="235">
        <f>SUMPRODUCT((AC4:AC39=AC33)*(Y4:Y39=Y33)*(W4:W39=W33)*(O4:O39=O33)*(T4:T39=T33)*(L4:L39=L33)*(AJ4:AJ39&gt;AJ33))</f>
        <v>2</v>
      </c>
      <c r="AO33" s="235">
        <f>SUMPRODUCT((AC4:AC39=AC33)*(Y4:Y39=Y33)*(W4:W39=W33)*(O4:O39=O33)*(T4:T39=T33)*(L4:L39=L33)*(AJ4:AJ39=AJ33)*(AK4:AK39&gt;AK33))</f>
        <v>0</v>
      </c>
      <c r="AP33" s="235">
        <f>SUMPRODUCT((AC4:AC39=AC33)*(Y4:Y39=Y33)*(W4:W39=W33)*(O4:O39=O33)*(T4:T39=T33)*(L4:L39=L33)*(AJ4:AJ39=AJ33)*(AK4:AK39=AK33)*(AL4:AL39&gt;AL33))</f>
        <v>0</v>
      </c>
      <c r="AQ33" s="228"/>
      <c r="AR33" s="235">
        <f>SUMPRODUCT((AC4:AC39=AC33)*(Y4:Y39=Y33)*(W4:W39=W33)*(O4:O39=O33)*(T4:T39=T33)*(L4:L39=L33)*(AJ4:AJ39=AJ33)*(AK4:AK39=AK33)*(AL4:AL39=AL33)*(AB4:AB39&gt;AB33))</f>
        <v>0</v>
      </c>
      <c r="AS33" s="235">
        <f>SUMPRODUCT((AC4:AC39=AC33)*(Y4:Y39=Y33)*(W4:W39=W33)*(O4:O39=O33)*(T4:T39=T33)*(L4:L39=L33)*(AJ4:AJ39=AJ33)*(AK4:AK39=AK33)*(AL4:AL39=AL33)*(AB4:AB39=AB33)*(AA4:AA39&gt;AA33))</f>
        <v>0</v>
      </c>
      <c r="AT33" s="189"/>
    </row>
    <row r="34" spans="1:46" x14ac:dyDescent="0.25">
      <c r="A34" s="231">
        <f t="shared" si="1"/>
        <v>34</v>
      </c>
      <c r="B34" s="232" t="str">
        <f>Teams!C35</f>
        <v>Slovan Bratislava</v>
      </c>
      <c r="C34" s="233">
        <f t="shared" si="2"/>
        <v>0</v>
      </c>
      <c r="D34" s="234">
        <f>SUMPRODUCT(('Group Stages'!E6:E149&lt;&gt;"")*('Group Stages'!F6:F149&lt;&gt;"")*('Group Stages'!D6:D149='Dummy Table'!B34)*('Group Stages'!E6:E149&gt;'Group Stages'!F6:F149))</f>
        <v>0</v>
      </c>
      <c r="E34" s="234">
        <f>SUMPRODUCT(('Group Stages'!E6:E149&lt;&gt;"")*('Group Stages'!F6:F149&lt;&gt;"")*('Group Stages'!D6:D149='Dummy Table'!B34)*('Group Stages'!E6:E149='Group Stages'!F6:F149))</f>
        <v>0</v>
      </c>
      <c r="F34" s="234">
        <f>SUMPRODUCT(('Group Stages'!E6:E149&lt;&gt;"")*('Group Stages'!F6:F149&lt;&gt;"")*('Group Stages'!D6:D149='Dummy Table'!B34)*('Group Stages'!E6:E149&lt;'Group Stages'!F6:F149))</f>
        <v>0</v>
      </c>
      <c r="G34" s="234">
        <f>SUMIF('Group Stages'!D6:D149,'Dummy Table'!B34,'Group Stages'!E6:E149)</f>
        <v>0</v>
      </c>
      <c r="H34" s="234">
        <f>SUMIF('Group Stages'!D6:D149,'Dummy Table'!B34,'Group Stages'!F6:F149)</f>
        <v>0</v>
      </c>
      <c r="I34" s="234">
        <f t="shared" si="3"/>
        <v>0</v>
      </c>
      <c r="J34" s="234">
        <f t="shared" si="4"/>
        <v>0</v>
      </c>
      <c r="K34" s="233">
        <f t="shared" si="5"/>
        <v>1</v>
      </c>
      <c r="L34" s="233">
        <f>SUMPRODUCT(('Group Stages'!E6:E149&lt;&gt;"")*('Group Stages'!F6:F149&lt;&gt;"")*('Group Stages'!G6:G149='Dummy Table'!B34)*('Group Stages'!E6:E149&lt;'Group Stages'!F6:F149))</f>
        <v>0</v>
      </c>
      <c r="M34" s="233">
        <f>SUMPRODUCT(('Group Stages'!E6:E149&lt;&gt;"")*('Group Stages'!F6:F149&lt;&gt;"")*('Group Stages'!G6:G149='Dummy Table'!B34)*('Group Stages'!E6:E149='Group Stages'!F6:F149))</f>
        <v>0</v>
      </c>
      <c r="N34" s="233">
        <f>SUMPRODUCT(('Group Stages'!E6:E149&lt;&gt;"")*('Group Stages'!F6:F149&lt;&gt;"")*('Group Stages'!G6:G149='Dummy Table'!B34)*('Group Stages'!E6:E149&gt;'Group Stages'!F6:F149))</f>
        <v>1</v>
      </c>
      <c r="O34" s="233">
        <f>IF(AM34="",VALUE(SUMIF('Group Stages'!G6:G149,'Dummy Table'!B34,'Group Stages'!F6:F149)),0)</f>
        <v>1</v>
      </c>
      <c r="P34" s="233">
        <f>IF(licen="journalsheet.com",SUMIF('Group Stages'!G6:G149,'Dummy Table'!B34,'Group Stages'!E6:E149),0)</f>
        <v>5</v>
      </c>
      <c r="Q34" s="233">
        <f t="shared" si="6"/>
        <v>-4</v>
      </c>
      <c r="R34" s="233">
        <f t="shared" si="7"/>
        <v>0</v>
      </c>
      <c r="S34" s="233">
        <f t="shared" si="8"/>
        <v>1</v>
      </c>
      <c r="T34" s="233">
        <f t="shared" si="9"/>
        <v>0</v>
      </c>
      <c r="U34" s="233">
        <f t="shared" si="10"/>
        <v>0</v>
      </c>
      <c r="V34" s="233">
        <f t="shared" si="11"/>
        <v>1</v>
      </c>
      <c r="W34" s="233">
        <f t="shared" si="12"/>
        <v>1</v>
      </c>
      <c r="X34" s="233">
        <f t="shared" si="13"/>
        <v>5</v>
      </c>
      <c r="Y34" s="233">
        <f t="shared" si="14"/>
        <v>-4</v>
      </c>
      <c r="Z34" s="233">
        <f t="shared" si="15"/>
        <v>0</v>
      </c>
      <c r="AA34" s="235">
        <f>Teams!F35</f>
        <v>27500</v>
      </c>
      <c r="AB34" s="235">
        <f>Teams!G35</f>
        <v>0</v>
      </c>
      <c r="AC34" s="235">
        <f>RANK(Z34,Z4:Z39)</f>
        <v>22</v>
      </c>
      <c r="AD34" s="235">
        <f>SUMPRODUCT((AC4:AC39=AC34)*(Y4:Y39&gt;Y34))</f>
        <v>12</v>
      </c>
      <c r="AE34" s="235">
        <f>SUMPRODUCT((AC4:AC39=AC34)*(Y4:Y39=Y34)*(W4:W39&gt;W34))</f>
        <v>0</v>
      </c>
      <c r="AF34" s="235">
        <f>SUMPRODUCT((AC4:AC39=AC34)*(Y4:Y39=Y34)*(W4:W39=W34)*(O4:O39&gt;O34))</f>
        <v>0</v>
      </c>
      <c r="AG34" s="235">
        <f>SUMPRODUCT((AC4:AC39=AC34)*(Y4:Y39=Y34)*(W4:W39=W34)*(O4:O39=O34)*(T4:T39&gt;T34))</f>
        <v>0</v>
      </c>
      <c r="AH34" s="235">
        <f>SUMPRODUCT((AC4:AC39=AC34)*(Y4:Y39=Y34)*(W4:W39=W34)*(O4:O39=O34)*(T4:T39=T34)*(L4:L39&gt;L34))</f>
        <v>0</v>
      </c>
      <c r="AI34" s="236"/>
      <c r="AJ34" s="233">
        <f>SUMIFS(Z4:Z39,B4:B39,Teams!I35)+SUMIFS(Z4:Z39,B4:B39,Teams!J35)+SUMIFS(Z4:Z39,B4:B39,Teams!K35)+SUMIFS(Z4:Z39,B4:B39,Teams!L35)+SUMIFS(Z4:Z39,B4:B39,Teams!M35)+SUMIFS(Z4:Z39,B4:B39,Teams!N35)+SUMIFS(Z4:Z39,B4:B39,Teams!O35)+SUMIFS(Z4:Z39,B4:B39,Teams!P35)</f>
        <v>10</v>
      </c>
      <c r="AK34" s="233">
        <f>SUMIFS(Y4:Y39,B4:B39,Teams!I35)+SUMIFS(Y4:Y39,B4:B39,Teams!J35)+SUMIFS(Y4:Y39,B4:B39,Teams!K35)+SUMIFS(Y4:Y39,B4:B39,Teams!L35)+SUMIFS(Y4:Y39,B4:B39,Teams!M35)+SUMIFS(Y4:Y39,B4:B39,Teams!N35)+SUMIFS(Y4:Y39,B4:B39,Teams!O35)+SUMIFS(Y4:Y39,B4:B39,Teams!P35)</f>
        <v>0</v>
      </c>
      <c r="AL34" s="233">
        <f>SUMIFS(W4:W39,B4:B39,Teams!I35)+SUMIFS(W4:W39,B4:B39,Teams!J35)+SUMIFS(W4:W39,B4:B39,Teams!K35)+SUMIFS(W4:W39,B4:B39,Teams!L35)+SUMIFS(W4:W39,B4:B39,Teams!M35)+SUMIFS(W4:W39,B4:B39,Teams!N35)+SUMIFS(W4:W39,B4:B39,Teams!O35)+SUMIFS(W4:W39,B4:B39,Teams!P35)</f>
        <v>20</v>
      </c>
      <c r="AM34" s="228" t="str">
        <f t="shared" si="16"/>
        <v/>
      </c>
      <c r="AN34" s="235">
        <f>SUMPRODUCT((AC4:AC39=AC34)*(Y4:Y39=Y34)*(W4:W39=W34)*(O4:O39=O34)*(T4:T39=T34)*(L4:L39=L34)*(AJ4:AJ39&gt;AJ34))</f>
        <v>0</v>
      </c>
      <c r="AO34" s="235">
        <f>SUMPRODUCT((AC4:AC39=AC34)*(Y4:Y39=Y34)*(W4:W39=W34)*(O4:O39=O34)*(T4:T39=T34)*(L4:L39=L34)*(AJ4:AJ39=AJ34)*(AK4:AK39&gt;AK34))</f>
        <v>0</v>
      </c>
      <c r="AP34" s="235">
        <f>SUMPRODUCT((AC4:AC39=AC34)*(Y4:Y39=Y34)*(W4:W39=W34)*(O4:O39=O34)*(T4:T39=T34)*(L4:L39=L34)*(AJ4:AJ39=AJ34)*(AK4:AK39=AK34)*(AL4:AL39&gt;AL34))</f>
        <v>0</v>
      </c>
      <c r="AQ34" s="228"/>
      <c r="AR34" s="235">
        <f>SUMPRODUCT((AC4:AC39=AC34)*(Y4:Y39=Y34)*(W4:W39=W34)*(O4:O39=O34)*(T4:T39=T34)*(L4:L39=L34)*(AJ4:AJ39=AJ34)*(AK4:AK39=AK34)*(AL4:AL39=AL34)*(AB4:AB39&gt;AB34))</f>
        <v>0</v>
      </c>
      <c r="AS34" s="235">
        <f>SUMPRODUCT((AC4:AC39=AC34)*(Y4:Y39=Y34)*(W4:W39=W34)*(O4:O39=O34)*(T4:T39=T34)*(L4:L39=L34)*(AJ4:AJ39=AJ34)*(AK4:AK39=AK34)*(AL4:AL39=AL34)*(AB4:AB39=AB34)*(AA4:AA39&gt;AA34))</f>
        <v>0</v>
      </c>
      <c r="AT34" s="189"/>
    </row>
    <row r="35" spans="1:46" x14ac:dyDescent="0.25">
      <c r="A35" s="231">
        <f t="shared" si="1"/>
        <v>6</v>
      </c>
      <c r="B35" s="232" t="str">
        <f>Teams!C36</f>
        <v>Sparta Praha</v>
      </c>
      <c r="C35" s="233">
        <f t="shared" si="2"/>
        <v>1</v>
      </c>
      <c r="D35" s="234">
        <f>SUMPRODUCT(('Group Stages'!E6:E149&lt;&gt;"")*('Group Stages'!F6:F149&lt;&gt;"")*('Group Stages'!D6:D149='Dummy Table'!B35)*('Group Stages'!E6:E149&gt;'Group Stages'!F6:F149))</f>
        <v>1</v>
      </c>
      <c r="E35" s="234">
        <f>SUMPRODUCT(('Group Stages'!E6:E149&lt;&gt;"")*('Group Stages'!F6:F149&lt;&gt;"")*('Group Stages'!D6:D149='Dummy Table'!B35)*('Group Stages'!E6:E149='Group Stages'!F6:F149))</f>
        <v>0</v>
      </c>
      <c r="F35" s="234">
        <f>SUMPRODUCT(('Group Stages'!E6:E149&lt;&gt;"")*('Group Stages'!F6:F149&lt;&gt;"")*('Group Stages'!D6:D149='Dummy Table'!B35)*('Group Stages'!E6:E149&lt;'Group Stages'!F6:F149))</f>
        <v>0</v>
      </c>
      <c r="G35" s="234">
        <f>SUMIF('Group Stages'!D6:D149,'Dummy Table'!B35,'Group Stages'!E6:E149)</f>
        <v>3</v>
      </c>
      <c r="H35" s="234">
        <f>SUMIF('Group Stages'!D6:D149,'Dummy Table'!B35,'Group Stages'!F6:F149)</f>
        <v>0</v>
      </c>
      <c r="I35" s="234">
        <f t="shared" si="3"/>
        <v>3</v>
      </c>
      <c r="J35" s="234">
        <f t="shared" si="4"/>
        <v>3</v>
      </c>
      <c r="K35" s="233">
        <f t="shared" si="5"/>
        <v>0</v>
      </c>
      <c r="L35" s="233">
        <f>SUMPRODUCT(('Group Stages'!E6:E149&lt;&gt;"")*('Group Stages'!F6:F149&lt;&gt;"")*('Group Stages'!G6:G149='Dummy Table'!B35)*('Group Stages'!E6:E149&lt;'Group Stages'!F6:F149))</f>
        <v>0</v>
      </c>
      <c r="M35" s="233">
        <f>SUMPRODUCT(('Group Stages'!E6:E149&lt;&gt;"")*('Group Stages'!F6:F149&lt;&gt;"")*('Group Stages'!G6:G149='Dummy Table'!B35)*('Group Stages'!E6:E149='Group Stages'!F6:F149))</f>
        <v>0</v>
      </c>
      <c r="N35" s="233">
        <f>SUMPRODUCT(('Group Stages'!E6:E149&lt;&gt;"")*('Group Stages'!F6:F149&lt;&gt;"")*('Group Stages'!G6:G149='Dummy Table'!B35)*('Group Stages'!E6:E149&gt;'Group Stages'!F6:F149))</f>
        <v>0</v>
      </c>
      <c r="O35" s="233">
        <f>IF(AM35="",VALUE(SUMIF('Group Stages'!G6:G149,'Dummy Table'!B35,'Group Stages'!F6:F149)),0)</f>
        <v>0</v>
      </c>
      <c r="P35" s="233">
        <f>IF(licen="journalsheet.com",SUMIF('Group Stages'!G6:G149,'Dummy Table'!B35,'Group Stages'!E6:E149),0)</f>
        <v>0</v>
      </c>
      <c r="Q35" s="233">
        <f t="shared" si="6"/>
        <v>0</v>
      </c>
      <c r="R35" s="233">
        <f t="shared" si="7"/>
        <v>0</v>
      </c>
      <c r="S35" s="233">
        <f t="shared" si="8"/>
        <v>1</v>
      </c>
      <c r="T35" s="233">
        <f t="shared" si="9"/>
        <v>1</v>
      </c>
      <c r="U35" s="233">
        <f t="shared" si="10"/>
        <v>0</v>
      </c>
      <c r="V35" s="233">
        <f t="shared" si="11"/>
        <v>0</v>
      </c>
      <c r="W35" s="233">
        <f t="shared" si="12"/>
        <v>3</v>
      </c>
      <c r="X35" s="233">
        <f t="shared" si="13"/>
        <v>0</v>
      </c>
      <c r="Y35" s="233">
        <f t="shared" si="14"/>
        <v>3</v>
      </c>
      <c r="Z35" s="233">
        <f t="shared" si="15"/>
        <v>3</v>
      </c>
      <c r="AA35" s="235">
        <f>Teams!F36</f>
        <v>20500</v>
      </c>
      <c r="AB35" s="235">
        <f>Teams!G36</f>
        <v>0</v>
      </c>
      <c r="AC35" s="235">
        <f>RANK(Z35,Z4:Z39)</f>
        <v>1</v>
      </c>
      <c r="AD35" s="235">
        <f>SUMPRODUCT((AC4:AC39=AC35)*(Y4:Y39&gt;Y35))</f>
        <v>3</v>
      </c>
      <c r="AE35" s="235">
        <f>SUMPRODUCT((AC4:AC39=AC35)*(Y4:Y39=Y35)*(W4:W39&gt;W35))</f>
        <v>0</v>
      </c>
      <c r="AF35" s="235">
        <f>SUMPRODUCT((AC4:AC39=AC35)*(Y4:Y39=Y35)*(W4:W39=W35)*(O4:O39&gt;O35))</f>
        <v>2</v>
      </c>
      <c r="AG35" s="235">
        <f>SUMPRODUCT((AC4:AC39=AC35)*(Y4:Y39=Y35)*(W4:W39=W35)*(O4:O39=O35)*(T4:T39&gt;T35))</f>
        <v>0</v>
      </c>
      <c r="AH35" s="235">
        <f>SUMPRODUCT((AC4:AC39=AC35)*(Y4:Y39=Y35)*(W4:W39=W35)*(O4:O39=O35)*(T4:T39=T35)*(L4:L39&gt;L35))</f>
        <v>0</v>
      </c>
      <c r="AI35" s="236"/>
      <c r="AJ35" s="233">
        <f>SUMIFS(Z4:Z39,B4:B39,Teams!I36)+SUMIFS(Z4:Z39,B4:B39,Teams!J36)+SUMIFS(Z4:Z39,B4:B39,Teams!K36)+SUMIFS(Z4:Z39,B4:B39,Teams!L36)+SUMIFS(Z4:Z39,B4:B39,Teams!M36)+SUMIFS(Z4:Z39,B4:B39,Teams!N36)+SUMIFS(Z4:Z39,B4:B39,Teams!O36)+SUMIFS(Z4:Z39,B4:B39,Teams!P36)</f>
        <v>11</v>
      </c>
      <c r="AK35" s="233">
        <f>SUMIFS(Y4:Y39,B4:B39,Teams!I36)+SUMIFS(Y4:Y39,B4:B39,Teams!J36)+SUMIFS(Y4:Y39,B4:B39,Teams!K36)+SUMIFS(Y4:Y39,B4:B39,Teams!L36)+SUMIFS(Y4:Y39,B4:B39,Teams!M36)+SUMIFS(Y4:Y39,B4:B39,Teams!N36)+SUMIFS(Y4:Y39,B4:B39,Teams!O36)+SUMIFS(Y4:Y39,B4:B39,Teams!P36)</f>
        <v>-3</v>
      </c>
      <c r="AL35" s="233">
        <f>SUMIFS(W4:W39,B4:B39,Teams!I36)+SUMIFS(W4:W39,B4:B39,Teams!J36)+SUMIFS(W4:W39,B4:B39,Teams!K36)+SUMIFS(W4:W39,B4:B39,Teams!L36)+SUMIFS(W4:W39,B4:B39,Teams!M36)+SUMIFS(W4:W39,B4:B39,Teams!N36)+SUMIFS(W4:W39,B4:B39,Teams!O36)+SUMIFS(W4:W39,B4:B39,Teams!P36)</f>
        <v>9</v>
      </c>
      <c r="AM35" s="228" t="str">
        <f t="shared" si="16"/>
        <v/>
      </c>
      <c r="AN35" s="235">
        <f>SUMPRODUCT((AC4:AC39=AC35)*(Y4:Y39=Y35)*(W4:W39=W35)*(O4:O39=O35)*(T4:T39=T35)*(L4:L39=L35)*(AJ4:AJ39&gt;AJ35))</f>
        <v>0</v>
      </c>
      <c r="AO35" s="235">
        <f>SUMPRODUCT((AC4:AC39=AC35)*(Y4:Y39=Y35)*(W4:W39=W35)*(O4:O39=O35)*(T4:T39=T35)*(L4:L39=L35)*(AJ4:AJ39=AJ35)*(AK4:AK39&gt;AK35))</f>
        <v>0</v>
      </c>
      <c r="AP35" s="235">
        <f>SUMPRODUCT((AC4:AC39=AC35)*(Y4:Y39=Y35)*(W4:W39=W35)*(O4:O39=O35)*(T4:T39=T35)*(L4:L39=L35)*(AJ4:AJ39=AJ35)*(AK4:AK39=AK35)*(AL4:AL39&gt;AL35))</f>
        <v>0</v>
      </c>
      <c r="AQ35" s="228"/>
      <c r="AR35" s="235">
        <f>SUMPRODUCT((AC4:AC39=AC35)*(Y4:Y39=Y35)*(W4:W39=W35)*(O4:O39=O35)*(T4:T39=T35)*(L4:L39=L35)*(AJ4:AJ39=AJ35)*(AK4:AK39=AK35)*(AL4:AL39=AL35)*(AB4:AB39&gt;AB35))</f>
        <v>0</v>
      </c>
      <c r="AS35" s="235">
        <f>SUMPRODUCT((AC4:AC39=AC35)*(Y4:Y39=Y35)*(W4:W39=W35)*(O4:O39=O35)*(T4:T39=T35)*(L4:L39=L35)*(AJ4:AJ39=AJ35)*(AK4:AK39=AK35)*(AL4:AL39=AL35)*(AB4:AB39=AB35)*(AA4:AA39&gt;AA35))</f>
        <v>0</v>
      </c>
      <c r="AT35" s="189"/>
    </row>
    <row r="36" spans="1:46" x14ac:dyDescent="0.25">
      <c r="A36" s="231">
        <f t="shared" si="1"/>
        <v>10</v>
      </c>
      <c r="B36" s="232" t="str">
        <f>Teams!C37</f>
        <v>Sporting CP</v>
      </c>
      <c r="C36" s="233">
        <f t="shared" si="2"/>
        <v>1</v>
      </c>
      <c r="D36" s="234">
        <f>SUMPRODUCT(('Group Stages'!E6:E149&lt;&gt;"")*('Group Stages'!F6:F149&lt;&gt;"")*('Group Stages'!D6:D149='Dummy Table'!B36)*('Group Stages'!E6:E149&gt;'Group Stages'!F6:F149))</f>
        <v>1</v>
      </c>
      <c r="E36" s="234">
        <f>SUMPRODUCT(('Group Stages'!E6:E149&lt;&gt;"")*('Group Stages'!F6:F149&lt;&gt;"")*('Group Stages'!D6:D149='Dummy Table'!B36)*('Group Stages'!E6:E149='Group Stages'!F6:F149))</f>
        <v>0</v>
      </c>
      <c r="F36" s="234">
        <f>SUMPRODUCT(('Group Stages'!E6:E149&lt;&gt;"")*('Group Stages'!F6:F149&lt;&gt;"")*('Group Stages'!D6:D149='Dummy Table'!B36)*('Group Stages'!E6:E149&lt;'Group Stages'!F6:F149))</f>
        <v>0</v>
      </c>
      <c r="G36" s="234">
        <f>SUMIF('Group Stages'!D6:D149,'Dummy Table'!B36,'Group Stages'!E6:E149)</f>
        <v>2</v>
      </c>
      <c r="H36" s="234">
        <f>SUMIF('Group Stages'!D6:D149,'Dummy Table'!B36,'Group Stages'!F6:F149)</f>
        <v>0</v>
      </c>
      <c r="I36" s="234">
        <f t="shared" si="3"/>
        <v>2</v>
      </c>
      <c r="J36" s="234">
        <f t="shared" si="4"/>
        <v>3</v>
      </c>
      <c r="K36" s="233">
        <f t="shared" si="5"/>
        <v>0</v>
      </c>
      <c r="L36" s="233">
        <f>SUMPRODUCT(('Group Stages'!E6:E149&lt;&gt;"")*('Group Stages'!F6:F149&lt;&gt;"")*('Group Stages'!G6:G149='Dummy Table'!B36)*('Group Stages'!E6:E149&lt;'Group Stages'!F6:F149))</f>
        <v>0</v>
      </c>
      <c r="M36" s="233">
        <f>SUMPRODUCT(('Group Stages'!E6:E149&lt;&gt;"")*('Group Stages'!F6:F149&lt;&gt;"")*('Group Stages'!G6:G149='Dummy Table'!B36)*('Group Stages'!E6:E149='Group Stages'!F6:F149))</f>
        <v>0</v>
      </c>
      <c r="N36" s="233">
        <f>SUMPRODUCT(('Group Stages'!E6:E149&lt;&gt;"")*('Group Stages'!F6:F149&lt;&gt;"")*('Group Stages'!G6:G149='Dummy Table'!B36)*('Group Stages'!E6:E149&gt;'Group Stages'!F6:F149))</f>
        <v>0</v>
      </c>
      <c r="O36" s="233">
        <f>IF(AM36="",VALUE(SUMIF('Group Stages'!G6:G149,'Dummy Table'!B36,'Group Stages'!F6:F149)),0)</f>
        <v>0</v>
      </c>
      <c r="P36" s="233">
        <f>IF(licen="journalsheet.com",SUMIF('Group Stages'!G6:G149,'Dummy Table'!B36,'Group Stages'!E6:E149),0)</f>
        <v>0</v>
      </c>
      <c r="Q36" s="233">
        <f t="shared" si="6"/>
        <v>0</v>
      </c>
      <c r="R36" s="233">
        <f t="shared" si="7"/>
        <v>0</v>
      </c>
      <c r="S36" s="233">
        <f t="shared" si="8"/>
        <v>1</v>
      </c>
      <c r="T36" s="233">
        <f t="shared" si="9"/>
        <v>1</v>
      </c>
      <c r="U36" s="233">
        <f t="shared" si="10"/>
        <v>0</v>
      </c>
      <c r="V36" s="233">
        <f t="shared" si="11"/>
        <v>0</v>
      </c>
      <c r="W36" s="233">
        <f t="shared" si="12"/>
        <v>2</v>
      </c>
      <c r="X36" s="233">
        <f t="shared" si="13"/>
        <v>0</v>
      </c>
      <c r="Y36" s="233">
        <f t="shared" si="14"/>
        <v>2</v>
      </c>
      <c r="Z36" s="233">
        <f t="shared" si="15"/>
        <v>3</v>
      </c>
      <c r="AA36" s="235">
        <f>Teams!F37</f>
        <v>44500</v>
      </c>
      <c r="AB36" s="235">
        <f>Teams!G37</f>
        <v>0</v>
      </c>
      <c r="AC36" s="235">
        <f>RANK(Z36,Z4:Z39)</f>
        <v>1</v>
      </c>
      <c r="AD36" s="235">
        <f>SUMPRODUCT((AC4:AC39=AC36)*(Y4:Y39&gt;Y36))</f>
        <v>6</v>
      </c>
      <c r="AE36" s="235">
        <f>SUMPRODUCT((AC4:AC39=AC36)*(Y4:Y39=Y36)*(W4:W39&gt;W36))</f>
        <v>3</v>
      </c>
      <c r="AF36" s="235">
        <f>SUMPRODUCT((AC4:AC39=AC36)*(Y4:Y39=Y36)*(W4:W39=W36)*(O4:O39&gt;O36))</f>
        <v>0</v>
      </c>
      <c r="AG36" s="235">
        <f>SUMPRODUCT((AC4:AC39=AC36)*(Y4:Y39=Y36)*(W4:W39=W36)*(O4:O39=O36)*(T4:T39&gt;T36))</f>
        <v>0</v>
      </c>
      <c r="AH36" s="235">
        <f>SUMPRODUCT((AC4:AC39=AC36)*(Y4:Y39=Y36)*(W4:W39=W36)*(O4:O39=O36)*(T4:T39=T36)*(L4:L39&gt;L36))</f>
        <v>0</v>
      </c>
      <c r="AI36" s="236"/>
      <c r="AJ36" s="233">
        <f>SUMIFS(Z4:Z39,B4:B39,Teams!I37)+SUMIFS(Z4:Z39,B4:B39,Teams!J37)+SUMIFS(Z4:Z39,B4:B39,Teams!K37)+SUMIFS(Z4:Z39,B4:B39,Teams!L37)+SUMIFS(Z4:Z39,B4:B39,Teams!M37)+SUMIFS(Z4:Z39,B4:B39,Teams!N37)+SUMIFS(Z4:Z39,B4:B39,Teams!O37)+SUMIFS(Z4:Z39,B4:B39,Teams!P37)</f>
        <v>3</v>
      </c>
      <c r="AK36" s="233">
        <f>SUMIFS(Y4:Y39,B4:B39,Teams!I37)+SUMIFS(Y4:Y39,B4:B39,Teams!J37)+SUMIFS(Y4:Y39,B4:B39,Teams!K37)+SUMIFS(Y4:Y39,B4:B39,Teams!L37)+SUMIFS(Y4:Y39,B4:B39,Teams!M37)+SUMIFS(Y4:Y39,B4:B39,Teams!N37)+SUMIFS(Y4:Y39,B4:B39,Teams!O37)+SUMIFS(Y4:Y39,B4:B39,Teams!P37)</f>
        <v>-9</v>
      </c>
      <c r="AL36" s="233">
        <f>SUMIFS(W4:W39,B4:B39,Teams!I37)+SUMIFS(W4:W39,B4:B39,Teams!J37)+SUMIFS(W4:W39,B4:B39,Teams!K37)+SUMIFS(W4:W39,B4:B39,Teams!L37)+SUMIFS(W4:W39,B4:B39,Teams!M37)+SUMIFS(W4:W39,B4:B39,Teams!N37)+SUMIFS(W4:W39,B4:B39,Teams!O37)+SUMIFS(W4:W39,B4:B39,Teams!P37)</f>
        <v>3</v>
      </c>
      <c r="AM36" s="228" t="str">
        <f t="shared" si="16"/>
        <v/>
      </c>
      <c r="AN36" s="235">
        <f>SUMPRODUCT((AC4:AC39=AC36)*(Y4:Y39=Y36)*(W4:W39=W36)*(O4:O39=O36)*(T4:T39=T36)*(L4:L39=L36)*(AJ4:AJ39&gt;AJ36))</f>
        <v>0</v>
      </c>
      <c r="AO36" s="235">
        <f>SUMPRODUCT((AC4:AC39=AC36)*(Y4:Y39=Y36)*(W4:W39=W36)*(O4:O39=O36)*(T4:T39=T36)*(L4:L39=L36)*(AJ4:AJ39=AJ36)*(AK4:AK39&gt;AK36))</f>
        <v>0</v>
      </c>
      <c r="AP36" s="235">
        <f>SUMPRODUCT((AC4:AC39=AC36)*(Y4:Y39=Y36)*(W4:W39=W36)*(O4:O39=O36)*(T4:T39=T36)*(L4:L39=L36)*(AJ4:AJ39=AJ36)*(AK4:AK39=AK36)*(AL4:AL39&gt;AL36))</f>
        <v>0</v>
      </c>
      <c r="AQ36" s="228"/>
      <c r="AR36" s="235">
        <f>SUMPRODUCT((AC4:AC39=AC36)*(Y4:Y39=Y36)*(W4:W39=W36)*(O4:O39=O36)*(T4:T39=T36)*(L4:L39=L36)*(AJ4:AJ39=AJ36)*(AK4:AK39=AK36)*(AL4:AL39=AL36)*(AB4:AB39&gt;AB36))</f>
        <v>0</v>
      </c>
      <c r="AS36" s="235">
        <f>SUMPRODUCT((AC4:AC39=AC36)*(Y4:Y39=Y36)*(W4:W39=W36)*(O4:O39=O36)*(T4:T39=T36)*(L4:L39=L36)*(AJ4:AJ39=AJ36)*(AK4:AK39=AK36)*(AL4:AL39=AL36)*(AB4:AB39=AB36)*(AA4:AA39&gt;AA36))</f>
        <v>0</v>
      </c>
      <c r="AT36" s="189"/>
    </row>
    <row r="37" spans="1:46" x14ac:dyDescent="0.25">
      <c r="A37" s="231">
        <f t="shared" si="1"/>
        <v>24</v>
      </c>
      <c r="B37" s="232" t="str">
        <f>Teams!C38</f>
        <v>Sturm Graz</v>
      </c>
      <c r="C37" s="233">
        <f t="shared" si="2"/>
        <v>0</v>
      </c>
      <c r="D37" s="234">
        <f>SUMPRODUCT(('Group Stages'!E6:E149&lt;&gt;"")*('Group Stages'!F6:F149&lt;&gt;"")*('Group Stages'!D6:D149='Dummy Table'!B37)*('Group Stages'!E6:E149&gt;'Group Stages'!F6:F149))</f>
        <v>0</v>
      </c>
      <c r="E37" s="234">
        <f>SUMPRODUCT(('Group Stages'!E6:E149&lt;&gt;"")*('Group Stages'!F6:F149&lt;&gt;"")*('Group Stages'!D6:D149='Dummy Table'!B37)*('Group Stages'!E6:E149='Group Stages'!F6:F149))</f>
        <v>0</v>
      </c>
      <c r="F37" s="234">
        <f>SUMPRODUCT(('Group Stages'!E6:E149&lt;&gt;"")*('Group Stages'!F6:F149&lt;&gt;"")*('Group Stages'!D6:D149='Dummy Table'!B37)*('Group Stages'!E6:E149&lt;'Group Stages'!F6:F149))</f>
        <v>0</v>
      </c>
      <c r="G37" s="234">
        <f>SUMIF('Group Stages'!D6:D149,'Dummy Table'!B37,'Group Stages'!E6:E149)</f>
        <v>0</v>
      </c>
      <c r="H37" s="234">
        <f>SUMIF('Group Stages'!D6:D149,'Dummy Table'!B37,'Group Stages'!F6:F149)</f>
        <v>0</v>
      </c>
      <c r="I37" s="234">
        <f t="shared" si="3"/>
        <v>0</v>
      </c>
      <c r="J37" s="234">
        <f t="shared" si="4"/>
        <v>0</v>
      </c>
      <c r="K37" s="233">
        <f t="shared" si="5"/>
        <v>1</v>
      </c>
      <c r="L37" s="233">
        <f>SUMPRODUCT(('Group Stages'!E6:E149&lt;&gt;"")*('Group Stages'!F6:F149&lt;&gt;"")*('Group Stages'!G6:G149='Dummy Table'!B37)*('Group Stages'!E6:E149&lt;'Group Stages'!F6:F149))</f>
        <v>0</v>
      </c>
      <c r="M37" s="233">
        <f>SUMPRODUCT(('Group Stages'!E6:E149&lt;&gt;"")*('Group Stages'!F6:F149&lt;&gt;"")*('Group Stages'!G6:G149='Dummy Table'!B37)*('Group Stages'!E6:E149='Group Stages'!F6:F149))</f>
        <v>0</v>
      </c>
      <c r="N37" s="233">
        <f>SUMPRODUCT(('Group Stages'!E6:E149&lt;&gt;"")*('Group Stages'!F6:F149&lt;&gt;"")*('Group Stages'!G6:G149='Dummy Table'!B37)*('Group Stages'!E6:E149&gt;'Group Stages'!F6:F149))</f>
        <v>1</v>
      </c>
      <c r="O37" s="233">
        <f>IF(AM37="",VALUE(SUMIF('Group Stages'!G6:G149,'Dummy Table'!B37,'Group Stages'!F6:F149)),0)</f>
        <v>1</v>
      </c>
      <c r="P37" s="233">
        <f>IF(licen="journalsheet.com",SUMIF('Group Stages'!G6:G149,'Dummy Table'!B37,'Group Stages'!E6:E149),0)</f>
        <v>2</v>
      </c>
      <c r="Q37" s="233">
        <f t="shared" si="6"/>
        <v>-1</v>
      </c>
      <c r="R37" s="233">
        <f t="shared" si="7"/>
        <v>0</v>
      </c>
      <c r="S37" s="233">
        <f t="shared" si="8"/>
        <v>1</v>
      </c>
      <c r="T37" s="233">
        <f t="shared" si="9"/>
        <v>0</v>
      </c>
      <c r="U37" s="233">
        <f t="shared" si="10"/>
        <v>0</v>
      </c>
      <c r="V37" s="233">
        <f t="shared" si="11"/>
        <v>1</v>
      </c>
      <c r="W37" s="233">
        <f t="shared" si="12"/>
        <v>1</v>
      </c>
      <c r="X37" s="233">
        <f t="shared" si="13"/>
        <v>2</v>
      </c>
      <c r="Y37" s="233">
        <f t="shared" si="14"/>
        <v>-1</v>
      </c>
      <c r="Z37" s="233">
        <f t="shared" si="15"/>
        <v>0</v>
      </c>
      <c r="AA37" s="235">
        <f>Teams!F38</f>
        <v>13000</v>
      </c>
      <c r="AB37" s="235">
        <f>Teams!G38</f>
        <v>0</v>
      </c>
      <c r="AC37" s="235">
        <f>RANK(Z37,Z4:Z39)</f>
        <v>22</v>
      </c>
      <c r="AD37" s="235">
        <f>SUMPRODUCT((AC4:AC39=AC37)*(Y4:Y39&gt;Y37))</f>
        <v>0</v>
      </c>
      <c r="AE37" s="235">
        <f>SUMPRODUCT((AC4:AC39=AC37)*(Y4:Y39=Y37)*(W4:W39&gt;W37))</f>
        <v>0</v>
      </c>
      <c r="AF37" s="235">
        <f>SUMPRODUCT((AC4:AC39=AC37)*(Y4:Y39=Y37)*(W4:W39=W37)*(O4:O39&gt;O37))</f>
        <v>0</v>
      </c>
      <c r="AG37" s="235">
        <f>SUMPRODUCT((AC4:AC39=AC37)*(Y4:Y39=Y37)*(W4:W39=W37)*(O4:O39=O37)*(T4:T39&gt;T37))</f>
        <v>0</v>
      </c>
      <c r="AH37" s="235">
        <f>SUMPRODUCT((AC4:AC39=AC37)*(Y4:Y39=Y37)*(W4:W39=W37)*(O4:O39=O37)*(T4:T39=T37)*(L4:L39&gt;L37))</f>
        <v>0</v>
      </c>
      <c r="AI37" s="236"/>
      <c r="AJ37" s="233">
        <f>SUMIFS(Z4:Z39,B4:B39,Teams!I38)+SUMIFS(Z4:Z39,B4:B39,Teams!J38)+SUMIFS(Z4:Z39,B4:B39,Teams!K38)+SUMIFS(Z4:Z39,B4:B39,Teams!L38)+SUMIFS(Z4:Z39,B4:B39,Teams!M38)+SUMIFS(Z4:Z39,B4:B39,Teams!N38)+SUMIFS(Z4:Z39,B4:B39,Teams!O38)+SUMIFS(Z4:Z39,B4:B39,Teams!P38)</f>
        <v>10</v>
      </c>
      <c r="AK37" s="233">
        <f>SUMIFS(Y4:Y39,B4:B39,Teams!I38)+SUMIFS(Y4:Y39,B4:B39,Teams!J38)+SUMIFS(Y4:Y39,B4:B39,Teams!K38)+SUMIFS(Y4:Y39,B4:B39,Teams!L38)+SUMIFS(Y4:Y39,B4:B39,Teams!M38)+SUMIFS(Y4:Y39,B4:B39,Teams!N38)+SUMIFS(Y4:Y39,B4:B39,Teams!O38)+SUMIFS(Y4:Y39,B4:B39,Teams!P38)</f>
        <v>-1</v>
      </c>
      <c r="AL37" s="233">
        <f>SUMIFS(W4:W39,B4:B39,Teams!I38)+SUMIFS(W4:W39,B4:B39,Teams!J38)+SUMIFS(W4:W39,B4:B39,Teams!K38)+SUMIFS(W4:W39,B4:B39,Teams!L38)+SUMIFS(W4:W39,B4:B39,Teams!M38)+SUMIFS(W4:W39,B4:B39,Teams!N38)+SUMIFS(W4:W39,B4:B39,Teams!O38)+SUMIFS(W4:W39,B4:B39,Teams!P38)</f>
        <v>8</v>
      </c>
      <c r="AM37" s="228" t="str">
        <f t="shared" si="16"/>
        <v/>
      </c>
      <c r="AN37" s="235">
        <f>SUMPRODUCT((AC4:AC39=AC37)*(Y4:Y39=Y37)*(W4:W39=W37)*(O4:O39=O37)*(T4:T39=T37)*(L4:L39=L37)*(AJ4:AJ39&gt;AJ37))</f>
        <v>2</v>
      </c>
      <c r="AO37" s="235">
        <f>SUMPRODUCT((AC4:AC39=AC37)*(Y4:Y39=Y37)*(W4:W39=W37)*(O4:O39=O37)*(T4:T39=T37)*(L4:L39=L37)*(AJ4:AJ39=AJ37)*(AK4:AK39&gt;AK37))</f>
        <v>0</v>
      </c>
      <c r="AP37" s="235">
        <f>SUMPRODUCT((AC4:AC39=AC37)*(Y4:Y39=Y37)*(W4:W39=W37)*(O4:O39=O37)*(T4:T39=T37)*(L4:L39=L37)*(AJ4:AJ39=AJ37)*(AK4:AK39=AK37)*(AL4:AL39&gt;AL37))</f>
        <v>0</v>
      </c>
      <c r="AQ37" s="228"/>
      <c r="AR37" s="235">
        <f>SUMPRODUCT((AC4:AC39=AC37)*(Y4:Y39=Y37)*(W4:W39=W37)*(O4:O39=O37)*(T4:T39=T37)*(L4:L39=L37)*(AJ4:AJ39=AJ37)*(AK4:AK39=AK37)*(AL4:AL39=AL37)*(AB4:AB39&gt;AB37))</f>
        <v>0</v>
      </c>
      <c r="AS37" s="235">
        <f>SUMPRODUCT((AC4:AC39=AC37)*(Y4:Y39=Y37)*(W4:W39=W37)*(O4:O39=O37)*(T4:T39=T37)*(L4:L39=L37)*(AJ4:AJ39=AJ37)*(AK4:AK39=AK37)*(AL4:AL39=AL37)*(AB4:AB39=AB37)*(AA4:AA39&gt;AA37))</f>
        <v>0</v>
      </c>
      <c r="AT37" s="189"/>
    </row>
    <row r="38" spans="1:46" x14ac:dyDescent="0.25">
      <c r="A38" s="231">
        <f t="shared" si="1"/>
        <v>28</v>
      </c>
      <c r="B38" s="232" t="str">
        <f>Teams!C39</f>
        <v>VfB Stuttgart</v>
      </c>
      <c r="C38" s="233">
        <f t="shared" si="2"/>
        <v>0</v>
      </c>
      <c r="D38" s="234">
        <f>SUMPRODUCT(('Group Stages'!E6:E149&lt;&gt;"")*('Group Stages'!F6:F149&lt;&gt;"")*('Group Stages'!D6:D149='Dummy Table'!B38)*('Group Stages'!E6:E149&gt;'Group Stages'!F6:F149))</f>
        <v>0</v>
      </c>
      <c r="E38" s="234">
        <f>SUMPRODUCT(('Group Stages'!E6:E149&lt;&gt;"")*('Group Stages'!F6:F149&lt;&gt;"")*('Group Stages'!D6:D149='Dummy Table'!B38)*('Group Stages'!E6:E149='Group Stages'!F6:F149))</f>
        <v>0</v>
      </c>
      <c r="F38" s="234">
        <f>SUMPRODUCT(('Group Stages'!E6:E149&lt;&gt;"")*('Group Stages'!F6:F149&lt;&gt;"")*('Group Stages'!D6:D149='Dummy Table'!B38)*('Group Stages'!E6:E149&lt;'Group Stages'!F6:F149))</f>
        <v>0</v>
      </c>
      <c r="G38" s="234">
        <f>SUMIF('Group Stages'!D6:D149,'Dummy Table'!B38,'Group Stages'!E6:E149)</f>
        <v>0</v>
      </c>
      <c r="H38" s="234">
        <f>SUMIF('Group Stages'!D6:D149,'Dummy Table'!B38,'Group Stages'!F6:F149)</f>
        <v>0</v>
      </c>
      <c r="I38" s="234">
        <f t="shared" si="3"/>
        <v>0</v>
      </c>
      <c r="J38" s="234">
        <f t="shared" si="4"/>
        <v>0</v>
      </c>
      <c r="K38" s="233">
        <f t="shared" si="5"/>
        <v>1</v>
      </c>
      <c r="L38" s="233">
        <f>SUMPRODUCT(('Group Stages'!E6:E149&lt;&gt;"")*('Group Stages'!F6:F149&lt;&gt;"")*('Group Stages'!G6:G149='Dummy Table'!B38)*('Group Stages'!E6:E149&lt;'Group Stages'!F6:F149))</f>
        <v>0</v>
      </c>
      <c r="M38" s="233">
        <f>SUMPRODUCT(('Group Stages'!E6:E149&lt;&gt;"")*('Group Stages'!F6:F149&lt;&gt;"")*('Group Stages'!G6:G149='Dummy Table'!B38)*('Group Stages'!E6:E149='Group Stages'!F6:F149))</f>
        <v>0</v>
      </c>
      <c r="N38" s="233">
        <f>SUMPRODUCT(('Group Stages'!E6:E149&lt;&gt;"")*('Group Stages'!F6:F149&lt;&gt;"")*('Group Stages'!G6:G149='Dummy Table'!B38)*('Group Stages'!E6:E149&gt;'Group Stages'!F6:F149))</f>
        <v>1</v>
      </c>
      <c r="O38" s="233">
        <f>IF(AM38="",VALUE(SUMIF('Group Stages'!G6:G149,'Dummy Table'!B38,'Group Stages'!F6:F149)),0)</f>
        <v>1</v>
      </c>
      <c r="P38" s="233">
        <f>SUMIF('Group Stages'!G6:G149,'Dummy Table'!B38,'Group Stages'!E6:E149)</f>
        <v>3</v>
      </c>
      <c r="Q38" s="233">
        <f t="shared" si="6"/>
        <v>-2</v>
      </c>
      <c r="R38" s="233">
        <f t="shared" si="7"/>
        <v>0</v>
      </c>
      <c r="S38" s="233">
        <f t="shared" si="8"/>
        <v>1</v>
      </c>
      <c r="T38" s="233">
        <f t="shared" si="9"/>
        <v>0</v>
      </c>
      <c r="U38" s="233">
        <f t="shared" si="10"/>
        <v>0</v>
      </c>
      <c r="V38" s="233">
        <f t="shared" si="11"/>
        <v>1</v>
      </c>
      <c r="W38" s="233">
        <f t="shared" si="12"/>
        <v>1</v>
      </c>
      <c r="X38" s="233">
        <f t="shared" si="13"/>
        <v>3</v>
      </c>
      <c r="Y38" s="233">
        <f t="shared" si="14"/>
        <v>-2</v>
      </c>
      <c r="Z38" s="233">
        <f t="shared" si="15"/>
        <v>0</v>
      </c>
      <c r="AA38" s="235">
        <f>Teams!F39</f>
        <v>3</v>
      </c>
      <c r="AB38" s="235">
        <f>Teams!G39</f>
        <v>0</v>
      </c>
      <c r="AC38" s="235">
        <f>RANK(Z38,Z4:Z39)</f>
        <v>22</v>
      </c>
      <c r="AD38" s="235">
        <f>SUMPRODUCT((AC4:AC39=AC38)*(Y4:Y39&gt;Y38))</f>
        <v>5</v>
      </c>
      <c r="AE38" s="235">
        <f>SUMPRODUCT((AC4:AC39=AC38)*(Y4:Y39=Y38)*(W4:W39&gt;W38))</f>
        <v>0</v>
      </c>
      <c r="AF38" s="235">
        <f>SUMPRODUCT((AC4:AC39=AC38)*(Y4:Y39=Y38)*(W4:W39=W38)*(O4:O39&gt;O38))</f>
        <v>0</v>
      </c>
      <c r="AG38" s="235">
        <f>SUMPRODUCT((AC4:AC39=AC38)*(Y4:Y39=Y38)*(W4:W39=W38)*(O4:O39=O38)*(T4:T39&gt;T38))</f>
        <v>0</v>
      </c>
      <c r="AH38" s="235">
        <f>SUMPRODUCT((AC4:AC39=AC38)*(Y4:Y39=Y38)*(W4:W39=W38)*(O4:O39=O38)*(T4:T39=T38)*(L4:L39&gt;L38))</f>
        <v>0</v>
      </c>
      <c r="AI38" s="236"/>
      <c r="AJ38" s="233">
        <f>SUMIFS(Z4:Z39,B4:B39,Teams!I39)+SUMIFS(Z4:Z39,B4:B39,Teams!J39)+SUMIFS(Z4:Z39,B4:B39,Teams!K39)+SUMIFS(Z4:Z39,B4:B39,Teams!L39)+SUMIFS(Z4:Z39,B4:B39,Teams!M39)+SUMIFS(Z4:Z39,B4:B39,Teams!N39)+SUMIFS(Z4:Z39,B4:B39,Teams!O39)+SUMIFS(Z4:Z39,B4:B39,Teams!P39)</f>
        <v>13</v>
      </c>
      <c r="AK38" s="233">
        <f>SUMIFS(Y4:Y39,B4:B39,Teams!I39)+SUMIFS(Y4:Y39,B4:B39,Teams!J39)+SUMIFS(Y4:Y39,B4:B39,Teams!K39)+SUMIFS(Y4:Y39,B4:B39,Teams!L39)+SUMIFS(Y4:Y39,B4:B39,Teams!M39)+SUMIFS(Y4:Y39,B4:B39,Teams!N39)+SUMIFS(Y4:Y39,B4:B39,Teams!O39)+SUMIFS(Y4:Y39,B4:B39,Teams!P39)</f>
        <v>0</v>
      </c>
      <c r="AL38" s="233">
        <f>SUMIFS(W4:W39,B4:B39,Teams!I39)+SUMIFS(W4:W39,B4:B39,Teams!J39)+SUMIFS(W4:W39,B4:B39,Teams!K39)+SUMIFS(W4:W39,B4:B39,Teams!L39)+SUMIFS(W4:W39,B4:B39,Teams!M39)+SUMIFS(W4:W39,B4:B39,Teams!N39)+SUMIFS(W4:W39,B4:B39,Teams!O39)+SUMIFS(W4:W39,B4:B39,Teams!P39)</f>
        <v>12</v>
      </c>
      <c r="AM38" s="228" t="str">
        <f t="shared" si="16"/>
        <v/>
      </c>
      <c r="AN38" s="235">
        <f>SUMPRODUCT((AC4:AC39=AC38)*(Y4:Y39=Y38)*(W4:W39=W38)*(O4:O39=O38)*(T4:T39=T38)*(L4:L39=L38)*(AJ4:AJ39&gt;AJ38))</f>
        <v>1</v>
      </c>
      <c r="AO38" s="235">
        <f>SUMPRODUCT((AC4:AC39=AC38)*(Y4:Y39=Y38)*(W4:W39=W38)*(O4:O39=O38)*(T4:T39=T38)*(L4:L39=L38)*(AJ4:AJ39=AJ38)*(AK4:AK39&gt;AK38))</f>
        <v>0</v>
      </c>
      <c r="AP38" s="235">
        <f>SUMPRODUCT((AC4:AC39=AC38)*(Y4:Y39=Y38)*(W4:W39=W38)*(O4:O39=O38)*(T4:T39=T38)*(L4:L39=L38)*(AJ4:AJ39=AJ38)*(AK4:AK39=AK38)*(AL4:AL39&gt;AL38))</f>
        <v>0</v>
      </c>
      <c r="AQ38" s="228"/>
      <c r="AR38" s="235">
        <f>SUMPRODUCT((AC4:AC39=AC38)*(Y4:Y39=Y38)*(W4:W39=W38)*(O4:O39=O38)*(T4:T39=T38)*(L4:L39=L38)*(AJ4:AJ39=AJ38)*(AK4:AK39=AK38)*(AL4:AL39=AL38)*(AB4:AB39&gt;AB38))</f>
        <v>0</v>
      </c>
      <c r="AS38" s="235">
        <f>SUMPRODUCT((AC4:AC39=AC38)*(Y4:Y39=Y38)*(W4:W39=W38)*(O4:O39=O38)*(T4:T39=T38)*(L4:L39=L38)*(AJ4:AJ39=AJ38)*(AK4:AK39=AK38)*(AL4:AL39=AL38)*(AB4:AB39=AB38)*(AA4:AA39&gt;AA38))</f>
        <v>0</v>
      </c>
      <c r="AT38" s="189"/>
    </row>
    <row r="39" spans="1:46" x14ac:dyDescent="0.25">
      <c r="A39" s="231">
        <f t="shared" si="1"/>
        <v>33</v>
      </c>
      <c r="B39" s="232" t="str">
        <f>Teams!C40</f>
        <v>Young Boys</v>
      </c>
      <c r="C39" s="233">
        <f t="shared" si="2"/>
        <v>1</v>
      </c>
      <c r="D39" s="234">
        <f>SUMPRODUCT(('Group Stages'!E6:E149&lt;&gt;"")*('Group Stages'!F6:F149&lt;&gt;"")*('Group Stages'!D6:D149='Dummy Table'!B39)*('Group Stages'!E6:E149&gt;'Group Stages'!F6:F149))</f>
        <v>0</v>
      </c>
      <c r="E39" s="234">
        <f>SUMPRODUCT(('Group Stages'!E6:E149&lt;&gt;"")*('Group Stages'!F6:F149&lt;&gt;"")*('Group Stages'!D6:D149='Dummy Table'!B39)*('Group Stages'!E6:E149='Group Stages'!F6:F149))</f>
        <v>0</v>
      </c>
      <c r="F39" s="234">
        <f>SUMPRODUCT(('Group Stages'!E6:E149&lt;&gt;"")*('Group Stages'!F6:F149&lt;&gt;"")*('Group Stages'!D6:D149='Dummy Table'!B39)*('Group Stages'!E6:E149&lt;'Group Stages'!F6:F149))</f>
        <v>1</v>
      </c>
      <c r="G39" s="234">
        <f>SUMIF('Group Stages'!D6:D149,'Dummy Table'!B39,'Group Stages'!E6:E149)</f>
        <v>0</v>
      </c>
      <c r="H39" s="234">
        <f>SUMIF('Group Stages'!D6:D149,'Dummy Table'!B39,'Group Stages'!F6:F149)</f>
        <v>3</v>
      </c>
      <c r="I39" s="234">
        <f t="shared" si="3"/>
        <v>-3</v>
      </c>
      <c r="J39" s="234">
        <f t="shared" si="4"/>
        <v>0</v>
      </c>
      <c r="K39" s="233">
        <f t="shared" si="5"/>
        <v>0</v>
      </c>
      <c r="L39" s="233">
        <f>SUMPRODUCT(('Group Stages'!E6:E149&lt;&gt;"")*('Group Stages'!F6:F149&lt;&gt;"")*('Group Stages'!G6:G149='Dummy Table'!B39)*('Group Stages'!E6:E149&lt;'Group Stages'!F6:F149))</f>
        <v>0</v>
      </c>
      <c r="M39" s="233">
        <f>SUMPRODUCT(('Group Stages'!E6:E149&lt;&gt;"")*('Group Stages'!F6:F149&lt;&gt;"")*('Group Stages'!G6:G149='Dummy Table'!B39)*('Group Stages'!E6:E149='Group Stages'!F6:F149))</f>
        <v>0</v>
      </c>
      <c r="N39" s="233">
        <f>SUMPRODUCT(('Group Stages'!E6:E149&lt;&gt;"")*('Group Stages'!F6:F149&lt;&gt;"")*('Group Stages'!G6:G149='Dummy Table'!B39)*('Group Stages'!E6:E149&gt;'Group Stages'!F6:F149))</f>
        <v>0</v>
      </c>
      <c r="O39" s="233">
        <f>IF(AM39="",VALUE(SUMIF('Group Stages'!G6:G149,'Dummy Table'!B39,'Group Stages'!F6:F149)),0)</f>
        <v>0</v>
      </c>
      <c r="P39" s="233">
        <f>SUMIF('Group Stages'!G6:G149,'Dummy Table'!B39,'Group Stages'!E6:E149)</f>
        <v>0</v>
      </c>
      <c r="Q39" s="233">
        <f t="shared" si="6"/>
        <v>0</v>
      </c>
      <c r="R39" s="233">
        <f t="shared" si="7"/>
        <v>0</v>
      </c>
      <c r="S39" s="233">
        <f t="shared" si="8"/>
        <v>1</v>
      </c>
      <c r="T39" s="233">
        <f t="shared" si="9"/>
        <v>0</v>
      </c>
      <c r="U39" s="233">
        <f t="shared" si="10"/>
        <v>0</v>
      </c>
      <c r="V39" s="233">
        <f t="shared" si="11"/>
        <v>1</v>
      </c>
      <c r="W39" s="233">
        <f t="shared" si="12"/>
        <v>0</v>
      </c>
      <c r="X39" s="233">
        <f t="shared" si="13"/>
        <v>3</v>
      </c>
      <c r="Y39" s="233">
        <f t="shared" si="14"/>
        <v>-3</v>
      </c>
      <c r="Z39" s="233">
        <f t="shared" si="15"/>
        <v>0</v>
      </c>
      <c r="AA39" s="235">
        <f>Teams!F40</f>
        <v>28500</v>
      </c>
      <c r="AB39" s="235">
        <f>Teams!G40</f>
        <v>0</v>
      </c>
      <c r="AC39" s="235">
        <f>RANK(Z39,Z4:Z39)</f>
        <v>22</v>
      </c>
      <c r="AD39" s="235">
        <f>SUMPRODUCT((AC4:AC39=AC39)*(Y4:Y39&gt;Y39))</f>
        <v>9</v>
      </c>
      <c r="AE39" s="235">
        <f>SUMPRODUCT((AC4:AC39=AC39)*(Y4:Y39=Y39)*(W4:W39&gt;W39))</f>
        <v>0</v>
      </c>
      <c r="AF39" s="235">
        <f>SUMPRODUCT((AC4:AC39=AC39)*(Y4:Y39=Y39)*(W4:W39=W39)*(O4:O39&gt;O39))</f>
        <v>0</v>
      </c>
      <c r="AG39" s="235">
        <f>SUMPRODUCT((AC4:AC39=AC39)*(Y4:Y39=Y39)*(W4:W39=W39)*(O4:O39=O39)*(T4:T39&gt;T39))</f>
        <v>0</v>
      </c>
      <c r="AH39" s="235">
        <f>SUMPRODUCT((AC4:AC39=AC39)*(Y4:Y39=Y39)*(W4:W39=W39)*(O4:O39=O39)*(T4:T39=T39)*(L4:L39&gt;L39))</f>
        <v>0</v>
      </c>
      <c r="AI39" s="236"/>
      <c r="AJ39" s="233">
        <f>SUMIFS(Z4:Z39,B4:B39,Teams!I40)+SUMIFS(Z4:Z39,B4:B39,Teams!J40)+SUMIFS(Z4:Z39,B4:B39,Teams!K40)+SUMIFS(Z4:Z39,B4:B39,Teams!L40)+SUMIFS(Z4:Z39,B4:B39,Teams!M40)+SUMIFS(Z4:Z39,B4:B39,Teams!N40)+SUMIFS(Z4:Z39,B4:B39,Teams!O40)+SUMIFS(Z4:Z39,B4:B39,Teams!P40)</f>
        <v>9</v>
      </c>
      <c r="AK39" s="233">
        <f>SUMIFS(Y4:Y39,B4:B39,Teams!I40)+SUMIFS(Y4:Y39,B4:B39,Teams!J40)+SUMIFS(Y4:Y39,B4:B39,Teams!K40)+SUMIFS(Y4:Y39,B4:B39,Teams!L40)+SUMIFS(Y4:Y39,B4:B39,Teams!M40)+SUMIFS(Y4:Y39,B4:B39,Teams!N40)+SUMIFS(Y4:Y39,B4:B39,Teams!O40)+SUMIFS(Y4:Y39,B4:B39,Teams!P40)</f>
        <v>3</v>
      </c>
      <c r="AL39" s="233">
        <f>SUMIFS(W4:W39,B4:B39,Teams!I40)+SUMIFS(W4:W39,B4:B39,Teams!J40)+SUMIFS(W4:W39,B4:B39,Teams!K40)+SUMIFS(W4:W39,B4:B39,Teams!L40)+SUMIFS(W4:W39,B4:B39,Teams!M40)+SUMIFS(W4:W39,B4:B39,Teams!N40)+SUMIFS(W4:W39,B4:B39,Teams!O40)+SUMIFS(W4:W39,B4:B39,Teams!P40)</f>
        <v>11</v>
      </c>
      <c r="AM39" s="228" t="str">
        <f t="shared" si="16"/>
        <v/>
      </c>
      <c r="AN39" s="235">
        <f>SUMPRODUCT((AC4:AC39=AC39)*(Y4:Y39=Y39)*(W4:W39=W39)*(O4:O39=O39)*(T4:T39=T39)*(L4:L39=L39)*(AJ4:AJ39&gt;AJ39))</f>
        <v>2</v>
      </c>
      <c r="AO39" s="235">
        <f>SUMPRODUCT((AC4:AC39=AC39)*(Y4:Y39=Y39)*(W4:W39=W39)*(O4:O39=O39)*(T4:T39=T39)*(L4:L39=L39)*(AJ4:AJ39=AJ39)*(AK4:AK39&gt;AK39))</f>
        <v>0</v>
      </c>
      <c r="AP39" s="235">
        <f>SUMPRODUCT((AC4:AC39=AC39)*(Y4:Y39=Y39)*(W4:W39=W39)*(O4:O39=O39)*(T4:T39=T39)*(L4:L39=L39)*(AJ4:AJ39=AJ39)*(AK4:AK39=AK39)*(AL4:AL39&gt;AL39))</f>
        <v>0</v>
      </c>
      <c r="AQ39" s="228"/>
      <c r="AR39" s="235">
        <f>SUMPRODUCT((AC4:AC39=AC39)*(Y4:Y39=Y39)*(W4:W39=W39)*(O4:O39=O39)*(T4:T39=T39)*(L4:L39=L39)*(AJ4:AJ39=AJ39)*(AK4:AK39=AK39)*(AL4:AL39=AL39)*(AB4:AB39&gt;AB39))</f>
        <v>0</v>
      </c>
      <c r="AS39" s="235">
        <f>SUMPRODUCT((AC4:AC39=AC39)*(Y4:Y39=Y39)*(W4:W39=W39)*(O4:O39=O39)*(T4:T39=T39)*(L4:L39=L39)*(AJ4:AJ39=AJ39)*(AK4:AK39=AK39)*(AL4:AL39=AL39)*(AB4:AB39=AB39)*(AA4:AA39&gt;AA39))</f>
        <v>0</v>
      </c>
      <c r="AT39" s="189"/>
    </row>
    <row r="40" spans="1:46" x14ac:dyDescent="0.25">
      <c r="AI40" s="228"/>
      <c r="AJ40" s="228"/>
      <c r="AK40" s="228"/>
      <c r="AL40" s="228"/>
      <c r="AM40" s="228"/>
      <c r="AQ40" s="228"/>
      <c r="AT40" s="189"/>
    </row>
    <row r="41" spans="1:46" x14ac:dyDescent="0.25">
      <c r="AI41" s="228"/>
      <c r="AJ41" s="228"/>
      <c r="AK41" s="228"/>
      <c r="AL41" s="228"/>
      <c r="AM41" s="228"/>
      <c r="AQ41" s="228"/>
      <c r="AT41" s="189"/>
    </row>
    <row r="42" spans="1:46" x14ac:dyDescent="0.25">
      <c r="AI42" s="228"/>
      <c r="AJ42" s="228"/>
      <c r="AK42" s="228"/>
      <c r="AL42" s="228"/>
      <c r="AM42" s="228"/>
      <c r="AQ42" s="228"/>
      <c r="AT42" s="189"/>
    </row>
    <row r="43" spans="1:46" x14ac:dyDescent="0.25">
      <c r="AI43" s="228"/>
      <c r="AJ43" s="228"/>
      <c r="AK43" s="228"/>
      <c r="AL43" s="228"/>
      <c r="AM43" s="228"/>
      <c r="AQ43" s="228"/>
      <c r="AT43" s="189"/>
    </row>
    <row r="44" spans="1:46" x14ac:dyDescent="0.25">
      <c r="AI44" s="228"/>
      <c r="AJ44" s="228"/>
      <c r="AK44" s="228"/>
      <c r="AL44" s="228"/>
      <c r="AM44" s="228"/>
      <c r="AQ44" s="228"/>
      <c r="AT44" s="189"/>
    </row>
    <row r="45" spans="1:46" x14ac:dyDescent="0.25">
      <c r="AI45" s="228"/>
      <c r="AJ45" s="228"/>
      <c r="AK45" s="228"/>
      <c r="AL45" s="228"/>
      <c r="AM45" s="228"/>
      <c r="AQ45" s="228"/>
      <c r="AT45" s="189"/>
    </row>
    <row r="46" spans="1:46" x14ac:dyDescent="0.25">
      <c r="AI46" s="228"/>
      <c r="AJ46" s="228"/>
      <c r="AK46" s="228"/>
      <c r="AL46" s="228"/>
      <c r="AM46" s="228"/>
      <c r="AQ46" s="228"/>
      <c r="AT46" s="189"/>
    </row>
    <row r="47" spans="1:46" x14ac:dyDescent="0.25">
      <c r="AI47" s="228"/>
      <c r="AJ47" s="228"/>
      <c r="AK47" s="228"/>
      <c r="AL47" s="228"/>
      <c r="AM47" s="228"/>
      <c r="AQ47" s="228"/>
      <c r="AT47" s="189"/>
    </row>
    <row r="48" spans="1:46" x14ac:dyDescent="0.25">
      <c r="AI48" s="228"/>
      <c r="AJ48" s="228"/>
      <c r="AK48" s="228"/>
      <c r="AL48" s="228"/>
      <c r="AM48" s="228"/>
      <c r="AQ48" s="228"/>
      <c r="AT48" s="189"/>
    </row>
    <row r="49" spans="1:46" s="227" customFormat="1" x14ac:dyDescent="0.25">
      <c r="A49" s="234"/>
      <c r="B49" s="234"/>
      <c r="C49" s="234"/>
      <c r="D49" s="234"/>
      <c r="E49" s="234"/>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28"/>
      <c r="AJ49" s="228"/>
      <c r="AK49" s="228"/>
      <c r="AL49" s="228"/>
      <c r="AM49" s="228"/>
      <c r="AN49" s="234"/>
      <c r="AO49" s="234"/>
      <c r="AP49" s="234"/>
      <c r="AQ49" s="228"/>
      <c r="AR49" s="234"/>
      <c r="AS49" s="234"/>
      <c r="AT49" s="189"/>
    </row>
    <row r="50" spans="1:46" s="227" customFormat="1" x14ac:dyDescent="0.25">
      <c r="A50" s="234"/>
      <c r="B50" s="234"/>
      <c r="C50" s="234"/>
      <c r="D50" s="234"/>
      <c r="E50" s="234"/>
      <c r="F50" s="234"/>
      <c r="G50" s="234"/>
      <c r="H50" s="234"/>
      <c r="I50" s="234"/>
      <c r="J50" s="234"/>
      <c r="K50" s="234"/>
      <c r="L50" s="234"/>
      <c r="M50" s="234"/>
      <c r="N50" s="234"/>
      <c r="O50" s="234"/>
      <c r="P50" s="234"/>
      <c r="Q50" s="234"/>
      <c r="R50" s="234"/>
      <c r="S50" s="234"/>
      <c r="T50" s="234"/>
      <c r="U50" s="234"/>
      <c r="V50" s="234"/>
      <c r="W50" s="234"/>
      <c r="X50" s="234"/>
      <c r="Y50" s="234"/>
      <c r="Z50" s="234"/>
      <c r="AA50" s="234"/>
      <c r="AB50" s="234"/>
      <c r="AC50" s="234"/>
      <c r="AD50" s="234"/>
      <c r="AE50" s="234"/>
      <c r="AF50" s="234"/>
      <c r="AG50" s="234"/>
      <c r="AH50" s="234"/>
      <c r="AI50" s="228"/>
      <c r="AJ50" s="228"/>
      <c r="AK50" s="228"/>
      <c r="AL50" s="228"/>
      <c r="AM50" s="228"/>
      <c r="AN50" s="234"/>
      <c r="AO50" s="234"/>
      <c r="AP50" s="234"/>
      <c r="AQ50" s="228"/>
      <c r="AR50" s="234"/>
      <c r="AS50" s="234"/>
      <c r="AT50" s="189"/>
    </row>
    <row r="51" spans="1:46" s="227" customFormat="1" x14ac:dyDescent="0.25">
      <c r="A51" s="234"/>
      <c r="B51" s="234"/>
      <c r="C51" s="234"/>
      <c r="D51" s="234"/>
      <c r="E51" s="234"/>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28"/>
      <c r="AJ51" s="228"/>
      <c r="AK51" s="228"/>
      <c r="AL51" s="228"/>
      <c r="AM51" s="228"/>
      <c r="AN51" s="234"/>
      <c r="AO51" s="234"/>
      <c r="AP51" s="234"/>
      <c r="AQ51" s="228"/>
      <c r="AR51" s="234"/>
      <c r="AS51" s="234"/>
      <c r="AT51" s="189"/>
    </row>
    <row r="52" spans="1:46" s="227" customFormat="1" x14ac:dyDescent="0.25">
      <c r="A52" s="234"/>
      <c r="B52" s="234"/>
      <c r="C52" s="234"/>
      <c r="D52" s="234"/>
      <c r="E52" s="234"/>
      <c r="F52" s="234"/>
      <c r="G52" s="234"/>
      <c r="H52" s="234"/>
      <c r="I52" s="234"/>
      <c r="J52" s="234"/>
      <c r="K52" s="234"/>
      <c r="L52" s="234"/>
      <c r="M52" s="234"/>
      <c r="N52" s="234"/>
      <c r="O52" s="234"/>
      <c r="P52" s="234"/>
      <c r="Q52" s="234"/>
      <c r="R52" s="234"/>
      <c r="S52" s="234"/>
      <c r="T52" s="234"/>
      <c r="U52" s="234"/>
      <c r="V52" s="234"/>
      <c r="W52" s="234"/>
      <c r="X52" s="234"/>
      <c r="Y52" s="234"/>
      <c r="Z52" s="234"/>
      <c r="AA52" s="234"/>
      <c r="AB52" s="234"/>
      <c r="AC52" s="234"/>
      <c r="AD52" s="234"/>
      <c r="AE52" s="234"/>
      <c r="AF52" s="234"/>
      <c r="AG52" s="234"/>
      <c r="AH52" s="234"/>
      <c r="AI52" s="228"/>
      <c r="AJ52" s="228"/>
      <c r="AK52" s="228"/>
      <c r="AL52" s="228"/>
      <c r="AM52" s="228"/>
      <c r="AN52" s="234"/>
      <c r="AO52" s="234"/>
      <c r="AP52" s="234"/>
      <c r="AQ52" s="228"/>
      <c r="AR52" s="234"/>
      <c r="AS52" s="234"/>
      <c r="AT52" s="189"/>
    </row>
    <row r="53" spans="1:46" s="227" customFormat="1" x14ac:dyDescent="0.25">
      <c r="A53" s="234"/>
      <c r="B53" s="234"/>
      <c r="C53" s="234"/>
      <c r="D53" s="234"/>
      <c r="E53" s="234"/>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4"/>
      <c r="AD53" s="234"/>
      <c r="AE53" s="234"/>
      <c r="AF53" s="234"/>
      <c r="AG53" s="234"/>
      <c r="AH53" s="234"/>
      <c r="AI53" s="228"/>
      <c r="AJ53" s="228"/>
      <c r="AK53" s="228"/>
      <c r="AL53" s="228"/>
      <c r="AM53" s="228"/>
      <c r="AN53" s="234"/>
      <c r="AO53" s="234"/>
      <c r="AP53" s="234"/>
      <c r="AQ53" s="228"/>
      <c r="AR53" s="234"/>
      <c r="AS53" s="234"/>
      <c r="AT53" s="189"/>
    </row>
    <row r="54" spans="1:46" s="227" customFormat="1" x14ac:dyDescent="0.25">
      <c r="A54" s="234"/>
      <c r="B54" s="234"/>
      <c r="C54" s="234"/>
      <c r="D54" s="234"/>
      <c r="E54" s="234"/>
      <c r="F54" s="234"/>
      <c r="G54" s="234"/>
      <c r="H54" s="234"/>
      <c r="I54" s="234"/>
      <c r="J54" s="234"/>
      <c r="K54" s="234"/>
      <c r="L54" s="234"/>
      <c r="M54" s="234"/>
      <c r="N54" s="234"/>
      <c r="O54" s="234"/>
      <c r="P54" s="234"/>
      <c r="Q54" s="234"/>
      <c r="R54" s="234"/>
      <c r="S54" s="234"/>
      <c r="T54" s="234"/>
      <c r="U54" s="234"/>
      <c r="V54" s="234"/>
      <c r="W54" s="234"/>
      <c r="X54" s="234"/>
      <c r="Y54" s="234"/>
      <c r="Z54" s="234"/>
      <c r="AA54" s="234"/>
      <c r="AB54" s="234"/>
      <c r="AC54" s="234"/>
      <c r="AD54" s="234"/>
      <c r="AE54" s="234"/>
      <c r="AF54" s="234"/>
      <c r="AG54" s="234"/>
      <c r="AH54" s="234"/>
      <c r="AI54" s="228"/>
      <c r="AJ54" s="228"/>
      <c r="AK54" s="228"/>
      <c r="AL54" s="228"/>
      <c r="AM54" s="228"/>
      <c r="AN54" s="234"/>
      <c r="AO54" s="234"/>
      <c r="AP54" s="234"/>
      <c r="AQ54" s="228"/>
      <c r="AR54" s="234"/>
      <c r="AS54" s="234"/>
      <c r="AT54" s="189"/>
    </row>
    <row r="55" spans="1:46" s="227" customFormat="1" x14ac:dyDescent="0.25">
      <c r="A55" s="234"/>
      <c r="B55" s="234"/>
      <c r="C55" s="234"/>
      <c r="D55" s="234"/>
      <c r="E55" s="234"/>
      <c r="F55" s="234"/>
      <c r="G55" s="234"/>
      <c r="H55" s="234"/>
      <c r="I55" s="234"/>
      <c r="J55" s="234"/>
      <c r="K55" s="234"/>
      <c r="L55" s="234"/>
      <c r="M55" s="234"/>
      <c r="N55" s="234"/>
      <c r="O55" s="234"/>
      <c r="P55" s="234"/>
      <c r="Q55" s="234"/>
      <c r="R55" s="234"/>
      <c r="S55" s="234"/>
      <c r="T55" s="234"/>
      <c r="U55" s="234"/>
      <c r="V55" s="234"/>
      <c r="W55" s="234"/>
      <c r="X55" s="234"/>
      <c r="Y55" s="234"/>
      <c r="Z55" s="234"/>
      <c r="AA55" s="234"/>
      <c r="AB55" s="234"/>
      <c r="AC55" s="234"/>
      <c r="AD55" s="234"/>
      <c r="AE55" s="234"/>
      <c r="AF55" s="234"/>
      <c r="AG55" s="234"/>
      <c r="AH55" s="234"/>
      <c r="AI55" s="228"/>
      <c r="AJ55" s="228"/>
      <c r="AK55" s="228"/>
      <c r="AL55" s="228"/>
      <c r="AM55" s="228"/>
      <c r="AN55" s="234"/>
      <c r="AO55" s="234"/>
      <c r="AP55" s="234"/>
      <c r="AQ55" s="228"/>
      <c r="AR55" s="234"/>
      <c r="AS55" s="234"/>
      <c r="AT55" s="189"/>
    </row>
    <row r="56" spans="1:46" s="227" customFormat="1" x14ac:dyDescent="0.25">
      <c r="A56" s="234"/>
      <c r="B56" s="234"/>
      <c r="C56" s="234"/>
      <c r="D56" s="234"/>
      <c r="E56" s="234"/>
      <c r="F56" s="234"/>
      <c r="G56" s="234"/>
      <c r="H56" s="234"/>
      <c r="I56" s="234"/>
      <c r="J56" s="234"/>
      <c r="K56" s="234"/>
      <c r="L56" s="234"/>
      <c r="M56" s="234"/>
      <c r="N56" s="234"/>
      <c r="O56" s="234"/>
      <c r="P56" s="234"/>
      <c r="Q56" s="234"/>
      <c r="R56" s="234"/>
      <c r="S56" s="234"/>
      <c r="T56" s="234"/>
      <c r="U56" s="234"/>
      <c r="V56" s="234"/>
      <c r="W56" s="234"/>
      <c r="X56" s="234"/>
      <c r="Y56" s="234"/>
      <c r="Z56" s="234"/>
      <c r="AA56" s="234"/>
      <c r="AB56" s="234"/>
      <c r="AC56" s="234"/>
      <c r="AD56" s="234"/>
      <c r="AE56" s="234"/>
      <c r="AF56" s="234"/>
      <c r="AG56" s="234"/>
      <c r="AH56" s="234"/>
      <c r="AI56" s="228"/>
      <c r="AJ56" s="228"/>
      <c r="AK56" s="228"/>
      <c r="AL56" s="228"/>
      <c r="AM56" s="228"/>
      <c r="AN56" s="234"/>
      <c r="AO56" s="234"/>
      <c r="AP56" s="234"/>
      <c r="AQ56" s="228"/>
      <c r="AR56" s="234"/>
      <c r="AS56" s="234"/>
      <c r="AT56" s="189"/>
    </row>
    <row r="57" spans="1:46" s="227" customFormat="1" x14ac:dyDescent="0.25">
      <c r="A57" s="234"/>
      <c r="B57" s="234"/>
      <c r="C57" s="234"/>
      <c r="D57" s="234"/>
      <c r="E57" s="234"/>
      <c r="F57" s="234"/>
      <c r="G57" s="234"/>
      <c r="H57" s="234"/>
      <c r="I57" s="234"/>
      <c r="J57" s="234"/>
      <c r="K57" s="234"/>
      <c r="L57" s="234"/>
      <c r="M57" s="234"/>
      <c r="N57" s="234"/>
      <c r="O57" s="234"/>
      <c r="P57" s="234"/>
      <c r="Q57" s="234"/>
      <c r="R57" s="234"/>
      <c r="S57" s="234"/>
      <c r="T57" s="234"/>
      <c r="U57" s="234"/>
      <c r="V57" s="234"/>
      <c r="W57" s="234"/>
      <c r="X57" s="234"/>
      <c r="Y57" s="234"/>
      <c r="Z57" s="234"/>
      <c r="AA57" s="234"/>
      <c r="AB57" s="234"/>
      <c r="AC57" s="234"/>
      <c r="AD57" s="234"/>
      <c r="AE57" s="234"/>
      <c r="AF57" s="234"/>
      <c r="AG57" s="234"/>
      <c r="AH57" s="234"/>
      <c r="AI57" s="228"/>
      <c r="AJ57" s="228"/>
      <c r="AK57" s="228"/>
      <c r="AL57" s="228"/>
      <c r="AM57" s="228"/>
      <c r="AN57" s="234"/>
      <c r="AO57" s="234"/>
      <c r="AP57" s="234"/>
      <c r="AQ57" s="228"/>
      <c r="AR57" s="234"/>
      <c r="AS57" s="234"/>
      <c r="AT57" s="189"/>
    </row>
    <row r="58" spans="1:46" s="227" customFormat="1" x14ac:dyDescent="0.25">
      <c r="A58" s="234"/>
      <c r="B58" s="234"/>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28"/>
      <c r="AJ58" s="228"/>
      <c r="AK58" s="228"/>
      <c r="AL58" s="228"/>
      <c r="AM58" s="228"/>
      <c r="AN58" s="234"/>
      <c r="AO58" s="234"/>
      <c r="AP58" s="234"/>
      <c r="AQ58" s="228"/>
      <c r="AR58" s="234"/>
      <c r="AS58" s="234"/>
      <c r="AT58" s="189"/>
    </row>
    <row r="59" spans="1:46" s="227" customFormat="1" x14ac:dyDescent="0.25">
      <c r="A59" s="234"/>
      <c r="B59" s="234"/>
      <c r="C59" s="234"/>
      <c r="D59" s="234"/>
      <c r="E59" s="234"/>
      <c r="F59" s="234"/>
      <c r="G59" s="234"/>
      <c r="H59" s="234"/>
      <c r="I59" s="234"/>
      <c r="J59" s="234"/>
      <c r="K59" s="234"/>
      <c r="L59" s="234"/>
      <c r="M59" s="234"/>
      <c r="N59" s="234"/>
      <c r="O59" s="234"/>
      <c r="P59" s="234"/>
      <c r="Q59" s="234"/>
      <c r="R59" s="234"/>
      <c r="S59" s="234"/>
      <c r="T59" s="234"/>
      <c r="U59" s="234"/>
      <c r="V59" s="234"/>
      <c r="W59" s="234"/>
      <c r="X59" s="234"/>
      <c r="Y59" s="234"/>
      <c r="Z59" s="234"/>
      <c r="AA59" s="234"/>
      <c r="AB59" s="234"/>
      <c r="AC59" s="234"/>
      <c r="AD59" s="234"/>
      <c r="AE59" s="234"/>
      <c r="AF59" s="234"/>
      <c r="AG59" s="234"/>
      <c r="AH59" s="234"/>
      <c r="AI59" s="228"/>
      <c r="AJ59" s="228"/>
      <c r="AK59" s="228"/>
      <c r="AL59" s="228"/>
      <c r="AM59" s="228"/>
      <c r="AN59" s="234"/>
      <c r="AO59" s="234"/>
      <c r="AP59" s="234"/>
      <c r="AQ59" s="228"/>
      <c r="AR59" s="234"/>
      <c r="AS59" s="234"/>
      <c r="AT59" s="189"/>
    </row>
    <row r="60" spans="1:46" s="227" customFormat="1" x14ac:dyDescent="0.25">
      <c r="A60" s="234"/>
      <c r="B60" s="234"/>
      <c r="C60" s="234"/>
      <c r="D60" s="234"/>
      <c r="E60" s="234"/>
      <c r="F60" s="234"/>
      <c r="G60" s="234"/>
      <c r="H60" s="234"/>
      <c r="I60" s="234"/>
      <c r="J60" s="234"/>
      <c r="K60" s="234"/>
      <c r="L60" s="234"/>
      <c r="M60" s="234"/>
      <c r="N60" s="234"/>
      <c r="O60" s="234"/>
      <c r="P60" s="234"/>
      <c r="Q60" s="234"/>
      <c r="R60" s="234"/>
      <c r="S60" s="234"/>
      <c r="T60" s="234"/>
      <c r="U60" s="234"/>
      <c r="V60" s="234"/>
      <c r="W60" s="234"/>
      <c r="X60" s="234"/>
      <c r="Y60" s="234"/>
      <c r="Z60" s="234"/>
      <c r="AA60" s="234"/>
      <c r="AB60" s="234"/>
      <c r="AC60" s="234"/>
      <c r="AD60" s="234"/>
      <c r="AE60" s="234"/>
      <c r="AF60" s="234"/>
      <c r="AG60" s="234"/>
      <c r="AH60" s="234"/>
      <c r="AI60" s="228"/>
      <c r="AJ60" s="228"/>
      <c r="AK60" s="228"/>
      <c r="AL60" s="228"/>
      <c r="AM60" s="228"/>
      <c r="AN60" s="234"/>
      <c r="AO60" s="234"/>
      <c r="AP60" s="234"/>
      <c r="AQ60" s="228"/>
      <c r="AR60" s="234"/>
      <c r="AS60" s="234"/>
      <c r="AT60" s="189"/>
    </row>
    <row r="61" spans="1:46" s="227" customFormat="1" x14ac:dyDescent="0.25">
      <c r="A61" s="234"/>
      <c r="B61" s="234"/>
      <c r="C61" s="234"/>
      <c r="D61" s="234"/>
      <c r="E61" s="234"/>
      <c r="F61" s="234"/>
      <c r="G61" s="234"/>
      <c r="H61" s="234"/>
      <c r="I61" s="234"/>
      <c r="J61" s="234"/>
      <c r="K61" s="234"/>
      <c r="L61" s="234"/>
      <c r="M61" s="234"/>
      <c r="N61" s="234"/>
      <c r="O61" s="234"/>
      <c r="P61" s="234"/>
      <c r="Q61" s="234"/>
      <c r="R61" s="234"/>
      <c r="S61" s="234"/>
      <c r="T61" s="234"/>
      <c r="U61" s="234"/>
      <c r="V61" s="234"/>
      <c r="W61" s="234"/>
      <c r="X61" s="234"/>
      <c r="Y61" s="234"/>
      <c r="Z61" s="234"/>
      <c r="AA61" s="234"/>
      <c r="AB61" s="234"/>
      <c r="AC61" s="234"/>
      <c r="AD61" s="234"/>
      <c r="AE61" s="234"/>
      <c r="AF61" s="234"/>
      <c r="AG61" s="234"/>
      <c r="AH61" s="234"/>
      <c r="AI61" s="228"/>
      <c r="AJ61" s="228"/>
      <c r="AK61" s="228"/>
      <c r="AL61" s="228"/>
      <c r="AM61" s="228"/>
      <c r="AN61" s="234"/>
      <c r="AO61" s="234"/>
      <c r="AP61" s="234"/>
      <c r="AQ61" s="228"/>
      <c r="AR61" s="234"/>
      <c r="AS61" s="234"/>
      <c r="AT61" s="189"/>
    </row>
    <row r="62" spans="1:46" s="227" customFormat="1" x14ac:dyDescent="0.25">
      <c r="A62" s="234"/>
      <c r="B62" s="234"/>
      <c r="C62" s="234"/>
      <c r="D62" s="234"/>
      <c r="E62" s="234"/>
      <c r="F62" s="234"/>
      <c r="G62" s="234"/>
      <c r="H62" s="234"/>
      <c r="I62" s="234"/>
      <c r="J62" s="234"/>
      <c r="K62" s="234"/>
      <c r="L62" s="234"/>
      <c r="M62" s="234"/>
      <c r="N62" s="234"/>
      <c r="O62" s="234"/>
      <c r="P62" s="234"/>
      <c r="Q62" s="234"/>
      <c r="R62" s="234"/>
      <c r="S62" s="234"/>
      <c r="T62" s="234"/>
      <c r="U62" s="234"/>
      <c r="V62" s="234"/>
      <c r="W62" s="234"/>
      <c r="X62" s="234"/>
      <c r="Y62" s="234"/>
      <c r="Z62" s="234"/>
      <c r="AA62" s="234"/>
      <c r="AB62" s="234"/>
      <c r="AC62" s="234"/>
      <c r="AD62" s="234"/>
      <c r="AE62" s="234"/>
      <c r="AF62" s="234"/>
      <c r="AG62" s="234"/>
      <c r="AH62" s="234"/>
      <c r="AI62" s="228"/>
      <c r="AJ62" s="228"/>
      <c r="AK62" s="228"/>
      <c r="AL62" s="228"/>
      <c r="AM62" s="228"/>
      <c r="AN62" s="234"/>
      <c r="AO62" s="234"/>
      <c r="AP62" s="234"/>
      <c r="AQ62" s="228"/>
      <c r="AR62" s="234"/>
      <c r="AS62" s="234"/>
      <c r="AT62" s="189"/>
    </row>
    <row r="63" spans="1:46" s="227" customFormat="1" x14ac:dyDescent="0.25">
      <c r="A63" s="234"/>
      <c r="B63" s="234"/>
      <c r="C63" s="234"/>
      <c r="D63" s="234"/>
      <c r="E63" s="234"/>
      <c r="F63" s="234"/>
      <c r="G63" s="234"/>
      <c r="H63" s="234"/>
      <c r="I63" s="234"/>
      <c r="J63" s="234"/>
      <c r="K63" s="234"/>
      <c r="L63" s="234"/>
      <c r="M63" s="234"/>
      <c r="N63" s="234"/>
      <c r="O63" s="234"/>
      <c r="P63" s="234"/>
      <c r="Q63" s="234"/>
      <c r="R63" s="234"/>
      <c r="S63" s="234"/>
      <c r="T63" s="234"/>
      <c r="U63" s="234"/>
      <c r="V63" s="234"/>
      <c r="W63" s="234"/>
      <c r="X63" s="234"/>
      <c r="Y63" s="234"/>
      <c r="Z63" s="234"/>
      <c r="AA63" s="234"/>
      <c r="AB63" s="234"/>
      <c r="AC63" s="234"/>
      <c r="AD63" s="234"/>
      <c r="AE63" s="234"/>
      <c r="AF63" s="234"/>
      <c r="AG63" s="234"/>
      <c r="AH63" s="234"/>
      <c r="AI63" s="228"/>
      <c r="AJ63" s="228"/>
      <c r="AK63" s="228"/>
      <c r="AL63" s="228"/>
      <c r="AM63" s="228"/>
      <c r="AN63" s="234"/>
      <c r="AO63" s="234"/>
      <c r="AP63" s="234"/>
      <c r="AQ63" s="228"/>
      <c r="AR63" s="234"/>
      <c r="AS63" s="234"/>
      <c r="AT63" s="189"/>
    </row>
    <row r="64" spans="1:46" s="227" customFormat="1" x14ac:dyDescent="0.25">
      <c r="A64" s="234"/>
      <c r="B64" s="234"/>
      <c r="C64" s="234"/>
      <c r="D64" s="234"/>
      <c r="E64" s="234"/>
      <c r="F64" s="234"/>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4"/>
      <c r="AE64" s="234"/>
      <c r="AF64" s="234"/>
      <c r="AG64" s="234"/>
      <c r="AH64" s="234"/>
      <c r="AI64" s="228"/>
      <c r="AJ64" s="228"/>
      <c r="AK64" s="228"/>
      <c r="AL64" s="228"/>
      <c r="AM64" s="228"/>
      <c r="AN64" s="234"/>
      <c r="AO64" s="234"/>
      <c r="AP64" s="234"/>
      <c r="AQ64" s="228"/>
      <c r="AR64" s="234"/>
      <c r="AS64" s="234"/>
      <c r="AT64" s="189"/>
    </row>
    <row r="65" spans="1:46" s="227" customFormat="1" x14ac:dyDescent="0.25">
      <c r="A65" s="234"/>
      <c r="B65" s="234"/>
      <c r="C65" s="234"/>
      <c r="D65" s="234"/>
      <c r="E65" s="234"/>
      <c r="F65" s="234"/>
      <c r="G65" s="234"/>
      <c r="H65" s="234"/>
      <c r="I65" s="234"/>
      <c r="J65" s="234"/>
      <c r="K65" s="234"/>
      <c r="L65" s="234"/>
      <c r="M65" s="234"/>
      <c r="N65" s="234"/>
      <c r="O65" s="234"/>
      <c r="P65" s="234"/>
      <c r="Q65" s="234"/>
      <c r="R65" s="234"/>
      <c r="S65" s="234"/>
      <c r="T65" s="234"/>
      <c r="U65" s="234"/>
      <c r="V65" s="234"/>
      <c r="W65" s="234"/>
      <c r="X65" s="234"/>
      <c r="Y65" s="234"/>
      <c r="Z65" s="234"/>
      <c r="AA65" s="234"/>
      <c r="AB65" s="234"/>
      <c r="AC65" s="234"/>
      <c r="AD65" s="234"/>
      <c r="AE65" s="234"/>
      <c r="AF65" s="234"/>
      <c r="AG65" s="234"/>
      <c r="AH65" s="234"/>
      <c r="AI65" s="228"/>
      <c r="AJ65" s="228"/>
      <c r="AK65" s="228"/>
      <c r="AL65" s="228"/>
      <c r="AM65" s="228"/>
      <c r="AN65" s="234"/>
      <c r="AO65" s="234"/>
      <c r="AP65" s="234"/>
      <c r="AQ65" s="228"/>
      <c r="AR65" s="234"/>
      <c r="AS65" s="234"/>
      <c r="AT65" s="189"/>
    </row>
    <row r="66" spans="1:46" s="227" customFormat="1" x14ac:dyDescent="0.25">
      <c r="A66" s="234"/>
      <c r="B66" s="234"/>
      <c r="C66" s="234"/>
      <c r="D66" s="234"/>
      <c r="E66" s="234"/>
      <c r="F66" s="234"/>
      <c r="G66" s="234"/>
      <c r="H66" s="234"/>
      <c r="I66" s="234"/>
      <c r="J66" s="234"/>
      <c r="K66" s="234"/>
      <c r="L66" s="234"/>
      <c r="M66" s="234"/>
      <c r="N66" s="234"/>
      <c r="O66" s="234"/>
      <c r="P66" s="234"/>
      <c r="Q66" s="234"/>
      <c r="R66" s="234"/>
      <c r="S66" s="234"/>
      <c r="T66" s="234"/>
      <c r="U66" s="234"/>
      <c r="V66" s="234"/>
      <c r="W66" s="234"/>
      <c r="X66" s="234"/>
      <c r="Y66" s="234"/>
      <c r="Z66" s="234"/>
      <c r="AA66" s="234"/>
      <c r="AB66" s="234"/>
      <c r="AC66" s="234"/>
      <c r="AD66" s="234"/>
      <c r="AE66" s="234"/>
      <c r="AF66" s="234"/>
      <c r="AG66" s="234"/>
      <c r="AH66" s="234"/>
      <c r="AI66" s="228"/>
      <c r="AJ66" s="228"/>
      <c r="AK66" s="228"/>
      <c r="AL66" s="228"/>
      <c r="AM66" s="228"/>
      <c r="AN66" s="234"/>
      <c r="AO66" s="234"/>
      <c r="AP66" s="234"/>
      <c r="AQ66" s="228"/>
      <c r="AR66" s="234"/>
      <c r="AS66" s="234"/>
      <c r="AT66" s="189"/>
    </row>
    <row r="67" spans="1:46" s="227" customFormat="1" x14ac:dyDescent="0.25">
      <c r="A67" s="234"/>
      <c r="B67" s="234"/>
      <c r="C67" s="234"/>
      <c r="D67" s="234"/>
      <c r="E67" s="234"/>
      <c r="F67" s="234"/>
      <c r="G67" s="234"/>
      <c r="H67" s="234"/>
      <c r="I67" s="234"/>
      <c r="J67" s="234"/>
      <c r="K67" s="234"/>
      <c r="L67" s="234"/>
      <c r="M67" s="234"/>
      <c r="N67" s="234"/>
      <c r="O67" s="234"/>
      <c r="P67" s="234"/>
      <c r="Q67" s="234"/>
      <c r="R67" s="234"/>
      <c r="S67" s="234"/>
      <c r="T67" s="234"/>
      <c r="U67" s="234"/>
      <c r="V67" s="234"/>
      <c r="W67" s="234"/>
      <c r="X67" s="234"/>
      <c r="Y67" s="234"/>
      <c r="Z67" s="234"/>
      <c r="AA67" s="234"/>
      <c r="AB67" s="234"/>
      <c r="AC67" s="234"/>
      <c r="AD67" s="234"/>
      <c r="AE67" s="234"/>
      <c r="AF67" s="234"/>
      <c r="AG67" s="234"/>
      <c r="AH67" s="234"/>
      <c r="AI67" s="228"/>
      <c r="AJ67" s="228"/>
      <c r="AK67" s="228"/>
      <c r="AL67" s="228"/>
      <c r="AM67" s="228"/>
      <c r="AN67" s="234"/>
      <c r="AO67" s="234"/>
      <c r="AP67" s="234"/>
      <c r="AQ67" s="228"/>
      <c r="AR67" s="234"/>
      <c r="AS67" s="234"/>
      <c r="AT67" s="189"/>
    </row>
    <row r="68" spans="1:46" s="227" customFormat="1" x14ac:dyDescent="0.25">
      <c r="A68" s="234"/>
      <c r="B68" s="234"/>
      <c r="C68" s="234"/>
      <c r="D68" s="234"/>
      <c r="E68" s="234"/>
      <c r="F68" s="234"/>
      <c r="G68" s="234"/>
      <c r="H68" s="234"/>
      <c r="I68" s="234"/>
      <c r="J68" s="234"/>
      <c r="K68" s="234"/>
      <c r="L68" s="234"/>
      <c r="M68" s="234"/>
      <c r="N68" s="234"/>
      <c r="O68" s="234"/>
      <c r="P68" s="234"/>
      <c r="Q68" s="234"/>
      <c r="R68" s="234"/>
      <c r="S68" s="234"/>
      <c r="T68" s="234"/>
      <c r="U68" s="234"/>
      <c r="V68" s="234"/>
      <c r="W68" s="234"/>
      <c r="X68" s="234"/>
      <c r="Y68" s="234"/>
      <c r="Z68" s="234"/>
      <c r="AA68" s="234"/>
      <c r="AB68" s="234"/>
      <c r="AC68" s="234"/>
      <c r="AD68" s="234"/>
      <c r="AE68" s="234"/>
      <c r="AF68" s="234"/>
      <c r="AG68" s="234"/>
      <c r="AH68" s="234"/>
      <c r="AI68" s="228"/>
      <c r="AJ68" s="228"/>
      <c r="AK68" s="228"/>
      <c r="AL68" s="228"/>
      <c r="AM68" s="228"/>
      <c r="AN68" s="234"/>
      <c r="AO68" s="234"/>
      <c r="AP68" s="234"/>
      <c r="AQ68" s="228"/>
      <c r="AR68" s="234"/>
      <c r="AS68" s="234"/>
      <c r="AT68" s="189"/>
    </row>
    <row r="69" spans="1:46" s="227" customFormat="1" x14ac:dyDescent="0.25">
      <c r="A69" s="234"/>
      <c r="B69" s="234"/>
      <c r="C69" s="234"/>
      <c r="D69" s="234"/>
      <c r="E69" s="234"/>
      <c r="F69" s="234"/>
      <c r="G69" s="234"/>
      <c r="H69" s="234"/>
      <c r="I69" s="234"/>
      <c r="J69" s="234"/>
      <c r="K69" s="234"/>
      <c r="L69" s="234"/>
      <c r="M69" s="234"/>
      <c r="N69" s="234"/>
      <c r="O69" s="234"/>
      <c r="P69" s="234"/>
      <c r="Q69" s="234"/>
      <c r="R69" s="234"/>
      <c r="S69" s="234"/>
      <c r="T69" s="234"/>
      <c r="U69" s="234"/>
      <c r="V69" s="234"/>
      <c r="W69" s="234"/>
      <c r="X69" s="234"/>
      <c r="Y69" s="234"/>
      <c r="Z69" s="234"/>
      <c r="AA69" s="234"/>
      <c r="AB69" s="234"/>
      <c r="AC69" s="234"/>
      <c r="AD69" s="234"/>
      <c r="AE69" s="234"/>
      <c r="AF69" s="234"/>
      <c r="AG69" s="234"/>
      <c r="AH69" s="234"/>
      <c r="AI69" s="228"/>
      <c r="AJ69" s="228"/>
      <c r="AK69" s="228"/>
      <c r="AL69" s="228"/>
      <c r="AM69" s="228"/>
      <c r="AN69" s="234"/>
      <c r="AO69" s="234"/>
      <c r="AP69" s="234"/>
      <c r="AQ69" s="228"/>
      <c r="AR69" s="234"/>
      <c r="AS69" s="234"/>
      <c r="AT69" s="189"/>
    </row>
    <row r="70" spans="1:46" s="227" customFormat="1" x14ac:dyDescent="0.25">
      <c r="A70" s="234"/>
      <c r="B70" s="234"/>
      <c r="C70" s="234"/>
      <c r="D70" s="234"/>
      <c r="E70" s="234"/>
      <c r="F70" s="234"/>
      <c r="G70" s="234"/>
      <c r="H70" s="234"/>
      <c r="I70" s="234"/>
      <c r="J70" s="234"/>
      <c r="K70" s="234"/>
      <c r="L70" s="234"/>
      <c r="M70" s="234"/>
      <c r="N70" s="234"/>
      <c r="O70" s="234"/>
      <c r="P70" s="234"/>
      <c r="Q70" s="234"/>
      <c r="R70" s="234"/>
      <c r="S70" s="234"/>
      <c r="T70" s="234"/>
      <c r="U70" s="234"/>
      <c r="V70" s="234"/>
      <c r="W70" s="234"/>
      <c r="X70" s="234"/>
      <c r="Y70" s="234"/>
      <c r="Z70" s="234"/>
      <c r="AA70" s="234"/>
      <c r="AB70" s="234"/>
      <c r="AC70" s="234"/>
      <c r="AD70" s="234"/>
      <c r="AE70" s="234"/>
      <c r="AF70" s="234"/>
      <c r="AG70" s="234"/>
      <c r="AH70" s="234"/>
      <c r="AI70" s="228"/>
      <c r="AJ70" s="228"/>
      <c r="AK70" s="228"/>
      <c r="AL70" s="228"/>
      <c r="AM70" s="228"/>
      <c r="AN70" s="234"/>
      <c r="AO70" s="234"/>
      <c r="AP70" s="234"/>
      <c r="AQ70" s="228"/>
      <c r="AR70" s="234"/>
      <c r="AS70" s="234"/>
      <c r="AT70" s="189"/>
    </row>
    <row r="71" spans="1:46" s="227" customFormat="1" x14ac:dyDescent="0.25">
      <c r="A71" s="234"/>
      <c r="B71" s="234"/>
      <c r="C71" s="234"/>
      <c r="D71" s="234"/>
      <c r="E71" s="234"/>
      <c r="F71" s="234"/>
      <c r="G71" s="234"/>
      <c r="H71" s="234"/>
      <c r="I71" s="234"/>
      <c r="J71" s="234"/>
      <c r="K71" s="234"/>
      <c r="L71" s="234"/>
      <c r="M71" s="234"/>
      <c r="N71" s="234"/>
      <c r="O71" s="234"/>
      <c r="P71" s="234"/>
      <c r="Q71" s="234"/>
      <c r="R71" s="234"/>
      <c r="S71" s="234"/>
      <c r="T71" s="234"/>
      <c r="U71" s="234"/>
      <c r="V71" s="234"/>
      <c r="W71" s="234"/>
      <c r="X71" s="234"/>
      <c r="Y71" s="234"/>
      <c r="Z71" s="234"/>
      <c r="AA71" s="234"/>
      <c r="AB71" s="234"/>
      <c r="AC71" s="234"/>
      <c r="AD71" s="234"/>
      <c r="AE71" s="234"/>
      <c r="AF71" s="234"/>
      <c r="AG71" s="234"/>
      <c r="AH71" s="234"/>
      <c r="AI71" s="228"/>
      <c r="AJ71" s="228"/>
      <c r="AK71" s="228"/>
      <c r="AL71" s="228"/>
      <c r="AM71" s="228"/>
      <c r="AN71" s="234"/>
      <c r="AO71" s="234"/>
      <c r="AP71" s="234"/>
      <c r="AQ71" s="228"/>
      <c r="AR71" s="234"/>
      <c r="AS71" s="234"/>
      <c r="AT71" s="189"/>
    </row>
    <row r="72" spans="1:46" s="227" customFormat="1" x14ac:dyDescent="0.25">
      <c r="A72" s="234"/>
      <c r="B72" s="234"/>
      <c r="C72" s="234"/>
      <c r="D72" s="234"/>
      <c r="E72" s="234"/>
      <c r="F72" s="234"/>
      <c r="G72" s="234"/>
      <c r="H72" s="234"/>
      <c r="I72" s="234"/>
      <c r="J72" s="234"/>
      <c r="K72" s="234"/>
      <c r="L72" s="234"/>
      <c r="M72" s="234"/>
      <c r="N72" s="234"/>
      <c r="O72" s="234"/>
      <c r="P72" s="234"/>
      <c r="Q72" s="234"/>
      <c r="R72" s="234"/>
      <c r="S72" s="234"/>
      <c r="T72" s="234"/>
      <c r="U72" s="234"/>
      <c r="V72" s="234"/>
      <c r="W72" s="234"/>
      <c r="X72" s="234"/>
      <c r="Y72" s="234"/>
      <c r="Z72" s="234"/>
      <c r="AA72" s="234"/>
      <c r="AB72" s="234"/>
      <c r="AC72" s="234"/>
      <c r="AD72" s="234"/>
      <c r="AE72" s="234"/>
      <c r="AF72" s="234"/>
      <c r="AG72" s="234"/>
      <c r="AH72" s="234"/>
      <c r="AI72" s="228"/>
      <c r="AJ72" s="228"/>
      <c r="AK72" s="228"/>
      <c r="AL72" s="228"/>
      <c r="AM72" s="228"/>
      <c r="AN72" s="234"/>
      <c r="AO72" s="234"/>
      <c r="AP72" s="234"/>
      <c r="AQ72" s="228"/>
      <c r="AR72" s="234"/>
      <c r="AS72" s="234"/>
      <c r="AT72" s="189"/>
    </row>
    <row r="73" spans="1:46" s="227" customFormat="1" x14ac:dyDescent="0.25">
      <c r="A73" s="234"/>
      <c r="B73" s="234"/>
      <c r="C73" s="234"/>
      <c r="D73" s="234"/>
      <c r="E73" s="234"/>
      <c r="F73" s="234"/>
      <c r="G73" s="234"/>
      <c r="H73" s="234"/>
      <c r="I73" s="234"/>
      <c r="J73" s="234"/>
      <c r="K73" s="234"/>
      <c r="L73" s="234"/>
      <c r="M73" s="234"/>
      <c r="N73" s="234"/>
      <c r="O73" s="234"/>
      <c r="P73" s="234"/>
      <c r="Q73" s="234"/>
      <c r="R73" s="234"/>
      <c r="S73" s="234"/>
      <c r="T73" s="234"/>
      <c r="U73" s="234"/>
      <c r="V73" s="234"/>
      <c r="W73" s="234"/>
      <c r="X73" s="234"/>
      <c r="Y73" s="234"/>
      <c r="Z73" s="234"/>
      <c r="AA73" s="234"/>
      <c r="AB73" s="234"/>
      <c r="AC73" s="234"/>
      <c r="AD73" s="234"/>
      <c r="AE73" s="234"/>
      <c r="AF73" s="234"/>
      <c r="AG73" s="234"/>
      <c r="AH73" s="234"/>
      <c r="AI73" s="228"/>
      <c r="AJ73" s="228"/>
      <c r="AK73" s="228"/>
      <c r="AL73" s="228"/>
      <c r="AM73" s="228"/>
      <c r="AN73" s="234"/>
      <c r="AO73" s="234"/>
      <c r="AP73" s="234"/>
      <c r="AQ73" s="228"/>
      <c r="AR73" s="234"/>
      <c r="AS73" s="234"/>
      <c r="AT73" s="189"/>
    </row>
    <row r="74" spans="1:46" s="227" customFormat="1" x14ac:dyDescent="0.25">
      <c r="A74" s="234"/>
      <c r="B74" s="234"/>
      <c r="C74" s="234"/>
      <c r="D74" s="234"/>
      <c r="E74" s="234"/>
      <c r="F74" s="234"/>
      <c r="G74" s="234"/>
      <c r="H74" s="234"/>
      <c r="I74" s="234"/>
      <c r="J74" s="234"/>
      <c r="K74" s="234"/>
      <c r="L74" s="234"/>
      <c r="M74" s="234"/>
      <c r="N74" s="234"/>
      <c r="O74" s="234"/>
      <c r="P74" s="234"/>
      <c r="Q74" s="234"/>
      <c r="R74" s="234"/>
      <c r="S74" s="234"/>
      <c r="T74" s="234"/>
      <c r="U74" s="234"/>
      <c r="V74" s="234"/>
      <c r="W74" s="234"/>
      <c r="X74" s="234"/>
      <c r="Y74" s="234"/>
      <c r="Z74" s="234"/>
      <c r="AA74" s="234"/>
      <c r="AB74" s="234"/>
      <c r="AC74" s="234"/>
      <c r="AD74" s="234"/>
      <c r="AE74" s="234"/>
      <c r="AF74" s="234"/>
      <c r="AG74" s="234"/>
      <c r="AH74" s="234"/>
      <c r="AI74" s="228"/>
      <c r="AJ74" s="228"/>
      <c r="AK74" s="228"/>
      <c r="AL74" s="228"/>
      <c r="AM74" s="228"/>
      <c r="AN74" s="234"/>
      <c r="AO74" s="234"/>
      <c r="AP74" s="234"/>
      <c r="AQ74" s="228"/>
      <c r="AR74" s="234"/>
      <c r="AS74" s="234"/>
      <c r="AT74" s="189"/>
    </row>
    <row r="75" spans="1:46" s="227" customFormat="1" x14ac:dyDescent="0.25">
      <c r="A75" s="234"/>
      <c r="B75" s="234"/>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28"/>
      <c r="AJ75" s="228"/>
      <c r="AK75" s="228"/>
      <c r="AL75" s="228"/>
      <c r="AM75" s="228"/>
      <c r="AN75" s="234"/>
      <c r="AO75" s="234"/>
      <c r="AP75" s="234"/>
      <c r="AQ75" s="228"/>
      <c r="AR75" s="234"/>
      <c r="AS75" s="234"/>
      <c r="AT75" s="189"/>
    </row>
    <row r="76" spans="1:46" s="227" customFormat="1" x14ac:dyDescent="0.25">
      <c r="A76" s="234"/>
      <c r="B76" s="234"/>
      <c r="C76" s="234"/>
      <c r="D76" s="234"/>
      <c r="E76" s="234"/>
      <c r="F76" s="234"/>
      <c r="G76" s="234"/>
      <c r="H76" s="234"/>
      <c r="I76" s="234"/>
      <c r="J76" s="234"/>
      <c r="K76" s="234"/>
      <c r="L76" s="234"/>
      <c r="M76" s="234"/>
      <c r="N76" s="234"/>
      <c r="O76" s="234"/>
      <c r="P76" s="234"/>
      <c r="Q76" s="234"/>
      <c r="R76" s="234"/>
      <c r="S76" s="234"/>
      <c r="T76" s="234"/>
      <c r="U76" s="234"/>
      <c r="V76" s="234"/>
      <c r="W76" s="234"/>
      <c r="X76" s="234"/>
      <c r="Y76" s="234"/>
      <c r="Z76" s="234"/>
      <c r="AA76" s="234"/>
      <c r="AB76" s="234"/>
      <c r="AC76" s="234"/>
      <c r="AD76" s="234"/>
      <c r="AE76" s="234"/>
      <c r="AF76" s="234"/>
      <c r="AG76" s="234"/>
      <c r="AH76" s="234"/>
      <c r="AI76" s="228"/>
      <c r="AJ76" s="228"/>
      <c r="AK76" s="228"/>
      <c r="AL76" s="228"/>
      <c r="AM76" s="228"/>
      <c r="AN76" s="234"/>
      <c r="AO76" s="234"/>
      <c r="AP76" s="234"/>
      <c r="AQ76" s="228"/>
      <c r="AR76" s="234"/>
      <c r="AS76" s="234"/>
      <c r="AT76" s="189"/>
    </row>
    <row r="77" spans="1:46" s="227" customFormat="1" x14ac:dyDescent="0.25">
      <c r="A77" s="234"/>
      <c r="B77" s="234"/>
      <c r="C77" s="234"/>
      <c r="D77" s="234"/>
      <c r="E77" s="234"/>
      <c r="F77" s="234"/>
      <c r="G77" s="234"/>
      <c r="H77" s="234"/>
      <c r="I77" s="234"/>
      <c r="J77" s="234"/>
      <c r="K77" s="234"/>
      <c r="L77" s="234"/>
      <c r="M77" s="234"/>
      <c r="N77" s="234"/>
      <c r="O77" s="234"/>
      <c r="P77" s="234"/>
      <c r="Q77" s="234"/>
      <c r="R77" s="234"/>
      <c r="S77" s="234"/>
      <c r="T77" s="234"/>
      <c r="U77" s="234"/>
      <c r="V77" s="234"/>
      <c r="W77" s="234"/>
      <c r="X77" s="234"/>
      <c r="Y77" s="234"/>
      <c r="Z77" s="234"/>
      <c r="AA77" s="234"/>
      <c r="AB77" s="234"/>
      <c r="AC77" s="234"/>
      <c r="AD77" s="234"/>
      <c r="AE77" s="234"/>
      <c r="AF77" s="234"/>
      <c r="AG77" s="234"/>
      <c r="AH77" s="234"/>
      <c r="AI77" s="228"/>
      <c r="AJ77" s="228"/>
      <c r="AK77" s="228"/>
      <c r="AL77" s="228"/>
      <c r="AM77" s="228"/>
      <c r="AN77" s="234"/>
      <c r="AO77" s="234"/>
      <c r="AP77" s="234"/>
      <c r="AQ77" s="228"/>
      <c r="AR77" s="234"/>
      <c r="AS77" s="234"/>
      <c r="AT77" s="189"/>
    </row>
    <row r="78" spans="1:46" s="227" customFormat="1" x14ac:dyDescent="0.25">
      <c r="A78" s="234"/>
      <c r="B78" s="234"/>
      <c r="C78" s="234"/>
      <c r="D78" s="234"/>
      <c r="E78" s="234"/>
      <c r="F78" s="234"/>
      <c r="G78" s="234"/>
      <c r="H78" s="234"/>
      <c r="I78" s="234"/>
      <c r="J78" s="234"/>
      <c r="K78" s="234"/>
      <c r="L78" s="234"/>
      <c r="M78" s="234"/>
      <c r="N78" s="234"/>
      <c r="O78" s="234"/>
      <c r="P78" s="234"/>
      <c r="Q78" s="234"/>
      <c r="R78" s="234"/>
      <c r="S78" s="234"/>
      <c r="T78" s="234"/>
      <c r="U78" s="234"/>
      <c r="V78" s="234"/>
      <c r="W78" s="234"/>
      <c r="X78" s="234"/>
      <c r="Y78" s="234"/>
      <c r="Z78" s="234"/>
      <c r="AA78" s="234"/>
      <c r="AB78" s="234"/>
      <c r="AC78" s="234"/>
      <c r="AD78" s="234"/>
      <c r="AE78" s="234"/>
      <c r="AF78" s="234"/>
      <c r="AG78" s="234"/>
      <c r="AH78" s="234"/>
      <c r="AI78" s="228"/>
      <c r="AJ78" s="228"/>
      <c r="AK78" s="228"/>
      <c r="AL78" s="228"/>
      <c r="AM78" s="228"/>
      <c r="AN78" s="234"/>
      <c r="AO78" s="234"/>
      <c r="AP78" s="234"/>
      <c r="AQ78" s="228"/>
      <c r="AR78" s="234"/>
      <c r="AS78" s="234"/>
      <c r="AT78" s="189"/>
    </row>
    <row r="79" spans="1:46" s="227" customFormat="1" x14ac:dyDescent="0.25">
      <c r="A79" s="234"/>
      <c r="B79" s="234"/>
      <c r="C79" s="234"/>
      <c r="D79" s="234"/>
      <c r="E79" s="234"/>
      <c r="F79" s="234"/>
      <c r="G79" s="234"/>
      <c r="H79" s="234"/>
      <c r="I79" s="234"/>
      <c r="J79" s="234"/>
      <c r="K79" s="234"/>
      <c r="L79" s="234"/>
      <c r="M79" s="234"/>
      <c r="N79" s="234"/>
      <c r="O79" s="234"/>
      <c r="P79" s="234"/>
      <c r="Q79" s="234"/>
      <c r="R79" s="234"/>
      <c r="S79" s="234"/>
      <c r="T79" s="234"/>
      <c r="U79" s="234"/>
      <c r="V79" s="234"/>
      <c r="W79" s="234"/>
      <c r="X79" s="234"/>
      <c r="Y79" s="234"/>
      <c r="Z79" s="234"/>
      <c r="AA79" s="234"/>
      <c r="AB79" s="234"/>
      <c r="AC79" s="234"/>
      <c r="AD79" s="234"/>
      <c r="AE79" s="234"/>
      <c r="AF79" s="234"/>
      <c r="AG79" s="234"/>
      <c r="AH79" s="234"/>
      <c r="AI79" s="228"/>
      <c r="AJ79" s="228"/>
      <c r="AK79" s="228"/>
      <c r="AL79" s="228"/>
      <c r="AM79" s="228"/>
      <c r="AN79" s="234"/>
      <c r="AO79" s="234"/>
      <c r="AP79" s="234"/>
      <c r="AQ79" s="228"/>
      <c r="AR79" s="234"/>
      <c r="AS79" s="234"/>
      <c r="AT79" s="189"/>
    </row>
    <row r="80" spans="1:46" s="227" customFormat="1" x14ac:dyDescent="0.25">
      <c r="A80" s="234"/>
      <c r="B80" s="234"/>
      <c r="C80" s="234"/>
      <c r="D80" s="234"/>
      <c r="E80" s="234"/>
      <c r="F80" s="234"/>
      <c r="G80" s="234"/>
      <c r="H80" s="234"/>
      <c r="I80" s="234"/>
      <c r="J80" s="234"/>
      <c r="K80" s="234"/>
      <c r="L80" s="234"/>
      <c r="M80" s="234"/>
      <c r="N80" s="234"/>
      <c r="O80" s="234"/>
      <c r="P80" s="234"/>
      <c r="Q80" s="234"/>
      <c r="R80" s="234"/>
      <c r="S80" s="234"/>
      <c r="T80" s="234"/>
      <c r="U80" s="234"/>
      <c r="V80" s="234"/>
      <c r="W80" s="234"/>
      <c r="X80" s="234"/>
      <c r="Y80" s="234"/>
      <c r="Z80" s="234"/>
      <c r="AA80" s="234"/>
      <c r="AB80" s="234"/>
      <c r="AC80" s="234"/>
      <c r="AD80" s="234"/>
      <c r="AE80" s="234"/>
      <c r="AF80" s="234"/>
      <c r="AG80" s="234"/>
      <c r="AH80" s="234"/>
      <c r="AI80" s="228"/>
      <c r="AJ80" s="228"/>
      <c r="AK80" s="228"/>
      <c r="AL80" s="228"/>
      <c r="AM80" s="228"/>
      <c r="AN80" s="234"/>
      <c r="AO80" s="234"/>
      <c r="AP80" s="234"/>
      <c r="AQ80" s="228"/>
      <c r="AR80" s="234"/>
      <c r="AS80" s="234"/>
      <c r="AT80" s="189"/>
    </row>
    <row r="81" spans="1:46" s="227" customFormat="1" x14ac:dyDescent="0.25">
      <c r="A81" s="234"/>
      <c r="B81" s="234"/>
      <c r="C81" s="234"/>
      <c r="D81" s="234"/>
      <c r="E81" s="234"/>
      <c r="F81" s="234"/>
      <c r="G81" s="234"/>
      <c r="H81" s="234"/>
      <c r="I81" s="234"/>
      <c r="J81" s="234"/>
      <c r="K81" s="234"/>
      <c r="L81" s="234"/>
      <c r="M81" s="234"/>
      <c r="N81" s="234"/>
      <c r="O81" s="234"/>
      <c r="P81" s="234"/>
      <c r="Q81" s="234"/>
      <c r="R81" s="234"/>
      <c r="S81" s="234"/>
      <c r="T81" s="234"/>
      <c r="U81" s="234"/>
      <c r="V81" s="234"/>
      <c r="W81" s="234"/>
      <c r="X81" s="234"/>
      <c r="Y81" s="234"/>
      <c r="Z81" s="234"/>
      <c r="AA81" s="234"/>
      <c r="AB81" s="234"/>
      <c r="AC81" s="234"/>
      <c r="AD81" s="234"/>
      <c r="AE81" s="234"/>
      <c r="AF81" s="234"/>
      <c r="AG81" s="234"/>
      <c r="AH81" s="234"/>
      <c r="AI81" s="228"/>
      <c r="AJ81" s="228"/>
      <c r="AK81" s="228"/>
      <c r="AL81" s="228"/>
      <c r="AM81" s="228"/>
      <c r="AN81" s="234"/>
      <c r="AO81" s="234"/>
      <c r="AP81" s="234"/>
      <c r="AQ81" s="228"/>
      <c r="AR81" s="234"/>
      <c r="AS81" s="234"/>
      <c r="AT81" s="189"/>
    </row>
    <row r="82" spans="1:46" s="227" customFormat="1" x14ac:dyDescent="0.25">
      <c r="A82" s="234"/>
      <c r="B82" s="234"/>
      <c r="C82" s="234"/>
      <c r="D82" s="234"/>
      <c r="E82" s="234"/>
      <c r="F82" s="234"/>
      <c r="G82" s="234"/>
      <c r="H82" s="234"/>
      <c r="I82" s="234"/>
      <c r="J82" s="234"/>
      <c r="K82" s="234"/>
      <c r="L82" s="234"/>
      <c r="M82" s="234"/>
      <c r="N82" s="234"/>
      <c r="O82" s="234"/>
      <c r="P82" s="234"/>
      <c r="Q82" s="234"/>
      <c r="R82" s="234"/>
      <c r="S82" s="234"/>
      <c r="T82" s="234"/>
      <c r="U82" s="234"/>
      <c r="V82" s="234"/>
      <c r="W82" s="234"/>
      <c r="X82" s="234"/>
      <c r="Y82" s="234"/>
      <c r="Z82" s="234"/>
      <c r="AA82" s="234"/>
      <c r="AB82" s="234"/>
      <c r="AC82" s="234"/>
      <c r="AD82" s="234"/>
      <c r="AE82" s="234"/>
      <c r="AF82" s="234"/>
      <c r="AG82" s="234"/>
      <c r="AH82" s="234"/>
      <c r="AI82" s="228"/>
      <c r="AJ82" s="228"/>
      <c r="AK82" s="228"/>
      <c r="AL82" s="228"/>
      <c r="AM82" s="228"/>
      <c r="AN82" s="234"/>
      <c r="AO82" s="234"/>
      <c r="AP82" s="234"/>
      <c r="AQ82" s="228"/>
      <c r="AR82" s="234"/>
      <c r="AS82" s="234"/>
      <c r="AT82" s="189"/>
    </row>
    <row r="83" spans="1:46" s="227" customFormat="1" x14ac:dyDescent="0.25">
      <c r="A83" s="234"/>
      <c r="B83" s="234"/>
      <c r="C83" s="234"/>
      <c r="D83" s="234"/>
      <c r="E83" s="234"/>
      <c r="F83" s="234"/>
      <c r="G83" s="234"/>
      <c r="H83" s="234"/>
      <c r="I83" s="234"/>
      <c r="J83" s="234"/>
      <c r="K83" s="234"/>
      <c r="L83" s="234"/>
      <c r="M83" s="234"/>
      <c r="N83" s="234"/>
      <c r="O83" s="234"/>
      <c r="P83" s="234"/>
      <c r="Q83" s="234"/>
      <c r="R83" s="234"/>
      <c r="S83" s="234"/>
      <c r="T83" s="234"/>
      <c r="U83" s="234"/>
      <c r="V83" s="234"/>
      <c r="W83" s="234"/>
      <c r="X83" s="234"/>
      <c r="Y83" s="234"/>
      <c r="Z83" s="234"/>
      <c r="AA83" s="234"/>
      <c r="AB83" s="234"/>
      <c r="AC83" s="234"/>
      <c r="AD83" s="234"/>
      <c r="AE83" s="234"/>
      <c r="AF83" s="234"/>
      <c r="AG83" s="234"/>
      <c r="AH83" s="234"/>
      <c r="AI83" s="228"/>
      <c r="AJ83" s="228"/>
      <c r="AK83" s="228"/>
      <c r="AL83" s="228"/>
      <c r="AM83" s="228"/>
      <c r="AN83" s="234"/>
      <c r="AO83" s="234"/>
      <c r="AP83" s="234"/>
      <c r="AQ83" s="228"/>
      <c r="AR83" s="234"/>
      <c r="AS83" s="234"/>
      <c r="AT83" s="189"/>
    </row>
    <row r="84" spans="1:46" s="227" customFormat="1" x14ac:dyDescent="0.25">
      <c r="A84" s="234"/>
      <c r="B84" s="234"/>
      <c r="C84" s="234"/>
      <c r="D84" s="234"/>
      <c r="E84" s="234"/>
      <c r="F84" s="234"/>
      <c r="G84" s="234"/>
      <c r="H84" s="234"/>
      <c r="I84" s="234"/>
      <c r="J84" s="234"/>
      <c r="K84" s="234"/>
      <c r="L84" s="234"/>
      <c r="M84" s="234"/>
      <c r="N84" s="234"/>
      <c r="O84" s="234"/>
      <c r="P84" s="234"/>
      <c r="Q84" s="234"/>
      <c r="R84" s="234"/>
      <c r="S84" s="234"/>
      <c r="T84" s="234"/>
      <c r="U84" s="234"/>
      <c r="V84" s="234"/>
      <c r="W84" s="234"/>
      <c r="X84" s="234"/>
      <c r="Y84" s="234"/>
      <c r="Z84" s="234"/>
      <c r="AA84" s="234"/>
      <c r="AB84" s="234"/>
      <c r="AC84" s="234"/>
      <c r="AD84" s="234"/>
      <c r="AE84" s="234"/>
      <c r="AF84" s="234"/>
      <c r="AG84" s="234"/>
      <c r="AH84" s="234"/>
      <c r="AI84" s="228"/>
      <c r="AJ84" s="228"/>
      <c r="AK84" s="228"/>
      <c r="AL84" s="228"/>
      <c r="AM84" s="228"/>
      <c r="AN84" s="234"/>
      <c r="AO84" s="234"/>
      <c r="AP84" s="234"/>
      <c r="AQ84" s="228"/>
      <c r="AR84" s="234"/>
      <c r="AS84" s="234"/>
      <c r="AT84" s="189"/>
    </row>
    <row r="85" spans="1:46" s="227" customFormat="1" x14ac:dyDescent="0.25">
      <c r="A85" s="234"/>
      <c r="B85" s="234"/>
      <c r="C85" s="234"/>
      <c r="D85" s="234"/>
      <c r="E85" s="234"/>
      <c r="F85" s="234"/>
      <c r="G85" s="234"/>
      <c r="H85" s="234"/>
      <c r="I85" s="234"/>
      <c r="J85" s="234"/>
      <c r="K85" s="234"/>
      <c r="L85" s="234"/>
      <c r="M85" s="234"/>
      <c r="N85" s="234"/>
      <c r="O85" s="234"/>
      <c r="P85" s="234"/>
      <c r="Q85" s="234"/>
      <c r="R85" s="234"/>
      <c r="S85" s="234"/>
      <c r="T85" s="234"/>
      <c r="U85" s="234"/>
      <c r="V85" s="234"/>
      <c r="W85" s="234"/>
      <c r="X85" s="234"/>
      <c r="Y85" s="234"/>
      <c r="Z85" s="234"/>
      <c r="AA85" s="234"/>
      <c r="AB85" s="234"/>
      <c r="AC85" s="234"/>
      <c r="AD85" s="234"/>
      <c r="AE85" s="234"/>
      <c r="AF85" s="234"/>
      <c r="AG85" s="234"/>
      <c r="AH85" s="234"/>
      <c r="AI85" s="228"/>
      <c r="AJ85" s="228"/>
      <c r="AK85" s="228"/>
      <c r="AL85" s="228"/>
      <c r="AM85" s="228"/>
      <c r="AN85" s="234"/>
      <c r="AO85" s="234"/>
      <c r="AP85" s="234"/>
      <c r="AQ85" s="228"/>
      <c r="AR85" s="234"/>
      <c r="AS85" s="234"/>
      <c r="AT85" s="189"/>
    </row>
    <row r="86" spans="1:46" s="227" customFormat="1" x14ac:dyDescent="0.25">
      <c r="A86" s="234"/>
      <c r="B86" s="234"/>
      <c r="C86" s="234"/>
      <c r="D86" s="234"/>
      <c r="E86" s="234"/>
      <c r="F86" s="234"/>
      <c r="G86" s="234"/>
      <c r="H86" s="234"/>
      <c r="I86" s="234"/>
      <c r="J86" s="234"/>
      <c r="K86" s="234"/>
      <c r="L86" s="234"/>
      <c r="M86" s="234"/>
      <c r="N86" s="234"/>
      <c r="O86" s="234"/>
      <c r="P86" s="234"/>
      <c r="Q86" s="234"/>
      <c r="R86" s="234"/>
      <c r="S86" s="234"/>
      <c r="T86" s="234"/>
      <c r="U86" s="234"/>
      <c r="V86" s="234"/>
      <c r="W86" s="234"/>
      <c r="X86" s="234"/>
      <c r="Y86" s="234"/>
      <c r="Z86" s="234"/>
      <c r="AA86" s="234"/>
      <c r="AB86" s="234"/>
      <c r="AC86" s="234"/>
      <c r="AD86" s="234"/>
      <c r="AE86" s="234"/>
      <c r="AF86" s="234"/>
      <c r="AG86" s="234"/>
      <c r="AH86" s="234"/>
      <c r="AI86" s="228"/>
      <c r="AJ86" s="228"/>
      <c r="AK86" s="228"/>
      <c r="AL86" s="228"/>
      <c r="AM86" s="228"/>
      <c r="AN86" s="234"/>
      <c r="AO86" s="234"/>
      <c r="AP86" s="234"/>
      <c r="AQ86" s="228"/>
      <c r="AR86" s="234"/>
      <c r="AS86" s="234"/>
      <c r="AT86" s="189"/>
    </row>
    <row r="87" spans="1:46" s="227" customFormat="1" x14ac:dyDescent="0.25">
      <c r="A87" s="234"/>
      <c r="B87" s="234"/>
      <c r="C87" s="234"/>
      <c r="D87" s="234"/>
      <c r="E87" s="234"/>
      <c r="F87" s="234"/>
      <c r="G87" s="234"/>
      <c r="H87" s="234"/>
      <c r="I87" s="234"/>
      <c r="J87" s="234"/>
      <c r="K87" s="234"/>
      <c r="L87" s="234"/>
      <c r="M87" s="234"/>
      <c r="N87" s="234"/>
      <c r="O87" s="234"/>
      <c r="P87" s="234"/>
      <c r="Q87" s="234"/>
      <c r="R87" s="234"/>
      <c r="S87" s="234"/>
      <c r="T87" s="234"/>
      <c r="U87" s="234"/>
      <c r="V87" s="234"/>
      <c r="W87" s="234"/>
      <c r="X87" s="234"/>
      <c r="Y87" s="234"/>
      <c r="Z87" s="234"/>
      <c r="AA87" s="234"/>
      <c r="AB87" s="234"/>
      <c r="AC87" s="234"/>
      <c r="AD87" s="234"/>
      <c r="AE87" s="234"/>
      <c r="AF87" s="234"/>
      <c r="AG87" s="234"/>
      <c r="AH87" s="234"/>
      <c r="AI87" s="228"/>
      <c r="AJ87" s="228"/>
      <c r="AK87" s="228"/>
      <c r="AL87" s="228"/>
      <c r="AM87" s="228"/>
      <c r="AN87" s="234"/>
      <c r="AO87" s="234"/>
      <c r="AP87" s="234"/>
      <c r="AQ87" s="228"/>
      <c r="AR87" s="234"/>
      <c r="AS87" s="234"/>
      <c r="AT87" s="189"/>
    </row>
    <row r="88" spans="1:46" s="227" customFormat="1" x14ac:dyDescent="0.25">
      <c r="A88" s="234"/>
      <c r="B88" s="234"/>
      <c r="C88" s="234"/>
      <c r="D88" s="234"/>
      <c r="E88" s="234"/>
      <c r="F88" s="234"/>
      <c r="G88" s="234"/>
      <c r="H88" s="234"/>
      <c r="I88" s="234"/>
      <c r="J88" s="234"/>
      <c r="K88" s="234"/>
      <c r="L88" s="234"/>
      <c r="M88" s="234"/>
      <c r="N88" s="234"/>
      <c r="O88" s="234"/>
      <c r="P88" s="234"/>
      <c r="Q88" s="234"/>
      <c r="R88" s="234"/>
      <c r="S88" s="234"/>
      <c r="T88" s="234"/>
      <c r="U88" s="234"/>
      <c r="V88" s="234"/>
      <c r="W88" s="234"/>
      <c r="X88" s="234"/>
      <c r="Y88" s="234"/>
      <c r="Z88" s="234"/>
      <c r="AA88" s="234"/>
      <c r="AB88" s="234"/>
      <c r="AC88" s="234"/>
      <c r="AD88" s="234"/>
      <c r="AE88" s="234"/>
      <c r="AF88" s="234"/>
      <c r="AG88" s="234"/>
      <c r="AH88" s="234"/>
      <c r="AI88" s="228"/>
      <c r="AJ88" s="228"/>
      <c r="AK88" s="228"/>
      <c r="AL88" s="228"/>
      <c r="AM88" s="228"/>
      <c r="AN88" s="234"/>
      <c r="AO88" s="234"/>
      <c r="AP88" s="234"/>
      <c r="AQ88" s="228"/>
      <c r="AR88" s="234"/>
      <c r="AS88" s="234"/>
      <c r="AT88" s="189"/>
    </row>
    <row r="89" spans="1:46" s="227" customFormat="1" x14ac:dyDescent="0.25">
      <c r="A89" s="234"/>
      <c r="B89" s="234"/>
      <c r="C89" s="234"/>
      <c r="D89" s="234"/>
      <c r="E89" s="234"/>
      <c r="F89" s="234"/>
      <c r="G89" s="234"/>
      <c r="H89" s="234"/>
      <c r="I89" s="234"/>
      <c r="J89" s="234"/>
      <c r="K89" s="234"/>
      <c r="L89" s="234"/>
      <c r="M89" s="234"/>
      <c r="N89" s="234"/>
      <c r="O89" s="234"/>
      <c r="P89" s="234"/>
      <c r="Q89" s="234"/>
      <c r="R89" s="234"/>
      <c r="S89" s="234"/>
      <c r="T89" s="234"/>
      <c r="U89" s="234"/>
      <c r="V89" s="234"/>
      <c r="W89" s="234"/>
      <c r="X89" s="234"/>
      <c r="Y89" s="234"/>
      <c r="Z89" s="234"/>
      <c r="AA89" s="234"/>
      <c r="AB89" s="234"/>
      <c r="AC89" s="234"/>
      <c r="AD89" s="234"/>
      <c r="AE89" s="234"/>
      <c r="AF89" s="234"/>
      <c r="AG89" s="234"/>
      <c r="AH89" s="234"/>
      <c r="AI89" s="228"/>
      <c r="AJ89" s="228"/>
      <c r="AK89" s="228"/>
      <c r="AL89" s="228"/>
      <c r="AM89" s="228"/>
      <c r="AN89" s="234"/>
      <c r="AO89" s="234"/>
      <c r="AP89" s="234"/>
      <c r="AQ89" s="228"/>
      <c r="AR89" s="234"/>
      <c r="AS89" s="234"/>
      <c r="AT89" s="189"/>
    </row>
    <row r="90" spans="1:46" s="227" customFormat="1" x14ac:dyDescent="0.25">
      <c r="A90" s="234"/>
      <c r="B90" s="234"/>
      <c r="C90" s="234"/>
      <c r="D90" s="234"/>
      <c r="E90" s="234"/>
      <c r="F90" s="234"/>
      <c r="G90" s="234"/>
      <c r="H90" s="234"/>
      <c r="I90" s="234"/>
      <c r="J90" s="234"/>
      <c r="K90" s="234"/>
      <c r="L90" s="234"/>
      <c r="M90" s="234"/>
      <c r="N90" s="234"/>
      <c r="O90" s="234"/>
      <c r="P90" s="234"/>
      <c r="Q90" s="234"/>
      <c r="R90" s="234"/>
      <c r="S90" s="234"/>
      <c r="T90" s="234"/>
      <c r="U90" s="234"/>
      <c r="V90" s="234"/>
      <c r="W90" s="234"/>
      <c r="X90" s="234"/>
      <c r="Y90" s="234"/>
      <c r="Z90" s="234"/>
      <c r="AA90" s="234"/>
      <c r="AB90" s="234"/>
      <c r="AC90" s="234"/>
      <c r="AD90" s="234"/>
      <c r="AE90" s="234"/>
      <c r="AF90" s="234"/>
      <c r="AG90" s="234"/>
      <c r="AH90" s="234"/>
      <c r="AI90" s="228"/>
      <c r="AJ90" s="228"/>
      <c r="AK90" s="228"/>
      <c r="AL90" s="228"/>
      <c r="AM90" s="228"/>
      <c r="AN90" s="234"/>
      <c r="AO90" s="234"/>
      <c r="AP90" s="234"/>
      <c r="AQ90" s="228"/>
      <c r="AR90" s="234"/>
      <c r="AS90" s="234"/>
      <c r="AT90" s="189"/>
    </row>
    <row r="91" spans="1:46" s="227" customFormat="1" x14ac:dyDescent="0.25">
      <c r="A91" s="234"/>
      <c r="B91" s="234"/>
      <c r="C91" s="234"/>
      <c r="D91" s="234"/>
      <c r="E91" s="234"/>
      <c r="F91" s="234"/>
      <c r="G91" s="234"/>
      <c r="H91" s="234"/>
      <c r="I91" s="234"/>
      <c r="J91" s="234"/>
      <c r="K91" s="234"/>
      <c r="L91" s="234"/>
      <c r="M91" s="234"/>
      <c r="N91" s="234"/>
      <c r="O91" s="234"/>
      <c r="P91" s="234"/>
      <c r="Q91" s="234"/>
      <c r="R91" s="234"/>
      <c r="S91" s="234"/>
      <c r="T91" s="234"/>
      <c r="U91" s="234"/>
      <c r="V91" s="234"/>
      <c r="W91" s="234"/>
      <c r="X91" s="234"/>
      <c r="Y91" s="234"/>
      <c r="Z91" s="234"/>
      <c r="AA91" s="234"/>
      <c r="AB91" s="234"/>
      <c r="AC91" s="234"/>
      <c r="AD91" s="234"/>
      <c r="AE91" s="234"/>
      <c r="AF91" s="234"/>
      <c r="AG91" s="234"/>
      <c r="AH91" s="234"/>
      <c r="AI91" s="228"/>
      <c r="AJ91" s="228"/>
      <c r="AK91" s="228"/>
      <c r="AL91" s="228"/>
      <c r="AM91" s="228"/>
      <c r="AN91" s="234"/>
      <c r="AO91" s="234"/>
      <c r="AP91" s="234"/>
      <c r="AQ91" s="228"/>
      <c r="AR91" s="234"/>
      <c r="AS91" s="234"/>
      <c r="AT91" s="189"/>
    </row>
    <row r="92" spans="1:46" s="227" customFormat="1" x14ac:dyDescent="0.25">
      <c r="A92" s="234"/>
      <c r="B92" s="234"/>
      <c r="C92" s="234"/>
      <c r="D92" s="234"/>
      <c r="E92" s="234"/>
      <c r="F92" s="234"/>
      <c r="G92" s="234"/>
      <c r="H92" s="234"/>
      <c r="I92" s="234"/>
      <c r="J92" s="234"/>
      <c r="K92" s="234"/>
      <c r="L92" s="234"/>
      <c r="M92" s="234"/>
      <c r="N92" s="234"/>
      <c r="O92" s="234"/>
      <c r="P92" s="234"/>
      <c r="Q92" s="234"/>
      <c r="R92" s="234"/>
      <c r="S92" s="234"/>
      <c r="T92" s="234"/>
      <c r="U92" s="234"/>
      <c r="V92" s="234"/>
      <c r="W92" s="234"/>
      <c r="X92" s="234"/>
      <c r="Y92" s="234"/>
      <c r="Z92" s="234"/>
      <c r="AA92" s="234"/>
      <c r="AB92" s="234"/>
      <c r="AC92" s="234"/>
      <c r="AD92" s="234"/>
      <c r="AE92" s="234"/>
      <c r="AF92" s="234"/>
      <c r="AG92" s="234"/>
      <c r="AH92" s="234"/>
      <c r="AI92" s="228"/>
      <c r="AJ92" s="228"/>
      <c r="AK92" s="228"/>
      <c r="AL92" s="228"/>
      <c r="AM92" s="228"/>
      <c r="AN92" s="234"/>
      <c r="AO92" s="234"/>
      <c r="AP92" s="234"/>
      <c r="AQ92" s="228"/>
      <c r="AR92" s="234"/>
      <c r="AS92" s="234"/>
      <c r="AT92" s="189"/>
    </row>
    <row r="93" spans="1:46" s="227" customFormat="1" x14ac:dyDescent="0.25">
      <c r="A93" s="234"/>
      <c r="B93" s="234"/>
      <c r="C93" s="234"/>
      <c r="D93" s="234"/>
      <c r="E93" s="234"/>
      <c r="F93" s="234"/>
      <c r="G93" s="234"/>
      <c r="H93" s="234"/>
      <c r="I93" s="234"/>
      <c r="J93" s="234"/>
      <c r="K93" s="234"/>
      <c r="L93" s="234"/>
      <c r="M93" s="234"/>
      <c r="N93" s="234"/>
      <c r="O93" s="234"/>
      <c r="P93" s="234"/>
      <c r="Q93" s="234"/>
      <c r="R93" s="234"/>
      <c r="S93" s="234"/>
      <c r="T93" s="234"/>
      <c r="U93" s="234"/>
      <c r="V93" s="234"/>
      <c r="W93" s="234"/>
      <c r="X93" s="234"/>
      <c r="Y93" s="234"/>
      <c r="Z93" s="234"/>
      <c r="AA93" s="234"/>
      <c r="AB93" s="234"/>
      <c r="AC93" s="234"/>
      <c r="AD93" s="234"/>
      <c r="AE93" s="234"/>
      <c r="AF93" s="234"/>
      <c r="AG93" s="234"/>
      <c r="AH93" s="234"/>
      <c r="AI93" s="228"/>
      <c r="AJ93" s="228"/>
      <c r="AK93" s="228"/>
      <c r="AL93" s="228"/>
      <c r="AM93" s="228"/>
      <c r="AN93" s="234"/>
      <c r="AO93" s="234"/>
      <c r="AP93" s="234"/>
      <c r="AQ93" s="228"/>
      <c r="AR93" s="234"/>
      <c r="AS93" s="234"/>
      <c r="AT93" s="189"/>
    </row>
    <row r="94" spans="1:46" s="227" customFormat="1" x14ac:dyDescent="0.25">
      <c r="A94" s="234"/>
      <c r="B94" s="234"/>
      <c r="C94" s="234"/>
      <c r="D94" s="234"/>
      <c r="E94" s="234"/>
      <c r="F94" s="234"/>
      <c r="G94" s="234"/>
      <c r="H94" s="234"/>
      <c r="I94" s="234"/>
      <c r="J94" s="234"/>
      <c r="K94" s="234"/>
      <c r="L94" s="234"/>
      <c r="M94" s="234"/>
      <c r="N94" s="234"/>
      <c r="O94" s="234"/>
      <c r="P94" s="234"/>
      <c r="Q94" s="234"/>
      <c r="R94" s="234"/>
      <c r="S94" s="234"/>
      <c r="T94" s="234"/>
      <c r="U94" s="234"/>
      <c r="V94" s="234"/>
      <c r="W94" s="234"/>
      <c r="X94" s="234"/>
      <c r="Y94" s="234"/>
      <c r="Z94" s="234"/>
      <c r="AA94" s="234"/>
      <c r="AB94" s="234"/>
      <c r="AC94" s="234"/>
      <c r="AD94" s="234"/>
      <c r="AE94" s="234"/>
      <c r="AF94" s="234"/>
      <c r="AG94" s="234"/>
      <c r="AH94" s="234"/>
      <c r="AI94" s="228"/>
      <c r="AJ94" s="228"/>
      <c r="AK94" s="228"/>
      <c r="AL94" s="228"/>
      <c r="AM94" s="228"/>
      <c r="AN94" s="234"/>
      <c r="AO94" s="234"/>
      <c r="AP94" s="234"/>
      <c r="AQ94" s="228"/>
      <c r="AR94" s="234"/>
      <c r="AS94" s="234"/>
      <c r="AT94" s="189"/>
    </row>
    <row r="95" spans="1:46" s="227" customFormat="1" x14ac:dyDescent="0.25">
      <c r="A95" s="234"/>
      <c r="B95" s="234"/>
      <c r="C95" s="234"/>
      <c r="D95" s="234"/>
      <c r="E95" s="234"/>
      <c r="F95" s="234"/>
      <c r="G95" s="234"/>
      <c r="H95" s="234"/>
      <c r="I95" s="234"/>
      <c r="J95" s="234"/>
      <c r="K95" s="234"/>
      <c r="L95" s="234"/>
      <c r="M95" s="234"/>
      <c r="N95" s="234"/>
      <c r="O95" s="234"/>
      <c r="P95" s="234"/>
      <c r="Q95" s="234"/>
      <c r="R95" s="234"/>
      <c r="S95" s="234"/>
      <c r="T95" s="234"/>
      <c r="U95" s="234"/>
      <c r="V95" s="234"/>
      <c r="W95" s="234"/>
      <c r="X95" s="234"/>
      <c r="Y95" s="234"/>
      <c r="Z95" s="234"/>
      <c r="AA95" s="234"/>
      <c r="AB95" s="234"/>
      <c r="AC95" s="234"/>
      <c r="AD95" s="234"/>
      <c r="AE95" s="234"/>
      <c r="AF95" s="234"/>
      <c r="AG95" s="234"/>
      <c r="AH95" s="234"/>
      <c r="AI95" s="228"/>
      <c r="AJ95" s="228"/>
      <c r="AK95" s="228"/>
      <c r="AL95" s="228"/>
      <c r="AM95" s="228"/>
      <c r="AN95" s="234"/>
      <c r="AO95" s="234"/>
      <c r="AP95" s="234"/>
      <c r="AQ95" s="228"/>
      <c r="AR95" s="234"/>
      <c r="AS95" s="234"/>
      <c r="AT95" s="189"/>
    </row>
    <row r="96" spans="1:46" s="227" customFormat="1" x14ac:dyDescent="0.25">
      <c r="A96" s="234"/>
      <c r="B96" s="234"/>
      <c r="C96" s="234"/>
      <c r="D96" s="234"/>
      <c r="E96" s="234"/>
      <c r="F96" s="234"/>
      <c r="G96" s="234"/>
      <c r="H96" s="234"/>
      <c r="I96" s="234"/>
      <c r="J96" s="234"/>
      <c r="K96" s="234"/>
      <c r="L96" s="234"/>
      <c r="M96" s="234"/>
      <c r="N96" s="234"/>
      <c r="O96" s="234"/>
      <c r="P96" s="234"/>
      <c r="Q96" s="234"/>
      <c r="R96" s="234"/>
      <c r="S96" s="234"/>
      <c r="T96" s="234"/>
      <c r="U96" s="234"/>
      <c r="V96" s="234"/>
      <c r="W96" s="234"/>
      <c r="X96" s="234"/>
      <c r="Y96" s="234"/>
      <c r="Z96" s="234"/>
      <c r="AA96" s="234"/>
      <c r="AB96" s="234"/>
      <c r="AC96" s="234"/>
      <c r="AD96" s="234"/>
      <c r="AE96" s="234"/>
      <c r="AF96" s="234"/>
      <c r="AG96" s="234"/>
      <c r="AH96" s="234"/>
      <c r="AI96" s="228"/>
      <c r="AJ96" s="228"/>
      <c r="AK96" s="228"/>
      <c r="AL96" s="228"/>
      <c r="AM96" s="228"/>
      <c r="AN96" s="234"/>
      <c r="AO96" s="234"/>
      <c r="AP96" s="234"/>
      <c r="AQ96" s="228"/>
      <c r="AR96" s="234"/>
      <c r="AS96" s="234"/>
      <c r="AT96" s="189"/>
    </row>
    <row r="97" spans="1:46" s="227" customFormat="1" x14ac:dyDescent="0.25">
      <c r="A97" s="234"/>
      <c r="B97" s="234"/>
      <c r="C97" s="234"/>
      <c r="D97" s="234"/>
      <c r="E97" s="234"/>
      <c r="F97" s="234"/>
      <c r="G97" s="234"/>
      <c r="H97" s="234"/>
      <c r="I97" s="234"/>
      <c r="J97" s="234"/>
      <c r="K97" s="234"/>
      <c r="L97" s="234"/>
      <c r="M97" s="234"/>
      <c r="N97" s="234"/>
      <c r="O97" s="234"/>
      <c r="P97" s="234"/>
      <c r="Q97" s="234"/>
      <c r="R97" s="234"/>
      <c r="S97" s="234"/>
      <c r="T97" s="234"/>
      <c r="U97" s="234"/>
      <c r="V97" s="234"/>
      <c r="W97" s="234"/>
      <c r="X97" s="234"/>
      <c r="Y97" s="234"/>
      <c r="Z97" s="234"/>
      <c r="AA97" s="234"/>
      <c r="AB97" s="234"/>
      <c r="AC97" s="234"/>
      <c r="AD97" s="234"/>
      <c r="AE97" s="234"/>
      <c r="AF97" s="234"/>
      <c r="AG97" s="234"/>
      <c r="AH97" s="234"/>
      <c r="AI97" s="228"/>
      <c r="AJ97" s="228"/>
      <c r="AK97" s="228"/>
      <c r="AL97" s="228"/>
      <c r="AM97" s="228"/>
      <c r="AN97" s="234"/>
      <c r="AO97" s="234"/>
      <c r="AP97" s="234"/>
      <c r="AQ97" s="228"/>
      <c r="AR97" s="234"/>
      <c r="AS97" s="234"/>
      <c r="AT97" s="189"/>
    </row>
    <row r="98" spans="1:46" s="227" customFormat="1" x14ac:dyDescent="0.2">
      <c r="A98" s="234"/>
      <c r="B98" s="234"/>
      <c r="C98" s="234"/>
      <c r="D98" s="234"/>
      <c r="E98" s="234"/>
      <c r="F98" s="234"/>
      <c r="G98" s="234"/>
      <c r="H98" s="234"/>
      <c r="I98" s="234"/>
      <c r="J98" s="234"/>
      <c r="K98" s="234"/>
      <c r="L98" s="234"/>
      <c r="M98" s="234"/>
      <c r="N98" s="234"/>
      <c r="O98" s="234"/>
      <c r="P98" s="234"/>
      <c r="Q98" s="234"/>
      <c r="R98" s="234"/>
      <c r="S98" s="234"/>
      <c r="T98" s="234"/>
      <c r="U98" s="234"/>
      <c r="V98" s="234"/>
      <c r="W98" s="234"/>
      <c r="X98" s="234"/>
      <c r="Y98" s="234"/>
      <c r="Z98" s="234"/>
      <c r="AA98" s="234"/>
      <c r="AB98" s="234"/>
      <c r="AC98" s="234"/>
      <c r="AD98" s="234"/>
      <c r="AE98" s="234"/>
      <c r="AF98" s="234"/>
      <c r="AG98" s="234"/>
      <c r="AH98" s="234"/>
      <c r="AI98" s="234"/>
      <c r="AJ98" s="234"/>
      <c r="AK98" s="234"/>
      <c r="AL98" s="234"/>
      <c r="AM98" s="234"/>
      <c r="AN98" s="234"/>
      <c r="AO98" s="234"/>
      <c r="AP98" s="234"/>
      <c r="AQ98" s="234"/>
      <c r="AR98" s="234"/>
      <c r="AS98" s="234"/>
    </row>
    <row r="99" spans="1:46" s="227" customFormat="1" x14ac:dyDescent="0.2">
      <c r="A99" s="234"/>
      <c r="B99" s="234"/>
      <c r="C99" s="234"/>
      <c r="D99" s="234"/>
      <c r="E99" s="234"/>
      <c r="F99" s="234"/>
      <c r="G99" s="234"/>
      <c r="H99" s="234"/>
      <c r="I99" s="234"/>
      <c r="J99" s="234"/>
      <c r="K99" s="234"/>
      <c r="L99" s="234"/>
      <c r="M99" s="234"/>
      <c r="N99" s="234"/>
      <c r="O99" s="234"/>
      <c r="P99" s="234"/>
      <c r="Q99" s="234"/>
      <c r="R99" s="234"/>
      <c r="S99" s="234"/>
      <c r="T99" s="234"/>
      <c r="U99" s="234"/>
      <c r="V99" s="234"/>
      <c r="W99" s="234"/>
      <c r="X99" s="234"/>
      <c r="Y99" s="234"/>
      <c r="Z99" s="234"/>
      <c r="AA99" s="234"/>
      <c r="AB99" s="234"/>
      <c r="AC99" s="234"/>
      <c r="AD99" s="234"/>
      <c r="AE99" s="234"/>
      <c r="AF99" s="234"/>
      <c r="AG99" s="234"/>
      <c r="AH99" s="234"/>
      <c r="AI99" s="234"/>
      <c r="AJ99" s="234"/>
      <c r="AK99" s="234"/>
      <c r="AL99" s="234"/>
      <c r="AM99" s="234"/>
      <c r="AN99" s="234"/>
      <c r="AO99" s="234"/>
      <c r="AP99" s="234"/>
      <c r="AQ99" s="234"/>
      <c r="AR99" s="234"/>
      <c r="AS99" s="234"/>
    </row>
  </sheetData>
  <sheetProtection algorithmName="SHA-512" hashValue="udOCm9Va6NngfCU2zBFFUe3dI8DrLFcu6qlXwczeYqkGfdHge5mRqeITBoysASn+r4R66x9Wc6kVOeIZ/FjBsQ==" saltValue="ZkEuLK2NU256GHmST8/OkQ==" spinCount="100000" sheet="1" selectLockedCells="1" selectUnlockedCells="1"/>
  <conditionalFormatting sqref="AI4:AI39">
    <cfRule type="expression" dxfId="1" priority="2">
      <formula>AI4&lt;&gt;""</formula>
    </cfRule>
  </conditionalFormatting>
  <conditionalFormatting sqref="AM4:AM39">
    <cfRule type="expression" dxfId="0" priority="1">
      <formula>AM4&lt;&gt;""</formula>
    </cfRule>
  </conditionalFormatting>
  <pageMargins left="0.75" right="0.75" top="1" bottom="1" header="0.5" footer="0.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66"/>
  <sheetViews>
    <sheetView showGridLines="0" workbookViewId="0">
      <pane ySplit="3" topLeftCell="A4" activePane="bottomLeft" state="frozen"/>
      <selection pane="bottomLeft" activeCell="F8" sqref="F8"/>
    </sheetView>
  </sheetViews>
  <sheetFormatPr defaultColWidth="8.7109375" defaultRowHeight="15" x14ac:dyDescent="0.25"/>
  <cols>
    <col min="1" max="1" width="1.5703125" style="76" customWidth="1"/>
    <col min="2" max="3" width="3.5703125" style="76" customWidth="1"/>
    <col min="4" max="4" width="5" style="76" customWidth="1"/>
    <col min="5" max="16384" width="8.7109375" style="76"/>
  </cols>
  <sheetData>
    <row r="1" spans="1:23" s="75" customFormat="1" ht="5.0999999999999996" customHeight="1" x14ac:dyDescent="0.25">
      <c r="A1" s="54"/>
      <c r="B1" s="54"/>
      <c r="C1" s="54"/>
      <c r="D1" s="54"/>
      <c r="E1" s="54"/>
      <c r="F1" s="54"/>
      <c r="G1" s="54"/>
    </row>
    <row r="2" spans="1:23" ht="36" x14ac:dyDescent="0.25">
      <c r="A2" s="20"/>
      <c r="B2" s="55" t="s">
        <v>149</v>
      </c>
      <c r="C2" s="6"/>
      <c r="D2" s="56"/>
      <c r="E2" s="6"/>
      <c r="F2" s="6"/>
      <c r="G2" s="6"/>
    </row>
    <row r="3" spans="1:23" ht="5.0999999999999996" customHeight="1" x14ac:dyDescent="0.25"/>
    <row r="4" spans="1:23" ht="15" customHeight="1" x14ac:dyDescent="0.25">
      <c r="B4" s="82">
        <v>1</v>
      </c>
      <c r="C4" s="81" t="s">
        <v>315</v>
      </c>
      <c r="D4" s="81"/>
      <c r="E4" s="81"/>
      <c r="F4" s="81"/>
      <c r="G4" s="81"/>
      <c r="H4" s="81"/>
      <c r="I4" s="81"/>
      <c r="J4" s="81"/>
      <c r="K4" s="58"/>
      <c r="L4" s="58"/>
      <c r="M4" s="58"/>
      <c r="N4" s="58"/>
      <c r="O4" s="58"/>
      <c r="P4" s="58"/>
      <c r="Q4" s="58"/>
      <c r="R4" s="58"/>
      <c r="S4" s="58"/>
      <c r="T4" s="58"/>
      <c r="U4" s="58"/>
      <c r="V4" s="58"/>
      <c r="W4" s="58"/>
    </row>
    <row r="5" spans="1:23" ht="15" customHeight="1" x14ac:dyDescent="0.25">
      <c r="C5" s="79">
        <v>1</v>
      </c>
      <c r="D5" s="76" t="s">
        <v>161</v>
      </c>
    </row>
    <row r="6" spans="1:23" ht="15" customHeight="1" x14ac:dyDescent="0.25">
      <c r="C6" s="79">
        <v>2</v>
      </c>
      <c r="D6" s="76" t="s">
        <v>162</v>
      </c>
    </row>
    <row r="7" spans="1:23" ht="15" customHeight="1" x14ac:dyDescent="0.25">
      <c r="C7" s="79">
        <v>3</v>
      </c>
      <c r="D7" s="76" t="s">
        <v>154</v>
      </c>
    </row>
    <row r="8" spans="1:23" ht="15" customHeight="1" x14ac:dyDescent="0.25">
      <c r="C8" s="79">
        <v>4</v>
      </c>
      <c r="D8" s="76" t="s">
        <v>153</v>
      </c>
    </row>
    <row r="9" spans="1:23" ht="15" customHeight="1" x14ac:dyDescent="0.25">
      <c r="C9" s="79">
        <v>5</v>
      </c>
      <c r="D9" s="76" t="s">
        <v>299</v>
      </c>
    </row>
    <row r="10" spans="1:23" ht="15" customHeight="1" x14ac:dyDescent="0.25">
      <c r="C10" s="77">
        <v>6</v>
      </c>
      <c r="D10" s="76" t="s">
        <v>301</v>
      </c>
    </row>
    <row r="11" spans="1:23" ht="15" customHeight="1" x14ac:dyDescent="0.25">
      <c r="C11" s="79"/>
      <c r="D11" s="76" t="s">
        <v>155</v>
      </c>
      <c r="E11" s="78" t="s">
        <v>156</v>
      </c>
    </row>
    <row r="12" spans="1:23" ht="15" customHeight="1" x14ac:dyDescent="0.25">
      <c r="D12" s="80" t="s">
        <v>4</v>
      </c>
      <c r="E12" s="93" t="s">
        <v>300</v>
      </c>
    </row>
    <row r="13" spans="1:23" ht="15" customHeight="1" x14ac:dyDescent="0.25"/>
    <row r="14" spans="1:23" ht="15" customHeight="1" x14ac:dyDescent="0.25"/>
    <row r="15" spans="1:23" ht="15" customHeight="1" x14ac:dyDescent="0.25">
      <c r="B15" s="82">
        <v>2</v>
      </c>
      <c r="C15" s="81" t="s">
        <v>316</v>
      </c>
      <c r="D15" s="81"/>
      <c r="E15" s="58"/>
      <c r="F15" s="58"/>
      <c r="G15" s="58"/>
      <c r="H15" s="58"/>
      <c r="I15" s="58"/>
      <c r="J15" s="58"/>
      <c r="K15" s="58"/>
      <c r="L15" s="58"/>
      <c r="M15" s="58"/>
      <c r="N15" s="58"/>
      <c r="O15" s="58"/>
      <c r="P15" s="58"/>
      <c r="Q15" s="58"/>
      <c r="R15" s="58"/>
      <c r="S15" s="58"/>
      <c r="T15" s="58"/>
      <c r="U15" s="58"/>
      <c r="V15" s="58"/>
      <c r="W15" s="58"/>
    </row>
    <row r="16" spans="1:23" ht="15" customHeight="1" x14ac:dyDescent="0.25">
      <c r="C16" s="77">
        <v>1</v>
      </c>
      <c r="D16" s="76" t="s">
        <v>157</v>
      </c>
    </row>
    <row r="17" spans="2:23" ht="15" customHeight="1" x14ac:dyDescent="0.25">
      <c r="C17" s="77">
        <v>2</v>
      </c>
      <c r="D17" s="76" t="s">
        <v>158</v>
      </c>
    </row>
    <row r="18" spans="2:23" ht="15" customHeight="1" x14ac:dyDescent="0.25">
      <c r="C18" s="77">
        <v>3</v>
      </c>
      <c r="D18" s="76" t="s">
        <v>159</v>
      </c>
    </row>
    <row r="19" spans="2:23" ht="15" customHeight="1" x14ac:dyDescent="0.25">
      <c r="C19" s="77">
        <v>4</v>
      </c>
      <c r="D19" s="76" t="s">
        <v>160</v>
      </c>
    </row>
    <row r="20" spans="2:23" ht="15" customHeight="1" x14ac:dyDescent="0.25">
      <c r="C20" s="77"/>
      <c r="D20" s="250" t="s">
        <v>171</v>
      </c>
      <c r="E20" s="250"/>
      <c r="F20" s="250"/>
      <c r="G20" s="250"/>
      <c r="H20" s="250"/>
      <c r="I20" s="250"/>
      <c r="J20" s="250"/>
      <c r="K20" s="250"/>
    </row>
    <row r="21" spans="2:23" ht="15" customHeight="1" x14ac:dyDescent="0.25">
      <c r="C21" s="77"/>
      <c r="D21" s="250"/>
      <c r="E21" s="250"/>
      <c r="F21" s="250"/>
      <c r="G21" s="250"/>
      <c r="H21" s="250"/>
      <c r="I21" s="250"/>
      <c r="J21" s="250"/>
      <c r="K21" s="250"/>
    </row>
    <row r="22" spans="2:23" ht="15" customHeight="1" x14ac:dyDescent="0.25">
      <c r="C22" s="77"/>
    </row>
    <row r="23" spans="2:23" ht="15" customHeight="1" x14ac:dyDescent="0.25">
      <c r="C23" s="77"/>
    </row>
    <row r="24" spans="2:23" ht="15" customHeight="1" x14ac:dyDescent="0.25">
      <c r="C24" s="77"/>
    </row>
    <row r="25" spans="2:23" ht="15" customHeight="1" x14ac:dyDescent="0.25">
      <c r="B25" s="82">
        <v>3</v>
      </c>
      <c r="C25" s="81" t="s">
        <v>163</v>
      </c>
      <c r="D25" s="81"/>
      <c r="E25" s="58"/>
      <c r="F25" s="58"/>
      <c r="G25" s="58"/>
      <c r="H25" s="58"/>
      <c r="I25" s="58"/>
      <c r="J25" s="58"/>
      <c r="K25" s="58"/>
      <c r="L25" s="58"/>
      <c r="M25" s="58"/>
      <c r="N25" s="58"/>
      <c r="O25" s="58"/>
      <c r="P25" s="58"/>
      <c r="Q25" s="58"/>
      <c r="R25" s="58"/>
      <c r="S25" s="58"/>
      <c r="T25" s="58"/>
      <c r="U25" s="58"/>
      <c r="V25" s="58"/>
      <c r="W25" s="58"/>
    </row>
    <row r="26" spans="2:23" ht="15" customHeight="1" x14ac:dyDescent="0.25">
      <c r="C26" s="77">
        <v>1</v>
      </c>
      <c r="D26" s="76" t="s">
        <v>164</v>
      </c>
    </row>
    <row r="27" spans="2:23" ht="15" customHeight="1" x14ac:dyDescent="0.25">
      <c r="C27" s="77"/>
      <c r="D27" s="93" t="s">
        <v>165</v>
      </c>
    </row>
    <row r="28" spans="2:23" ht="15" customHeight="1" x14ac:dyDescent="0.25">
      <c r="C28" s="77"/>
    </row>
    <row r="29" spans="2:23" ht="15" customHeight="1" x14ac:dyDescent="0.25">
      <c r="C29" s="253" t="s">
        <v>317</v>
      </c>
      <c r="D29" s="253"/>
      <c r="E29" s="253"/>
      <c r="F29" s="253"/>
      <c r="G29" s="253"/>
      <c r="H29" s="253"/>
      <c r="I29" s="253"/>
      <c r="J29" s="253"/>
      <c r="K29" s="253"/>
    </row>
    <row r="30" spans="2:23" ht="15" customHeight="1" x14ac:dyDescent="0.25">
      <c r="C30" s="253"/>
      <c r="D30" s="253"/>
      <c r="E30" s="253"/>
      <c r="F30" s="253"/>
      <c r="G30" s="253"/>
      <c r="H30" s="253"/>
      <c r="I30" s="253"/>
      <c r="J30" s="253"/>
      <c r="K30" s="253"/>
    </row>
    <row r="31" spans="2:23" ht="15" customHeight="1" x14ac:dyDescent="0.25">
      <c r="C31" s="253"/>
      <c r="D31" s="253"/>
      <c r="E31" s="253"/>
      <c r="F31" s="253"/>
      <c r="G31" s="253"/>
      <c r="H31" s="253"/>
      <c r="I31" s="253"/>
      <c r="J31" s="253"/>
      <c r="K31" s="253"/>
    </row>
    <row r="32" spans="2:23" ht="15" customHeight="1" x14ac:dyDescent="0.25">
      <c r="C32" s="253"/>
      <c r="D32" s="253"/>
      <c r="E32" s="253"/>
      <c r="F32" s="253"/>
      <c r="G32" s="253"/>
      <c r="H32" s="253"/>
      <c r="I32" s="253"/>
      <c r="J32" s="253"/>
      <c r="K32" s="253"/>
    </row>
    <row r="33" spans="2:23" ht="15" customHeight="1" x14ac:dyDescent="0.25">
      <c r="C33" s="253"/>
      <c r="D33" s="253"/>
      <c r="E33" s="253"/>
      <c r="F33" s="253"/>
      <c r="G33" s="253"/>
      <c r="H33" s="253"/>
      <c r="I33" s="253"/>
      <c r="J33" s="253"/>
      <c r="K33" s="253"/>
    </row>
    <row r="34" spans="2:23" ht="15" customHeight="1" x14ac:dyDescent="0.25">
      <c r="C34" s="253"/>
      <c r="D34" s="253"/>
      <c r="E34" s="253"/>
      <c r="F34" s="253"/>
      <c r="G34" s="253"/>
      <c r="H34" s="253"/>
      <c r="I34" s="253"/>
      <c r="J34" s="253"/>
      <c r="K34" s="253"/>
    </row>
    <row r="35" spans="2:23" ht="15" customHeight="1" x14ac:dyDescent="0.25">
      <c r="C35" s="77"/>
    </row>
    <row r="36" spans="2:23" ht="15" customHeight="1" x14ac:dyDescent="0.25">
      <c r="B36" s="82">
        <v>3</v>
      </c>
      <c r="C36" s="81" t="s">
        <v>166</v>
      </c>
      <c r="D36" s="81"/>
      <c r="E36" s="58"/>
      <c r="F36" s="58"/>
      <c r="G36" s="58"/>
      <c r="H36" s="58"/>
      <c r="I36" s="58"/>
      <c r="J36" s="58"/>
      <c r="K36" s="58"/>
      <c r="L36" s="58"/>
      <c r="M36" s="58"/>
      <c r="N36" s="58"/>
      <c r="O36" s="58"/>
      <c r="P36" s="58"/>
      <c r="Q36" s="58"/>
      <c r="R36" s="58"/>
      <c r="S36" s="58"/>
      <c r="T36" s="58"/>
      <c r="U36" s="58"/>
      <c r="V36" s="58"/>
      <c r="W36" s="58"/>
    </row>
    <row r="37" spans="2:23" ht="15" customHeight="1" x14ac:dyDescent="0.25">
      <c r="C37" s="251" t="s">
        <v>302</v>
      </c>
      <c r="D37" s="251"/>
      <c r="E37" s="251"/>
      <c r="F37" s="251"/>
      <c r="G37" s="251"/>
      <c r="H37" s="251"/>
      <c r="I37" s="251"/>
      <c r="J37" s="251"/>
      <c r="K37" s="251"/>
    </row>
    <row r="38" spans="2:23" ht="15" customHeight="1" x14ac:dyDescent="0.25">
      <c r="C38" s="251"/>
      <c r="D38" s="251"/>
      <c r="E38" s="251"/>
      <c r="F38" s="251"/>
      <c r="G38" s="251"/>
      <c r="H38" s="251"/>
      <c r="I38" s="251"/>
      <c r="J38" s="251"/>
      <c r="K38" s="251"/>
    </row>
    <row r="39" spans="2:23" ht="15" customHeight="1" x14ac:dyDescent="0.25">
      <c r="C39" s="77">
        <v>1</v>
      </c>
      <c r="D39" s="76" t="s">
        <v>169</v>
      </c>
    </row>
    <row r="40" spans="2:23" ht="15" customHeight="1" x14ac:dyDescent="0.25">
      <c r="D40" s="76" t="s">
        <v>168</v>
      </c>
    </row>
    <row r="41" spans="2:23" ht="15" customHeight="1" x14ac:dyDescent="0.25">
      <c r="D41" s="93" t="s">
        <v>170</v>
      </c>
    </row>
    <row r="42" spans="2:23" ht="15" customHeight="1" x14ac:dyDescent="0.25">
      <c r="C42" s="252" t="s">
        <v>303</v>
      </c>
      <c r="D42" s="252"/>
      <c r="E42" s="252"/>
      <c r="F42" s="252"/>
      <c r="G42" s="252"/>
      <c r="H42" s="252"/>
      <c r="I42" s="252"/>
      <c r="J42" s="252"/>
      <c r="K42" s="252"/>
    </row>
    <row r="43" spans="2:23" ht="15" customHeight="1" x14ac:dyDescent="0.25">
      <c r="C43" s="252"/>
      <c r="D43" s="252"/>
      <c r="E43" s="252"/>
      <c r="F43" s="252"/>
      <c r="G43" s="252"/>
      <c r="H43" s="252"/>
      <c r="I43" s="252"/>
      <c r="J43" s="252"/>
      <c r="K43" s="252"/>
    </row>
    <row r="44" spans="2:23" ht="15" customHeight="1" x14ac:dyDescent="0.25">
      <c r="C44" s="252"/>
      <c r="D44" s="252"/>
      <c r="E44" s="252"/>
      <c r="F44" s="252"/>
      <c r="G44" s="252"/>
      <c r="H44" s="252"/>
      <c r="I44" s="252"/>
      <c r="J44" s="252"/>
      <c r="K44" s="252"/>
    </row>
    <row r="45" spans="2:23" ht="15" customHeight="1" x14ac:dyDescent="0.25">
      <c r="C45" s="252"/>
      <c r="D45" s="252"/>
      <c r="E45" s="252"/>
      <c r="F45" s="252"/>
      <c r="G45" s="252"/>
      <c r="H45" s="252"/>
      <c r="I45" s="252"/>
      <c r="J45" s="252"/>
      <c r="K45" s="252"/>
    </row>
    <row r="46" spans="2:23" ht="15" customHeight="1" x14ac:dyDescent="0.25">
      <c r="C46" s="77">
        <v>2</v>
      </c>
      <c r="D46" s="76" t="s">
        <v>179</v>
      </c>
    </row>
    <row r="47" spans="2:23" ht="15" customHeight="1" x14ac:dyDescent="0.25"/>
    <row r="48" spans="2:23" ht="15" customHeight="1" x14ac:dyDescent="0.25"/>
    <row r="49" spans="2:23" ht="15" customHeight="1" x14ac:dyDescent="0.25">
      <c r="B49" s="82">
        <v>3</v>
      </c>
      <c r="C49" s="81" t="s">
        <v>172</v>
      </c>
      <c r="D49" s="81"/>
      <c r="E49" s="58"/>
      <c r="F49" s="58"/>
      <c r="G49" s="58"/>
      <c r="H49" s="58"/>
      <c r="I49" s="58"/>
      <c r="J49" s="58"/>
      <c r="K49" s="58"/>
      <c r="L49" s="58"/>
      <c r="M49" s="58"/>
      <c r="N49" s="58"/>
      <c r="O49" s="58"/>
      <c r="P49" s="58"/>
      <c r="Q49" s="58"/>
      <c r="R49" s="58"/>
      <c r="S49" s="58"/>
      <c r="T49" s="58"/>
      <c r="U49" s="58"/>
      <c r="V49" s="58"/>
      <c r="W49" s="58"/>
    </row>
    <row r="50" spans="2:23" ht="15" customHeight="1" x14ac:dyDescent="0.25">
      <c r="C50" s="77">
        <v>1</v>
      </c>
      <c r="D50" s="76" t="s">
        <v>174</v>
      </c>
    </row>
    <row r="51" spans="2:23" ht="15" customHeight="1" x14ac:dyDescent="0.25">
      <c r="C51" s="77"/>
      <c r="D51" s="250" t="s">
        <v>173</v>
      </c>
      <c r="E51" s="250"/>
      <c r="F51" s="250"/>
      <c r="G51" s="250"/>
      <c r="H51" s="250"/>
      <c r="I51" s="250"/>
      <c r="J51" s="250"/>
      <c r="K51" s="250"/>
    </row>
    <row r="52" spans="2:23" ht="15" customHeight="1" x14ac:dyDescent="0.25">
      <c r="C52" s="77"/>
      <c r="D52" s="250"/>
      <c r="E52" s="250"/>
      <c r="F52" s="250"/>
      <c r="G52" s="250"/>
      <c r="H52" s="250"/>
      <c r="I52" s="250"/>
      <c r="J52" s="250"/>
      <c r="K52" s="250"/>
    </row>
    <row r="53" spans="2:23" ht="15" customHeight="1" x14ac:dyDescent="0.25">
      <c r="C53" s="77"/>
      <c r="D53" s="95" t="s">
        <v>175</v>
      </c>
      <c r="E53" s="95"/>
      <c r="F53" s="76" t="s">
        <v>304</v>
      </c>
    </row>
    <row r="54" spans="2:23" ht="15" customHeight="1" x14ac:dyDescent="0.25">
      <c r="C54" s="77"/>
      <c r="D54" s="94" t="s">
        <v>175</v>
      </c>
      <c r="E54" s="94"/>
      <c r="F54" s="76" t="s">
        <v>176</v>
      </c>
    </row>
    <row r="55" spans="2:23" ht="15" customHeight="1" x14ac:dyDescent="0.25">
      <c r="C55" s="77"/>
      <c r="D55" s="96" t="s">
        <v>175</v>
      </c>
      <c r="E55" s="96"/>
      <c r="F55" s="76" t="s">
        <v>177</v>
      </c>
    </row>
    <row r="56" spans="2:23" ht="15" customHeight="1" x14ac:dyDescent="0.25">
      <c r="C56" s="77"/>
      <c r="D56" s="187" t="s">
        <v>175</v>
      </c>
      <c r="E56" s="187"/>
      <c r="F56" s="76" t="s">
        <v>178</v>
      </c>
    </row>
    <row r="57" spans="2:23" ht="15" customHeight="1" x14ac:dyDescent="0.25">
      <c r="C57" s="77"/>
    </row>
    <row r="58" spans="2:23" ht="15" customHeight="1" x14ac:dyDescent="0.25">
      <c r="C58" s="77"/>
    </row>
    <row r="59" spans="2:23" ht="15" customHeight="1" x14ac:dyDescent="0.25">
      <c r="C59" s="77"/>
    </row>
    <row r="60" spans="2:23" ht="15" customHeight="1" x14ac:dyDescent="0.25">
      <c r="C60" s="77"/>
    </row>
    <row r="61" spans="2:23" ht="15" customHeight="1" x14ac:dyDescent="0.25">
      <c r="C61" s="77"/>
    </row>
    <row r="62" spans="2:23" ht="15" customHeight="1" x14ac:dyDescent="0.25">
      <c r="C62" s="77"/>
    </row>
    <row r="63" spans="2:23" ht="15" customHeight="1" x14ac:dyDescent="0.25">
      <c r="C63" s="77"/>
    </row>
    <row r="64" spans="2:23"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sheetData>
  <sheetProtection algorithmName="SHA-512" hashValue="PIefnCbyAeb4KC/y5yK7J7imTXCW+sHqkgJiO6uThTfqSC9pBcbBdF6nYcFMxIljmtRT6KcugHMcOlA8PPYE4Q==" saltValue="5X/gOBdjmAaqw0t2Ukwadg==" spinCount="100000" sheet="1" objects="1" scenarios="1"/>
  <mergeCells count="5">
    <mergeCell ref="D20:K21"/>
    <mergeCell ref="C37:K38"/>
    <mergeCell ref="D51:K52"/>
    <mergeCell ref="C42:K45"/>
    <mergeCell ref="C29:K34"/>
  </mergeCells>
  <hyperlinks>
    <hyperlink ref="E11" r:id="rId1" location="/yr/2021" xr:uid="{00000000-0004-0000-0300-000000000000}"/>
  </hyperlinks>
  <pageMargins left="0.7" right="0.7" top="0.75" bottom="0.75" header="0.3" footer="0.3"/>
  <pageSetup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2"/>
  <sheetViews>
    <sheetView showGridLines="0" workbookViewId="0">
      <pane ySplit="3" topLeftCell="A4" activePane="bottomLeft" state="frozen"/>
      <selection pane="bottomLeft" activeCell="R16" sqref="R16"/>
    </sheetView>
  </sheetViews>
  <sheetFormatPr defaultRowHeight="12.75" x14ac:dyDescent="0.2"/>
  <cols>
    <col min="1" max="1" width="1.5703125" customWidth="1"/>
  </cols>
  <sheetData>
    <row r="1" spans="1:7" s="64" customFormat="1" ht="5.0999999999999996" customHeight="1" x14ac:dyDescent="0.2">
      <c r="A1" s="54"/>
      <c r="B1" s="54"/>
      <c r="C1" s="54"/>
      <c r="D1" s="54"/>
      <c r="E1" s="54"/>
      <c r="F1" s="54"/>
      <c r="G1" s="54"/>
    </row>
    <row r="2" spans="1:7" ht="36" x14ac:dyDescent="0.25">
      <c r="A2" s="20"/>
      <c r="B2" s="55" t="s">
        <v>148</v>
      </c>
      <c r="C2" s="6"/>
      <c r="D2" s="56"/>
      <c r="E2" s="6"/>
      <c r="F2" s="6"/>
      <c r="G2" s="6"/>
    </row>
    <row r="3" spans="1:7" ht="5.0999999999999996" customHeight="1" x14ac:dyDescent="0.2"/>
    <row r="22" spans="7:7" x14ac:dyDescent="0.2">
      <c r="G22" s="190" t="s">
        <v>309</v>
      </c>
    </row>
  </sheetData>
  <sheetProtection algorithmName="SHA-512" hashValue="l9MlG5BgS5lXfRi8r/hgmFAH6LRdnPjRotgWakz30ME0omA+uFSeQ7rMorrQIDofidRu3ujF4xJxuIdP9P7qtw==" saltValue="dpO2eFde/uJtuNVfEPvj7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3"/>
  <sheetViews>
    <sheetView showGridLines="0" workbookViewId="0">
      <pane ySplit="3" topLeftCell="A4" activePane="bottomLeft" state="frozen"/>
      <selection pane="bottomLeft"/>
    </sheetView>
  </sheetViews>
  <sheetFormatPr defaultRowHeight="12.75" x14ac:dyDescent="0.2"/>
  <cols>
    <col min="1" max="1" width="1.5703125" customWidth="1"/>
    <col min="2" max="2" width="4.5703125" customWidth="1"/>
    <col min="3" max="3" width="13.7109375" customWidth="1"/>
    <col min="4" max="4" width="2" customWidth="1"/>
    <col min="6" max="6" width="25.140625" customWidth="1"/>
    <col min="7" max="7" width="21.28515625" customWidth="1"/>
    <col min="8" max="8" width="2.42578125" customWidth="1"/>
    <col min="9" max="9" width="1.5703125" customWidth="1"/>
    <col min="10" max="12" width="17.7109375" customWidth="1"/>
    <col min="13" max="13" width="2.5703125" customWidth="1"/>
  </cols>
  <sheetData>
    <row r="1" spans="1:12" s="64" customFormat="1" ht="5.0999999999999996" customHeight="1" x14ac:dyDescent="0.2">
      <c r="A1" s="54"/>
      <c r="B1" s="54"/>
      <c r="C1" s="54"/>
      <c r="D1" s="54"/>
      <c r="E1" s="54"/>
      <c r="F1" s="54"/>
      <c r="G1" s="54"/>
    </row>
    <row r="2" spans="1:12" ht="36" x14ac:dyDescent="0.25">
      <c r="A2" s="20"/>
      <c r="B2" s="55" t="s">
        <v>136</v>
      </c>
      <c r="C2" s="6"/>
      <c r="D2" s="56"/>
      <c r="E2" s="6"/>
      <c r="F2" s="6"/>
      <c r="G2" s="6"/>
    </row>
    <row r="3" spans="1:12" ht="5.0999999999999996" customHeight="1" thickBot="1" x14ac:dyDescent="0.25">
      <c r="A3" s="20"/>
      <c r="B3" s="20"/>
      <c r="C3" s="20"/>
      <c r="D3" s="53"/>
      <c r="E3" s="20"/>
      <c r="F3" s="20"/>
      <c r="G3" s="20"/>
    </row>
    <row r="4" spans="1:12" ht="15" customHeight="1" thickTop="1" x14ac:dyDescent="0.25">
      <c r="A4" s="57"/>
      <c r="B4" s="58"/>
      <c r="C4" s="58"/>
      <c r="D4" s="58"/>
      <c r="E4" s="58"/>
      <c r="F4" s="58"/>
      <c r="G4" s="65"/>
      <c r="H4" s="64"/>
      <c r="J4" s="66"/>
      <c r="K4" s="67"/>
      <c r="L4" s="68"/>
    </row>
    <row r="5" spans="1:12" ht="15" customHeight="1" x14ac:dyDescent="0.25">
      <c r="A5" s="57"/>
      <c r="B5" s="58"/>
      <c r="C5" s="58"/>
      <c r="D5" s="58"/>
      <c r="E5" s="59"/>
      <c r="F5" s="59"/>
      <c r="G5" s="65"/>
      <c r="H5" s="64"/>
      <c r="J5" s="69"/>
      <c r="K5" s="57"/>
      <c r="L5" s="70"/>
    </row>
    <row r="6" spans="1:12" ht="15" customHeight="1" x14ac:dyDescent="0.25">
      <c r="A6" s="57"/>
      <c r="B6" s="58"/>
      <c r="C6" s="58"/>
      <c r="D6" s="58"/>
      <c r="E6" s="59"/>
      <c r="F6" s="59"/>
      <c r="G6" s="65"/>
      <c r="H6" s="64"/>
      <c r="J6" s="69"/>
      <c r="K6" s="57"/>
      <c r="L6" s="70"/>
    </row>
    <row r="7" spans="1:12" ht="15" customHeight="1" x14ac:dyDescent="0.25">
      <c r="A7" s="57"/>
      <c r="B7" s="58"/>
      <c r="C7" s="58" t="s">
        <v>137</v>
      </c>
      <c r="D7" s="58" t="s">
        <v>138</v>
      </c>
      <c r="E7" s="58" t="s">
        <v>151</v>
      </c>
      <c r="F7" s="58"/>
      <c r="G7" s="65"/>
      <c r="H7" s="64"/>
      <c r="J7" s="69"/>
      <c r="K7" s="57"/>
      <c r="L7" s="70"/>
    </row>
    <row r="8" spans="1:12" ht="15" customHeight="1" x14ac:dyDescent="0.25">
      <c r="A8" s="57"/>
      <c r="B8" s="58"/>
      <c r="C8" s="58" t="s">
        <v>139</v>
      </c>
      <c r="D8" s="58" t="s">
        <v>138</v>
      </c>
      <c r="E8" s="60">
        <v>2.21</v>
      </c>
      <c r="F8" s="58"/>
      <c r="G8" s="65"/>
      <c r="H8" s="64"/>
      <c r="J8" s="69"/>
      <c r="K8" s="57"/>
      <c r="L8" s="70"/>
    </row>
    <row r="9" spans="1:12" ht="15" customHeight="1" x14ac:dyDescent="0.25">
      <c r="A9" s="57"/>
      <c r="B9" s="58"/>
      <c r="C9" s="58" t="s">
        <v>140</v>
      </c>
      <c r="D9" s="58" t="s">
        <v>138</v>
      </c>
      <c r="E9" s="58" t="s">
        <v>141</v>
      </c>
      <c r="F9" s="58"/>
      <c r="G9" s="65"/>
      <c r="H9" s="64"/>
      <c r="J9" s="69"/>
      <c r="K9" s="57"/>
      <c r="L9" s="70"/>
    </row>
    <row r="10" spans="1:12" ht="15" customHeight="1" x14ac:dyDescent="0.25">
      <c r="A10" s="57"/>
      <c r="B10" s="58"/>
      <c r="C10" s="58" t="s">
        <v>142</v>
      </c>
      <c r="D10" s="58" t="s">
        <v>138</v>
      </c>
      <c r="E10" s="61" t="s">
        <v>143</v>
      </c>
      <c r="F10" s="62"/>
      <c r="G10" s="65"/>
      <c r="H10" s="64"/>
      <c r="J10" s="69"/>
      <c r="K10" s="57"/>
      <c r="L10" s="70"/>
    </row>
    <row r="11" spans="1:12" ht="15" customHeight="1" x14ac:dyDescent="0.25">
      <c r="A11" s="57"/>
      <c r="B11" s="58"/>
      <c r="C11" s="58" t="s">
        <v>144</v>
      </c>
      <c r="D11" s="58" t="s">
        <v>138</v>
      </c>
      <c r="E11" s="61" t="s">
        <v>145</v>
      </c>
      <c r="F11" s="62"/>
      <c r="G11" s="65"/>
      <c r="H11" s="64"/>
      <c r="J11" s="256" t="s">
        <v>150</v>
      </c>
      <c r="K11" s="257"/>
      <c r="L11" s="258"/>
    </row>
    <row r="12" spans="1:12" ht="15" customHeight="1" x14ac:dyDescent="0.25">
      <c r="A12" s="57"/>
      <c r="B12" s="58"/>
      <c r="C12" s="58" t="s">
        <v>146</v>
      </c>
      <c r="D12" s="58" t="s">
        <v>138</v>
      </c>
      <c r="E12" s="63" t="s">
        <v>310</v>
      </c>
      <c r="F12" s="62"/>
      <c r="G12" s="65"/>
      <c r="H12" s="64"/>
      <c r="J12" s="71"/>
      <c r="K12" s="259" t="s">
        <v>307</v>
      </c>
      <c r="L12" s="72"/>
    </row>
    <row r="13" spans="1:12" ht="15" customHeight="1" thickBot="1" x14ac:dyDescent="0.3">
      <c r="A13" s="57"/>
      <c r="B13" s="58"/>
      <c r="C13" s="58"/>
      <c r="D13" s="58"/>
      <c r="E13" s="58"/>
      <c r="F13" s="62"/>
      <c r="G13" s="65"/>
      <c r="H13" s="64"/>
      <c r="J13" s="73"/>
      <c r="K13" s="260"/>
      <c r="L13" s="74"/>
    </row>
    <row r="14" spans="1:12" ht="15" customHeight="1" thickTop="1" x14ac:dyDescent="0.2">
      <c r="A14" s="57"/>
      <c r="B14" s="57"/>
      <c r="C14" s="57"/>
      <c r="D14" s="57"/>
      <c r="E14" s="57"/>
      <c r="F14" s="57"/>
      <c r="G14" s="57"/>
    </row>
    <row r="15" spans="1:12" ht="15" customHeight="1" x14ac:dyDescent="0.25">
      <c r="A15" s="57"/>
      <c r="B15" s="254" t="s">
        <v>147</v>
      </c>
      <c r="C15" s="254"/>
      <c r="D15" s="254"/>
      <c r="E15" s="254"/>
      <c r="F15" s="254"/>
      <c r="G15" s="254"/>
      <c r="J15" s="238" t="s">
        <v>318</v>
      </c>
      <c r="K15" s="237"/>
      <c r="L15" s="237"/>
    </row>
    <row r="16" spans="1:12" ht="15" customHeight="1" x14ac:dyDescent="0.25">
      <c r="A16" s="57"/>
      <c r="B16" s="254"/>
      <c r="C16" s="254"/>
      <c r="D16" s="254"/>
      <c r="E16" s="254"/>
      <c r="F16" s="254"/>
      <c r="G16" s="254"/>
      <c r="J16" s="76" t="s">
        <v>319</v>
      </c>
      <c r="K16" s="76"/>
      <c r="L16" s="76"/>
    </row>
    <row r="17" spans="1:12" ht="15" customHeight="1" x14ac:dyDescent="0.25">
      <c r="A17" s="57"/>
      <c r="B17" s="5"/>
      <c r="C17" s="57"/>
      <c r="D17" s="57"/>
      <c r="E17" s="57"/>
      <c r="F17" s="57"/>
      <c r="G17" s="57"/>
      <c r="J17" s="76" t="s">
        <v>320</v>
      </c>
      <c r="K17" s="76"/>
      <c r="L17" s="76"/>
    </row>
    <row r="18" spans="1:12" ht="15" customHeight="1" x14ac:dyDescent="0.25">
      <c r="A18" s="10"/>
      <c r="B18" s="255" t="s">
        <v>152</v>
      </c>
      <c r="C18" s="255"/>
      <c r="D18" s="255"/>
      <c r="E18" s="255"/>
      <c r="F18" s="255"/>
      <c r="G18" s="10"/>
      <c r="J18" s="76" t="s">
        <v>321</v>
      </c>
      <c r="K18" s="76"/>
      <c r="L18" s="76"/>
    </row>
    <row r="19" spans="1:12" ht="15" customHeight="1" x14ac:dyDescent="0.25">
      <c r="A19" s="5"/>
      <c r="B19" s="5"/>
      <c r="C19" s="5"/>
      <c r="D19" s="5"/>
      <c r="E19" s="5"/>
      <c r="F19" s="5"/>
      <c r="G19" s="5"/>
    </row>
    <row r="20" spans="1:12" ht="15" customHeight="1" x14ac:dyDescent="0.2"/>
    <row r="21" spans="1:12" ht="15" customHeight="1" x14ac:dyDescent="0.2"/>
    <row r="22" spans="1:12" ht="15" customHeight="1" x14ac:dyDescent="0.2"/>
    <row r="23" spans="1:12" ht="15" customHeight="1" x14ac:dyDescent="0.2"/>
  </sheetData>
  <sheetProtection algorithmName="SHA-512" hashValue="6IjWiLrKw1meyCc5fC/x36KnUkF7GQHL6ixvHAHG4w8KyjoxWvZ6DNr1h7xJ3Rff6cFc2E+IRu0Oki+wJmDX5Q==" saltValue="zwjlsU79LvcuYMg25lm+Tw==" spinCount="100000" sheet="1" objects="1" scenarios="1"/>
  <mergeCells count="4">
    <mergeCell ref="B15:G16"/>
    <mergeCell ref="B18:F18"/>
    <mergeCell ref="J11:L11"/>
    <mergeCell ref="K12:K13"/>
  </mergeCells>
  <hyperlinks>
    <hyperlink ref="B18:F18" r:id="rId1" display="Go to journalSHEET.com for other sport spreadsheets" xr:uid="{00000000-0004-0000-05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Teams</vt:lpstr>
      <vt:lpstr>Group Stages</vt:lpstr>
      <vt:lpstr>Knock Out Rounds</vt:lpstr>
      <vt:lpstr>Dummy Table</vt:lpstr>
      <vt:lpstr>How to Use</vt:lpstr>
      <vt:lpstr>License</vt:lpstr>
      <vt:lpstr>About</vt:lpstr>
      <vt:lpstr>licen</vt:lpstr>
      <vt:lpstr>'Group Stages'!Print_Area</vt:lpstr>
      <vt:lpstr>'Knock Out Rounds'!Print_Area</vt:lpstr>
      <vt:lpstr>Teams!Print_Area</vt:lpstr>
      <vt:lpstr>'Group Stages'!Print_Titles</vt:lpstr>
      <vt:lpstr>'Knock Out Rounds'!Print_Titles</vt:lpstr>
      <vt:lpstr>QualifiedTeams</vt:lpstr>
      <vt:lpstr>Quarterfinalist</vt:lpstr>
      <vt:lpstr>Semifinalist</vt:lpstr>
      <vt:lpstr>Team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Champions League Schedule</dc:title>
  <dc:creator>journalSHEET</dc:creator>
  <cp:keywords>Champions League</cp:keywords>
  <cp:lastModifiedBy>Michael Capuccino</cp:lastModifiedBy>
  <cp:lastPrinted>2024-07-16T14:53:09Z</cp:lastPrinted>
  <dcterms:created xsi:type="dcterms:W3CDTF">2021-04-16T07:53:00Z</dcterms:created>
  <dcterms:modified xsi:type="dcterms:W3CDTF">2024-09-21T09:48:44Z</dcterms:modified>
</cp:coreProperties>
</file>